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2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03389\OneDrive - Fraunhofer\Masterarbeit\"/>
    </mc:Choice>
  </mc:AlternateContent>
  <xr:revisionPtr revIDLastSave="0" documentId="13_ncr:1_{4F547BDB-6352-48CD-AB1C-69EB7845E314}" xr6:coauthVersionLast="36" xr6:coauthVersionMax="36" xr10:uidLastSave="{00000000-0000-0000-0000-000000000000}"/>
  <bookViews>
    <workbookView xWindow="0" yWindow="0" windowWidth="28800" windowHeight="12225" tabRatio="731" xr2:uid="{7CA0211E-B267-444B-B66A-C4D991BD37F1}"/>
  </bookViews>
  <sheets>
    <sheet name="a. Heizungstypverteilung " sheetId="9" r:id="rId1"/>
    <sheet name="Gasfeuerungsanlagentyp" sheetId="11" state="hidden" r:id="rId2"/>
    <sheet name="b. Energieverbrauchverteilung" sheetId="10" r:id="rId3"/>
    <sheet name="c. Gebäudetypverteilung" sheetId="8" r:id="rId4"/>
    <sheet name="d. Wärmebed.GebäudeGasanschluss" sheetId="7" r:id="rId5"/>
    <sheet name="e. Gasflussgeschw.Pandap2030" sheetId="25" r:id="rId6"/>
    <sheet name="e. Gasflussgeschw.Pandap2045" sheetId="26" r:id="rId7"/>
    <sheet name="e. Gasflussgeschw.Pandap2035" sheetId="27" r:id="rId8"/>
    <sheet name="f. H2-Bedarf" sheetId="33" r:id="rId9"/>
    <sheet name="g. Dimensio.AnlagenEE2030" sheetId="48" r:id="rId10"/>
    <sheet name="g. Dimensio.AnlagenEE2045" sheetId="47" r:id="rId11"/>
    <sheet name="g. Dimensio.AnlagenEE2035" sheetId="1" r:id="rId12"/>
    <sheet name="h. WindlastgangRenewables.ninja" sheetId="5" r:id="rId13"/>
    <sheet name="i. SolareEinstrahlungGSA" sheetId="3" r:id="rId14"/>
    <sheet name="j. Arbeitszeit" sheetId="46" r:id="rId15"/>
    <sheet name="k. KostenermittlungSensi1" sheetId="12" r:id="rId16"/>
    <sheet name="k. KostenermittlungSensi2" sheetId="28" r:id="rId17"/>
    <sheet name="k. KostenermittlungSensi3" sheetId="22" r:id="rId18"/>
    <sheet name="k. KostenermittlungSensi4" sheetId="29" r:id="rId19"/>
    <sheet name="k. KostenermittlungSensi5 " sheetId="21" r:id="rId20"/>
    <sheet name="k. KostenermittlungSensi6" sheetId="30" r:id="rId21"/>
    <sheet name="k. KostenermittlungSensi7" sheetId="23" r:id="rId22"/>
    <sheet name="k. KostenermittlungSensi8" sheetId="31" r:id="rId23"/>
    <sheet name="l. Kostengegenüberstellung" sheetId="32" r:id="rId24"/>
  </sheets>
  <definedNames>
    <definedName name="_xlnm._FilterDatabase" localSheetId="5" hidden="1">'e. Gasflussgeschw.Pandap2030'!$A$2:$G$1819</definedName>
    <definedName name="_xlnm._FilterDatabase" localSheetId="6" hidden="1">'e. Gasflussgeschw.Pandap2045'!$A$2:$G$1819</definedName>
    <definedName name="_xlnm.Print_Area" localSheetId="14">'j. Arbeitszeit'!$A$1:$C$18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" i="46" l="1"/>
  <c r="B13" i="46"/>
  <c r="B18" i="46"/>
  <c r="C18" i="46"/>
  <c r="F52" i="21" l="1"/>
  <c r="H52" i="12"/>
  <c r="I60" i="29"/>
  <c r="K60" i="29"/>
  <c r="I63" i="29"/>
  <c r="K61" i="28"/>
  <c r="K62" i="28"/>
  <c r="K63" i="28"/>
  <c r="K60" i="28"/>
  <c r="G63" i="31" l="1"/>
  <c r="G63" i="23"/>
  <c r="F52" i="31"/>
  <c r="G63" i="30"/>
  <c r="F52" i="23"/>
  <c r="G63" i="21"/>
  <c r="F52" i="30"/>
  <c r="C13" i="46"/>
  <c r="K60" i="22"/>
  <c r="K63" i="29"/>
  <c r="I63" i="22"/>
  <c r="I62" i="29"/>
  <c r="I61" i="29"/>
  <c r="I60" i="22"/>
  <c r="G63" i="29"/>
  <c r="G63" i="22"/>
  <c r="G62" i="29"/>
  <c r="G61" i="29"/>
  <c r="G60" i="29"/>
  <c r="G60" i="22"/>
  <c r="I54" i="29"/>
  <c r="H52" i="29"/>
  <c r="K65" i="22"/>
  <c r="AD1750" i="7"/>
  <c r="I59" i="28"/>
  <c r="G62" i="22"/>
  <c r="I60" i="28"/>
  <c r="G61" i="22"/>
  <c r="K59" i="22"/>
  <c r="H52" i="28"/>
  <c r="H52" i="22"/>
  <c r="I62" i="22"/>
  <c r="I61" i="22"/>
  <c r="G64" i="22"/>
  <c r="K61" i="22"/>
  <c r="I63" i="28"/>
  <c r="U1752" i="7"/>
  <c r="U1751" i="7"/>
  <c r="U1750" i="7"/>
  <c r="AD1752" i="7"/>
  <c r="AD1751" i="7"/>
  <c r="AI1752" i="7"/>
  <c r="AI1751" i="7"/>
  <c r="AI1750" i="7"/>
  <c r="AQ1752" i="7"/>
  <c r="AQ1751" i="7"/>
  <c r="AQ1750" i="7"/>
  <c r="AP1752" i="7"/>
  <c r="K63" i="22" l="1"/>
  <c r="G45" i="12"/>
  <c r="AP1751" i="7" l="1"/>
  <c r="AP1750" i="7"/>
  <c r="AH1752" i="7"/>
  <c r="AH1751" i="7"/>
  <c r="AH1750" i="7"/>
  <c r="AC1752" i="7"/>
  <c r="AC1751" i="7"/>
  <c r="AC1750" i="7"/>
  <c r="T1752" i="7"/>
  <c r="T1750" i="7"/>
  <c r="T1751" i="7"/>
  <c r="G27" i="31" l="1"/>
  <c r="E9" i="46" l="1"/>
  <c r="B1" i="46" s="1"/>
  <c r="B3" i="46" s="1"/>
  <c r="B4" i="46" s="1"/>
  <c r="B6" i="46" s="1"/>
  <c r="B7" i="46" s="1"/>
  <c r="B14" i="46" s="1"/>
  <c r="B15" i="46" s="1"/>
  <c r="C14" i="46" l="1"/>
  <c r="C15" i="46" s="1"/>
  <c r="AJ4" i="7"/>
  <c r="AR4" i="7" l="1"/>
  <c r="G58" i="22" l="1"/>
  <c r="G22" i="22"/>
  <c r="I13" i="22"/>
  <c r="G13" i="22"/>
  <c r="I22" i="22"/>
  <c r="I35" i="22"/>
  <c r="G35" i="22"/>
  <c r="I58" i="22" l="1"/>
  <c r="G54" i="22"/>
  <c r="AR5" i="7" l="1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R370" i="7"/>
  <c r="AR371" i="7"/>
  <c r="AR372" i="7"/>
  <c r="AR373" i="7"/>
  <c r="AR374" i="7"/>
  <c r="AR375" i="7"/>
  <c r="AR376" i="7"/>
  <c r="AR377" i="7"/>
  <c r="AR378" i="7"/>
  <c r="AR379" i="7"/>
  <c r="AR380" i="7"/>
  <c r="AR381" i="7"/>
  <c r="AR382" i="7"/>
  <c r="AR383" i="7"/>
  <c r="AR384" i="7"/>
  <c r="AR385" i="7"/>
  <c r="AR386" i="7"/>
  <c r="AR387" i="7"/>
  <c r="AR388" i="7"/>
  <c r="AR389" i="7"/>
  <c r="AR390" i="7"/>
  <c r="AR391" i="7"/>
  <c r="AR392" i="7"/>
  <c r="AR393" i="7"/>
  <c r="AR394" i="7"/>
  <c r="AR395" i="7"/>
  <c r="AR396" i="7"/>
  <c r="AR397" i="7"/>
  <c r="AR398" i="7"/>
  <c r="AR399" i="7"/>
  <c r="AR400" i="7"/>
  <c r="AR401" i="7"/>
  <c r="AR402" i="7"/>
  <c r="AR403" i="7"/>
  <c r="AR404" i="7"/>
  <c r="AR405" i="7"/>
  <c r="AR406" i="7"/>
  <c r="AR407" i="7"/>
  <c r="AR408" i="7"/>
  <c r="AR409" i="7"/>
  <c r="AR410" i="7"/>
  <c r="AR411" i="7"/>
  <c r="AR412" i="7"/>
  <c r="AR413" i="7"/>
  <c r="AR414" i="7"/>
  <c r="AR415" i="7"/>
  <c r="AR416" i="7"/>
  <c r="AR417" i="7"/>
  <c r="AR418" i="7"/>
  <c r="AR419" i="7"/>
  <c r="AR420" i="7"/>
  <c r="AR421" i="7"/>
  <c r="AR422" i="7"/>
  <c r="AR423" i="7"/>
  <c r="AR424" i="7"/>
  <c r="AR425" i="7"/>
  <c r="AR426" i="7"/>
  <c r="AR427" i="7"/>
  <c r="AR428" i="7"/>
  <c r="AR429" i="7"/>
  <c r="AR430" i="7"/>
  <c r="AR431" i="7"/>
  <c r="AR432" i="7"/>
  <c r="AR433" i="7"/>
  <c r="AR434" i="7"/>
  <c r="AR435" i="7"/>
  <c r="AR436" i="7"/>
  <c r="AR437" i="7"/>
  <c r="AR438" i="7"/>
  <c r="AR439" i="7"/>
  <c r="AR440" i="7"/>
  <c r="AR441" i="7"/>
  <c r="AR442" i="7"/>
  <c r="AR443" i="7"/>
  <c r="AR444" i="7"/>
  <c r="AR445" i="7"/>
  <c r="AR446" i="7"/>
  <c r="AR447" i="7"/>
  <c r="AR448" i="7"/>
  <c r="AR449" i="7"/>
  <c r="AR450" i="7"/>
  <c r="AR451" i="7"/>
  <c r="AR452" i="7"/>
  <c r="AR453" i="7"/>
  <c r="AR454" i="7"/>
  <c r="AR455" i="7"/>
  <c r="AR456" i="7"/>
  <c r="AR457" i="7"/>
  <c r="AR458" i="7"/>
  <c r="AR459" i="7"/>
  <c r="AR460" i="7"/>
  <c r="AR461" i="7"/>
  <c r="AR462" i="7"/>
  <c r="AR463" i="7"/>
  <c r="AR464" i="7"/>
  <c r="AR465" i="7"/>
  <c r="AR466" i="7"/>
  <c r="AR467" i="7"/>
  <c r="AR468" i="7"/>
  <c r="AR469" i="7"/>
  <c r="AR470" i="7"/>
  <c r="AR471" i="7"/>
  <c r="AR472" i="7"/>
  <c r="AR473" i="7"/>
  <c r="AR474" i="7"/>
  <c r="AR475" i="7"/>
  <c r="AR476" i="7"/>
  <c r="AR477" i="7"/>
  <c r="AR478" i="7"/>
  <c r="AR479" i="7"/>
  <c r="AR480" i="7"/>
  <c r="AR481" i="7"/>
  <c r="AR482" i="7"/>
  <c r="AR483" i="7"/>
  <c r="AR484" i="7"/>
  <c r="AR485" i="7"/>
  <c r="AR486" i="7"/>
  <c r="AR487" i="7"/>
  <c r="AR488" i="7"/>
  <c r="AR489" i="7"/>
  <c r="AR490" i="7"/>
  <c r="AR491" i="7"/>
  <c r="AR492" i="7"/>
  <c r="AR493" i="7"/>
  <c r="AR494" i="7"/>
  <c r="AR495" i="7"/>
  <c r="AR496" i="7"/>
  <c r="AR497" i="7"/>
  <c r="AR498" i="7"/>
  <c r="AR499" i="7"/>
  <c r="AR500" i="7"/>
  <c r="AR501" i="7"/>
  <c r="AR502" i="7"/>
  <c r="AR503" i="7"/>
  <c r="AR504" i="7"/>
  <c r="AR505" i="7"/>
  <c r="AR506" i="7"/>
  <c r="AR507" i="7"/>
  <c r="AR508" i="7"/>
  <c r="AR509" i="7"/>
  <c r="AR510" i="7"/>
  <c r="AR511" i="7"/>
  <c r="AR512" i="7"/>
  <c r="AR513" i="7"/>
  <c r="AR514" i="7"/>
  <c r="AR515" i="7"/>
  <c r="AR516" i="7"/>
  <c r="AR517" i="7"/>
  <c r="AR518" i="7"/>
  <c r="AR519" i="7"/>
  <c r="AR520" i="7"/>
  <c r="AR521" i="7"/>
  <c r="AR522" i="7"/>
  <c r="AR523" i="7"/>
  <c r="AR524" i="7"/>
  <c r="AR525" i="7"/>
  <c r="AR526" i="7"/>
  <c r="AR527" i="7"/>
  <c r="AR528" i="7"/>
  <c r="AR529" i="7"/>
  <c r="AR530" i="7"/>
  <c r="AR531" i="7"/>
  <c r="AR532" i="7"/>
  <c r="AR533" i="7"/>
  <c r="AR534" i="7"/>
  <c r="AR535" i="7"/>
  <c r="AR536" i="7"/>
  <c r="AR537" i="7"/>
  <c r="AR538" i="7"/>
  <c r="AR539" i="7"/>
  <c r="AR540" i="7"/>
  <c r="AR541" i="7"/>
  <c r="AR542" i="7"/>
  <c r="AR543" i="7"/>
  <c r="AR544" i="7"/>
  <c r="AR545" i="7"/>
  <c r="AR546" i="7"/>
  <c r="AR547" i="7"/>
  <c r="AR548" i="7"/>
  <c r="AR549" i="7"/>
  <c r="AR550" i="7"/>
  <c r="AR551" i="7"/>
  <c r="AR552" i="7"/>
  <c r="AR553" i="7"/>
  <c r="AR554" i="7"/>
  <c r="AR555" i="7"/>
  <c r="AR556" i="7"/>
  <c r="AR557" i="7"/>
  <c r="AR558" i="7"/>
  <c r="AR559" i="7"/>
  <c r="AR560" i="7"/>
  <c r="AR561" i="7"/>
  <c r="AR562" i="7"/>
  <c r="AR563" i="7"/>
  <c r="AR564" i="7"/>
  <c r="AR565" i="7"/>
  <c r="AR566" i="7"/>
  <c r="AR567" i="7"/>
  <c r="AR568" i="7"/>
  <c r="AR569" i="7"/>
  <c r="AR570" i="7"/>
  <c r="AR571" i="7"/>
  <c r="AR572" i="7"/>
  <c r="AR573" i="7"/>
  <c r="AR574" i="7"/>
  <c r="AR575" i="7"/>
  <c r="AR576" i="7"/>
  <c r="AR577" i="7"/>
  <c r="AR578" i="7"/>
  <c r="AR579" i="7"/>
  <c r="AR580" i="7"/>
  <c r="AR581" i="7"/>
  <c r="AR582" i="7"/>
  <c r="AR583" i="7"/>
  <c r="AR584" i="7"/>
  <c r="AR585" i="7"/>
  <c r="AR586" i="7"/>
  <c r="AR587" i="7"/>
  <c r="AR588" i="7"/>
  <c r="AR589" i="7"/>
  <c r="AR590" i="7"/>
  <c r="AR591" i="7"/>
  <c r="AR592" i="7"/>
  <c r="AR593" i="7"/>
  <c r="AR594" i="7"/>
  <c r="AR595" i="7"/>
  <c r="AR596" i="7"/>
  <c r="AR597" i="7"/>
  <c r="AR598" i="7"/>
  <c r="AR599" i="7"/>
  <c r="AR600" i="7"/>
  <c r="AR601" i="7"/>
  <c r="AR602" i="7"/>
  <c r="AR603" i="7"/>
  <c r="AR604" i="7"/>
  <c r="AR605" i="7"/>
  <c r="AR606" i="7"/>
  <c r="AR607" i="7"/>
  <c r="AR608" i="7"/>
  <c r="AR609" i="7"/>
  <c r="AR610" i="7"/>
  <c r="AR611" i="7"/>
  <c r="AR612" i="7"/>
  <c r="AR613" i="7"/>
  <c r="AR614" i="7"/>
  <c r="AR615" i="7"/>
  <c r="AR616" i="7"/>
  <c r="AR617" i="7"/>
  <c r="AR618" i="7"/>
  <c r="AR619" i="7"/>
  <c r="AR620" i="7"/>
  <c r="AR621" i="7"/>
  <c r="AR622" i="7"/>
  <c r="AR623" i="7"/>
  <c r="AR624" i="7"/>
  <c r="AR625" i="7"/>
  <c r="AR626" i="7"/>
  <c r="AR627" i="7"/>
  <c r="AR628" i="7"/>
  <c r="AR629" i="7"/>
  <c r="AR630" i="7"/>
  <c r="AR631" i="7"/>
  <c r="AR632" i="7"/>
  <c r="AR633" i="7"/>
  <c r="AR634" i="7"/>
  <c r="AR635" i="7"/>
  <c r="AR636" i="7"/>
  <c r="AR637" i="7"/>
  <c r="AR638" i="7"/>
  <c r="AR639" i="7"/>
  <c r="AR640" i="7"/>
  <c r="AR641" i="7"/>
  <c r="AR642" i="7"/>
  <c r="AR643" i="7"/>
  <c r="AR644" i="7"/>
  <c r="AR645" i="7"/>
  <c r="AR646" i="7"/>
  <c r="AR647" i="7"/>
  <c r="AR648" i="7"/>
  <c r="AR649" i="7"/>
  <c r="AR650" i="7"/>
  <c r="AR651" i="7"/>
  <c r="AR652" i="7"/>
  <c r="AR653" i="7"/>
  <c r="AR654" i="7"/>
  <c r="AR655" i="7"/>
  <c r="AR656" i="7"/>
  <c r="AR657" i="7"/>
  <c r="AR658" i="7"/>
  <c r="AR659" i="7"/>
  <c r="AR660" i="7"/>
  <c r="AR661" i="7"/>
  <c r="AR662" i="7"/>
  <c r="AR663" i="7"/>
  <c r="AR664" i="7"/>
  <c r="AR665" i="7"/>
  <c r="AR666" i="7"/>
  <c r="AR667" i="7"/>
  <c r="AR668" i="7"/>
  <c r="AR669" i="7"/>
  <c r="AR670" i="7"/>
  <c r="AR671" i="7"/>
  <c r="AR672" i="7"/>
  <c r="AR673" i="7"/>
  <c r="AR674" i="7"/>
  <c r="AR675" i="7"/>
  <c r="AR676" i="7"/>
  <c r="AR677" i="7"/>
  <c r="AR678" i="7"/>
  <c r="AR679" i="7"/>
  <c r="AR680" i="7"/>
  <c r="AR681" i="7"/>
  <c r="AR682" i="7"/>
  <c r="AR683" i="7"/>
  <c r="AR684" i="7"/>
  <c r="AR685" i="7"/>
  <c r="AR686" i="7"/>
  <c r="AR687" i="7"/>
  <c r="AR688" i="7"/>
  <c r="AR689" i="7"/>
  <c r="AR690" i="7"/>
  <c r="AR691" i="7"/>
  <c r="AR692" i="7"/>
  <c r="AR693" i="7"/>
  <c r="AR694" i="7"/>
  <c r="AR695" i="7"/>
  <c r="AR696" i="7"/>
  <c r="AR697" i="7"/>
  <c r="AR698" i="7"/>
  <c r="AR699" i="7"/>
  <c r="AR700" i="7"/>
  <c r="AR701" i="7"/>
  <c r="AR702" i="7"/>
  <c r="AR703" i="7"/>
  <c r="AR704" i="7"/>
  <c r="AR705" i="7"/>
  <c r="AR706" i="7"/>
  <c r="AR707" i="7"/>
  <c r="AR708" i="7"/>
  <c r="AR709" i="7"/>
  <c r="AR710" i="7"/>
  <c r="AR711" i="7"/>
  <c r="AR712" i="7"/>
  <c r="AR713" i="7"/>
  <c r="AR714" i="7"/>
  <c r="AR715" i="7"/>
  <c r="AR716" i="7"/>
  <c r="AR717" i="7"/>
  <c r="AR718" i="7"/>
  <c r="AR719" i="7"/>
  <c r="AR720" i="7"/>
  <c r="AR721" i="7"/>
  <c r="AR722" i="7"/>
  <c r="AR723" i="7"/>
  <c r="AR724" i="7"/>
  <c r="AR725" i="7"/>
  <c r="AR726" i="7"/>
  <c r="AR727" i="7"/>
  <c r="AR728" i="7"/>
  <c r="AR729" i="7"/>
  <c r="AR730" i="7"/>
  <c r="AR731" i="7"/>
  <c r="AR732" i="7"/>
  <c r="AR733" i="7"/>
  <c r="AR734" i="7"/>
  <c r="AR735" i="7"/>
  <c r="AR736" i="7"/>
  <c r="AR737" i="7"/>
  <c r="AR738" i="7"/>
  <c r="AR739" i="7"/>
  <c r="AR740" i="7"/>
  <c r="AR741" i="7"/>
  <c r="AR742" i="7"/>
  <c r="AR743" i="7"/>
  <c r="AR744" i="7"/>
  <c r="AR745" i="7"/>
  <c r="AR746" i="7"/>
  <c r="AR747" i="7"/>
  <c r="AR748" i="7"/>
  <c r="AR749" i="7"/>
  <c r="AR750" i="7"/>
  <c r="AR751" i="7"/>
  <c r="AR752" i="7"/>
  <c r="AR753" i="7"/>
  <c r="AR754" i="7"/>
  <c r="AR755" i="7"/>
  <c r="AR756" i="7"/>
  <c r="AR757" i="7"/>
  <c r="AR758" i="7"/>
  <c r="AR759" i="7"/>
  <c r="AR760" i="7"/>
  <c r="AR761" i="7"/>
  <c r="AR762" i="7"/>
  <c r="AR763" i="7"/>
  <c r="AR764" i="7"/>
  <c r="AR765" i="7"/>
  <c r="AR766" i="7"/>
  <c r="AR767" i="7"/>
  <c r="AR768" i="7"/>
  <c r="AR769" i="7"/>
  <c r="AR770" i="7"/>
  <c r="AR771" i="7"/>
  <c r="AR772" i="7"/>
  <c r="AR773" i="7"/>
  <c r="AR774" i="7"/>
  <c r="AR775" i="7"/>
  <c r="AR776" i="7"/>
  <c r="AR777" i="7"/>
  <c r="AR778" i="7"/>
  <c r="AR779" i="7"/>
  <c r="AR780" i="7"/>
  <c r="AR781" i="7"/>
  <c r="AR782" i="7"/>
  <c r="AR783" i="7"/>
  <c r="AR784" i="7"/>
  <c r="AR785" i="7"/>
  <c r="AR786" i="7"/>
  <c r="AR787" i="7"/>
  <c r="AR788" i="7"/>
  <c r="AR789" i="7"/>
  <c r="AR790" i="7"/>
  <c r="AR791" i="7"/>
  <c r="AR792" i="7"/>
  <c r="AR793" i="7"/>
  <c r="AR794" i="7"/>
  <c r="AR795" i="7"/>
  <c r="AR796" i="7"/>
  <c r="AR797" i="7"/>
  <c r="AR798" i="7"/>
  <c r="AR799" i="7"/>
  <c r="AR800" i="7"/>
  <c r="AR801" i="7"/>
  <c r="AR802" i="7"/>
  <c r="AR803" i="7"/>
  <c r="AR804" i="7"/>
  <c r="AR805" i="7"/>
  <c r="AR806" i="7"/>
  <c r="AR807" i="7"/>
  <c r="AR808" i="7"/>
  <c r="AR809" i="7"/>
  <c r="AR810" i="7"/>
  <c r="AR811" i="7"/>
  <c r="AR812" i="7"/>
  <c r="AR813" i="7"/>
  <c r="AR814" i="7"/>
  <c r="AR815" i="7"/>
  <c r="AR816" i="7"/>
  <c r="AR817" i="7"/>
  <c r="AR818" i="7"/>
  <c r="AR819" i="7"/>
  <c r="AR820" i="7"/>
  <c r="AR821" i="7"/>
  <c r="AR822" i="7"/>
  <c r="AR823" i="7"/>
  <c r="AR824" i="7"/>
  <c r="AR825" i="7"/>
  <c r="AR826" i="7"/>
  <c r="AR827" i="7"/>
  <c r="AR828" i="7"/>
  <c r="AR829" i="7"/>
  <c r="AR830" i="7"/>
  <c r="AR831" i="7"/>
  <c r="AR832" i="7"/>
  <c r="AR833" i="7"/>
  <c r="AR834" i="7"/>
  <c r="AR835" i="7"/>
  <c r="AR836" i="7"/>
  <c r="AR837" i="7"/>
  <c r="AR838" i="7"/>
  <c r="AR839" i="7"/>
  <c r="AR840" i="7"/>
  <c r="AR841" i="7"/>
  <c r="AR842" i="7"/>
  <c r="AR843" i="7"/>
  <c r="AR844" i="7"/>
  <c r="AR845" i="7"/>
  <c r="AR846" i="7"/>
  <c r="AR847" i="7"/>
  <c r="AR848" i="7"/>
  <c r="AR849" i="7"/>
  <c r="AR850" i="7"/>
  <c r="AR851" i="7"/>
  <c r="AR852" i="7"/>
  <c r="AR853" i="7"/>
  <c r="AR854" i="7"/>
  <c r="AR855" i="7"/>
  <c r="AR856" i="7"/>
  <c r="AR857" i="7"/>
  <c r="AR858" i="7"/>
  <c r="AR859" i="7"/>
  <c r="AR860" i="7"/>
  <c r="AR861" i="7"/>
  <c r="AR862" i="7"/>
  <c r="AR863" i="7"/>
  <c r="AR864" i="7"/>
  <c r="AR865" i="7"/>
  <c r="AR866" i="7"/>
  <c r="AR867" i="7"/>
  <c r="AR868" i="7"/>
  <c r="AR869" i="7"/>
  <c r="AR870" i="7"/>
  <c r="AR871" i="7"/>
  <c r="AR872" i="7"/>
  <c r="AR873" i="7"/>
  <c r="AR874" i="7"/>
  <c r="AR875" i="7"/>
  <c r="AR876" i="7"/>
  <c r="AR877" i="7"/>
  <c r="AR878" i="7"/>
  <c r="AR879" i="7"/>
  <c r="AR880" i="7"/>
  <c r="AR881" i="7"/>
  <c r="AR882" i="7"/>
  <c r="AR883" i="7"/>
  <c r="AR884" i="7"/>
  <c r="AR885" i="7"/>
  <c r="AR886" i="7"/>
  <c r="AR887" i="7"/>
  <c r="AR888" i="7"/>
  <c r="AR889" i="7"/>
  <c r="AR890" i="7"/>
  <c r="AR891" i="7"/>
  <c r="AR892" i="7"/>
  <c r="AR893" i="7"/>
  <c r="AR894" i="7"/>
  <c r="AR895" i="7"/>
  <c r="AR896" i="7"/>
  <c r="AR897" i="7"/>
  <c r="AR898" i="7"/>
  <c r="AR899" i="7"/>
  <c r="AR900" i="7"/>
  <c r="AR901" i="7"/>
  <c r="AR902" i="7"/>
  <c r="AR903" i="7"/>
  <c r="AR904" i="7"/>
  <c r="AR905" i="7"/>
  <c r="AR906" i="7"/>
  <c r="AR907" i="7"/>
  <c r="AR908" i="7"/>
  <c r="AR909" i="7"/>
  <c r="AR910" i="7"/>
  <c r="AR911" i="7"/>
  <c r="AR912" i="7"/>
  <c r="AR913" i="7"/>
  <c r="AR914" i="7"/>
  <c r="AR915" i="7"/>
  <c r="AR916" i="7"/>
  <c r="AR917" i="7"/>
  <c r="AR918" i="7"/>
  <c r="AR919" i="7"/>
  <c r="AR920" i="7"/>
  <c r="AR921" i="7"/>
  <c r="AR922" i="7"/>
  <c r="AR923" i="7"/>
  <c r="AR924" i="7"/>
  <c r="AR925" i="7"/>
  <c r="AR926" i="7"/>
  <c r="AR927" i="7"/>
  <c r="AR928" i="7"/>
  <c r="AR929" i="7"/>
  <c r="AR930" i="7"/>
  <c r="AR931" i="7"/>
  <c r="AR932" i="7"/>
  <c r="AR933" i="7"/>
  <c r="AR934" i="7"/>
  <c r="AR935" i="7"/>
  <c r="AR936" i="7"/>
  <c r="AR937" i="7"/>
  <c r="AR938" i="7"/>
  <c r="AR939" i="7"/>
  <c r="AR940" i="7"/>
  <c r="AR941" i="7"/>
  <c r="AR942" i="7"/>
  <c r="AR943" i="7"/>
  <c r="AR944" i="7"/>
  <c r="AR945" i="7"/>
  <c r="AR946" i="7"/>
  <c r="AR947" i="7"/>
  <c r="AR948" i="7"/>
  <c r="AR949" i="7"/>
  <c r="AR950" i="7"/>
  <c r="AR951" i="7"/>
  <c r="AR952" i="7"/>
  <c r="AR953" i="7"/>
  <c r="AR954" i="7"/>
  <c r="AR955" i="7"/>
  <c r="AR956" i="7"/>
  <c r="AR957" i="7"/>
  <c r="AR958" i="7"/>
  <c r="AR959" i="7"/>
  <c r="AR960" i="7"/>
  <c r="AR961" i="7"/>
  <c r="AR962" i="7"/>
  <c r="AR963" i="7"/>
  <c r="AR964" i="7"/>
  <c r="AR965" i="7"/>
  <c r="AR966" i="7"/>
  <c r="AR967" i="7"/>
  <c r="AR968" i="7"/>
  <c r="AR969" i="7"/>
  <c r="AR970" i="7"/>
  <c r="AR971" i="7"/>
  <c r="AR972" i="7"/>
  <c r="AR973" i="7"/>
  <c r="AR974" i="7"/>
  <c r="AR975" i="7"/>
  <c r="AR976" i="7"/>
  <c r="AR977" i="7"/>
  <c r="AR978" i="7"/>
  <c r="AR979" i="7"/>
  <c r="AR980" i="7"/>
  <c r="AR981" i="7"/>
  <c r="AR982" i="7"/>
  <c r="AR983" i="7"/>
  <c r="AR984" i="7"/>
  <c r="AR985" i="7"/>
  <c r="AR986" i="7"/>
  <c r="AR987" i="7"/>
  <c r="AR988" i="7"/>
  <c r="AR989" i="7"/>
  <c r="AR990" i="7"/>
  <c r="AR991" i="7"/>
  <c r="AR992" i="7"/>
  <c r="AR993" i="7"/>
  <c r="AR994" i="7"/>
  <c r="AR995" i="7"/>
  <c r="AR996" i="7"/>
  <c r="AR997" i="7"/>
  <c r="AR998" i="7"/>
  <c r="AR999" i="7"/>
  <c r="AR1000" i="7"/>
  <c r="AR1001" i="7"/>
  <c r="AR1002" i="7"/>
  <c r="AR1003" i="7"/>
  <c r="AR1004" i="7"/>
  <c r="AR1005" i="7"/>
  <c r="AR1006" i="7"/>
  <c r="AR1007" i="7"/>
  <c r="AR1008" i="7"/>
  <c r="AR1009" i="7"/>
  <c r="AR1010" i="7"/>
  <c r="AR1011" i="7"/>
  <c r="AR1012" i="7"/>
  <c r="AR1013" i="7"/>
  <c r="AR1014" i="7"/>
  <c r="AR1015" i="7"/>
  <c r="AR1016" i="7"/>
  <c r="AR1017" i="7"/>
  <c r="AR1018" i="7"/>
  <c r="AR1019" i="7"/>
  <c r="AR1020" i="7"/>
  <c r="AR1021" i="7"/>
  <c r="AR1022" i="7"/>
  <c r="AR1023" i="7"/>
  <c r="AR1024" i="7"/>
  <c r="AR1025" i="7"/>
  <c r="AR1026" i="7"/>
  <c r="AR1027" i="7"/>
  <c r="AR1028" i="7"/>
  <c r="AR1029" i="7"/>
  <c r="AR1030" i="7"/>
  <c r="AR1031" i="7"/>
  <c r="AR1032" i="7"/>
  <c r="AR1033" i="7"/>
  <c r="AR1034" i="7"/>
  <c r="AR1035" i="7"/>
  <c r="AR1036" i="7"/>
  <c r="AR1037" i="7"/>
  <c r="AR1038" i="7"/>
  <c r="AR1039" i="7"/>
  <c r="AR1040" i="7"/>
  <c r="AR1041" i="7"/>
  <c r="AR1042" i="7"/>
  <c r="AR1043" i="7"/>
  <c r="AR1044" i="7"/>
  <c r="AR1045" i="7"/>
  <c r="AR1046" i="7"/>
  <c r="AR1047" i="7"/>
  <c r="AR1048" i="7"/>
  <c r="AR1049" i="7"/>
  <c r="AR1050" i="7"/>
  <c r="AR1051" i="7"/>
  <c r="AR1052" i="7"/>
  <c r="AR1053" i="7"/>
  <c r="AR1054" i="7"/>
  <c r="AR1055" i="7"/>
  <c r="AR1056" i="7"/>
  <c r="AR1057" i="7"/>
  <c r="AR1058" i="7"/>
  <c r="AR1059" i="7"/>
  <c r="AR1060" i="7"/>
  <c r="AR1061" i="7"/>
  <c r="AR1062" i="7"/>
  <c r="AR1063" i="7"/>
  <c r="AR1064" i="7"/>
  <c r="AR1065" i="7"/>
  <c r="AR1066" i="7"/>
  <c r="AR1067" i="7"/>
  <c r="AR1068" i="7"/>
  <c r="AR1069" i="7"/>
  <c r="AR1070" i="7"/>
  <c r="AR1071" i="7"/>
  <c r="AR1072" i="7"/>
  <c r="AR1073" i="7"/>
  <c r="AR1074" i="7"/>
  <c r="AR1075" i="7"/>
  <c r="AR1076" i="7"/>
  <c r="AR1077" i="7"/>
  <c r="AR1078" i="7"/>
  <c r="AR1079" i="7"/>
  <c r="AR1080" i="7"/>
  <c r="AR1081" i="7"/>
  <c r="AR1082" i="7"/>
  <c r="AR1083" i="7"/>
  <c r="AR1084" i="7"/>
  <c r="AR1085" i="7"/>
  <c r="AR1086" i="7"/>
  <c r="AR1087" i="7"/>
  <c r="AR1088" i="7"/>
  <c r="AR1089" i="7"/>
  <c r="AR1090" i="7"/>
  <c r="AR1091" i="7"/>
  <c r="AR1092" i="7"/>
  <c r="AR1093" i="7"/>
  <c r="AR1094" i="7"/>
  <c r="AR1095" i="7"/>
  <c r="AR1096" i="7"/>
  <c r="AR1097" i="7"/>
  <c r="AR1098" i="7"/>
  <c r="AR1099" i="7"/>
  <c r="AR1100" i="7"/>
  <c r="AR1101" i="7"/>
  <c r="AR1102" i="7"/>
  <c r="AR1103" i="7"/>
  <c r="AR1104" i="7"/>
  <c r="AR1105" i="7"/>
  <c r="AR1106" i="7"/>
  <c r="AR1107" i="7"/>
  <c r="AR1108" i="7"/>
  <c r="AR1109" i="7"/>
  <c r="AR1110" i="7"/>
  <c r="AR1111" i="7"/>
  <c r="AR1112" i="7"/>
  <c r="AR1113" i="7"/>
  <c r="AR1114" i="7"/>
  <c r="AR1115" i="7"/>
  <c r="AR1116" i="7"/>
  <c r="AR1117" i="7"/>
  <c r="AR1118" i="7"/>
  <c r="AR1119" i="7"/>
  <c r="AR1120" i="7"/>
  <c r="AR1121" i="7"/>
  <c r="AR1122" i="7"/>
  <c r="AR1123" i="7"/>
  <c r="AR1124" i="7"/>
  <c r="AR1125" i="7"/>
  <c r="AR1126" i="7"/>
  <c r="AR1127" i="7"/>
  <c r="AR1128" i="7"/>
  <c r="AR1129" i="7"/>
  <c r="AR1130" i="7"/>
  <c r="AR1131" i="7"/>
  <c r="AR1132" i="7"/>
  <c r="AR1133" i="7"/>
  <c r="AR1134" i="7"/>
  <c r="AR1135" i="7"/>
  <c r="AR1136" i="7"/>
  <c r="AR1137" i="7"/>
  <c r="AR1138" i="7"/>
  <c r="AR1139" i="7"/>
  <c r="AR1140" i="7"/>
  <c r="AR1141" i="7"/>
  <c r="AR1142" i="7"/>
  <c r="AR1143" i="7"/>
  <c r="AR1144" i="7"/>
  <c r="AR1145" i="7"/>
  <c r="AR1146" i="7"/>
  <c r="AR1147" i="7"/>
  <c r="AR1148" i="7"/>
  <c r="AR1149" i="7"/>
  <c r="AR1150" i="7"/>
  <c r="AR1151" i="7"/>
  <c r="AR1152" i="7"/>
  <c r="AR1153" i="7"/>
  <c r="AR1154" i="7"/>
  <c r="AR1155" i="7"/>
  <c r="AR1156" i="7"/>
  <c r="AR1157" i="7"/>
  <c r="AR1158" i="7"/>
  <c r="AR1159" i="7"/>
  <c r="AR1160" i="7"/>
  <c r="AR1161" i="7"/>
  <c r="AR1162" i="7"/>
  <c r="AR1163" i="7"/>
  <c r="AR1164" i="7"/>
  <c r="AR1165" i="7"/>
  <c r="AR1166" i="7"/>
  <c r="AR1167" i="7"/>
  <c r="AR1168" i="7"/>
  <c r="AR1169" i="7"/>
  <c r="AR1170" i="7"/>
  <c r="AR1171" i="7"/>
  <c r="AR1172" i="7"/>
  <c r="AR1173" i="7"/>
  <c r="AR1174" i="7"/>
  <c r="AR1175" i="7"/>
  <c r="AR1176" i="7"/>
  <c r="AR1177" i="7"/>
  <c r="AR1178" i="7"/>
  <c r="AR1179" i="7"/>
  <c r="AR1180" i="7"/>
  <c r="AR1181" i="7"/>
  <c r="AR1182" i="7"/>
  <c r="AR1183" i="7"/>
  <c r="AR1184" i="7"/>
  <c r="AR1185" i="7"/>
  <c r="AR1186" i="7"/>
  <c r="AR1187" i="7"/>
  <c r="AR1188" i="7"/>
  <c r="AR1189" i="7"/>
  <c r="AR1190" i="7"/>
  <c r="AR1191" i="7"/>
  <c r="AR1192" i="7"/>
  <c r="AR1193" i="7"/>
  <c r="AR1194" i="7"/>
  <c r="AR1195" i="7"/>
  <c r="AR1196" i="7"/>
  <c r="AR1197" i="7"/>
  <c r="AR1198" i="7"/>
  <c r="AR1199" i="7"/>
  <c r="AR1200" i="7"/>
  <c r="AR1201" i="7"/>
  <c r="AR1202" i="7"/>
  <c r="AR1203" i="7"/>
  <c r="AR1204" i="7"/>
  <c r="AR1205" i="7"/>
  <c r="AR1206" i="7"/>
  <c r="AR1207" i="7"/>
  <c r="AR1208" i="7"/>
  <c r="AR1209" i="7"/>
  <c r="AR1210" i="7"/>
  <c r="AR1211" i="7"/>
  <c r="AR1212" i="7"/>
  <c r="AR1213" i="7"/>
  <c r="AR1214" i="7"/>
  <c r="AR1215" i="7"/>
  <c r="AR1216" i="7"/>
  <c r="AR1217" i="7"/>
  <c r="AR1218" i="7"/>
  <c r="AR1219" i="7"/>
  <c r="AR1220" i="7"/>
  <c r="AR1221" i="7"/>
  <c r="AR1222" i="7"/>
  <c r="AR1223" i="7"/>
  <c r="AR1224" i="7"/>
  <c r="AR1225" i="7"/>
  <c r="AR1226" i="7"/>
  <c r="AR1227" i="7"/>
  <c r="AR1228" i="7"/>
  <c r="AR1229" i="7"/>
  <c r="AR1230" i="7"/>
  <c r="AR1231" i="7"/>
  <c r="AR1232" i="7"/>
  <c r="AR1233" i="7"/>
  <c r="AR1234" i="7"/>
  <c r="AR1235" i="7"/>
  <c r="AR1236" i="7"/>
  <c r="AR1237" i="7"/>
  <c r="AR1238" i="7"/>
  <c r="AR1239" i="7"/>
  <c r="AR1240" i="7"/>
  <c r="AR1241" i="7"/>
  <c r="AR1242" i="7"/>
  <c r="AR1243" i="7"/>
  <c r="AR1244" i="7"/>
  <c r="AR1245" i="7"/>
  <c r="AR1246" i="7"/>
  <c r="AR1247" i="7"/>
  <c r="AR1248" i="7"/>
  <c r="AR1249" i="7"/>
  <c r="AR1250" i="7"/>
  <c r="AR1251" i="7"/>
  <c r="AR1252" i="7"/>
  <c r="AR1253" i="7"/>
  <c r="AR1254" i="7"/>
  <c r="AR1255" i="7"/>
  <c r="AR1256" i="7"/>
  <c r="AR1257" i="7"/>
  <c r="AR1258" i="7"/>
  <c r="AR1259" i="7"/>
  <c r="AR1260" i="7"/>
  <c r="AR1261" i="7"/>
  <c r="AR1262" i="7"/>
  <c r="AR1263" i="7"/>
  <c r="AR1264" i="7"/>
  <c r="AR1265" i="7"/>
  <c r="AR1266" i="7"/>
  <c r="AR1267" i="7"/>
  <c r="AR1268" i="7"/>
  <c r="AR1269" i="7"/>
  <c r="AR1270" i="7"/>
  <c r="AR1271" i="7"/>
  <c r="AR1272" i="7"/>
  <c r="AR1273" i="7"/>
  <c r="AR1274" i="7"/>
  <c r="AR1275" i="7"/>
  <c r="AR1276" i="7"/>
  <c r="AR1277" i="7"/>
  <c r="AR1278" i="7"/>
  <c r="AR1279" i="7"/>
  <c r="AR1280" i="7"/>
  <c r="AR1281" i="7"/>
  <c r="AR1282" i="7"/>
  <c r="AR1283" i="7"/>
  <c r="AR1284" i="7"/>
  <c r="AR1285" i="7"/>
  <c r="AR1286" i="7"/>
  <c r="AR1287" i="7"/>
  <c r="AR1288" i="7"/>
  <c r="AR1289" i="7"/>
  <c r="AR1290" i="7"/>
  <c r="AR1291" i="7"/>
  <c r="AR1292" i="7"/>
  <c r="AR1293" i="7"/>
  <c r="AR1294" i="7"/>
  <c r="AR1295" i="7"/>
  <c r="AR1296" i="7"/>
  <c r="AR1297" i="7"/>
  <c r="AR1298" i="7"/>
  <c r="AR1299" i="7"/>
  <c r="AR1300" i="7"/>
  <c r="AR1301" i="7"/>
  <c r="AR1302" i="7"/>
  <c r="AR1303" i="7"/>
  <c r="AR1304" i="7"/>
  <c r="AR1305" i="7"/>
  <c r="AR1306" i="7"/>
  <c r="AR1307" i="7"/>
  <c r="AR1308" i="7"/>
  <c r="AR1309" i="7"/>
  <c r="AR1310" i="7"/>
  <c r="AR1311" i="7"/>
  <c r="AR1312" i="7"/>
  <c r="AR1313" i="7"/>
  <c r="AR1314" i="7"/>
  <c r="AR1315" i="7"/>
  <c r="AR1316" i="7"/>
  <c r="AR1317" i="7"/>
  <c r="AR1318" i="7"/>
  <c r="AR1319" i="7"/>
  <c r="AR1320" i="7"/>
  <c r="AR1321" i="7"/>
  <c r="AR1322" i="7"/>
  <c r="AR1323" i="7"/>
  <c r="AR1324" i="7"/>
  <c r="AR1325" i="7"/>
  <c r="AR1326" i="7"/>
  <c r="AR1327" i="7"/>
  <c r="AR1328" i="7"/>
  <c r="AR1329" i="7"/>
  <c r="AR1330" i="7"/>
  <c r="AR1331" i="7"/>
  <c r="AR1332" i="7"/>
  <c r="AR1333" i="7"/>
  <c r="AR1334" i="7"/>
  <c r="AR1335" i="7"/>
  <c r="AR1336" i="7"/>
  <c r="AR1337" i="7"/>
  <c r="AR1338" i="7"/>
  <c r="AR1339" i="7"/>
  <c r="AR1340" i="7"/>
  <c r="AR1341" i="7"/>
  <c r="AR1342" i="7"/>
  <c r="AR1343" i="7"/>
  <c r="AR1344" i="7"/>
  <c r="AR1345" i="7"/>
  <c r="AR1346" i="7"/>
  <c r="AR1347" i="7"/>
  <c r="AR1348" i="7"/>
  <c r="AR1349" i="7"/>
  <c r="AR1350" i="7"/>
  <c r="AR1351" i="7"/>
  <c r="AR1352" i="7"/>
  <c r="AR1353" i="7"/>
  <c r="AR1354" i="7"/>
  <c r="AR1355" i="7"/>
  <c r="AR1356" i="7"/>
  <c r="AR1357" i="7"/>
  <c r="AR1358" i="7"/>
  <c r="AR1359" i="7"/>
  <c r="AR1360" i="7"/>
  <c r="AR1361" i="7"/>
  <c r="AR1362" i="7"/>
  <c r="AR1363" i="7"/>
  <c r="AR1364" i="7"/>
  <c r="AR1365" i="7"/>
  <c r="AR1366" i="7"/>
  <c r="AR1367" i="7"/>
  <c r="AR1368" i="7"/>
  <c r="AR1369" i="7"/>
  <c r="AR1370" i="7"/>
  <c r="AR1371" i="7"/>
  <c r="AR1372" i="7"/>
  <c r="AR1373" i="7"/>
  <c r="AR1374" i="7"/>
  <c r="AR1375" i="7"/>
  <c r="AR1376" i="7"/>
  <c r="AR1377" i="7"/>
  <c r="AR1378" i="7"/>
  <c r="AR1379" i="7"/>
  <c r="AR1380" i="7"/>
  <c r="AR1381" i="7"/>
  <c r="AR1382" i="7"/>
  <c r="AR1383" i="7"/>
  <c r="AR1384" i="7"/>
  <c r="AR1385" i="7"/>
  <c r="AR1386" i="7"/>
  <c r="AR1387" i="7"/>
  <c r="AR1388" i="7"/>
  <c r="AR1389" i="7"/>
  <c r="AR1390" i="7"/>
  <c r="AR1391" i="7"/>
  <c r="AR1392" i="7"/>
  <c r="AR1393" i="7"/>
  <c r="AR1394" i="7"/>
  <c r="AR1395" i="7"/>
  <c r="AR1396" i="7"/>
  <c r="AR1397" i="7"/>
  <c r="AR1398" i="7"/>
  <c r="AR1399" i="7"/>
  <c r="AR1400" i="7"/>
  <c r="AR1401" i="7"/>
  <c r="AR1402" i="7"/>
  <c r="AR1403" i="7"/>
  <c r="AR1404" i="7"/>
  <c r="AR1405" i="7"/>
  <c r="AR1406" i="7"/>
  <c r="AR1407" i="7"/>
  <c r="AR1408" i="7"/>
  <c r="AR1409" i="7"/>
  <c r="AR1410" i="7"/>
  <c r="AR1411" i="7"/>
  <c r="AR1412" i="7"/>
  <c r="AR1413" i="7"/>
  <c r="AR1414" i="7"/>
  <c r="AR1415" i="7"/>
  <c r="AR1416" i="7"/>
  <c r="AR1417" i="7"/>
  <c r="AR1418" i="7"/>
  <c r="AR1419" i="7"/>
  <c r="AR1420" i="7"/>
  <c r="AR1421" i="7"/>
  <c r="AR1422" i="7"/>
  <c r="AR1423" i="7"/>
  <c r="AR1424" i="7"/>
  <c r="AR1425" i="7"/>
  <c r="AR1426" i="7"/>
  <c r="AR1427" i="7"/>
  <c r="AR1428" i="7"/>
  <c r="AR1429" i="7"/>
  <c r="AR1430" i="7"/>
  <c r="AR1431" i="7"/>
  <c r="AR1432" i="7"/>
  <c r="AR1433" i="7"/>
  <c r="AR1434" i="7"/>
  <c r="AR1435" i="7"/>
  <c r="AR1436" i="7"/>
  <c r="AR1437" i="7"/>
  <c r="AR1438" i="7"/>
  <c r="AR1439" i="7"/>
  <c r="AR1440" i="7"/>
  <c r="AR1441" i="7"/>
  <c r="AR1442" i="7"/>
  <c r="AR1443" i="7"/>
  <c r="AR1444" i="7"/>
  <c r="AR1445" i="7"/>
  <c r="AR1446" i="7"/>
  <c r="AR1447" i="7"/>
  <c r="AR1448" i="7"/>
  <c r="AR1449" i="7"/>
  <c r="AR1450" i="7"/>
  <c r="AR1451" i="7"/>
  <c r="AR1452" i="7"/>
  <c r="AR1453" i="7"/>
  <c r="AR1454" i="7"/>
  <c r="AR1455" i="7"/>
  <c r="AR1456" i="7"/>
  <c r="AR1457" i="7"/>
  <c r="AR1458" i="7"/>
  <c r="AR1459" i="7"/>
  <c r="AR1460" i="7"/>
  <c r="AR1461" i="7"/>
  <c r="AR1462" i="7"/>
  <c r="AR1463" i="7"/>
  <c r="AR1464" i="7"/>
  <c r="AR1465" i="7"/>
  <c r="AR1466" i="7"/>
  <c r="AR1467" i="7"/>
  <c r="AR1468" i="7"/>
  <c r="AR1469" i="7"/>
  <c r="AR1470" i="7"/>
  <c r="AR1471" i="7"/>
  <c r="AR1472" i="7"/>
  <c r="AR1473" i="7"/>
  <c r="AR1474" i="7"/>
  <c r="AR1475" i="7"/>
  <c r="AR1476" i="7"/>
  <c r="AR1477" i="7"/>
  <c r="AR1478" i="7"/>
  <c r="AR1479" i="7"/>
  <c r="AR1480" i="7"/>
  <c r="AR1481" i="7"/>
  <c r="AR1482" i="7"/>
  <c r="AR1483" i="7"/>
  <c r="AR1484" i="7"/>
  <c r="AR1485" i="7"/>
  <c r="AR1486" i="7"/>
  <c r="AR1487" i="7"/>
  <c r="AR1488" i="7"/>
  <c r="AR1489" i="7"/>
  <c r="AR1490" i="7"/>
  <c r="AR1491" i="7"/>
  <c r="AR1492" i="7"/>
  <c r="AR1493" i="7"/>
  <c r="AR1494" i="7"/>
  <c r="AR1495" i="7"/>
  <c r="AR1496" i="7"/>
  <c r="AR1497" i="7"/>
  <c r="AR1498" i="7"/>
  <c r="AR1499" i="7"/>
  <c r="AR1500" i="7"/>
  <c r="AR1501" i="7"/>
  <c r="AR1502" i="7"/>
  <c r="AR1503" i="7"/>
  <c r="AR1504" i="7"/>
  <c r="AR1505" i="7"/>
  <c r="AR1506" i="7"/>
  <c r="AR1507" i="7"/>
  <c r="AR1508" i="7"/>
  <c r="AR1509" i="7"/>
  <c r="AR1510" i="7"/>
  <c r="AR1511" i="7"/>
  <c r="AR1512" i="7"/>
  <c r="AR1513" i="7"/>
  <c r="AR1514" i="7"/>
  <c r="AR1515" i="7"/>
  <c r="AR1516" i="7"/>
  <c r="AR1517" i="7"/>
  <c r="AR1518" i="7"/>
  <c r="AR1519" i="7"/>
  <c r="AR1520" i="7"/>
  <c r="AR1521" i="7"/>
  <c r="AR1522" i="7"/>
  <c r="AR1523" i="7"/>
  <c r="AR1524" i="7"/>
  <c r="AR1525" i="7"/>
  <c r="AR1526" i="7"/>
  <c r="AR1527" i="7"/>
  <c r="AR1528" i="7"/>
  <c r="AR1529" i="7"/>
  <c r="AR1530" i="7"/>
  <c r="AR1531" i="7"/>
  <c r="AR1532" i="7"/>
  <c r="AR1533" i="7"/>
  <c r="AR1534" i="7"/>
  <c r="AR1535" i="7"/>
  <c r="AR1536" i="7"/>
  <c r="AR1537" i="7"/>
  <c r="AR1538" i="7"/>
  <c r="AR1539" i="7"/>
  <c r="AR1540" i="7"/>
  <c r="AR1541" i="7"/>
  <c r="AR1542" i="7"/>
  <c r="AR1543" i="7"/>
  <c r="AR1544" i="7"/>
  <c r="AR1545" i="7"/>
  <c r="AR1546" i="7"/>
  <c r="AR1547" i="7"/>
  <c r="AR1548" i="7"/>
  <c r="AR1549" i="7"/>
  <c r="AR1550" i="7"/>
  <c r="AR1551" i="7"/>
  <c r="AR1552" i="7"/>
  <c r="AR1553" i="7"/>
  <c r="AR1554" i="7"/>
  <c r="AR1555" i="7"/>
  <c r="AR1556" i="7"/>
  <c r="AR1557" i="7"/>
  <c r="AR1558" i="7"/>
  <c r="AR1559" i="7"/>
  <c r="AR1560" i="7"/>
  <c r="AR1561" i="7"/>
  <c r="AR1562" i="7"/>
  <c r="AR1563" i="7"/>
  <c r="AR1564" i="7"/>
  <c r="AR1565" i="7"/>
  <c r="AR1566" i="7"/>
  <c r="AR1567" i="7"/>
  <c r="AR1568" i="7"/>
  <c r="AR1569" i="7"/>
  <c r="AR1570" i="7"/>
  <c r="AR1571" i="7"/>
  <c r="AR1572" i="7"/>
  <c r="AR1573" i="7"/>
  <c r="AR1574" i="7"/>
  <c r="AR1575" i="7"/>
  <c r="AR1576" i="7"/>
  <c r="AR1577" i="7"/>
  <c r="AR1578" i="7"/>
  <c r="AR1579" i="7"/>
  <c r="AR1580" i="7"/>
  <c r="AR1581" i="7"/>
  <c r="AR1582" i="7"/>
  <c r="AR1583" i="7"/>
  <c r="AR1584" i="7"/>
  <c r="AR1585" i="7"/>
  <c r="AR1586" i="7"/>
  <c r="AR1587" i="7"/>
  <c r="AR1588" i="7"/>
  <c r="AR1589" i="7"/>
  <c r="AR1590" i="7"/>
  <c r="AR1591" i="7"/>
  <c r="AR1592" i="7"/>
  <c r="AR1593" i="7"/>
  <c r="AR1594" i="7"/>
  <c r="AR1595" i="7"/>
  <c r="AR1596" i="7"/>
  <c r="AR1597" i="7"/>
  <c r="AR1598" i="7"/>
  <c r="AR1599" i="7"/>
  <c r="AR1600" i="7"/>
  <c r="AR1601" i="7"/>
  <c r="AR1602" i="7"/>
  <c r="AR1603" i="7"/>
  <c r="AR1604" i="7"/>
  <c r="AR1605" i="7"/>
  <c r="AR1606" i="7"/>
  <c r="AR1607" i="7"/>
  <c r="AR1608" i="7"/>
  <c r="AR1609" i="7"/>
  <c r="AR1610" i="7"/>
  <c r="AR1611" i="7"/>
  <c r="AR1612" i="7"/>
  <c r="AR1613" i="7"/>
  <c r="AR1614" i="7"/>
  <c r="AR1615" i="7"/>
  <c r="AR1616" i="7"/>
  <c r="AR1617" i="7"/>
  <c r="AR1618" i="7"/>
  <c r="AR1619" i="7"/>
  <c r="AR1620" i="7"/>
  <c r="AR1621" i="7"/>
  <c r="AR1622" i="7"/>
  <c r="AR1623" i="7"/>
  <c r="AR1624" i="7"/>
  <c r="AR1625" i="7"/>
  <c r="AR1626" i="7"/>
  <c r="AR1627" i="7"/>
  <c r="AR1628" i="7"/>
  <c r="AR1629" i="7"/>
  <c r="AR1630" i="7"/>
  <c r="AR1631" i="7"/>
  <c r="AR1632" i="7"/>
  <c r="AR1633" i="7"/>
  <c r="AR1634" i="7"/>
  <c r="AR1635" i="7"/>
  <c r="AR1636" i="7"/>
  <c r="AR1637" i="7"/>
  <c r="AR1638" i="7"/>
  <c r="AR1639" i="7"/>
  <c r="AR1640" i="7"/>
  <c r="AR1641" i="7"/>
  <c r="AR1642" i="7"/>
  <c r="AR1643" i="7"/>
  <c r="AR1644" i="7"/>
  <c r="AR1645" i="7"/>
  <c r="AR1646" i="7"/>
  <c r="AR1647" i="7"/>
  <c r="AR1648" i="7"/>
  <c r="AR1649" i="7"/>
  <c r="AR1650" i="7"/>
  <c r="AR1651" i="7"/>
  <c r="AR1652" i="7"/>
  <c r="AR1653" i="7"/>
  <c r="AR1654" i="7"/>
  <c r="AR1655" i="7"/>
  <c r="AR1656" i="7"/>
  <c r="AR1657" i="7"/>
  <c r="AR1658" i="7"/>
  <c r="AR1659" i="7"/>
  <c r="AR1660" i="7"/>
  <c r="AR1661" i="7"/>
  <c r="AR1662" i="7"/>
  <c r="AR1663" i="7"/>
  <c r="AR1664" i="7"/>
  <c r="AR1665" i="7"/>
  <c r="AR1666" i="7"/>
  <c r="AR1667" i="7"/>
  <c r="AR1668" i="7"/>
  <c r="AR1669" i="7"/>
  <c r="AR1670" i="7"/>
  <c r="AR1671" i="7"/>
  <c r="AR1672" i="7"/>
  <c r="AR1673" i="7"/>
  <c r="AR1674" i="7"/>
  <c r="AR1675" i="7"/>
  <c r="AR1676" i="7"/>
  <c r="AR1677" i="7"/>
  <c r="AR1678" i="7"/>
  <c r="AR1679" i="7"/>
  <c r="AR1680" i="7"/>
  <c r="AR1681" i="7"/>
  <c r="AR1682" i="7"/>
  <c r="AR1683" i="7"/>
  <c r="AR1684" i="7"/>
  <c r="AR1685" i="7"/>
  <c r="AR1686" i="7"/>
  <c r="AR1687" i="7"/>
  <c r="AR1688" i="7"/>
  <c r="AR1689" i="7"/>
  <c r="AR1690" i="7"/>
  <c r="AR1691" i="7"/>
  <c r="AR1692" i="7"/>
  <c r="AR1693" i="7"/>
  <c r="AR1694" i="7"/>
  <c r="AR1695" i="7"/>
  <c r="AR1696" i="7"/>
  <c r="AR1697" i="7"/>
  <c r="AR1698" i="7"/>
  <c r="AR1699" i="7"/>
  <c r="AR1700" i="7"/>
  <c r="AR1701" i="7"/>
  <c r="AR1702" i="7"/>
  <c r="AR1703" i="7"/>
  <c r="AR1704" i="7"/>
  <c r="AR1705" i="7"/>
  <c r="AR1706" i="7"/>
  <c r="AR1707" i="7"/>
  <c r="AR1708" i="7"/>
  <c r="AR1709" i="7"/>
  <c r="AR1710" i="7"/>
  <c r="AR1711" i="7"/>
  <c r="AR1712" i="7"/>
  <c r="AR1713" i="7"/>
  <c r="AR1714" i="7"/>
  <c r="AR1715" i="7"/>
  <c r="AR1716" i="7"/>
  <c r="AR1717" i="7"/>
  <c r="AR1718" i="7"/>
  <c r="AR1719" i="7"/>
  <c r="AR1720" i="7"/>
  <c r="AR1721" i="7"/>
  <c r="AR1722" i="7"/>
  <c r="AR1723" i="7"/>
  <c r="AR1724" i="7"/>
  <c r="AR1725" i="7"/>
  <c r="AR1726" i="7"/>
  <c r="AR1727" i="7"/>
  <c r="AR1728" i="7"/>
  <c r="AR1729" i="7"/>
  <c r="AR1730" i="7"/>
  <c r="AR1731" i="7"/>
  <c r="AR1732" i="7"/>
  <c r="AR1733" i="7"/>
  <c r="AR1734" i="7"/>
  <c r="AR1735" i="7"/>
  <c r="AR1736" i="7"/>
  <c r="AR1737" i="7"/>
  <c r="AR1738" i="7"/>
  <c r="AR1739" i="7"/>
  <c r="AR1740" i="7"/>
  <c r="AR1741" i="7"/>
  <c r="AR1742" i="7"/>
  <c r="AR1743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J527" i="7"/>
  <c r="AJ528" i="7"/>
  <c r="AJ529" i="7"/>
  <c r="AJ530" i="7"/>
  <c r="AJ531" i="7"/>
  <c r="AJ532" i="7"/>
  <c r="AJ533" i="7"/>
  <c r="AJ534" i="7"/>
  <c r="AJ535" i="7"/>
  <c r="AJ536" i="7"/>
  <c r="AJ537" i="7"/>
  <c r="AJ538" i="7"/>
  <c r="AJ539" i="7"/>
  <c r="AJ540" i="7"/>
  <c r="AJ541" i="7"/>
  <c r="AJ542" i="7"/>
  <c r="AJ543" i="7"/>
  <c r="AJ544" i="7"/>
  <c r="AJ545" i="7"/>
  <c r="AJ546" i="7"/>
  <c r="AJ547" i="7"/>
  <c r="AJ548" i="7"/>
  <c r="AJ549" i="7"/>
  <c r="AJ550" i="7"/>
  <c r="AJ551" i="7"/>
  <c r="AJ552" i="7"/>
  <c r="AJ553" i="7"/>
  <c r="AJ554" i="7"/>
  <c r="AJ555" i="7"/>
  <c r="AJ556" i="7"/>
  <c r="AJ557" i="7"/>
  <c r="AJ558" i="7"/>
  <c r="AJ559" i="7"/>
  <c r="AJ560" i="7"/>
  <c r="AJ561" i="7"/>
  <c r="AJ562" i="7"/>
  <c r="AJ563" i="7"/>
  <c r="AJ564" i="7"/>
  <c r="AJ565" i="7"/>
  <c r="AJ566" i="7"/>
  <c r="AJ567" i="7"/>
  <c r="AJ568" i="7"/>
  <c r="AJ569" i="7"/>
  <c r="AJ570" i="7"/>
  <c r="AJ571" i="7"/>
  <c r="AJ572" i="7"/>
  <c r="AJ573" i="7"/>
  <c r="AJ574" i="7"/>
  <c r="AJ575" i="7"/>
  <c r="AJ576" i="7"/>
  <c r="AJ577" i="7"/>
  <c r="AJ578" i="7"/>
  <c r="AJ579" i="7"/>
  <c r="AJ580" i="7"/>
  <c r="AJ581" i="7"/>
  <c r="AJ582" i="7"/>
  <c r="AJ583" i="7"/>
  <c r="AJ584" i="7"/>
  <c r="AJ585" i="7"/>
  <c r="AJ586" i="7"/>
  <c r="AJ587" i="7"/>
  <c r="AJ588" i="7"/>
  <c r="AJ589" i="7"/>
  <c r="AJ590" i="7"/>
  <c r="AJ591" i="7"/>
  <c r="AJ592" i="7"/>
  <c r="AJ593" i="7"/>
  <c r="AJ594" i="7"/>
  <c r="AJ595" i="7"/>
  <c r="AJ596" i="7"/>
  <c r="AJ597" i="7"/>
  <c r="AJ598" i="7"/>
  <c r="AJ599" i="7"/>
  <c r="AJ600" i="7"/>
  <c r="AJ601" i="7"/>
  <c r="AJ602" i="7"/>
  <c r="AJ603" i="7"/>
  <c r="AJ604" i="7"/>
  <c r="AJ605" i="7"/>
  <c r="AJ606" i="7"/>
  <c r="AJ607" i="7"/>
  <c r="AJ608" i="7"/>
  <c r="AJ609" i="7"/>
  <c r="AJ610" i="7"/>
  <c r="AJ611" i="7"/>
  <c r="AJ612" i="7"/>
  <c r="AJ613" i="7"/>
  <c r="AJ614" i="7"/>
  <c r="AJ615" i="7"/>
  <c r="AJ616" i="7"/>
  <c r="AJ617" i="7"/>
  <c r="AJ618" i="7"/>
  <c r="AJ619" i="7"/>
  <c r="AJ620" i="7"/>
  <c r="AJ621" i="7"/>
  <c r="AJ622" i="7"/>
  <c r="AJ623" i="7"/>
  <c r="AJ624" i="7"/>
  <c r="AJ625" i="7"/>
  <c r="AJ626" i="7"/>
  <c r="AJ627" i="7"/>
  <c r="AJ628" i="7"/>
  <c r="AJ629" i="7"/>
  <c r="AJ630" i="7"/>
  <c r="AJ631" i="7"/>
  <c r="AJ632" i="7"/>
  <c r="AJ633" i="7"/>
  <c r="AJ634" i="7"/>
  <c r="AJ635" i="7"/>
  <c r="AJ636" i="7"/>
  <c r="AJ637" i="7"/>
  <c r="AJ638" i="7"/>
  <c r="AJ639" i="7"/>
  <c r="AJ640" i="7"/>
  <c r="AJ641" i="7"/>
  <c r="AJ642" i="7"/>
  <c r="AJ643" i="7"/>
  <c r="AJ644" i="7"/>
  <c r="AJ645" i="7"/>
  <c r="AJ646" i="7"/>
  <c r="AJ647" i="7"/>
  <c r="AJ648" i="7"/>
  <c r="AJ649" i="7"/>
  <c r="AJ650" i="7"/>
  <c r="AJ651" i="7"/>
  <c r="AJ652" i="7"/>
  <c r="AJ653" i="7"/>
  <c r="AJ654" i="7"/>
  <c r="AJ655" i="7"/>
  <c r="AJ656" i="7"/>
  <c r="AJ657" i="7"/>
  <c r="AJ658" i="7"/>
  <c r="AJ659" i="7"/>
  <c r="AJ660" i="7"/>
  <c r="AJ661" i="7"/>
  <c r="AJ662" i="7"/>
  <c r="AJ663" i="7"/>
  <c r="AJ664" i="7"/>
  <c r="AJ665" i="7"/>
  <c r="AJ666" i="7"/>
  <c r="AJ667" i="7"/>
  <c r="AJ668" i="7"/>
  <c r="AJ669" i="7"/>
  <c r="AJ670" i="7"/>
  <c r="AJ671" i="7"/>
  <c r="AJ672" i="7"/>
  <c r="AJ673" i="7"/>
  <c r="AJ674" i="7"/>
  <c r="AJ675" i="7"/>
  <c r="AJ676" i="7"/>
  <c r="AJ677" i="7"/>
  <c r="AJ678" i="7"/>
  <c r="AJ679" i="7"/>
  <c r="AJ680" i="7"/>
  <c r="AJ681" i="7"/>
  <c r="AJ682" i="7"/>
  <c r="AJ683" i="7"/>
  <c r="AJ684" i="7"/>
  <c r="AJ685" i="7"/>
  <c r="AJ686" i="7"/>
  <c r="AJ687" i="7"/>
  <c r="AJ688" i="7"/>
  <c r="AJ689" i="7"/>
  <c r="AJ690" i="7"/>
  <c r="AJ691" i="7"/>
  <c r="AJ692" i="7"/>
  <c r="AJ693" i="7"/>
  <c r="AJ694" i="7"/>
  <c r="AJ695" i="7"/>
  <c r="AJ696" i="7"/>
  <c r="AJ697" i="7"/>
  <c r="AJ698" i="7"/>
  <c r="AJ699" i="7"/>
  <c r="AJ700" i="7"/>
  <c r="AJ701" i="7"/>
  <c r="AJ702" i="7"/>
  <c r="AJ703" i="7"/>
  <c r="AJ704" i="7"/>
  <c r="AJ705" i="7"/>
  <c r="AJ706" i="7"/>
  <c r="AJ707" i="7"/>
  <c r="AJ708" i="7"/>
  <c r="AJ709" i="7"/>
  <c r="AJ710" i="7"/>
  <c r="AJ711" i="7"/>
  <c r="AJ712" i="7"/>
  <c r="AJ713" i="7"/>
  <c r="AJ714" i="7"/>
  <c r="AJ715" i="7"/>
  <c r="AJ716" i="7"/>
  <c r="AJ717" i="7"/>
  <c r="AJ718" i="7"/>
  <c r="AJ719" i="7"/>
  <c r="AJ720" i="7"/>
  <c r="AJ721" i="7"/>
  <c r="AJ722" i="7"/>
  <c r="AJ723" i="7"/>
  <c r="AJ724" i="7"/>
  <c r="AJ725" i="7"/>
  <c r="AJ726" i="7"/>
  <c r="AJ727" i="7"/>
  <c r="AJ728" i="7"/>
  <c r="AJ729" i="7"/>
  <c r="AJ730" i="7"/>
  <c r="AJ731" i="7"/>
  <c r="AJ732" i="7"/>
  <c r="AJ733" i="7"/>
  <c r="AJ734" i="7"/>
  <c r="AJ735" i="7"/>
  <c r="AJ736" i="7"/>
  <c r="AJ737" i="7"/>
  <c r="AJ738" i="7"/>
  <c r="AJ739" i="7"/>
  <c r="AJ740" i="7"/>
  <c r="AJ741" i="7"/>
  <c r="AJ742" i="7"/>
  <c r="AJ743" i="7"/>
  <c r="AJ744" i="7"/>
  <c r="AJ745" i="7"/>
  <c r="AJ746" i="7"/>
  <c r="AJ747" i="7"/>
  <c r="AJ748" i="7"/>
  <c r="AJ749" i="7"/>
  <c r="AJ750" i="7"/>
  <c r="AJ751" i="7"/>
  <c r="AJ752" i="7"/>
  <c r="AJ753" i="7"/>
  <c r="AJ754" i="7"/>
  <c r="AJ755" i="7"/>
  <c r="AJ756" i="7"/>
  <c r="AJ757" i="7"/>
  <c r="AJ758" i="7"/>
  <c r="AJ759" i="7"/>
  <c r="AJ760" i="7"/>
  <c r="AJ761" i="7"/>
  <c r="AJ762" i="7"/>
  <c r="AJ763" i="7"/>
  <c r="AJ764" i="7"/>
  <c r="AJ765" i="7"/>
  <c r="AJ766" i="7"/>
  <c r="AJ767" i="7"/>
  <c r="AJ768" i="7"/>
  <c r="AJ769" i="7"/>
  <c r="AJ770" i="7"/>
  <c r="AJ771" i="7"/>
  <c r="AJ772" i="7"/>
  <c r="AJ773" i="7"/>
  <c r="AJ774" i="7"/>
  <c r="AJ775" i="7"/>
  <c r="AJ776" i="7"/>
  <c r="AJ777" i="7"/>
  <c r="AJ778" i="7"/>
  <c r="AJ779" i="7"/>
  <c r="AJ780" i="7"/>
  <c r="AJ781" i="7"/>
  <c r="AJ782" i="7"/>
  <c r="AJ783" i="7"/>
  <c r="AJ784" i="7"/>
  <c r="AJ785" i="7"/>
  <c r="AJ786" i="7"/>
  <c r="AJ787" i="7"/>
  <c r="AJ788" i="7"/>
  <c r="AJ789" i="7"/>
  <c r="AJ790" i="7"/>
  <c r="AJ791" i="7"/>
  <c r="AJ792" i="7"/>
  <c r="AJ793" i="7"/>
  <c r="AJ794" i="7"/>
  <c r="AJ795" i="7"/>
  <c r="AJ796" i="7"/>
  <c r="AJ797" i="7"/>
  <c r="AJ798" i="7"/>
  <c r="AJ799" i="7"/>
  <c r="AJ800" i="7"/>
  <c r="AJ801" i="7"/>
  <c r="AJ802" i="7"/>
  <c r="AJ803" i="7"/>
  <c r="AJ804" i="7"/>
  <c r="AJ805" i="7"/>
  <c r="AJ806" i="7"/>
  <c r="AJ807" i="7"/>
  <c r="AJ808" i="7"/>
  <c r="AJ809" i="7"/>
  <c r="AJ810" i="7"/>
  <c r="AJ811" i="7"/>
  <c r="AJ812" i="7"/>
  <c r="AJ813" i="7"/>
  <c r="AJ814" i="7"/>
  <c r="AJ815" i="7"/>
  <c r="AJ816" i="7"/>
  <c r="AJ817" i="7"/>
  <c r="AJ818" i="7"/>
  <c r="AJ819" i="7"/>
  <c r="AJ820" i="7"/>
  <c r="AJ821" i="7"/>
  <c r="AJ822" i="7"/>
  <c r="AJ823" i="7"/>
  <c r="AJ824" i="7"/>
  <c r="AJ825" i="7"/>
  <c r="AJ826" i="7"/>
  <c r="AJ827" i="7"/>
  <c r="AJ828" i="7"/>
  <c r="AJ829" i="7"/>
  <c r="AJ830" i="7"/>
  <c r="AJ831" i="7"/>
  <c r="AJ832" i="7"/>
  <c r="AJ833" i="7"/>
  <c r="AJ834" i="7"/>
  <c r="AJ835" i="7"/>
  <c r="AJ836" i="7"/>
  <c r="AJ837" i="7"/>
  <c r="AJ838" i="7"/>
  <c r="AJ839" i="7"/>
  <c r="AJ840" i="7"/>
  <c r="AJ841" i="7"/>
  <c r="AJ842" i="7"/>
  <c r="AJ843" i="7"/>
  <c r="AJ844" i="7"/>
  <c r="AJ845" i="7"/>
  <c r="AJ846" i="7"/>
  <c r="AJ847" i="7"/>
  <c r="AJ848" i="7"/>
  <c r="AJ849" i="7"/>
  <c r="AJ850" i="7"/>
  <c r="AJ851" i="7"/>
  <c r="AJ852" i="7"/>
  <c r="AJ853" i="7"/>
  <c r="AJ854" i="7"/>
  <c r="AJ855" i="7"/>
  <c r="AJ856" i="7"/>
  <c r="AJ857" i="7"/>
  <c r="AJ858" i="7"/>
  <c r="AJ859" i="7"/>
  <c r="AJ860" i="7"/>
  <c r="AJ861" i="7"/>
  <c r="AJ862" i="7"/>
  <c r="AJ863" i="7"/>
  <c r="AJ864" i="7"/>
  <c r="AJ865" i="7"/>
  <c r="AJ866" i="7"/>
  <c r="AJ867" i="7"/>
  <c r="AJ868" i="7"/>
  <c r="AJ869" i="7"/>
  <c r="AJ870" i="7"/>
  <c r="AJ871" i="7"/>
  <c r="AJ872" i="7"/>
  <c r="AJ873" i="7"/>
  <c r="AJ874" i="7"/>
  <c r="AJ875" i="7"/>
  <c r="AJ876" i="7"/>
  <c r="AJ877" i="7"/>
  <c r="AJ878" i="7"/>
  <c r="AJ879" i="7"/>
  <c r="AJ880" i="7"/>
  <c r="AJ881" i="7"/>
  <c r="AJ882" i="7"/>
  <c r="AJ883" i="7"/>
  <c r="AJ884" i="7"/>
  <c r="AJ885" i="7"/>
  <c r="AJ886" i="7"/>
  <c r="AJ887" i="7"/>
  <c r="AJ888" i="7"/>
  <c r="AJ889" i="7"/>
  <c r="AJ890" i="7"/>
  <c r="AJ891" i="7"/>
  <c r="AJ892" i="7"/>
  <c r="AJ893" i="7"/>
  <c r="AJ894" i="7"/>
  <c r="AJ895" i="7"/>
  <c r="AJ896" i="7"/>
  <c r="AJ897" i="7"/>
  <c r="AJ898" i="7"/>
  <c r="AJ899" i="7"/>
  <c r="AJ900" i="7"/>
  <c r="AJ901" i="7"/>
  <c r="AJ902" i="7"/>
  <c r="AJ903" i="7"/>
  <c r="AJ904" i="7"/>
  <c r="AJ905" i="7"/>
  <c r="AJ906" i="7"/>
  <c r="AJ907" i="7"/>
  <c r="AJ908" i="7"/>
  <c r="AJ909" i="7"/>
  <c r="AJ910" i="7"/>
  <c r="AJ911" i="7"/>
  <c r="AJ912" i="7"/>
  <c r="AJ913" i="7"/>
  <c r="AJ914" i="7"/>
  <c r="AJ915" i="7"/>
  <c r="AJ916" i="7"/>
  <c r="AJ917" i="7"/>
  <c r="AJ918" i="7"/>
  <c r="AJ919" i="7"/>
  <c r="AJ920" i="7"/>
  <c r="AJ921" i="7"/>
  <c r="AJ922" i="7"/>
  <c r="AJ923" i="7"/>
  <c r="AJ924" i="7"/>
  <c r="AJ925" i="7"/>
  <c r="AJ926" i="7"/>
  <c r="AJ927" i="7"/>
  <c r="AJ928" i="7"/>
  <c r="AJ929" i="7"/>
  <c r="AJ930" i="7"/>
  <c r="AJ931" i="7"/>
  <c r="AJ932" i="7"/>
  <c r="AJ933" i="7"/>
  <c r="AJ934" i="7"/>
  <c r="AJ935" i="7"/>
  <c r="AJ936" i="7"/>
  <c r="AJ937" i="7"/>
  <c r="AJ938" i="7"/>
  <c r="AJ939" i="7"/>
  <c r="AJ940" i="7"/>
  <c r="AJ941" i="7"/>
  <c r="AJ942" i="7"/>
  <c r="AJ943" i="7"/>
  <c r="AJ944" i="7"/>
  <c r="AJ945" i="7"/>
  <c r="AJ946" i="7"/>
  <c r="AJ947" i="7"/>
  <c r="AJ948" i="7"/>
  <c r="AJ949" i="7"/>
  <c r="AJ950" i="7"/>
  <c r="AJ951" i="7"/>
  <c r="AJ952" i="7"/>
  <c r="AJ953" i="7"/>
  <c r="AJ954" i="7"/>
  <c r="AJ955" i="7"/>
  <c r="AJ956" i="7"/>
  <c r="AJ957" i="7"/>
  <c r="AJ958" i="7"/>
  <c r="AJ959" i="7"/>
  <c r="AJ960" i="7"/>
  <c r="AJ961" i="7"/>
  <c r="AJ962" i="7"/>
  <c r="AJ963" i="7"/>
  <c r="AJ964" i="7"/>
  <c r="AJ965" i="7"/>
  <c r="AJ966" i="7"/>
  <c r="AJ967" i="7"/>
  <c r="AJ968" i="7"/>
  <c r="AJ969" i="7"/>
  <c r="AJ970" i="7"/>
  <c r="AJ971" i="7"/>
  <c r="AJ972" i="7"/>
  <c r="AJ973" i="7"/>
  <c r="AJ974" i="7"/>
  <c r="AJ975" i="7"/>
  <c r="AJ976" i="7"/>
  <c r="AJ977" i="7"/>
  <c r="AJ978" i="7"/>
  <c r="AJ979" i="7"/>
  <c r="AJ980" i="7"/>
  <c r="AJ981" i="7"/>
  <c r="AJ982" i="7"/>
  <c r="AJ983" i="7"/>
  <c r="AJ984" i="7"/>
  <c r="AJ985" i="7"/>
  <c r="AJ986" i="7"/>
  <c r="AJ987" i="7"/>
  <c r="AJ988" i="7"/>
  <c r="AJ989" i="7"/>
  <c r="AJ990" i="7"/>
  <c r="AJ991" i="7"/>
  <c r="AJ992" i="7"/>
  <c r="AJ993" i="7"/>
  <c r="AJ994" i="7"/>
  <c r="AJ995" i="7"/>
  <c r="AJ996" i="7"/>
  <c r="AJ997" i="7"/>
  <c r="AJ998" i="7"/>
  <c r="AJ999" i="7"/>
  <c r="AJ1000" i="7"/>
  <c r="AJ1001" i="7"/>
  <c r="AJ1002" i="7"/>
  <c r="AJ1003" i="7"/>
  <c r="AJ1004" i="7"/>
  <c r="AJ1005" i="7"/>
  <c r="AJ1006" i="7"/>
  <c r="AJ1007" i="7"/>
  <c r="AJ1008" i="7"/>
  <c r="AJ1009" i="7"/>
  <c r="AJ1010" i="7"/>
  <c r="AJ1011" i="7"/>
  <c r="AJ1012" i="7"/>
  <c r="AJ1013" i="7"/>
  <c r="AJ1014" i="7"/>
  <c r="AJ1015" i="7"/>
  <c r="AJ1016" i="7"/>
  <c r="AJ1017" i="7"/>
  <c r="AJ1018" i="7"/>
  <c r="AJ1019" i="7"/>
  <c r="AJ1020" i="7"/>
  <c r="AJ1021" i="7"/>
  <c r="AJ1022" i="7"/>
  <c r="AJ1023" i="7"/>
  <c r="AJ1024" i="7"/>
  <c r="AJ1025" i="7"/>
  <c r="AJ1026" i="7"/>
  <c r="AJ1027" i="7"/>
  <c r="AJ1028" i="7"/>
  <c r="AJ1029" i="7"/>
  <c r="AJ1030" i="7"/>
  <c r="AJ1031" i="7"/>
  <c r="AJ1032" i="7"/>
  <c r="AJ1033" i="7"/>
  <c r="AJ1034" i="7"/>
  <c r="AJ1035" i="7"/>
  <c r="AJ1036" i="7"/>
  <c r="AJ1037" i="7"/>
  <c r="AJ1038" i="7"/>
  <c r="AJ1039" i="7"/>
  <c r="AJ1040" i="7"/>
  <c r="AJ1041" i="7"/>
  <c r="AJ1042" i="7"/>
  <c r="AJ1043" i="7"/>
  <c r="AJ1044" i="7"/>
  <c r="AJ1045" i="7"/>
  <c r="AJ1046" i="7"/>
  <c r="AJ1047" i="7"/>
  <c r="AJ1048" i="7"/>
  <c r="AJ1049" i="7"/>
  <c r="AJ1050" i="7"/>
  <c r="AJ1051" i="7"/>
  <c r="AJ1052" i="7"/>
  <c r="AJ1053" i="7"/>
  <c r="AJ1054" i="7"/>
  <c r="AJ1055" i="7"/>
  <c r="AJ1056" i="7"/>
  <c r="AJ1057" i="7"/>
  <c r="AJ1058" i="7"/>
  <c r="AJ1059" i="7"/>
  <c r="AJ1060" i="7"/>
  <c r="AJ1061" i="7"/>
  <c r="AJ1062" i="7"/>
  <c r="AJ1063" i="7"/>
  <c r="AJ1064" i="7"/>
  <c r="AJ1065" i="7"/>
  <c r="AJ1066" i="7"/>
  <c r="AJ1067" i="7"/>
  <c r="AJ1068" i="7"/>
  <c r="AJ1069" i="7"/>
  <c r="AJ1070" i="7"/>
  <c r="AJ1071" i="7"/>
  <c r="AJ1072" i="7"/>
  <c r="AJ1073" i="7"/>
  <c r="AJ1074" i="7"/>
  <c r="AJ1075" i="7"/>
  <c r="AJ1076" i="7"/>
  <c r="AJ1077" i="7"/>
  <c r="AJ1078" i="7"/>
  <c r="AJ1079" i="7"/>
  <c r="AJ1080" i="7"/>
  <c r="AJ1081" i="7"/>
  <c r="AJ1082" i="7"/>
  <c r="AJ1083" i="7"/>
  <c r="AJ1084" i="7"/>
  <c r="AJ1085" i="7"/>
  <c r="AJ1086" i="7"/>
  <c r="AJ1087" i="7"/>
  <c r="AJ1088" i="7"/>
  <c r="AJ1089" i="7"/>
  <c r="AJ1090" i="7"/>
  <c r="AJ1091" i="7"/>
  <c r="AJ1092" i="7"/>
  <c r="AJ1093" i="7"/>
  <c r="AJ1094" i="7"/>
  <c r="AJ1095" i="7"/>
  <c r="AJ1096" i="7"/>
  <c r="AJ1097" i="7"/>
  <c r="AJ1098" i="7"/>
  <c r="AJ1099" i="7"/>
  <c r="AJ1100" i="7"/>
  <c r="AJ1101" i="7"/>
  <c r="AJ1102" i="7"/>
  <c r="AJ1103" i="7"/>
  <c r="AJ1104" i="7"/>
  <c r="AJ1105" i="7"/>
  <c r="AJ1106" i="7"/>
  <c r="AJ1107" i="7"/>
  <c r="AJ1108" i="7"/>
  <c r="AJ1109" i="7"/>
  <c r="AJ1110" i="7"/>
  <c r="AJ1111" i="7"/>
  <c r="AJ1112" i="7"/>
  <c r="AJ1113" i="7"/>
  <c r="AJ1114" i="7"/>
  <c r="AJ1115" i="7"/>
  <c r="AJ1116" i="7"/>
  <c r="AJ1117" i="7"/>
  <c r="AJ1118" i="7"/>
  <c r="AJ1119" i="7"/>
  <c r="AJ1120" i="7"/>
  <c r="AJ1121" i="7"/>
  <c r="AJ1122" i="7"/>
  <c r="AJ1123" i="7"/>
  <c r="AJ1124" i="7"/>
  <c r="AJ1125" i="7"/>
  <c r="AJ1126" i="7"/>
  <c r="AJ1127" i="7"/>
  <c r="AJ1128" i="7"/>
  <c r="AJ1129" i="7"/>
  <c r="AJ1130" i="7"/>
  <c r="AJ1131" i="7"/>
  <c r="AJ1132" i="7"/>
  <c r="AJ1133" i="7"/>
  <c r="AJ1134" i="7"/>
  <c r="AJ1135" i="7"/>
  <c r="AJ1136" i="7"/>
  <c r="AJ1137" i="7"/>
  <c r="AJ1138" i="7"/>
  <c r="AJ1139" i="7"/>
  <c r="AJ1140" i="7"/>
  <c r="AJ1141" i="7"/>
  <c r="AJ1142" i="7"/>
  <c r="AJ1143" i="7"/>
  <c r="AJ1144" i="7"/>
  <c r="AJ1145" i="7"/>
  <c r="AJ1146" i="7"/>
  <c r="AJ1147" i="7"/>
  <c r="AJ1148" i="7"/>
  <c r="AJ1149" i="7"/>
  <c r="AJ1150" i="7"/>
  <c r="AJ1151" i="7"/>
  <c r="AJ1152" i="7"/>
  <c r="AJ1153" i="7"/>
  <c r="AJ1154" i="7"/>
  <c r="AJ1155" i="7"/>
  <c r="AJ1156" i="7"/>
  <c r="AJ1157" i="7"/>
  <c r="AJ1158" i="7"/>
  <c r="AJ1159" i="7"/>
  <c r="AJ1160" i="7"/>
  <c r="AJ1161" i="7"/>
  <c r="AJ1162" i="7"/>
  <c r="AJ1163" i="7"/>
  <c r="AJ1164" i="7"/>
  <c r="AJ1165" i="7"/>
  <c r="AJ1166" i="7"/>
  <c r="AJ1167" i="7"/>
  <c r="AJ1168" i="7"/>
  <c r="AJ1169" i="7"/>
  <c r="AJ1170" i="7"/>
  <c r="AJ1171" i="7"/>
  <c r="AJ1172" i="7"/>
  <c r="AJ1173" i="7"/>
  <c r="AJ1174" i="7"/>
  <c r="AJ1175" i="7"/>
  <c r="AJ1176" i="7"/>
  <c r="AJ1177" i="7"/>
  <c r="AJ1178" i="7"/>
  <c r="AJ1179" i="7"/>
  <c r="AJ1180" i="7"/>
  <c r="AJ1181" i="7"/>
  <c r="AJ1182" i="7"/>
  <c r="AJ1183" i="7"/>
  <c r="AJ1184" i="7"/>
  <c r="AJ1185" i="7"/>
  <c r="AJ1186" i="7"/>
  <c r="AJ1187" i="7"/>
  <c r="AJ1188" i="7"/>
  <c r="AJ1189" i="7"/>
  <c r="AJ1190" i="7"/>
  <c r="AJ1191" i="7"/>
  <c r="AJ1192" i="7"/>
  <c r="AJ1193" i="7"/>
  <c r="AJ1194" i="7"/>
  <c r="AJ1195" i="7"/>
  <c r="AJ1196" i="7"/>
  <c r="AJ1197" i="7"/>
  <c r="AJ1198" i="7"/>
  <c r="AJ1199" i="7"/>
  <c r="AJ1200" i="7"/>
  <c r="AJ1201" i="7"/>
  <c r="AJ1202" i="7"/>
  <c r="AJ1203" i="7"/>
  <c r="AJ1204" i="7"/>
  <c r="AJ1205" i="7"/>
  <c r="AJ1206" i="7"/>
  <c r="AJ1207" i="7"/>
  <c r="AJ1208" i="7"/>
  <c r="AJ1209" i="7"/>
  <c r="AJ1210" i="7"/>
  <c r="AJ1211" i="7"/>
  <c r="AJ1212" i="7"/>
  <c r="AJ1213" i="7"/>
  <c r="AJ1214" i="7"/>
  <c r="AJ1215" i="7"/>
  <c r="AJ1216" i="7"/>
  <c r="AJ1217" i="7"/>
  <c r="AJ1218" i="7"/>
  <c r="AJ1219" i="7"/>
  <c r="AJ1220" i="7"/>
  <c r="AJ1221" i="7"/>
  <c r="AJ1222" i="7"/>
  <c r="AJ1223" i="7"/>
  <c r="AJ1224" i="7"/>
  <c r="AJ1225" i="7"/>
  <c r="AJ1226" i="7"/>
  <c r="AJ1227" i="7"/>
  <c r="AJ1228" i="7"/>
  <c r="AJ1229" i="7"/>
  <c r="AJ1230" i="7"/>
  <c r="AJ1231" i="7"/>
  <c r="AJ1232" i="7"/>
  <c r="AJ1233" i="7"/>
  <c r="AJ1234" i="7"/>
  <c r="AJ1235" i="7"/>
  <c r="AJ1236" i="7"/>
  <c r="AJ1237" i="7"/>
  <c r="AJ1238" i="7"/>
  <c r="AJ1239" i="7"/>
  <c r="AJ1240" i="7"/>
  <c r="AJ1241" i="7"/>
  <c r="AJ1242" i="7"/>
  <c r="AJ1243" i="7"/>
  <c r="AJ1244" i="7"/>
  <c r="AJ1245" i="7"/>
  <c r="AJ1246" i="7"/>
  <c r="AJ1247" i="7"/>
  <c r="AJ1248" i="7"/>
  <c r="AJ1249" i="7"/>
  <c r="AJ1250" i="7"/>
  <c r="AJ1251" i="7"/>
  <c r="AJ1252" i="7"/>
  <c r="AJ1253" i="7"/>
  <c r="AJ1254" i="7"/>
  <c r="AJ1255" i="7"/>
  <c r="AJ1256" i="7"/>
  <c r="AJ1257" i="7"/>
  <c r="AJ1258" i="7"/>
  <c r="AJ1259" i="7"/>
  <c r="AJ1260" i="7"/>
  <c r="AJ1261" i="7"/>
  <c r="AJ1262" i="7"/>
  <c r="AJ1263" i="7"/>
  <c r="AJ1264" i="7"/>
  <c r="AJ1265" i="7"/>
  <c r="AJ1266" i="7"/>
  <c r="AJ1267" i="7"/>
  <c r="AJ1268" i="7"/>
  <c r="AJ1269" i="7"/>
  <c r="AJ1270" i="7"/>
  <c r="AJ1271" i="7"/>
  <c r="AJ1272" i="7"/>
  <c r="AJ1273" i="7"/>
  <c r="AJ1274" i="7"/>
  <c r="AJ1275" i="7"/>
  <c r="AJ1276" i="7"/>
  <c r="AJ1277" i="7"/>
  <c r="AJ1278" i="7"/>
  <c r="AJ1279" i="7"/>
  <c r="AJ1280" i="7"/>
  <c r="AJ1281" i="7"/>
  <c r="AJ1282" i="7"/>
  <c r="AJ1283" i="7"/>
  <c r="AJ1284" i="7"/>
  <c r="AJ1285" i="7"/>
  <c r="AJ1286" i="7"/>
  <c r="AJ1287" i="7"/>
  <c r="AJ1288" i="7"/>
  <c r="AJ1289" i="7"/>
  <c r="AJ1290" i="7"/>
  <c r="AJ1291" i="7"/>
  <c r="AJ1292" i="7"/>
  <c r="AJ1293" i="7"/>
  <c r="AJ1294" i="7"/>
  <c r="AJ1295" i="7"/>
  <c r="AJ1296" i="7"/>
  <c r="AJ1297" i="7"/>
  <c r="AJ1298" i="7"/>
  <c r="AJ1299" i="7"/>
  <c r="AJ1300" i="7"/>
  <c r="AJ1301" i="7"/>
  <c r="AJ1302" i="7"/>
  <c r="AJ1303" i="7"/>
  <c r="AJ1304" i="7"/>
  <c r="AJ1305" i="7"/>
  <c r="AJ1306" i="7"/>
  <c r="AJ1307" i="7"/>
  <c r="AJ1308" i="7"/>
  <c r="AJ1309" i="7"/>
  <c r="AJ1310" i="7"/>
  <c r="AJ1311" i="7"/>
  <c r="AJ1312" i="7"/>
  <c r="AJ1313" i="7"/>
  <c r="AJ1314" i="7"/>
  <c r="AJ1315" i="7"/>
  <c r="AJ1316" i="7"/>
  <c r="AJ1317" i="7"/>
  <c r="AJ1318" i="7"/>
  <c r="AJ1319" i="7"/>
  <c r="AJ1320" i="7"/>
  <c r="AJ1321" i="7"/>
  <c r="AJ1322" i="7"/>
  <c r="AJ1323" i="7"/>
  <c r="AJ1324" i="7"/>
  <c r="AJ1325" i="7"/>
  <c r="AJ1326" i="7"/>
  <c r="AJ1327" i="7"/>
  <c r="AJ1328" i="7"/>
  <c r="AJ1329" i="7"/>
  <c r="AJ1330" i="7"/>
  <c r="AJ1331" i="7"/>
  <c r="AJ1332" i="7"/>
  <c r="AJ1333" i="7"/>
  <c r="AJ1334" i="7"/>
  <c r="AJ1335" i="7"/>
  <c r="AJ1336" i="7"/>
  <c r="AJ1337" i="7"/>
  <c r="AJ1338" i="7"/>
  <c r="AJ1339" i="7"/>
  <c r="AJ1340" i="7"/>
  <c r="AJ1341" i="7"/>
  <c r="AJ1342" i="7"/>
  <c r="AJ1343" i="7"/>
  <c r="AJ1344" i="7"/>
  <c r="AJ1345" i="7"/>
  <c r="AJ1346" i="7"/>
  <c r="AJ1347" i="7"/>
  <c r="AJ1348" i="7"/>
  <c r="AJ1349" i="7"/>
  <c r="AJ1350" i="7"/>
  <c r="AJ1351" i="7"/>
  <c r="AJ1352" i="7"/>
  <c r="AJ1353" i="7"/>
  <c r="AJ1354" i="7"/>
  <c r="AJ1355" i="7"/>
  <c r="AJ1356" i="7"/>
  <c r="AJ1357" i="7"/>
  <c r="AJ1358" i="7"/>
  <c r="AJ1359" i="7"/>
  <c r="AJ1360" i="7"/>
  <c r="AJ1361" i="7"/>
  <c r="AJ1362" i="7"/>
  <c r="AJ1363" i="7"/>
  <c r="AJ1364" i="7"/>
  <c r="AJ1365" i="7"/>
  <c r="AJ1366" i="7"/>
  <c r="AJ1367" i="7"/>
  <c r="AJ1368" i="7"/>
  <c r="AJ1369" i="7"/>
  <c r="AJ1370" i="7"/>
  <c r="AJ1371" i="7"/>
  <c r="AJ1372" i="7"/>
  <c r="AJ1373" i="7"/>
  <c r="AJ1374" i="7"/>
  <c r="AJ1375" i="7"/>
  <c r="AJ1376" i="7"/>
  <c r="AJ1377" i="7"/>
  <c r="AJ1378" i="7"/>
  <c r="AJ1379" i="7"/>
  <c r="AJ1380" i="7"/>
  <c r="AJ1381" i="7"/>
  <c r="AJ1382" i="7"/>
  <c r="AJ1383" i="7"/>
  <c r="AJ1384" i="7"/>
  <c r="AJ1385" i="7"/>
  <c r="AJ1386" i="7"/>
  <c r="AJ1387" i="7"/>
  <c r="AJ1388" i="7"/>
  <c r="AJ1389" i="7"/>
  <c r="AJ1390" i="7"/>
  <c r="AJ1391" i="7"/>
  <c r="AJ1392" i="7"/>
  <c r="AJ1393" i="7"/>
  <c r="AJ1394" i="7"/>
  <c r="AJ1395" i="7"/>
  <c r="AJ1396" i="7"/>
  <c r="AJ1397" i="7"/>
  <c r="AJ1398" i="7"/>
  <c r="AJ1399" i="7"/>
  <c r="AJ1400" i="7"/>
  <c r="AJ1401" i="7"/>
  <c r="AJ1402" i="7"/>
  <c r="AJ1403" i="7"/>
  <c r="AJ1404" i="7"/>
  <c r="AJ1405" i="7"/>
  <c r="AJ1406" i="7"/>
  <c r="AJ1407" i="7"/>
  <c r="AJ1408" i="7"/>
  <c r="AJ1409" i="7"/>
  <c r="AJ1410" i="7"/>
  <c r="AJ1411" i="7"/>
  <c r="AJ1412" i="7"/>
  <c r="AJ1413" i="7"/>
  <c r="AJ1414" i="7"/>
  <c r="AJ1415" i="7"/>
  <c r="AJ1416" i="7"/>
  <c r="AJ1417" i="7"/>
  <c r="AJ1418" i="7"/>
  <c r="AJ1419" i="7"/>
  <c r="AJ1420" i="7"/>
  <c r="AJ1421" i="7"/>
  <c r="AJ1422" i="7"/>
  <c r="AJ1423" i="7"/>
  <c r="AJ1424" i="7"/>
  <c r="AJ1425" i="7"/>
  <c r="AJ1426" i="7"/>
  <c r="AJ1427" i="7"/>
  <c r="AJ1428" i="7"/>
  <c r="AJ1429" i="7"/>
  <c r="AJ1430" i="7"/>
  <c r="AJ1431" i="7"/>
  <c r="AJ1432" i="7"/>
  <c r="AJ1433" i="7"/>
  <c r="AJ1434" i="7"/>
  <c r="AJ1435" i="7"/>
  <c r="AJ1436" i="7"/>
  <c r="AJ1437" i="7"/>
  <c r="AJ1438" i="7"/>
  <c r="AJ1439" i="7"/>
  <c r="AJ1440" i="7"/>
  <c r="AJ1441" i="7"/>
  <c r="AJ1442" i="7"/>
  <c r="AJ1443" i="7"/>
  <c r="AJ1444" i="7"/>
  <c r="AJ1445" i="7"/>
  <c r="AJ1446" i="7"/>
  <c r="AJ1447" i="7"/>
  <c r="AJ1448" i="7"/>
  <c r="AJ1449" i="7"/>
  <c r="AJ1450" i="7"/>
  <c r="AJ1451" i="7"/>
  <c r="AJ1452" i="7"/>
  <c r="AJ1453" i="7"/>
  <c r="AJ1454" i="7"/>
  <c r="AJ1455" i="7"/>
  <c r="AJ1456" i="7"/>
  <c r="AJ1457" i="7"/>
  <c r="AJ1458" i="7"/>
  <c r="AJ1459" i="7"/>
  <c r="AJ1460" i="7"/>
  <c r="AJ1461" i="7"/>
  <c r="AJ1462" i="7"/>
  <c r="AJ1463" i="7"/>
  <c r="AJ1464" i="7"/>
  <c r="AJ1465" i="7"/>
  <c r="AJ1466" i="7"/>
  <c r="AJ1467" i="7"/>
  <c r="AJ1468" i="7"/>
  <c r="AJ1469" i="7"/>
  <c r="AJ1470" i="7"/>
  <c r="AJ1471" i="7"/>
  <c r="AJ1472" i="7"/>
  <c r="AJ1473" i="7"/>
  <c r="AJ1474" i="7"/>
  <c r="AJ1475" i="7"/>
  <c r="AJ1476" i="7"/>
  <c r="AJ1477" i="7"/>
  <c r="AJ1478" i="7"/>
  <c r="AJ1479" i="7"/>
  <c r="AJ1480" i="7"/>
  <c r="AJ1481" i="7"/>
  <c r="AJ1482" i="7"/>
  <c r="AJ1483" i="7"/>
  <c r="AJ1484" i="7"/>
  <c r="AJ1485" i="7"/>
  <c r="AJ1486" i="7"/>
  <c r="AJ1487" i="7"/>
  <c r="AJ1488" i="7"/>
  <c r="AJ1489" i="7"/>
  <c r="AJ1490" i="7"/>
  <c r="AJ1491" i="7"/>
  <c r="AJ1492" i="7"/>
  <c r="AJ1493" i="7"/>
  <c r="AJ1494" i="7"/>
  <c r="AJ1495" i="7"/>
  <c r="AJ1496" i="7"/>
  <c r="AJ1497" i="7"/>
  <c r="AJ1498" i="7"/>
  <c r="AJ1499" i="7"/>
  <c r="AJ1500" i="7"/>
  <c r="AJ1501" i="7"/>
  <c r="AJ1502" i="7"/>
  <c r="AJ1503" i="7"/>
  <c r="AJ1504" i="7"/>
  <c r="AJ1505" i="7"/>
  <c r="AJ1506" i="7"/>
  <c r="AJ1507" i="7"/>
  <c r="AJ1508" i="7"/>
  <c r="AJ1509" i="7"/>
  <c r="AJ1510" i="7"/>
  <c r="AJ1511" i="7"/>
  <c r="AJ1512" i="7"/>
  <c r="AJ1513" i="7"/>
  <c r="AJ1514" i="7"/>
  <c r="AJ1515" i="7"/>
  <c r="AJ1516" i="7"/>
  <c r="AJ1517" i="7"/>
  <c r="AJ1518" i="7"/>
  <c r="AJ1519" i="7"/>
  <c r="AJ1520" i="7"/>
  <c r="AJ1521" i="7"/>
  <c r="AJ1522" i="7"/>
  <c r="AJ1523" i="7"/>
  <c r="AJ1524" i="7"/>
  <c r="AJ1525" i="7"/>
  <c r="AJ1526" i="7"/>
  <c r="AJ1527" i="7"/>
  <c r="AJ1528" i="7"/>
  <c r="AJ1529" i="7"/>
  <c r="AJ1530" i="7"/>
  <c r="AJ1531" i="7"/>
  <c r="AJ1532" i="7"/>
  <c r="AJ1533" i="7"/>
  <c r="AJ1534" i="7"/>
  <c r="AJ1535" i="7"/>
  <c r="AJ1536" i="7"/>
  <c r="AJ1537" i="7"/>
  <c r="AJ1538" i="7"/>
  <c r="AJ1539" i="7"/>
  <c r="AJ1540" i="7"/>
  <c r="AJ1541" i="7"/>
  <c r="AJ1542" i="7"/>
  <c r="AJ1543" i="7"/>
  <c r="AJ1544" i="7"/>
  <c r="AJ1545" i="7"/>
  <c r="AJ1546" i="7"/>
  <c r="AJ1547" i="7"/>
  <c r="AJ1548" i="7"/>
  <c r="AJ1549" i="7"/>
  <c r="AJ1550" i="7"/>
  <c r="AJ1551" i="7"/>
  <c r="AJ1552" i="7"/>
  <c r="AJ1553" i="7"/>
  <c r="AJ1554" i="7"/>
  <c r="AJ1555" i="7"/>
  <c r="AJ1556" i="7"/>
  <c r="AJ1557" i="7"/>
  <c r="AJ1558" i="7"/>
  <c r="AJ1559" i="7"/>
  <c r="AJ1560" i="7"/>
  <c r="AJ1561" i="7"/>
  <c r="AJ1562" i="7"/>
  <c r="AJ1563" i="7"/>
  <c r="AJ1564" i="7"/>
  <c r="AJ1565" i="7"/>
  <c r="AJ1566" i="7"/>
  <c r="AJ1567" i="7"/>
  <c r="AJ1568" i="7"/>
  <c r="AJ1569" i="7"/>
  <c r="AJ1570" i="7"/>
  <c r="AJ1571" i="7"/>
  <c r="AJ1572" i="7"/>
  <c r="AJ1573" i="7"/>
  <c r="AJ1574" i="7"/>
  <c r="AJ1575" i="7"/>
  <c r="AJ1576" i="7"/>
  <c r="AJ1577" i="7"/>
  <c r="AJ1578" i="7"/>
  <c r="AJ1579" i="7"/>
  <c r="AJ1580" i="7"/>
  <c r="AJ1581" i="7"/>
  <c r="AJ1582" i="7"/>
  <c r="AJ1583" i="7"/>
  <c r="AJ1584" i="7"/>
  <c r="AJ1585" i="7"/>
  <c r="AJ1586" i="7"/>
  <c r="AJ1587" i="7"/>
  <c r="AJ1588" i="7"/>
  <c r="AJ1589" i="7"/>
  <c r="AJ1590" i="7"/>
  <c r="AJ1591" i="7"/>
  <c r="AJ1592" i="7"/>
  <c r="AJ1593" i="7"/>
  <c r="AJ1594" i="7"/>
  <c r="AJ1595" i="7"/>
  <c r="AJ1596" i="7"/>
  <c r="AJ1597" i="7"/>
  <c r="AJ1598" i="7"/>
  <c r="AJ1599" i="7"/>
  <c r="AJ1600" i="7"/>
  <c r="AJ1601" i="7"/>
  <c r="AJ1602" i="7"/>
  <c r="AJ1603" i="7"/>
  <c r="AJ1604" i="7"/>
  <c r="AJ1605" i="7"/>
  <c r="AJ1606" i="7"/>
  <c r="AJ1607" i="7"/>
  <c r="AJ1608" i="7"/>
  <c r="AJ1609" i="7"/>
  <c r="AJ1610" i="7"/>
  <c r="AJ1611" i="7"/>
  <c r="AJ1612" i="7"/>
  <c r="AJ1613" i="7"/>
  <c r="AJ1614" i="7"/>
  <c r="AJ1615" i="7"/>
  <c r="AJ1616" i="7"/>
  <c r="AJ1617" i="7"/>
  <c r="AJ1618" i="7"/>
  <c r="AJ1619" i="7"/>
  <c r="AJ1620" i="7"/>
  <c r="AJ1621" i="7"/>
  <c r="AJ1622" i="7"/>
  <c r="AJ1623" i="7"/>
  <c r="AJ1624" i="7"/>
  <c r="AJ1625" i="7"/>
  <c r="AJ1626" i="7"/>
  <c r="AJ1627" i="7"/>
  <c r="AJ1628" i="7"/>
  <c r="AJ1629" i="7"/>
  <c r="AJ1630" i="7"/>
  <c r="AJ1631" i="7"/>
  <c r="AJ1632" i="7"/>
  <c r="AJ1633" i="7"/>
  <c r="AJ1634" i="7"/>
  <c r="AJ1635" i="7"/>
  <c r="AJ1636" i="7"/>
  <c r="AJ1637" i="7"/>
  <c r="AJ1638" i="7"/>
  <c r="AJ1639" i="7"/>
  <c r="AJ1640" i="7"/>
  <c r="AJ1641" i="7"/>
  <c r="AJ1642" i="7"/>
  <c r="AJ1643" i="7"/>
  <c r="AJ1644" i="7"/>
  <c r="AJ1645" i="7"/>
  <c r="AJ1646" i="7"/>
  <c r="AJ1647" i="7"/>
  <c r="AJ1648" i="7"/>
  <c r="AJ1649" i="7"/>
  <c r="AJ1650" i="7"/>
  <c r="AJ1651" i="7"/>
  <c r="AJ1652" i="7"/>
  <c r="AJ1653" i="7"/>
  <c r="AJ1654" i="7"/>
  <c r="AJ1655" i="7"/>
  <c r="AJ1656" i="7"/>
  <c r="AJ1657" i="7"/>
  <c r="AJ1658" i="7"/>
  <c r="AJ1659" i="7"/>
  <c r="AJ1660" i="7"/>
  <c r="AJ1661" i="7"/>
  <c r="AJ1662" i="7"/>
  <c r="AJ1663" i="7"/>
  <c r="AJ1664" i="7"/>
  <c r="AJ1665" i="7"/>
  <c r="AJ1666" i="7"/>
  <c r="AJ1667" i="7"/>
  <c r="AJ1668" i="7"/>
  <c r="AJ1669" i="7"/>
  <c r="AJ1670" i="7"/>
  <c r="AJ1671" i="7"/>
  <c r="AJ1672" i="7"/>
  <c r="AJ1673" i="7"/>
  <c r="AJ1674" i="7"/>
  <c r="AJ1675" i="7"/>
  <c r="AJ1676" i="7"/>
  <c r="AJ1677" i="7"/>
  <c r="AJ1678" i="7"/>
  <c r="AJ1679" i="7"/>
  <c r="AJ1680" i="7"/>
  <c r="AJ1681" i="7"/>
  <c r="AJ1682" i="7"/>
  <c r="AJ1683" i="7"/>
  <c r="AJ1684" i="7"/>
  <c r="AJ1685" i="7"/>
  <c r="AJ1686" i="7"/>
  <c r="AJ1687" i="7"/>
  <c r="AJ1688" i="7"/>
  <c r="AJ1689" i="7"/>
  <c r="AJ1690" i="7"/>
  <c r="AJ1691" i="7"/>
  <c r="AJ1692" i="7"/>
  <c r="AJ1693" i="7"/>
  <c r="AJ1694" i="7"/>
  <c r="AJ1695" i="7"/>
  <c r="AJ1696" i="7"/>
  <c r="AJ1697" i="7"/>
  <c r="AJ1698" i="7"/>
  <c r="AJ1699" i="7"/>
  <c r="AJ1700" i="7"/>
  <c r="AJ1701" i="7"/>
  <c r="AJ1702" i="7"/>
  <c r="AJ1703" i="7"/>
  <c r="AJ1704" i="7"/>
  <c r="AJ1705" i="7"/>
  <c r="AJ1706" i="7"/>
  <c r="AJ1707" i="7"/>
  <c r="AJ1708" i="7"/>
  <c r="AJ1709" i="7"/>
  <c r="AJ1710" i="7"/>
  <c r="AJ1711" i="7"/>
  <c r="AJ1712" i="7"/>
  <c r="AJ1713" i="7"/>
  <c r="AJ1714" i="7"/>
  <c r="AJ1715" i="7"/>
  <c r="AJ1716" i="7"/>
  <c r="AJ1717" i="7"/>
  <c r="AJ1718" i="7"/>
  <c r="AJ1719" i="7"/>
  <c r="AJ1720" i="7"/>
  <c r="AJ1721" i="7"/>
  <c r="AJ1722" i="7"/>
  <c r="AJ1723" i="7"/>
  <c r="AJ1724" i="7"/>
  <c r="AJ1725" i="7"/>
  <c r="AJ1726" i="7"/>
  <c r="AJ1727" i="7"/>
  <c r="AJ1728" i="7"/>
  <c r="AJ1729" i="7"/>
  <c r="AJ1730" i="7"/>
  <c r="AJ1731" i="7"/>
  <c r="AJ1732" i="7"/>
  <c r="AJ1733" i="7"/>
  <c r="AJ1734" i="7"/>
  <c r="AJ1735" i="7"/>
  <c r="AJ1736" i="7"/>
  <c r="AJ1737" i="7"/>
  <c r="AJ1738" i="7"/>
  <c r="AJ1739" i="7"/>
  <c r="AJ1740" i="7"/>
  <c r="AJ1741" i="7"/>
  <c r="AJ1742" i="7"/>
  <c r="AJ1743" i="7"/>
  <c r="P4" i="7" l="1"/>
  <c r="O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4" i="7"/>
  <c r="AF4" i="7" l="1"/>
  <c r="AF10" i="7"/>
  <c r="AF16" i="7"/>
  <c r="AF22" i="7"/>
  <c r="AF28" i="7"/>
  <c r="AF34" i="7"/>
  <c r="AF40" i="7"/>
  <c r="AF46" i="7"/>
  <c r="AF52" i="7"/>
  <c r="AF58" i="7"/>
  <c r="AF64" i="7"/>
  <c r="AF70" i="7"/>
  <c r="AF76" i="7"/>
  <c r="AF82" i="7"/>
  <c r="AF88" i="7"/>
  <c r="AF94" i="7"/>
  <c r="AF100" i="7"/>
  <c r="AF106" i="7"/>
  <c r="AF112" i="7"/>
  <c r="AF118" i="7"/>
  <c r="AF124" i="7"/>
  <c r="AF130" i="7"/>
  <c r="AF136" i="7"/>
  <c r="AF142" i="7"/>
  <c r="AF148" i="7"/>
  <c r="AF154" i="7"/>
  <c r="AF160" i="7"/>
  <c r="AF166" i="7"/>
  <c r="AF172" i="7"/>
  <c r="AF178" i="7"/>
  <c r="AF184" i="7"/>
  <c r="AF190" i="7"/>
  <c r="AF196" i="7"/>
  <c r="AF202" i="7"/>
  <c r="AF208" i="7"/>
  <c r="AF214" i="7"/>
  <c r="AF220" i="7"/>
  <c r="AF226" i="7"/>
  <c r="AF232" i="7"/>
  <c r="AF238" i="7"/>
  <c r="AF244" i="7"/>
  <c r="AF250" i="7"/>
  <c r="AF256" i="7"/>
  <c r="AF262" i="7"/>
  <c r="AF268" i="7"/>
  <c r="AF274" i="7"/>
  <c r="AF280" i="7"/>
  <c r="AF286" i="7"/>
  <c r="AF292" i="7"/>
  <c r="AF298" i="7"/>
  <c r="AF304" i="7"/>
  <c r="AF310" i="7"/>
  <c r="AF316" i="7"/>
  <c r="AF322" i="7"/>
  <c r="AF328" i="7"/>
  <c r="AF334" i="7"/>
  <c r="AF340" i="7"/>
  <c r="AF346" i="7"/>
  <c r="AF352" i="7"/>
  <c r="AF358" i="7"/>
  <c r="AF364" i="7"/>
  <c r="AF370" i="7"/>
  <c r="AF376" i="7"/>
  <c r="AF382" i="7"/>
  <c r="AF388" i="7"/>
  <c r="AF394" i="7"/>
  <c r="AF400" i="7"/>
  <c r="AF406" i="7"/>
  <c r="AF412" i="7"/>
  <c r="AF418" i="7"/>
  <c r="AF424" i="7"/>
  <c r="AF430" i="7"/>
  <c r="AF436" i="7"/>
  <c r="AF442" i="7"/>
  <c r="AF448" i="7"/>
  <c r="AF454" i="7"/>
  <c r="AF460" i="7"/>
  <c r="AF466" i="7"/>
  <c r="AF472" i="7"/>
  <c r="AF478" i="7"/>
  <c r="AF484" i="7"/>
  <c r="AF490" i="7"/>
  <c r="AF496" i="7"/>
  <c r="AF502" i="7"/>
  <c r="AF508" i="7"/>
  <c r="AF5" i="7"/>
  <c r="AF11" i="7"/>
  <c r="AF17" i="7"/>
  <c r="AF23" i="7"/>
  <c r="AF29" i="7"/>
  <c r="AF35" i="7"/>
  <c r="AF41" i="7"/>
  <c r="AF47" i="7"/>
  <c r="AF53" i="7"/>
  <c r="AF59" i="7"/>
  <c r="AF65" i="7"/>
  <c r="AF71" i="7"/>
  <c r="AF77" i="7"/>
  <c r="AF83" i="7"/>
  <c r="AF89" i="7"/>
  <c r="AF95" i="7"/>
  <c r="AF101" i="7"/>
  <c r="AF107" i="7"/>
  <c r="AF113" i="7"/>
  <c r="AF119" i="7"/>
  <c r="AF125" i="7"/>
  <c r="AF131" i="7"/>
  <c r="AF137" i="7"/>
  <c r="AF143" i="7"/>
  <c r="AF149" i="7"/>
  <c r="AF155" i="7"/>
  <c r="AF161" i="7"/>
  <c r="AF167" i="7"/>
  <c r="AF173" i="7"/>
  <c r="AF179" i="7"/>
  <c r="AF185" i="7"/>
  <c r="AF191" i="7"/>
  <c r="AF197" i="7"/>
  <c r="AF203" i="7"/>
  <c r="AF209" i="7"/>
  <c r="AF215" i="7"/>
  <c r="AF221" i="7"/>
  <c r="AF227" i="7"/>
  <c r="AF233" i="7"/>
  <c r="AF239" i="7"/>
  <c r="AF245" i="7"/>
  <c r="AF251" i="7"/>
  <c r="AF257" i="7"/>
  <c r="AF263" i="7"/>
  <c r="AF269" i="7"/>
  <c r="AF275" i="7"/>
  <c r="AF281" i="7"/>
  <c r="AF287" i="7"/>
  <c r="AF293" i="7"/>
  <c r="AF299" i="7"/>
  <c r="AF305" i="7"/>
  <c r="AF311" i="7"/>
  <c r="AF317" i="7"/>
  <c r="AF323" i="7"/>
  <c r="AF329" i="7"/>
  <c r="AF335" i="7"/>
  <c r="AF341" i="7"/>
  <c r="AF347" i="7"/>
  <c r="AF353" i="7"/>
  <c r="AF359" i="7"/>
  <c r="AF365" i="7"/>
  <c r="AF371" i="7"/>
  <c r="AF377" i="7"/>
  <c r="AF383" i="7"/>
  <c r="AF389" i="7"/>
  <c r="AF395" i="7"/>
  <c r="AF401" i="7"/>
  <c r="AF407" i="7"/>
  <c r="AF413" i="7"/>
  <c r="AF419" i="7"/>
  <c r="AF425" i="7"/>
  <c r="AF431" i="7"/>
  <c r="AF437" i="7"/>
  <c r="AF443" i="7"/>
  <c r="AF449" i="7"/>
  <c r="AF455" i="7"/>
  <c r="AF461" i="7"/>
  <c r="AF467" i="7"/>
  <c r="AF473" i="7"/>
  <c r="AF479" i="7"/>
  <c r="AF485" i="7"/>
  <c r="AF491" i="7"/>
  <c r="AF497" i="7"/>
  <c r="AF503" i="7"/>
  <c r="AF509" i="7"/>
  <c r="AF7" i="7"/>
  <c r="AF13" i="7"/>
  <c r="AF19" i="7"/>
  <c r="AF25" i="7"/>
  <c r="AF31" i="7"/>
  <c r="AF37" i="7"/>
  <c r="AF43" i="7"/>
  <c r="AF49" i="7"/>
  <c r="AF55" i="7"/>
  <c r="AF61" i="7"/>
  <c r="AF67" i="7"/>
  <c r="AF73" i="7"/>
  <c r="AF79" i="7"/>
  <c r="AF85" i="7"/>
  <c r="AF91" i="7"/>
  <c r="AF97" i="7"/>
  <c r="AF103" i="7"/>
  <c r="AF109" i="7"/>
  <c r="AF115" i="7"/>
  <c r="AF121" i="7"/>
  <c r="AF127" i="7"/>
  <c r="AF133" i="7"/>
  <c r="AF139" i="7"/>
  <c r="AF145" i="7"/>
  <c r="AF151" i="7"/>
  <c r="AF6" i="7"/>
  <c r="AF18" i="7"/>
  <c r="AF30" i="7"/>
  <c r="AF42" i="7"/>
  <c r="AF54" i="7"/>
  <c r="AF66" i="7"/>
  <c r="AF78" i="7"/>
  <c r="AF90" i="7"/>
  <c r="AF102" i="7"/>
  <c r="AF114" i="7"/>
  <c r="AF126" i="7"/>
  <c r="AF138" i="7"/>
  <c r="AF150" i="7"/>
  <c r="AF159" i="7"/>
  <c r="AF169" i="7"/>
  <c r="AF177" i="7"/>
  <c r="AF187" i="7"/>
  <c r="AF195" i="7"/>
  <c r="AF205" i="7"/>
  <c r="AF213" i="7"/>
  <c r="AF223" i="7"/>
  <c r="AF231" i="7"/>
  <c r="AF241" i="7"/>
  <c r="AF249" i="7"/>
  <c r="AF259" i="7"/>
  <c r="AF267" i="7"/>
  <c r="AF277" i="7"/>
  <c r="AF285" i="7"/>
  <c r="AF295" i="7"/>
  <c r="AF303" i="7"/>
  <c r="AF313" i="7"/>
  <c r="AF321" i="7"/>
  <c r="AF331" i="7"/>
  <c r="AF339" i="7"/>
  <c r="AF349" i="7"/>
  <c r="AF357" i="7"/>
  <c r="AF367" i="7"/>
  <c r="AF375" i="7"/>
  <c r="AF385" i="7"/>
  <c r="AF393" i="7"/>
  <c r="AF403" i="7"/>
  <c r="AF411" i="7"/>
  <c r="AF421" i="7"/>
  <c r="AF429" i="7"/>
  <c r="AF439" i="7"/>
  <c r="AF447" i="7"/>
  <c r="AF457" i="7"/>
  <c r="AF465" i="7"/>
  <c r="AF475" i="7"/>
  <c r="AF483" i="7"/>
  <c r="AF493" i="7"/>
  <c r="AF501" i="7"/>
  <c r="AF511" i="7"/>
  <c r="AF517" i="7"/>
  <c r="AF523" i="7"/>
  <c r="AF529" i="7"/>
  <c r="AF535" i="7"/>
  <c r="AF541" i="7"/>
  <c r="AF547" i="7"/>
  <c r="AF553" i="7"/>
  <c r="AF559" i="7"/>
  <c r="AF565" i="7"/>
  <c r="AF571" i="7"/>
  <c r="AF577" i="7"/>
  <c r="AF583" i="7"/>
  <c r="AF589" i="7"/>
  <c r="AF595" i="7"/>
  <c r="AF601" i="7"/>
  <c r="AF607" i="7"/>
  <c r="AF613" i="7"/>
  <c r="AF619" i="7"/>
  <c r="AF625" i="7"/>
  <c r="AF631" i="7"/>
  <c r="AF637" i="7"/>
  <c r="AF643" i="7"/>
  <c r="AF649" i="7"/>
  <c r="AF655" i="7"/>
  <c r="AF661" i="7"/>
  <c r="AF667" i="7"/>
  <c r="AF673" i="7"/>
  <c r="AF679" i="7"/>
  <c r="AF685" i="7"/>
  <c r="AF691" i="7"/>
  <c r="AF697" i="7"/>
  <c r="AF703" i="7"/>
  <c r="AF8" i="7"/>
  <c r="AF20" i="7"/>
  <c r="AF32" i="7"/>
  <c r="AF44" i="7"/>
  <c r="AF56" i="7"/>
  <c r="AF68" i="7"/>
  <c r="AF80" i="7"/>
  <c r="AF92" i="7"/>
  <c r="AF104" i="7"/>
  <c r="AF116" i="7"/>
  <c r="AF128" i="7"/>
  <c r="AF140" i="7"/>
  <c r="AF152" i="7"/>
  <c r="AF162" i="7"/>
  <c r="AF170" i="7"/>
  <c r="AF180" i="7"/>
  <c r="AF188" i="7"/>
  <c r="AF198" i="7"/>
  <c r="AF206" i="7"/>
  <c r="AF216" i="7"/>
  <c r="AF224" i="7"/>
  <c r="AF234" i="7"/>
  <c r="AF242" i="7"/>
  <c r="AF252" i="7"/>
  <c r="AF260" i="7"/>
  <c r="AF270" i="7"/>
  <c r="AF278" i="7"/>
  <c r="AF288" i="7"/>
  <c r="AF296" i="7"/>
  <c r="AF306" i="7"/>
  <c r="AF314" i="7"/>
  <c r="AF324" i="7"/>
  <c r="AF332" i="7"/>
  <c r="AF342" i="7"/>
  <c r="AF350" i="7"/>
  <c r="AF360" i="7"/>
  <c r="AF368" i="7"/>
  <c r="AF378" i="7"/>
  <c r="AF386" i="7"/>
  <c r="AF396" i="7"/>
  <c r="AF404" i="7"/>
  <c r="AF414" i="7"/>
  <c r="AF422" i="7"/>
  <c r="AF432" i="7"/>
  <c r="AF440" i="7"/>
  <c r="AF450" i="7"/>
  <c r="AF458" i="7"/>
  <c r="AF468" i="7"/>
  <c r="AF476" i="7"/>
  <c r="AF486" i="7"/>
  <c r="AF494" i="7"/>
  <c r="AF504" i="7"/>
  <c r="AF512" i="7"/>
  <c r="AF518" i="7"/>
  <c r="AF524" i="7"/>
  <c r="AF530" i="7"/>
  <c r="AF536" i="7"/>
  <c r="AF542" i="7"/>
  <c r="AF548" i="7"/>
  <c r="AF554" i="7"/>
  <c r="AF560" i="7"/>
  <c r="AF566" i="7"/>
  <c r="AF572" i="7"/>
  <c r="AF578" i="7"/>
  <c r="AF584" i="7"/>
  <c r="AF590" i="7"/>
  <c r="AF596" i="7"/>
  <c r="AF602" i="7"/>
  <c r="AF608" i="7"/>
  <c r="AF614" i="7"/>
  <c r="AF620" i="7"/>
  <c r="AF626" i="7"/>
  <c r="AF632" i="7"/>
  <c r="AF638" i="7"/>
  <c r="AF644" i="7"/>
  <c r="AF650" i="7"/>
  <c r="AF656" i="7"/>
  <c r="AF662" i="7"/>
  <c r="AF668" i="7"/>
  <c r="AF674" i="7"/>
  <c r="AF680" i="7"/>
  <c r="AF686" i="7"/>
  <c r="AF692" i="7"/>
  <c r="AF698" i="7"/>
  <c r="AF704" i="7"/>
  <c r="AF9" i="7"/>
  <c r="AF26" i="7"/>
  <c r="AF45" i="7"/>
  <c r="AF62" i="7"/>
  <c r="AF81" i="7"/>
  <c r="AF98" i="7"/>
  <c r="AF117" i="7"/>
  <c r="AF134" i="7"/>
  <c r="AF153" i="7"/>
  <c r="AF165" i="7"/>
  <c r="AF181" i="7"/>
  <c r="AF193" i="7"/>
  <c r="AF207" i="7"/>
  <c r="AF219" i="7"/>
  <c r="AF235" i="7"/>
  <c r="AF247" i="7"/>
  <c r="AF261" i="7"/>
  <c r="AF273" i="7"/>
  <c r="AF289" i="7"/>
  <c r="AF301" i="7"/>
  <c r="AF315" i="7"/>
  <c r="AF327" i="7"/>
  <c r="AF343" i="7"/>
  <c r="AF355" i="7"/>
  <c r="AF369" i="7"/>
  <c r="AF381" i="7"/>
  <c r="AF397" i="7"/>
  <c r="AF409" i="7"/>
  <c r="AF423" i="7"/>
  <c r="AF435" i="7"/>
  <c r="AF451" i="7"/>
  <c r="AF463" i="7"/>
  <c r="AF477" i="7"/>
  <c r="AF489" i="7"/>
  <c r="AF505" i="7"/>
  <c r="AF515" i="7"/>
  <c r="AF525" i="7"/>
  <c r="AF533" i="7"/>
  <c r="AF543" i="7"/>
  <c r="AF551" i="7"/>
  <c r="AF561" i="7"/>
  <c r="AF569" i="7"/>
  <c r="AF579" i="7"/>
  <c r="AF587" i="7"/>
  <c r="AF597" i="7"/>
  <c r="AF605" i="7"/>
  <c r="AF615" i="7"/>
  <c r="AF623" i="7"/>
  <c r="AF633" i="7"/>
  <c r="AF641" i="7"/>
  <c r="AF651" i="7"/>
  <c r="AF659" i="7"/>
  <c r="AF669" i="7"/>
  <c r="AF677" i="7"/>
  <c r="AF687" i="7"/>
  <c r="AF695" i="7"/>
  <c r="AF705" i="7"/>
  <c r="AF711" i="7"/>
  <c r="AF717" i="7"/>
  <c r="AF723" i="7"/>
  <c r="AF729" i="7"/>
  <c r="AF735" i="7"/>
  <c r="AF741" i="7"/>
  <c r="AF747" i="7"/>
  <c r="AF753" i="7"/>
  <c r="AF759" i="7"/>
  <c r="AF765" i="7"/>
  <c r="AF771" i="7"/>
  <c r="AF777" i="7"/>
  <c r="AF783" i="7"/>
  <c r="AF789" i="7"/>
  <c r="AF795" i="7"/>
  <c r="AF801" i="7"/>
  <c r="AF807" i="7"/>
  <c r="AF813" i="7"/>
  <c r="AF819" i="7"/>
  <c r="AF825" i="7"/>
  <c r="AF831" i="7"/>
  <c r="AF837" i="7"/>
  <c r="AF843" i="7"/>
  <c r="AF849" i="7"/>
  <c r="AF855" i="7"/>
  <c r="AF861" i="7"/>
  <c r="AF867" i="7"/>
  <c r="AF873" i="7"/>
  <c r="AF879" i="7"/>
  <c r="AF885" i="7"/>
  <c r="AF891" i="7"/>
  <c r="AF897" i="7"/>
  <c r="AF903" i="7"/>
  <c r="AF909" i="7"/>
  <c r="AF915" i="7"/>
  <c r="AF921" i="7"/>
  <c r="AF927" i="7"/>
  <c r="AF933" i="7"/>
  <c r="AF939" i="7"/>
  <c r="AF945" i="7"/>
  <c r="AF951" i="7"/>
  <c r="AF957" i="7"/>
  <c r="AF963" i="7"/>
  <c r="AF969" i="7"/>
  <c r="AF975" i="7"/>
  <c r="AF981" i="7"/>
  <c r="AF987" i="7"/>
  <c r="AF993" i="7"/>
  <c r="AF999" i="7"/>
  <c r="AF1005" i="7"/>
  <c r="AF1011" i="7"/>
  <c r="AF1017" i="7"/>
  <c r="AF1023" i="7"/>
  <c r="AF1029" i="7"/>
  <c r="AF1035" i="7"/>
  <c r="AF1041" i="7"/>
  <c r="AF1047" i="7"/>
  <c r="AF1053" i="7"/>
  <c r="AF1059" i="7"/>
  <c r="AF1065" i="7"/>
  <c r="AF1071" i="7"/>
  <c r="AF1077" i="7"/>
  <c r="AF1083" i="7"/>
  <c r="AF1089" i="7"/>
  <c r="AF1095" i="7"/>
  <c r="AF1101" i="7"/>
  <c r="AF1107" i="7"/>
  <c r="AF1113" i="7"/>
  <c r="AF1119" i="7"/>
  <c r="AF1125" i="7"/>
  <c r="AF1131" i="7"/>
  <c r="AF1137" i="7"/>
  <c r="AF1143" i="7"/>
  <c r="AF1149" i="7"/>
  <c r="AF1155" i="7"/>
  <c r="AF1161" i="7"/>
  <c r="AF1167" i="7"/>
  <c r="AF1173" i="7"/>
  <c r="AF1179" i="7"/>
  <c r="AF1185" i="7"/>
  <c r="AF1191" i="7"/>
  <c r="AF1197" i="7"/>
  <c r="AF1203" i="7"/>
  <c r="AF1209" i="7"/>
  <c r="AF1215" i="7"/>
  <c r="AF1221" i="7"/>
  <c r="AF1227" i="7"/>
  <c r="AF1233" i="7"/>
  <c r="AF1239" i="7"/>
  <c r="AF1245" i="7"/>
  <c r="AF1251" i="7"/>
  <c r="AF1257" i="7"/>
  <c r="AF1263" i="7"/>
  <c r="AF1269" i="7"/>
  <c r="AF1275" i="7"/>
  <c r="AF1281" i="7"/>
  <c r="AF1287" i="7"/>
  <c r="AF1293" i="7"/>
  <c r="AF1299" i="7"/>
  <c r="AF1305" i="7"/>
  <c r="AF1311" i="7"/>
  <c r="AF1317" i="7"/>
  <c r="AF1323" i="7"/>
  <c r="AF1329" i="7"/>
  <c r="AF1335" i="7"/>
  <c r="AF1341" i="7"/>
  <c r="AF1347" i="7"/>
  <c r="AF1353" i="7"/>
  <c r="AF1359" i="7"/>
  <c r="AF1365" i="7"/>
  <c r="AF1371" i="7"/>
  <c r="AF1377" i="7"/>
  <c r="AF1383" i="7"/>
  <c r="AF12" i="7"/>
  <c r="AF27" i="7"/>
  <c r="AF48" i="7"/>
  <c r="AF63" i="7"/>
  <c r="AF84" i="7"/>
  <c r="AF99" i="7"/>
  <c r="AF120" i="7"/>
  <c r="AF135" i="7"/>
  <c r="AF156" i="7"/>
  <c r="AF168" i="7"/>
  <c r="AF182" i="7"/>
  <c r="AF194" i="7"/>
  <c r="AF210" i="7"/>
  <c r="AF222" i="7"/>
  <c r="AF236" i="7"/>
  <c r="AF248" i="7"/>
  <c r="AF264" i="7"/>
  <c r="AF276" i="7"/>
  <c r="AF290" i="7"/>
  <c r="AF302" i="7"/>
  <c r="AF318" i="7"/>
  <c r="AF330" i="7"/>
  <c r="AF344" i="7"/>
  <c r="AF356" i="7"/>
  <c r="AF372" i="7"/>
  <c r="AF384" i="7"/>
  <c r="AF398" i="7"/>
  <c r="AF410" i="7"/>
  <c r="AF426" i="7"/>
  <c r="AF438" i="7"/>
  <c r="AF452" i="7"/>
  <c r="AF464" i="7"/>
  <c r="AF480" i="7"/>
  <c r="AF492" i="7"/>
  <c r="AF506" i="7"/>
  <c r="AF516" i="7"/>
  <c r="AF526" i="7"/>
  <c r="AF534" i="7"/>
  <c r="AF544" i="7"/>
  <c r="AF552" i="7"/>
  <c r="AF562" i="7"/>
  <c r="AF570" i="7"/>
  <c r="AF580" i="7"/>
  <c r="AF588" i="7"/>
  <c r="AF598" i="7"/>
  <c r="AF606" i="7"/>
  <c r="AF616" i="7"/>
  <c r="AF624" i="7"/>
  <c r="AF634" i="7"/>
  <c r="AF642" i="7"/>
  <c r="AF652" i="7"/>
  <c r="AF660" i="7"/>
  <c r="AF670" i="7"/>
  <c r="AF678" i="7"/>
  <c r="AF688" i="7"/>
  <c r="AF696" i="7"/>
  <c r="AF706" i="7"/>
  <c r="AF712" i="7"/>
  <c r="AF718" i="7"/>
  <c r="AF724" i="7"/>
  <c r="AF730" i="7"/>
  <c r="AF736" i="7"/>
  <c r="AF742" i="7"/>
  <c r="AF748" i="7"/>
  <c r="AF754" i="7"/>
  <c r="AF760" i="7"/>
  <c r="AF766" i="7"/>
  <c r="AF772" i="7"/>
  <c r="AF778" i="7"/>
  <c r="AF784" i="7"/>
  <c r="AF790" i="7"/>
  <c r="AF796" i="7"/>
  <c r="AF802" i="7"/>
  <c r="AF808" i="7"/>
  <c r="AF814" i="7"/>
  <c r="AF820" i="7"/>
  <c r="AF826" i="7"/>
  <c r="AF832" i="7"/>
  <c r="AF838" i="7"/>
  <c r="AF844" i="7"/>
  <c r="AF850" i="7"/>
  <c r="AF856" i="7"/>
  <c r="AF862" i="7"/>
  <c r="AF868" i="7"/>
  <c r="AF874" i="7"/>
  <c r="AF880" i="7"/>
  <c r="AF886" i="7"/>
  <c r="AF892" i="7"/>
  <c r="AF898" i="7"/>
  <c r="AF904" i="7"/>
  <c r="AF910" i="7"/>
  <c r="AF916" i="7"/>
  <c r="AF922" i="7"/>
  <c r="AF928" i="7"/>
  <c r="AF934" i="7"/>
  <c r="AF940" i="7"/>
  <c r="AF946" i="7"/>
  <c r="AF952" i="7"/>
  <c r="AF958" i="7"/>
  <c r="AF964" i="7"/>
  <c r="AF970" i="7"/>
  <c r="AF976" i="7"/>
  <c r="AF982" i="7"/>
  <c r="AF988" i="7"/>
  <c r="AF994" i="7"/>
  <c r="AF1000" i="7"/>
  <c r="AF1006" i="7"/>
  <c r="AF1012" i="7"/>
  <c r="AF1018" i="7"/>
  <c r="AF1024" i="7"/>
  <c r="AF1030" i="7"/>
  <c r="AF1036" i="7"/>
  <c r="AF1042" i="7"/>
  <c r="AF1048" i="7"/>
  <c r="AF1054" i="7"/>
  <c r="AF1060" i="7"/>
  <c r="AF1066" i="7"/>
  <c r="AF1072" i="7"/>
  <c r="AF1078" i="7"/>
  <c r="AF1084" i="7"/>
  <c r="AF1090" i="7"/>
  <c r="AF1096" i="7"/>
  <c r="AF1102" i="7"/>
  <c r="AF1108" i="7"/>
  <c r="AF1114" i="7"/>
  <c r="AF1120" i="7"/>
  <c r="AF1126" i="7"/>
  <c r="AF1132" i="7"/>
  <c r="AF1138" i="7"/>
  <c r="AF1144" i="7"/>
  <c r="AF1150" i="7"/>
  <c r="AF1156" i="7"/>
  <c r="AF1162" i="7"/>
  <c r="AF1168" i="7"/>
  <c r="AF1174" i="7"/>
  <c r="AF1180" i="7"/>
  <c r="AF1186" i="7"/>
  <c r="AF1192" i="7"/>
  <c r="AF1198" i="7"/>
  <c r="AF15" i="7"/>
  <c r="AF36" i="7"/>
  <c r="AF51" i="7"/>
  <c r="AF72" i="7"/>
  <c r="AF87" i="7"/>
  <c r="AF108" i="7"/>
  <c r="AF123" i="7"/>
  <c r="AF144" i="7"/>
  <c r="AF158" i="7"/>
  <c r="AF174" i="7"/>
  <c r="AF186" i="7"/>
  <c r="AF200" i="7"/>
  <c r="AF212" i="7"/>
  <c r="AF228" i="7"/>
  <c r="AF240" i="7"/>
  <c r="AF254" i="7"/>
  <c r="AF266" i="7"/>
  <c r="AF282" i="7"/>
  <c r="AF294" i="7"/>
  <c r="AF308" i="7"/>
  <c r="AF320" i="7"/>
  <c r="AF336" i="7"/>
  <c r="AF348" i="7"/>
  <c r="AF362" i="7"/>
  <c r="AF374" i="7"/>
  <c r="AF390" i="7"/>
  <c r="AF402" i="7"/>
  <c r="AF416" i="7"/>
  <c r="AF428" i="7"/>
  <c r="AF444" i="7"/>
  <c r="AF456" i="7"/>
  <c r="AF470" i="7"/>
  <c r="AF482" i="7"/>
  <c r="AF498" i="7"/>
  <c r="AF510" i="7"/>
  <c r="AF520" i="7"/>
  <c r="AF528" i="7"/>
  <c r="AF538" i="7"/>
  <c r="AF14" i="7"/>
  <c r="AF50" i="7"/>
  <c r="AF86" i="7"/>
  <c r="AF122" i="7"/>
  <c r="AF157" i="7"/>
  <c r="AF183" i="7"/>
  <c r="AF211" i="7"/>
  <c r="AF237" i="7"/>
  <c r="AF265" i="7"/>
  <c r="AF291" i="7"/>
  <c r="AF319" i="7"/>
  <c r="AF345" i="7"/>
  <c r="AF373" i="7"/>
  <c r="AF399" i="7"/>
  <c r="AF427" i="7"/>
  <c r="AF453" i="7"/>
  <c r="AF481" i="7"/>
  <c r="AF507" i="7"/>
  <c r="AF527" i="7"/>
  <c r="AF545" i="7"/>
  <c r="AF557" i="7"/>
  <c r="AF573" i="7"/>
  <c r="AF585" i="7"/>
  <c r="AF599" i="7"/>
  <c r="AF611" i="7"/>
  <c r="AF627" i="7"/>
  <c r="AF639" i="7"/>
  <c r="AF653" i="7"/>
  <c r="AF665" i="7"/>
  <c r="AF681" i="7"/>
  <c r="AF693" i="7"/>
  <c r="AF707" i="7"/>
  <c r="AF715" i="7"/>
  <c r="AF725" i="7"/>
  <c r="AF733" i="7"/>
  <c r="AF743" i="7"/>
  <c r="AF751" i="7"/>
  <c r="AF761" i="7"/>
  <c r="AF769" i="7"/>
  <c r="AF779" i="7"/>
  <c r="AF787" i="7"/>
  <c r="AF797" i="7"/>
  <c r="AF805" i="7"/>
  <c r="AF815" i="7"/>
  <c r="AF823" i="7"/>
  <c r="AF833" i="7"/>
  <c r="AF841" i="7"/>
  <c r="AF851" i="7"/>
  <c r="AF859" i="7"/>
  <c r="AF869" i="7"/>
  <c r="AF877" i="7"/>
  <c r="AF887" i="7"/>
  <c r="AF895" i="7"/>
  <c r="AF905" i="7"/>
  <c r="AF913" i="7"/>
  <c r="AF923" i="7"/>
  <c r="AF931" i="7"/>
  <c r="AF941" i="7"/>
  <c r="AF949" i="7"/>
  <c r="AF959" i="7"/>
  <c r="AF967" i="7"/>
  <c r="AF977" i="7"/>
  <c r="AF985" i="7"/>
  <c r="AF995" i="7"/>
  <c r="AF1003" i="7"/>
  <c r="AF1013" i="7"/>
  <c r="AF1021" i="7"/>
  <c r="AF1031" i="7"/>
  <c r="AF1039" i="7"/>
  <c r="AF1049" i="7"/>
  <c r="AF1057" i="7"/>
  <c r="AF1067" i="7"/>
  <c r="AF1075" i="7"/>
  <c r="AF1085" i="7"/>
  <c r="AF1093" i="7"/>
  <c r="AF1103" i="7"/>
  <c r="AF1111" i="7"/>
  <c r="AF1121" i="7"/>
  <c r="AF1129" i="7"/>
  <c r="AF1139" i="7"/>
  <c r="AF1147" i="7"/>
  <c r="AF1157" i="7"/>
  <c r="AF1165" i="7"/>
  <c r="AF1175" i="7"/>
  <c r="AF1183" i="7"/>
  <c r="AF1193" i="7"/>
  <c r="AF1201" i="7"/>
  <c r="AF1208" i="7"/>
  <c r="AF1216" i="7"/>
  <c r="AF1223" i="7"/>
  <c r="AF1230" i="7"/>
  <c r="AF1237" i="7"/>
  <c r="AF1244" i="7"/>
  <c r="AF1252" i="7"/>
  <c r="AF1259" i="7"/>
  <c r="AF1266" i="7"/>
  <c r="AF1273" i="7"/>
  <c r="AF1280" i="7"/>
  <c r="AF1288" i="7"/>
  <c r="AF1295" i="7"/>
  <c r="AF1302" i="7"/>
  <c r="AF1309" i="7"/>
  <c r="AF1316" i="7"/>
  <c r="AF1324" i="7"/>
  <c r="AF1331" i="7"/>
  <c r="AF1338" i="7"/>
  <c r="AF1345" i="7"/>
  <c r="AF1352" i="7"/>
  <c r="AF1360" i="7"/>
  <c r="AF1367" i="7"/>
  <c r="AF1374" i="7"/>
  <c r="AF1381" i="7"/>
  <c r="AF1388" i="7"/>
  <c r="AF1394" i="7"/>
  <c r="AF1400" i="7"/>
  <c r="AF1406" i="7"/>
  <c r="AF1412" i="7"/>
  <c r="AF1418" i="7"/>
  <c r="AF1424" i="7"/>
  <c r="AF1430" i="7"/>
  <c r="AF1436" i="7"/>
  <c r="AF1442" i="7"/>
  <c r="AF1448" i="7"/>
  <c r="AF1454" i="7"/>
  <c r="AF1460" i="7"/>
  <c r="AF1466" i="7"/>
  <c r="AF1472" i="7"/>
  <c r="AF1478" i="7"/>
  <c r="AF1484" i="7"/>
  <c r="AF1490" i="7"/>
  <c r="AF1496" i="7"/>
  <c r="AF1502" i="7"/>
  <c r="AF1508" i="7"/>
  <c r="AF1514" i="7"/>
  <c r="AF1520" i="7"/>
  <c r="AF1526" i="7"/>
  <c r="AF1532" i="7"/>
  <c r="AF1538" i="7"/>
  <c r="AF1544" i="7"/>
  <c r="AF1550" i="7"/>
  <c r="AF1556" i="7"/>
  <c r="AF1562" i="7"/>
  <c r="AF1568" i="7"/>
  <c r="AF1574" i="7"/>
  <c r="AF1580" i="7"/>
  <c r="AF1586" i="7"/>
  <c r="AF1592" i="7"/>
  <c r="AF1598" i="7"/>
  <c r="AF1604" i="7"/>
  <c r="AF1610" i="7"/>
  <c r="AF1616" i="7"/>
  <c r="AF1622" i="7"/>
  <c r="AF1628" i="7"/>
  <c r="AF1634" i="7"/>
  <c r="AF1640" i="7"/>
  <c r="AF1646" i="7"/>
  <c r="AF1652" i="7"/>
  <c r="AF1658" i="7"/>
  <c r="AF1664" i="7"/>
  <c r="AF1670" i="7"/>
  <c r="AF1676" i="7"/>
  <c r="AF1682" i="7"/>
  <c r="AF1688" i="7"/>
  <c r="AF1694" i="7"/>
  <c r="AF1700" i="7"/>
  <c r="AF1706" i="7"/>
  <c r="AF1712" i="7"/>
  <c r="AF1718" i="7"/>
  <c r="AF1724" i="7"/>
  <c r="AF1730" i="7"/>
  <c r="AF1736" i="7"/>
  <c r="AF21" i="7"/>
  <c r="AF57" i="7"/>
  <c r="AF93" i="7"/>
  <c r="AF129" i="7"/>
  <c r="AF163" i="7"/>
  <c r="AF189" i="7"/>
  <c r="AF217" i="7"/>
  <c r="AF243" i="7"/>
  <c r="AF271" i="7"/>
  <c r="AF297" i="7"/>
  <c r="AF325" i="7"/>
  <c r="AF351" i="7"/>
  <c r="AF379" i="7"/>
  <c r="AF405" i="7"/>
  <c r="AF433" i="7"/>
  <c r="AF459" i="7"/>
  <c r="AF487" i="7"/>
  <c r="AF513" i="7"/>
  <c r="AF531" i="7"/>
  <c r="AF546" i="7"/>
  <c r="AF558" i="7"/>
  <c r="AF574" i="7"/>
  <c r="AF586" i="7"/>
  <c r="AF600" i="7"/>
  <c r="AF612" i="7"/>
  <c r="AF628" i="7"/>
  <c r="AF640" i="7"/>
  <c r="AF654" i="7"/>
  <c r="AF666" i="7"/>
  <c r="AF682" i="7"/>
  <c r="AF694" i="7"/>
  <c r="AF708" i="7"/>
  <c r="AF716" i="7"/>
  <c r="AF726" i="7"/>
  <c r="AF734" i="7"/>
  <c r="AF744" i="7"/>
  <c r="AF752" i="7"/>
  <c r="AF762" i="7"/>
  <c r="AF770" i="7"/>
  <c r="AF780" i="7"/>
  <c r="AF788" i="7"/>
  <c r="AF798" i="7"/>
  <c r="AF806" i="7"/>
  <c r="AF816" i="7"/>
  <c r="AF824" i="7"/>
  <c r="AF834" i="7"/>
  <c r="AF842" i="7"/>
  <c r="AF852" i="7"/>
  <c r="AF860" i="7"/>
  <c r="AF870" i="7"/>
  <c r="AF878" i="7"/>
  <c r="AF888" i="7"/>
  <c r="AF896" i="7"/>
  <c r="AF906" i="7"/>
  <c r="AF914" i="7"/>
  <c r="AF924" i="7"/>
  <c r="AF932" i="7"/>
  <c r="AF942" i="7"/>
  <c r="AF950" i="7"/>
  <c r="AF960" i="7"/>
  <c r="AF968" i="7"/>
  <c r="AF978" i="7"/>
  <c r="AF986" i="7"/>
  <c r="AF996" i="7"/>
  <c r="AF1004" i="7"/>
  <c r="AF1014" i="7"/>
  <c r="AF1022" i="7"/>
  <c r="AF1032" i="7"/>
  <c r="AF1040" i="7"/>
  <c r="AF1050" i="7"/>
  <c r="AF1058" i="7"/>
  <c r="AF1068" i="7"/>
  <c r="AF1076" i="7"/>
  <c r="AF1086" i="7"/>
  <c r="AF1094" i="7"/>
  <c r="AF1104" i="7"/>
  <c r="AF1112" i="7"/>
  <c r="AF1122" i="7"/>
  <c r="AF1130" i="7"/>
  <c r="AF1140" i="7"/>
  <c r="AF1148" i="7"/>
  <c r="AF1158" i="7"/>
  <c r="AF1166" i="7"/>
  <c r="AF1176" i="7"/>
  <c r="AF1184" i="7"/>
  <c r="AF1194" i="7"/>
  <c r="AF1202" i="7"/>
  <c r="AF1210" i="7"/>
  <c r="AF1217" i="7"/>
  <c r="AF1224" i="7"/>
  <c r="AF1231" i="7"/>
  <c r="AF1238" i="7"/>
  <c r="AF1246" i="7"/>
  <c r="AF1253" i="7"/>
  <c r="AF1260" i="7"/>
  <c r="AF1267" i="7"/>
  <c r="AF1274" i="7"/>
  <c r="AF1282" i="7"/>
  <c r="AF1289" i="7"/>
  <c r="AF1296" i="7"/>
  <c r="AF1303" i="7"/>
  <c r="AF1310" i="7"/>
  <c r="AF1318" i="7"/>
  <c r="AF1325" i="7"/>
  <c r="AF1332" i="7"/>
  <c r="AF1339" i="7"/>
  <c r="AF1346" i="7"/>
  <c r="AF1354" i="7"/>
  <c r="AF1361" i="7"/>
  <c r="AF1368" i="7"/>
  <c r="AF1375" i="7"/>
  <c r="AF1382" i="7"/>
  <c r="AF1389" i="7"/>
  <c r="AF1395" i="7"/>
  <c r="AF1401" i="7"/>
  <c r="AF1407" i="7"/>
  <c r="AF1413" i="7"/>
  <c r="AF1419" i="7"/>
  <c r="AF1425" i="7"/>
  <c r="AF1431" i="7"/>
  <c r="AF1437" i="7"/>
  <c r="AF1443" i="7"/>
  <c r="AF1449" i="7"/>
  <c r="AF1455" i="7"/>
  <c r="AF1461" i="7"/>
  <c r="AF1467" i="7"/>
  <c r="AF1473" i="7"/>
  <c r="AF1479" i="7"/>
  <c r="AF1485" i="7"/>
  <c r="AF1491" i="7"/>
  <c r="AF1497" i="7"/>
  <c r="AF1503" i="7"/>
  <c r="AF1509" i="7"/>
  <c r="AF1515" i="7"/>
  <c r="AF1521" i="7"/>
  <c r="AF1527" i="7"/>
  <c r="AF1533" i="7"/>
  <c r="AF1539" i="7"/>
  <c r="AF1545" i="7"/>
  <c r="AF1551" i="7"/>
  <c r="AF1557" i="7"/>
  <c r="AF1563" i="7"/>
  <c r="AF1569" i="7"/>
  <c r="AF1575" i="7"/>
  <c r="AF1581" i="7"/>
  <c r="AF1587" i="7"/>
  <c r="AF1593" i="7"/>
  <c r="AF1599" i="7"/>
  <c r="AF1605" i="7"/>
  <c r="AF1611" i="7"/>
  <c r="AF1617" i="7"/>
  <c r="AF1623" i="7"/>
  <c r="AF1629" i="7"/>
  <c r="AF1635" i="7"/>
  <c r="AF1641" i="7"/>
  <c r="AF1647" i="7"/>
  <c r="AF1653" i="7"/>
  <c r="AF1659" i="7"/>
  <c r="AF1665" i="7"/>
  <c r="AF1671" i="7"/>
  <c r="AF1677" i="7"/>
  <c r="AF1683" i="7"/>
  <c r="AF1689" i="7"/>
  <c r="AF1695" i="7"/>
  <c r="AF1701" i="7"/>
  <c r="AF1707" i="7"/>
  <c r="AF1713" i="7"/>
  <c r="AF1719" i="7"/>
  <c r="AF1725" i="7"/>
  <c r="AF1731" i="7"/>
  <c r="AF33" i="7"/>
  <c r="AF69" i="7"/>
  <c r="AF105" i="7"/>
  <c r="AF141" i="7"/>
  <c r="AF171" i="7"/>
  <c r="AF199" i="7"/>
  <c r="AF225" i="7"/>
  <c r="AF253" i="7"/>
  <c r="AF279" i="7"/>
  <c r="AF307" i="7"/>
  <c r="AF333" i="7"/>
  <c r="AF361" i="7"/>
  <c r="AF387" i="7"/>
  <c r="AF415" i="7"/>
  <c r="AF441" i="7"/>
  <c r="AF469" i="7"/>
  <c r="AF495" i="7"/>
  <c r="AF519" i="7"/>
  <c r="AF537" i="7"/>
  <c r="AF550" i="7"/>
  <c r="AF564" i="7"/>
  <c r="AF576" i="7"/>
  <c r="AF592" i="7"/>
  <c r="AF604" i="7"/>
  <c r="AF618" i="7"/>
  <c r="AF630" i="7"/>
  <c r="AF646" i="7"/>
  <c r="AF658" i="7"/>
  <c r="AF672" i="7"/>
  <c r="AF684" i="7"/>
  <c r="AF700" i="7"/>
  <c r="AF710" i="7"/>
  <c r="AF720" i="7"/>
  <c r="AF728" i="7"/>
  <c r="AF738" i="7"/>
  <c r="AF746" i="7"/>
  <c r="AF756" i="7"/>
  <c r="AF764" i="7"/>
  <c r="AF774" i="7"/>
  <c r="AF782" i="7"/>
  <c r="AF792" i="7"/>
  <c r="AF800" i="7"/>
  <c r="AF810" i="7"/>
  <c r="AF818" i="7"/>
  <c r="AF828" i="7"/>
  <c r="AF836" i="7"/>
  <c r="AF846" i="7"/>
  <c r="AF854" i="7"/>
  <c r="AF864" i="7"/>
  <c r="AF872" i="7"/>
  <c r="AF882" i="7"/>
  <c r="AF890" i="7"/>
  <c r="AF24" i="7"/>
  <c r="AF96" i="7"/>
  <c r="AF164" i="7"/>
  <c r="AF218" i="7"/>
  <c r="AF272" i="7"/>
  <c r="AF326" i="7"/>
  <c r="AF380" i="7"/>
  <c r="AF434" i="7"/>
  <c r="AF488" i="7"/>
  <c r="AF532" i="7"/>
  <c r="AF563" i="7"/>
  <c r="AF591" i="7"/>
  <c r="AF617" i="7"/>
  <c r="AF645" i="7"/>
  <c r="AF671" i="7"/>
  <c r="AF699" i="7"/>
  <c r="AF719" i="7"/>
  <c r="AF737" i="7"/>
  <c r="AF755" i="7"/>
  <c r="AF773" i="7"/>
  <c r="AF791" i="7"/>
  <c r="AF809" i="7"/>
  <c r="AF827" i="7"/>
  <c r="AF845" i="7"/>
  <c r="AF863" i="7"/>
  <c r="AF881" i="7"/>
  <c r="AF899" i="7"/>
  <c r="AF911" i="7"/>
  <c r="AF925" i="7"/>
  <c r="AF937" i="7"/>
  <c r="AF953" i="7"/>
  <c r="AF965" i="7"/>
  <c r="AF979" i="7"/>
  <c r="AF991" i="7"/>
  <c r="AF1007" i="7"/>
  <c r="AF1019" i="7"/>
  <c r="AF1033" i="7"/>
  <c r="AF1045" i="7"/>
  <c r="AF1061" i="7"/>
  <c r="AF1073" i="7"/>
  <c r="AF1087" i="7"/>
  <c r="AF1099" i="7"/>
  <c r="AF1115" i="7"/>
  <c r="AF1127" i="7"/>
  <c r="AF1141" i="7"/>
  <c r="AF1153" i="7"/>
  <c r="AF1169" i="7"/>
  <c r="AF1181" i="7"/>
  <c r="AF1195" i="7"/>
  <c r="AF1206" i="7"/>
  <c r="AF1218" i="7"/>
  <c r="AF1228" i="7"/>
  <c r="AF1240" i="7"/>
  <c r="AF1249" i="7"/>
  <c r="AF1261" i="7"/>
  <c r="AF1271" i="7"/>
  <c r="AF1283" i="7"/>
  <c r="AF1292" i="7"/>
  <c r="AF1304" i="7"/>
  <c r="AF1314" i="7"/>
  <c r="AF1326" i="7"/>
  <c r="AF1336" i="7"/>
  <c r="AF1348" i="7"/>
  <c r="AF1357" i="7"/>
  <c r="AF1369" i="7"/>
  <c r="AF1379" i="7"/>
  <c r="AF1390" i="7"/>
  <c r="AF1398" i="7"/>
  <c r="AF1408" i="7"/>
  <c r="AF1416" i="7"/>
  <c r="AF1426" i="7"/>
  <c r="AF1434" i="7"/>
  <c r="AF1444" i="7"/>
  <c r="AF1452" i="7"/>
  <c r="AF1462" i="7"/>
  <c r="AF1470" i="7"/>
  <c r="AF1480" i="7"/>
  <c r="AF1488" i="7"/>
  <c r="AF1498" i="7"/>
  <c r="AF1506" i="7"/>
  <c r="AF1516" i="7"/>
  <c r="AF1524" i="7"/>
  <c r="AF1534" i="7"/>
  <c r="AF1542" i="7"/>
  <c r="AF1552" i="7"/>
  <c r="AF1560" i="7"/>
  <c r="AF1570" i="7"/>
  <c r="AF1578" i="7"/>
  <c r="AF1588" i="7"/>
  <c r="AF1596" i="7"/>
  <c r="AF1606" i="7"/>
  <c r="AF1614" i="7"/>
  <c r="AF1624" i="7"/>
  <c r="AF1632" i="7"/>
  <c r="AF1642" i="7"/>
  <c r="AF1650" i="7"/>
  <c r="AF1660" i="7"/>
  <c r="AF1668" i="7"/>
  <c r="AF1678" i="7"/>
  <c r="AF1686" i="7"/>
  <c r="AF1696" i="7"/>
  <c r="AF1704" i="7"/>
  <c r="AF38" i="7"/>
  <c r="AF110" i="7"/>
  <c r="AF175" i="7"/>
  <c r="AF229" i="7"/>
  <c r="AF283" i="7"/>
  <c r="AF337" i="7"/>
  <c r="AF391" i="7"/>
  <c r="AF445" i="7"/>
  <c r="AF499" i="7"/>
  <c r="AF539" i="7"/>
  <c r="AF567" i="7"/>
  <c r="AF593" i="7"/>
  <c r="AF621" i="7"/>
  <c r="AF647" i="7"/>
  <c r="AF675" i="7"/>
  <c r="AF701" i="7"/>
  <c r="AF721" i="7"/>
  <c r="AF739" i="7"/>
  <c r="AF757" i="7"/>
  <c r="AF775" i="7"/>
  <c r="AF793" i="7"/>
  <c r="AF811" i="7"/>
  <c r="AF829" i="7"/>
  <c r="AF847" i="7"/>
  <c r="AF865" i="7"/>
  <c r="AF883" i="7"/>
  <c r="AF900" i="7"/>
  <c r="AF912" i="7"/>
  <c r="AF926" i="7"/>
  <c r="AF938" i="7"/>
  <c r="AF954" i="7"/>
  <c r="AF966" i="7"/>
  <c r="AF980" i="7"/>
  <c r="AF992" i="7"/>
  <c r="AF1008" i="7"/>
  <c r="AF1020" i="7"/>
  <c r="AF1034" i="7"/>
  <c r="AF1046" i="7"/>
  <c r="AF1062" i="7"/>
  <c r="AF1074" i="7"/>
  <c r="AF1088" i="7"/>
  <c r="AF1100" i="7"/>
  <c r="AF1116" i="7"/>
  <c r="AF1128" i="7"/>
  <c r="AF1142" i="7"/>
  <c r="AF1154" i="7"/>
  <c r="AF1170" i="7"/>
  <c r="AF1182" i="7"/>
  <c r="AF1196" i="7"/>
  <c r="AF1207" i="7"/>
  <c r="AF1219" i="7"/>
  <c r="AF1229" i="7"/>
  <c r="AF1241" i="7"/>
  <c r="AF1250" i="7"/>
  <c r="AF1262" i="7"/>
  <c r="AF1272" i="7"/>
  <c r="AF1284" i="7"/>
  <c r="AF1294" i="7"/>
  <c r="AF1306" i="7"/>
  <c r="AF1315" i="7"/>
  <c r="AF1327" i="7"/>
  <c r="AF1337" i="7"/>
  <c r="AF1349" i="7"/>
  <c r="AF1358" i="7"/>
  <c r="AF1370" i="7"/>
  <c r="AF1380" i="7"/>
  <c r="AF1391" i="7"/>
  <c r="AF1399" i="7"/>
  <c r="AF1409" i="7"/>
  <c r="AF1417" i="7"/>
  <c r="AF1427" i="7"/>
  <c r="AF1435" i="7"/>
  <c r="AF1445" i="7"/>
  <c r="AF1453" i="7"/>
  <c r="AF74" i="7"/>
  <c r="AF146" i="7"/>
  <c r="AF201" i="7"/>
  <c r="AF255" i="7"/>
  <c r="AF309" i="7"/>
  <c r="AF363" i="7"/>
  <c r="AF417" i="7"/>
  <c r="AF471" i="7"/>
  <c r="AF521" i="7"/>
  <c r="AF555" i="7"/>
  <c r="AF581" i="7"/>
  <c r="AF609" i="7"/>
  <c r="AF635" i="7"/>
  <c r="AF663" i="7"/>
  <c r="AF689" i="7"/>
  <c r="AF713" i="7"/>
  <c r="AF731" i="7"/>
  <c r="AF749" i="7"/>
  <c r="AF767" i="7"/>
  <c r="AF785" i="7"/>
  <c r="AF803" i="7"/>
  <c r="AF821" i="7"/>
  <c r="AF839" i="7"/>
  <c r="AF857" i="7"/>
  <c r="AF875" i="7"/>
  <c r="AF893" i="7"/>
  <c r="AF907" i="7"/>
  <c r="AF919" i="7"/>
  <c r="AF935" i="7"/>
  <c r="AF947" i="7"/>
  <c r="AF961" i="7"/>
  <c r="AF973" i="7"/>
  <c r="AF989" i="7"/>
  <c r="AF1001" i="7"/>
  <c r="AF1015" i="7"/>
  <c r="AF1027" i="7"/>
  <c r="AF1043" i="7"/>
  <c r="AF1055" i="7"/>
  <c r="AF1069" i="7"/>
  <c r="AF1081" i="7"/>
  <c r="AF1097" i="7"/>
  <c r="AF1109" i="7"/>
  <c r="AF1123" i="7"/>
  <c r="AF1135" i="7"/>
  <c r="AF1151" i="7"/>
  <c r="AF1163" i="7"/>
  <c r="AF1177" i="7"/>
  <c r="AF1189" i="7"/>
  <c r="AF1204" i="7"/>
  <c r="AF1213" i="7"/>
  <c r="AF1225" i="7"/>
  <c r="AF1235" i="7"/>
  <c r="AF1247" i="7"/>
  <c r="AF1256" i="7"/>
  <c r="AF1268" i="7"/>
  <c r="AF1278" i="7"/>
  <c r="AF1290" i="7"/>
  <c r="AF1300" i="7"/>
  <c r="AF1312" i="7"/>
  <c r="AF1321" i="7"/>
  <c r="AF1333" i="7"/>
  <c r="AF1343" i="7"/>
  <c r="AF1355" i="7"/>
  <c r="AF1364" i="7"/>
  <c r="AF1376" i="7"/>
  <c r="AF1386" i="7"/>
  <c r="AF1396" i="7"/>
  <c r="AF1404" i="7"/>
  <c r="AF1414" i="7"/>
  <c r="AF1422" i="7"/>
  <c r="AF1432" i="7"/>
  <c r="AF1440" i="7"/>
  <c r="AF1450" i="7"/>
  <c r="AF1458" i="7"/>
  <c r="AF1468" i="7"/>
  <c r="AF1476" i="7"/>
  <c r="AF1486" i="7"/>
  <c r="AF1494" i="7"/>
  <c r="AF1504" i="7"/>
  <c r="AF1512" i="7"/>
  <c r="AF1522" i="7"/>
  <c r="AF1530" i="7"/>
  <c r="AF1540" i="7"/>
  <c r="AF1548" i="7"/>
  <c r="AF1558" i="7"/>
  <c r="AF39" i="7"/>
  <c r="AF176" i="7"/>
  <c r="AF284" i="7"/>
  <c r="AF392" i="7"/>
  <c r="AF500" i="7"/>
  <c r="AF568" i="7"/>
  <c r="AF622" i="7"/>
  <c r="AF676" i="7"/>
  <c r="AF722" i="7"/>
  <c r="AF758" i="7"/>
  <c r="AF794" i="7"/>
  <c r="AF830" i="7"/>
  <c r="AF866" i="7"/>
  <c r="AF901" i="7"/>
  <c r="AF929" i="7"/>
  <c r="AF955" i="7"/>
  <c r="AF983" i="7"/>
  <c r="AF1009" i="7"/>
  <c r="AF1037" i="7"/>
  <c r="AF1063" i="7"/>
  <c r="AF1091" i="7"/>
  <c r="AF1117" i="7"/>
  <c r="AF1145" i="7"/>
  <c r="AF1171" i="7"/>
  <c r="AF1199" i="7"/>
  <c r="AF1220" i="7"/>
  <c r="AF1242" i="7"/>
  <c r="AF1264" i="7"/>
  <c r="AF1285" i="7"/>
  <c r="AF1307" i="7"/>
  <c r="AF1328" i="7"/>
  <c r="AF1350" i="7"/>
  <c r="AF1372" i="7"/>
  <c r="AF1392" i="7"/>
  <c r="AF1410" i="7"/>
  <c r="AF1428" i="7"/>
  <c r="AF1446" i="7"/>
  <c r="AF1463" i="7"/>
  <c r="AF1475" i="7"/>
  <c r="AF1489" i="7"/>
  <c r="AF1501" i="7"/>
  <c r="AF1517" i="7"/>
  <c r="AF1529" i="7"/>
  <c r="AF1543" i="7"/>
  <c r="AF1555" i="7"/>
  <c r="AF1567" i="7"/>
  <c r="AF1579" i="7"/>
  <c r="AF1590" i="7"/>
  <c r="AF1601" i="7"/>
  <c r="AF1612" i="7"/>
  <c r="AF1621" i="7"/>
  <c r="AF1633" i="7"/>
  <c r="AF1644" i="7"/>
  <c r="AF1655" i="7"/>
  <c r="AF1666" i="7"/>
  <c r="AF1675" i="7"/>
  <c r="AF1687" i="7"/>
  <c r="AF1698" i="7"/>
  <c r="AF1709" i="7"/>
  <c r="AF1717" i="7"/>
  <c r="AF1727" i="7"/>
  <c r="AF1735" i="7"/>
  <c r="AF1742" i="7"/>
  <c r="AF1092" i="7"/>
  <c r="AF1222" i="7"/>
  <c r="AF1243" i="7"/>
  <c r="AF1286" i="7"/>
  <c r="AF1308" i="7"/>
  <c r="AF1351" i="7"/>
  <c r="AF1373" i="7"/>
  <c r="AF1393" i="7"/>
  <c r="AF1411" i="7"/>
  <c r="AF1447" i="7"/>
  <c r="AF1464" i="7"/>
  <c r="AF1477" i="7"/>
  <c r="AF1492" i="7"/>
  <c r="AF1518" i="7"/>
  <c r="AF1531" i="7"/>
  <c r="AF1546" i="7"/>
  <c r="AF1571" i="7"/>
  <c r="AF1582" i="7"/>
  <c r="AF1591" i="7"/>
  <c r="AF1613" i="7"/>
  <c r="AF1625" i="7"/>
  <c r="AF1645" i="7"/>
  <c r="AF1656" i="7"/>
  <c r="AF1679" i="7"/>
  <c r="AF1690" i="7"/>
  <c r="AF1710" i="7"/>
  <c r="AF1720" i="7"/>
  <c r="AF1737" i="7"/>
  <c r="AF1743" i="7"/>
  <c r="AF204" i="7"/>
  <c r="AF312" i="7"/>
  <c r="AF582" i="7"/>
  <c r="AF690" i="7"/>
  <c r="AF768" i="7"/>
  <c r="AF840" i="7"/>
  <c r="AF908" i="7"/>
  <c r="AF990" i="7"/>
  <c r="AF1044" i="7"/>
  <c r="AF1098" i="7"/>
  <c r="AF1152" i="7"/>
  <c r="AF1205" i="7"/>
  <c r="AF1248" i="7"/>
  <c r="AF1291" i="7"/>
  <c r="AF1356" i="7"/>
  <c r="AF1397" i="7"/>
  <c r="AF1433" i="7"/>
  <c r="AF1465" i="7"/>
  <c r="AF1493" i="7"/>
  <c r="AF1519" i="7"/>
  <c r="AF1547" i="7"/>
  <c r="AF1572" i="7"/>
  <c r="AF1594" i="7"/>
  <c r="AF1615" i="7"/>
  <c r="AF1637" i="7"/>
  <c r="AF1669" i="7"/>
  <c r="AF1691" i="7"/>
  <c r="AF1711" i="7"/>
  <c r="AF1729" i="7"/>
  <c r="AF1732" i="7"/>
  <c r="AF474" i="7"/>
  <c r="AF750" i="7"/>
  <c r="AF894" i="7"/>
  <c r="AF1028" i="7"/>
  <c r="AF1214" i="7"/>
  <c r="AF1366" i="7"/>
  <c r="AF1474" i="7"/>
  <c r="AF1566" i="7"/>
  <c r="AF1643" i="7"/>
  <c r="AF1716" i="7"/>
  <c r="AF60" i="7"/>
  <c r="AF192" i="7"/>
  <c r="AF300" i="7"/>
  <c r="AF408" i="7"/>
  <c r="AF514" i="7"/>
  <c r="AF575" i="7"/>
  <c r="AF629" i="7"/>
  <c r="AF683" i="7"/>
  <c r="AF727" i="7"/>
  <c r="AF763" i="7"/>
  <c r="AF799" i="7"/>
  <c r="AF835" i="7"/>
  <c r="AF871" i="7"/>
  <c r="AF902" i="7"/>
  <c r="AF930" i="7"/>
  <c r="AF956" i="7"/>
  <c r="AF984" i="7"/>
  <c r="AF1010" i="7"/>
  <c r="AF1038" i="7"/>
  <c r="AF1064" i="7"/>
  <c r="AF1118" i="7"/>
  <c r="AF1146" i="7"/>
  <c r="AF1172" i="7"/>
  <c r="AF1200" i="7"/>
  <c r="AF1265" i="7"/>
  <c r="AF1330" i="7"/>
  <c r="AF1429" i="7"/>
  <c r="AF1505" i="7"/>
  <c r="AF1559" i="7"/>
  <c r="AF1602" i="7"/>
  <c r="AF1636" i="7"/>
  <c r="AF1667" i="7"/>
  <c r="AF1699" i="7"/>
  <c r="AF1728" i="7"/>
  <c r="AF75" i="7"/>
  <c r="AF420" i="7"/>
  <c r="AF636" i="7"/>
  <c r="AF732" i="7"/>
  <c r="AF804" i="7"/>
  <c r="AF876" i="7"/>
  <c r="AF936" i="7"/>
  <c r="AF1016" i="7"/>
  <c r="AF1070" i="7"/>
  <c r="AF1124" i="7"/>
  <c r="AF1178" i="7"/>
  <c r="AF1226" i="7"/>
  <c r="AF1270" i="7"/>
  <c r="AF1313" i="7"/>
  <c r="AF1378" i="7"/>
  <c r="AF1415" i="7"/>
  <c r="AF1451" i="7"/>
  <c r="AF1481" i="7"/>
  <c r="AF1507" i="7"/>
  <c r="AF1535" i="7"/>
  <c r="AF1561" i="7"/>
  <c r="AF1583" i="7"/>
  <c r="AF1603" i="7"/>
  <c r="AF1626" i="7"/>
  <c r="AF1648" i="7"/>
  <c r="AF1680" i="7"/>
  <c r="AF1702" i="7"/>
  <c r="AF1721" i="7"/>
  <c r="AF1738" i="7"/>
  <c r="AF1739" i="7"/>
  <c r="AF664" i="7"/>
  <c r="AF948" i="7"/>
  <c r="AF1136" i="7"/>
  <c r="AF1322" i="7"/>
  <c r="AF1487" i="7"/>
  <c r="AF1600" i="7"/>
  <c r="AF1685" i="7"/>
  <c r="AF522" i="7"/>
  <c r="AF962" i="7"/>
  <c r="AF1334" i="7"/>
  <c r="AF1657" i="7"/>
  <c r="AF258" i="7"/>
  <c r="AF610" i="7"/>
  <c r="AF786" i="7"/>
  <c r="AF920" i="7"/>
  <c r="AF1002" i="7"/>
  <c r="AF1110" i="7"/>
  <c r="AF1190" i="7"/>
  <c r="AF1279" i="7"/>
  <c r="AF1344" i="7"/>
  <c r="AF1423" i="7"/>
  <c r="AF1459" i="7"/>
  <c r="AF1513" i="7"/>
  <c r="AF1554" i="7"/>
  <c r="AF1589" i="7"/>
  <c r="AF1631" i="7"/>
  <c r="AF1663" i="7"/>
  <c r="AF1697" i="7"/>
  <c r="AF1734" i="7"/>
  <c r="AF111" i="7"/>
  <c r="AF230" i="7"/>
  <c r="AF338" i="7"/>
  <c r="AF446" i="7"/>
  <c r="AF540" i="7"/>
  <c r="AF594" i="7"/>
  <c r="AF648" i="7"/>
  <c r="AF702" i="7"/>
  <c r="AF740" i="7"/>
  <c r="AF776" i="7"/>
  <c r="AF812" i="7"/>
  <c r="AF848" i="7"/>
  <c r="AF884" i="7"/>
  <c r="AF917" i="7"/>
  <c r="AF943" i="7"/>
  <c r="AF971" i="7"/>
  <c r="AF997" i="7"/>
  <c r="AF1025" i="7"/>
  <c r="AF1051" i="7"/>
  <c r="AF1079" i="7"/>
  <c r="AF1105" i="7"/>
  <c r="AF1133" i="7"/>
  <c r="AF1159" i="7"/>
  <c r="AF1187" i="7"/>
  <c r="AF1211" i="7"/>
  <c r="AF1232" i="7"/>
  <c r="AF1254" i="7"/>
  <c r="AF1276" i="7"/>
  <c r="AF1297" i="7"/>
  <c r="AF1319" i="7"/>
  <c r="AF1340" i="7"/>
  <c r="AF1362" i="7"/>
  <c r="AF1384" i="7"/>
  <c r="AF1402" i="7"/>
  <c r="AF1420" i="7"/>
  <c r="AF1438" i="7"/>
  <c r="AF1456" i="7"/>
  <c r="AF1469" i="7"/>
  <c r="AF1482" i="7"/>
  <c r="AF1495" i="7"/>
  <c r="AF1510" i="7"/>
  <c r="AF1523" i="7"/>
  <c r="AF1536" i="7"/>
  <c r="AF1549" i="7"/>
  <c r="AF1564" i="7"/>
  <c r="AF1573" i="7"/>
  <c r="AF1584" i="7"/>
  <c r="AF1595" i="7"/>
  <c r="AF1607" i="7"/>
  <c r="AF1618" i="7"/>
  <c r="AF1627" i="7"/>
  <c r="AF1638" i="7"/>
  <c r="AF1649" i="7"/>
  <c r="AF1661" i="7"/>
  <c r="AF1672" i="7"/>
  <c r="AF1681" i="7"/>
  <c r="AF1692" i="7"/>
  <c r="AF1703" i="7"/>
  <c r="AF1714" i="7"/>
  <c r="AF1722" i="7"/>
  <c r="AF147" i="7"/>
  <c r="AF556" i="7"/>
  <c r="AF822" i="7"/>
  <c r="AF974" i="7"/>
  <c r="AF1082" i="7"/>
  <c r="AF1164" i="7"/>
  <c r="AF1258" i="7"/>
  <c r="AF1301" i="7"/>
  <c r="AF1387" i="7"/>
  <c r="AF1441" i="7"/>
  <c r="AF1500" i="7"/>
  <c r="AF1541" i="7"/>
  <c r="AF1577" i="7"/>
  <c r="AF1609" i="7"/>
  <c r="AF1654" i="7"/>
  <c r="AF1674" i="7"/>
  <c r="AF1726" i="7"/>
  <c r="AF1741" i="7"/>
  <c r="AF132" i="7"/>
  <c r="AF246" i="7"/>
  <c r="AF354" i="7"/>
  <c r="AF462" i="7"/>
  <c r="AF549" i="7"/>
  <c r="AF603" i="7"/>
  <c r="AF657" i="7"/>
  <c r="AF709" i="7"/>
  <c r="AF745" i="7"/>
  <c r="AF781" i="7"/>
  <c r="AF817" i="7"/>
  <c r="AF853" i="7"/>
  <c r="AF889" i="7"/>
  <c r="AF918" i="7"/>
  <c r="AF944" i="7"/>
  <c r="AF972" i="7"/>
  <c r="AF998" i="7"/>
  <c r="AF1026" i="7"/>
  <c r="AF1052" i="7"/>
  <c r="AF1080" i="7"/>
  <c r="AF1106" i="7"/>
  <c r="AF1134" i="7"/>
  <c r="AF1160" i="7"/>
  <c r="AF1188" i="7"/>
  <c r="AF1212" i="7"/>
  <c r="AF1234" i="7"/>
  <c r="AF1255" i="7"/>
  <c r="AF1277" i="7"/>
  <c r="AF1298" i="7"/>
  <c r="AF1320" i="7"/>
  <c r="AF1342" i="7"/>
  <c r="AF1363" i="7"/>
  <c r="AF1385" i="7"/>
  <c r="AF1403" i="7"/>
  <c r="AF1421" i="7"/>
  <c r="AF1439" i="7"/>
  <c r="AF1457" i="7"/>
  <c r="AF1471" i="7"/>
  <c r="AF1483" i="7"/>
  <c r="AF1499" i="7"/>
  <c r="AF1511" i="7"/>
  <c r="AF1525" i="7"/>
  <c r="AF1537" i="7"/>
  <c r="AF1553" i="7"/>
  <c r="AF1565" i="7"/>
  <c r="AF1576" i="7"/>
  <c r="AF1585" i="7"/>
  <c r="AF1597" i="7"/>
  <c r="AF1608" i="7"/>
  <c r="AF1619" i="7"/>
  <c r="AF1630" i="7"/>
  <c r="AF1639" i="7"/>
  <c r="AF1651" i="7"/>
  <c r="AF1662" i="7"/>
  <c r="AF1673" i="7"/>
  <c r="AF1684" i="7"/>
  <c r="AF1693" i="7"/>
  <c r="AF1705" i="7"/>
  <c r="AF1715" i="7"/>
  <c r="AF1723" i="7"/>
  <c r="AF1733" i="7"/>
  <c r="AF1740" i="7"/>
  <c r="AF366" i="7"/>
  <c r="AF714" i="7"/>
  <c r="AF858" i="7"/>
  <c r="AF1056" i="7"/>
  <c r="AF1236" i="7"/>
  <c r="AF1405" i="7"/>
  <c r="AF1528" i="7"/>
  <c r="AF1620" i="7"/>
  <c r="AF1708" i="7"/>
  <c r="G20" i="28"/>
  <c r="G22" i="28" s="1"/>
  <c r="I20" i="28"/>
  <c r="I22" i="28" s="1"/>
  <c r="G20" i="12"/>
  <c r="G22" i="12" s="1"/>
  <c r="I20" i="12"/>
  <c r="I22" i="12" s="1"/>
  <c r="I20" i="22"/>
  <c r="I20" i="29"/>
  <c r="I22" i="29" s="1"/>
  <c r="G20" i="21"/>
  <c r="G22" i="21" s="1"/>
  <c r="G20" i="30"/>
  <c r="G22" i="30" s="1"/>
  <c r="G20" i="31"/>
  <c r="G22" i="31" s="1"/>
  <c r="G20" i="23"/>
  <c r="G22" i="23" s="1"/>
  <c r="G33" i="31"/>
  <c r="G32" i="31"/>
  <c r="G31" i="31"/>
  <c r="G30" i="31"/>
  <c r="G29" i="31"/>
  <c r="G28" i="31"/>
  <c r="G10" i="31"/>
  <c r="G8" i="31"/>
  <c r="G7" i="31"/>
  <c r="G43" i="30"/>
  <c r="G42" i="30"/>
  <c r="G41" i="30"/>
  <c r="G33" i="30"/>
  <c r="G32" i="30"/>
  <c r="G31" i="30"/>
  <c r="G30" i="30"/>
  <c r="G29" i="30"/>
  <c r="G28" i="30"/>
  <c r="G27" i="30"/>
  <c r="G10" i="30"/>
  <c r="G8" i="30"/>
  <c r="G7" i="30"/>
  <c r="I7" i="22"/>
  <c r="G52" i="29"/>
  <c r="G54" i="29" s="1"/>
  <c r="G45" i="29"/>
  <c r="G44" i="29"/>
  <c r="G43" i="29"/>
  <c r="I33" i="29"/>
  <c r="G33" i="29"/>
  <c r="I32" i="29"/>
  <c r="G32" i="29"/>
  <c r="I31" i="29"/>
  <c r="G31" i="29"/>
  <c r="I30" i="29"/>
  <c r="G30" i="29"/>
  <c r="I29" i="29"/>
  <c r="G29" i="29"/>
  <c r="I28" i="29"/>
  <c r="G28" i="29"/>
  <c r="I27" i="29"/>
  <c r="G27" i="29"/>
  <c r="G20" i="29"/>
  <c r="G22" i="29" s="1"/>
  <c r="I11" i="29"/>
  <c r="I10" i="29"/>
  <c r="G10" i="29"/>
  <c r="I9" i="29"/>
  <c r="I8" i="29"/>
  <c r="G8" i="29"/>
  <c r="I7" i="29"/>
  <c r="I13" i="29" s="1"/>
  <c r="G7" i="29"/>
  <c r="AB1749" i="7"/>
  <c r="F11" i="28" s="1"/>
  <c r="G35" i="31" l="1"/>
  <c r="G35" i="30"/>
  <c r="G35" i="29"/>
  <c r="I35" i="29"/>
  <c r="I58" i="29"/>
  <c r="F11" i="29"/>
  <c r="G11" i="29" s="1"/>
  <c r="I33" i="12"/>
  <c r="G33" i="12"/>
  <c r="I33" i="22"/>
  <c r="G33" i="22"/>
  <c r="G52" i="28"/>
  <c r="G54" i="28" s="1"/>
  <c r="G45" i="28"/>
  <c r="G44" i="28"/>
  <c r="I43" i="28"/>
  <c r="G43" i="28"/>
  <c r="I42" i="28"/>
  <c r="G42" i="28"/>
  <c r="I41" i="28"/>
  <c r="G41" i="28"/>
  <c r="I33" i="28"/>
  <c r="G33" i="28"/>
  <c r="I32" i="28"/>
  <c r="G32" i="28"/>
  <c r="I31" i="28"/>
  <c r="G31" i="28"/>
  <c r="I30" i="28"/>
  <c r="G30" i="28"/>
  <c r="I29" i="28"/>
  <c r="G29" i="28"/>
  <c r="I28" i="28"/>
  <c r="G28" i="28"/>
  <c r="I27" i="28"/>
  <c r="G27" i="28"/>
  <c r="I11" i="28"/>
  <c r="G11" i="28"/>
  <c r="I10" i="28"/>
  <c r="G10" i="28"/>
  <c r="I9" i="28"/>
  <c r="I8" i="28"/>
  <c r="G8" i="28"/>
  <c r="I7" i="28"/>
  <c r="G7" i="28"/>
  <c r="AS1749" i="7"/>
  <c r="AO1749" i="7"/>
  <c r="AK1749" i="7"/>
  <c r="AG1749" i="7"/>
  <c r="W1749" i="7"/>
  <c r="S1749" i="7"/>
  <c r="G35" i="28" l="1"/>
  <c r="G47" i="28"/>
  <c r="I35" i="28"/>
  <c r="G59" i="28"/>
  <c r="I58" i="28"/>
  <c r="I13" i="28"/>
  <c r="F11" i="31"/>
  <c r="G11" i="31" s="1"/>
  <c r="F11" i="30"/>
  <c r="G11" i="30" s="1"/>
  <c r="G58" i="30" s="1"/>
  <c r="G1821" i="27"/>
  <c r="G1821" i="26"/>
  <c r="G1821" i="25"/>
  <c r="G33" i="23"/>
  <c r="G32" i="23"/>
  <c r="G31" i="23"/>
  <c r="G30" i="23"/>
  <c r="G29" i="23"/>
  <c r="G28" i="23"/>
  <c r="G27" i="23"/>
  <c r="G11" i="23"/>
  <c r="G10" i="23"/>
  <c r="G9" i="23"/>
  <c r="G8" i="23"/>
  <c r="G7" i="23"/>
  <c r="G20" i="22"/>
  <c r="G45" i="22"/>
  <c r="G43" i="22"/>
  <c r="G44" i="22"/>
  <c r="G7" i="22"/>
  <c r="G29" i="22"/>
  <c r="G32" i="22"/>
  <c r="G52" i="22"/>
  <c r="I32" i="22"/>
  <c r="I31" i="22"/>
  <c r="G31" i="22"/>
  <c r="I30" i="22"/>
  <c r="G30" i="22"/>
  <c r="I29" i="22"/>
  <c r="I28" i="22"/>
  <c r="G28" i="22"/>
  <c r="I27" i="22"/>
  <c r="G27" i="22"/>
  <c r="I11" i="22"/>
  <c r="G11" i="22"/>
  <c r="I10" i="22"/>
  <c r="G10" i="22"/>
  <c r="I9" i="22"/>
  <c r="G9" i="22"/>
  <c r="I8" i="22"/>
  <c r="G8" i="22"/>
  <c r="G43" i="21"/>
  <c r="G42" i="21"/>
  <c r="G41" i="21"/>
  <c r="G33" i="21"/>
  <c r="G32" i="21"/>
  <c r="G31" i="21"/>
  <c r="G30" i="21"/>
  <c r="G29" i="21"/>
  <c r="G28" i="21"/>
  <c r="G27" i="21"/>
  <c r="G11" i="21"/>
  <c r="G10" i="21"/>
  <c r="G9" i="21"/>
  <c r="G8" i="21"/>
  <c r="G7" i="21"/>
  <c r="I11" i="12"/>
  <c r="I9" i="12"/>
  <c r="I8" i="12"/>
  <c r="I7" i="12"/>
  <c r="G11" i="12"/>
  <c r="G9" i="12"/>
  <c r="G10" i="12"/>
  <c r="I28" i="12"/>
  <c r="I29" i="12"/>
  <c r="I30" i="12"/>
  <c r="I31" i="12"/>
  <c r="I32" i="12"/>
  <c r="I27" i="12"/>
  <c r="I42" i="12"/>
  <c r="I43" i="12"/>
  <c r="I41" i="12"/>
  <c r="G41" i="12"/>
  <c r="I10" i="12"/>
  <c r="G8" i="12"/>
  <c r="G7" i="12"/>
  <c r="G27" i="12"/>
  <c r="G28" i="12"/>
  <c r="G29" i="12"/>
  <c r="G30" i="12"/>
  <c r="G43" i="12"/>
  <c r="G52" i="12"/>
  <c r="G54" i="12" s="1"/>
  <c r="G32" i="12"/>
  <c r="G42" i="12"/>
  <c r="G44" i="12"/>
  <c r="G31" i="12"/>
  <c r="AT1747" i="7"/>
  <c r="AT1748" i="7" s="1"/>
  <c r="AB1746" i="7"/>
  <c r="T1747" i="7"/>
  <c r="T1748" i="7" s="1"/>
  <c r="AC1747" i="7"/>
  <c r="AC1748" i="7" s="1"/>
  <c r="AH1747" i="7"/>
  <c r="AH1748" i="7" s="1"/>
  <c r="AL1747" i="7"/>
  <c r="AL1748" i="7" s="1"/>
  <c r="AP1747" i="7"/>
  <c r="AP1748" i="7" s="1"/>
  <c r="AK1746" i="7"/>
  <c r="AO1746" i="7"/>
  <c r="H44" i="12" s="1"/>
  <c r="AS1746" i="7"/>
  <c r="AG1746" i="7"/>
  <c r="AA1746" i="7"/>
  <c r="X1747" i="7"/>
  <c r="X1748" i="7" s="1"/>
  <c r="W1746" i="7"/>
  <c r="S1746" i="7"/>
  <c r="J5" i="7"/>
  <c r="L5" i="7" s="1"/>
  <c r="J6" i="7"/>
  <c r="L6" i="7" s="1"/>
  <c r="J7" i="7"/>
  <c r="L7" i="7" s="1"/>
  <c r="J8" i="7"/>
  <c r="L8" i="7" s="1"/>
  <c r="J9" i="7"/>
  <c r="L9" i="7" s="1"/>
  <c r="J10" i="7"/>
  <c r="L10" i="7" s="1"/>
  <c r="J11" i="7"/>
  <c r="L11" i="7" s="1"/>
  <c r="J12" i="7"/>
  <c r="L12" i="7" s="1"/>
  <c r="J13" i="7"/>
  <c r="L13" i="7" s="1"/>
  <c r="J14" i="7"/>
  <c r="L14" i="7" s="1"/>
  <c r="J15" i="7"/>
  <c r="L15" i="7" s="1"/>
  <c r="J16" i="7"/>
  <c r="L16" i="7" s="1"/>
  <c r="J17" i="7"/>
  <c r="L17" i="7" s="1"/>
  <c r="J18" i="7"/>
  <c r="L18" i="7" s="1"/>
  <c r="J19" i="7"/>
  <c r="L19" i="7" s="1"/>
  <c r="J20" i="7"/>
  <c r="L20" i="7" s="1"/>
  <c r="J21" i="7"/>
  <c r="L21" i="7" s="1"/>
  <c r="J22" i="7"/>
  <c r="L22" i="7" s="1"/>
  <c r="J23" i="7"/>
  <c r="L23" i="7" s="1"/>
  <c r="J24" i="7"/>
  <c r="L24" i="7" s="1"/>
  <c r="J25" i="7"/>
  <c r="L25" i="7" s="1"/>
  <c r="J26" i="7"/>
  <c r="L26" i="7" s="1"/>
  <c r="J27" i="7"/>
  <c r="L27" i="7" s="1"/>
  <c r="J28" i="7"/>
  <c r="L28" i="7" s="1"/>
  <c r="J29" i="7"/>
  <c r="L29" i="7" s="1"/>
  <c r="J30" i="7"/>
  <c r="L30" i="7" s="1"/>
  <c r="J31" i="7"/>
  <c r="L31" i="7" s="1"/>
  <c r="J32" i="7"/>
  <c r="L32" i="7" s="1"/>
  <c r="J33" i="7"/>
  <c r="L33" i="7" s="1"/>
  <c r="J34" i="7"/>
  <c r="L34" i="7" s="1"/>
  <c r="J35" i="7"/>
  <c r="L35" i="7" s="1"/>
  <c r="J36" i="7"/>
  <c r="L36" i="7" s="1"/>
  <c r="J37" i="7"/>
  <c r="L37" i="7" s="1"/>
  <c r="J38" i="7"/>
  <c r="L38" i="7" s="1"/>
  <c r="J39" i="7"/>
  <c r="L39" i="7" s="1"/>
  <c r="J40" i="7"/>
  <c r="L40" i="7" s="1"/>
  <c r="J41" i="7"/>
  <c r="L41" i="7" s="1"/>
  <c r="J42" i="7"/>
  <c r="L42" i="7" s="1"/>
  <c r="J43" i="7"/>
  <c r="L43" i="7" s="1"/>
  <c r="J44" i="7"/>
  <c r="L44" i="7" s="1"/>
  <c r="J45" i="7"/>
  <c r="L45" i="7" s="1"/>
  <c r="J46" i="7"/>
  <c r="L46" i="7" s="1"/>
  <c r="J47" i="7"/>
  <c r="L47" i="7" s="1"/>
  <c r="J48" i="7"/>
  <c r="L48" i="7" s="1"/>
  <c r="J49" i="7"/>
  <c r="L49" i="7" s="1"/>
  <c r="J50" i="7"/>
  <c r="L50" i="7" s="1"/>
  <c r="J51" i="7"/>
  <c r="L51" i="7" s="1"/>
  <c r="J52" i="7"/>
  <c r="L52" i="7" s="1"/>
  <c r="J53" i="7"/>
  <c r="L53" i="7" s="1"/>
  <c r="J54" i="7"/>
  <c r="L54" i="7" s="1"/>
  <c r="J55" i="7"/>
  <c r="L55" i="7" s="1"/>
  <c r="J56" i="7"/>
  <c r="L56" i="7" s="1"/>
  <c r="J57" i="7"/>
  <c r="L57" i="7" s="1"/>
  <c r="J58" i="7"/>
  <c r="L58" i="7" s="1"/>
  <c r="J59" i="7"/>
  <c r="L59" i="7" s="1"/>
  <c r="J60" i="7"/>
  <c r="L60" i="7" s="1"/>
  <c r="J61" i="7"/>
  <c r="L61" i="7" s="1"/>
  <c r="J62" i="7"/>
  <c r="L62" i="7" s="1"/>
  <c r="J63" i="7"/>
  <c r="L63" i="7" s="1"/>
  <c r="J64" i="7"/>
  <c r="L64" i="7" s="1"/>
  <c r="J65" i="7"/>
  <c r="L65" i="7" s="1"/>
  <c r="J66" i="7"/>
  <c r="L66" i="7" s="1"/>
  <c r="J67" i="7"/>
  <c r="L67" i="7" s="1"/>
  <c r="J68" i="7"/>
  <c r="L68" i="7" s="1"/>
  <c r="J69" i="7"/>
  <c r="L69" i="7" s="1"/>
  <c r="J70" i="7"/>
  <c r="L70" i="7" s="1"/>
  <c r="J71" i="7"/>
  <c r="L71" i="7" s="1"/>
  <c r="J72" i="7"/>
  <c r="L72" i="7" s="1"/>
  <c r="J73" i="7"/>
  <c r="L73" i="7" s="1"/>
  <c r="J74" i="7"/>
  <c r="L74" i="7" s="1"/>
  <c r="J75" i="7"/>
  <c r="L75" i="7" s="1"/>
  <c r="J76" i="7"/>
  <c r="L76" i="7" s="1"/>
  <c r="J77" i="7"/>
  <c r="L77" i="7" s="1"/>
  <c r="J78" i="7"/>
  <c r="L78" i="7" s="1"/>
  <c r="J79" i="7"/>
  <c r="L79" i="7" s="1"/>
  <c r="J80" i="7"/>
  <c r="L80" i="7" s="1"/>
  <c r="J81" i="7"/>
  <c r="L81" i="7" s="1"/>
  <c r="J82" i="7"/>
  <c r="L82" i="7" s="1"/>
  <c r="J83" i="7"/>
  <c r="L83" i="7" s="1"/>
  <c r="J84" i="7"/>
  <c r="L84" i="7" s="1"/>
  <c r="J85" i="7"/>
  <c r="L85" i="7" s="1"/>
  <c r="J86" i="7"/>
  <c r="L86" i="7" s="1"/>
  <c r="J87" i="7"/>
  <c r="L87" i="7" s="1"/>
  <c r="J88" i="7"/>
  <c r="L88" i="7" s="1"/>
  <c r="J89" i="7"/>
  <c r="L89" i="7" s="1"/>
  <c r="J90" i="7"/>
  <c r="L90" i="7" s="1"/>
  <c r="J91" i="7"/>
  <c r="L91" i="7" s="1"/>
  <c r="J92" i="7"/>
  <c r="L92" i="7" s="1"/>
  <c r="J93" i="7"/>
  <c r="L93" i="7" s="1"/>
  <c r="J94" i="7"/>
  <c r="L94" i="7" s="1"/>
  <c r="J95" i="7"/>
  <c r="L95" i="7" s="1"/>
  <c r="J96" i="7"/>
  <c r="L96" i="7" s="1"/>
  <c r="J97" i="7"/>
  <c r="L97" i="7" s="1"/>
  <c r="J98" i="7"/>
  <c r="L98" i="7" s="1"/>
  <c r="J99" i="7"/>
  <c r="L99" i="7" s="1"/>
  <c r="J100" i="7"/>
  <c r="L100" i="7" s="1"/>
  <c r="J101" i="7"/>
  <c r="L101" i="7" s="1"/>
  <c r="J102" i="7"/>
  <c r="L102" i="7" s="1"/>
  <c r="J103" i="7"/>
  <c r="L103" i="7" s="1"/>
  <c r="J104" i="7"/>
  <c r="L104" i="7" s="1"/>
  <c r="J105" i="7"/>
  <c r="L105" i="7" s="1"/>
  <c r="J106" i="7"/>
  <c r="L106" i="7" s="1"/>
  <c r="J107" i="7"/>
  <c r="L107" i="7" s="1"/>
  <c r="J108" i="7"/>
  <c r="L108" i="7" s="1"/>
  <c r="J109" i="7"/>
  <c r="L109" i="7" s="1"/>
  <c r="J110" i="7"/>
  <c r="L110" i="7" s="1"/>
  <c r="J111" i="7"/>
  <c r="L111" i="7" s="1"/>
  <c r="J112" i="7"/>
  <c r="L112" i="7" s="1"/>
  <c r="J113" i="7"/>
  <c r="L113" i="7" s="1"/>
  <c r="J114" i="7"/>
  <c r="L114" i="7" s="1"/>
  <c r="J115" i="7"/>
  <c r="L115" i="7" s="1"/>
  <c r="J116" i="7"/>
  <c r="L116" i="7" s="1"/>
  <c r="J117" i="7"/>
  <c r="L117" i="7" s="1"/>
  <c r="J118" i="7"/>
  <c r="L118" i="7" s="1"/>
  <c r="J119" i="7"/>
  <c r="L119" i="7" s="1"/>
  <c r="J120" i="7"/>
  <c r="L120" i="7" s="1"/>
  <c r="J121" i="7"/>
  <c r="L121" i="7" s="1"/>
  <c r="J122" i="7"/>
  <c r="L122" i="7" s="1"/>
  <c r="J123" i="7"/>
  <c r="L123" i="7" s="1"/>
  <c r="J124" i="7"/>
  <c r="L124" i="7" s="1"/>
  <c r="J125" i="7"/>
  <c r="L125" i="7" s="1"/>
  <c r="J126" i="7"/>
  <c r="L126" i="7" s="1"/>
  <c r="J127" i="7"/>
  <c r="L127" i="7" s="1"/>
  <c r="J128" i="7"/>
  <c r="L128" i="7" s="1"/>
  <c r="J129" i="7"/>
  <c r="L129" i="7" s="1"/>
  <c r="J130" i="7"/>
  <c r="L130" i="7" s="1"/>
  <c r="J131" i="7"/>
  <c r="L131" i="7" s="1"/>
  <c r="J132" i="7"/>
  <c r="L132" i="7" s="1"/>
  <c r="J133" i="7"/>
  <c r="L133" i="7" s="1"/>
  <c r="J134" i="7"/>
  <c r="L134" i="7" s="1"/>
  <c r="J135" i="7"/>
  <c r="L135" i="7" s="1"/>
  <c r="J136" i="7"/>
  <c r="L136" i="7" s="1"/>
  <c r="J137" i="7"/>
  <c r="L137" i="7" s="1"/>
  <c r="J138" i="7"/>
  <c r="L138" i="7" s="1"/>
  <c r="J139" i="7"/>
  <c r="L139" i="7" s="1"/>
  <c r="J140" i="7"/>
  <c r="L140" i="7" s="1"/>
  <c r="J141" i="7"/>
  <c r="L141" i="7" s="1"/>
  <c r="J142" i="7"/>
  <c r="L142" i="7" s="1"/>
  <c r="J143" i="7"/>
  <c r="L143" i="7" s="1"/>
  <c r="J144" i="7"/>
  <c r="L144" i="7" s="1"/>
  <c r="J145" i="7"/>
  <c r="L145" i="7" s="1"/>
  <c r="J146" i="7"/>
  <c r="L146" i="7" s="1"/>
  <c r="J147" i="7"/>
  <c r="L147" i="7" s="1"/>
  <c r="J148" i="7"/>
  <c r="L148" i="7" s="1"/>
  <c r="J149" i="7"/>
  <c r="L149" i="7" s="1"/>
  <c r="J150" i="7"/>
  <c r="L150" i="7" s="1"/>
  <c r="J151" i="7"/>
  <c r="L151" i="7" s="1"/>
  <c r="J152" i="7"/>
  <c r="L152" i="7" s="1"/>
  <c r="J153" i="7"/>
  <c r="L153" i="7" s="1"/>
  <c r="J154" i="7"/>
  <c r="L154" i="7" s="1"/>
  <c r="J155" i="7"/>
  <c r="L155" i="7" s="1"/>
  <c r="J156" i="7"/>
  <c r="L156" i="7" s="1"/>
  <c r="J157" i="7"/>
  <c r="L157" i="7" s="1"/>
  <c r="J158" i="7"/>
  <c r="L158" i="7" s="1"/>
  <c r="J159" i="7"/>
  <c r="L159" i="7" s="1"/>
  <c r="J160" i="7"/>
  <c r="L160" i="7" s="1"/>
  <c r="J161" i="7"/>
  <c r="L161" i="7" s="1"/>
  <c r="J162" i="7"/>
  <c r="L162" i="7" s="1"/>
  <c r="J163" i="7"/>
  <c r="L163" i="7" s="1"/>
  <c r="J164" i="7"/>
  <c r="L164" i="7" s="1"/>
  <c r="J165" i="7"/>
  <c r="L165" i="7" s="1"/>
  <c r="J166" i="7"/>
  <c r="L166" i="7" s="1"/>
  <c r="J167" i="7"/>
  <c r="L167" i="7" s="1"/>
  <c r="J168" i="7"/>
  <c r="L168" i="7" s="1"/>
  <c r="J169" i="7"/>
  <c r="L169" i="7" s="1"/>
  <c r="J170" i="7"/>
  <c r="L170" i="7" s="1"/>
  <c r="J171" i="7"/>
  <c r="L171" i="7" s="1"/>
  <c r="J172" i="7"/>
  <c r="L172" i="7" s="1"/>
  <c r="J173" i="7"/>
  <c r="L173" i="7" s="1"/>
  <c r="J174" i="7"/>
  <c r="L174" i="7" s="1"/>
  <c r="J175" i="7"/>
  <c r="L175" i="7" s="1"/>
  <c r="J176" i="7"/>
  <c r="L176" i="7" s="1"/>
  <c r="J177" i="7"/>
  <c r="L177" i="7" s="1"/>
  <c r="J178" i="7"/>
  <c r="L178" i="7" s="1"/>
  <c r="J179" i="7"/>
  <c r="L179" i="7" s="1"/>
  <c r="J180" i="7"/>
  <c r="L180" i="7" s="1"/>
  <c r="J181" i="7"/>
  <c r="L181" i="7" s="1"/>
  <c r="J182" i="7"/>
  <c r="L182" i="7" s="1"/>
  <c r="J183" i="7"/>
  <c r="L183" i="7" s="1"/>
  <c r="J184" i="7"/>
  <c r="L184" i="7" s="1"/>
  <c r="J185" i="7"/>
  <c r="L185" i="7" s="1"/>
  <c r="J186" i="7"/>
  <c r="L186" i="7" s="1"/>
  <c r="J187" i="7"/>
  <c r="L187" i="7" s="1"/>
  <c r="J188" i="7"/>
  <c r="L188" i="7" s="1"/>
  <c r="J189" i="7"/>
  <c r="L189" i="7" s="1"/>
  <c r="J190" i="7"/>
  <c r="L190" i="7" s="1"/>
  <c r="J191" i="7"/>
  <c r="L191" i="7" s="1"/>
  <c r="J192" i="7"/>
  <c r="L192" i="7" s="1"/>
  <c r="J193" i="7"/>
  <c r="L193" i="7" s="1"/>
  <c r="J194" i="7"/>
  <c r="L194" i="7" s="1"/>
  <c r="J195" i="7"/>
  <c r="L195" i="7" s="1"/>
  <c r="J196" i="7"/>
  <c r="L196" i="7" s="1"/>
  <c r="J197" i="7"/>
  <c r="L197" i="7" s="1"/>
  <c r="J198" i="7"/>
  <c r="L198" i="7" s="1"/>
  <c r="J199" i="7"/>
  <c r="L199" i="7" s="1"/>
  <c r="J200" i="7"/>
  <c r="L200" i="7" s="1"/>
  <c r="J201" i="7"/>
  <c r="L201" i="7" s="1"/>
  <c r="J202" i="7"/>
  <c r="L202" i="7" s="1"/>
  <c r="J203" i="7"/>
  <c r="L203" i="7" s="1"/>
  <c r="J204" i="7"/>
  <c r="L204" i="7" s="1"/>
  <c r="J205" i="7"/>
  <c r="L205" i="7" s="1"/>
  <c r="J206" i="7"/>
  <c r="L206" i="7" s="1"/>
  <c r="J207" i="7"/>
  <c r="L207" i="7" s="1"/>
  <c r="J208" i="7"/>
  <c r="L208" i="7" s="1"/>
  <c r="J209" i="7"/>
  <c r="L209" i="7" s="1"/>
  <c r="J210" i="7"/>
  <c r="L210" i="7" s="1"/>
  <c r="J211" i="7"/>
  <c r="L211" i="7" s="1"/>
  <c r="J212" i="7"/>
  <c r="L212" i="7" s="1"/>
  <c r="J213" i="7"/>
  <c r="L213" i="7" s="1"/>
  <c r="J214" i="7"/>
  <c r="L214" i="7" s="1"/>
  <c r="J215" i="7"/>
  <c r="L215" i="7" s="1"/>
  <c r="J216" i="7"/>
  <c r="L216" i="7" s="1"/>
  <c r="J217" i="7"/>
  <c r="L217" i="7" s="1"/>
  <c r="J218" i="7"/>
  <c r="L218" i="7" s="1"/>
  <c r="J219" i="7"/>
  <c r="L219" i="7" s="1"/>
  <c r="J220" i="7"/>
  <c r="L220" i="7" s="1"/>
  <c r="J221" i="7"/>
  <c r="L221" i="7" s="1"/>
  <c r="J222" i="7"/>
  <c r="L222" i="7" s="1"/>
  <c r="J223" i="7"/>
  <c r="L223" i="7" s="1"/>
  <c r="J224" i="7"/>
  <c r="L224" i="7" s="1"/>
  <c r="J225" i="7"/>
  <c r="L225" i="7" s="1"/>
  <c r="J226" i="7"/>
  <c r="L226" i="7" s="1"/>
  <c r="J227" i="7"/>
  <c r="L227" i="7" s="1"/>
  <c r="J228" i="7"/>
  <c r="L228" i="7" s="1"/>
  <c r="J229" i="7"/>
  <c r="L229" i="7" s="1"/>
  <c r="J230" i="7"/>
  <c r="L230" i="7" s="1"/>
  <c r="J231" i="7"/>
  <c r="L231" i="7" s="1"/>
  <c r="J232" i="7"/>
  <c r="L232" i="7" s="1"/>
  <c r="J233" i="7"/>
  <c r="L233" i="7" s="1"/>
  <c r="J234" i="7"/>
  <c r="L234" i="7" s="1"/>
  <c r="J235" i="7"/>
  <c r="L235" i="7" s="1"/>
  <c r="J236" i="7"/>
  <c r="L236" i="7" s="1"/>
  <c r="J237" i="7"/>
  <c r="L237" i="7" s="1"/>
  <c r="J238" i="7"/>
  <c r="L238" i="7" s="1"/>
  <c r="J239" i="7"/>
  <c r="L239" i="7" s="1"/>
  <c r="J240" i="7"/>
  <c r="L240" i="7" s="1"/>
  <c r="J241" i="7"/>
  <c r="L241" i="7" s="1"/>
  <c r="J242" i="7"/>
  <c r="L242" i="7" s="1"/>
  <c r="J243" i="7"/>
  <c r="L243" i="7" s="1"/>
  <c r="J244" i="7"/>
  <c r="L244" i="7" s="1"/>
  <c r="J245" i="7"/>
  <c r="L245" i="7" s="1"/>
  <c r="J246" i="7"/>
  <c r="L246" i="7" s="1"/>
  <c r="J247" i="7"/>
  <c r="L247" i="7" s="1"/>
  <c r="J248" i="7"/>
  <c r="L248" i="7" s="1"/>
  <c r="J249" i="7"/>
  <c r="L249" i="7" s="1"/>
  <c r="J250" i="7"/>
  <c r="L250" i="7" s="1"/>
  <c r="J251" i="7"/>
  <c r="L251" i="7" s="1"/>
  <c r="J252" i="7"/>
  <c r="L252" i="7" s="1"/>
  <c r="J253" i="7"/>
  <c r="L253" i="7" s="1"/>
  <c r="J254" i="7"/>
  <c r="L254" i="7" s="1"/>
  <c r="J255" i="7"/>
  <c r="L255" i="7" s="1"/>
  <c r="J256" i="7"/>
  <c r="L256" i="7" s="1"/>
  <c r="J257" i="7"/>
  <c r="L257" i="7" s="1"/>
  <c r="J258" i="7"/>
  <c r="L258" i="7" s="1"/>
  <c r="J259" i="7"/>
  <c r="L259" i="7" s="1"/>
  <c r="J260" i="7"/>
  <c r="L260" i="7" s="1"/>
  <c r="J261" i="7"/>
  <c r="L261" i="7" s="1"/>
  <c r="J262" i="7"/>
  <c r="L262" i="7" s="1"/>
  <c r="J263" i="7"/>
  <c r="L263" i="7" s="1"/>
  <c r="J264" i="7"/>
  <c r="L264" i="7" s="1"/>
  <c r="J265" i="7"/>
  <c r="L265" i="7" s="1"/>
  <c r="J266" i="7"/>
  <c r="L266" i="7" s="1"/>
  <c r="J267" i="7"/>
  <c r="L267" i="7" s="1"/>
  <c r="J268" i="7"/>
  <c r="L268" i="7" s="1"/>
  <c r="J269" i="7"/>
  <c r="L269" i="7" s="1"/>
  <c r="J270" i="7"/>
  <c r="L270" i="7" s="1"/>
  <c r="J271" i="7"/>
  <c r="L271" i="7" s="1"/>
  <c r="J272" i="7"/>
  <c r="L272" i="7" s="1"/>
  <c r="J273" i="7"/>
  <c r="L273" i="7" s="1"/>
  <c r="J274" i="7"/>
  <c r="L274" i="7" s="1"/>
  <c r="J275" i="7"/>
  <c r="L275" i="7" s="1"/>
  <c r="J276" i="7"/>
  <c r="L276" i="7" s="1"/>
  <c r="J277" i="7"/>
  <c r="L277" i="7" s="1"/>
  <c r="J278" i="7"/>
  <c r="L278" i="7" s="1"/>
  <c r="J279" i="7"/>
  <c r="L279" i="7" s="1"/>
  <c r="J280" i="7"/>
  <c r="L280" i="7" s="1"/>
  <c r="J281" i="7"/>
  <c r="L281" i="7" s="1"/>
  <c r="J282" i="7"/>
  <c r="L282" i="7" s="1"/>
  <c r="J283" i="7"/>
  <c r="L283" i="7" s="1"/>
  <c r="J284" i="7"/>
  <c r="L284" i="7" s="1"/>
  <c r="J285" i="7"/>
  <c r="L285" i="7" s="1"/>
  <c r="J286" i="7"/>
  <c r="L286" i="7" s="1"/>
  <c r="J287" i="7"/>
  <c r="L287" i="7" s="1"/>
  <c r="J288" i="7"/>
  <c r="L288" i="7" s="1"/>
  <c r="J289" i="7"/>
  <c r="L289" i="7" s="1"/>
  <c r="J290" i="7"/>
  <c r="L290" i="7" s="1"/>
  <c r="J291" i="7"/>
  <c r="L291" i="7" s="1"/>
  <c r="J292" i="7"/>
  <c r="L292" i="7" s="1"/>
  <c r="J293" i="7"/>
  <c r="L293" i="7" s="1"/>
  <c r="J294" i="7"/>
  <c r="L294" i="7" s="1"/>
  <c r="J295" i="7"/>
  <c r="L295" i="7" s="1"/>
  <c r="J296" i="7"/>
  <c r="L296" i="7" s="1"/>
  <c r="J297" i="7"/>
  <c r="L297" i="7" s="1"/>
  <c r="J298" i="7"/>
  <c r="L298" i="7" s="1"/>
  <c r="J299" i="7"/>
  <c r="L299" i="7" s="1"/>
  <c r="J300" i="7"/>
  <c r="L300" i="7" s="1"/>
  <c r="J301" i="7"/>
  <c r="L301" i="7" s="1"/>
  <c r="J302" i="7"/>
  <c r="L302" i="7" s="1"/>
  <c r="J303" i="7"/>
  <c r="L303" i="7" s="1"/>
  <c r="J304" i="7"/>
  <c r="L304" i="7" s="1"/>
  <c r="J305" i="7"/>
  <c r="L305" i="7" s="1"/>
  <c r="J306" i="7"/>
  <c r="L306" i="7" s="1"/>
  <c r="J307" i="7"/>
  <c r="L307" i="7" s="1"/>
  <c r="J308" i="7"/>
  <c r="L308" i="7" s="1"/>
  <c r="J309" i="7"/>
  <c r="L309" i="7" s="1"/>
  <c r="J310" i="7"/>
  <c r="L310" i="7" s="1"/>
  <c r="J311" i="7"/>
  <c r="L311" i="7" s="1"/>
  <c r="J312" i="7"/>
  <c r="L312" i="7" s="1"/>
  <c r="J313" i="7"/>
  <c r="L313" i="7" s="1"/>
  <c r="J314" i="7"/>
  <c r="L314" i="7" s="1"/>
  <c r="J315" i="7"/>
  <c r="L315" i="7" s="1"/>
  <c r="J316" i="7"/>
  <c r="L316" i="7" s="1"/>
  <c r="J317" i="7"/>
  <c r="L317" i="7" s="1"/>
  <c r="J318" i="7"/>
  <c r="L318" i="7" s="1"/>
  <c r="J319" i="7"/>
  <c r="L319" i="7" s="1"/>
  <c r="J320" i="7"/>
  <c r="L320" i="7" s="1"/>
  <c r="J321" i="7"/>
  <c r="L321" i="7" s="1"/>
  <c r="J322" i="7"/>
  <c r="L322" i="7" s="1"/>
  <c r="J323" i="7"/>
  <c r="L323" i="7" s="1"/>
  <c r="J324" i="7"/>
  <c r="L324" i="7" s="1"/>
  <c r="J325" i="7"/>
  <c r="L325" i="7" s="1"/>
  <c r="J326" i="7"/>
  <c r="L326" i="7" s="1"/>
  <c r="J327" i="7"/>
  <c r="L327" i="7" s="1"/>
  <c r="J328" i="7"/>
  <c r="L328" i="7" s="1"/>
  <c r="J329" i="7"/>
  <c r="L329" i="7" s="1"/>
  <c r="J330" i="7"/>
  <c r="L330" i="7" s="1"/>
  <c r="J331" i="7"/>
  <c r="L331" i="7" s="1"/>
  <c r="J332" i="7"/>
  <c r="L332" i="7" s="1"/>
  <c r="J333" i="7"/>
  <c r="L333" i="7" s="1"/>
  <c r="J334" i="7"/>
  <c r="L334" i="7" s="1"/>
  <c r="J335" i="7"/>
  <c r="L335" i="7" s="1"/>
  <c r="J336" i="7"/>
  <c r="L336" i="7" s="1"/>
  <c r="J337" i="7"/>
  <c r="L337" i="7" s="1"/>
  <c r="J338" i="7"/>
  <c r="L338" i="7" s="1"/>
  <c r="J339" i="7"/>
  <c r="L339" i="7" s="1"/>
  <c r="J340" i="7"/>
  <c r="L340" i="7" s="1"/>
  <c r="J341" i="7"/>
  <c r="L341" i="7" s="1"/>
  <c r="J342" i="7"/>
  <c r="L342" i="7" s="1"/>
  <c r="J343" i="7"/>
  <c r="L343" i="7" s="1"/>
  <c r="J344" i="7"/>
  <c r="L344" i="7" s="1"/>
  <c r="J345" i="7"/>
  <c r="L345" i="7" s="1"/>
  <c r="J346" i="7"/>
  <c r="L346" i="7" s="1"/>
  <c r="J347" i="7"/>
  <c r="L347" i="7" s="1"/>
  <c r="J348" i="7"/>
  <c r="L348" i="7" s="1"/>
  <c r="J349" i="7"/>
  <c r="L349" i="7" s="1"/>
  <c r="J350" i="7"/>
  <c r="L350" i="7" s="1"/>
  <c r="J351" i="7"/>
  <c r="L351" i="7" s="1"/>
  <c r="J352" i="7"/>
  <c r="L352" i="7" s="1"/>
  <c r="J353" i="7"/>
  <c r="L353" i="7" s="1"/>
  <c r="J354" i="7"/>
  <c r="L354" i="7" s="1"/>
  <c r="J355" i="7"/>
  <c r="L355" i="7" s="1"/>
  <c r="J356" i="7"/>
  <c r="L356" i="7" s="1"/>
  <c r="J357" i="7"/>
  <c r="L357" i="7" s="1"/>
  <c r="J358" i="7"/>
  <c r="L358" i="7" s="1"/>
  <c r="J359" i="7"/>
  <c r="L359" i="7" s="1"/>
  <c r="J360" i="7"/>
  <c r="L360" i="7" s="1"/>
  <c r="J361" i="7"/>
  <c r="L361" i="7" s="1"/>
  <c r="J362" i="7"/>
  <c r="L362" i="7" s="1"/>
  <c r="J363" i="7"/>
  <c r="L363" i="7" s="1"/>
  <c r="J364" i="7"/>
  <c r="L364" i="7" s="1"/>
  <c r="J365" i="7"/>
  <c r="L365" i="7" s="1"/>
  <c r="J366" i="7"/>
  <c r="L366" i="7" s="1"/>
  <c r="J367" i="7"/>
  <c r="L367" i="7" s="1"/>
  <c r="J368" i="7"/>
  <c r="L368" i="7" s="1"/>
  <c r="J369" i="7"/>
  <c r="L369" i="7" s="1"/>
  <c r="J370" i="7"/>
  <c r="L370" i="7" s="1"/>
  <c r="J371" i="7"/>
  <c r="L371" i="7" s="1"/>
  <c r="J372" i="7"/>
  <c r="L372" i="7" s="1"/>
  <c r="J373" i="7"/>
  <c r="L373" i="7" s="1"/>
  <c r="J374" i="7"/>
  <c r="L374" i="7" s="1"/>
  <c r="J375" i="7"/>
  <c r="L375" i="7" s="1"/>
  <c r="J376" i="7"/>
  <c r="L376" i="7" s="1"/>
  <c r="J377" i="7"/>
  <c r="L377" i="7" s="1"/>
  <c r="J378" i="7"/>
  <c r="L378" i="7" s="1"/>
  <c r="J379" i="7"/>
  <c r="L379" i="7" s="1"/>
  <c r="J380" i="7"/>
  <c r="L380" i="7" s="1"/>
  <c r="J381" i="7"/>
  <c r="L381" i="7" s="1"/>
  <c r="J382" i="7"/>
  <c r="L382" i="7" s="1"/>
  <c r="J383" i="7"/>
  <c r="L383" i="7" s="1"/>
  <c r="J384" i="7"/>
  <c r="L384" i="7" s="1"/>
  <c r="J385" i="7"/>
  <c r="L385" i="7" s="1"/>
  <c r="J386" i="7"/>
  <c r="L386" i="7" s="1"/>
  <c r="J387" i="7"/>
  <c r="L387" i="7" s="1"/>
  <c r="J388" i="7"/>
  <c r="L388" i="7" s="1"/>
  <c r="J389" i="7"/>
  <c r="L389" i="7" s="1"/>
  <c r="J390" i="7"/>
  <c r="L390" i="7" s="1"/>
  <c r="J391" i="7"/>
  <c r="L391" i="7" s="1"/>
  <c r="J392" i="7"/>
  <c r="L392" i="7" s="1"/>
  <c r="J393" i="7"/>
  <c r="L393" i="7" s="1"/>
  <c r="J394" i="7"/>
  <c r="L394" i="7" s="1"/>
  <c r="J395" i="7"/>
  <c r="L395" i="7" s="1"/>
  <c r="J396" i="7"/>
  <c r="L396" i="7" s="1"/>
  <c r="J397" i="7"/>
  <c r="L397" i="7" s="1"/>
  <c r="J398" i="7"/>
  <c r="L398" i="7" s="1"/>
  <c r="J399" i="7"/>
  <c r="L399" i="7" s="1"/>
  <c r="J400" i="7"/>
  <c r="L400" i="7" s="1"/>
  <c r="J401" i="7"/>
  <c r="L401" i="7" s="1"/>
  <c r="J402" i="7"/>
  <c r="L402" i="7" s="1"/>
  <c r="J403" i="7"/>
  <c r="L403" i="7" s="1"/>
  <c r="J404" i="7"/>
  <c r="L404" i="7" s="1"/>
  <c r="J405" i="7"/>
  <c r="L405" i="7" s="1"/>
  <c r="J406" i="7"/>
  <c r="L406" i="7" s="1"/>
  <c r="J407" i="7"/>
  <c r="L407" i="7" s="1"/>
  <c r="J408" i="7"/>
  <c r="L408" i="7" s="1"/>
  <c r="J409" i="7"/>
  <c r="L409" i="7" s="1"/>
  <c r="J410" i="7"/>
  <c r="L410" i="7" s="1"/>
  <c r="J411" i="7"/>
  <c r="L411" i="7" s="1"/>
  <c r="J412" i="7"/>
  <c r="L412" i="7" s="1"/>
  <c r="J413" i="7"/>
  <c r="L413" i="7" s="1"/>
  <c r="J414" i="7"/>
  <c r="L414" i="7" s="1"/>
  <c r="J415" i="7"/>
  <c r="L415" i="7" s="1"/>
  <c r="J416" i="7"/>
  <c r="L416" i="7" s="1"/>
  <c r="J417" i="7"/>
  <c r="L417" i="7" s="1"/>
  <c r="J418" i="7"/>
  <c r="L418" i="7" s="1"/>
  <c r="J419" i="7"/>
  <c r="L419" i="7" s="1"/>
  <c r="J420" i="7"/>
  <c r="L420" i="7" s="1"/>
  <c r="J421" i="7"/>
  <c r="L421" i="7" s="1"/>
  <c r="J422" i="7"/>
  <c r="L422" i="7" s="1"/>
  <c r="J423" i="7"/>
  <c r="L423" i="7" s="1"/>
  <c r="J424" i="7"/>
  <c r="L424" i="7" s="1"/>
  <c r="J425" i="7"/>
  <c r="L425" i="7" s="1"/>
  <c r="J426" i="7"/>
  <c r="L426" i="7" s="1"/>
  <c r="J427" i="7"/>
  <c r="L427" i="7" s="1"/>
  <c r="J428" i="7"/>
  <c r="L428" i="7" s="1"/>
  <c r="J429" i="7"/>
  <c r="L429" i="7" s="1"/>
  <c r="J430" i="7"/>
  <c r="L430" i="7" s="1"/>
  <c r="J431" i="7"/>
  <c r="L431" i="7" s="1"/>
  <c r="J432" i="7"/>
  <c r="L432" i="7" s="1"/>
  <c r="J433" i="7"/>
  <c r="L433" i="7" s="1"/>
  <c r="J434" i="7"/>
  <c r="L434" i="7" s="1"/>
  <c r="J435" i="7"/>
  <c r="L435" i="7" s="1"/>
  <c r="J436" i="7"/>
  <c r="L436" i="7" s="1"/>
  <c r="J437" i="7"/>
  <c r="L437" i="7" s="1"/>
  <c r="J438" i="7"/>
  <c r="L438" i="7" s="1"/>
  <c r="J439" i="7"/>
  <c r="L439" i="7" s="1"/>
  <c r="J440" i="7"/>
  <c r="L440" i="7" s="1"/>
  <c r="J441" i="7"/>
  <c r="L441" i="7" s="1"/>
  <c r="J442" i="7"/>
  <c r="L442" i="7" s="1"/>
  <c r="J443" i="7"/>
  <c r="L443" i="7" s="1"/>
  <c r="J444" i="7"/>
  <c r="L444" i="7" s="1"/>
  <c r="J445" i="7"/>
  <c r="L445" i="7" s="1"/>
  <c r="J446" i="7"/>
  <c r="L446" i="7" s="1"/>
  <c r="J447" i="7"/>
  <c r="L447" i="7" s="1"/>
  <c r="J448" i="7"/>
  <c r="L448" i="7" s="1"/>
  <c r="J449" i="7"/>
  <c r="L449" i="7" s="1"/>
  <c r="J450" i="7"/>
  <c r="L450" i="7" s="1"/>
  <c r="J451" i="7"/>
  <c r="L451" i="7" s="1"/>
  <c r="J452" i="7"/>
  <c r="L452" i="7" s="1"/>
  <c r="J453" i="7"/>
  <c r="L453" i="7" s="1"/>
  <c r="J454" i="7"/>
  <c r="L454" i="7" s="1"/>
  <c r="J455" i="7"/>
  <c r="L455" i="7" s="1"/>
  <c r="J456" i="7"/>
  <c r="L456" i="7" s="1"/>
  <c r="J457" i="7"/>
  <c r="L457" i="7" s="1"/>
  <c r="J458" i="7"/>
  <c r="L458" i="7" s="1"/>
  <c r="J459" i="7"/>
  <c r="L459" i="7" s="1"/>
  <c r="J460" i="7"/>
  <c r="L460" i="7" s="1"/>
  <c r="J461" i="7"/>
  <c r="L461" i="7" s="1"/>
  <c r="J462" i="7"/>
  <c r="L462" i="7" s="1"/>
  <c r="J463" i="7"/>
  <c r="L463" i="7" s="1"/>
  <c r="J464" i="7"/>
  <c r="L464" i="7" s="1"/>
  <c r="J465" i="7"/>
  <c r="L465" i="7" s="1"/>
  <c r="J466" i="7"/>
  <c r="L466" i="7" s="1"/>
  <c r="J467" i="7"/>
  <c r="L467" i="7" s="1"/>
  <c r="J468" i="7"/>
  <c r="L468" i="7" s="1"/>
  <c r="J469" i="7"/>
  <c r="L469" i="7" s="1"/>
  <c r="J470" i="7"/>
  <c r="L470" i="7" s="1"/>
  <c r="J471" i="7"/>
  <c r="L471" i="7" s="1"/>
  <c r="J472" i="7"/>
  <c r="L472" i="7" s="1"/>
  <c r="J473" i="7"/>
  <c r="L473" i="7" s="1"/>
  <c r="J474" i="7"/>
  <c r="L474" i="7" s="1"/>
  <c r="J475" i="7"/>
  <c r="L475" i="7" s="1"/>
  <c r="J476" i="7"/>
  <c r="L476" i="7" s="1"/>
  <c r="J477" i="7"/>
  <c r="L477" i="7" s="1"/>
  <c r="J478" i="7"/>
  <c r="L478" i="7" s="1"/>
  <c r="J479" i="7"/>
  <c r="L479" i="7" s="1"/>
  <c r="J480" i="7"/>
  <c r="L480" i="7" s="1"/>
  <c r="J481" i="7"/>
  <c r="L481" i="7" s="1"/>
  <c r="J482" i="7"/>
  <c r="L482" i="7" s="1"/>
  <c r="J483" i="7"/>
  <c r="L483" i="7" s="1"/>
  <c r="J484" i="7"/>
  <c r="L484" i="7" s="1"/>
  <c r="J485" i="7"/>
  <c r="L485" i="7" s="1"/>
  <c r="J486" i="7"/>
  <c r="L486" i="7" s="1"/>
  <c r="J487" i="7"/>
  <c r="L487" i="7" s="1"/>
  <c r="J488" i="7"/>
  <c r="L488" i="7" s="1"/>
  <c r="J489" i="7"/>
  <c r="L489" i="7" s="1"/>
  <c r="J490" i="7"/>
  <c r="L490" i="7" s="1"/>
  <c r="J491" i="7"/>
  <c r="L491" i="7" s="1"/>
  <c r="J492" i="7"/>
  <c r="L492" i="7" s="1"/>
  <c r="J493" i="7"/>
  <c r="L493" i="7" s="1"/>
  <c r="J494" i="7"/>
  <c r="L494" i="7" s="1"/>
  <c r="J495" i="7"/>
  <c r="L495" i="7" s="1"/>
  <c r="J496" i="7"/>
  <c r="L496" i="7" s="1"/>
  <c r="J497" i="7"/>
  <c r="L497" i="7" s="1"/>
  <c r="J498" i="7"/>
  <c r="L498" i="7" s="1"/>
  <c r="J499" i="7"/>
  <c r="L499" i="7" s="1"/>
  <c r="J500" i="7"/>
  <c r="L500" i="7" s="1"/>
  <c r="J501" i="7"/>
  <c r="L501" i="7" s="1"/>
  <c r="J502" i="7"/>
  <c r="L502" i="7" s="1"/>
  <c r="J503" i="7"/>
  <c r="L503" i="7" s="1"/>
  <c r="J504" i="7"/>
  <c r="L504" i="7" s="1"/>
  <c r="J505" i="7"/>
  <c r="L505" i="7" s="1"/>
  <c r="J506" i="7"/>
  <c r="L506" i="7" s="1"/>
  <c r="J507" i="7"/>
  <c r="L507" i="7" s="1"/>
  <c r="J508" i="7"/>
  <c r="L508" i="7" s="1"/>
  <c r="J509" i="7"/>
  <c r="L509" i="7" s="1"/>
  <c r="J510" i="7"/>
  <c r="L510" i="7" s="1"/>
  <c r="J511" i="7"/>
  <c r="L511" i="7" s="1"/>
  <c r="J512" i="7"/>
  <c r="L512" i="7" s="1"/>
  <c r="J513" i="7"/>
  <c r="L513" i="7" s="1"/>
  <c r="J514" i="7"/>
  <c r="L514" i="7" s="1"/>
  <c r="J515" i="7"/>
  <c r="L515" i="7" s="1"/>
  <c r="J516" i="7"/>
  <c r="L516" i="7" s="1"/>
  <c r="J517" i="7"/>
  <c r="L517" i="7" s="1"/>
  <c r="J518" i="7"/>
  <c r="L518" i="7" s="1"/>
  <c r="J519" i="7"/>
  <c r="L519" i="7" s="1"/>
  <c r="J520" i="7"/>
  <c r="L520" i="7" s="1"/>
  <c r="J521" i="7"/>
  <c r="L521" i="7" s="1"/>
  <c r="J522" i="7"/>
  <c r="L522" i="7" s="1"/>
  <c r="J523" i="7"/>
  <c r="L523" i="7" s="1"/>
  <c r="J524" i="7"/>
  <c r="L524" i="7" s="1"/>
  <c r="J525" i="7"/>
  <c r="L525" i="7" s="1"/>
  <c r="J526" i="7"/>
  <c r="L526" i="7" s="1"/>
  <c r="J527" i="7"/>
  <c r="L527" i="7" s="1"/>
  <c r="J528" i="7"/>
  <c r="L528" i="7" s="1"/>
  <c r="J529" i="7"/>
  <c r="L529" i="7" s="1"/>
  <c r="J530" i="7"/>
  <c r="L530" i="7" s="1"/>
  <c r="J531" i="7"/>
  <c r="L531" i="7" s="1"/>
  <c r="J532" i="7"/>
  <c r="L532" i="7" s="1"/>
  <c r="J533" i="7"/>
  <c r="L533" i="7" s="1"/>
  <c r="J534" i="7"/>
  <c r="L534" i="7" s="1"/>
  <c r="J535" i="7"/>
  <c r="L535" i="7" s="1"/>
  <c r="J536" i="7"/>
  <c r="L536" i="7" s="1"/>
  <c r="J537" i="7"/>
  <c r="L537" i="7" s="1"/>
  <c r="J538" i="7"/>
  <c r="L538" i="7" s="1"/>
  <c r="J539" i="7"/>
  <c r="L539" i="7" s="1"/>
  <c r="J540" i="7"/>
  <c r="L540" i="7" s="1"/>
  <c r="J541" i="7"/>
  <c r="L541" i="7" s="1"/>
  <c r="J542" i="7"/>
  <c r="L542" i="7" s="1"/>
  <c r="J543" i="7"/>
  <c r="L543" i="7" s="1"/>
  <c r="J544" i="7"/>
  <c r="L544" i="7" s="1"/>
  <c r="J545" i="7"/>
  <c r="L545" i="7" s="1"/>
  <c r="J546" i="7"/>
  <c r="L546" i="7" s="1"/>
  <c r="J547" i="7"/>
  <c r="L547" i="7" s="1"/>
  <c r="J548" i="7"/>
  <c r="L548" i="7" s="1"/>
  <c r="J549" i="7"/>
  <c r="L549" i="7" s="1"/>
  <c r="J550" i="7"/>
  <c r="L550" i="7" s="1"/>
  <c r="J551" i="7"/>
  <c r="L551" i="7" s="1"/>
  <c r="J552" i="7"/>
  <c r="L552" i="7" s="1"/>
  <c r="J553" i="7"/>
  <c r="L553" i="7" s="1"/>
  <c r="J554" i="7"/>
  <c r="L554" i="7" s="1"/>
  <c r="J555" i="7"/>
  <c r="L555" i="7" s="1"/>
  <c r="J556" i="7"/>
  <c r="L556" i="7" s="1"/>
  <c r="J557" i="7"/>
  <c r="L557" i="7" s="1"/>
  <c r="J558" i="7"/>
  <c r="L558" i="7" s="1"/>
  <c r="J559" i="7"/>
  <c r="L559" i="7" s="1"/>
  <c r="J560" i="7"/>
  <c r="L560" i="7" s="1"/>
  <c r="J561" i="7"/>
  <c r="L561" i="7" s="1"/>
  <c r="J562" i="7"/>
  <c r="L562" i="7" s="1"/>
  <c r="J563" i="7"/>
  <c r="L563" i="7" s="1"/>
  <c r="J564" i="7"/>
  <c r="L564" i="7" s="1"/>
  <c r="J565" i="7"/>
  <c r="L565" i="7" s="1"/>
  <c r="J566" i="7"/>
  <c r="L566" i="7" s="1"/>
  <c r="J567" i="7"/>
  <c r="L567" i="7" s="1"/>
  <c r="J568" i="7"/>
  <c r="L568" i="7" s="1"/>
  <c r="J569" i="7"/>
  <c r="L569" i="7" s="1"/>
  <c r="J570" i="7"/>
  <c r="L570" i="7" s="1"/>
  <c r="J571" i="7"/>
  <c r="L571" i="7" s="1"/>
  <c r="J572" i="7"/>
  <c r="L572" i="7" s="1"/>
  <c r="J573" i="7"/>
  <c r="L573" i="7" s="1"/>
  <c r="J574" i="7"/>
  <c r="L574" i="7" s="1"/>
  <c r="J575" i="7"/>
  <c r="L575" i="7" s="1"/>
  <c r="J576" i="7"/>
  <c r="L576" i="7" s="1"/>
  <c r="J577" i="7"/>
  <c r="L577" i="7" s="1"/>
  <c r="J578" i="7"/>
  <c r="L578" i="7" s="1"/>
  <c r="J579" i="7"/>
  <c r="L579" i="7" s="1"/>
  <c r="J580" i="7"/>
  <c r="L580" i="7" s="1"/>
  <c r="J581" i="7"/>
  <c r="L581" i="7" s="1"/>
  <c r="J582" i="7"/>
  <c r="L582" i="7" s="1"/>
  <c r="J583" i="7"/>
  <c r="L583" i="7" s="1"/>
  <c r="J584" i="7"/>
  <c r="L584" i="7" s="1"/>
  <c r="J585" i="7"/>
  <c r="L585" i="7" s="1"/>
  <c r="J586" i="7"/>
  <c r="L586" i="7" s="1"/>
  <c r="J587" i="7"/>
  <c r="L587" i="7" s="1"/>
  <c r="J588" i="7"/>
  <c r="L588" i="7" s="1"/>
  <c r="J589" i="7"/>
  <c r="L589" i="7" s="1"/>
  <c r="J590" i="7"/>
  <c r="L590" i="7" s="1"/>
  <c r="J591" i="7"/>
  <c r="L591" i="7" s="1"/>
  <c r="J592" i="7"/>
  <c r="L592" i="7" s="1"/>
  <c r="J593" i="7"/>
  <c r="L593" i="7" s="1"/>
  <c r="J594" i="7"/>
  <c r="L594" i="7" s="1"/>
  <c r="J595" i="7"/>
  <c r="L595" i="7" s="1"/>
  <c r="J596" i="7"/>
  <c r="L596" i="7" s="1"/>
  <c r="J597" i="7"/>
  <c r="L597" i="7" s="1"/>
  <c r="J598" i="7"/>
  <c r="L598" i="7" s="1"/>
  <c r="J599" i="7"/>
  <c r="L599" i="7" s="1"/>
  <c r="J600" i="7"/>
  <c r="L600" i="7" s="1"/>
  <c r="J601" i="7"/>
  <c r="L601" i="7" s="1"/>
  <c r="J602" i="7"/>
  <c r="L602" i="7" s="1"/>
  <c r="J603" i="7"/>
  <c r="L603" i="7" s="1"/>
  <c r="J604" i="7"/>
  <c r="L604" i="7" s="1"/>
  <c r="J605" i="7"/>
  <c r="L605" i="7" s="1"/>
  <c r="J606" i="7"/>
  <c r="L606" i="7" s="1"/>
  <c r="J607" i="7"/>
  <c r="L607" i="7" s="1"/>
  <c r="J608" i="7"/>
  <c r="L608" i="7" s="1"/>
  <c r="J609" i="7"/>
  <c r="L609" i="7" s="1"/>
  <c r="J610" i="7"/>
  <c r="L610" i="7" s="1"/>
  <c r="J611" i="7"/>
  <c r="L611" i="7" s="1"/>
  <c r="J612" i="7"/>
  <c r="L612" i="7" s="1"/>
  <c r="J613" i="7"/>
  <c r="L613" i="7" s="1"/>
  <c r="J614" i="7"/>
  <c r="L614" i="7" s="1"/>
  <c r="J615" i="7"/>
  <c r="L615" i="7" s="1"/>
  <c r="J616" i="7"/>
  <c r="L616" i="7" s="1"/>
  <c r="J617" i="7"/>
  <c r="L617" i="7" s="1"/>
  <c r="J618" i="7"/>
  <c r="L618" i="7" s="1"/>
  <c r="J619" i="7"/>
  <c r="L619" i="7" s="1"/>
  <c r="J620" i="7"/>
  <c r="L620" i="7" s="1"/>
  <c r="J621" i="7"/>
  <c r="L621" i="7" s="1"/>
  <c r="J622" i="7"/>
  <c r="L622" i="7" s="1"/>
  <c r="J623" i="7"/>
  <c r="L623" i="7" s="1"/>
  <c r="J624" i="7"/>
  <c r="L624" i="7" s="1"/>
  <c r="J625" i="7"/>
  <c r="L625" i="7" s="1"/>
  <c r="J626" i="7"/>
  <c r="L626" i="7" s="1"/>
  <c r="J627" i="7"/>
  <c r="L627" i="7" s="1"/>
  <c r="J628" i="7"/>
  <c r="L628" i="7" s="1"/>
  <c r="J629" i="7"/>
  <c r="L629" i="7" s="1"/>
  <c r="J630" i="7"/>
  <c r="L630" i="7" s="1"/>
  <c r="J631" i="7"/>
  <c r="L631" i="7" s="1"/>
  <c r="J632" i="7"/>
  <c r="L632" i="7" s="1"/>
  <c r="J633" i="7"/>
  <c r="L633" i="7" s="1"/>
  <c r="J634" i="7"/>
  <c r="L634" i="7" s="1"/>
  <c r="J635" i="7"/>
  <c r="L635" i="7" s="1"/>
  <c r="J636" i="7"/>
  <c r="L636" i="7" s="1"/>
  <c r="J637" i="7"/>
  <c r="L637" i="7" s="1"/>
  <c r="J638" i="7"/>
  <c r="L638" i="7" s="1"/>
  <c r="J639" i="7"/>
  <c r="L639" i="7" s="1"/>
  <c r="J640" i="7"/>
  <c r="L640" i="7" s="1"/>
  <c r="J641" i="7"/>
  <c r="L641" i="7" s="1"/>
  <c r="J642" i="7"/>
  <c r="L642" i="7" s="1"/>
  <c r="J643" i="7"/>
  <c r="L643" i="7" s="1"/>
  <c r="J644" i="7"/>
  <c r="L644" i="7" s="1"/>
  <c r="J645" i="7"/>
  <c r="L645" i="7" s="1"/>
  <c r="J646" i="7"/>
  <c r="L646" i="7" s="1"/>
  <c r="J647" i="7"/>
  <c r="L647" i="7" s="1"/>
  <c r="J648" i="7"/>
  <c r="L648" i="7" s="1"/>
  <c r="J649" i="7"/>
  <c r="L649" i="7" s="1"/>
  <c r="J650" i="7"/>
  <c r="L650" i="7" s="1"/>
  <c r="J651" i="7"/>
  <c r="L651" i="7" s="1"/>
  <c r="J652" i="7"/>
  <c r="L652" i="7" s="1"/>
  <c r="J653" i="7"/>
  <c r="L653" i="7" s="1"/>
  <c r="J654" i="7"/>
  <c r="L654" i="7" s="1"/>
  <c r="J655" i="7"/>
  <c r="L655" i="7" s="1"/>
  <c r="J656" i="7"/>
  <c r="L656" i="7" s="1"/>
  <c r="J657" i="7"/>
  <c r="L657" i="7" s="1"/>
  <c r="J658" i="7"/>
  <c r="L658" i="7" s="1"/>
  <c r="J659" i="7"/>
  <c r="L659" i="7" s="1"/>
  <c r="J660" i="7"/>
  <c r="L660" i="7" s="1"/>
  <c r="J661" i="7"/>
  <c r="L661" i="7" s="1"/>
  <c r="J662" i="7"/>
  <c r="L662" i="7" s="1"/>
  <c r="J663" i="7"/>
  <c r="L663" i="7" s="1"/>
  <c r="J664" i="7"/>
  <c r="L664" i="7" s="1"/>
  <c r="J665" i="7"/>
  <c r="L665" i="7" s="1"/>
  <c r="J666" i="7"/>
  <c r="L666" i="7" s="1"/>
  <c r="J667" i="7"/>
  <c r="L667" i="7" s="1"/>
  <c r="J668" i="7"/>
  <c r="L668" i="7" s="1"/>
  <c r="J669" i="7"/>
  <c r="L669" i="7" s="1"/>
  <c r="J670" i="7"/>
  <c r="L670" i="7" s="1"/>
  <c r="J671" i="7"/>
  <c r="L671" i="7" s="1"/>
  <c r="J672" i="7"/>
  <c r="L672" i="7" s="1"/>
  <c r="J673" i="7"/>
  <c r="L673" i="7" s="1"/>
  <c r="J674" i="7"/>
  <c r="L674" i="7" s="1"/>
  <c r="J675" i="7"/>
  <c r="L675" i="7" s="1"/>
  <c r="J676" i="7"/>
  <c r="L676" i="7" s="1"/>
  <c r="J677" i="7"/>
  <c r="L677" i="7" s="1"/>
  <c r="J678" i="7"/>
  <c r="L678" i="7" s="1"/>
  <c r="J679" i="7"/>
  <c r="L679" i="7" s="1"/>
  <c r="J680" i="7"/>
  <c r="L680" i="7" s="1"/>
  <c r="J681" i="7"/>
  <c r="L681" i="7" s="1"/>
  <c r="J682" i="7"/>
  <c r="L682" i="7" s="1"/>
  <c r="J683" i="7"/>
  <c r="L683" i="7" s="1"/>
  <c r="J684" i="7"/>
  <c r="L684" i="7" s="1"/>
  <c r="J685" i="7"/>
  <c r="L685" i="7" s="1"/>
  <c r="J686" i="7"/>
  <c r="L686" i="7" s="1"/>
  <c r="J687" i="7"/>
  <c r="L687" i="7" s="1"/>
  <c r="J688" i="7"/>
  <c r="L688" i="7" s="1"/>
  <c r="J689" i="7"/>
  <c r="L689" i="7" s="1"/>
  <c r="J690" i="7"/>
  <c r="L690" i="7" s="1"/>
  <c r="J691" i="7"/>
  <c r="L691" i="7" s="1"/>
  <c r="J692" i="7"/>
  <c r="L692" i="7" s="1"/>
  <c r="J693" i="7"/>
  <c r="L693" i="7" s="1"/>
  <c r="J694" i="7"/>
  <c r="L694" i="7" s="1"/>
  <c r="J695" i="7"/>
  <c r="L695" i="7" s="1"/>
  <c r="J696" i="7"/>
  <c r="L696" i="7" s="1"/>
  <c r="J697" i="7"/>
  <c r="L697" i="7" s="1"/>
  <c r="J698" i="7"/>
  <c r="L698" i="7" s="1"/>
  <c r="J699" i="7"/>
  <c r="L699" i="7" s="1"/>
  <c r="J700" i="7"/>
  <c r="L700" i="7" s="1"/>
  <c r="J701" i="7"/>
  <c r="L701" i="7" s="1"/>
  <c r="J702" i="7"/>
  <c r="L702" i="7" s="1"/>
  <c r="J703" i="7"/>
  <c r="L703" i="7" s="1"/>
  <c r="J704" i="7"/>
  <c r="L704" i="7" s="1"/>
  <c r="J705" i="7"/>
  <c r="L705" i="7" s="1"/>
  <c r="J706" i="7"/>
  <c r="L706" i="7" s="1"/>
  <c r="J707" i="7"/>
  <c r="L707" i="7" s="1"/>
  <c r="J708" i="7"/>
  <c r="L708" i="7" s="1"/>
  <c r="J709" i="7"/>
  <c r="L709" i="7" s="1"/>
  <c r="J710" i="7"/>
  <c r="L710" i="7" s="1"/>
  <c r="J711" i="7"/>
  <c r="L711" i="7" s="1"/>
  <c r="J712" i="7"/>
  <c r="L712" i="7" s="1"/>
  <c r="J713" i="7"/>
  <c r="L713" i="7" s="1"/>
  <c r="J714" i="7"/>
  <c r="L714" i="7" s="1"/>
  <c r="J715" i="7"/>
  <c r="L715" i="7" s="1"/>
  <c r="J716" i="7"/>
  <c r="L716" i="7" s="1"/>
  <c r="J717" i="7"/>
  <c r="L717" i="7" s="1"/>
  <c r="J718" i="7"/>
  <c r="L718" i="7" s="1"/>
  <c r="J719" i="7"/>
  <c r="L719" i="7" s="1"/>
  <c r="J720" i="7"/>
  <c r="L720" i="7" s="1"/>
  <c r="J721" i="7"/>
  <c r="L721" i="7" s="1"/>
  <c r="J722" i="7"/>
  <c r="L722" i="7" s="1"/>
  <c r="J723" i="7"/>
  <c r="L723" i="7" s="1"/>
  <c r="J724" i="7"/>
  <c r="L724" i="7" s="1"/>
  <c r="J725" i="7"/>
  <c r="L725" i="7" s="1"/>
  <c r="J726" i="7"/>
  <c r="L726" i="7" s="1"/>
  <c r="J727" i="7"/>
  <c r="L727" i="7" s="1"/>
  <c r="J728" i="7"/>
  <c r="L728" i="7" s="1"/>
  <c r="J729" i="7"/>
  <c r="L729" i="7" s="1"/>
  <c r="J730" i="7"/>
  <c r="L730" i="7" s="1"/>
  <c r="J731" i="7"/>
  <c r="L731" i="7" s="1"/>
  <c r="J732" i="7"/>
  <c r="L732" i="7" s="1"/>
  <c r="J733" i="7"/>
  <c r="L733" i="7" s="1"/>
  <c r="J734" i="7"/>
  <c r="L734" i="7" s="1"/>
  <c r="J735" i="7"/>
  <c r="L735" i="7" s="1"/>
  <c r="J736" i="7"/>
  <c r="L736" i="7" s="1"/>
  <c r="J737" i="7"/>
  <c r="L737" i="7" s="1"/>
  <c r="J738" i="7"/>
  <c r="L738" i="7" s="1"/>
  <c r="J739" i="7"/>
  <c r="L739" i="7" s="1"/>
  <c r="J740" i="7"/>
  <c r="L740" i="7" s="1"/>
  <c r="J741" i="7"/>
  <c r="L741" i="7" s="1"/>
  <c r="J742" i="7"/>
  <c r="L742" i="7" s="1"/>
  <c r="J743" i="7"/>
  <c r="L743" i="7" s="1"/>
  <c r="J744" i="7"/>
  <c r="L744" i="7" s="1"/>
  <c r="J745" i="7"/>
  <c r="L745" i="7" s="1"/>
  <c r="J746" i="7"/>
  <c r="L746" i="7" s="1"/>
  <c r="J747" i="7"/>
  <c r="L747" i="7" s="1"/>
  <c r="J748" i="7"/>
  <c r="L748" i="7" s="1"/>
  <c r="J749" i="7"/>
  <c r="L749" i="7" s="1"/>
  <c r="J750" i="7"/>
  <c r="L750" i="7" s="1"/>
  <c r="J751" i="7"/>
  <c r="L751" i="7" s="1"/>
  <c r="J752" i="7"/>
  <c r="L752" i="7" s="1"/>
  <c r="J753" i="7"/>
  <c r="L753" i="7" s="1"/>
  <c r="J754" i="7"/>
  <c r="L754" i="7" s="1"/>
  <c r="J755" i="7"/>
  <c r="L755" i="7" s="1"/>
  <c r="J756" i="7"/>
  <c r="L756" i="7" s="1"/>
  <c r="J757" i="7"/>
  <c r="L757" i="7" s="1"/>
  <c r="J758" i="7"/>
  <c r="L758" i="7" s="1"/>
  <c r="J759" i="7"/>
  <c r="L759" i="7" s="1"/>
  <c r="J760" i="7"/>
  <c r="L760" i="7" s="1"/>
  <c r="J761" i="7"/>
  <c r="L761" i="7" s="1"/>
  <c r="J762" i="7"/>
  <c r="L762" i="7" s="1"/>
  <c r="J763" i="7"/>
  <c r="L763" i="7" s="1"/>
  <c r="J764" i="7"/>
  <c r="L764" i="7" s="1"/>
  <c r="J765" i="7"/>
  <c r="L765" i="7" s="1"/>
  <c r="J766" i="7"/>
  <c r="L766" i="7" s="1"/>
  <c r="J767" i="7"/>
  <c r="L767" i="7" s="1"/>
  <c r="J768" i="7"/>
  <c r="L768" i="7" s="1"/>
  <c r="J769" i="7"/>
  <c r="L769" i="7" s="1"/>
  <c r="J770" i="7"/>
  <c r="L770" i="7" s="1"/>
  <c r="J771" i="7"/>
  <c r="L771" i="7" s="1"/>
  <c r="J772" i="7"/>
  <c r="L772" i="7" s="1"/>
  <c r="J773" i="7"/>
  <c r="L773" i="7" s="1"/>
  <c r="J774" i="7"/>
  <c r="L774" i="7" s="1"/>
  <c r="J775" i="7"/>
  <c r="L775" i="7" s="1"/>
  <c r="J776" i="7"/>
  <c r="L776" i="7" s="1"/>
  <c r="J777" i="7"/>
  <c r="L777" i="7" s="1"/>
  <c r="J778" i="7"/>
  <c r="L778" i="7" s="1"/>
  <c r="J779" i="7"/>
  <c r="L779" i="7" s="1"/>
  <c r="J780" i="7"/>
  <c r="L780" i="7" s="1"/>
  <c r="J781" i="7"/>
  <c r="L781" i="7" s="1"/>
  <c r="J782" i="7"/>
  <c r="L782" i="7" s="1"/>
  <c r="J783" i="7"/>
  <c r="L783" i="7" s="1"/>
  <c r="J784" i="7"/>
  <c r="L784" i="7" s="1"/>
  <c r="J785" i="7"/>
  <c r="L785" i="7" s="1"/>
  <c r="J786" i="7"/>
  <c r="L786" i="7" s="1"/>
  <c r="J787" i="7"/>
  <c r="L787" i="7" s="1"/>
  <c r="J788" i="7"/>
  <c r="L788" i="7" s="1"/>
  <c r="J789" i="7"/>
  <c r="L789" i="7" s="1"/>
  <c r="J790" i="7"/>
  <c r="L790" i="7" s="1"/>
  <c r="J791" i="7"/>
  <c r="L791" i="7" s="1"/>
  <c r="J792" i="7"/>
  <c r="L792" i="7" s="1"/>
  <c r="J793" i="7"/>
  <c r="L793" i="7" s="1"/>
  <c r="J794" i="7"/>
  <c r="L794" i="7" s="1"/>
  <c r="J795" i="7"/>
  <c r="L795" i="7" s="1"/>
  <c r="J796" i="7"/>
  <c r="L796" i="7" s="1"/>
  <c r="J797" i="7"/>
  <c r="L797" i="7" s="1"/>
  <c r="J798" i="7"/>
  <c r="L798" i="7" s="1"/>
  <c r="J799" i="7"/>
  <c r="L799" i="7" s="1"/>
  <c r="J800" i="7"/>
  <c r="L800" i="7" s="1"/>
  <c r="J801" i="7"/>
  <c r="L801" i="7" s="1"/>
  <c r="J802" i="7"/>
  <c r="L802" i="7" s="1"/>
  <c r="J803" i="7"/>
  <c r="L803" i="7" s="1"/>
  <c r="J804" i="7"/>
  <c r="L804" i="7" s="1"/>
  <c r="J805" i="7"/>
  <c r="L805" i="7" s="1"/>
  <c r="J806" i="7"/>
  <c r="L806" i="7" s="1"/>
  <c r="J807" i="7"/>
  <c r="L807" i="7" s="1"/>
  <c r="J808" i="7"/>
  <c r="L808" i="7" s="1"/>
  <c r="J809" i="7"/>
  <c r="L809" i="7" s="1"/>
  <c r="J810" i="7"/>
  <c r="L810" i="7" s="1"/>
  <c r="J811" i="7"/>
  <c r="L811" i="7" s="1"/>
  <c r="J812" i="7"/>
  <c r="L812" i="7" s="1"/>
  <c r="J813" i="7"/>
  <c r="L813" i="7" s="1"/>
  <c r="J814" i="7"/>
  <c r="L814" i="7" s="1"/>
  <c r="J815" i="7"/>
  <c r="L815" i="7" s="1"/>
  <c r="J816" i="7"/>
  <c r="L816" i="7" s="1"/>
  <c r="J817" i="7"/>
  <c r="L817" i="7" s="1"/>
  <c r="J818" i="7"/>
  <c r="L818" i="7" s="1"/>
  <c r="J819" i="7"/>
  <c r="L819" i="7" s="1"/>
  <c r="J820" i="7"/>
  <c r="L820" i="7" s="1"/>
  <c r="J821" i="7"/>
  <c r="L821" i="7" s="1"/>
  <c r="J822" i="7"/>
  <c r="L822" i="7" s="1"/>
  <c r="J823" i="7"/>
  <c r="L823" i="7" s="1"/>
  <c r="J824" i="7"/>
  <c r="L824" i="7" s="1"/>
  <c r="J825" i="7"/>
  <c r="L825" i="7" s="1"/>
  <c r="J826" i="7"/>
  <c r="L826" i="7" s="1"/>
  <c r="J827" i="7"/>
  <c r="L827" i="7" s="1"/>
  <c r="J828" i="7"/>
  <c r="L828" i="7" s="1"/>
  <c r="J829" i="7"/>
  <c r="L829" i="7" s="1"/>
  <c r="J830" i="7"/>
  <c r="L830" i="7" s="1"/>
  <c r="J831" i="7"/>
  <c r="L831" i="7" s="1"/>
  <c r="J832" i="7"/>
  <c r="L832" i="7" s="1"/>
  <c r="J833" i="7"/>
  <c r="L833" i="7" s="1"/>
  <c r="J834" i="7"/>
  <c r="L834" i="7" s="1"/>
  <c r="J835" i="7"/>
  <c r="L835" i="7" s="1"/>
  <c r="J836" i="7"/>
  <c r="L836" i="7" s="1"/>
  <c r="J837" i="7"/>
  <c r="L837" i="7" s="1"/>
  <c r="J838" i="7"/>
  <c r="L838" i="7" s="1"/>
  <c r="J839" i="7"/>
  <c r="L839" i="7" s="1"/>
  <c r="J840" i="7"/>
  <c r="L840" i="7" s="1"/>
  <c r="J841" i="7"/>
  <c r="L841" i="7" s="1"/>
  <c r="J842" i="7"/>
  <c r="L842" i="7" s="1"/>
  <c r="J843" i="7"/>
  <c r="L843" i="7" s="1"/>
  <c r="J844" i="7"/>
  <c r="L844" i="7" s="1"/>
  <c r="J845" i="7"/>
  <c r="L845" i="7" s="1"/>
  <c r="J846" i="7"/>
  <c r="L846" i="7" s="1"/>
  <c r="J847" i="7"/>
  <c r="L847" i="7" s="1"/>
  <c r="J848" i="7"/>
  <c r="L848" i="7" s="1"/>
  <c r="J849" i="7"/>
  <c r="L849" i="7" s="1"/>
  <c r="J850" i="7"/>
  <c r="L850" i="7" s="1"/>
  <c r="J851" i="7"/>
  <c r="L851" i="7" s="1"/>
  <c r="J852" i="7"/>
  <c r="L852" i="7" s="1"/>
  <c r="J853" i="7"/>
  <c r="L853" i="7" s="1"/>
  <c r="J854" i="7"/>
  <c r="L854" i="7" s="1"/>
  <c r="J855" i="7"/>
  <c r="L855" i="7" s="1"/>
  <c r="J856" i="7"/>
  <c r="L856" i="7" s="1"/>
  <c r="J857" i="7"/>
  <c r="L857" i="7" s="1"/>
  <c r="J858" i="7"/>
  <c r="L858" i="7" s="1"/>
  <c r="J859" i="7"/>
  <c r="L859" i="7" s="1"/>
  <c r="J860" i="7"/>
  <c r="L860" i="7" s="1"/>
  <c r="J861" i="7"/>
  <c r="L861" i="7" s="1"/>
  <c r="J862" i="7"/>
  <c r="L862" i="7" s="1"/>
  <c r="J863" i="7"/>
  <c r="L863" i="7" s="1"/>
  <c r="J864" i="7"/>
  <c r="L864" i="7" s="1"/>
  <c r="J865" i="7"/>
  <c r="L865" i="7" s="1"/>
  <c r="J866" i="7"/>
  <c r="L866" i="7" s="1"/>
  <c r="J867" i="7"/>
  <c r="L867" i="7" s="1"/>
  <c r="J868" i="7"/>
  <c r="L868" i="7" s="1"/>
  <c r="J869" i="7"/>
  <c r="L869" i="7" s="1"/>
  <c r="J870" i="7"/>
  <c r="L870" i="7" s="1"/>
  <c r="J871" i="7"/>
  <c r="L871" i="7" s="1"/>
  <c r="J872" i="7"/>
  <c r="L872" i="7" s="1"/>
  <c r="J873" i="7"/>
  <c r="L873" i="7" s="1"/>
  <c r="J874" i="7"/>
  <c r="L874" i="7" s="1"/>
  <c r="J875" i="7"/>
  <c r="L875" i="7" s="1"/>
  <c r="J876" i="7"/>
  <c r="L876" i="7" s="1"/>
  <c r="J877" i="7"/>
  <c r="L877" i="7" s="1"/>
  <c r="J878" i="7"/>
  <c r="L878" i="7" s="1"/>
  <c r="J879" i="7"/>
  <c r="L879" i="7" s="1"/>
  <c r="J880" i="7"/>
  <c r="L880" i="7" s="1"/>
  <c r="J881" i="7"/>
  <c r="L881" i="7" s="1"/>
  <c r="J882" i="7"/>
  <c r="L882" i="7" s="1"/>
  <c r="J883" i="7"/>
  <c r="L883" i="7" s="1"/>
  <c r="J884" i="7"/>
  <c r="L884" i="7" s="1"/>
  <c r="J885" i="7"/>
  <c r="L885" i="7" s="1"/>
  <c r="J886" i="7"/>
  <c r="L886" i="7" s="1"/>
  <c r="J887" i="7"/>
  <c r="L887" i="7" s="1"/>
  <c r="J888" i="7"/>
  <c r="L888" i="7" s="1"/>
  <c r="J889" i="7"/>
  <c r="L889" i="7" s="1"/>
  <c r="J890" i="7"/>
  <c r="L890" i="7" s="1"/>
  <c r="J891" i="7"/>
  <c r="L891" i="7" s="1"/>
  <c r="J892" i="7"/>
  <c r="L892" i="7" s="1"/>
  <c r="J893" i="7"/>
  <c r="L893" i="7" s="1"/>
  <c r="J894" i="7"/>
  <c r="L894" i="7" s="1"/>
  <c r="J895" i="7"/>
  <c r="L895" i="7" s="1"/>
  <c r="J896" i="7"/>
  <c r="L896" i="7" s="1"/>
  <c r="J897" i="7"/>
  <c r="L897" i="7" s="1"/>
  <c r="J898" i="7"/>
  <c r="L898" i="7" s="1"/>
  <c r="J899" i="7"/>
  <c r="L899" i="7" s="1"/>
  <c r="J900" i="7"/>
  <c r="L900" i="7" s="1"/>
  <c r="J901" i="7"/>
  <c r="L901" i="7" s="1"/>
  <c r="J902" i="7"/>
  <c r="L902" i="7" s="1"/>
  <c r="J903" i="7"/>
  <c r="L903" i="7" s="1"/>
  <c r="J904" i="7"/>
  <c r="L904" i="7" s="1"/>
  <c r="J905" i="7"/>
  <c r="L905" i="7" s="1"/>
  <c r="J906" i="7"/>
  <c r="L906" i="7" s="1"/>
  <c r="J907" i="7"/>
  <c r="L907" i="7" s="1"/>
  <c r="J908" i="7"/>
  <c r="L908" i="7" s="1"/>
  <c r="J909" i="7"/>
  <c r="L909" i="7" s="1"/>
  <c r="J910" i="7"/>
  <c r="L910" i="7" s="1"/>
  <c r="J911" i="7"/>
  <c r="L911" i="7" s="1"/>
  <c r="J912" i="7"/>
  <c r="L912" i="7" s="1"/>
  <c r="J913" i="7"/>
  <c r="L913" i="7" s="1"/>
  <c r="J914" i="7"/>
  <c r="L914" i="7" s="1"/>
  <c r="J915" i="7"/>
  <c r="L915" i="7" s="1"/>
  <c r="J916" i="7"/>
  <c r="L916" i="7" s="1"/>
  <c r="J917" i="7"/>
  <c r="L917" i="7" s="1"/>
  <c r="J918" i="7"/>
  <c r="L918" i="7" s="1"/>
  <c r="J919" i="7"/>
  <c r="L919" i="7" s="1"/>
  <c r="J920" i="7"/>
  <c r="L920" i="7" s="1"/>
  <c r="J921" i="7"/>
  <c r="L921" i="7" s="1"/>
  <c r="J922" i="7"/>
  <c r="L922" i="7" s="1"/>
  <c r="J923" i="7"/>
  <c r="L923" i="7" s="1"/>
  <c r="J924" i="7"/>
  <c r="L924" i="7" s="1"/>
  <c r="J925" i="7"/>
  <c r="L925" i="7" s="1"/>
  <c r="J926" i="7"/>
  <c r="L926" i="7" s="1"/>
  <c r="J927" i="7"/>
  <c r="L927" i="7" s="1"/>
  <c r="J928" i="7"/>
  <c r="L928" i="7" s="1"/>
  <c r="J929" i="7"/>
  <c r="L929" i="7" s="1"/>
  <c r="J930" i="7"/>
  <c r="L930" i="7" s="1"/>
  <c r="J931" i="7"/>
  <c r="L931" i="7" s="1"/>
  <c r="J932" i="7"/>
  <c r="L932" i="7" s="1"/>
  <c r="J933" i="7"/>
  <c r="L933" i="7" s="1"/>
  <c r="J934" i="7"/>
  <c r="L934" i="7" s="1"/>
  <c r="J935" i="7"/>
  <c r="L935" i="7" s="1"/>
  <c r="J936" i="7"/>
  <c r="L936" i="7" s="1"/>
  <c r="J937" i="7"/>
  <c r="L937" i="7" s="1"/>
  <c r="J938" i="7"/>
  <c r="L938" i="7" s="1"/>
  <c r="J939" i="7"/>
  <c r="L939" i="7" s="1"/>
  <c r="J940" i="7"/>
  <c r="L940" i="7" s="1"/>
  <c r="J941" i="7"/>
  <c r="L941" i="7" s="1"/>
  <c r="J942" i="7"/>
  <c r="L942" i="7" s="1"/>
  <c r="J943" i="7"/>
  <c r="L943" i="7" s="1"/>
  <c r="J944" i="7"/>
  <c r="L944" i="7" s="1"/>
  <c r="J945" i="7"/>
  <c r="L945" i="7" s="1"/>
  <c r="J946" i="7"/>
  <c r="L946" i="7" s="1"/>
  <c r="J947" i="7"/>
  <c r="L947" i="7" s="1"/>
  <c r="J948" i="7"/>
  <c r="L948" i="7" s="1"/>
  <c r="J949" i="7"/>
  <c r="L949" i="7" s="1"/>
  <c r="J950" i="7"/>
  <c r="L950" i="7" s="1"/>
  <c r="J951" i="7"/>
  <c r="L951" i="7" s="1"/>
  <c r="J952" i="7"/>
  <c r="L952" i="7" s="1"/>
  <c r="J953" i="7"/>
  <c r="L953" i="7" s="1"/>
  <c r="J954" i="7"/>
  <c r="L954" i="7" s="1"/>
  <c r="J955" i="7"/>
  <c r="L955" i="7" s="1"/>
  <c r="J956" i="7"/>
  <c r="L956" i="7" s="1"/>
  <c r="J957" i="7"/>
  <c r="L957" i="7" s="1"/>
  <c r="J958" i="7"/>
  <c r="L958" i="7" s="1"/>
  <c r="J959" i="7"/>
  <c r="L959" i="7" s="1"/>
  <c r="J960" i="7"/>
  <c r="L960" i="7" s="1"/>
  <c r="J961" i="7"/>
  <c r="L961" i="7" s="1"/>
  <c r="J962" i="7"/>
  <c r="L962" i="7" s="1"/>
  <c r="J963" i="7"/>
  <c r="L963" i="7" s="1"/>
  <c r="J964" i="7"/>
  <c r="L964" i="7" s="1"/>
  <c r="J965" i="7"/>
  <c r="L965" i="7" s="1"/>
  <c r="J966" i="7"/>
  <c r="L966" i="7" s="1"/>
  <c r="J967" i="7"/>
  <c r="L967" i="7" s="1"/>
  <c r="J968" i="7"/>
  <c r="L968" i="7" s="1"/>
  <c r="J969" i="7"/>
  <c r="L969" i="7" s="1"/>
  <c r="J970" i="7"/>
  <c r="L970" i="7" s="1"/>
  <c r="J971" i="7"/>
  <c r="L971" i="7" s="1"/>
  <c r="J972" i="7"/>
  <c r="L972" i="7" s="1"/>
  <c r="J973" i="7"/>
  <c r="L973" i="7" s="1"/>
  <c r="J974" i="7"/>
  <c r="L974" i="7" s="1"/>
  <c r="J975" i="7"/>
  <c r="L975" i="7" s="1"/>
  <c r="J976" i="7"/>
  <c r="L976" i="7" s="1"/>
  <c r="J977" i="7"/>
  <c r="L977" i="7" s="1"/>
  <c r="J978" i="7"/>
  <c r="L978" i="7" s="1"/>
  <c r="J979" i="7"/>
  <c r="L979" i="7" s="1"/>
  <c r="J980" i="7"/>
  <c r="L980" i="7" s="1"/>
  <c r="J981" i="7"/>
  <c r="L981" i="7" s="1"/>
  <c r="J982" i="7"/>
  <c r="L982" i="7" s="1"/>
  <c r="J983" i="7"/>
  <c r="L983" i="7" s="1"/>
  <c r="J984" i="7"/>
  <c r="L984" i="7" s="1"/>
  <c r="J985" i="7"/>
  <c r="L985" i="7" s="1"/>
  <c r="J986" i="7"/>
  <c r="L986" i="7" s="1"/>
  <c r="J987" i="7"/>
  <c r="L987" i="7" s="1"/>
  <c r="J988" i="7"/>
  <c r="L988" i="7" s="1"/>
  <c r="J989" i="7"/>
  <c r="L989" i="7" s="1"/>
  <c r="J990" i="7"/>
  <c r="L990" i="7" s="1"/>
  <c r="J991" i="7"/>
  <c r="L991" i="7" s="1"/>
  <c r="J992" i="7"/>
  <c r="L992" i="7" s="1"/>
  <c r="J993" i="7"/>
  <c r="L993" i="7" s="1"/>
  <c r="J994" i="7"/>
  <c r="L994" i="7" s="1"/>
  <c r="J995" i="7"/>
  <c r="L995" i="7" s="1"/>
  <c r="J996" i="7"/>
  <c r="L996" i="7" s="1"/>
  <c r="J997" i="7"/>
  <c r="L997" i="7" s="1"/>
  <c r="J998" i="7"/>
  <c r="L998" i="7" s="1"/>
  <c r="J999" i="7"/>
  <c r="L999" i="7" s="1"/>
  <c r="J1000" i="7"/>
  <c r="L1000" i="7" s="1"/>
  <c r="J1001" i="7"/>
  <c r="L1001" i="7" s="1"/>
  <c r="J1002" i="7"/>
  <c r="L1002" i="7" s="1"/>
  <c r="J1003" i="7"/>
  <c r="L1003" i="7" s="1"/>
  <c r="J1004" i="7"/>
  <c r="L1004" i="7" s="1"/>
  <c r="J1005" i="7"/>
  <c r="L1005" i="7" s="1"/>
  <c r="J1006" i="7"/>
  <c r="L1006" i="7" s="1"/>
  <c r="J1007" i="7"/>
  <c r="L1007" i="7" s="1"/>
  <c r="J1008" i="7"/>
  <c r="L1008" i="7" s="1"/>
  <c r="J1009" i="7"/>
  <c r="L1009" i="7" s="1"/>
  <c r="J1010" i="7"/>
  <c r="L1010" i="7" s="1"/>
  <c r="J1011" i="7"/>
  <c r="L1011" i="7" s="1"/>
  <c r="J1012" i="7"/>
  <c r="L1012" i="7" s="1"/>
  <c r="J1013" i="7"/>
  <c r="L1013" i="7" s="1"/>
  <c r="J1014" i="7"/>
  <c r="L1014" i="7" s="1"/>
  <c r="J1015" i="7"/>
  <c r="L1015" i="7" s="1"/>
  <c r="J1016" i="7"/>
  <c r="L1016" i="7" s="1"/>
  <c r="J1017" i="7"/>
  <c r="L1017" i="7" s="1"/>
  <c r="J1018" i="7"/>
  <c r="L1018" i="7" s="1"/>
  <c r="J1019" i="7"/>
  <c r="L1019" i="7" s="1"/>
  <c r="J1020" i="7"/>
  <c r="L1020" i="7" s="1"/>
  <c r="J1021" i="7"/>
  <c r="L1021" i="7" s="1"/>
  <c r="J1022" i="7"/>
  <c r="L1022" i="7" s="1"/>
  <c r="J1023" i="7"/>
  <c r="L1023" i="7" s="1"/>
  <c r="J1024" i="7"/>
  <c r="L1024" i="7" s="1"/>
  <c r="J1025" i="7"/>
  <c r="L1025" i="7" s="1"/>
  <c r="J1026" i="7"/>
  <c r="L1026" i="7" s="1"/>
  <c r="J1027" i="7"/>
  <c r="L1027" i="7" s="1"/>
  <c r="J1028" i="7"/>
  <c r="L1028" i="7" s="1"/>
  <c r="J1029" i="7"/>
  <c r="L1029" i="7" s="1"/>
  <c r="J1030" i="7"/>
  <c r="L1030" i="7" s="1"/>
  <c r="J1031" i="7"/>
  <c r="L1031" i="7" s="1"/>
  <c r="J1032" i="7"/>
  <c r="L1032" i="7" s="1"/>
  <c r="J1033" i="7"/>
  <c r="L1033" i="7" s="1"/>
  <c r="J1034" i="7"/>
  <c r="L1034" i="7" s="1"/>
  <c r="J1035" i="7"/>
  <c r="L1035" i="7" s="1"/>
  <c r="J1036" i="7"/>
  <c r="L1036" i="7" s="1"/>
  <c r="J1037" i="7"/>
  <c r="L1037" i="7" s="1"/>
  <c r="J1038" i="7"/>
  <c r="L1038" i="7" s="1"/>
  <c r="J1039" i="7"/>
  <c r="L1039" i="7" s="1"/>
  <c r="J1040" i="7"/>
  <c r="L1040" i="7" s="1"/>
  <c r="J1041" i="7"/>
  <c r="L1041" i="7" s="1"/>
  <c r="J1042" i="7"/>
  <c r="L1042" i="7" s="1"/>
  <c r="J1043" i="7"/>
  <c r="L1043" i="7" s="1"/>
  <c r="J1044" i="7"/>
  <c r="L1044" i="7" s="1"/>
  <c r="J1045" i="7"/>
  <c r="L1045" i="7" s="1"/>
  <c r="J1046" i="7"/>
  <c r="L1046" i="7" s="1"/>
  <c r="J1047" i="7"/>
  <c r="L1047" i="7" s="1"/>
  <c r="J1048" i="7"/>
  <c r="L1048" i="7" s="1"/>
  <c r="J1049" i="7"/>
  <c r="L1049" i="7" s="1"/>
  <c r="J1050" i="7"/>
  <c r="L1050" i="7" s="1"/>
  <c r="J1051" i="7"/>
  <c r="L1051" i="7" s="1"/>
  <c r="J1052" i="7"/>
  <c r="L1052" i="7" s="1"/>
  <c r="J1053" i="7"/>
  <c r="L1053" i="7" s="1"/>
  <c r="J1054" i="7"/>
  <c r="L1054" i="7" s="1"/>
  <c r="J1055" i="7"/>
  <c r="L1055" i="7" s="1"/>
  <c r="J1056" i="7"/>
  <c r="L1056" i="7" s="1"/>
  <c r="J1057" i="7"/>
  <c r="L1057" i="7" s="1"/>
  <c r="J1058" i="7"/>
  <c r="L1058" i="7" s="1"/>
  <c r="J1059" i="7"/>
  <c r="L1059" i="7" s="1"/>
  <c r="J1060" i="7"/>
  <c r="L1060" i="7" s="1"/>
  <c r="J1061" i="7"/>
  <c r="L1061" i="7" s="1"/>
  <c r="J1062" i="7"/>
  <c r="L1062" i="7" s="1"/>
  <c r="J1063" i="7"/>
  <c r="L1063" i="7" s="1"/>
  <c r="J1064" i="7"/>
  <c r="L1064" i="7" s="1"/>
  <c r="J1065" i="7"/>
  <c r="L1065" i="7" s="1"/>
  <c r="J1066" i="7"/>
  <c r="L1066" i="7" s="1"/>
  <c r="J1067" i="7"/>
  <c r="L1067" i="7" s="1"/>
  <c r="J1068" i="7"/>
  <c r="L1068" i="7" s="1"/>
  <c r="J1069" i="7"/>
  <c r="L1069" i="7" s="1"/>
  <c r="J1070" i="7"/>
  <c r="L1070" i="7" s="1"/>
  <c r="J1071" i="7"/>
  <c r="L1071" i="7" s="1"/>
  <c r="J1072" i="7"/>
  <c r="L1072" i="7" s="1"/>
  <c r="J1073" i="7"/>
  <c r="L1073" i="7" s="1"/>
  <c r="J1074" i="7"/>
  <c r="L1074" i="7" s="1"/>
  <c r="J1075" i="7"/>
  <c r="L1075" i="7" s="1"/>
  <c r="J1076" i="7"/>
  <c r="L1076" i="7" s="1"/>
  <c r="J1077" i="7"/>
  <c r="L1077" i="7" s="1"/>
  <c r="J1078" i="7"/>
  <c r="L1078" i="7" s="1"/>
  <c r="J1079" i="7"/>
  <c r="L1079" i="7" s="1"/>
  <c r="J1080" i="7"/>
  <c r="L1080" i="7" s="1"/>
  <c r="J1081" i="7"/>
  <c r="L1081" i="7" s="1"/>
  <c r="J1082" i="7"/>
  <c r="L1082" i="7" s="1"/>
  <c r="J1083" i="7"/>
  <c r="L1083" i="7" s="1"/>
  <c r="J1084" i="7"/>
  <c r="L1084" i="7" s="1"/>
  <c r="J1085" i="7"/>
  <c r="L1085" i="7" s="1"/>
  <c r="J1086" i="7"/>
  <c r="L1086" i="7" s="1"/>
  <c r="J1087" i="7"/>
  <c r="L1087" i="7" s="1"/>
  <c r="J1088" i="7"/>
  <c r="L1088" i="7" s="1"/>
  <c r="J1089" i="7"/>
  <c r="L1089" i="7" s="1"/>
  <c r="J1090" i="7"/>
  <c r="L1090" i="7" s="1"/>
  <c r="J1091" i="7"/>
  <c r="L1091" i="7" s="1"/>
  <c r="J1092" i="7"/>
  <c r="L1092" i="7" s="1"/>
  <c r="J1093" i="7"/>
  <c r="L1093" i="7" s="1"/>
  <c r="J1094" i="7"/>
  <c r="L1094" i="7" s="1"/>
  <c r="J1095" i="7"/>
  <c r="L1095" i="7" s="1"/>
  <c r="J1096" i="7"/>
  <c r="L1096" i="7" s="1"/>
  <c r="J1097" i="7"/>
  <c r="L1097" i="7" s="1"/>
  <c r="J1098" i="7"/>
  <c r="L1098" i="7" s="1"/>
  <c r="J1099" i="7"/>
  <c r="L1099" i="7" s="1"/>
  <c r="J1100" i="7"/>
  <c r="L1100" i="7" s="1"/>
  <c r="J1101" i="7"/>
  <c r="L1101" i="7" s="1"/>
  <c r="J1102" i="7"/>
  <c r="L1102" i="7" s="1"/>
  <c r="J1103" i="7"/>
  <c r="L1103" i="7" s="1"/>
  <c r="J1104" i="7"/>
  <c r="L1104" i="7" s="1"/>
  <c r="J1105" i="7"/>
  <c r="L1105" i="7" s="1"/>
  <c r="J1106" i="7"/>
  <c r="L1106" i="7" s="1"/>
  <c r="J1107" i="7"/>
  <c r="L1107" i="7" s="1"/>
  <c r="J1108" i="7"/>
  <c r="L1108" i="7" s="1"/>
  <c r="J1109" i="7"/>
  <c r="L1109" i="7" s="1"/>
  <c r="J1110" i="7"/>
  <c r="L1110" i="7" s="1"/>
  <c r="J1111" i="7"/>
  <c r="L1111" i="7" s="1"/>
  <c r="J1112" i="7"/>
  <c r="L1112" i="7" s="1"/>
  <c r="J1113" i="7"/>
  <c r="L1113" i="7" s="1"/>
  <c r="J1114" i="7"/>
  <c r="L1114" i="7" s="1"/>
  <c r="J1115" i="7"/>
  <c r="L1115" i="7" s="1"/>
  <c r="J1116" i="7"/>
  <c r="L1116" i="7" s="1"/>
  <c r="J1117" i="7"/>
  <c r="L1117" i="7" s="1"/>
  <c r="J1118" i="7"/>
  <c r="L1118" i="7" s="1"/>
  <c r="J1119" i="7"/>
  <c r="L1119" i="7" s="1"/>
  <c r="J1120" i="7"/>
  <c r="L1120" i="7" s="1"/>
  <c r="J1121" i="7"/>
  <c r="L1121" i="7" s="1"/>
  <c r="J1122" i="7"/>
  <c r="L1122" i="7" s="1"/>
  <c r="J1123" i="7"/>
  <c r="L1123" i="7" s="1"/>
  <c r="J1124" i="7"/>
  <c r="L1124" i="7" s="1"/>
  <c r="J1125" i="7"/>
  <c r="L1125" i="7" s="1"/>
  <c r="J1126" i="7"/>
  <c r="L1126" i="7" s="1"/>
  <c r="J1127" i="7"/>
  <c r="L1127" i="7" s="1"/>
  <c r="J1128" i="7"/>
  <c r="L1128" i="7" s="1"/>
  <c r="J1129" i="7"/>
  <c r="L1129" i="7" s="1"/>
  <c r="J1130" i="7"/>
  <c r="L1130" i="7" s="1"/>
  <c r="J1131" i="7"/>
  <c r="L1131" i="7" s="1"/>
  <c r="J1132" i="7"/>
  <c r="L1132" i="7" s="1"/>
  <c r="J1133" i="7"/>
  <c r="L1133" i="7" s="1"/>
  <c r="J1134" i="7"/>
  <c r="L1134" i="7" s="1"/>
  <c r="J1135" i="7"/>
  <c r="L1135" i="7" s="1"/>
  <c r="J1136" i="7"/>
  <c r="L1136" i="7" s="1"/>
  <c r="J1137" i="7"/>
  <c r="L1137" i="7" s="1"/>
  <c r="J1138" i="7"/>
  <c r="L1138" i="7" s="1"/>
  <c r="J1139" i="7"/>
  <c r="L1139" i="7" s="1"/>
  <c r="J1140" i="7"/>
  <c r="L1140" i="7" s="1"/>
  <c r="J1141" i="7"/>
  <c r="L1141" i="7" s="1"/>
  <c r="J1142" i="7"/>
  <c r="L1142" i="7" s="1"/>
  <c r="J1143" i="7"/>
  <c r="L1143" i="7" s="1"/>
  <c r="J1144" i="7"/>
  <c r="L1144" i="7" s="1"/>
  <c r="J1145" i="7"/>
  <c r="L1145" i="7" s="1"/>
  <c r="J1146" i="7"/>
  <c r="L1146" i="7" s="1"/>
  <c r="J1147" i="7"/>
  <c r="L1147" i="7" s="1"/>
  <c r="J1148" i="7"/>
  <c r="L1148" i="7" s="1"/>
  <c r="J1149" i="7"/>
  <c r="L1149" i="7" s="1"/>
  <c r="J1150" i="7"/>
  <c r="L1150" i="7" s="1"/>
  <c r="J1151" i="7"/>
  <c r="L1151" i="7" s="1"/>
  <c r="J1152" i="7"/>
  <c r="L1152" i="7" s="1"/>
  <c r="J1153" i="7"/>
  <c r="L1153" i="7" s="1"/>
  <c r="J1154" i="7"/>
  <c r="L1154" i="7" s="1"/>
  <c r="J1155" i="7"/>
  <c r="L1155" i="7" s="1"/>
  <c r="J1156" i="7"/>
  <c r="L1156" i="7" s="1"/>
  <c r="J1157" i="7"/>
  <c r="L1157" i="7" s="1"/>
  <c r="J1158" i="7"/>
  <c r="L1158" i="7" s="1"/>
  <c r="J1159" i="7"/>
  <c r="L1159" i="7" s="1"/>
  <c r="J1160" i="7"/>
  <c r="L1160" i="7" s="1"/>
  <c r="J1161" i="7"/>
  <c r="L1161" i="7" s="1"/>
  <c r="J1162" i="7"/>
  <c r="L1162" i="7" s="1"/>
  <c r="J1163" i="7"/>
  <c r="L1163" i="7" s="1"/>
  <c r="J1164" i="7"/>
  <c r="L1164" i="7" s="1"/>
  <c r="J1165" i="7"/>
  <c r="L1165" i="7" s="1"/>
  <c r="J1166" i="7"/>
  <c r="L1166" i="7" s="1"/>
  <c r="J1167" i="7"/>
  <c r="L1167" i="7" s="1"/>
  <c r="J1168" i="7"/>
  <c r="L1168" i="7" s="1"/>
  <c r="J1169" i="7"/>
  <c r="L1169" i="7" s="1"/>
  <c r="J1170" i="7"/>
  <c r="L1170" i="7" s="1"/>
  <c r="J1171" i="7"/>
  <c r="L1171" i="7" s="1"/>
  <c r="J1172" i="7"/>
  <c r="L1172" i="7" s="1"/>
  <c r="J1173" i="7"/>
  <c r="L1173" i="7" s="1"/>
  <c r="J1174" i="7"/>
  <c r="L1174" i="7" s="1"/>
  <c r="J1175" i="7"/>
  <c r="L1175" i="7" s="1"/>
  <c r="J1176" i="7"/>
  <c r="L1176" i="7" s="1"/>
  <c r="J1177" i="7"/>
  <c r="L1177" i="7" s="1"/>
  <c r="J1178" i="7"/>
  <c r="L1178" i="7" s="1"/>
  <c r="J1179" i="7"/>
  <c r="L1179" i="7" s="1"/>
  <c r="J1180" i="7"/>
  <c r="L1180" i="7" s="1"/>
  <c r="J1181" i="7"/>
  <c r="L1181" i="7" s="1"/>
  <c r="J1182" i="7"/>
  <c r="L1182" i="7" s="1"/>
  <c r="J1183" i="7"/>
  <c r="L1183" i="7" s="1"/>
  <c r="J1184" i="7"/>
  <c r="L1184" i="7" s="1"/>
  <c r="J1185" i="7"/>
  <c r="L1185" i="7" s="1"/>
  <c r="J1186" i="7"/>
  <c r="L1186" i="7" s="1"/>
  <c r="J1187" i="7"/>
  <c r="L1187" i="7" s="1"/>
  <c r="J1188" i="7"/>
  <c r="L1188" i="7" s="1"/>
  <c r="J1189" i="7"/>
  <c r="L1189" i="7" s="1"/>
  <c r="J1190" i="7"/>
  <c r="L1190" i="7" s="1"/>
  <c r="J1191" i="7"/>
  <c r="L1191" i="7" s="1"/>
  <c r="J1192" i="7"/>
  <c r="L1192" i="7" s="1"/>
  <c r="J1193" i="7"/>
  <c r="L1193" i="7" s="1"/>
  <c r="J1194" i="7"/>
  <c r="L1194" i="7" s="1"/>
  <c r="J1195" i="7"/>
  <c r="L1195" i="7" s="1"/>
  <c r="J1196" i="7"/>
  <c r="L1196" i="7" s="1"/>
  <c r="J1197" i="7"/>
  <c r="L1197" i="7" s="1"/>
  <c r="J1198" i="7"/>
  <c r="L1198" i="7" s="1"/>
  <c r="J1199" i="7"/>
  <c r="L1199" i="7" s="1"/>
  <c r="J1200" i="7"/>
  <c r="L1200" i="7" s="1"/>
  <c r="J1201" i="7"/>
  <c r="L1201" i="7" s="1"/>
  <c r="J1202" i="7"/>
  <c r="L1202" i="7" s="1"/>
  <c r="J1203" i="7"/>
  <c r="L1203" i="7" s="1"/>
  <c r="J1204" i="7"/>
  <c r="L1204" i="7" s="1"/>
  <c r="J1205" i="7"/>
  <c r="L1205" i="7" s="1"/>
  <c r="J1206" i="7"/>
  <c r="L1206" i="7" s="1"/>
  <c r="J1207" i="7"/>
  <c r="L1207" i="7" s="1"/>
  <c r="J1208" i="7"/>
  <c r="L1208" i="7" s="1"/>
  <c r="J1209" i="7"/>
  <c r="L1209" i="7" s="1"/>
  <c r="J1210" i="7"/>
  <c r="L1210" i="7" s="1"/>
  <c r="J1211" i="7"/>
  <c r="L1211" i="7" s="1"/>
  <c r="J1212" i="7"/>
  <c r="L1212" i="7" s="1"/>
  <c r="J1213" i="7"/>
  <c r="L1213" i="7" s="1"/>
  <c r="J1214" i="7"/>
  <c r="L1214" i="7" s="1"/>
  <c r="J1215" i="7"/>
  <c r="L1215" i="7" s="1"/>
  <c r="J1216" i="7"/>
  <c r="L1216" i="7" s="1"/>
  <c r="J1217" i="7"/>
  <c r="L1217" i="7" s="1"/>
  <c r="J1218" i="7"/>
  <c r="L1218" i="7" s="1"/>
  <c r="J1219" i="7"/>
  <c r="L1219" i="7" s="1"/>
  <c r="J1220" i="7"/>
  <c r="L1220" i="7" s="1"/>
  <c r="J1221" i="7"/>
  <c r="L1221" i="7" s="1"/>
  <c r="J1222" i="7"/>
  <c r="L1222" i="7" s="1"/>
  <c r="J1223" i="7"/>
  <c r="L1223" i="7" s="1"/>
  <c r="J1224" i="7"/>
  <c r="L1224" i="7" s="1"/>
  <c r="J1225" i="7"/>
  <c r="L1225" i="7" s="1"/>
  <c r="J1226" i="7"/>
  <c r="L1226" i="7" s="1"/>
  <c r="J1227" i="7"/>
  <c r="L1227" i="7" s="1"/>
  <c r="J1228" i="7"/>
  <c r="L1228" i="7" s="1"/>
  <c r="J1229" i="7"/>
  <c r="L1229" i="7" s="1"/>
  <c r="J1230" i="7"/>
  <c r="L1230" i="7" s="1"/>
  <c r="J1231" i="7"/>
  <c r="L1231" i="7" s="1"/>
  <c r="J1232" i="7"/>
  <c r="L1232" i="7" s="1"/>
  <c r="J1233" i="7"/>
  <c r="L1233" i="7" s="1"/>
  <c r="J1234" i="7"/>
  <c r="L1234" i="7" s="1"/>
  <c r="J1235" i="7"/>
  <c r="L1235" i="7" s="1"/>
  <c r="J1236" i="7"/>
  <c r="L1236" i="7" s="1"/>
  <c r="J1237" i="7"/>
  <c r="L1237" i="7" s="1"/>
  <c r="J1238" i="7"/>
  <c r="L1238" i="7" s="1"/>
  <c r="J1239" i="7"/>
  <c r="L1239" i="7" s="1"/>
  <c r="J1240" i="7"/>
  <c r="L1240" i="7" s="1"/>
  <c r="J1241" i="7"/>
  <c r="L1241" i="7" s="1"/>
  <c r="J1242" i="7"/>
  <c r="L1242" i="7" s="1"/>
  <c r="J1243" i="7"/>
  <c r="L1243" i="7" s="1"/>
  <c r="J1244" i="7"/>
  <c r="L1244" i="7" s="1"/>
  <c r="J1245" i="7"/>
  <c r="L1245" i="7" s="1"/>
  <c r="J1246" i="7"/>
  <c r="L1246" i="7" s="1"/>
  <c r="J1247" i="7"/>
  <c r="L1247" i="7" s="1"/>
  <c r="J1248" i="7"/>
  <c r="L1248" i="7" s="1"/>
  <c r="J1249" i="7"/>
  <c r="L1249" i="7" s="1"/>
  <c r="J1250" i="7"/>
  <c r="L1250" i="7" s="1"/>
  <c r="J1251" i="7"/>
  <c r="L1251" i="7" s="1"/>
  <c r="J1252" i="7"/>
  <c r="L1252" i="7" s="1"/>
  <c r="J1253" i="7"/>
  <c r="L1253" i="7" s="1"/>
  <c r="J1254" i="7"/>
  <c r="L1254" i="7" s="1"/>
  <c r="J1255" i="7"/>
  <c r="L1255" i="7" s="1"/>
  <c r="J1256" i="7"/>
  <c r="L1256" i="7" s="1"/>
  <c r="J1257" i="7"/>
  <c r="L1257" i="7" s="1"/>
  <c r="J1258" i="7"/>
  <c r="L1258" i="7" s="1"/>
  <c r="J1259" i="7"/>
  <c r="L1259" i="7" s="1"/>
  <c r="J1260" i="7"/>
  <c r="L1260" i="7" s="1"/>
  <c r="J1261" i="7"/>
  <c r="L1261" i="7" s="1"/>
  <c r="J1262" i="7"/>
  <c r="L1262" i="7" s="1"/>
  <c r="J1263" i="7"/>
  <c r="L1263" i="7" s="1"/>
  <c r="J1264" i="7"/>
  <c r="L1264" i="7" s="1"/>
  <c r="J1265" i="7"/>
  <c r="L1265" i="7" s="1"/>
  <c r="J1266" i="7"/>
  <c r="L1266" i="7" s="1"/>
  <c r="J1267" i="7"/>
  <c r="L1267" i="7" s="1"/>
  <c r="J1268" i="7"/>
  <c r="L1268" i="7" s="1"/>
  <c r="J1269" i="7"/>
  <c r="L1269" i="7" s="1"/>
  <c r="J1270" i="7"/>
  <c r="L1270" i="7" s="1"/>
  <c r="J1271" i="7"/>
  <c r="L1271" i="7" s="1"/>
  <c r="J1272" i="7"/>
  <c r="L1272" i="7" s="1"/>
  <c r="J1273" i="7"/>
  <c r="L1273" i="7" s="1"/>
  <c r="J1274" i="7"/>
  <c r="L1274" i="7" s="1"/>
  <c r="J1275" i="7"/>
  <c r="L1275" i="7" s="1"/>
  <c r="J1276" i="7"/>
  <c r="L1276" i="7" s="1"/>
  <c r="J1277" i="7"/>
  <c r="L1277" i="7" s="1"/>
  <c r="J1278" i="7"/>
  <c r="L1278" i="7" s="1"/>
  <c r="J1279" i="7"/>
  <c r="L1279" i="7" s="1"/>
  <c r="J1280" i="7"/>
  <c r="L1280" i="7" s="1"/>
  <c r="J1281" i="7"/>
  <c r="L1281" i="7" s="1"/>
  <c r="J1282" i="7"/>
  <c r="L1282" i="7" s="1"/>
  <c r="J1283" i="7"/>
  <c r="L1283" i="7" s="1"/>
  <c r="J1284" i="7"/>
  <c r="L1284" i="7" s="1"/>
  <c r="J1285" i="7"/>
  <c r="L1285" i="7" s="1"/>
  <c r="J1286" i="7"/>
  <c r="L1286" i="7" s="1"/>
  <c r="J1287" i="7"/>
  <c r="L1287" i="7" s="1"/>
  <c r="J1288" i="7"/>
  <c r="L1288" i="7" s="1"/>
  <c r="J1289" i="7"/>
  <c r="L1289" i="7" s="1"/>
  <c r="J1290" i="7"/>
  <c r="L1290" i="7" s="1"/>
  <c r="J1291" i="7"/>
  <c r="L1291" i="7" s="1"/>
  <c r="J1292" i="7"/>
  <c r="L1292" i="7" s="1"/>
  <c r="J1293" i="7"/>
  <c r="L1293" i="7" s="1"/>
  <c r="J1294" i="7"/>
  <c r="L1294" i="7" s="1"/>
  <c r="J1295" i="7"/>
  <c r="L1295" i="7" s="1"/>
  <c r="J1296" i="7"/>
  <c r="L1296" i="7" s="1"/>
  <c r="J1297" i="7"/>
  <c r="L1297" i="7" s="1"/>
  <c r="J1298" i="7"/>
  <c r="L1298" i="7" s="1"/>
  <c r="J1299" i="7"/>
  <c r="L1299" i="7" s="1"/>
  <c r="J1300" i="7"/>
  <c r="L1300" i="7" s="1"/>
  <c r="J1301" i="7"/>
  <c r="L1301" i="7" s="1"/>
  <c r="J1302" i="7"/>
  <c r="L1302" i="7" s="1"/>
  <c r="J1303" i="7"/>
  <c r="L1303" i="7" s="1"/>
  <c r="J1304" i="7"/>
  <c r="L1304" i="7" s="1"/>
  <c r="J1305" i="7"/>
  <c r="L1305" i="7" s="1"/>
  <c r="J1306" i="7"/>
  <c r="L1306" i="7" s="1"/>
  <c r="J1307" i="7"/>
  <c r="L1307" i="7" s="1"/>
  <c r="J1308" i="7"/>
  <c r="L1308" i="7" s="1"/>
  <c r="J1309" i="7"/>
  <c r="L1309" i="7" s="1"/>
  <c r="J1310" i="7"/>
  <c r="L1310" i="7" s="1"/>
  <c r="J1311" i="7"/>
  <c r="L1311" i="7" s="1"/>
  <c r="J1312" i="7"/>
  <c r="L1312" i="7" s="1"/>
  <c r="J1313" i="7"/>
  <c r="L1313" i="7" s="1"/>
  <c r="J1314" i="7"/>
  <c r="L1314" i="7" s="1"/>
  <c r="J1315" i="7"/>
  <c r="L1315" i="7" s="1"/>
  <c r="J1316" i="7"/>
  <c r="L1316" i="7" s="1"/>
  <c r="J1317" i="7"/>
  <c r="L1317" i="7" s="1"/>
  <c r="J1318" i="7"/>
  <c r="L1318" i="7" s="1"/>
  <c r="J1319" i="7"/>
  <c r="L1319" i="7" s="1"/>
  <c r="J1320" i="7"/>
  <c r="L1320" i="7" s="1"/>
  <c r="J1321" i="7"/>
  <c r="L1321" i="7" s="1"/>
  <c r="J1322" i="7"/>
  <c r="L1322" i="7" s="1"/>
  <c r="J1323" i="7"/>
  <c r="L1323" i="7" s="1"/>
  <c r="J1324" i="7"/>
  <c r="L1324" i="7" s="1"/>
  <c r="J1325" i="7"/>
  <c r="L1325" i="7" s="1"/>
  <c r="J1326" i="7"/>
  <c r="L1326" i="7" s="1"/>
  <c r="J1327" i="7"/>
  <c r="L1327" i="7" s="1"/>
  <c r="J1328" i="7"/>
  <c r="L1328" i="7" s="1"/>
  <c r="J1329" i="7"/>
  <c r="L1329" i="7" s="1"/>
  <c r="J1330" i="7"/>
  <c r="L1330" i="7" s="1"/>
  <c r="J1331" i="7"/>
  <c r="L1331" i="7" s="1"/>
  <c r="J1332" i="7"/>
  <c r="L1332" i="7" s="1"/>
  <c r="J1333" i="7"/>
  <c r="L1333" i="7" s="1"/>
  <c r="J1334" i="7"/>
  <c r="L1334" i="7" s="1"/>
  <c r="J1335" i="7"/>
  <c r="L1335" i="7" s="1"/>
  <c r="J1336" i="7"/>
  <c r="L1336" i="7" s="1"/>
  <c r="J1337" i="7"/>
  <c r="L1337" i="7" s="1"/>
  <c r="J1338" i="7"/>
  <c r="L1338" i="7" s="1"/>
  <c r="J1339" i="7"/>
  <c r="L1339" i="7" s="1"/>
  <c r="J1340" i="7"/>
  <c r="L1340" i="7" s="1"/>
  <c r="J1341" i="7"/>
  <c r="L1341" i="7" s="1"/>
  <c r="J1342" i="7"/>
  <c r="L1342" i="7" s="1"/>
  <c r="J1343" i="7"/>
  <c r="L1343" i="7" s="1"/>
  <c r="J1344" i="7"/>
  <c r="L1344" i="7" s="1"/>
  <c r="J1345" i="7"/>
  <c r="L1345" i="7" s="1"/>
  <c r="J1346" i="7"/>
  <c r="L1346" i="7" s="1"/>
  <c r="J1347" i="7"/>
  <c r="L1347" i="7" s="1"/>
  <c r="J1348" i="7"/>
  <c r="L1348" i="7" s="1"/>
  <c r="J1349" i="7"/>
  <c r="L1349" i="7" s="1"/>
  <c r="J1350" i="7"/>
  <c r="L1350" i="7" s="1"/>
  <c r="J1351" i="7"/>
  <c r="L1351" i="7" s="1"/>
  <c r="J1352" i="7"/>
  <c r="L1352" i="7" s="1"/>
  <c r="J1353" i="7"/>
  <c r="L1353" i="7" s="1"/>
  <c r="J1354" i="7"/>
  <c r="L1354" i="7" s="1"/>
  <c r="J1355" i="7"/>
  <c r="L1355" i="7" s="1"/>
  <c r="J1356" i="7"/>
  <c r="L1356" i="7" s="1"/>
  <c r="J1357" i="7"/>
  <c r="L1357" i="7" s="1"/>
  <c r="J1358" i="7"/>
  <c r="L1358" i="7" s="1"/>
  <c r="J1359" i="7"/>
  <c r="L1359" i="7" s="1"/>
  <c r="J1360" i="7"/>
  <c r="L1360" i="7" s="1"/>
  <c r="J1361" i="7"/>
  <c r="L1361" i="7" s="1"/>
  <c r="J1362" i="7"/>
  <c r="L1362" i="7" s="1"/>
  <c r="J1363" i="7"/>
  <c r="L1363" i="7" s="1"/>
  <c r="J1364" i="7"/>
  <c r="L1364" i="7" s="1"/>
  <c r="J1365" i="7"/>
  <c r="L1365" i="7" s="1"/>
  <c r="J1366" i="7"/>
  <c r="L1366" i="7" s="1"/>
  <c r="J1367" i="7"/>
  <c r="L1367" i="7" s="1"/>
  <c r="J1368" i="7"/>
  <c r="L1368" i="7" s="1"/>
  <c r="J1369" i="7"/>
  <c r="L1369" i="7" s="1"/>
  <c r="J1370" i="7"/>
  <c r="L1370" i="7" s="1"/>
  <c r="J1371" i="7"/>
  <c r="L1371" i="7" s="1"/>
  <c r="J1372" i="7"/>
  <c r="L1372" i="7" s="1"/>
  <c r="J1373" i="7"/>
  <c r="L1373" i="7" s="1"/>
  <c r="J1374" i="7"/>
  <c r="L1374" i="7" s="1"/>
  <c r="J1375" i="7"/>
  <c r="L1375" i="7" s="1"/>
  <c r="J1376" i="7"/>
  <c r="L1376" i="7" s="1"/>
  <c r="J1377" i="7"/>
  <c r="L1377" i="7" s="1"/>
  <c r="J1378" i="7"/>
  <c r="L1378" i="7" s="1"/>
  <c r="J1379" i="7"/>
  <c r="L1379" i="7" s="1"/>
  <c r="J1380" i="7"/>
  <c r="L1380" i="7" s="1"/>
  <c r="J1381" i="7"/>
  <c r="L1381" i="7" s="1"/>
  <c r="J1382" i="7"/>
  <c r="L1382" i="7" s="1"/>
  <c r="J1383" i="7"/>
  <c r="L1383" i="7" s="1"/>
  <c r="J1384" i="7"/>
  <c r="L1384" i="7" s="1"/>
  <c r="J1385" i="7"/>
  <c r="L1385" i="7" s="1"/>
  <c r="J1386" i="7"/>
  <c r="L1386" i="7" s="1"/>
  <c r="J1387" i="7"/>
  <c r="L1387" i="7" s="1"/>
  <c r="J1388" i="7"/>
  <c r="L1388" i="7" s="1"/>
  <c r="J1389" i="7"/>
  <c r="L1389" i="7" s="1"/>
  <c r="J1390" i="7"/>
  <c r="L1390" i="7" s="1"/>
  <c r="J1391" i="7"/>
  <c r="L1391" i="7" s="1"/>
  <c r="J1392" i="7"/>
  <c r="L1392" i="7" s="1"/>
  <c r="J1393" i="7"/>
  <c r="L1393" i="7" s="1"/>
  <c r="J1394" i="7"/>
  <c r="L1394" i="7" s="1"/>
  <c r="J1395" i="7"/>
  <c r="L1395" i="7" s="1"/>
  <c r="J1396" i="7"/>
  <c r="L1396" i="7" s="1"/>
  <c r="J1397" i="7"/>
  <c r="L1397" i="7" s="1"/>
  <c r="J1398" i="7"/>
  <c r="L1398" i="7" s="1"/>
  <c r="J1399" i="7"/>
  <c r="L1399" i="7" s="1"/>
  <c r="J1400" i="7"/>
  <c r="L1400" i="7" s="1"/>
  <c r="J1401" i="7"/>
  <c r="L1401" i="7" s="1"/>
  <c r="J1402" i="7"/>
  <c r="L1402" i="7" s="1"/>
  <c r="J1403" i="7"/>
  <c r="L1403" i="7" s="1"/>
  <c r="J1404" i="7"/>
  <c r="L1404" i="7" s="1"/>
  <c r="J1405" i="7"/>
  <c r="L1405" i="7" s="1"/>
  <c r="J1406" i="7"/>
  <c r="L1406" i="7" s="1"/>
  <c r="J1407" i="7"/>
  <c r="L1407" i="7" s="1"/>
  <c r="J1408" i="7"/>
  <c r="L1408" i="7" s="1"/>
  <c r="J1409" i="7"/>
  <c r="L1409" i="7" s="1"/>
  <c r="J1410" i="7"/>
  <c r="L1410" i="7" s="1"/>
  <c r="J1411" i="7"/>
  <c r="L1411" i="7" s="1"/>
  <c r="J1412" i="7"/>
  <c r="L1412" i="7" s="1"/>
  <c r="J1413" i="7"/>
  <c r="L1413" i="7" s="1"/>
  <c r="J1414" i="7"/>
  <c r="L1414" i="7" s="1"/>
  <c r="J1415" i="7"/>
  <c r="L1415" i="7" s="1"/>
  <c r="J1416" i="7"/>
  <c r="L1416" i="7" s="1"/>
  <c r="J1417" i="7"/>
  <c r="L1417" i="7" s="1"/>
  <c r="J1418" i="7"/>
  <c r="L1418" i="7" s="1"/>
  <c r="J1419" i="7"/>
  <c r="L1419" i="7" s="1"/>
  <c r="J1420" i="7"/>
  <c r="L1420" i="7" s="1"/>
  <c r="J1421" i="7"/>
  <c r="L1421" i="7" s="1"/>
  <c r="J1422" i="7"/>
  <c r="L1422" i="7" s="1"/>
  <c r="J1423" i="7"/>
  <c r="L1423" i="7" s="1"/>
  <c r="J1424" i="7"/>
  <c r="L1424" i="7" s="1"/>
  <c r="J1425" i="7"/>
  <c r="L1425" i="7" s="1"/>
  <c r="J1426" i="7"/>
  <c r="L1426" i="7" s="1"/>
  <c r="J1427" i="7"/>
  <c r="L1427" i="7" s="1"/>
  <c r="J1428" i="7"/>
  <c r="L1428" i="7" s="1"/>
  <c r="J1429" i="7"/>
  <c r="L1429" i="7" s="1"/>
  <c r="J1430" i="7"/>
  <c r="L1430" i="7" s="1"/>
  <c r="J1431" i="7"/>
  <c r="L1431" i="7" s="1"/>
  <c r="J1432" i="7"/>
  <c r="L1432" i="7" s="1"/>
  <c r="J1433" i="7"/>
  <c r="L1433" i="7" s="1"/>
  <c r="J1434" i="7"/>
  <c r="L1434" i="7" s="1"/>
  <c r="J1435" i="7"/>
  <c r="L1435" i="7" s="1"/>
  <c r="J1436" i="7"/>
  <c r="L1436" i="7" s="1"/>
  <c r="J1437" i="7"/>
  <c r="L1437" i="7" s="1"/>
  <c r="J1438" i="7"/>
  <c r="L1438" i="7" s="1"/>
  <c r="J1439" i="7"/>
  <c r="L1439" i="7" s="1"/>
  <c r="J1440" i="7"/>
  <c r="L1440" i="7" s="1"/>
  <c r="J1441" i="7"/>
  <c r="L1441" i="7" s="1"/>
  <c r="J1442" i="7"/>
  <c r="L1442" i="7" s="1"/>
  <c r="J1443" i="7"/>
  <c r="L1443" i="7" s="1"/>
  <c r="J1444" i="7"/>
  <c r="L1444" i="7" s="1"/>
  <c r="J1445" i="7"/>
  <c r="L1445" i="7" s="1"/>
  <c r="J1446" i="7"/>
  <c r="L1446" i="7" s="1"/>
  <c r="J1447" i="7"/>
  <c r="L1447" i="7" s="1"/>
  <c r="J1448" i="7"/>
  <c r="L1448" i="7" s="1"/>
  <c r="J1449" i="7"/>
  <c r="L1449" i="7" s="1"/>
  <c r="J1450" i="7"/>
  <c r="L1450" i="7" s="1"/>
  <c r="J1451" i="7"/>
  <c r="L1451" i="7" s="1"/>
  <c r="J1452" i="7"/>
  <c r="L1452" i="7" s="1"/>
  <c r="J1453" i="7"/>
  <c r="L1453" i="7" s="1"/>
  <c r="J1454" i="7"/>
  <c r="L1454" i="7" s="1"/>
  <c r="J1455" i="7"/>
  <c r="L1455" i="7" s="1"/>
  <c r="J1456" i="7"/>
  <c r="L1456" i="7" s="1"/>
  <c r="J1457" i="7"/>
  <c r="L1457" i="7" s="1"/>
  <c r="J1458" i="7"/>
  <c r="L1458" i="7" s="1"/>
  <c r="J1459" i="7"/>
  <c r="L1459" i="7" s="1"/>
  <c r="J1460" i="7"/>
  <c r="L1460" i="7" s="1"/>
  <c r="J1461" i="7"/>
  <c r="L1461" i="7" s="1"/>
  <c r="J1462" i="7"/>
  <c r="L1462" i="7" s="1"/>
  <c r="J1463" i="7"/>
  <c r="L1463" i="7" s="1"/>
  <c r="J1464" i="7"/>
  <c r="L1464" i="7" s="1"/>
  <c r="J1465" i="7"/>
  <c r="L1465" i="7" s="1"/>
  <c r="J1466" i="7"/>
  <c r="L1466" i="7" s="1"/>
  <c r="J1467" i="7"/>
  <c r="L1467" i="7" s="1"/>
  <c r="J1468" i="7"/>
  <c r="L1468" i="7" s="1"/>
  <c r="J1469" i="7"/>
  <c r="L1469" i="7" s="1"/>
  <c r="J1470" i="7"/>
  <c r="L1470" i="7" s="1"/>
  <c r="J1471" i="7"/>
  <c r="L1471" i="7" s="1"/>
  <c r="J1472" i="7"/>
  <c r="L1472" i="7" s="1"/>
  <c r="J1473" i="7"/>
  <c r="L1473" i="7" s="1"/>
  <c r="J1474" i="7"/>
  <c r="L1474" i="7" s="1"/>
  <c r="J1475" i="7"/>
  <c r="L1475" i="7" s="1"/>
  <c r="J1476" i="7"/>
  <c r="L1476" i="7" s="1"/>
  <c r="J1477" i="7"/>
  <c r="L1477" i="7" s="1"/>
  <c r="J1478" i="7"/>
  <c r="L1478" i="7" s="1"/>
  <c r="J1479" i="7"/>
  <c r="L1479" i="7" s="1"/>
  <c r="J1480" i="7"/>
  <c r="L1480" i="7" s="1"/>
  <c r="J1481" i="7"/>
  <c r="L1481" i="7" s="1"/>
  <c r="J1482" i="7"/>
  <c r="L1482" i="7" s="1"/>
  <c r="J1483" i="7"/>
  <c r="L1483" i="7" s="1"/>
  <c r="J1484" i="7"/>
  <c r="L1484" i="7" s="1"/>
  <c r="J1485" i="7"/>
  <c r="L1485" i="7" s="1"/>
  <c r="J1486" i="7"/>
  <c r="L1486" i="7" s="1"/>
  <c r="J1487" i="7"/>
  <c r="L1487" i="7" s="1"/>
  <c r="J1488" i="7"/>
  <c r="L1488" i="7" s="1"/>
  <c r="J1489" i="7"/>
  <c r="L1489" i="7" s="1"/>
  <c r="J1490" i="7"/>
  <c r="L1490" i="7" s="1"/>
  <c r="J1491" i="7"/>
  <c r="L1491" i="7" s="1"/>
  <c r="J1492" i="7"/>
  <c r="L1492" i="7" s="1"/>
  <c r="J1493" i="7"/>
  <c r="L1493" i="7" s="1"/>
  <c r="J1494" i="7"/>
  <c r="L1494" i="7" s="1"/>
  <c r="J1495" i="7"/>
  <c r="L1495" i="7" s="1"/>
  <c r="J1496" i="7"/>
  <c r="L1496" i="7" s="1"/>
  <c r="J1497" i="7"/>
  <c r="L1497" i="7" s="1"/>
  <c r="J1498" i="7"/>
  <c r="L1498" i="7" s="1"/>
  <c r="J1499" i="7"/>
  <c r="L1499" i="7" s="1"/>
  <c r="J1500" i="7"/>
  <c r="L1500" i="7" s="1"/>
  <c r="J1501" i="7"/>
  <c r="L1501" i="7" s="1"/>
  <c r="J1502" i="7"/>
  <c r="L1502" i="7" s="1"/>
  <c r="J1503" i="7"/>
  <c r="L1503" i="7" s="1"/>
  <c r="J1504" i="7"/>
  <c r="L1504" i="7" s="1"/>
  <c r="J1505" i="7"/>
  <c r="L1505" i="7" s="1"/>
  <c r="J1506" i="7"/>
  <c r="L1506" i="7" s="1"/>
  <c r="J1507" i="7"/>
  <c r="L1507" i="7" s="1"/>
  <c r="J1508" i="7"/>
  <c r="L1508" i="7" s="1"/>
  <c r="J1509" i="7"/>
  <c r="L1509" i="7" s="1"/>
  <c r="J1510" i="7"/>
  <c r="L1510" i="7" s="1"/>
  <c r="J1511" i="7"/>
  <c r="L1511" i="7" s="1"/>
  <c r="J1512" i="7"/>
  <c r="L1512" i="7" s="1"/>
  <c r="J1513" i="7"/>
  <c r="L1513" i="7" s="1"/>
  <c r="J1514" i="7"/>
  <c r="L1514" i="7" s="1"/>
  <c r="J1515" i="7"/>
  <c r="L1515" i="7" s="1"/>
  <c r="J1516" i="7"/>
  <c r="L1516" i="7" s="1"/>
  <c r="J1517" i="7"/>
  <c r="L1517" i="7" s="1"/>
  <c r="J1518" i="7"/>
  <c r="L1518" i="7" s="1"/>
  <c r="J1519" i="7"/>
  <c r="L1519" i="7" s="1"/>
  <c r="J1520" i="7"/>
  <c r="L1520" i="7" s="1"/>
  <c r="J1521" i="7"/>
  <c r="L1521" i="7" s="1"/>
  <c r="J1522" i="7"/>
  <c r="L1522" i="7" s="1"/>
  <c r="J1523" i="7"/>
  <c r="L1523" i="7" s="1"/>
  <c r="J1524" i="7"/>
  <c r="L1524" i="7" s="1"/>
  <c r="J1525" i="7"/>
  <c r="L1525" i="7" s="1"/>
  <c r="J1526" i="7"/>
  <c r="L1526" i="7" s="1"/>
  <c r="J1527" i="7"/>
  <c r="L1527" i="7" s="1"/>
  <c r="J1528" i="7"/>
  <c r="L1528" i="7" s="1"/>
  <c r="J1529" i="7"/>
  <c r="L1529" i="7" s="1"/>
  <c r="J1530" i="7"/>
  <c r="L1530" i="7" s="1"/>
  <c r="J1531" i="7"/>
  <c r="L1531" i="7" s="1"/>
  <c r="J1532" i="7"/>
  <c r="L1532" i="7" s="1"/>
  <c r="J1533" i="7"/>
  <c r="L1533" i="7" s="1"/>
  <c r="J1534" i="7"/>
  <c r="L1534" i="7" s="1"/>
  <c r="J1535" i="7"/>
  <c r="L1535" i="7" s="1"/>
  <c r="J1536" i="7"/>
  <c r="L1536" i="7" s="1"/>
  <c r="J1537" i="7"/>
  <c r="L1537" i="7" s="1"/>
  <c r="J1538" i="7"/>
  <c r="L1538" i="7" s="1"/>
  <c r="J1539" i="7"/>
  <c r="L1539" i="7" s="1"/>
  <c r="J1540" i="7"/>
  <c r="L1540" i="7" s="1"/>
  <c r="J1541" i="7"/>
  <c r="L1541" i="7" s="1"/>
  <c r="J1542" i="7"/>
  <c r="L1542" i="7" s="1"/>
  <c r="J1543" i="7"/>
  <c r="L1543" i="7" s="1"/>
  <c r="J1544" i="7"/>
  <c r="L1544" i="7" s="1"/>
  <c r="J1545" i="7"/>
  <c r="L1545" i="7" s="1"/>
  <c r="J1546" i="7"/>
  <c r="L1546" i="7" s="1"/>
  <c r="J1547" i="7"/>
  <c r="L1547" i="7" s="1"/>
  <c r="J1548" i="7"/>
  <c r="L1548" i="7" s="1"/>
  <c r="J1549" i="7"/>
  <c r="L1549" i="7" s="1"/>
  <c r="J1550" i="7"/>
  <c r="L1550" i="7" s="1"/>
  <c r="J1551" i="7"/>
  <c r="L1551" i="7" s="1"/>
  <c r="J1552" i="7"/>
  <c r="L1552" i="7" s="1"/>
  <c r="J1553" i="7"/>
  <c r="L1553" i="7" s="1"/>
  <c r="J1554" i="7"/>
  <c r="L1554" i="7" s="1"/>
  <c r="J1555" i="7"/>
  <c r="L1555" i="7" s="1"/>
  <c r="J1556" i="7"/>
  <c r="L1556" i="7" s="1"/>
  <c r="J1557" i="7"/>
  <c r="L1557" i="7" s="1"/>
  <c r="J1558" i="7"/>
  <c r="L1558" i="7" s="1"/>
  <c r="J1559" i="7"/>
  <c r="L1559" i="7" s="1"/>
  <c r="J1560" i="7"/>
  <c r="L1560" i="7" s="1"/>
  <c r="J1561" i="7"/>
  <c r="L1561" i="7" s="1"/>
  <c r="J1562" i="7"/>
  <c r="L1562" i="7" s="1"/>
  <c r="J1563" i="7"/>
  <c r="L1563" i="7" s="1"/>
  <c r="J1564" i="7"/>
  <c r="L1564" i="7" s="1"/>
  <c r="J1565" i="7"/>
  <c r="L1565" i="7" s="1"/>
  <c r="J1566" i="7"/>
  <c r="L1566" i="7" s="1"/>
  <c r="J1567" i="7"/>
  <c r="L1567" i="7" s="1"/>
  <c r="J1568" i="7"/>
  <c r="L1568" i="7" s="1"/>
  <c r="J1569" i="7"/>
  <c r="L1569" i="7" s="1"/>
  <c r="J1570" i="7"/>
  <c r="L1570" i="7" s="1"/>
  <c r="J1571" i="7"/>
  <c r="L1571" i="7" s="1"/>
  <c r="J1572" i="7"/>
  <c r="L1572" i="7" s="1"/>
  <c r="J1573" i="7"/>
  <c r="L1573" i="7" s="1"/>
  <c r="J1574" i="7"/>
  <c r="L1574" i="7" s="1"/>
  <c r="J1575" i="7"/>
  <c r="L1575" i="7" s="1"/>
  <c r="J1576" i="7"/>
  <c r="L1576" i="7" s="1"/>
  <c r="J1577" i="7"/>
  <c r="L1577" i="7" s="1"/>
  <c r="J1578" i="7"/>
  <c r="L1578" i="7" s="1"/>
  <c r="J1579" i="7"/>
  <c r="L1579" i="7" s="1"/>
  <c r="J1580" i="7"/>
  <c r="L1580" i="7" s="1"/>
  <c r="J1581" i="7"/>
  <c r="L1581" i="7" s="1"/>
  <c r="J1582" i="7"/>
  <c r="L1582" i="7" s="1"/>
  <c r="J1583" i="7"/>
  <c r="L1583" i="7" s="1"/>
  <c r="J1584" i="7"/>
  <c r="L1584" i="7" s="1"/>
  <c r="J1585" i="7"/>
  <c r="L1585" i="7" s="1"/>
  <c r="J1586" i="7"/>
  <c r="L1586" i="7" s="1"/>
  <c r="J1587" i="7"/>
  <c r="L1587" i="7" s="1"/>
  <c r="J1588" i="7"/>
  <c r="L1588" i="7" s="1"/>
  <c r="J1589" i="7"/>
  <c r="L1589" i="7" s="1"/>
  <c r="J1590" i="7"/>
  <c r="L1590" i="7" s="1"/>
  <c r="J1591" i="7"/>
  <c r="L1591" i="7" s="1"/>
  <c r="J1592" i="7"/>
  <c r="L1592" i="7" s="1"/>
  <c r="J1593" i="7"/>
  <c r="L1593" i="7" s="1"/>
  <c r="J1594" i="7"/>
  <c r="L1594" i="7" s="1"/>
  <c r="J1595" i="7"/>
  <c r="L1595" i="7" s="1"/>
  <c r="J1596" i="7"/>
  <c r="L1596" i="7" s="1"/>
  <c r="J1597" i="7"/>
  <c r="L1597" i="7" s="1"/>
  <c r="J1598" i="7"/>
  <c r="L1598" i="7" s="1"/>
  <c r="J1599" i="7"/>
  <c r="L1599" i="7" s="1"/>
  <c r="J1600" i="7"/>
  <c r="L1600" i="7" s="1"/>
  <c r="J1601" i="7"/>
  <c r="L1601" i="7" s="1"/>
  <c r="J1602" i="7"/>
  <c r="L1602" i="7" s="1"/>
  <c r="J1603" i="7"/>
  <c r="L1603" i="7" s="1"/>
  <c r="J1604" i="7"/>
  <c r="L1604" i="7" s="1"/>
  <c r="J1605" i="7"/>
  <c r="L1605" i="7" s="1"/>
  <c r="J1606" i="7"/>
  <c r="L1606" i="7" s="1"/>
  <c r="J1607" i="7"/>
  <c r="L1607" i="7" s="1"/>
  <c r="J1608" i="7"/>
  <c r="L1608" i="7" s="1"/>
  <c r="J1609" i="7"/>
  <c r="L1609" i="7" s="1"/>
  <c r="J1610" i="7"/>
  <c r="L1610" i="7" s="1"/>
  <c r="J1611" i="7"/>
  <c r="L1611" i="7" s="1"/>
  <c r="J1612" i="7"/>
  <c r="L1612" i="7" s="1"/>
  <c r="J1613" i="7"/>
  <c r="L1613" i="7" s="1"/>
  <c r="J1614" i="7"/>
  <c r="L1614" i="7" s="1"/>
  <c r="J1615" i="7"/>
  <c r="L1615" i="7" s="1"/>
  <c r="J1616" i="7"/>
  <c r="L1616" i="7" s="1"/>
  <c r="J1617" i="7"/>
  <c r="L1617" i="7" s="1"/>
  <c r="J1618" i="7"/>
  <c r="L1618" i="7" s="1"/>
  <c r="J1619" i="7"/>
  <c r="L1619" i="7" s="1"/>
  <c r="J1620" i="7"/>
  <c r="L1620" i="7" s="1"/>
  <c r="J1621" i="7"/>
  <c r="L1621" i="7" s="1"/>
  <c r="J1622" i="7"/>
  <c r="L1622" i="7" s="1"/>
  <c r="J1623" i="7"/>
  <c r="L1623" i="7" s="1"/>
  <c r="J1624" i="7"/>
  <c r="L1624" i="7" s="1"/>
  <c r="J1625" i="7"/>
  <c r="L1625" i="7" s="1"/>
  <c r="J1626" i="7"/>
  <c r="L1626" i="7" s="1"/>
  <c r="J1627" i="7"/>
  <c r="L1627" i="7" s="1"/>
  <c r="J1628" i="7"/>
  <c r="L1628" i="7" s="1"/>
  <c r="J1629" i="7"/>
  <c r="L1629" i="7" s="1"/>
  <c r="J1630" i="7"/>
  <c r="L1630" i="7" s="1"/>
  <c r="J1631" i="7"/>
  <c r="L1631" i="7" s="1"/>
  <c r="J1632" i="7"/>
  <c r="L1632" i="7" s="1"/>
  <c r="J1633" i="7"/>
  <c r="L1633" i="7" s="1"/>
  <c r="J1634" i="7"/>
  <c r="L1634" i="7" s="1"/>
  <c r="J1635" i="7"/>
  <c r="L1635" i="7" s="1"/>
  <c r="J1636" i="7"/>
  <c r="L1636" i="7" s="1"/>
  <c r="J1637" i="7"/>
  <c r="L1637" i="7" s="1"/>
  <c r="J1638" i="7"/>
  <c r="L1638" i="7" s="1"/>
  <c r="J1639" i="7"/>
  <c r="L1639" i="7" s="1"/>
  <c r="J1640" i="7"/>
  <c r="L1640" i="7" s="1"/>
  <c r="J1641" i="7"/>
  <c r="L1641" i="7" s="1"/>
  <c r="J1642" i="7"/>
  <c r="L1642" i="7" s="1"/>
  <c r="J1643" i="7"/>
  <c r="L1643" i="7" s="1"/>
  <c r="J1644" i="7"/>
  <c r="L1644" i="7" s="1"/>
  <c r="J1645" i="7"/>
  <c r="L1645" i="7" s="1"/>
  <c r="J1646" i="7"/>
  <c r="L1646" i="7" s="1"/>
  <c r="J1647" i="7"/>
  <c r="L1647" i="7" s="1"/>
  <c r="J1648" i="7"/>
  <c r="L1648" i="7" s="1"/>
  <c r="J1649" i="7"/>
  <c r="L1649" i="7" s="1"/>
  <c r="J1650" i="7"/>
  <c r="L1650" i="7" s="1"/>
  <c r="J1651" i="7"/>
  <c r="L1651" i="7" s="1"/>
  <c r="J1652" i="7"/>
  <c r="L1652" i="7" s="1"/>
  <c r="J1653" i="7"/>
  <c r="L1653" i="7" s="1"/>
  <c r="J1654" i="7"/>
  <c r="L1654" i="7" s="1"/>
  <c r="J1655" i="7"/>
  <c r="L1655" i="7" s="1"/>
  <c r="J1656" i="7"/>
  <c r="L1656" i="7" s="1"/>
  <c r="J1657" i="7"/>
  <c r="L1657" i="7" s="1"/>
  <c r="J1658" i="7"/>
  <c r="L1658" i="7" s="1"/>
  <c r="J1659" i="7"/>
  <c r="L1659" i="7" s="1"/>
  <c r="J1660" i="7"/>
  <c r="L1660" i="7" s="1"/>
  <c r="J1661" i="7"/>
  <c r="L1661" i="7" s="1"/>
  <c r="J1662" i="7"/>
  <c r="L1662" i="7" s="1"/>
  <c r="J1663" i="7"/>
  <c r="L1663" i="7" s="1"/>
  <c r="J1664" i="7"/>
  <c r="L1664" i="7" s="1"/>
  <c r="J1665" i="7"/>
  <c r="L1665" i="7" s="1"/>
  <c r="J1666" i="7"/>
  <c r="L1666" i="7" s="1"/>
  <c r="J1667" i="7"/>
  <c r="L1667" i="7" s="1"/>
  <c r="J1668" i="7"/>
  <c r="L1668" i="7" s="1"/>
  <c r="J1669" i="7"/>
  <c r="L1669" i="7" s="1"/>
  <c r="J1670" i="7"/>
  <c r="L1670" i="7" s="1"/>
  <c r="J1671" i="7"/>
  <c r="L1671" i="7" s="1"/>
  <c r="J1672" i="7"/>
  <c r="L1672" i="7" s="1"/>
  <c r="J1673" i="7"/>
  <c r="L1673" i="7" s="1"/>
  <c r="J1674" i="7"/>
  <c r="L1674" i="7" s="1"/>
  <c r="J1675" i="7"/>
  <c r="L1675" i="7" s="1"/>
  <c r="J1676" i="7"/>
  <c r="L1676" i="7" s="1"/>
  <c r="J1677" i="7"/>
  <c r="L1677" i="7" s="1"/>
  <c r="J1678" i="7"/>
  <c r="L1678" i="7" s="1"/>
  <c r="J1679" i="7"/>
  <c r="L1679" i="7" s="1"/>
  <c r="J1680" i="7"/>
  <c r="L1680" i="7" s="1"/>
  <c r="J1681" i="7"/>
  <c r="L1681" i="7" s="1"/>
  <c r="J1682" i="7"/>
  <c r="L1682" i="7" s="1"/>
  <c r="J1683" i="7"/>
  <c r="L1683" i="7" s="1"/>
  <c r="J1684" i="7"/>
  <c r="L1684" i="7" s="1"/>
  <c r="J1685" i="7"/>
  <c r="L1685" i="7" s="1"/>
  <c r="J1686" i="7"/>
  <c r="L1686" i="7" s="1"/>
  <c r="J1687" i="7"/>
  <c r="L1687" i="7" s="1"/>
  <c r="J1688" i="7"/>
  <c r="L1688" i="7" s="1"/>
  <c r="J1689" i="7"/>
  <c r="L1689" i="7" s="1"/>
  <c r="J1690" i="7"/>
  <c r="L1690" i="7" s="1"/>
  <c r="J1691" i="7"/>
  <c r="L1691" i="7" s="1"/>
  <c r="J1692" i="7"/>
  <c r="L1692" i="7" s="1"/>
  <c r="J1693" i="7"/>
  <c r="L1693" i="7" s="1"/>
  <c r="J1694" i="7"/>
  <c r="L1694" i="7" s="1"/>
  <c r="J1695" i="7"/>
  <c r="L1695" i="7" s="1"/>
  <c r="J1696" i="7"/>
  <c r="L1696" i="7" s="1"/>
  <c r="J1697" i="7"/>
  <c r="L1697" i="7" s="1"/>
  <c r="J1698" i="7"/>
  <c r="L1698" i="7" s="1"/>
  <c r="J1699" i="7"/>
  <c r="L1699" i="7" s="1"/>
  <c r="J1700" i="7"/>
  <c r="L1700" i="7" s="1"/>
  <c r="J1701" i="7"/>
  <c r="L1701" i="7" s="1"/>
  <c r="J1702" i="7"/>
  <c r="L1702" i="7" s="1"/>
  <c r="J1703" i="7"/>
  <c r="L1703" i="7" s="1"/>
  <c r="J1704" i="7"/>
  <c r="L1704" i="7" s="1"/>
  <c r="J1705" i="7"/>
  <c r="L1705" i="7" s="1"/>
  <c r="J1706" i="7"/>
  <c r="L1706" i="7" s="1"/>
  <c r="J1707" i="7"/>
  <c r="L1707" i="7" s="1"/>
  <c r="J1708" i="7"/>
  <c r="L1708" i="7" s="1"/>
  <c r="J1709" i="7"/>
  <c r="L1709" i="7" s="1"/>
  <c r="J1710" i="7"/>
  <c r="L1710" i="7" s="1"/>
  <c r="J1711" i="7"/>
  <c r="L1711" i="7" s="1"/>
  <c r="J1712" i="7"/>
  <c r="L1712" i="7" s="1"/>
  <c r="J1713" i="7"/>
  <c r="L1713" i="7" s="1"/>
  <c r="J1714" i="7"/>
  <c r="L1714" i="7" s="1"/>
  <c r="J1715" i="7"/>
  <c r="L1715" i="7" s="1"/>
  <c r="J1716" i="7"/>
  <c r="L1716" i="7" s="1"/>
  <c r="J1717" i="7"/>
  <c r="L1717" i="7" s="1"/>
  <c r="J1718" i="7"/>
  <c r="L1718" i="7" s="1"/>
  <c r="J1719" i="7"/>
  <c r="L1719" i="7" s="1"/>
  <c r="J1720" i="7"/>
  <c r="L1720" i="7" s="1"/>
  <c r="J1721" i="7"/>
  <c r="L1721" i="7" s="1"/>
  <c r="J1722" i="7"/>
  <c r="L1722" i="7" s="1"/>
  <c r="J1723" i="7"/>
  <c r="L1723" i="7" s="1"/>
  <c r="J1724" i="7"/>
  <c r="L1724" i="7" s="1"/>
  <c r="J1725" i="7"/>
  <c r="L1725" i="7" s="1"/>
  <c r="J1726" i="7"/>
  <c r="L1726" i="7" s="1"/>
  <c r="J1727" i="7"/>
  <c r="L1727" i="7" s="1"/>
  <c r="J1728" i="7"/>
  <c r="L1728" i="7" s="1"/>
  <c r="J1729" i="7"/>
  <c r="L1729" i="7" s="1"/>
  <c r="J1730" i="7"/>
  <c r="L1730" i="7" s="1"/>
  <c r="J1731" i="7"/>
  <c r="L1731" i="7" s="1"/>
  <c r="J1732" i="7"/>
  <c r="L1732" i="7" s="1"/>
  <c r="J1733" i="7"/>
  <c r="L1733" i="7" s="1"/>
  <c r="J1734" i="7"/>
  <c r="L1734" i="7" s="1"/>
  <c r="J1735" i="7"/>
  <c r="L1735" i="7" s="1"/>
  <c r="J1736" i="7"/>
  <c r="L1736" i="7" s="1"/>
  <c r="J1737" i="7"/>
  <c r="L1737" i="7" s="1"/>
  <c r="J1738" i="7"/>
  <c r="L1738" i="7" s="1"/>
  <c r="J1739" i="7"/>
  <c r="L1739" i="7" s="1"/>
  <c r="J1740" i="7"/>
  <c r="L1740" i="7" s="1"/>
  <c r="J1741" i="7"/>
  <c r="L1741" i="7" s="1"/>
  <c r="J1742" i="7"/>
  <c r="L1742" i="7" s="1"/>
  <c r="J1743" i="7"/>
  <c r="L1743" i="7" s="1"/>
  <c r="J4" i="7"/>
  <c r="L4" i="7" s="1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AE1677" i="7"/>
  <c r="AE1678" i="7"/>
  <c r="AE1679" i="7"/>
  <c r="AE1680" i="7"/>
  <c r="AE1681" i="7"/>
  <c r="AE1682" i="7"/>
  <c r="AE1683" i="7"/>
  <c r="AE1684" i="7"/>
  <c r="AE1685" i="7"/>
  <c r="AE1686" i="7"/>
  <c r="AE1687" i="7"/>
  <c r="AE1688" i="7"/>
  <c r="AE1689" i="7"/>
  <c r="AE1690" i="7"/>
  <c r="AE1691" i="7"/>
  <c r="AE1692" i="7"/>
  <c r="AE1693" i="7"/>
  <c r="AE1694" i="7"/>
  <c r="AE1695" i="7"/>
  <c r="AE1696" i="7"/>
  <c r="AE1697" i="7"/>
  <c r="AE1698" i="7"/>
  <c r="AE1699" i="7"/>
  <c r="AE1700" i="7"/>
  <c r="AE1701" i="7"/>
  <c r="AE1702" i="7"/>
  <c r="AE1703" i="7"/>
  <c r="AE1704" i="7"/>
  <c r="AE1705" i="7"/>
  <c r="AE1706" i="7"/>
  <c r="AE1707" i="7"/>
  <c r="AE1708" i="7"/>
  <c r="AE1709" i="7"/>
  <c r="AE1710" i="7"/>
  <c r="AE1711" i="7"/>
  <c r="AE1712" i="7"/>
  <c r="AE1713" i="7"/>
  <c r="AE1714" i="7"/>
  <c r="AE1715" i="7"/>
  <c r="AE1716" i="7"/>
  <c r="AE1717" i="7"/>
  <c r="AE1718" i="7"/>
  <c r="AE1719" i="7"/>
  <c r="AE1720" i="7"/>
  <c r="AE1721" i="7"/>
  <c r="AE1722" i="7"/>
  <c r="AE1723" i="7"/>
  <c r="AE1724" i="7"/>
  <c r="AE1725" i="7"/>
  <c r="AE1726" i="7"/>
  <c r="AE1727" i="7"/>
  <c r="AE1728" i="7"/>
  <c r="AE1729" i="7"/>
  <c r="AE1730" i="7"/>
  <c r="AE1731" i="7"/>
  <c r="AE1732" i="7"/>
  <c r="AE1733" i="7"/>
  <c r="AE1734" i="7"/>
  <c r="AE1735" i="7"/>
  <c r="AE1736" i="7"/>
  <c r="AE1737" i="7"/>
  <c r="AE1738" i="7"/>
  <c r="AE1739" i="7"/>
  <c r="AE1740" i="7"/>
  <c r="AE1741" i="7"/>
  <c r="AE1742" i="7"/>
  <c r="AE1743" i="7"/>
  <c r="Y1745" i="7"/>
  <c r="AD1745" i="7"/>
  <c r="AI1745" i="7"/>
  <c r="B5" i="1" s="1"/>
  <c r="B8" i="1" s="1"/>
  <c r="AM1745" i="7"/>
  <c r="AQ1745" i="7"/>
  <c r="AU1745" i="7"/>
  <c r="U1745" i="7"/>
  <c r="D26" i="9"/>
  <c r="N30" i="9"/>
  <c r="N29" i="9"/>
  <c r="N28" i="9"/>
  <c r="N27" i="9"/>
  <c r="N26" i="9"/>
  <c r="N25" i="9"/>
  <c r="N24" i="9"/>
  <c r="N23" i="9"/>
  <c r="N22" i="9"/>
  <c r="L30" i="9"/>
  <c r="L29" i="9"/>
  <c r="L28" i="9"/>
  <c r="L27" i="9"/>
  <c r="L26" i="9"/>
  <c r="L25" i="9"/>
  <c r="L24" i="9"/>
  <c r="L23" i="9"/>
  <c r="L22" i="9"/>
  <c r="J30" i="9"/>
  <c r="J29" i="9"/>
  <c r="J28" i="9"/>
  <c r="J27" i="9"/>
  <c r="J26" i="9"/>
  <c r="J25" i="9"/>
  <c r="J24" i="9"/>
  <c r="J23" i="9"/>
  <c r="J22" i="9"/>
  <c r="H30" i="9"/>
  <c r="H29" i="9"/>
  <c r="H28" i="9"/>
  <c r="H27" i="9"/>
  <c r="H26" i="9"/>
  <c r="H25" i="9"/>
  <c r="H24" i="9"/>
  <c r="H23" i="9"/>
  <c r="H22" i="9"/>
  <c r="F30" i="9"/>
  <c r="F29" i="9"/>
  <c r="F28" i="9"/>
  <c r="F27" i="9"/>
  <c r="F26" i="9"/>
  <c r="F25" i="9"/>
  <c r="F24" i="9"/>
  <c r="F23" i="9"/>
  <c r="F22" i="9"/>
  <c r="D30" i="9"/>
  <c r="D29" i="9"/>
  <c r="D28" i="9"/>
  <c r="D27" i="9"/>
  <c r="D25" i="9"/>
  <c r="D24" i="9"/>
  <c r="D23" i="9"/>
  <c r="D22" i="9"/>
  <c r="B23" i="9"/>
  <c r="B24" i="9"/>
  <c r="B25" i="9"/>
  <c r="B26" i="9"/>
  <c r="B27" i="9"/>
  <c r="B28" i="9"/>
  <c r="B29" i="9"/>
  <c r="B30" i="9"/>
  <c r="B22" i="9"/>
  <c r="B8" i="11"/>
  <c r="C5" i="11" s="1"/>
  <c r="B13" i="11" s="1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" i="10"/>
  <c r="D5" i="9"/>
  <c r="H5" i="9"/>
  <c r="L5" i="9"/>
  <c r="D6" i="9"/>
  <c r="H6" i="9"/>
  <c r="L6" i="9"/>
  <c r="D7" i="9"/>
  <c r="H7" i="9"/>
  <c r="L7" i="9"/>
  <c r="D8" i="9"/>
  <c r="H8" i="9"/>
  <c r="I8" i="9" s="1"/>
  <c r="L8" i="9"/>
  <c r="O8" i="9"/>
  <c r="D9" i="9"/>
  <c r="H9" i="9"/>
  <c r="H15" i="9" s="1"/>
  <c r="L9" i="9"/>
  <c r="D10" i="9"/>
  <c r="H10" i="9"/>
  <c r="L10" i="9"/>
  <c r="D11" i="9"/>
  <c r="H11" i="9"/>
  <c r="L11" i="9"/>
  <c r="D12" i="9"/>
  <c r="H12" i="9"/>
  <c r="L12" i="9"/>
  <c r="D13" i="9"/>
  <c r="H13" i="9"/>
  <c r="L13" i="9"/>
  <c r="B15" i="9"/>
  <c r="C5" i="9" s="1"/>
  <c r="F15" i="9"/>
  <c r="G6" i="9" s="1"/>
  <c r="J15" i="9"/>
  <c r="K5" i="9" s="1"/>
  <c r="N15" i="9"/>
  <c r="O6" i="9" s="1"/>
  <c r="B10" i="8"/>
  <c r="C8" i="8" s="1"/>
  <c r="B21" i="8" s="1"/>
  <c r="G59" i="12" l="1"/>
  <c r="I52" i="29"/>
  <c r="G52" i="30"/>
  <c r="G54" i="30" s="1"/>
  <c r="G47" i="12"/>
  <c r="I58" i="12"/>
  <c r="G35" i="12"/>
  <c r="G35" i="23"/>
  <c r="G35" i="21"/>
  <c r="G13" i="21"/>
  <c r="G58" i="21"/>
  <c r="G13" i="23"/>
  <c r="G58" i="23"/>
  <c r="H4" i="32" s="1"/>
  <c r="F45" i="31"/>
  <c r="G45" i="31" s="1"/>
  <c r="F44" i="31"/>
  <c r="G44" i="31" s="1"/>
  <c r="F43" i="31"/>
  <c r="G43" i="31" s="1"/>
  <c r="F42" i="31"/>
  <c r="G42" i="31" s="1"/>
  <c r="F41" i="23"/>
  <c r="G41" i="23" s="1"/>
  <c r="F43" i="23"/>
  <c r="G43" i="23" s="1"/>
  <c r="F42" i="23"/>
  <c r="G42" i="23" s="1"/>
  <c r="F41" i="31"/>
  <c r="G41" i="31" s="1"/>
  <c r="F45" i="23"/>
  <c r="G45" i="23" s="1"/>
  <c r="F44" i="23"/>
  <c r="G44" i="23" s="1"/>
  <c r="B5" i="47"/>
  <c r="B8" i="47" s="1"/>
  <c r="B17" i="47" s="1"/>
  <c r="D24" i="47"/>
  <c r="G58" i="12"/>
  <c r="G13" i="12"/>
  <c r="I35" i="12"/>
  <c r="I13" i="12"/>
  <c r="F9" i="28"/>
  <c r="G9" i="28" s="1"/>
  <c r="F9" i="29"/>
  <c r="G9" i="29" s="1"/>
  <c r="F9" i="30"/>
  <c r="G9" i="30" s="1"/>
  <c r="F9" i="31"/>
  <c r="G9" i="31" s="1"/>
  <c r="G13" i="31" s="1"/>
  <c r="H43" i="22"/>
  <c r="I43" i="22" s="1"/>
  <c r="H43" i="29"/>
  <c r="I43" i="29" s="1"/>
  <c r="H44" i="29"/>
  <c r="I44" i="29" s="1"/>
  <c r="H41" i="29"/>
  <c r="I41" i="29" s="1"/>
  <c r="I44" i="12"/>
  <c r="H45" i="29"/>
  <c r="I45" i="29" s="1"/>
  <c r="H42" i="29"/>
  <c r="I42" i="29" s="1"/>
  <c r="H44" i="28"/>
  <c r="I44" i="28" s="1"/>
  <c r="H45" i="28"/>
  <c r="I45" i="28" s="1"/>
  <c r="F42" i="22"/>
  <c r="G42" i="22" s="1"/>
  <c r="F41" i="29"/>
  <c r="G41" i="29" s="1"/>
  <c r="F42" i="29"/>
  <c r="G42" i="29" s="1"/>
  <c r="I52" i="28"/>
  <c r="I54" i="28" s="1"/>
  <c r="I52" i="12"/>
  <c r="B3" i="33"/>
  <c r="B4" i="33"/>
  <c r="D24" i="1"/>
  <c r="B2" i="33"/>
  <c r="D2" i="33" s="1"/>
  <c r="H2" i="33" s="1"/>
  <c r="K2" i="33" s="1"/>
  <c r="F45" i="21"/>
  <c r="G45" i="21" s="1"/>
  <c r="F44" i="30"/>
  <c r="G44" i="30" s="1"/>
  <c r="F45" i="30"/>
  <c r="G45" i="30" s="1"/>
  <c r="G52" i="23"/>
  <c r="G52" i="31"/>
  <c r="K58" i="22"/>
  <c r="I52" i="22"/>
  <c r="I54" i="22" s="1"/>
  <c r="H44" i="22"/>
  <c r="I44" i="22" s="1"/>
  <c r="H45" i="12"/>
  <c r="I45" i="12" s="1"/>
  <c r="F41" i="22"/>
  <c r="G41" i="22" s="1"/>
  <c r="H45" i="22"/>
  <c r="I45" i="22" s="1"/>
  <c r="F44" i="21"/>
  <c r="H41" i="22"/>
  <c r="I41" i="22" s="1"/>
  <c r="H42" i="22"/>
  <c r="I42" i="22" s="1"/>
  <c r="F4" i="32"/>
  <c r="AE1745" i="7"/>
  <c r="C6" i="11"/>
  <c r="B14" i="11" s="1"/>
  <c r="I7" i="9"/>
  <c r="I11" i="9"/>
  <c r="K13" i="9"/>
  <c r="G13" i="9"/>
  <c r="G11" i="9"/>
  <c r="C12" i="9"/>
  <c r="K7" i="9"/>
  <c r="O13" i="9"/>
  <c r="C13" i="9"/>
  <c r="O11" i="9"/>
  <c r="O10" i="9"/>
  <c r="C10" i="9"/>
  <c r="K10" i="9"/>
  <c r="O12" i="9"/>
  <c r="G7" i="9"/>
  <c r="O5" i="9"/>
  <c r="O7" i="9"/>
  <c r="C7" i="9"/>
  <c r="G10" i="9"/>
  <c r="I5" i="9"/>
  <c r="K12" i="9"/>
  <c r="K9" i="9"/>
  <c r="C9" i="9"/>
  <c r="K6" i="9"/>
  <c r="C6" i="9"/>
  <c r="L15" i="9"/>
  <c r="M10" i="9" s="1"/>
  <c r="I12" i="9"/>
  <c r="I9" i="9"/>
  <c r="G8" i="9"/>
  <c r="I6" i="9"/>
  <c r="G5" i="9"/>
  <c r="D15" i="9"/>
  <c r="E7" i="9" s="1"/>
  <c r="I13" i="9"/>
  <c r="G12" i="9"/>
  <c r="I10" i="9"/>
  <c r="O9" i="9"/>
  <c r="G9" i="9"/>
  <c r="K11" i="9"/>
  <c r="C11" i="9"/>
  <c r="K8" i="9"/>
  <c r="C8" i="9"/>
  <c r="C7" i="8"/>
  <c r="B20" i="8" s="1"/>
  <c r="C6" i="8"/>
  <c r="B19" i="8" s="1"/>
  <c r="C5" i="8"/>
  <c r="B18" i="8" s="1"/>
  <c r="K58" i="12" l="1"/>
  <c r="G64" i="12"/>
  <c r="B4" i="32"/>
  <c r="I54" i="12"/>
  <c r="I59" i="12"/>
  <c r="K59" i="12" s="1"/>
  <c r="K65" i="12" s="1"/>
  <c r="G59" i="30"/>
  <c r="G47" i="31"/>
  <c r="K59" i="28"/>
  <c r="G47" i="23"/>
  <c r="G59" i="23"/>
  <c r="I64" i="23" s="1"/>
  <c r="H7" i="32" s="1"/>
  <c r="G59" i="22"/>
  <c r="I59" i="22"/>
  <c r="G59" i="29"/>
  <c r="G47" i="29"/>
  <c r="G47" i="30"/>
  <c r="I59" i="29"/>
  <c r="I64" i="29" s="1"/>
  <c r="I47" i="29"/>
  <c r="B5" i="48"/>
  <c r="B8" i="48" s="1"/>
  <c r="B17" i="48" s="1"/>
  <c r="D24" i="48"/>
  <c r="G13" i="28"/>
  <c r="G58" i="28"/>
  <c r="G64" i="28" s="1"/>
  <c r="G58" i="29"/>
  <c r="G13" i="29"/>
  <c r="G4" i="32"/>
  <c r="G13" i="30"/>
  <c r="G59" i="31"/>
  <c r="I5" i="32" s="1"/>
  <c r="G54" i="31"/>
  <c r="G58" i="31"/>
  <c r="G54" i="23"/>
  <c r="G44" i="21"/>
  <c r="G52" i="21"/>
  <c r="I47" i="22"/>
  <c r="G47" i="22"/>
  <c r="I47" i="12"/>
  <c r="I60" i="12" s="1"/>
  <c r="K60" i="12" s="1"/>
  <c r="I47" i="28"/>
  <c r="H4" i="33"/>
  <c r="I4" i="33" s="1"/>
  <c r="D4" i="33"/>
  <c r="J2" i="33"/>
  <c r="H3" i="33"/>
  <c r="I3" i="33" s="1"/>
  <c r="D3" i="33"/>
  <c r="D4" i="32"/>
  <c r="E13" i="9"/>
  <c r="M6" i="9"/>
  <c r="M7" i="9"/>
  <c r="M12" i="9"/>
  <c r="E6" i="9"/>
  <c r="E9" i="9"/>
  <c r="E10" i="9"/>
  <c r="M9" i="9"/>
  <c r="E5" i="9"/>
  <c r="E8" i="9"/>
  <c r="E11" i="9"/>
  <c r="M5" i="9"/>
  <c r="M8" i="9"/>
  <c r="M11" i="9"/>
  <c r="E12" i="9"/>
  <c r="M13" i="9"/>
  <c r="G54" i="21" l="1"/>
  <c r="G59" i="21"/>
  <c r="I64" i="21" s="1"/>
  <c r="I64" i="12"/>
  <c r="F5" i="32"/>
  <c r="K62" i="29"/>
  <c r="K61" i="29"/>
  <c r="G62" i="23"/>
  <c r="G61" i="23"/>
  <c r="G60" i="23"/>
  <c r="G62" i="30"/>
  <c r="G61" i="30"/>
  <c r="G60" i="30"/>
  <c r="G6" i="32" s="1"/>
  <c r="G61" i="31"/>
  <c r="G62" i="31"/>
  <c r="G60" i="31"/>
  <c r="K62" i="22"/>
  <c r="I62" i="28"/>
  <c r="I61" i="28"/>
  <c r="I62" i="12"/>
  <c r="K62" i="12" s="1"/>
  <c r="I61" i="12"/>
  <c r="G47" i="21"/>
  <c r="I64" i="31"/>
  <c r="I7" i="32" s="1"/>
  <c r="I4" i="32"/>
  <c r="H5" i="32"/>
  <c r="K58" i="28"/>
  <c r="C4" i="32" s="1"/>
  <c r="K58" i="29"/>
  <c r="E4" i="32" s="1"/>
  <c r="K59" i="29"/>
  <c r="E5" i="32" s="1"/>
  <c r="B5" i="32"/>
  <c r="G5" i="32"/>
  <c r="I64" i="30"/>
  <c r="G7" i="32" s="1"/>
  <c r="L2" i="33"/>
  <c r="I2" i="33"/>
  <c r="I64" i="28"/>
  <c r="I64" i="22"/>
  <c r="I63" i="12" l="1"/>
  <c r="K63" i="12" s="1"/>
  <c r="K61" i="12"/>
  <c r="I6" i="32"/>
  <c r="E6" i="32"/>
  <c r="H6" i="32"/>
  <c r="C6" i="32"/>
  <c r="G60" i="21"/>
  <c r="G62" i="21"/>
  <c r="G61" i="21"/>
  <c r="D6" i="32"/>
  <c r="B6" i="32"/>
  <c r="F7" i="32"/>
  <c r="G64" i="29"/>
  <c r="B7" i="32"/>
  <c r="K65" i="29"/>
  <c r="E7" i="32" s="1"/>
  <c r="C5" i="32"/>
  <c r="K65" i="28"/>
  <c r="C7" i="32" s="1"/>
  <c r="D7" i="32"/>
  <c r="D5" i="32"/>
  <c r="B17" i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F6" i="32" l="1"/>
  <c r="G5" i="5"/>
  <c r="B11" i="1" l="1"/>
  <c r="B11" i="47"/>
  <c r="B12" i="47" s="1"/>
  <c r="B13" i="47" s="1"/>
  <c r="B14" i="47" s="1"/>
  <c r="B11" i="48"/>
  <c r="B12" i="48" s="1"/>
  <c r="B13" i="48" s="1"/>
  <c r="B14" i="48" s="1"/>
  <c r="B12" i="1"/>
  <c r="B13" i="1" s="1"/>
  <c r="B14" i="1" s="1"/>
</calcChain>
</file>

<file path=xl/sharedStrings.xml><?xml version="1.0" encoding="utf-8"?>
<sst xmlns="http://schemas.openxmlformats.org/spreadsheetml/2006/main" count="20130" uniqueCount="304">
  <si>
    <t>Wirkungsgrad Gasfeuerungsanlage</t>
  </si>
  <si>
    <t>Wirkungsgrad Elektrolyseur</t>
  </si>
  <si>
    <t>Strombedarf Elektrolyseur [kWh]</t>
  </si>
  <si>
    <t>Strombedarf zur Herstellung des H2-Bedarfs</t>
  </si>
  <si>
    <t># Units: time in UTC</t>
  </si>
  <si>
    <t xml:space="preserve"> local_time in Europe/Berlin</t>
  </si>
  <si>
    <t xml:space="preserve"> electricity in kW</t>
  </si>
  <si>
    <t># {"units": {"time": "UTC"</t>
  </si>
  <si>
    <t xml:space="preserve"> "local_time": "Europe/Berlin"</t>
  </si>
  <si>
    <t xml:space="preserve"> "electricity": "kW"}</t>
  </si>
  <si>
    <t xml:space="preserve"> "params": {"local_time": true</t>
  </si>
  <si>
    <t xml:space="preserve"> "header": true</t>
  </si>
  <si>
    <t>time</t>
  </si>
  <si>
    <t>local_time</t>
  </si>
  <si>
    <t>electricity</t>
  </si>
  <si>
    <t>kWh/kWp</t>
  </si>
  <si>
    <t>Volllaststunden</t>
  </si>
  <si>
    <t>Dimensionierung WKA</t>
  </si>
  <si>
    <t>Volllaststunden Wind [h/a]</t>
  </si>
  <si>
    <t>WKA-Leistung [kW]</t>
  </si>
  <si>
    <t>Höhe des Rotors [m]</t>
  </si>
  <si>
    <t>Referenzanlage WKA</t>
  </si>
  <si>
    <t>Dimensionierung PV-Anlage</t>
  </si>
  <si>
    <t>Referenzanlage PV</t>
  </si>
  <si>
    <t>Neigung [°]</t>
  </si>
  <si>
    <t>Azimut [°]</t>
  </si>
  <si>
    <t>optimale Ausrichtung</t>
  </si>
  <si>
    <t>PV-Leistung bei optimaler Ausrichtung [kWh/m²]</t>
  </si>
  <si>
    <t>Geländehöhe [m]</t>
  </si>
  <si>
    <t>durchschnittliche Lufttemperatur 2 m über Gelände [°C]</t>
  </si>
  <si>
    <t># Renewables.ninja Wind (Point API) - 48.969</t>
  </si>
  <si>
    <t xml:space="preserve"> 8.310 - Version: 1.1 - License: https://creativecommons.org/licenses/by-nc/4.0/ - Reference: https://doi.org/10.1016/j.energy.2016.08.068</t>
  </si>
  <si>
    <t xml:space="preserve"> "lat": "48.968549"</t>
  </si>
  <si>
    <t xml:space="preserve"> "lon": "8.3097117"</t>
  </si>
  <si>
    <t xml:space="preserve"> "date_from": "2019-01-01"</t>
  </si>
  <si>
    <t xml:space="preserve"> "date_to": "2019-12-31"</t>
  </si>
  <si>
    <t xml:space="preserve"> "dataset": "merra2"</t>
  </si>
  <si>
    <t xml:space="preserve"> "capacity": "3500"</t>
  </si>
  <si>
    <t xml:space="preserve"> "height": "116"</t>
  </si>
  <si>
    <t xml:space="preserve"> "turbine": "Enercon E126 6500"</t>
  </si>
  <si>
    <t xml:space="preserve"> "raw": false}}</t>
  </si>
  <si>
    <t xml:space="preserve">  </t>
  </si>
  <si>
    <t>benötigte Leistung WKA [kW]</t>
  </si>
  <si>
    <t>benötigte PV-Fläche [m²]</t>
  </si>
  <si>
    <t>id</t>
  </si>
  <si>
    <t>x</t>
  </si>
  <si>
    <t>y</t>
  </si>
  <si>
    <t>total_heat_demand_(gas)_[kWh/a]_2025</t>
  </si>
  <si>
    <t>mass_flow_per_second_[mdot_kg_per_s]_2025</t>
  </si>
  <si>
    <t>total_heat_demand_(gas)_[kWh/a]_2040</t>
  </si>
  <si>
    <t>mass_flow_per_second_[mdot_kg_per_s]_2040</t>
  </si>
  <si>
    <t>total_heat_demand_(gas)_[kWh/a]_2050</t>
  </si>
  <si>
    <t>mass_flow_per_second_[mdot_kg_per_s]_2050</t>
  </si>
  <si>
    <t>gas</t>
  </si>
  <si>
    <t>other</t>
  </si>
  <si>
    <t>random distribution</t>
  </si>
  <si>
    <t>Einfamilienhäuser (EFH)</t>
  </si>
  <si>
    <t>Zweifamilienhäuser (ZFH)</t>
  </si>
  <si>
    <t>Mehrfamilienhäuser (MFH)</t>
  </si>
  <si>
    <t>Nichtwohngebäude (NWG)</t>
  </si>
  <si>
    <t>Typ</t>
  </si>
  <si>
    <t>Anzahl gesamt Deutschland</t>
  </si>
  <si>
    <t>Anteil [%]</t>
  </si>
  <si>
    <t>Gebäudetypverteilung Modellierung</t>
  </si>
  <si>
    <t>Gebäude gesamt Modell</t>
  </si>
  <si>
    <t>Gebäude gesamt Deutschland</t>
  </si>
  <si>
    <t>BHKW</t>
  </si>
  <si>
    <t>Gas-Heizkessel</t>
  </si>
  <si>
    <t>Hackschnitzel-Heizungen</t>
  </si>
  <si>
    <t>Pellet-Heizkessel</t>
  </si>
  <si>
    <t>Solarthermie</t>
  </si>
  <si>
    <t>Strom-Direktheizung</t>
  </si>
  <si>
    <t>Wärmenetzanschluss</t>
  </si>
  <si>
    <t>Wärmepumpe</t>
  </si>
  <si>
    <t>Öl-Heizkessel</t>
  </si>
  <si>
    <t>(gerundet weil nur ganze Gebäude möglich sind)</t>
  </si>
  <si>
    <t>Anzahl gesamt Deutschland 2020</t>
  </si>
  <si>
    <t>Anteil [%] 2020</t>
  </si>
  <si>
    <t>Anzahl gesamt Deutschland 2025</t>
  </si>
  <si>
    <t>Anteil [%] 2030</t>
  </si>
  <si>
    <t>Anzahl gesamt Deutschland 2035</t>
  </si>
  <si>
    <t>Anteil [%] 2035</t>
  </si>
  <si>
    <t>Anzahl gesamt Deutschland 2040</t>
  </si>
  <si>
    <t>Anteil [%] 2040</t>
  </si>
  <si>
    <t>Anzahl gesamt Deutschland 2045</t>
  </si>
  <si>
    <t>Anteil [%] 2045</t>
  </si>
  <si>
    <t>Anzahl gesamt Deutschland 2050</t>
  </si>
  <si>
    <t>Anteil [%] 2050</t>
  </si>
  <si>
    <t>Anteil [%] 2025</t>
  </si>
  <si>
    <t>Anzahl gesamt Deutschland 2030</t>
  </si>
  <si>
    <t>Heizungen gesamt Deutschland</t>
  </si>
  <si>
    <t>Heizungstypverteilung Modellierung</t>
  </si>
  <si>
    <t>Heizungen gesamt Modellierung:</t>
  </si>
  <si>
    <t>Anzahl der Gebäude im Modell:</t>
  </si>
  <si>
    <t>Quelle:</t>
  </si>
  <si>
    <t>Fraunhofer-Institut für System- und Innovationsforschung ISI und Consentec GmbH: „Langfristszenarien für die Transformation des Energiesystems in Deutschland 3: Treibhausgasneutrale Hauptszenarien“ (2021)</t>
  </si>
  <si>
    <t>Deutsche Energie-Agentur dena: „dena-Gebäudereport 2021: Fokusthemen zum Klimaschutz im Gebäudebereich“ (2021)</t>
  </si>
  <si>
    <t>Gasfeuerungsanlagentyp nach Roadmap Gas 2050</t>
  </si>
  <si>
    <t>Gasfeuerungsanlagen (Brennwert)</t>
  </si>
  <si>
    <t>Gasfeuerungsanlagen (Heizwert)</t>
  </si>
  <si>
    <t>Anzahl Modell 2020</t>
  </si>
  <si>
    <t>Verteilnetzleitung GGG/GG/unbekannt</t>
  </si>
  <si>
    <t>Verteilnetzleitung Stahl</t>
  </si>
  <si>
    <t>Leitungsklasse</t>
  </si>
  <si>
    <t>Investitionskosten Austausch/Zubau [€/m]</t>
  </si>
  <si>
    <t>Gasnetzkomponenten im Bereich VNB</t>
  </si>
  <si>
    <t>Leitungsarmaturen zur Unterbrechung des Gasflusses</t>
  </si>
  <si>
    <t>Anzahl Komponente pro HA-Leitung bzw. GDRM-Anlage</t>
  </si>
  <si>
    <t>Gasnetzkomponenten im Bereich der Gebäudeinstallation</t>
  </si>
  <si>
    <t>HEK</t>
  </si>
  <si>
    <t>HAE</t>
  </si>
  <si>
    <t>Hausdruckregler</t>
  </si>
  <si>
    <t>Gasströmungswächter</t>
  </si>
  <si>
    <t>Balgengaszähler</t>
  </si>
  <si>
    <t>volume_flow_per_hour_2030</t>
  </si>
  <si>
    <t>Gasnetzkomponenten in gastechnischen Anlagen zur Druckregelung und Gasmessung</t>
  </si>
  <si>
    <t>Filter</t>
  </si>
  <si>
    <t>Vorwärmer</t>
  </si>
  <si>
    <t>SAV</t>
  </si>
  <si>
    <t>SBV</t>
  </si>
  <si>
    <t>Gaszähler</t>
  </si>
  <si>
    <t>Druckregelgerät</t>
  </si>
  <si>
    <t>Mengenumwerter</t>
  </si>
  <si>
    <t>Investitionskosten Umrüstung [€/Stück]</t>
  </si>
  <si>
    <t>Investitionskosten Austausch/Zubau [€/Stück]</t>
  </si>
  <si>
    <t>Gasfeuerungsanlagen gesamt Modellierung 2030:</t>
  </si>
  <si>
    <t>Gasfeuerungsanlage (Brennwert)</t>
  </si>
  <si>
    <t>heating _facility_2025</t>
  </si>
  <si>
    <t>number_heating_facilities_2025</t>
  </si>
  <si>
    <t>heating _facility_2040</t>
  </si>
  <si>
    <t>number_heating_facilities_2040</t>
  </si>
  <si>
    <t>heating _facility_2050</t>
  </si>
  <si>
    <t>number_heating_facilities_2050</t>
  </si>
  <si>
    <t>Summe Gasanschlüsse am Verteilnetz</t>
  </si>
  <si>
    <t>gesamter Wärmebedarf unter Berücksichtigung des Wirkungsgrades</t>
  </si>
  <si>
    <t>SUMME KOSTEN</t>
  </si>
  <si>
    <t>Summe Gasheizungen insgesamt</t>
  </si>
  <si>
    <t>(aufgerundet weil nur ganze Heizungen möglich sind)</t>
  </si>
  <si>
    <t>Gasfeuerungsanlagen</t>
  </si>
  <si>
    <t>KOSTEN</t>
  </si>
  <si>
    <t>SUMME GESAMTKOSTEN</t>
  </si>
  <si>
    <t>H2-Toleranz im Best-Case nach Roadmap Gas 2050</t>
  </si>
  <si>
    <t>Verteilnetzleitung PE/PVC</t>
  </si>
  <si>
    <t>Hausanschlussleitung PE/PVC/Stahl</t>
  </si>
  <si>
    <t>Hausanschlussleitung /unbekannt</t>
  </si>
  <si>
    <t>Summe Kosten für Verteilnetzbetreiber</t>
  </si>
  <si>
    <t xml:space="preserve">Summe Kosten für Endnutzer </t>
  </si>
  <si>
    <t>Investitionskosten Umrüstung [€/m]</t>
  </si>
  <si>
    <t xml:space="preserve">benötigte PV-Fläche [m²]: </t>
  </si>
  <si>
    <t xml:space="preserve">Anzahl WKA </t>
  </si>
  <si>
    <t>(aufgerundet weil nur ganze WKAs möglich sind)</t>
  </si>
  <si>
    <t>H2-Toleranz im Worst-Case nach Roadmap Gas 2050</t>
  </si>
  <si>
    <t>Vollständige Umrüstung 2045 auf 100%</t>
  </si>
  <si>
    <t>Vollständige Umrüstung 2035 auf 100%</t>
  </si>
  <si>
    <t>Ergebnis für Szenarien mit VNB 3:</t>
  </si>
  <si>
    <t>Ergebnis für Szenarien mit VNB 4:</t>
  </si>
  <si>
    <t>World Bank Group: Global Solar Atlas</t>
  </si>
  <si>
    <t>World Bank Group: Global Solar Atlas; Imperial College London, ETH Zürich: Renewables.ninja</t>
  </si>
  <si>
    <t>Imperial College London, ETH Zürich: Renewables.ninja</t>
  </si>
  <si>
    <t>Summe aktiver Leitungslängen (Verteilnetz)</t>
  </si>
  <si>
    <t>Länge aktiver HA-Leitungen [m]</t>
  </si>
  <si>
    <t>Austauschbedarf [m] bzw. [Stück]</t>
  </si>
  <si>
    <t>Kosten für Verteilnetzbetreiber</t>
  </si>
  <si>
    <t>Kosten für Endnutzer</t>
  </si>
  <si>
    <t>Gesamtkosten</t>
  </si>
  <si>
    <t>VNB 4, Worst Case, GGG/GG/unbekannt</t>
  </si>
  <si>
    <t>Sensitivität 2: VNB 3, Best Case, GGG/GG/unbekannt</t>
  </si>
  <si>
    <t>Sensitivität 7: VNB 4, Worst Case, PE/PVC/Stahl</t>
  </si>
  <si>
    <t>Sensitivität 5: VNB 4, Best Case, PE/PVC/Stahl</t>
  </si>
  <si>
    <t>Sensitivität 3: VNB 3, Worst Case, PE/PVC/Stahl</t>
  </si>
  <si>
    <t>Sensitivität 8: VNB 4, Worst Case, GGG/GG/unbekannt</t>
  </si>
  <si>
    <t>Sensitivität 6: VNB 4, Best Case, GGG/GG/unbekannt</t>
  </si>
  <si>
    <t>Sensitivität 4: VNB 3, Worst Case, GGG/GG/unbekannt</t>
  </si>
  <si>
    <t>Sensitivität 1: VNB 3, Best Case, PE/PVC/Stahl</t>
  </si>
  <si>
    <t>VNB 3, Best-Case, PE/PVC/Stahl</t>
  </si>
  <si>
    <t>VNB 3, Best-Case, GGG/GG/unbekannt</t>
  </si>
  <si>
    <t>VNB 3, Worst-Case, PE/PVC/Stahl</t>
  </si>
  <si>
    <t>VNB 4, Best-Case, PE/PVC/Stahl</t>
  </si>
  <si>
    <t>VNB 4, Best-Case, GGG/GG/unbekannt</t>
  </si>
  <si>
    <t>/</t>
  </si>
  <si>
    <t>Wärmebedarf [kWh/a]</t>
  </si>
  <si>
    <t>Anteil H2 [%]</t>
  </si>
  <si>
    <t>hier werden einfach 20 Vol.-% des gesamten Gases durch H2 übernommen -&gt;</t>
  </si>
  <si>
    <t>hier muss der gesamte Energiebedarf durch H2 gedeckt werden, der Volumenstrom ist also höher im Vergleich zum Betrieb mit Erdgas, durch den geringeren Brennwert von H2 -&gt;</t>
  </si>
  <si>
    <t>welche Energiemenge tatsächlich durch H2 bei einer Beimischung von 20 Vol.-% übernommen wird [kWh/a]</t>
  </si>
  <si>
    <t>was 80% des Energiebedarfs durch Ergas bedeuten würde: [kWh/a]</t>
  </si>
  <si>
    <t>welche Energiemenge übrig bleibt, die weiterhin durch Erdgas gedeckt werden muss: [kWh/a]</t>
  </si>
  <si>
    <t>Ausgangszustand: 100 Vol.-% CH4</t>
  </si>
  <si>
    <t>VNB3: Beimischung 20 Vol.-% H2</t>
  </si>
  <si>
    <t>VNB4: 100 Vol.-% H2</t>
  </si>
  <si>
    <t>VNB3: 100 Vol.-% H2</t>
  </si>
  <si>
    <t>Wärmenetz-anschluss</t>
  </si>
  <si>
    <t>Einfamilienhäuser</t>
  </si>
  <si>
    <t>Zweifamilienhäuser</t>
  </si>
  <si>
    <t>Mehrfamilienhäuser</t>
  </si>
  <si>
    <t>Nichtwohngebäude</t>
  </si>
  <si>
    <t>&lt;- Achtung: hier muss nur ein Teil des Wärmebedarfs durch H2 gedeckt werden, die Beimischung von H2 zum Gasgemisch beträt 20 Vol.-%</t>
  </si>
  <si>
    <t>Zwischenzeitliche Beimischung 2030 von 20%</t>
  </si>
  <si>
    <t>Hausanschlüsse</t>
  </si>
  <si>
    <t>Summe</t>
  </si>
  <si>
    <t>Anzahl benötigte WKA:</t>
  </si>
  <si>
    <t>Wärmebedarf welcher durch H2 gedeckt wird [kWh/a]</t>
  </si>
  <si>
    <t>Arbeitsstunden pro Tag [h/d]</t>
  </si>
  <si>
    <t>DVGW Deutscher Verein des Gas- und Wasserfaches e. V.: „Roadmap Gas 2050: Transformationspfade der deutschen Gasinfrastruktur inkl. Gasanwender“ (2022)</t>
  </si>
  <si>
    <t>DVGW Deutscher Verein des Gas- und Wasserfaches e. V.: „Roadmap Gas 2050: Transformationspfade der deutschen Gasinfrastruktur inkl. Gasanwender“  (2022)</t>
  </si>
  <si>
    <t>Umwelt Bundesamt: „Wohnen und Sanieren: Empirische Wohngebäudedaten seit 2002“ (2019)</t>
  </si>
  <si>
    <t>H2 Bedarf und benötigte Erschließung von erneuerbaren Energien Sensitivitäten 1-4 Jahr 2030</t>
  </si>
  <si>
    <t>H2 Bedarf und benötigte Erschließung von erneuerbaren Energien Sensitivitäten 1-4 Jahr 2045</t>
  </si>
  <si>
    <t>H2 Bedarf und benötigte Erschließung von erneuerbaren Energien Sensitivitäten 5-8 Jahr 2035</t>
  </si>
  <si>
    <t>Gebäudetyp</t>
  </si>
  <si>
    <t>Mehrfamilienhaus</t>
  </si>
  <si>
    <t>Zweifamilienhaus</t>
  </si>
  <si>
    <t>Einfamilienhaus</t>
  </si>
  <si>
    <t>Wohneinheiten/Gebäudetyp</t>
  </si>
  <si>
    <t>Spezifischer Heizenergieverbrauch [kWh/m²*a]</t>
  </si>
  <si>
    <t>Gesamtfläche [m²]</t>
  </si>
  <si>
    <t>Fläche/Wohneinheit [m²]</t>
  </si>
  <si>
    <t>Länge HA-Leitung</t>
  </si>
  <si>
    <t>gesamter Wärmebedarf [kWh/a]</t>
  </si>
  <si>
    <t>gesamter Wärmebedarf unter Berücksichtigung Wirkungsgrad Gasfeuerungsanlage [kWh/a]</t>
  </si>
  <si>
    <t>Dichte CH4 [kg/m³]</t>
  </si>
  <si>
    <t>Heizwert CH4 [kWh/m³]</t>
  </si>
  <si>
    <t>Dichte CH4-H2 [kg/m³]</t>
  </si>
  <si>
    <t>Heizwert CH4-H2 [kWh/m³]</t>
  </si>
  <si>
    <t>Dichte H2 [kg/m³]</t>
  </si>
  <si>
    <t>Heizwert H2 [kWh/m³]</t>
  </si>
  <si>
    <t>Heizungstyp 2020</t>
  </si>
  <si>
    <t>Anzahl Heizungen pro Gebäude 2020</t>
  </si>
  <si>
    <t>gesamter Wärmebedarf unter Berücksichtigung Wirkungsgrad Gasfeuerungsanlage (Gas) [kWh/a] 2020</t>
  </si>
  <si>
    <t>Gasmassenfluss [kg/s] 2020</t>
  </si>
  <si>
    <t>Heizungstyp 2030</t>
  </si>
  <si>
    <t>Anzahl Heizungen pro Gebäude 2030</t>
  </si>
  <si>
    <t>gesamter Wärmebedarf unter Berücksichtigung Wirkungsgrad Gasfeuerungsanlage (Gas) [kWh/a] 2030</t>
  </si>
  <si>
    <t>Gasmassenfluss [kg/s] 2030</t>
  </si>
  <si>
    <t>Gasmassenfluss [kg/s] 2035</t>
  </si>
  <si>
    <t>gesamter Wärmebedarf unter Berücksichtigung Wirkungsgrad Gasfeuerungsanlage (Gas) [kWh/a] 2035</t>
  </si>
  <si>
    <t>Anzahl Heizungen pro Gebäude 2035</t>
  </si>
  <si>
    <t>Heizungstyp 2035</t>
  </si>
  <si>
    <t>Heizungstyp 2045</t>
  </si>
  <si>
    <t>Anzahl Heizungen pro Gebäude 2045</t>
  </si>
  <si>
    <t>gesamter Wärmebedarf unter Berücksichtigung Wirkungsgrad Gasfeuerungsanlage (Gas) [kWh/a] 2045</t>
  </si>
  <si>
    <t>Gasmassenfluss [kg/s] 2045</t>
  </si>
  <si>
    <t>in Betrieb?</t>
  </si>
  <si>
    <t>ja</t>
  </si>
  <si>
    <t>nein</t>
  </si>
  <si>
    <t>Pipeflussergebnisse 2035 Gasflussgeschwindigkeit [m/s]</t>
  </si>
  <si>
    <t>Leitungslänge berechnet mit QGIS Länge [m]</t>
  </si>
  <si>
    <t>Pipeflussergebnisse 2030 Gasflussgeschwindigkeit [m/s]</t>
  </si>
  <si>
    <t>Pipeflussergebnisse 2045 Gasflussgeschwindigkeit [m/s]</t>
  </si>
  <si>
    <t>Brennwert H2 [kWh/m³]</t>
  </si>
  <si>
    <t>Volumenbedarf H-Gas [m³/h]</t>
  </si>
  <si>
    <t>Brennwert H-Gas [kWh/m³]</t>
  </si>
  <si>
    <t>Volumenbedarf H2 [m³/a]</t>
  </si>
  <si>
    <t>Volumenbedarf H2 [m³/h]</t>
  </si>
  <si>
    <t>Gebäudetypverteilung nach "dena-Gebäudereport 2021"</t>
  </si>
  <si>
    <t>Energieverbrauchverteilung nach "Wohnen und Sanieren: Empirische Wohngebäudedaten seit 2002"</t>
  </si>
  <si>
    <t>Heizungstypverteilung nach "Langfristszenarien für die Transformation des Energiesystems in Deutschland"</t>
  </si>
  <si>
    <t>Kostengegenüberstellung</t>
  </si>
  <si>
    <t>Dauer Umrüstung pro Gasfeuerungsanlage [min]</t>
  </si>
  <si>
    <t>Dauer An- und Abfahrt [min]</t>
  </si>
  <si>
    <t>Dauer Umrüstung insgesamt [min]</t>
  </si>
  <si>
    <t>Dauer Umrüstung insgesamt [h]</t>
  </si>
  <si>
    <t>H2 Umstellung</t>
  </si>
  <si>
    <t xml:space="preserve">Umstellung L-Gas H-Gas </t>
  </si>
  <si>
    <t>Bosch Thermotechnik</t>
  </si>
  <si>
    <t>Viessmann</t>
  </si>
  <si>
    <t>EWE Netz</t>
  </si>
  <si>
    <t>energienetze-mittelrhein</t>
  </si>
  <si>
    <t>Netzgesellschaft Düsseldorf mbH</t>
  </si>
  <si>
    <t>Energieversorgung Mittelrhein AG</t>
  </si>
  <si>
    <t>Stadtwerke Munster-Bispingen GmbH</t>
  </si>
  <si>
    <t>Umrüstungen pro Arbeitstag</t>
  </si>
  <si>
    <t>(abgerundet weil nur vollständige Umrüstungen möglich sind)</t>
  </si>
  <si>
    <t xml:space="preserve">Kopernikus-Projekt Ariadne: „Die Rolle von Wasserstoff im Gebäudesektor: Vergleich technischer Möglichkeiten und Kosten defossilisierter Optionen der Wärmeerzeugung“ (2021) </t>
  </si>
  <si>
    <t>Viessmann Deutschland GmbH: „Klimaneutral heizen mit Wasserstoff – Lösungen von Viessmann“</t>
  </si>
  <si>
    <t>EWE Netz: „Fragen und Antworten zur Erdgasumstellung“</t>
  </si>
  <si>
    <t>energienetze mittelrhein: „Wir bringen die Zukunft - H-Gas kommt“</t>
  </si>
  <si>
    <t>Netzgesellschaft Düsseldorf mbH: „Informationsflyer zur Erdgasumstellung“</t>
  </si>
  <si>
    <t>Energieversorgung Mittelrhein AG: „Erdgasumstellung im Westerwald“</t>
  </si>
  <si>
    <t>Stadtwerke Munster-Bispingen GmbH: „Neue Erdgasqualität (2020)“</t>
  </si>
  <si>
    <t>Arbeitsaufwand [min]</t>
  </si>
  <si>
    <t>Jahr</t>
  </si>
  <si>
    <t>Arbeitsaufwand Sensitivitäten 1-4</t>
  </si>
  <si>
    <t>Arbeitsaufwand Sensitivitäten 5-8</t>
  </si>
  <si>
    <t>gesamter Wärmebedarf (durch H2 gedeckt) unter Berücksichtigung des Wirkungsgrades [kWh/a]</t>
  </si>
  <si>
    <t>VNB 4, Worst-Case, PE/PVC/Stahl</t>
  </si>
  <si>
    <t>VNB 3, Worst-Case, GGG/GG/unbekannt</t>
  </si>
  <si>
    <t>Durchschnittliche Kosten pro Wohneinheit</t>
  </si>
  <si>
    <t>Summe Kosten pro Wohneinheit im EFH/NWG</t>
  </si>
  <si>
    <t>Summe Kosten pro Wohneinheit im ZFH</t>
  </si>
  <si>
    <t>Summe Kosten pro Wohneinheit im MFH</t>
  </si>
  <si>
    <t>Summe EFH&amp;NWG mit Gasanschluss, Anteil an gesamten Wohneinheiten</t>
  </si>
  <si>
    <t>Summe ZFH mit Gasanschluss, Anteil an gesamten Wohneinheiten</t>
  </si>
  <si>
    <t>Summe MFH mit Gasanschluss, Anteil an gesamten Wohneinheiten</t>
  </si>
  <si>
    <t>Anzahl gesamt Modell</t>
  </si>
  <si>
    <t xml:space="preserve">Startdatum Umrüstung </t>
  </si>
  <si>
    <t>Enddatum Umrüstung</t>
  </si>
  <si>
    <r>
      <rPr>
        <sz val="11"/>
        <color theme="1"/>
        <rFont val="Calibri"/>
        <family val="2"/>
      </rPr>
      <t xml:space="preserve">→ </t>
    </r>
    <r>
      <rPr>
        <sz val="11"/>
        <color theme="1"/>
        <rFont val="Calibri"/>
        <family val="2"/>
        <scheme val="minor"/>
      </rPr>
      <t>Umrüstungsperiode startet innerhalb der Heizperiode, in der nicht umgerüstet wird, tatsächliches Startdatum: 01.05.2042</t>
    </r>
  </si>
  <si>
    <r>
      <rPr>
        <sz val="11"/>
        <color theme="1"/>
        <rFont val="Calibri"/>
        <family val="2"/>
      </rPr>
      <t>Ø</t>
    </r>
    <r>
      <rPr>
        <sz val="11"/>
        <color theme="1"/>
        <rFont val="Calibri"/>
        <family val="2"/>
        <scheme val="minor"/>
      </rPr>
      <t xml:space="preserve"> Arbeitsaufwand [min]</t>
    </r>
  </si>
  <si>
    <t>Dauer Heizperiode (1.10.-30.04.) [Monate]</t>
  </si>
  <si>
    <t>Umrüstungstage pro Jahr [d/a]</t>
  </si>
  <si>
    <t>Anzahl der Heizungen, die umgerüstet werden müssen [Stück]</t>
  </si>
  <si>
    <t>Anzahl benötigte fortlaufende Arbeitstage [d]</t>
  </si>
  <si>
    <t>Anzahl benötigte Jahre unter Einbezug der Heizperiode [a]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</si>
</sst>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\ _€_-;\-* #,##0.00\ _€_-;_-* &quot;-&quot;??\ _€_-;_-@_-"/>
    <numFmt numFmtId="164" formatCode="0.0000"/>
    <numFmt numFmtId="165" formatCode="0.0000000"/>
    <numFmt numFmtId="166" formatCode="_-* #,##0\ _€_-;\-* #,##0\ _€_-;_-* &quot;-&quot;??\ _€_-;_-@_-"/>
    <numFmt numFmtId="167" formatCode="0.00000000000"/>
    <numFmt numFmtId="168" formatCode="0.0000000000"/>
    <numFmt numFmtId="169" formatCode="#,##0.00\ &quot;€&quot;"/>
    <numFmt numFmtId="170" formatCode="0.0"/>
    <numFmt numFmtId="171" formatCode="0.00000"/>
    <numFmt numFmtId="172" formatCode="#,##0\ &quot;€&quot;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3F3F3F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1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FF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ck">
        <color theme="4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indexed="64"/>
      </right>
      <top/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theme="4"/>
      </bottom>
      <diagonal/>
    </border>
    <border>
      <left style="medium">
        <color rgb="FF92D050"/>
      </left>
      <right style="medium">
        <color rgb="FF92D050"/>
      </right>
      <top style="medium">
        <color rgb="FF92D050"/>
      </top>
      <bottom style="medium">
        <color rgb="FF92D05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rgb="FF92D050"/>
      </right>
      <top style="medium">
        <color rgb="FF92D050"/>
      </top>
      <bottom style="medium">
        <color rgb="FF92D050"/>
      </bottom>
      <diagonal/>
    </border>
    <border>
      <left style="medium">
        <color rgb="FF92D050"/>
      </left>
      <right/>
      <top style="medium">
        <color rgb="FF92D050"/>
      </top>
      <bottom style="medium">
        <color rgb="FF92D05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</cellStyleXfs>
  <cellXfs count="53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Fill="1"/>
    <xf numFmtId="0" fontId="0" fillId="0" borderId="0" xfId="0" applyBorder="1"/>
    <xf numFmtId="0" fontId="0" fillId="0" borderId="3" xfId="0" applyBorder="1"/>
    <xf numFmtId="0" fontId="7" fillId="0" borderId="3" xfId="0" applyFont="1" applyBorder="1"/>
    <xf numFmtId="2" fontId="7" fillId="0" borderId="3" xfId="0" applyNumberFormat="1" applyFont="1" applyBorder="1"/>
    <xf numFmtId="167" fontId="7" fillId="0" borderId="3" xfId="0" applyNumberFormat="1" applyFont="1" applyBorder="1"/>
    <xf numFmtId="1" fontId="7" fillId="0" borderId="3" xfId="0" applyNumberFormat="1" applyFont="1" applyBorder="1"/>
    <xf numFmtId="2" fontId="7" fillId="3" borderId="3" xfId="0" applyNumberFormat="1" applyFont="1" applyFill="1" applyBorder="1"/>
    <xf numFmtId="0" fontId="8" fillId="0" borderId="3" xfId="0" applyFont="1" applyBorder="1"/>
    <xf numFmtId="2" fontId="8" fillId="0" borderId="3" xfId="0" applyNumberFormat="1" applyFont="1" applyBorder="1"/>
    <xf numFmtId="167" fontId="8" fillId="0" borderId="3" xfId="0" applyNumberFormat="1" applyFont="1" applyBorder="1"/>
    <xf numFmtId="2" fontId="8" fillId="3" borderId="3" xfId="0" applyNumberFormat="1" applyFont="1" applyFill="1" applyBorder="1"/>
    <xf numFmtId="167" fontId="8" fillId="3" borderId="3" xfId="0" applyNumberFormat="1" applyFont="1" applyFill="1" applyBorder="1"/>
    <xf numFmtId="0" fontId="9" fillId="0" borderId="3" xfId="0" applyFont="1" applyBorder="1"/>
    <xf numFmtId="2" fontId="9" fillId="0" borderId="3" xfId="0" applyNumberFormat="1" applyFont="1" applyBorder="1"/>
    <xf numFmtId="0" fontId="7" fillId="4" borderId="3" xfId="0" applyFont="1" applyFill="1" applyBorder="1"/>
    <xf numFmtId="1" fontId="7" fillId="4" borderId="3" xfId="0" applyNumberFormat="1" applyFont="1" applyFill="1" applyBorder="1"/>
    <xf numFmtId="0" fontId="0" fillId="0" borderId="17" xfId="0" applyBorder="1"/>
    <xf numFmtId="0" fontId="0" fillId="0" borderId="10" xfId="0" applyBorder="1"/>
    <xf numFmtId="2" fontId="11" fillId="0" borderId="3" xfId="0" applyNumberFormat="1" applyFont="1" applyBorder="1"/>
    <xf numFmtId="0" fontId="11" fillId="0" borderId="3" xfId="0" applyFont="1" applyBorder="1"/>
    <xf numFmtId="22" fontId="7" fillId="0" borderId="11" xfId="0" applyNumberFormat="1" applyFont="1" applyBorder="1"/>
    <xf numFmtId="22" fontId="7" fillId="0" borderId="3" xfId="0" applyNumberFormat="1" applyFont="1" applyBorder="1"/>
    <xf numFmtId="164" fontId="7" fillId="3" borderId="3" xfId="0" applyNumberFormat="1" applyFont="1" applyFill="1" applyBorder="1"/>
    <xf numFmtId="0" fontId="7" fillId="0" borderId="10" xfId="0" applyFont="1" applyBorder="1"/>
    <xf numFmtId="0" fontId="8" fillId="0" borderId="0" xfId="0" applyFont="1"/>
    <xf numFmtId="0" fontId="14" fillId="0" borderId="3" xfId="0" applyFont="1" applyFill="1" applyBorder="1"/>
    <xf numFmtId="164" fontId="7" fillId="0" borderId="3" xfId="0" applyNumberFormat="1" applyFont="1" applyFill="1" applyBorder="1"/>
    <xf numFmtId="22" fontId="7" fillId="0" borderId="16" xfId="0" applyNumberFormat="1" applyFont="1" applyBorder="1"/>
    <xf numFmtId="22" fontId="7" fillId="0" borderId="17" xfId="0" applyNumberFormat="1" applyFont="1" applyBorder="1"/>
    <xf numFmtId="2" fontId="7" fillId="0" borderId="17" xfId="0" applyNumberFormat="1" applyFont="1" applyBorder="1"/>
    <xf numFmtId="164" fontId="7" fillId="3" borderId="17" xfId="0" applyNumberFormat="1" applyFont="1" applyFill="1" applyBorder="1"/>
    <xf numFmtId="0" fontId="7" fillId="0" borderId="17" xfId="0" applyFont="1" applyBorder="1"/>
    <xf numFmtId="0" fontId="7" fillId="0" borderId="15" xfId="0" applyFont="1" applyBorder="1"/>
    <xf numFmtId="0" fontId="8" fillId="0" borderId="0" xfId="0" applyFont="1" applyBorder="1"/>
    <xf numFmtId="164" fontId="8" fillId="0" borderId="0" xfId="0" applyNumberFormat="1" applyFont="1" applyBorder="1"/>
    <xf numFmtId="164" fontId="9" fillId="0" borderId="3" xfId="0" applyNumberFormat="1" applyFont="1" applyBorder="1"/>
    <xf numFmtId="0" fontId="9" fillId="0" borderId="0" xfId="0" applyFont="1"/>
    <xf numFmtId="0" fontId="0" fillId="0" borderId="0" xfId="0" applyFill="1" applyBorder="1"/>
    <xf numFmtId="0" fontId="8" fillId="4" borderId="3" xfId="0" applyFont="1" applyFill="1" applyBorder="1"/>
    <xf numFmtId="0" fontId="0" fillId="0" borderId="3" xfId="0" applyFill="1" applyBorder="1"/>
    <xf numFmtId="0" fontId="0" fillId="0" borderId="14" xfId="0" applyBorder="1"/>
    <xf numFmtId="0" fontId="0" fillId="5" borderId="3" xfId="0" applyFill="1" applyBorder="1"/>
    <xf numFmtId="0" fontId="8" fillId="0" borderId="3" xfId="0" applyFont="1" applyFill="1" applyBorder="1"/>
    <xf numFmtId="0" fontId="0" fillId="5" borderId="17" xfId="0" applyFill="1" applyBorder="1"/>
    <xf numFmtId="0" fontId="0" fillId="5" borderId="14" xfId="0" applyFill="1" applyBorder="1"/>
    <xf numFmtId="0" fontId="11" fillId="0" borderId="3" xfId="0" applyFont="1" applyFill="1" applyBorder="1"/>
    <xf numFmtId="0" fontId="7" fillId="0" borderId="3" xfId="0" applyFont="1" applyFill="1" applyBorder="1"/>
    <xf numFmtId="0" fontId="11" fillId="0" borderId="0" xfId="0" applyFont="1" applyFill="1"/>
    <xf numFmtId="0" fontId="11" fillId="5" borderId="3" xfId="0" applyFont="1" applyFill="1" applyBorder="1"/>
    <xf numFmtId="166" fontId="11" fillId="0" borderId="3" xfId="1" applyNumberFormat="1" applyFont="1" applyBorder="1"/>
    <xf numFmtId="166" fontId="11" fillId="5" borderId="3" xfId="1" applyNumberFormat="1" applyFont="1" applyFill="1" applyBorder="1"/>
    <xf numFmtId="2" fontId="11" fillId="5" borderId="3" xfId="0" applyNumberFormat="1" applyFont="1" applyFill="1" applyBorder="1"/>
    <xf numFmtId="166" fontId="11" fillId="0" borderId="3" xfId="0" applyNumberFormat="1" applyFont="1" applyBorder="1"/>
    <xf numFmtId="166" fontId="11" fillId="0" borderId="3" xfId="1" applyNumberFormat="1" applyFont="1" applyFill="1" applyBorder="1"/>
    <xf numFmtId="1" fontId="11" fillId="0" borderId="3" xfId="1" applyNumberFormat="1" applyFont="1" applyFill="1" applyBorder="1"/>
    <xf numFmtId="1" fontId="11" fillId="5" borderId="3" xfId="1" applyNumberFormat="1" applyFont="1" applyFill="1" applyBorder="1"/>
    <xf numFmtId="166" fontId="11" fillId="5" borderId="3" xfId="0" applyNumberFormat="1" applyFont="1" applyFill="1" applyBorder="1"/>
    <xf numFmtId="0" fontId="15" fillId="0" borderId="0" xfId="0" applyFont="1" applyAlignment="1"/>
    <xf numFmtId="0" fontId="10" fillId="5" borderId="3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1" fontId="0" fillId="0" borderId="3" xfId="0" applyNumberFormat="1" applyBorder="1"/>
    <xf numFmtId="1" fontId="11" fillId="0" borderId="3" xfId="0" applyNumberFormat="1" applyFont="1" applyBorder="1"/>
    <xf numFmtId="0" fontId="11" fillId="0" borderId="14" xfId="0" applyFont="1" applyBorder="1"/>
    <xf numFmtId="1" fontId="11" fillId="5" borderId="3" xfId="0" applyNumberFormat="1" applyFont="1" applyFill="1" applyBorder="1"/>
    <xf numFmtId="0" fontId="11" fillId="0" borderId="0" xfId="0" applyFont="1" applyAlignment="1"/>
    <xf numFmtId="0" fontId="15" fillId="0" borderId="0" xfId="0" applyFont="1"/>
    <xf numFmtId="1" fontId="7" fillId="5" borderId="3" xfId="0" applyNumberFormat="1" applyFont="1" applyFill="1" applyBorder="1"/>
    <xf numFmtId="0" fontId="8" fillId="0" borderId="17" xfId="0" applyFont="1" applyBorder="1"/>
    <xf numFmtId="0" fontId="7" fillId="0" borderId="14" xfId="0" applyFont="1" applyBorder="1"/>
    <xf numFmtId="0" fontId="10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9" fillId="0" borderId="0" xfId="0" applyFont="1" applyAlignment="1">
      <alignment horizontal="center"/>
    </xf>
    <xf numFmtId="0" fontId="9" fillId="0" borderId="24" xfId="0" applyFont="1" applyBorder="1"/>
    <xf numFmtId="0" fontId="9" fillId="0" borderId="25" xfId="0" applyFont="1" applyBorder="1"/>
    <xf numFmtId="0" fontId="9" fillId="0" borderId="26" xfId="0" applyFont="1" applyBorder="1"/>
    <xf numFmtId="0" fontId="9" fillId="0" borderId="27" xfId="0" applyFont="1" applyBorder="1"/>
    <xf numFmtId="22" fontId="7" fillId="0" borderId="14" xfId="0" applyNumberFormat="1" applyFont="1" applyBorder="1"/>
    <xf numFmtId="2" fontId="7" fillId="0" borderId="14" xfId="0" applyNumberFormat="1" applyFont="1" applyBorder="1"/>
    <xf numFmtId="164" fontId="7" fillId="3" borderId="14" xfId="0" applyNumberFormat="1" applyFont="1" applyFill="1" applyBorder="1"/>
    <xf numFmtId="0" fontId="9" fillId="3" borderId="14" xfId="0" applyFont="1" applyFill="1" applyBorder="1"/>
    <xf numFmtId="0" fontId="9" fillId="0" borderId="29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2" fontId="9" fillId="0" borderId="28" xfId="0" applyNumberFormat="1" applyFont="1" applyBorder="1" applyAlignment="1">
      <alignment horizontal="center"/>
    </xf>
    <xf numFmtId="164" fontId="9" fillId="3" borderId="28" xfId="0" applyNumberFormat="1" applyFont="1" applyFill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5" borderId="26" xfId="0" applyFont="1" applyFill="1" applyBorder="1"/>
    <xf numFmtId="0" fontId="9" fillId="5" borderId="3" xfId="0" applyFont="1" applyFill="1" applyBorder="1"/>
    <xf numFmtId="2" fontId="9" fillId="5" borderId="3" xfId="0" applyNumberFormat="1" applyFont="1" applyFill="1" applyBorder="1"/>
    <xf numFmtId="164" fontId="9" fillId="5" borderId="3" xfId="0" applyNumberFormat="1" applyFont="1" applyFill="1" applyBorder="1"/>
    <xf numFmtId="0" fontId="9" fillId="5" borderId="27" xfId="0" applyFont="1" applyFill="1" applyBorder="1"/>
    <xf numFmtId="0" fontId="9" fillId="0" borderId="0" xfId="0" applyFont="1" applyFill="1"/>
    <xf numFmtId="167" fontId="7" fillId="0" borderId="14" xfId="0" applyNumberFormat="1" applyFont="1" applyBorder="1"/>
    <xf numFmtId="1" fontId="7" fillId="0" borderId="14" xfId="0" applyNumberFormat="1" applyFont="1" applyBorder="1"/>
    <xf numFmtId="2" fontId="7" fillId="3" borderId="14" xfId="0" applyNumberFormat="1" applyFont="1" applyFill="1" applyBorder="1"/>
    <xf numFmtId="2" fontId="11" fillId="0" borderId="0" xfId="0" applyNumberFormat="1" applyFont="1"/>
    <xf numFmtId="0" fontId="18" fillId="0" borderId="0" xfId="0" applyFont="1" applyFill="1" applyAlignment="1"/>
    <xf numFmtId="3" fontId="11" fillId="5" borderId="3" xfId="0" applyNumberFormat="1" applyFont="1" applyFill="1" applyBorder="1"/>
    <xf numFmtId="3" fontId="11" fillId="0" borderId="3" xfId="0" applyNumberFormat="1" applyFont="1" applyBorder="1"/>
    <xf numFmtId="1" fontId="0" fillId="5" borderId="3" xfId="0" applyNumberFormat="1" applyFill="1" applyBorder="1"/>
    <xf numFmtId="2" fontId="8" fillId="0" borderId="3" xfId="0" applyNumberFormat="1" applyFont="1" applyFill="1" applyBorder="1"/>
    <xf numFmtId="167" fontId="8" fillId="0" borderId="0" xfId="0" applyNumberFormat="1" applyFont="1" applyBorder="1"/>
    <xf numFmtId="2" fontId="8" fillId="0" borderId="0" xfId="0" applyNumberFormat="1" applyFont="1" applyFill="1" applyBorder="1"/>
    <xf numFmtId="2" fontId="7" fillId="0" borderId="14" xfId="0" applyNumberFormat="1" applyFont="1" applyFill="1" applyBorder="1"/>
    <xf numFmtId="2" fontId="7" fillId="0" borderId="3" xfId="0" applyNumberFormat="1" applyFont="1" applyFill="1" applyBorder="1"/>
    <xf numFmtId="167" fontId="8" fillId="0" borderId="3" xfId="0" applyNumberFormat="1" applyFont="1" applyFill="1" applyBorder="1"/>
    <xf numFmtId="0" fontId="0" fillId="7" borderId="3" xfId="0" applyFill="1" applyBorder="1"/>
    <xf numFmtId="2" fontId="0" fillId="7" borderId="3" xfId="0" applyNumberFormat="1" applyFill="1" applyBorder="1"/>
    <xf numFmtId="167" fontId="8" fillId="7" borderId="3" xfId="0" applyNumberFormat="1" applyFont="1" applyFill="1" applyBorder="1"/>
    <xf numFmtId="0" fontId="8" fillId="7" borderId="3" xfId="0" applyFont="1" applyFill="1" applyBorder="1"/>
    <xf numFmtId="0" fontId="7" fillId="7" borderId="14" xfId="0" applyFont="1" applyFill="1" applyBorder="1"/>
    <xf numFmtId="0" fontId="7" fillId="7" borderId="3" xfId="0" applyFont="1" applyFill="1" applyBorder="1"/>
    <xf numFmtId="167" fontId="7" fillId="9" borderId="14" xfId="0" applyNumberFormat="1" applyFont="1" applyFill="1" applyBorder="1"/>
    <xf numFmtId="167" fontId="7" fillId="9" borderId="3" xfId="0" applyNumberFormat="1" applyFont="1" applyFill="1" applyBorder="1"/>
    <xf numFmtId="167" fontId="8" fillId="9" borderId="3" xfId="0" applyNumberFormat="1" applyFont="1" applyFill="1" applyBorder="1"/>
    <xf numFmtId="0" fontId="0" fillId="9" borderId="3" xfId="0" applyFill="1" applyBorder="1"/>
    <xf numFmtId="0" fontId="8" fillId="9" borderId="3" xfId="0" applyFont="1" applyFill="1" applyBorder="1"/>
    <xf numFmtId="2" fontId="8" fillId="9" borderId="3" xfId="0" applyNumberFormat="1" applyFont="1" applyFill="1" applyBorder="1"/>
    <xf numFmtId="2" fontId="8" fillId="7" borderId="3" xfId="0" applyNumberFormat="1" applyFont="1" applyFill="1" applyBorder="1"/>
    <xf numFmtId="2" fontId="0" fillId="0" borderId="3" xfId="0" applyNumberFormat="1" applyFill="1" applyBorder="1"/>
    <xf numFmtId="0" fontId="5" fillId="5" borderId="3" xfId="0" applyFont="1" applyFill="1" applyBorder="1"/>
    <xf numFmtId="43" fontId="11" fillId="5" borderId="3" xfId="1" applyFont="1" applyFill="1" applyBorder="1"/>
    <xf numFmtId="43" fontId="11" fillId="0" borderId="3" xfId="1" applyFont="1" applyBorder="1"/>
    <xf numFmtId="2" fontId="11" fillId="5" borderId="3" xfId="1" applyNumberFormat="1" applyFont="1" applyFill="1" applyBorder="1" applyAlignment="1">
      <alignment horizontal="right"/>
    </xf>
    <xf numFmtId="2" fontId="11" fillId="5" borderId="3" xfId="1" applyNumberFormat="1" applyFont="1" applyFill="1" applyBorder="1" applyAlignment="1">
      <alignment horizontal="right" vertical="center" wrapText="1"/>
    </xf>
    <xf numFmtId="2" fontId="11" fillId="5" borderId="3" xfId="1" applyNumberFormat="1" applyFont="1" applyFill="1" applyBorder="1"/>
    <xf numFmtId="2" fontId="0" fillId="0" borderId="0" xfId="0" applyNumberFormat="1" applyFill="1"/>
    <xf numFmtId="2" fontId="0" fillId="5" borderId="3" xfId="1" applyNumberFormat="1" applyFont="1" applyFill="1" applyBorder="1"/>
    <xf numFmtId="2" fontId="5" fillId="0" borderId="3" xfId="1" applyNumberFormat="1" applyFont="1" applyFill="1" applyBorder="1"/>
    <xf numFmtId="2" fontId="9" fillId="0" borderId="3" xfId="1" applyNumberFormat="1" applyFont="1" applyFill="1" applyBorder="1"/>
    <xf numFmtId="2" fontId="11" fillId="5" borderId="3" xfId="1" applyNumberFormat="1" applyFont="1" applyFill="1" applyBorder="1" applyAlignment="1">
      <alignment horizontal="left" vertical="center" wrapText="1"/>
    </xf>
    <xf numFmtId="2" fontId="0" fillId="0" borderId="3" xfId="1" applyNumberFormat="1" applyFont="1" applyFill="1" applyBorder="1"/>
    <xf numFmtId="2" fontId="19" fillId="5" borderId="3" xfId="1" applyNumberFormat="1" applyFont="1" applyFill="1" applyBorder="1"/>
    <xf numFmtId="2" fontId="20" fillId="0" borderId="0" xfId="0" applyNumberFormat="1" applyFont="1" applyFill="1"/>
    <xf numFmtId="2" fontId="19" fillId="5" borderId="3" xfId="1" applyNumberFormat="1" applyFont="1" applyFill="1" applyBorder="1" applyAlignment="1">
      <alignment horizontal="left" vertical="center" wrapText="1"/>
    </xf>
    <xf numFmtId="2" fontId="19" fillId="5" borderId="3" xfId="1" applyNumberFormat="1" applyFont="1" applyFill="1" applyBorder="1" applyAlignment="1">
      <alignment horizontal="right" vertical="center" wrapText="1"/>
    </xf>
    <xf numFmtId="2" fontId="19" fillId="5" borderId="3" xfId="1" applyNumberFormat="1" applyFont="1" applyFill="1" applyBorder="1" applyAlignment="1">
      <alignment horizontal="right"/>
    </xf>
    <xf numFmtId="2" fontId="11" fillId="5" borderId="3" xfId="1" applyNumberFormat="1" applyFont="1" applyFill="1" applyBorder="1" applyAlignment="1">
      <alignment vertical="center" wrapText="1"/>
    </xf>
    <xf numFmtId="2" fontId="12" fillId="0" borderId="3" xfId="1" applyNumberFormat="1" applyFont="1" applyFill="1" applyBorder="1"/>
    <xf numFmtId="2" fontId="0" fillId="0" borderId="3" xfId="1" applyNumberFormat="1" applyFont="1" applyFill="1" applyBorder="1" applyAlignment="1">
      <alignment horizontal="right"/>
    </xf>
    <xf numFmtId="2" fontId="12" fillId="0" borderId="3" xfId="1" applyNumberFormat="1" applyFont="1" applyFill="1" applyBorder="1" applyAlignment="1">
      <alignment horizontal="left" vertical="center" wrapText="1"/>
    </xf>
    <xf numFmtId="2" fontId="0" fillId="0" borderId="3" xfId="1" applyNumberFormat="1" applyFont="1" applyFill="1" applyBorder="1" applyAlignment="1"/>
    <xf numFmtId="2" fontId="12" fillId="0" borderId="3" xfId="1" applyNumberFormat="1" applyFont="1" applyFill="1" applyBorder="1" applyAlignment="1">
      <alignment horizontal="right"/>
    </xf>
    <xf numFmtId="2" fontId="19" fillId="5" borderId="3" xfId="1" applyNumberFormat="1" applyFont="1" applyFill="1" applyBorder="1" applyAlignment="1">
      <alignment wrapText="1"/>
    </xf>
    <xf numFmtId="2" fontId="19" fillId="5" borderId="3" xfId="1" applyNumberFormat="1" applyFont="1" applyFill="1" applyBorder="1" applyAlignment="1">
      <alignment vertical="center" wrapText="1"/>
    </xf>
    <xf numFmtId="2" fontId="20" fillId="5" borderId="3" xfId="1" applyNumberFormat="1" applyFont="1" applyFill="1" applyBorder="1"/>
    <xf numFmtId="169" fontId="0" fillId="0" borderId="3" xfId="1" applyNumberFormat="1" applyFont="1" applyFill="1" applyBorder="1"/>
    <xf numFmtId="169" fontId="16" fillId="0" borderId="3" xfId="1" applyNumberFormat="1" applyFont="1" applyFill="1" applyBorder="1"/>
    <xf numFmtId="169" fontId="19" fillId="5" borderId="3" xfId="1" applyNumberFormat="1" applyFont="1" applyFill="1" applyBorder="1"/>
    <xf numFmtId="169" fontId="11" fillId="5" borderId="3" xfId="1" applyNumberFormat="1" applyFont="1" applyFill="1" applyBorder="1"/>
    <xf numFmtId="169" fontId="11" fillId="0" borderId="3" xfId="1" applyNumberFormat="1" applyFont="1" applyFill="1" applyBorder="1"/>
    <xf numFmtId="169" fontId="0" fillId="5" borderId="3" xfId="1" applyNumberFormat="1" applyFont="1" applyFill="1" applyBorder="1"/>
    <xf numFmtId="169" fontId="0" fillId="0" borderId="0" xfId="0" applyNumberFormat="1" applyFill="1"/>
    <xf numFmtId="169" fontId="8" fillId="5" borderId="3" xfId="1" applyNumberFormat="1" applyFont="1" applyFill="1" applyBorder="1"/>
    <xf numFmtId="2" fontId="8" fillId="0" borderId="0" xfId="0" applyNumberFormat="1" applyFont="1" applyFill="1"/>
    <xf numFmtId="169" fontId="20" fillId="5" borderId="3" xfId="1" applyNumberFormat="1" applyFont="1" applyFill="1" applyBorder="1"/>
    <xf numFmtId="2" fontId="8" fillId="5" borderId="3" xfId="1" applyNumberFormat="1" applyFont="1" applyFill="1" applyBorder="1"/>
    <xf numFmtId="169" fontId="12" fillId="0" borderId="3" xfId="1" applyNumberFormat="1" applyFont="1" applyFill="1" applyBorder="1"/>
    <xf numFmtId="169" fontId="13" fillId="0" borderId="3" xfId="1" applyNumberFormat="1" applyFont="1" applyFill="1" applyBorder="1"/>
    <xf numFmtId="169" fontId="19" fillId="5" borderId="3" xfId="1" applyNumberFormat="1" applyFont="1" applyFill="1" applyBorder="1" applyAlignment="1">
      <alignment horizontal="right"/>
    </xf>
    <xf numFmtId="169" fontId="0" fillId="0" borderId="3" xfId="1" applyNumberFormat="1" applyFont="1" applyFill="1" applyBorder="1" applyAlignment="1">
      <alignment horizontal="right"/>
    </xf>
    <xf numFmtId="169" fontId="11" fillId="5" borderId="3" xfId="1" applyNumberFormat="1" applyFont="1" applyFill="1" applyBorder="1" applyAlignment="1">
      <alignment horizontal="right"/>
    </xf>
    <xf numFmtId="169" fontId="11" fillId="5" borderId="3" xfId="1" applyNumberFormat="1" applyFont="1" applyFill="1" applyBorder="1" applyAlignment="1">
      <alignment horizontal="right" vertical="center" wrapText="1"/>
    </xf>
    <xf numFmtId="169" fontId="19" fillId="5" borderId="3" xfId="1" applyNumberFormat="1" applyFont="1" applyFill="1" applyBorder="1" applyAlignment="1">
      <alignment horizontal="right" vertical="center" wrapText="1"/>
    </xf>
    <xf numFmtId="2" fontId="2" fillId="0" borderId="1" xfId="2" applyNumberFormat="1" applyFill="1"/>
    <xf numFmtId="2" fontId="21" fillId="2" borderId="6" xfId="3" applyNumberFormat="1" applyFont="1" applyBorder="1"/>
    <xf numFmtId="2" fontId="21" fillId="2" borderId="7" xfId="3" applyNumberFormat="1" applyFont="1" applyBorder="1"/>
    <xf numFmtId="2" fontId="21" fillId="2" borderId="8" xfId="3" applyNumberFormat="1" applyFont="1" applyBorder="1"/>
    <xf numFmtId="2" fontId="21" fillId="2" borderId="9" xfId="3" applyNumberFormat="1" applyFont="1" applyBorder="1"/>
    <xf numFmtId="2" fontId="21" fillId="2" borderId="3" xfId="3" applyNumberFormat="1" applyFont="1" applyBorder="1"/>
    <xf numFmtId="2" fontId="21" fillId="2" borderId="2" xfId="3" applyNumberFormat="1" applyFont="1"/>
    <xf numFmtId="2" fontId="21" fillId="2" borderId="2" xfId="3" applyNumberFormat="1" applyFont="1" applyAlignment="1">
      <alignment wrapText="1"/>
    </xf>
    <xf numFmtId="2" fontId="21" fillId="2" borderId="12" xfId="3" applyNumberFormat="1" applyFont="1" applyBorder="1"/>
    <xf numFmtId="2" fontId="1" fillId="5" borderId="3" xfId="1" applyNumberFormat="1" applyFont="1" applyFill="1" applyBorder="1"/>
    <xf numFmtId="2" fontId="1" fillId="0" borderId="0" xfId="0" applyNumberFormat="1" applyFont="1" applyFill="1"/>
    <xf numFmtId="2" fontId="1" fillId="0" borderId="3" xfId="1" applyNumberFormat="1" applyFont="1" applyFill="1" applyBorder="1"/>
    <xf numFmtId="169" fontId="1" fillId="0" borderId="3" xfId="1" applyNumberFormat="1" applyFont="1" applyFill="1" applyBorder="1"/>
    <xf numFmtId="2" fontId="11" fillId="5" borderId="3" xfId="1" applyNumberFormat="1" applyFont="1" applyFill="1" applyBorder="1" applyAlignment="1">
      <alignment wrapText="1"/>
    </xf>
    <xf numFmtId="169" fontId="1" fillId="5" borderId="3" xfId="1" applyNumberFormat="1" applyFont="1" applyFill="1" applyBorder="1"/>
    <xf numFmtId="2" fontId="1" fillId="0" borderId="3" xfId="1" applyNumberFormat="1" applyFont="1" applyFill="1" applyBorder="1" applyAlignment="1">
      <alignment horizontal="right"/>
    </xf>
    <xf numFmtId="169" fontId="1" fillId="0" borderId="3" xfId="1" applyNumberFormat="1" applyFont="1" applyFill="1" applyBorder="1" applyAlignment="1">
      <alignment horizontal="right"/>
    </xf>
    <xf numFmtId="2" fontId="1" fillId="0" borderId="3" xfId="1" applyNumberFormat="1" applyFont="1" applyFill="1" applyBorder="1" applyAlignment="1"/>
    <xf numFmtId="169" fontId="1" fillId="0" borderId="0" xfId="0" applyNumberFormat="1" applyFont="1" applyFill="1"/>
    <xf numFmtId="0" fontId="17" fillId="0" borderId="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0" fillId="10" borderId="23" xfId="0" applyFill="1" applyBorder="1"/>
    <xf numFmtId="0" fontId="17" fillId="0" borderId="10" xfId="0" applyFont="1" applyBorder="1" applyAlignment="1">
      <alignment vertical="center"/>
    </xf>
    <xf numFmtId="1" fontId="11" fillId="0" borderId="14" xfId="0" applyNumberFormat="1" applyFont="1" applyBorder="1"/>
    <xf numFmtId="0" fontId="11" fillId="0" borderId="14" xfId="0" applyFont="1" applyBorder="1" applyAlignment="1">
      <alignment vertical="center"/>
    </xf>
    <xf numFmtId="168" fontId="11" fillId="0" borderId="14" xfId="0" applyNumberFormat="1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68" fontId="11" fillId="0" borderId="3" xfId="0" applyNumberFormat="1" applyFont="1" applyBorder="1" applyAlignment="1">
      <alignment vertical="center"/>
    </xf>
    <xf numFmtId="1" fontId="11" fillId="0" borderId="3" xfId="0" applyNumberFormat="1" applyFont="1" applyBorder="1" applyAlignment="1">
      <alignment vertical="center"/>
    </xf>
    <xf numFmtId="165" fontId="11" fillId="0" borderId="3" xfId="0" applyNumberFormat="1" applyFont="1" applyBorder="1"/>
    <xf numFmtId="1" fontId="11" fillId="0" borderId="14" xfId="0" applyNumberFormat="1" applyFont="1" applyBorder="1" applyAlignment="1">
      <alignment vertical="center"/>
    </xf>
    <xf numFmtId="165" fontId="11" fillId="0" borderId="14" xfId="0" applyNumberFormat="1" applyFont="1" applyBorder="1"/>
    <xf numFmtId="11" fontId="11" fillId="0" borderId="3" xfId="0" applyNumberFormat="1" applyFont="1" applyBorder="1" applyAlignment="1">
      <alignment vertical="center"/>
    </xf>
    <xf numFmtId="0" fontId="0" fillId="11" borderId="3" xfId="0" applyFill="1" applyBorder="1"/>
    <xf numFmtId="0" fontId="7" fillId="11" borderId="14" xfId="0" applyFont="1" applyFill="1" applyBorder="1"/>
    <xf numFmtId="0" fontId="7" fillId="11" borderId="3" xfId="0" applyFont="1" applyFill="1" applyBorder="1"/>
    <xf numFmtId="169" fontId="1" fillId="12" borderId="3" xfId="1" applyNumberFormat="1" applyFont="1" applyFill="1" applyBorder="1"/>
    <xf numFmtId="169" fontId="8" fillId="12" borderId="3" xfId="1" applyNumberFormat="1" applyFont="1" applyFill="1" applyBorder="1"/>
    <xf numFmtId="169" fontId="4" fillId="13" borderId="3" xfId="1" applyNumberFormat="1" applyFont="1" applyFill="1" applyBorder="1"/>
    <xf numFmtId="169" fontId="0" fillId="12" borderId="3" xfId="1" applyNumberFormat="1" applyFont="1" applyFill="1" applyBorder="1"/>
    <xf numFmtId="169" fontId="0" fillId="0" borderId="0" xfId="0" applyNumberFormat="1"/>
    <xf numFmtId="0" fontId="0" fillId="0" borderId="35" xfId="0" applyBorder="1"/>
    <xf numFmtId="0" fontId="11" fillId="0" borderId="0" xfId="0" applyFont="1"/>
    <xf numFmtId="169" fontId="0" fillId="0" borderId="0" xfId="0" applyNumberFormat="1" applyBorder="1"/>
    <xf numFmtId="43" fontId="0" fillId="0" borderId="0" xfId="1" applyFont="1"/>
    <xf numFmtId="43" fontId="0" fillId="0" borderId="0" xfId="0" applyNumberFormat="1"/>
    <xf numFmtId="170" fontId="11" fillId="0" borderId="3" xfId="0" applyNumberFormat="1" applyFont="1" applyFill="1" applyBorder="1" applyAlignment="1">
      <alignment horizontal="center" vertical="center"/>
    </xf>
    <xf numFmtId="10" fontId="11" fillId="0" borderId="3" xfId="0" applyNumberFormat="1" applyFont="1" applyFill="1" applyBorder="1" applyAlignment="1">
      <alignment horizontal="center" vertical="center"/>
    </xf>
    <xf numFmtId="43" fontId="11" fillId="0" borderId="3" xfId="1" applyFont="1" applyFill="1" applyBorder="1" applyAlignment="1">
      <alignment horizontal="center" vertical="center"/>
    </xf>
    <xf numFmtId="43" fontId="11" fillId="5" borderId="14" xfId="1" applyFont="1" applyFill="1" applyBorder="1" applyAlignment="1">
      <alignment horizontal="center" vertical="center"/>
    </xf>
    <xf numFmtId="170" fontId="11" fillId="5" borderId="14" xfId="0" applyNumberFormat="1" applyFont="1" applyFill="1" applyBorder="1" applyAlignment="1">
      <alignment horizontal="center" vertical="center"/>
    </xf>
    <xf numFmtId="10" fontId="11" fillId="5" borderId="14" xfId="0" applyNumberFormat="1" applyFont="1" applyFill="1" applyBorder="1" applyAlignment="1">
      <alignment horizontal="center" vertical="center"/>
    </xf>
    <xf numFmtId="2" fontId="22" fillId="0" borderId="22" xfId="3" applyNumberFormat="1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2" fontId="22" fillId="0" borderId="37" xfId="3" applyNumberFormat="1" applyFont="1" applyFill="1" applyBorder="1" applyAlignment="1">
      <alignment horizontal="center" vertical="center"/>
    </xf>
    <xf numFmtId="43" fontId="11" fillId="5" borderId="36" xfId="1" applyFont="1" applyFill="1" applyBorder="1" applyAlignment="1">
      <alignment horizontal="center" vertical="center"/>
    </xf>
    <xf numFmtId="2" fontId="12" fillId="0" borderId="33" xfId="0" applyNumberFormat="1" applyFont="1" applyFill="1" applyBorder="1" applyAlignment="1">
      <alignment horizontal="center" vertical="center"/>
    </xf>
    <xf numFmtId="0" fontId="22" fillId="5" borderId="35" xfId="3" applyNumberFormat="1" applyFont="1" applyFill="1" applyBorder="1" applyAlignment="1">
      <alignment horizontal="center" vertical="center"/>
    </xf>
    <xf numFmtId="0" fontId="12" fillId="5" borderId="38" xfId="0" applyNumberFormat="1" applyFont="1" applyFill="1" applyBorder="1" applyAlignment="1">
      <alignment horizontal="center" vertical="center"/>
    </xf>
    <xf numFmtId="10" fontId="11" fillId="5" borderId="1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0" fontId="11" fillId="0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2" xfId="0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0" fontId="0" fillId="0" borderId="0" xfId="0" quotePrefix="1"/>
    <xf numFmtId="2" fontId="0" fillId="0" borderId="0" xfId="0" applyNumberFormat="1" applyAlignment="1">
      <alignment horizontal="center" vertical="center"/>
    </xf>
    <xf numFmtId="2" fontId="22" fillId="0" borderId="22" xfId="3" applyNumberFormat="1" applyFont="1" applyFill="1" applyBorder="1" applyAlignment="1">
      <alignment horizontal="center" vertical="center" wrapText="1"/>
    </xf>
    <xf numFmtId="43" fontId="0" fillId="0" borderId="0" xfId="0" applyNumberFormat="1" applyAlignment="1">
      <alignment wrapText="1"/>
    </xf>
    <xf numFmtId="170" fontId="7" fillId="0" borderId="14" xfId="0" applyNumberFormat="1" applyFont="1" applyBorder="1"/>
    <xf numFmtId="0" fontId="0" fillId="0" borderId="47" xfId="0" applyBorder="1"/>
    <xf numFmtId="164" fontId="7" fillId="0" borderId="14" xfId="0" applyNumberFormat="1" applyFont="1" applyBorder="1"/>
    <xf numFmtId="0" fontId="6" fillId="0" borderId="29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2" fontId="6" fillId="0" borderId="28" xfId="0" applyNumberFormat="1" applyFont="1" applyBorder="1" applyAlignment="1">
      <alignment horizontal="center" vertical="center" wrapText="1"/>
    </xf>
    <xf numFmtId="2" fontId="6" fillId="0" borderId="40" xfId="0" applyNumberFormat="1" applyFont="1" applyBorder="1" applyAlignment="1">
      <alignment horizontal="center" vertical="center" wrapText="1"/>
    </xf>
    <xf numFmtId="167" fontId="6" fillId="9" borderId="40" xfId="0" applyNumberFormat="1" applyFont="1" applyFill="1" applyBorder="1" applyAlignment="1">
      <alignment horizontal="center" vertical="center" wrapText="1"/>
    </xf>
    <xf numFmtId="167" fontId="6" fillId="7" borderId="40" xfId="0" applyNumberFormat="1" applyFont="1" applyFill="1" applyBorder="1" applyAlignment="1">
      <alignment horizontal="center" vertical="center" wrapText="1"/>
    </xf>
    <xf numFmtId="2" fontId="6" fillId="3" borderId="40" xfId="0" applyNumberFormat="1" applyFont="1" applyFill="1" applyBorder="1" applyAlignment="1">
      <alignment horizontal="center" vertical="center" wrapText="1"/>
    </xf>
    <xf numFmtId="167" fontId="6" fillId="0" borderId="40" xfId="0" applyNumberFormat="1" applyFont="1" applyFill="1" applyBorder="1" applyAlignment="1">
      <alignment horizontal="center" vertical="center" wrapText="1"/>
    </xf>
    <xf numFmtId="167" fontId="6" fillId="9" borderId="28" xfId="0" applyNumberFormat="1" applyFont="1" applyFill="1" applyBorder="1" applyAlignment="1">
      <alignment horizontal="center" vertical="center" wrapText="1"/>
    </xf>
    <xf numFmtId="167" fontId="6" fillId="7" borderId="28" xfId="0" applyNumberFormat="1" applyFont="1" applyFill="1" applyBorder="1" applyAlignment="1">
      <alignment horizontal="center" vertical="center" wrapText="1"/>
    </xf>
    <xf numFmtId="2" fontId="6" fillId="3" borderId="28" xfId="0" applyNumberFormat="1" applyFont="1" applyFill="1" applyBorder="1" applyAlignment="1">
      <alignment horizontal="center" vertical="center" wrapText="1"/>
    </xf>
    <xf numFmtId="167" fontId="6" fillId="0" borderId="28" xfId="0" applyNumberFormat="1" applyFont="1" applyFill="1" applyBorder="1" applyAlignment="1">
      <alignment horizontal="center" vertical="center" wrapText="1"/>
    </xf>
    <xf numFmtId="2" fontId="6" fillId="8" borderId="40" xfId="0" applyNumberFormat="1" applyFont="1" applyFill="1" applyBorder="1" applyAlignment="1">
      <alignment horizontal="center" vertical="center" wrapText="1"/>
    </xf>
    <xf numFmtId="167" fontId="6" fillId="0" borderId="30" xfId="0" applyNumberFormat="1" applyFont="1" applyFill="1" applyBorder="1" applyAlignment="1">
      <alignment horizontal="center" vertical="center" wrapText="1"/>
    </xf>
    <xf numFmtId="0" fontId="6" fillId="11" borderId="28" xfId="0" applyFont="1" applyFill="1" applyBorder="1" applyAlignment="1">
      <alignment horizontal="center" vertical="center" wrapText="1"/>
    </xf>
    <xf numFmtId="0" fontId="10" fillId="5" borderId="3" xfId="0" applyFont="1" applyFill="1" applyBorder="1"/>
    <xf numFmtId="0" fontId="10" fillId="0" borderId="0" xfId="0" applyFont="1"/>
    <xf numFmtId="0" fontId="12" fillId="5" borderId="3" xfId="0" applyFont="1" applyFill="1" applyBorder="1"/>
    <xf numFmtId="0" fontId="4" fillId="0" borderId="0" xfId="0" applyFont="1"/>
    <xf numFmtId="43" fontId="11" fillId="0" borderId="0" xfId="0" applyNumberFormat="1" applyFont="1" applyAlignment="1"/>
    <xf numFmtId="2" fontId="23" fillId="0" borderId="3" xfId="1" applyNumberFormat="1" applyFont="1" applyFill="1" applyBorder="1"/>
    <xf numFmtId="2" fontId="5" fillId="0" borderId="3" xfId="1" applyNumberFormat="1" applyFont="1" applyFill="1" applyBorder="1" applyAlignment="1">
      <alignment horizontal="right"/>
    </xf>
    <xf numFmtId="169" fontId="5" fillId="0" borderId="3" xfId="1" applyNumberFormat="1" applyFont="1" applyFill="1" applyBorder="1"/>
    <xf numFmtId="2" fontId="5" fillId="0" borderId="0" xfId="0" applyNumberFormat="1" applyFont="1" applyFill="1"/>
    <xf numFmtId="2" fontId="0" fillId="5" borderId="3" xfId="1" quotePrefix="1" applyNumberFormat="1" applyFont="1" applyFill="1" applyBorder="1"/>
    <xf numFmtId="2" fontId="10" fillId="14" borderId="3" xfId="1" applyNumberFormat="1" applyFont="1" applyFill="1" applyBorder="1"/>
    <xf numFmtId="169" fontId="10" fillId="14" borderId="3" xfId="1" applyNumberFormat="1" applyFont="1" applyFill="1" applyBorder="1"/>
    <xf numFmtId="169" fontId="4" fillId="14" borderId="3" xfId="1" applyNumberFormat="1" applyFont="1" applyFill="1" applyBorder="1"/>
    <xf numFmtId="2" fontId="11" fillId="0" borderId="3" xfId="1" applyNumberFormat="1" applyFont="1" applyFill="1" applyBorder="1" applyAlignment="1">
      <alignment horizontal="left" vertical="center" wrapText="1"/>
    </xf>
    <xf numFmtId="2" fontId="11" fillId="0" borderId="3" xfId="1" applyNumberFormat="1" applyFont="1" applyFill="1" applyBorder="1" applyAlignment="1">
      <alignment horizontal="right" vertical="center" wrapText="1"/>
    </xf>
    <xf numFmtId="2" fontId="11" fillId="0" borderId="3" xfId="1" applyNumberFormat="1" applyFont="1" applyFill="1" applyBorder="1"/>
    <xf numFmtId="169" fontId="11" fillId="0" borderId="3" xfId="1" applyNumberFormat="1" applyFont="1" applyFill="1" applyBorder="1" applyAlignment="1">
      <alignment horizontal="right" vertical="center" wrapText="1"/>
    </xf>
    <xf numFmtId="2" fontId="4" fillId="0" borderId="0" xfId="0" applyNumberFormat="1" applyFont="1" applyFill="1"/>
    <xf numFmtId="2" fontId="10" fillId="14" borderId="3" xfId="1" applyNumberFormat="1" applyFont="1" applyFill="1" applyBorder="1" applyAlignment="1">
      <alignment horizontal="left" vertical="center" wrapText="1"/>
    </xf>
    <xf numFmtId="2" fontId="10" fillId="14" borderId="3" xfId="1" applyNumberFormat="1" applyFont="1" applyFill="1" applyBorder="1" applyAlignment="1">
      <alignment horizontal="right" vertical="center" wrapText="1"/>
    </xf>
    <xf numFmtId="169" fontId="10" fillId="14" borderId="3" xfId="1" applyNumberFormat="1" applyFont="1" applyFill="1" applyBorder="1" applyAlignment="1">
      <alignment horizontal="right" vertical="center" wrapText="1"/>
    </xf>
    <xf numFmtId="2" fontId="1" fillId="0" borderId="0" xfId="0" applyNumberFormat="1" applyFont="1" applyFill="1" applyBorder="1"/>
    <xf numFmtId="2" fontId="5" fillId="0" borderId="0" xfId="1" applyNumberFormat="1" applyFont="1" applyFill="1" applyBorder="1"/>
    <xf numFmtId="2" fontId="0" fillId="0" borderId="0" xfId="0" applyNumberFormat="1" applyFill="1" applyBorder="1"/>
    <xf numFmtId="2" fontId="5" fillId="0" borderId="0" xfId="0" applyNumberFormat="1" applyFont="1" applyFill="1" applyBorder="1"/>
    <xf numFmtId="43" fontId="21" fillId="2" borderId="9" xfId="1" applyFont="1" applyFill="1" applyBorder="1"/>
    <xf numFmtId="43" fontId="7" fillId="3" borderId="7" xfId="1" applyFont="1" applyFill="1" applyBorder="1"/>
    <xf numFmtId="43" fontId="21" fillId="2" borderId="7" xfId="1" applyFont="1" applyFill="1" applyBorder="1"/>
    <xf numFmtId="43" fontId="21" fillId="2" borderId="13" xfId="1" applyFont="1" applyFill="1" applyBorder="1"/>
    <xf numFmtId="43" fontId="21" fillId="2" borderId="2" xfId="1" applyFont="1" applyFill="1" applyBorder="1"/>
    <xf numFmtId="43" fontId="11" fillId="0" borderId="0" xfId="0" applyNumberFormat="1" applyFont="1" applyBorder="1" applyAlignment="1">
      <alignment horizontal="center"/>
    </xf>
    <xf numFmtId="0" fontId="12" fillId="0" borderId="21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38" xfId="0" applyBorder="1"/>
    <xf numFmtId="0" fontId="0" fillId="0" borderId="52" xfId="0" applyFont="1" applyBorder="1"/>
    <xf numFmtId="0" fontId="0" fillId="0" borderId="38" xfId="0" applyFont="1" applyBorder="1"/>
    <xf numFmtId="0" fontId="0" fillId="0" borderId="50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30" xfId="0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0" xfId="0" applyAlignment="1"/>
    <xf numFmtId="0" fontId="11" fillId="5" borderId="26" xfId="0" applyFont="1" applyFill="1" applyBorder="1" applyAlignment="1">
      <alignment vertical="center"/>
    </xf>
    <xf numFmtId="0" fontId="11" fillId="5" borderId="3" xfId="0" applyFont="1" applyFill="1" applyBorder="1" applyAlignment="1">
      <alignment vertical="center"/>
    </xf>
    <xf numFmtId="0" fontId="11" fillId="5" borderId="27" xfId="0" applyFont="1" applyFill="1" applyBorder="1" applyAlignment="1">
      <alignment vertical="center"/>
    </xf>
    <xf numFmtId="0" fontId="11" fillId="5" borderId="26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0" fontId="26" fillId="0" borderId="0" xfId="0" applyFont="1" applyAlignment="1"/>
    <xf numFmtId="0" fontId="0" fillId="0" borderId="53" xfId="0" applyFont="1" applyBorder="1" applyAlignment="1">
      <alignment wrapText="1"/>
    </xf>
    <xf numFmtId="0" fontId="0" fillId="5" borderId="26" xfId="0" applyFont="1" applyFill="1" applyBorder="1"/>
    <xf numFmtId="0" fontId="0" fillId="0" borderId="26" xfId="0" applyFont="1" applyBorder="1"/>
    <xf numFmtId="0" fontId="11" fillId="0" borderId="0" xfId="0" applyFont="1" applyBorder="1" applyAlignment="1">
      <alignment horizontal="center" vertical="center"/>
    </xf>
    <xf numFmtId="0" fontId="11" fillId="0" borderId="26" xfId="0" applyFont="1" applyFill="1" applyBorder="1" applyAlignment="1">
      <alignment horizontal="center"/>
    </xf>
    <xf numFmtId="0" fontId="0" fillId="0" borderId="26" xfId="0" applyFont="1" applyFill="1" applyBorder="1" applyAlignment="1">
      <alignment wrapText="1"/>
    </xf>
    <xf numFmtId="0" fontId="0" fillId="5" borderId="29" xfId="0" applyFont="1" applyFill="1" applyBorder="1"/>
    <xf numFmtId="0" fontId="4" fillId="5" borderId="3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25" fillId="0" borderId="4" xfId="2" applyFont="1" applyFill="1" applyBorder="1" applyAlignment="1">
      <alignment horizontal="center"/>
    </xf>
    <xf numFmtId="0" fontId="25" fillId="0" borderId="56" xfId="2" applyFont="1" applyFill="1" applyBorder="1" applyAlignment="1">
      <alignment horizontal="center"/>
    </xf>
    <xf numFmtId="2" fontId="21" fillId="2" borderId="6" xfId="3" applyNumberFormat="1" applyFont="1" applyBorder="1" applyAlignment="1">
      <alignment wrapText="1"/>
    </xf>
    <xf numFmtId="0" fontId="0" fillId="0" borderId="17" xfId="0" applyFont="1" applyBorder="1" applyAlignment="1">
      <alignment horizontal="center" vertical="center"/>
    </xf>
    <xf numFmtId="169" fontId="11" fillId="0" borderId="40" xfId="0" applyNumberFormat="1" applyFont="1" applyBorder="1"/>
    <xf numFmtId="0" fontId="0" fillId="0" borderId="54" xfId="0" applyBorder="1"/>
    <xf numFmtId="169" fontId="11" fillId="15" borderId="60" xfId="0" applyNumberFormat="1" applyFont="1" applyFill="1" applyBorder="1"/>
    <xf numFmtId="169" fontId="11" fillId="16" borderId="63" xfId="0" applyNumberFormat="1" applyFont="1" applyFill="1" applyBorder="1"/>
    <xf numFmtId="2" fontId="8" fillId="0" borderId="10" xfId="1" applyNumberFormat="1" applyFont="1" applyFill="1" applyBorder="1"/>
    <xf numFmtId="169" fontId="11" fillId="0" borderId="67" xfId="0" applyNumberFormat="1" applyFont="1" applyBorder="1"/>
    <xf numFmtId="167" fontId="0" fillId="0" borderId="3" xfId="0" applyNumberFormat="1" applyBorder="1"/>
    <xf numFmtId="0" fontId="0" fillId="17" borderId="3" xfId="0" applyFill="1" applyBorder="1"/>
    <xf numFmtId="0" fontId="0" fillId="17" borderId="3" xfId="0" quotePrefix="1" applyFill="1" applyBorder="1"/>
    <xf numFmtId="2" fontId="9" fillId="14" borderId="3" xfId="1" applyNumberFormat="1" applyFont="1" applyFill="1" applyBorder="1"/>
    <xf numFmtId="2" fontId="8" fillId="14" borderId="3" xfId="1" applyNumberFormat="1" applyFont="1" applyFill="1" applyBorder="1"/>
    <xf numFmtId="169" fontId="8" fillId="14" borderId="3" xfId="1" applyNumberFormat="1" applyFont="1" applyFill="1" applyBorder="1"/>
    <xf numFmtId="2" fontId="0" fillId="14" borderId="3" xfId="1" applyNumberFormat="1" applyFont="1" applyFill="1" applyBorder="1"/>
    <xf numFmtId="2" fontId="18" fillId="14" borderId="3" xfId="1" applyNumberFormat="1" applyFont="1" applyFill="1" applyBorder="1"/>
    <xf numFmtId="2" fontId="16" fillId="14" borderId="3" xfId="1" applyNumberFormat="1" applyFont="1" applyFill="1" applyBorder="1"/>
    <xf numFmtId="2" fontId="1" fillId="14" borderId="3" xfId="1" applyNumberFormat="1" applyFont="1" applyFill="1" applyBorder="1"/>
    <xf numFmtId="169" fontId="1" fillId="14" borderId="3" xfId="1" applyNumberFormat="1" applyFont="1" applyFill="1" applyBorder="1"/>
    <xf numFmtId="2" fontId="10" fillId="0" borderId="3" xfId="1" applyNumberFormat="1" applyFont="1" applyFill="1" applyBorder="1"/>
    <xf numFmtId="169" fontId="10" fillId="0" borderId="3" xfId="1" applyNumberFormat="1" applyFont="1" applyFill="1" applyBorder="1"/>
    <xf numFmtId="2" fontId="7" fillId="5" borderId="3" xfId="1" applyNumberFormat="1" applyFont="1" applyFill="1" applyBorder="1"/>
    <xf numFmtId="2" fontId="14" fillId="14" borderId="3" xfId="1" applyNumberFormat="1" applyFont="1" applyFill="1" applyBorder="1"/>
    <xf numFmtId="2" fontId="14" fillId="0" borderId="3" xfId="1" applyNumberFormat="1" applyFont="1" applyFill="1" applyBorder="1"/>
    <xf numFmtId="169" fontId="14" fillId="0" borderId="3" xfId="1" applyNumberFormat="1" applyFont="1" applyFill="1" applyBorder="1"/>
    <xf numFmtId="2" fontId="11" fillId="0" borderId="3" xfId="1" applyNumberFormat="1" applyFont="1" applyFill="1" applyBorder="1" applyAlignment="1">
      <alignment horizontal="right"/>
    </xf>
    <xf numFmtId="169" fontId="11" fillId="0" borderId="3" xfId="1" applyNumberFormat="1" applyFont="1" applyFill="1" applyBorder="1" applyAlignment="1">
      <alignment horizontal="right"/>
    </xf>
    <xf numFmtId="2" fontId="10" fillId="0" borderId="3" xfId="1" applyNumberFormat="1" applyFont="1" applyFill="1" applyBorder="1" applyAlignment="1">
      <alignment horizontal="left" vertical="center" wrapText="1"/>
    </xf>
    <xf numFmtId="2" fontId="11" fillId="0" borderId="3" xfId="1" applyNumberFormat="1" applyFont="1" applyFill="1" applyBorder="1" applyAlignment="1"/>
    <xf numFmtId="2" fontId="11" fillId="0" borderId="3" xfId="0" applyNumberFormat="1" applyFont="1" applyFill="1" applyBorder="1"/>
    <xf numFmtId="2" fontId="27" fillId="0" borderId="3" xfId="1" applyNumberFormat="1" applyFont="1" applyFill="1" applyBorder="1"/>
    <xf numFmtId="2" fontId="10" fillId="0" borderId="3" xfId="1" applyNumberFormat="1" applyFont="1" applyFill="1" applyBorder="1" applyAlignment="1">
      <alignment horizontal="right"/>
    </xf>
    <xf numFmtId="169" fontId="11" fillId="12" borderId="3" xfId="1" applyNumberFormat="1" applyFont="1" applyFill="1" applyBorder="1"/>
    <xf numFmtId="169" fontId="7" fillId="5" borderId="3" xfId="1" applyNumberFormat="1" applyFont="1" applyFill="1" applyBorder="1"/>
    <xf numFmtId="169" fontId="7" fillId="12" borderId="3" xfId="1" applyNumberFormat="1" applyFont="1" applyFill="1" applyBorder="1"/>
    <xf numFmtId="2" fontId="4" fillId="0" borderId="3" xfId="1" applyNumberFormat="1" applyFont="1" applyFill="1" applyBorder="1"/>
    <xf numFmtId="169" fontId="4" fillId="0" borderId="3" xfId="1" applyNumberFormat="1" applyFont="1" applyFill="1" applyBorder="1"/>
    <xf numFmtId="2" fontId="24" fillId="0" borderId="3" xfId="1" applyNumberFormat="1" applyFont="1" applyFill="1" applyBorder="1"/>
    <xf numFmtId="169" fontId="24" fillId="0" borderId="3" xfId="1" applyNumberFormat="1" applyFont="1" applyFill="1" applyBorder="1"/>
    <xf numFmtId="2" fontId="4" fillId="0" borderId="3" xfId="1" applyNumberFormat="1" applyFont="1" applyFill="1" applyBorder="1" applyAlignment="1">
      <alignment horizontal="left" vertical="center" wrapText="1"/>
    </xf>
    <xf numFmtId="2" fontId="28" fillId="0" borderId="3" xfId="1" applyNumberFormat="1" applyFont="1" applyFill="1" applyBorder="1"/>
    <xf numFmtId="2" fontId="4" fillId="0" borderId="3" xfId="1" applyNumberFormat="1" applyFont="1" applyFill="1" applyBorder="1" applyAlignment="1">
      <alignment horizontal="right"/>
    </xf>
    <xf numFmtId="2" fontId="11" fillId="5" borderId="3" xfId="1" quotePrefix="1" applyNumberFormat="1" applyFont="1" applyFill="1" applyBorder="1"/>
    <xf numFmtId="2" fontId="11" fillId="14" borderId="3" xfId="1" applyNumberFormat="1" applyFont="1" applyFill="1" applyBorder="1"/>
    <xf numFmtId="169" fontId="11" fillId="14" borderId="3" xfId="1" applyNumberFormat="1" applyFont="1" applyFill="1" applyBorder="1"/>
    <xf numFmtId="169" fontId="18" fillId="13" borderId="3" xfId="1" applyNumberFormat="1" applyFont="1" applyFill="1" applyBorder="1"/>
    <xf numFmtId="10" fontId="11" fillId="5" borderId="28" xfId="0" applyNumberFormat="1" applyFont="1" applyFill="1" applyBorder="1" applyAlignment="1">
      <alignment horizontal="center" vertical="center"/>
    </xf>
    <xf numFmtId="43" fontId="11" fillId="5" borderId="28" xfId="1" applyFont="1" applyFill="1" applyBorder="1" applyAlignment="1">
      <alignment horizontal="center" vertical="center"/>
    </xf>
    <xf numFmtId="10" fontId="11" fillId="5" borderId="28" xfId="0" applyNumberFormat="1" applyFont="1" applyFill="1" applyBorder="1" applyAlignment="1">
      <alignment horizontal="center" vertical="center" wrapText="1"/>
    </xf>
    <xf numFmtId="0" fontId="12" fillId="0" borderId="34" xfId="0" applyNumberFormat="1" applyFont="1" applyFill="1" applyBorder="1" applyAlignment="1">
      <alignment horizontal="center" vertical="center"/>
    </xf>
    <xf numFmtId="43" fontId="11" fillId="0" borderId="11" xfId="1" applyFont="1" applyFill="1" applyBorder="1" applyAlignment="1">
      <alignment horizontal="center" vertical="center"/>
    </xf>
    <xf numFmtId="43" fontId="0" fillId="0" borderId="3" xfId="0" applyNumberFormat="1" applyFill="1" applyBorder="1" applyAlignment="1">
      <alignment horizontal="center" vertical="center"/>
    </xf>
    <xf numFmtId="0" fontId="0" fillId="0" borderId="27" xfId="0" applyFill="1" applyBorder="1"/>
    <xf numFmtId="43" fontId="0" fillId="5" borderId="14" xfId="0" applyNumberFormat="1" applyFill="1" applyBorder="1" applyAlignment="1">
      <alignment horizontal="center" vertical="center"/>
    </xf>
    <xf numFmtId="43" fontId="0" fillId="5" borderId="14" xfId="1" applyFont="1" applyFill="1" applyBorder="1" applyAlignment="1">
      <alignment horizontal="center" vertical="center"/>
    </xf>
    <xf numFmtId="43" fontId="0" fillId="5" borderId="70" xfId="1" applyFont="1" applyFill="1" applyBorder="1" applyAlignment="1">
      <alignment horizontal="center" vertical="center"/>
    </xf>
    <xf numFmtId="43" fontId="11" fillId="5" borderId="50" xfId="1" applyFont="1" applyFill="1" applyBorder="1" applyAlignment="1">
      <alignment horizontal="center" vertical="center"/>
    </xf>
    <xf numFmtId="170" fontId="11" fillId="5" borderId="28" xfId="0" applyNumberFormat="1" applyFont="1" applyFill="1" applyBorder="1" applyAlignment="1">
      <alignment horizontal="center" vertical="center"/>
    </xf>
    <xf numFmtId="43" fontId="7" fillId="5" borderId="28" xfId="1" applyFont="1" applyFill="1" applyBorder="1" applyAlignment="1">
      <alignment horizontal="center" vertical="center"/>
    </xf>
    <xf numFmtId="43" fontId="0" fillId="5" borderId="28" xfId="0" applyNumberFormat="1" applyFill="1" applyBorder="1" applyAlignment="1">
      <alignment horizontal="center" vertical="center"/>
    </xf>
    <xf numFmtId="0" fontId="0" fillId="5" borderId="28" xfId="0" applyFill="1" applyBorder="1"/>
    <xf numFmtId="0" fontId="0" fillId="5" borderId="30" xfId="0" applyFill="1" applyBorder="1"/>
    <xf numFmtId="0" fontId="11" fillId="5" borderId="3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164" fontId="0" fillId="17" borderId="3" xfId="0" applyNumberFormat="1" applyFill="1" applyBorder="1"/>
    <xf numFmtId="169" fontId="8" fillId="12" borderId="3" xfId="1" quotePrefix="1" applyNumberFormat="1" applyFont="1" applyFill="1" applyBorder="1"/>
    <xf numFmtId="171" fontId="8" fillId="0" borderId="0" xfId="0" applyNumberFormat="1" applyFont="1" applyFill="1"/>
    <xf numFmtId="43" fontId="7" fillId="12" borderId="3" xfId="1" quotePrefix="1" applyFont="1" applyFill="1" applyBorder="1"/>
    <xf numFmtId="43" fontId="7" fillId="5" borderId="3" xfId="1" applyFont="1" applyFill="1" applyBorder="1"/>
    <xf numFmtId="43" fontId="7" fillId="12" borderId="3" xfId="1" applyFont="1" applyFill="1" applyBorder="1"/>
    <xf numFmtId="43" fontId="8" fillId="12" borderId="3" xfId="1" quotePrefix="1" applyFont="1" applyFill="1" applyBorder="1"/>
    <xf numFmtId="43" fontId="8" fillId="5" borderId="3" xfId="1" applyFont="1" applyFill="1" applyBorder="1"/>
    <xf numFmtId="43" fontId="8" fillId="12" borderId="3" xfId="1" applyFont="1" applyFill="1" applyBorder="1"/>
    <xf numFmtId="2" fontId="11" fillId="0" borderId="3" xfId="0" applyNumberFormat="1" applyFont="1" applyFill="1" applyBorder="1" applyAlignment="1">
      <alignment horizontal="center" vertical="center"/>
    </xf>
    <xf numFmtId="2" fontId="11" fillId="0" borderId="27" xfId="0" applyNumberFormat="1" applyFont="1" applyFill="1" applyBorder="1" applyAlignment="1">
      <alignment horizontal="center" vertical="center"/>
    </xf>
    <xf numFmtId="2" fontId="8" fillId="12" borderId="3" xfId="0" applyNumberFormat="1" applyFont="1" applyFill="1" applyBorder="1"/>
    <xf numFmtId="169" fontId="8" fillId="12" borderId="3" xfId="0" applyNumberFormat="1" applyFont="1" applyFill="1" applyBorder="1"/>
    <xf numFmtId="2" fontId="29" fillId="5" borderId="3" xfId="1" applyNumberFormat="1" applyFont="1" applyFill="1" applyBorder="1"/>
    <xf numFmtId="169" fontId="14" fillId="3" borderId="3" xfId="1" applyNumberFormat="1" applyFont="1" applyFill="1" applyBorder="1"/>
    <xf numFmtId="169" fontId="10" fillId="3" borderId="3" xfId="1" applyNumberFormat="1" applyFont="1" applyFill="1" applyBorder="1"/>
    <xf numFmtId="172" fontId="11" fillId="0" borderId="62" xfId="0" quotePrefix="1" applyNumberFormat="1" applyFont="1" applyBorder="1"/>
    <xf numFmtId="172" fontId="11" fillId="0" borderId="49" xfId="0" quotePrefix="1" applyNumberFormat="1" applyFont="1" applyBorder="1"/>
    <xf numFmtId="172" fontId="11" fillId="0" borderId="47" xfId="0" quotePrefix="1" applyNumberFormat="1" applyFont="1" applyBorder="1"/>
    <xf numFmtId="172" fontId="11" fillId="0" borderId="68" xfId="0" quotePrefix="1" applyNumberFormat="1" applyFont="1" applyBorder="1"/>
    <xf numFmtId="172" fontId="11" fillId="0" borderId="64" xfId="0" quotePrefix="1" applyNumberFormat="1" applyFont="1" applyBorder="1"/>
    <xf numFmtId="172" fontId="11" fillId="0" borderId="36" xfId="0" quotePrefix="1" applyNumberFormat="1" applyFont="1" applyBorder="1"/>
    <xf numFmtId="172" fontId="11" fillId="0" borderId="61" xfId="0" quotePrefix="1" applyNumberFormat="1" applyFont="1" applyBorder="1"/>
    <xf numFmtId="172" fontId="11" fillId="0" borderId="59" xfId="0" applyNumberFormat="1" applyFont="1" applyBorder="1"/>
    <xf numFmtId="172" fontId="11" fillId="0" borderId="57" xfId="0" applyNumberFormat="1" applyFont="1" applyBorder="1"/>
    <xf numFmtId="172" fontId="11" fillId="0" borderId="65" xfId="0" applyNumberFormat="1" applyFont="1" applyBorder="1"/>
    <xf numFmtId="172" fontId="11" fillId="0" borderId="17" xfId="0" applyNumberFormat="1" applyFont="1" applyBorder="1"/>
    <xf numFmtId="172" fontId="11" fillId="0" borderId="61" xfId="0" applyNumberFormat="1" applyFont="1" applyBorder="1"/>
    <xf numFmtId="172" fontId="11" fillId="0" borderId="15" xfId="0" applyNumberFormat="1" applyFont="1" applyBorder="1"/>
    <xf numFmtId="172" fontId="11" fillId="0" borderId="58" xfId="0" applyNumberFormat="1" applyFont="1" applyBorder="1"/>
    <xf numFmtId="172" fontId="11" fillId="0" borderId="66" xfId="0" applyNumberFormat="1" applyFont="1" applyBorder="1"/>
    <xf numFmtId="172" fontId="11" fillId="0" borderId="69" xfId="0" applyNumberFormat="1" applyFont="1" applyBorder="1"/>
    <xf numFmtId="172" fontId="11" fillId="0" borderId="64" xfId="0" applyNumberFormat="1" applyFont="1" applyBorder="1"/>
    <xf numFmtId="172" fontId="11" fillId="0" borderId="36" xfId="0" applyNumberFormat="1" applyFont="1" applyBorder="1"/>
    <xf numFmtId="172" fontId="11" fillId="0" borderId="14" xfId="0" applyNumberFormat="1" applyFont="1" applyBorder="1"/>
    <xf numFmtId="0" fontId="0" fillId="0" borderId="26" xfId="0" applyFont="1" applyFill="1" applyBorder="1"/>
    <xf numFmtId="0" fontId="0" fillId="0" borderId="71" xfId="0" applyFont="1" applyFill="1" applyBorder="1"/>
    <xf numFmtId="0" fontId="0" fillId="5" borderId="26" xfId="0" applyFill="1" applyBorder="1" applyAlignment="1">
      <alignment wrapText="1"/>
    </xf>
    <xf numFmtId="14" fontId="11" fillId="0" borderId="0" xfId="0" applyNumberFormat="1" applyFont="1" applyAlignment="1"/>
    <xf numFmtId="0" fontId="0" fillId="0" borderId="26" xfId="0" applyFont="1" applyBorder="1" applyAlignment="1">
      <alignment horizontal="left" vertical="center" wrapText="1"/>
    </xf>
    <xf numFmtId="2" fontId="0" fillId="0" borderId="3" xfId="0" applyNumberFormat="1" applyFill="1" applyBorder="1" applyAlignment="1">
      <alignment horizontal="center" vertical="center"/>
    </xf>
    <xf numFmtId="2" fontId="0" fillId="0" borderId="27" xfId="0" applyNumberFormat="1" applyFill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 wrapText="1"/>
    </xf>
    <xf numFmtId="14" fontId="0" fillId="5" borderId="3" xfId="0" applyNumberFormat="1" applyFill="1" applyBorder="1" applyAlignment="1">
      <alignment horizontal="center" vertical="center"/>
    </xf>
    <xf numFmtId="14" fontId="0" fillId="5" borderId="28" xfId="0" applyNumberFormat="1" applyFill="1" applyBorder="1" applyAlignment="1">
      <alignment horizontal="center" vertical="center"/>
    </xf>
    <xf numFmtId="14" fontId="0" fillId="5" borderId="30" xfId="0" applyNumberForma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/>
    </xf>
    <xf numFmtId="0" fontId="9" fillId="5" borderId="18" xfId="0" applyFont="1" applyFill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8" fillId="5" borderId="21" xfId="0" applyFont="1" applyFill="1" applyBorder="1" applyAlignment="1">
      <alignment horizontal="center"/>
    </xf>
    <xf numFmtId="0" fontId="18" fillId="5" borderId="22" xfId="0" applyFont="1" applyFill="1" applyBorder="1" applyAlignment="1">
      <alignment horizontal="center"/>
    </xf>
    <xf numFmtId="0" fontId="18" fillId="5" borderId="23" xfId="0" applyFont="1" applyFill="1" applyBorder="1" applyAlignment="1">
      <alignment horizontal="center"/>
    </xf>
    <xf numFmtId="0" fontId="16" fillId="5" borderId="21" xfId="0" applyFont="1" applyFill="1" applyBorder="1" applyAlignment="1">
      <alignment horizontal="center"/>
    </xf>
    <xf numFmtId="0" fontId="16" fillId="5" borderId="22" xfId="0" applyFont="1" applyFill="1" applyBorder="1" applyAlignment="1">
      <alignment horizontal="center"/>
    </xf>
    <xf numFmtId="0" fontId="16" fillId="5" borderId="23" xfId="0" applyFont="1" applyFill="1" applyBorder="1" applyAlignment="1">
      <alignment horizontal="center"/>
    </xf>
    <xf numFmtId="0" fontId="9" fillId="4" borderId="21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9" fillId="4" borderId="23" xfId="0" applyFont="1" applyFill="1" applyBorder="1" applyAlignment="1">
      <alignment horizontal="center"/>
    </xf>
    <xf numFmtId="0" fontId="9" fillId="6" borderId="43" xfId="0" applyFont="1" applyFill="1" applyBorder="1" applyAlignment="1">
      <alignment horizontal="center" vertical="center"/>
    </xf>
    <xf numFmtId="0" fontId="8" fillId="6" borderId="44" xfId="0" applyFont="1" applyFill="1" applyBorder="1" applyAlignment="1">
      <alignment horizontal="center" vertical="center"/>
    </xf>
    <xf numFmtId="0" fontId="8" fillId="6" borderId="45" xfId="0" applyFont="1" applyFill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/>
    </xf>
    <xf numFmtId="0" fontId="16" fillId="6" borderId="43" xfId="0" applyFont="1" applyFill="1" applyBorder="1" applyAlignment="1">
      <alignment horizontal="center" vertical="center"/>
    </xf>
    <xf numFmtId="0" fontId="0" fillId="6" borderId="44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9" xfId="0" applyBorder="1" applyAlignment="1">
      <alignment horizontal="center"/>
    </xf>
    <xf numFmtId="0" fontId="16" fillId="0" borderId="43" xfId="0" applyFont="1" applyFill="1" applyBorder="1" applyAlignment="1">
      <alignment horizontal="center"/>
    </xf>
    <xf numFmtId="0" fontId="0" fillId="0" borderId="44" xfId="0" applyFill="1" applyBorder="1" applyAlignment="1">
      <alignment horizontal="center"/>
    </xf>
    <xf numFmtId="0" fontId="0" fillId="0" borderId="45" xfId="0" applyFill="1" applyBorder="1" applyAlignment="1">
      <alignment horizontal="center"/>
    </xf>
    <xf numFmtId="0" fontId="25" fillId="0" borderId="46" xfId="2" applyFont="1" applyFill="1" applyBorder="1" applyAlignment="1">
      <alignment horizontal="center"/>
    </xf>
    <xf numFmtId="0" fontId="25" fillId="0" borderId="42" xfId="2" applyFont="1" applyFill="1" applyBorder="1" applyAlignment="1">
      <alignment horizontal="center"/>
    </xf>
    <xf numFmtId="0" fontId="25" fillId="0" borderId="41" xfId="2" applyFont="1" applyFill="1" applyBorder="1" applyAlignment="1">
      <alignment horizontal="center"/>
    </xf>
    <xf numFmtId="0" fontId="2" fillId="6" borderId="32" xfId="2" applyFill="1" applyBorder="1" applyAlignment="1">
      <alignment horizontal="center"/>
    </xf>
    <xf numFmtId="0" fontId="2" fillId="6" borderId="24" xfId="2" applyFill="1" applyBorder="1" applyAlignment="1">
      <alignment horizontal="center"/>
    </xf>
    <xf numFmtId="0" fontId="2" fillId="6" borderId="25" xfId="2" applyFill="1" applyBorder="1" applyAlignment="1">
      <alignment horizontal="center"/>
    </xf>
    <xf numFmtId="0" fontId="25" fillId="6" borderId="46" xfId="2" applyFont="1" applyFill="1" applyBorder="1" applyAlignment="1">
      <alignment horizontal="center"/>
    </xf>
    <xf numFmtId="0" fontId="25" fillId="6" borderId="42" xfId="2" applyFont="1" applyFill="1" applyBorder="1" applyAlignment="1">
      <alignment horizontal="center"/>
    </xf>
    <xf numFmtId="0" fontId="25" fillId="6" borderId="41" xfId="2" applyFont="1" applyFill="1" applyBorder="1" applyAlignment="1">
      <alignment horizontal="center"/>
    </xf>
    <xf numFmtId="0" fontId="2" fillId="0" borderId="32" xfId="2" applyBorder="1" applyAlignment="1">
      <alignment horizontal="center"/>
    </xf>
    <xf numFmtId="0" fontId="2" fillId="0" borderId="24" xfId="2" applyBorder="1" applyAlignment="1">
      <alignment horizontal="center"/>
    </xf>
    <xf numFmtId="0" fontId="25" fillId="0" borderId="46" xfId="2" applyFont="1" applyFill="1" applyBorder="1" applyAlignment="1">
      <alignment horizontal="center" vertical="center"/>
    </xf>
    <xf numFmtId="0" fontId="25" fillId="0" borderId="42" xfId="2" applyFont="1" applyFill="1" applyBorder="1" applyAlignment="1">
      <alignment horizontal="center" vertical="center"/>
    </xf>
    <xf numFmtId="0" fontId="2" fillId="6" borderId="47" xfId="2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48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48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48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48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2" fontId="2" fillId="0" borderId="1" xfId="2" applyNumberFormat="1" applyFill="1" applyAlignment="1">
      <alignment horizontal="center"/>
    </xf>
    <xf numFmtId="43" fontId="11" fillId="0" borderId="49" xfId="0" applyNumberFormat="1" applyFont="1" applyBorder="1" applyAlignment="1">
      <alignment horizontal="center"/>
    </xf>
    <xf numFmtId="43" fontId="11" fillId="0" borderId="0" xfId="0" applyNumberFormat="1" applyFont="1" applyBorder="1" applyAlignment="1">
      <alignment horizontal="center"/>
    </xf>
    <xf numFmtId="2" fontId="2" fillId="2" borderId="4" xfId="2" applyNumberFormat="1" applyFill="1" applyBorder="1" applyAlignment="1">
      <alignment horizontal="center" vertical="center"/>
    </xf>
    <xf numFmtId="2" fontId="2" fillId="2" borderId="5" xfId="2" applyNumberFormat="1" applyFill="1" applyBorder="1" applyAlignment="1">
      <alignment horizontal="center" vertical="center"/>
    </xf>
    <xf numFmtId="2" fontId="2" fillId="2" borderId="4" xfId="2" applyNumberFormat="1" applyFill="1" applyBorder="1" applyAlignment="1">
      <alignment horizontal="center"/>
    </xf>
    <xf numFmtId="2" fontId="2" fillId="2" borderId="5" xfId="2" applyNumberFormat="1" applyFill="1" applyBorder="1" applyAlignment="1">
      <alignment horizontal="center"/>
    </xf>
    <xf numFmtId="2" fontId="21" fillId="2" borderId="2" xfId="3" applyNumberFormat="1" applyFont="1" applyAlignment="1">
      <alignment horizontal="center" vertical="center"/>
    </xf>
    <xf numFmtId="0" fontId="9" fillId="0" borderId="31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14" fontId="0" fillId="5" borderId="72" xfId="0" applyNumberFormat="1" applyFill="1" applyBorder="1" applyAlignment="1">
      <alignment horizontal="center" vertical="center"/>
    </xf>
    <xf numFmtId="14" fontId="0" fillId="5" borderId="70" xfId="0" applyNumberFormat="1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2" fontId="0" fillId="0" borderId="3" xfId="0" applyNumberFormat="1" applyFill="1" applyBorder="1" applyAlignment="1">
      <alignment horizontal="center" vertical="center"/>
    </xf>
    <xf numFmtId="2" fontId="0" fillId="0" borderId="27" xfId="0" applyNumberFormat="1" applyFill="1" applyBorder="1" applyAlignment="1">
      <alignment horizontal="center" vertical="center"/>
    </xf>
    <xf numFmtId="2" fontId="11" fillId="0" borderId="24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2" fontId="11" fillId="0" borderId="3" xfId="0" applyNumberFormat="1" applyFont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2" fontId="11" fillId="5" borderId="3" xfId="0" applyNumberFormat="1" applyFont="1" applyFill="1" applyBorder="1" applyAlignment="1">
      <alignment horizontal="center" vertical="center"/>
    </xf>
    <xf numFmtId="2" fontId="11" fillId="5" borderId="27" xfId="0" applyNumberFormat="1" applyFont="1" applyFill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11" fillId="5" borderId="26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27" xfId="0" applyFont="1" applyFill="1" applyBorder="1" applyAlignment="1">
      <alignment horizontal="center"/>
    </xf>
    <xf numFmtId="0" fontId="11" fillId="0" borderId="29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0" fillId="0" borderId="54" xfId="0" applyFont="1" applyBorder="1" applyAlignment="1">
      <alignment horizontal="center" vertical="center"/>
    </xf>
    <xf numFmtId="0" fontId="0" fillId="0" borderId="48" xfId="0" applyFont="1" applyBorder="1" applyAlignment="1">
      <alignment horizontal="center" vertical="center"/>
    </xf>
    <xf numFmtId="0" fontId="0" fillId="0" borderId="55" xfId="0" applyFont="1" applyBorder="1" applyAlignment="1">
      <alignment horizontal="center" vertical="center"/>
    </xf>
    <xf numFmtId="2" fontId="2" fillId="0" borderId="1" xfId="2" applyNumberFormat="1" applyFill="1" applyAlignment="1">
      <alignment horizontal="center" vertical="center"/>
    </xf>
    <xf numFmtId="0" fontId="2" fillId="0" borderId="1" xfId="2" applyAlignment="1">
      <alignment horizontal="center"/>
    </xf>
  </cellXfs>
  <cellStyles count="4">
    <cellStyle name="Ausgabe" xfId="3" builtinId="21"/>
    <cellStyle name="Komma" xfId="1" builtinId="3"/>
    <cellStyle name="Standard" xfId="0" builtinId="0"/>
    <cellStyle name="Überschrift 1" xfId="2" builtinId="16"/>
  </cellStyles>
  <dxfs count="72"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0.0000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" formatCode="dd/mm/yyyy\ hh:mm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" formatCode="dd/mm/yyyy\ hh:mm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0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0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0C1FF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67" formatCode="0.000000000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CCFFFF"/>
      <color rgb="FFE0C1FF"/>
      <color rgb="FFD1A3FF"/>
      <color rgb="FFCCC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293552297737643E-2"/>
          <c:y val="7.0957438484074445E-2"/>
          <c:w val="0.95720304899122721"/>
          <c:h val="0.4723269608143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'a. Heizungstypverteilung '!$B$20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>
                <a:shade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'!$B$21:$B$30</c15:sqref>
                  </c15:fullRef>
                </c:ext>
              </c:extLst>
              <c:f>'a. Heizungstypverteilung '!$B$22:$B$30</c:f>
              <c:numCache>
                <c:formatCode>_-* #,##0\ _€_-;\-* #,##0\ _€_-;_-* "-"??\ _€_-;_-@_-</c:formatCode>
                <c:ptCount val="9"/>
                <c:pt idx="0">
                  <c:v>8.3931278720496483</c:v>
                </c:pt>
                <c:pt idx="1">
                  <c:v>964.89376634210214</c:v>
                </c:pt>
                <c:pt idx="2">
                  <c:v>38.41405650838405</c:v>
                </c:pt>
                <c:pt idx="3">
                  <c:v>38.661645897778577</c:v>
                </c:pt>
                <c:pt idx="4">
                  <c:v>34.434835879112022</c:v>
                </c:pt>
                <c:pt idx="5">
                  <c:v>13.476556001098324</c:v>
                </c:pt>
                <c:pt idx="6">
                  <c:v>155.54538120755399</c:v>
                </c:pt>
                <c:pt idx="7">
                  <c:v>110.79088376844257</c:v>
                </c:pt>
                <c:pt idx="8">
                  <c:v>375.38974652347866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F-49EE-9F75-F859F682F918}"/>
            </c:ext>
          </c:extLst>
        </c:ser>
        <c:ser>
          <c:idx val="2"/>
          <c:order val="2"/>
          <c:tx>
            <c:strRef>
              <c:f>'a. Heizungstypverteilung '!$D$20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6">
                <a:shade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'!$D$21:$D$30</c15:sqref>
                  </c15:fullRef>
                </c:ext>
              </c:extLst>
              <c:f>'a. Heizungstypverteilung '!$D$22:$D$30</c:f>
              <c:numCache>
                <c:formatCode>_-* #,##0\ _€_-;\-* #,##0\ _€_-;_-* "-"??\ _€_-;_-@_-</c:formatCode>
                <c:ptCount val="9"/>
                <c:pt idx="0">
                  <c:v>12.357013881693751</c:v>
                </c:pt>
                <c:pt idx="1">
                  <c:v>976.61134781603096</c:v>
                </c:pt>
                <c:pt idx="2">
                  <c:v>32.550622012295918</c:v>
                </c:pt>
                <c:pt idx="3">
                  <c:v>44.30035834262744</c:v>
                </c:pt>
                <c:pt idx="4">
                  <c:v>34.865081894724327</c:v>
                </c:pt>
                <c:pt idx="5">
                  <c:v>8.8372290178029029</c:v>
                </c:pt>
                <c:pt idx="6">
                  <c:v>188.79746051273847</c:v>
                </c:pt>
                <c:pt idx="7">
                  <c:v>172.92855885435051</c:v>
                </c:pt>
                <c:pt idx="8">
                  <c:v>268.75232766773576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F-49EE-9F75-F859F682F918}"/>
            </c:ext>
          </c:extLst>
        </c:ser>
        <c:ser>
          <c:idx val="4"/>
          <c:order val="4"/>
          <c:tx>
            <c:strRef>
              <c:f>'a. Heizungstypverteilung '!$F$20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6">
                <a:shade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'!$F$21:$F$30</c15:sqref>
                  </c15:fullRef>
                </c:ext>
              </c:extLst>
              <c:f>'a. Heizungstypverteilung '!$F$22:$F$30</c:f>
              <c:numCache>
                <c:formatCode>_-* #,##0\ _€_-;\-* #,##0\ _€_-;_-* "-"??\ _€_-;_-@_-</c:formatCode>
                <c:ptCount val="9"/>
                <c:pt idx="0">
                  <c:v>16.228248765024865</c:v>
                </c:pt>
                <c:pt idx="1">
                  <c:v>988.0550447436882</c:v>
                </c:pt>
                <c:pt idx="2">
                  <c:v>26.824238331696247</c:v>
                </c:pt>
                <c:pt idx="3">
                  <c:v>49.807272582962042</c:v>
                </c:pt>
                <c:pt idx="4">
                  <c:v>35.285271420861093</c:v>
                </c:pt>
                <c:pt idx="5">
                  <c:v>4.3063407911444713</c:v>
                </c:pt>
                <c:pt idx="6">
                  <c:v>221.27231196818693</c:v>
                </c:pt>
                <c:pt idx="7">
                  <c:v>233.61383960571584</c:v>
                </c:pt>
                <c:pt idx="8">
                  <c:v>164.60743179072034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0F-49EE-9F75-F859F682F918}"/>
            </c:ext>
          </c:extLst>
        </c:ser>
        <c:ser>
          <c:idx val="6"/>
          <c:order val="6"/>
          <c:tx>
            <c:strRef>
              <c:f>'a. Heizungstypverteilung '!$H$20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'!$H$21:$H$30</c15:sqref>
                  </c15:fullRef>
                </c:ext>
              </c:extLst>
              <c:f>'a. Heizungstypverteilung '!$H$22:$H$30</c:f>
              <c:numCache>
                <c:formatCode>_-* #,##0\ _€_-;\-* #,##0\ _€_-;_-* "-"??\ _€_-;_-@_-</c:formatCode>
                <c:ptCount val="9"/>
                <c:pt idx="0">
                  <c:v>25.649458125166451</c:v>
                </c:pt>
                <c:pt idx="1">
                  <c:v>901.70069336820791</c:v>
                </c:pt>
                <c:pt idx="2">
                  <c:v>23.738375918820044</c:v>
                </c:pt>
                <c:pt idx="3">
                  <c:v>60.596509058942267</c:v>
                </c:pt>
                <c:pt idx="4">
                  <c:v>82.365648485782089</c:v>
                </c:pt>
                <c:pt idx="5">
                  <c:v>2.1701635204670713</c:v>
                </c:pt>
                <c:pt idx="6">
                  <c:v>238.8891154642659</c:v>
                </c:pt>
                <c:pt idx="7">
                  <c:v>315.78218925749536</c:v>
                </c:pt>
                <c:pt idx="8">
                  <c:v>89.107846800853025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0F-49EE-9F75-F859F682F918}"/>
            </c:ext>
          </c:extLst>
        </c:ser>
        <c:ser>
          <c:idx val="8"/>
          <c:order val="8"/>
          <c:tx>
            <c:strRef>
              <c:f>'a. Heizungstypverteilung '!$J$20</c:f>
              <c:strCache>
                <c:ptCount val="1"/>
                <c:pt idx="0">
                  <c:v>2040</c:v>
                </c:pt>
              </c:strCache>
            </c:strRef>
          </c:tx>
          <c:spPr>
            <a:solidFill>
              <a:schemeClr val="accent6">
                <a:tint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'!$J$21:$J$30</c15:sqref>
                  </c15:fullRef>
                </c:ext>
              </c:extLst>
              <c:f>'a. Heizungstypverteilung '!$J$22:$J$30</c:f>
              <c:numCache>
                <c:formatCode>_-* #,##0\ _€_-;\-* #,##0\ _€_-;_-* "-"??\ _€_-;_-@_-</c:formatCode>
                <c:ptCount val="9"/>
                <c:pt idx="0">
                  <c:v>34.325685358567291</c:v>
                </c:pt>
                <c:pt idx="1">
                  <c:v>822.17481229646535</c:v>
                </c:pt>
                <c:pt idx="2">
                  <c:v>20.896528075124301</c:v>
                </c:pt>
                <c:pt idx="3">
                  <c:v>70.532586664492314</c:v>
                </c:pt>
                <c:pt idx="4">
                  <c:v>125.72314475134741</c:v>
                </c:pt>
                <c:pt idx="5">
                  <c:v>0.2029044666947431</c:v>
                </c:pt>
                <c:pt idx="6">
                  <c:v>255.11287023027342</c:v>
                </c:pt>
                <c:pt idx="7">
                  <c:v>391.45307669032246</c:v>
                </c:pt>
                <c:pt idx="8">
                  <c:v>19.578391466712809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0F-49EE-9F75-F859F682F918}"/>
            </c:ext>
          </c:extLst>
        </c:ser>
        <c:ser>
          <c:idx val="10"/>
          <c:order val="10"/>
          <c:tx>
            <c:strRef>
              <c:f>'a. Heizungstypverteilung '!$L$20</c:f>
              <c:strCache>
                <c:ptCount val="1"/>
                <c:pt idx="0">
                  <c:v>2045</c:v>
                </c:pt>
              </c:strCache>
            </c:strRef>
          </c:tx>
          <c:spPr>
            <a:solidFill>
              <a:schemeClr val="accent6">
                <a:tint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'!$L$21:$L$30</c15:sqref>
                  </c15:fullRef>
                </c:ext>
              </c:extLst>
              <c:f>'a. Heizungstypverteilung '!$L$22:$L$30</c:f>
              <c:numCache>
                <c:formatCode>_-* #,##0\ _€_-;\-* #,##0\ _€_-;_-* "-"??\ _€_-;_-@_-</c:formatCode>
                <c:ptCount val="9"/>
                <c:pt idx="0">
                  <c:v>26.839285210141643</c:v>
                </c:pt>
                <c:pt idx="1">
                  <c:v>701.26809036336306</c:v>
                </c:pt>
                <c:pt idx="2">
                  <c:v>20.708341011663489</c:v>
                </c:pt>
                <c:pt idx="3">
                  <c:v>79.658936316795945</c:v>
                </c:pt>
                <c:pt idx="4">
                  <c:v>156.02078909881038</c:v>
                </c:pt>
                <c:pt idx="5">
                  <c:v>0.1016935602657118</c:v>
                </c:pt>
                <c:pt idx="6">
                  <c:v>267.554534720432</c:v>
                </c:pt>
                <c:pt idx="7">
                  <c:v>478.03584818493403</c:v>
                </c:pt>
                <c:pt idx="8">
                  <c:v>9.8124815335937576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0F-49EE-9F75-F859F682F918}"/>
            </c:ext>
          </c:extLst>
        </c:ser>
        <c:ser>
          <c:idx val="12"/>
          <c:order val="12"/>
          <c:tx>
            <c:strRef>
              <c:f>'a. Heizungstypverteilung '!$N$20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6">
                <a:tint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'!$N$21:$N$30</c15:sqref>
                  </c15:fullRef>
                </c:ext>
              </c:extLst>
              <c:f>'a. Heizungstypverteilung '!$N$22:$N$30</c:f>
              <c:numCache>
                <c:formatCode>_-* #,##0\ _€_-;\-* #,##0\ _€_-;_-* "-"??\ _€_-;_-@_-</c:formatCode>
                <c:ptCount val="9"/>
                <c:pt idx="0">
                  <c:v>19.317183970973403</c:v>
                </c:pt>
                <c:pt idx="1">
                  <c:v>579.78478933142219</c:v>
                </c:pt>
                <c:pt idx="2">
                  <c:v>20.519256523099017</c:v>
                </c:pt>
                <c:pt idx="3">
                  <c:v>88.828807639144728</c:v>
                </c:pt>
                <c:pt idx="4">
                  <c:v>186.46291663294392</c:v>
                </c:pt>
                <c:pt idx="5">
                  <c:v>0</c:v>
                </c:pt>
                <c:pt idx="6">
                  <c:v>280.05553092999457</c:v>
                </c:pt>
                <c:pt idx="7">
                  <c:v>565.03151497242197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0F-49EE-9F75-F859F682F9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8887743"/>
        <c:axId val="16157463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'a. Heizungstypverteilung '!$C$20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shade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'a. Heizungstypverteilung '!$C$21:$C$30</c15:sqref>
                        </c15:fullRef>
                        <c15:formulaRef>
                          <c15:sqref>'a. Heizungstypverteilung '!$C$22:$C$30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B0F-49EE-9F75-F859F682F91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'!$E$20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shade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'!$E$21:$E$30</c15:sqref>
                        </c15:fullRef>
                        <c15:formulaRef>
                          <c15:sqref>'a. Heizungstypverteilung '!$E$22:$E$30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0F-49EE-9F75-F859F682F91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'!$G$20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shade val="9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'!$G$21:$G$30</c15:sqref>
                        </c15:fullRef>
                        <c15:formulaRef>
                          <c15:sqref>'a. Heizungstypverteilung '!$G$22:$G$30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0F-49EE-9F75-F859F682F91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'!$I$20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tint val="9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'!$I$21:$I$30</c15:sqref>
                        </c15:fullRef>
                        <c15:formulaRef>
                          <c15:sqref>'a. Heizungstypverteilung '!$I$22:$I$30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0F-49EE-9F75-F859F682F91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'!$K$20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tint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'!$K$21:$K$30</c15:sqref>
                        </c15:fullRef>
                        <c15:formulaRef>
                          <c15:sqref>'a. Heizungstypverteilung '!$K$22:$K$30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B0F-49EE-9F75-F859F682F91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'!$M$20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tint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'!$M$21:$M$30</c15:sqref>
                        </c15:fullRef>
                        <c15:formulaRef>
                          <c15:sqref>'a. Heizungstypverteilung '!$M$22:$M$30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B0F-49EE-9F75-F859F682F918}"/>
                  </c:ext>
                </c:extLst>
              </c15:ser>
            </c15:filteredBarSeries>
          </c:ext>
        </c:extLst>
      </c:barChart>
      <c:catAx>
        <c:axId val="18887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1574639"/>
        <c:crosses val="autoZero"/>
        <c:auto val="1"/>
        <c:lblAlgn val="ctr"/>
        <c:lblOffset val="100"/>
        <c:noMultiLvlLbl val="0"/>
      </c:catAx>
      <c:valAx>
        <c:axId val="1615746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88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all" normalizeH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 cap="all" normalizeH="0" baseline="0"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6329021779982E-2"/>
          <c:y val="2.3122686587253517E-2"/>
          <c:w val="0.89270644966847501"/>
          <c:h val="0.76912494111313012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'b. Energieverbrauchverteilung'!$D$3</c:f>
              <c:strCache>
                <c:ptCount val="1"/>
                <c:pt idx="0">
                  <c:v>Anzahl der Gebäude im Modell: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'b. Energieverbrauchverteilung'!$A$5:$A$46</c:f>
              <c:numCache>
                <c:formatCode>General</c:formatCode>
                <c:ptCount val="42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</c:numCache>
            </c:numRef>
          </c:cat>
          <c:val>
            <c:numRef>
              <c:f>'b. Energieverbrauchverteilung'!$D$5:$D$46</c:f>
              <c:numCache>
                <c:formatCode>0</c:formatCode>
                <c:ptCount val="42"/>
                <c:pt idx="0">
                  <c:v>0.52199999999999991</c:v>
                </c:pt>
                <c:pt idx="1">
                  <c:v>23.316000000000003</c:v>
                </c:pt>
                <c:pt idx="2">
                  <c:v>22.968000000000004</c:v>
                </c:pt>
                <c:pt idx="3">
                  <c:v>20.88</c:v>
                </c:pt>
                <c:pt idx="4">
                  <c:v>25.23</c:v>
                </c:pt>
                <c:pt idx="5">
                  <c:v>30.45</c:v>
                </c:pt>
                <c:pt idx="6">
                  <c:v>38.28</c:v>
                </c:pt>
                <c:pt idx="7">
                  <c:v>52.2</c:v>
                </c:pt>
                <c:pt idx="8">
                  <c:v>72.384</c:v>
                </c:pt>
                <c:pt idx="9">
                  <c:v>77.256</c:v>
                </c:pt>
                <c:pt idx="10">
                  <c:v>91.524000000000001</c:v>
                </c:pt>
                <c:pt idx="11">
                  <c:v>101.26800000000001</c:v>
                </c:pt>
                <c:pt idx="12">
                  <c:v>106.48800000000001</c:v>
                </c:pt>
                <c:pt idx="13">
                  <c:v>109.794</c:v>
                </c:pt>
                <c:pt idx="14">
                  <c:v>112.404</c:v>
                </c:pt>
                <c:pt idx="15">
                  <c:v>102.834</c:v>
                </c:pt>
                <c:pt idx="16">
                  <c:v>107.88</c:v>
                </c:pt>
                <c:pt idx="17">
                  <c:v>95.352000000000004</c:v>
                </c:pt>
                <c:pt idx="18">
                  <c:v>73.77600000000001</c:v>
                </c:pt>
                <c:pt idx="19">
                  <c:v>75.168000000000006</c:v>
                </c:pt>
                <c:pt idx="20">
                  <c:v>71.688000000000002</c:v>
                </c:pt>
                <c:pt idx="21">
                  <c:v>48.72</c:v>
                </c:pt>
                <c:pt idx="22">
                  <c:v>47.85</c:v>
                </c:pt>
                <c:pt idx="23">
                  <c:v>40.194000000000003</c:v>
                </c:pt>
                <c:pt idx="24">
                  <c:v>33.756</c:v>
                </c:pt>
                <c:pt idx="25">
                  <c:v>30.101999999999997</c:v>
                </c:pt>
                <c:pt idx="26">
                  <c:v>23.316000000000003</c:v>
                </c:pt>
                <c:pt idx="27">
                  <c:v>17.748000000000001</c:v>
                </c:pt>
                <c:pt idx="28">
                  <c:v>14.616</c:v>
                </c:pt>
                <c:pt idx="29">
                  <c:v>15.486000000000001</c:v>
                </c:pt>
                <c:pt idx="30">
                  <c:v>10.613999999999999</c:v>
                </c:pt>
                <c:pt idx="31">
                  <c:v>9.57</c:v>
                </c:pt>
                <c:pt idx="32">
                  <c:v>6.4379999999999997</c:v>
                </c:pt>
                <c:pt idx="33">
                  <c:v>8.6999999999999993</c:v>
                </c:pt>
                <c:pt idx="34">
                  <c:v>4.6980000000000004</c:v>
                </c:pt>
                <c:pt idx="35">
                  <c:v>4.6980000000000004</c:v>
                </c:pt>
                <c:pt idx="36">
                  <c:v>2.61</c:v>
                </c:pt>
                <c:pt idx="37">
                  <c:v>2.7840000000000003</c:v>
                </c:pt>
                <c:pt idx="38">
                  <c:v>1.5659999999999998</c:v>
                </c:pt>
                <c:pt idx="39">
                  <c:v>1.74</c:v>
                </c:pt>
                <c:pt idx="40">
                  <c:v>1.2180000000000002</c:v>
                </c:pt>
                <c:pt idx="41">
                  <c:v>0.69600000000000006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1-4A02-AECB-2EB8E18547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0474527"/>
        <c:axId val="468058047"/>
      </c:barChart>
      <c:catAx>
        <c:axId val="16047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8058047"/>
        <c:crosses val="autoZero"/>
        <c:auto val="1"/>
        <c:lblAlgn val="ctr"/>
        <c:lblOffset val="100"/>
        <c:noMultiLvlLbl val="0"/>
      </c:catAx>
      <c:valAx>
        <c:axId val="468058047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047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443737256134129E-2"/>
          <c:y val="8.9754027081142926E-2"/>
          <c:w val="0.90276059718723367"/>
          <c:h val="0.746385969932133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'c. Gebäudetypverteilung'!$A$18:$A$21</c:f>
              <c:strCache>
                <c:ptCount val="4"/>
                <c:pt idx="0">
                  <c:v>Einfamilienhäuser</c:v>
                </c:pt>
                <c:pt idx="1">
                  <c:v>Zweifamilienhäuser</c:v>
                </c:pt>
                <c:pt idx="2">
                  <c:v>Mehrfamilienhäuser</c:v>
                </c:pt>
                <c:pt idx="3">
                  <c:v>Nichtwohngebäude</c:v>
                </c:pt>
              </c:strCache>
            </c:strRef>
          </c:cat>
          <c:val>
            <c:numRef>
              <c:f>'c. Gebäudetypverteilung'!$B$18:$B$21</c:f>
              <c:numCache>
                <c:formatCode>0</c:formatCode>
                <c:ptCount val="4"/>
                <c:pt idx="0">
                  <c:v>1052.265373207531</c:v>
                </c:pt>
                <c:pt idx="1">
                  <c:v>261.02706932279835</c:v>
                </c:pt>
                <c:pt idx="2">
                  <c:v>265.28287097522912</c:v>
                </c:pt>
                <c:pt idx="3">
                  <c:v>161.42468649444163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B-46A3-858B-2127ACDEAD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0460927"/>
        <c:axId val="468058463"/>
      </c:barChart>
      <c:catAx>
        <c:axId val="160460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8058463"/>
        <c:crosses val="autoZero"/>
        <c:auto val="1"/>
        <c:lblAlgn val="ctr"/>
        <c:lblOffset val="100"/>
        <c:noMultiLvlLbl val="0"/>
      </c:catAx>
      <c:valAx>
        <c:axId val="46805846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046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458348219331487E-2"/>
          <c:y val="0.27942276251123987"/>
          <c:w val="0.9770833333333333"/>
          <c:h val="0.465510823970450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'l. Kostengegenüberstellung'!$A$4</c:f>
              <c:strCache>
                <c:ptCount val="1"/>
                <c:pt idx="0">
                  <c:v>Kosten für Verteilnetzbetreiber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'l. Kostengegenüberstellung'!$B$3:$I$3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'l. Kostengegenüberstellung'!$B$4:$I$4</c:f>
              <c:numCache>
                <c:formatCode>#,##0\ "€"</c:formatCode>
                <c:ptCount val="8"/>
                <c:pt idx="0">
                  <c:v>111840</c:v>
                </c:pt>
                <c:pt idx="1">
                  <c:v>32405490</c:v>
                </c:pt>
                <c:pt idx="2">
                  <c:v>786240</c:v>
                </c:pt>
                <c:pt idx="3">
                  <c:v>33079890</c:v>
                </c:pt>
                <c:pt idx="4">
                  <c:v>89820</c:v>
                </c:pt>
                <c:pt idx="5">
                  <c:v>31833420</c:v>
                </c:pt>
                <c:pt idx="6">
                  <c:v>696420</c:v>
                </c:pt>
                <c:pt idx="7">
                  <c:v>32440020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2-42EC-8FD0-84189AFAE038}"/>
            </c:ext>
          </c:extLst>
        </c:ser>
        <c:ser>
          <c:idx val="1"/>
          <c:order val="1"/>
          <c:tx>
            <c:strRef>
              <c:f>'l. Kostengegenüberstellung'!$A$5</c:f>
              <c:strCache>
                <c:ptCount val="1"/>
                <c:pt idx="0">
                  <c:v>Kosten für Endnutzer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'l. Kostengegenüberstellung'!$B$3:$I$3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'l. Kostengegenüberstellung'!$B$5:$I$5</c:f>
              <c:numCache>
                <c:formatCode>#,##0\ "€"</c:formatCode>
                <c:ptCount val="8"/>
                <c:pt idx="0">
                  <c:v>11047807.000000011</c:v>
                </c:pt>
                <c:pt idx="1">
                  <c:v>11047807.000000011</c:v>
                </c:pt>
                <c:pt idx="2">
                  <c:v>13869377.000000011</c:v>
                </c:pt>
                <c:pt idx="3">
                  <c:v>13869377.000000011</c:v>
                </c:pt>
                <c:pt idx="4">
                  <c:v>14195477.000000015</c:v>
                </c:pt>
                <c:pt idx="5">
                  <c:v>14195477.000000015</c:v>
                </c:pt>
                <c:pt idx="6">
                  <c:v>15797327.000000015</c:v>
                </c:pt>
                <c:pt idx="7">
                  <c:v>15797327.000000015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2-42EC-8FD0-84189AFAE0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02291791"/>
        <c:axId val="1001035295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'l. Kostengegenüberstellung'!$A$7</c15:sqref>
                        </c15:formulaRef>
                      </c:ext>
                    </c:extLst>
                    <c:strCache>
                      <c:ptCount val="1"/>
                      <c:pt idx="0">
                        <c:v>Gesamtkosten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'l. Kostengegenüberstellung'!$B$3:$I$3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'l. Kostengegenüberstellung'!$B$7:$I$7</c15:sqref>
                        </c15:formulaRef>
                      </c:ext>
                    </c:extLst>
                    <c:numCache>
                      <c:formatCode>#,##0.00\ "€"</c:formatCode>
                      <c:ptCount val="8"/>
                      <c:pt idx="0">
                        <c:v>11159647.000000011</c:v>
                      </c:pt>
                      <c:pt idx="1">
                        <c:v>43453297.000000015</c:v>
                      </c:pt>
                      <c:pt idx="2">
                        <c:v>14655617.000000011</c:v>
                      </c:pt>
                      <c:pt idx="3">
                        <c:v>46949267.000000015</c:v>
                      </c:pt>
                      <c:pt idx="4">
                        <c:v>14285297.000000015</c:v>
                      </c:pt>
                      <c:pt idx="5">
                        <c:v>46028897.000000015</c:v>
                      </c:pt>
                      <c:pt idx="6">
                        <c:v>16493747.000000015</c:v>
                      </c:pt>
                      <c:pt idx="7">
                        <c:v>48237347.000000015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A62-42EC-8FD0-84189AFAE038}"/>
                  </c:ext>
                </c:extLst>
              </c15:ser>
            </c15:filteredBarSeries>
          </c:ext>
        </c:extLst>
      </c:barChart>
      <c:catAx>
        <c:axId val="1002291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1035295"/>
        <c:crosses val="autoZero"/>
        <c:auto val="1"/>
        <c:lblAlgn val="ctr"/>
        <c:lblOffset val="100"/>
        <c:noMultiLvlLbl val="0"/>
      </c:catAx>
      <c:valAx>
        <c:axId val="1001035295"/>
        <c:scaling>
          <c:orientation val="minMax"/>
        </c:scaling>
        <c:delete val="1"/>
        <c:axPos val="l"/>
        <c:numFmt formatCode="#,##0\ &quot;€&quot;" sourceLinked="1"/>
        <c:majorTickMark val="none"/>
        <c:minorTickMark val="none"/>
        <c:tickLblPos val="nextTo"/>
        <c:crossAx val="100229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32403809829278E-3"/>
          <c:y val="3.669724107902169E-2"/>
          <c:w val="0.28464276824747708"/>
          <c:h val="9.25106384976814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609577083407562E-2"/>
          <c:y val="0.39311024210377649"/>
          <c:w val="0.97499652674765791"/>
          <c:h val="0.412842816263551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'l. Kostengegenüberstellung'!$A$6</c:f>
              <c:strCache>
                <c:ptCount val="1"/>
                <c:pt idx="0">
                  <c:v>Durchschnittliche Kosten pro Wohneinheit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'l. Kostengegenüberstellung'!$B$3:$I$3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'l. Kostengegenüberstellung'!$B$6:$I$6</c:f>
              <c:numCache>
                <c:formatCode>#,##0\ "€"</c:formatCode>
                <c:ptCount val="8"/>
                <c:pt idx="0">
                  <c:v>7829.1607316226155</c:v>
                </c:pt>
                <c:pt idx="1">
                  <c:v>7829.1607316226155</c:v>
                </c:pt>
                <c:pt idx="2">
                  <c:v>9502.3284196715958</c:v>
                </c:pt>
                <c:pt idx="3">
                  <c:v>9502.3284196715958</c:v>
                </c:pt>
                <c:pt idx="4">
                  <c:v>7829.7841710746143</c:v>
                </c:pt>
                <c:pt idx="5">
                  <c:v>7829.7841710746143</c:v>
                </c:pt>
                <c:pt idx="6">
                  <c:v>8713.314874159536</c:v>
                </c:pt>
                <c:pt idx="7">
                  <c:v>8713.314874159536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9-431B-B1C2-89EA8D3DB1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7552415"/>
        <c:axId val="389058991"/>
      </c:barChart>
      <c:catAx>
        <c:axId val="41755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9058991"/>
        <c:crosses val="autoZero"/>
        <c:auto val="1"/>
        <c:lblAlgn val="ctr"/>
        <c:lblOffset val="100"/>
        <c:noMultiLvlLbl val="0"/>
      </c:catAx>
      <c:valAx>
        <c:axId val="389058991"/>
        <c:scaling>
          <c:orientation val="minMax"/>
        </c:scaling>
        <c:delete val="1"/>
        <c:axPos val="l"/>
        <c:numFmt formatCode="#,##0\ &quot;€&quot;" sourceLinked="1"/>
        <c:majorTickMark val="none"/>
        <c:minorTickMark val="none"/>
        <c:tickLblPos val="nextTo"/>
        <c:crossAx val="41755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190499</xdr:rowOff>
    </xdr:from>
    <xdr:to>
      <xdr:col>9</xdr:col>
      <xdr:colOff>1799165</xdr:colOff>
      <xdr:row>60</xdr:row>
      <xdr:rowOff>105832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5CDCC1-ABCF-4C2B-945B-F1DF6D1AA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0.878</cdr:x>
      <cdr:y>0.87174</cdr:y>
    </cdr:from>
    <cdr:to>
      <cdr:x>0.98116</cdr:x>
      <cdr:y>0.9484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C36503B9-FBAD-42F8-ACB5-ACD0A2D879D1}"/>
            </a:ext>
          </a:extLst>
        </cdr:cNvPr>
        <cdr:cNvSpPr txBox="1"/>
      </cdr:nvSpPr>
      <cdr:spPr>
        <a:xfrm xmlns:a="http://schemas.openxmlformats.org/drawingml/2006/main">
          <a:off x="9600667" y="4658165"/>
          <a:ext cx="1128023" cy="409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2000"/>
            <a:t>Heizungsart</a:t>
          </a:r>
        </a:p>
      </cdr:txBody>
    </cdr:sp>
  </cdr:relSizeAnchor>
  <cdr:relSizeAnchor xmlns:cdr="http://schemas.openxmlformats.org/drawingml/2006/chartDrawing">
    <cdr:from>
      <cdr:x>0.00665</cdr:x>
      <cdr:y>0.00983</cdr:y>
    </cdr:from>
    <cdr:to>
      <cdr:x>0.05766</cdr:x>
      <cdr:y>0.543</cdr:y>
    </cdr:to>
    <cdr:sp macro="" textlink="">
      <cdr:nvSpPr>
        <cdr:cNvPr id="3" name="Textfeld 1">
          <a:extLst xmlns:a="http://schemas.openxmlformats.org/drawingml/2006/main">
            <a:ext uri="{FF2B5EF4-FFF2-40B4-BE49-F238E27FC236}">
              <a16:creationId xmlns:a16="http://schemas.microsoft.com/office/drawing/2014/main" id="{7B9D15AE-CBCA-4B40-AD35-BF76D06221F4}"/>
            </a:ext>
          </a:extLst>
        </cdr:cNvPr>
        <cdr:cNvSpPr txBox="1"/>
      </cdr:nvSpPr>
      <cdr:spPr>
        <a:xfrm xmlns:a="http://schemas.openxmlformats.org/drawingml/2006/main" rot="16200000">
          <a:off x="-1072898" y="1198141"/>
          <a:ext cx="2849008" cy="55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de-DE" sz="2000"/>
            <a:t>Anzahl der Gebäude im Modell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54</xdr:row>
      <xdr:rowOff>0</xdr:rowOff>
    </xdr:from>
    <xdr:to>
      <xdr:col>14</xdr:col>
      <xdr:colOff>603250</xdr:colOff>
      <xdr:row>85</xdr:row>
      <xdr:rowOff>38100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5835CCF-7874-4285-8BD0-E3E18A46B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0.02368</cdr:x>
      <cdr:y>0.02596</cdr:y>
    </cdr:from>
    <cdr:to>
      <cdr:x>0.08049</cdr:x>
      <cdr:y>0.50095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303E7844-2169-426D-8B88-7332A44C3A1B}"/>
            </a:ext>
          </a:extLst>
        </cdr:cNvPr>
        <cdr:cNvSpPr txBox="1"/>
      </cdr:nvSpPr>
      <cdr:spPr>
        <a:xfrm xmlns:a="http://schemas.openxmlformats.org/drawingml/2006/main" rot="16200000">
          <a:off x="-667196" y="1136371"/>
          <a:ext cx="2739702" cy="766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de-DE" sz="2000"/>
            <a:t>Anzahl der Gebäude im Modell</a:t>
          </a:r>
        </a:p>
      </cdr:txBody>
    </cdr:sp>
  </cdr:relSizeAnchor>
  <cdr:relSizeAnchor xmlns:cdr="http://schemas.openxmlformats.org/drawingml/2006/chartDrawing">
    <cdr:from>
      <cdr:x>0.61187</cdr:x>
      <cdr:y>0.86524</cdr:y>
    </cdr:from>
    <cdr:to>
      <cdr:x>0.94815</cdr:x>
      <cdr:y>0.98878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031DAFE3-504B-400A-B763-259D488E03A3}"/>
            </a:ext>
          </a:extLst>
        </cdr:cNvPr>
        <cdr:cNvSpPr txBox="1"/>
      </cdr:nvSpPr>
      <cdr:spPr>
        <a:xfrm xmlns:a="http://schemas.openxmlformats.org/drawingml/2006/main">
          <a:off x="8254531" y="5142618"/>
          <a:ext cx="4536611" cy="7343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de-DE" sz="2000"/>
            <a:t>Jahresenergieverbrauch</a:t>
          </a:r>
          <a:r>
            <a:rPr lang="de-DE" sz="2000" baseline="0"/>
            <a:t> für Raumwärme </a:t>
          </a:r>
        </a:p>
        <a:p xmlns:a="http://schemas.openxmlformats.org/drawingml/2006/main">
          <a:pPr algn="r"/>
          <a:r>
            <a:rPr lang="de-DE" sz="2000" baseline="0"/>
            <a:t>und Warmwasser [kWh/</a:t>
          </a:r>
          <a:r>
            <a:rPr lang="de-DE" sz="2000">
              <a:effectLst/>
              <a:latin typeface="+mn-lt"/>
              <a:ea typeface="+mn-ea"/>
              <a:cs typeface="+mn-cs"/>
            </a:rPr>
            <a:t>m</a:t>
          </a:r>
          <a:r>
            <a:rPr lang="de-DE" sz="2000" baseline="30000">
              <a:effectLst/>
              <a:latin typeface="+mn-lt"/>
              <a:ea typeface="+mn-ea"/>
              <a:cs typeface="+mn-cs"/>
            </a:rPr>
            <a:t>2</a:t>
          </a:r>
          <a:r>
            <a:rPr lang="de-DE" sz="2000" baseline="0">
              <a:effectLst/>
              <a:latin typeface="+mn-lt"/>
              <a:ea typeface="+mn-ea"/>
              <a:cs typeface="+mn-cs"/>
            </a:rPr>
            <a:t>]</a:t>
          </a:r>
          <a:endParaRPr lang="de-DE" sz="20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186602</xdr:rowOff>
    </xdr:from>
    <xdr:to>
      <xdr:col>4</xdr:col>
      <xdr:colOff>753340</xdr:colOff>
      <xdr:row>52</xdr:row>
      <xdr:rowOff>866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944312-2C2C-4774-B293-F26F4DE54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657226</xdr:colOff>
      <xdr:row>49</xdr:row>
      <xdr:rowOff>142875</xdr:rowOff>
    </xdr:from>
    <xdr:to>
      <xdr:col>4</xdr:col>
      <xdr:colOff>590550</xdr:colOff>
      <xdr:row>51</xdr:row>
      <xdr:rowOff>180975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242FF64B-3168-4939-8B8E-536669D3F216}"/>
            </a:ext>
          </a:extLst>
        </xdr:cNvPr>
        <xdr:cNvSpPr txBox="1"/>
      </xdr:nvSpPr>
      <xdr:spPr>
        <a:xfrm>
          <a:off x="7600951" y="9601200"/>
          <a:ext cx="1457324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000" baseline="0"/>
            <a:t>Gebäudetyp</a:t>
          </a: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0.00961</cdr:x>
      <cdr:y>0.05496</cdr:y>
    </cdr:from>
    <cdr:to>
      <cdr:x>0.0847</cdr:x>
      <cdr:y>0.65714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5036F5D2-A447-4503-A0F5-B005F6AC51B8}"/>
            </a:ext>
          </a:extLst>
        </cdr:cNvPr>
        <cdr:cNvSpPr txBox="1"/>
      </cdr:nvSpPr>
      <cdr:spPr>
        <a:xfrm xmlns:a="http://schemas.openxmlformats.org/drawingml/2006/main" rot="16200000">
          <a:off x="-943170" y="1283374"/>
          <a:ext cx="2756036" cy="692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de-DE" sz="2000"/>
            <a:t>Anzahl der Gebäude im Modell</a:t>
          </a:r>
        </a:p>
      </cdr:txBody>
    </cdr:sp>
  </cdr:relSizeAnchor>
  <cdr:relSizeAnchor xmlns:cdr="http://schemas.openxmlformats.org/drawingml/2006/chartDrawing">
    <cdr:from>
      <cdr:x>0.70103</cdr:x>
      <cdr:y>0.88345</cdr:y>
    </cdr:from>
    <cdr:to>
      <cdr:x>0.8866</cdr:x>
      <cdr:y>0.97294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74EAD7EA-AADA-44C2-A24D-C422EBF535DB}"/>
            </a:ext>
          </a:extLst>
        </cdr:cNvPr>
        <cdr:cNvSpPr txBox="1"/>
      </cdr:nvSpPr>
      <cdr:spPr>
        <a:xfrm xmlns:a="http://schemas.openxmlformats.org/drawingml/2006/main" flipV="1">
          <a:off x="6477000" y="4043364"/>
          <a:ext cx="1714500" cy="40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0</xdr:rowOff>
    </xdr:from>
    <xdr:to>
      <xdr:col>2</xdr:col>
      <xdr:colOff>352425</xdr:colOff>
      <xdr:row>14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EB090F9-62DC-4820-8422-62F533EFB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638425"/>
          <a:ext cx="3333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</xdr:row>
      <xdr:rowOff>19050</xdr:rowOff>
    </xdr:from>
    <xdr:to>
      <xdr:col>6</xdr:col>
      <xdr:colOff>314325</xdr:colOff>
      <xdr:row>11</xdr:row>
      <xdr:rowOff>66675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ECF53B1-D111-4D2D-A62C-DF2E30E2A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2076450"/>
          <a:ext cx="3143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590550</xdr:colOff>
      <xdr:row>8</xdr:row>
      <xdr:rowOff>76200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6C9F953-DD44-4E06-9F06-57CB842D4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419225"/>
          <a:ext cx="5905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10</xdr:row>
      <xdr:rowOff>0</xdr:rowOff>
    </xdr:from>
    <xdr:to>
      <xdr:col>2</xdr:col>
      <xdr:colOff>1009651</xdr:colOff>
      <xdr:row>11</xdr:row>
      <xdr:rowOff>47625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4F3B2EB4-C9CA-467B-A97B-277A24762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6" y="2057400"/>
          <a:ext cx="1009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685800</xdr:colOff>
      <xdr:row>12</xdr:row>
      <xdr:rowOff>57150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E4CEEE14-9720-4560-8A54-334BA1525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2257425"/>
          <a:ext cx="685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209550</xdr:colOff>
      <xdr:row>17</xdr:row>
      <xdr:rowOff>47625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68E3DBF-CCC7-4FDE-853B-540A83F16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276600"/>
          <a:ext cx="2095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200025</xdr:colOff>
      <xdr:row>21</xdr:row>
      <xdr:rowOff>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659DC25-40E8-461F-A0CB-1592FF810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4048125"/>
          <a:ext cx="2000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1647825</xdr:colOff>
      <xdr:row>4</xdr:row>
      <xdr:rowOff>63500</xdr:rowOff>
    </xdr:from>
    <xdr:to>
      <xdr:col>2</xdr:col>
      <xdr:colOff>476250</xdr:colOff>
      <xdr:row>5</xdr:row>
      <xdr:rowOff>6350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54298A4C-7B52-416F-A8F9-481382AE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996950"/>
          <a:ext cx="479425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1609726</xdr:colOff>
      <xdr:row>3</xdr:row>
      <xdr:rowOff>19050</xdr:rowOff>
    </xdr:from>
    <xdr:to>
      <xdr:col>2</xdr:col>
      <xdr:colOff>1047750</xdr:colOff>
      <xdr:row>4</xdr:row>
      <xdr:rowOff>76200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D42DFFF-DDD8-4DAF-A73E-10AE9149A2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0" t="-1" r="-1" b="-1"/>
        <a:stretch/>
      </xdr:blipFill>
      <xdr:spPr bwMode="auto">
        <a:xfrm>
          <a:off x="6315076" y="657225"/>
          <a:ext cx="1085849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238125</xdr:colOff>
      <xdr:row>7</xdr:row>
      <xdr:rowOff>76200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7FA30217-2CEC-4E3A-8308-67910AAA8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228725"/>
          <a:ext cx="238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0</xdr:rowOff>
    </xdr:from>
    <xdr:to>
      <xdr:col>2</xdr:col>
      <xdr:colOff>352425</xdr:colOff>
      <xdr:row>14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AD42B3D-13B4-4584-9D1C-F7F1E2BBE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638425"/>
          <a:ext cx="3333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</xdr:row>
      <xdr:rowOff>19050</xdr:rowOff>
    </xdr:from>
    <xdr:to>
      <xdr:col>6</xdr:col>
      <xdr:colOff>314325</xdr:colOff>
      <xdr:row>11</xdr:row>
      <xdr:rowOff>66675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4A189AE-0539-4442-AF6B-4C7696AAA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2076450"/>
          <a:ext cx="3143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590550</xdr:colOff>
      <xdr:row>8</xdr:row>
      <xdr:rowOff>76200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89023D33-0D11-4ACD-A568-A1044591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419225"/>
          <a:ext cx="5905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10</xdr:row>
      <xdr:rowOff>0</xdr:rowOff>
    </xdr:from>
    <xdr:to>
      <xdr:col>2</xdr:col>
      <xdr:colOff>1009651</xdr:colOff>
      <xdr:row>11</xdr:row>
      <xdr:rowOff>47625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7DEF1C01-7E30-41BC-9DF0-424CA8DB4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6" y="2057400"/>
          <a:ext cx="1009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685800</xdr:colOff>
      <xdr:row>12</xdr:row>
      <xdr:rowOff>57150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53EA2E33-C177-4323-B3A9-1F16DED5F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2257425"/>
          <a:ext cx="685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209550</xdr:colOff>
      <xdr:row>17</xdr:row>
      <xdr:rowOff>47625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5CF627A-D449-460F-9DF5-68767DAAD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276600"/>
          <a:ext cx="2095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200025</xdr:colOff>
      <xdr:row>21</xdr:row>
      <xdr:rowOff>47625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056C85B-6DB5-4AD7-81B8-CE3FCBE1B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4048125"/>
          <a:ext cx="2000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1647825</xdr:colOff>
      <xdr:row>4</xdr:row>
      <xdr:rowOff>60325</xdr:rowOff>
    </xdr:from>
    <xdr:to>
      <xdr:col>2</xdr:col>
      <xdr:colOff>476250</xdr:colOff>
      <xdr:row>4</xdr:row>
      <xdr:rowOff>330200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70B22476-0643-481E-8BF1-094FD7A51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993775"/>
          <a:ext cx="479425" cy="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1609726</xdr:colOff>
      <xdr:row>3</xdr:row>
      <xdr:rowOff>19050</xdr:rowOff>
    </xdr:from>
    <xdr:to>
      <xdr:col>2</xdr:col>
      <xdr:colOff>1047750</xdr:colOff>
      <xdr:row>4</xdr:row>
      <xdr:rowOff>76200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12F4EDF-B195-4854-842D-53E16E0B03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0" t="-1" r="-1" b="-1"/>
        <a:stretch/>
      </xdr:blipFill>
      <xdr:spPr bwMode="auto">
        <a:xfrm>
          <a:off x="6315076" y="657225"/>
          <a:ext cx="1085849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238125</xdr:colOff>
      <xdr:row>7</xdr:row>
      <xdr:rowOff>76200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2FC0DC80-E508-46CD-91FE-97CF63850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228725"/>
          <a:ext cx="238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0</xdr:rowOff>
    </xdr:from>
    <xdr:to>
      <xdr:col>2</xdr:col>
      <xdr:colOff>352425</xdr:colOff>
      <xdr:row>14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7B14557-5A91-4B28-86CB-6EFBECCEB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2638425"/>
          <a:ext cx="3333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</xdr:row>
      <xdr:rowOff>19050</xdr:rowOff>
    </xdr:from>
    <xdr:to>
      <xdr:col>6</xdr:col>
      <xdr:colOff>314325</xdr:colOff>
      <xdr:row>11</xdr:row>
      <xdr:rowOff>66675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C261EA8-D7E6-4445-846D-DECAA3C96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276475"/>
          <a:ext cx="3143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590550</xdr:colOff>
      <xdr:row>8</xdr:row>
      <xdr:rowOff>76200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34DF5B5-3A59-4AFA-841A-DD678680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619250"/>
          <a:ext cx="5905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10</xdr:row>
      <xdr:rowOff>0</xdr:rowOff>
    </xdr:from>
    <xdr:to>
      <xdr:col>2</xdr:col>
      <xdr:colOff>1009651</xdr:colOff>
      <xdr:row>11</xdr:row>
      <xdr:rowOff>47625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90BC1F2-684B-4C5E-BE98-AF318950B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1" y="2057400"/>
          <a:ext cx="1009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685800</xdr:colOff>
      <xdr:row>12</xdr:row>
      <xdr:rowOff>57150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0AAC91F-E343-48D4-A17F-EBAE9118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2457450"/>
          <a:ext cx="685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209550</xdr:colOff>
      <xdr:row>17</xdr:row>
      <xdr:rowOff>47625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AA6A91A7-FD14-47C5-BB75-EA495D89F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3286125"/>
          <a:ext cx="2095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200025</xdr:colOff>
      <xdr:row>21</xdr:row>
      <xdr:rowOff>47625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8B36DA2-0EBC-477D-A5B1-06E593079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4057650"/>
          <a:ext cx="2000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4</xdr:row>
      <xdr:rowOff>53975</xdr:rowOff>
    </xdr:from>
    <xdr:to>
      <xdr:col>2</xdr:col>
      <xdr:colOff>476250</xdr:colOff>
      <xdr:row>5</xdr:row>
      <xdr:rowOff>3175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7B49FB1-5EB6-4E3F-8701-86A892E2A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5750" y="9874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1609726</xdr:colOff>
      <xdr:row>3</xdr:row>
      <xdr:rowOff>19050</xdr:rowOff>
    </xdr:from>
    <xdr:to>
      <xdr:col>2</xdr:col>
      <xdr:colOff>1047750</xdr:colOff>
      <xdr:row>4</xdr:row>
      <xdr:rowOff>76200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DBB47787-BCFE-4EAD-851C-85E655A92E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0" t="-1" r="-1" b="-1"/>
        <a:stretch/>
      </xdr:blipFill>
      <xdr:spPr bwMode="auto">
        <a:xfrm>
          <a:off x="6315076" y="657225"/>
          <a:ext cx="1076324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238125</xdr:colOff>
      <xdr:row>7</xdr:row>
      <xdr:rowOff>76200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478AD4-ADDD-4773-B4BA-27D89B907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428750"/>
          <a:ext cx="238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13334</xdr:colOff>
      <xdr:row>7</xdr:row>
      <xdr:rowOff>9525</xdr:rowOff>
    </xdr:from>
    <xdr:to>
      <xdr:col>11</xdr:col>
      <xdr:colOff>914400</xdr:colOff>
      <xdr:row>32</xdr:row>
      <xdr:rowOff>21814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C653E1F-F8FA-4FD2-9B9E-12E898D7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4909" y="1581150"/>
          <a:ext cx="11445241" cy="477478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650354</xdr:colOff>
      <xdr:row>37</xdr:row>
      <xdr:rowOff>151500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E9950F2-0BF1-4E10-A87E-449D53A2C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2354" cy="7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742958</xdr:colOff>
      <xdr:row>0</xdr:row>
      <xdr:rowOff>0</xdr:rowOff>
    </xdr:from>
    <xdr:to>
      <xdr:col>13</xdr:col>
      <xdr:colOff>616337</xdr:colOff>
      <xdr:row>37</xdr:row>
      <xdr:rowOff>151500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166A8C8D-271A-4C56-BC37-35C868F3B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8" y="0"/>
          <a:ext cx="5207379" cy="7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0</xdr:row>
      <xdr:rowOff>0</xdr:rowOff>
    </xdr:from>
    <xdr:to>
      <xdr:col>21</xdr:col>
      <xdr:colOff>548296</xdr:colOff>
      <xdr:row>37</xdr:row>
      <xdr:rowOff>151500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AB21C7D-769E-4E37-98F1-0CB2C782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0"/>
          <a:ext cx="5968021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177799</xdr:rowOff>
    </xdr:from>
    <xdr:to>
      <xdr:col>5</xdr:col>
      <xdr:colOff>781049</xdr:colOff>
      <xdr:row>37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40A2C61-B700-41B0-B108-9B4D83426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189882</xdr:rowOff>
    </xdr:from>
    <xdr:to>
      <xdr:col>5</xdr:col>
      <xdr:colOff>774247</xdr:colOff>
      <xdr:row>55</xdr:row>
      <xdr:rowOff>173716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AF0A47D-A711-4646-9986-302354255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90156</xdr:rowOff>
    </xdr:from>
    <xdr:to>
      <xdr:col>0</xdr:col>
      <xdr:colOff>329712</xdr:colOff>
      <xdr:row>30</xdr:row>
      <xdr:rowOff>35693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42897155-EBD1-4F27-8276-32228470CD0C}"/>
            </a:ext>
          </a:extLst>
        </xdr:cNvPr>
        <xdr:cNvSpPr txBox="1"/>
      </xdr:nvSpPr>
      <xdr:spPr>
        <a:xfrm rot="16200000">
          <a:off x="-284163" y="5626676"/>
          <a:ext cx="898037" cy="3297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de-DE" sz="2000"/>
            <a:t>Kosten</a:t>
          </a:r>
        </a:p>
      </xdr:txBody>
    </xdr:sp>
    <xdr:clientData/>
  </xdr:twoCellAnchor>
  <xdr:twoCellAnchor>
    <xdr:from>
      <xdr:col>0</xdr:col>
      <xdr:colOff>537342</xdr:colOff>
      <xdr:row>43</xdr:row>
      <xdr:rowOff>108857</xdr:rowOff>
    </xdr:from>
    <xdr:to>
      <xdr:col>0</xdr:col>
      <xdr:colOff>868589</xdr:colOff>
      <xdr:row>52</xdr:row>
      <xdr:rowOff>84733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3F98FCEA-AFF6-4B87-ABD7-51E8092E5068}"/>
            </a:ext>
          </a:extLst>
        </xdr:cNvPr>
        <xdr:cNvSpPr/>
      </xdr:nvSpPr>
      <xdr:spPr>
        <a:xfrm>
          <a:off x="537342" y="8790214"/>
          <a:ext cx="331247" cy="1690376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599511</xdr:colOff>
      <xdr:row>20</xdr:row>
      <xdr:rowOff>40821</xdr:rowOff>
    </xdr:from>
    <xdr:to>
      <xdr:col>0</xdr:col>
      <xdr:colOff>880865</xdr:colOff>
      <xdr:row>29</xdr:row>
      <xdr:rowOff>109640</xdr:rowOff>
    </xdr:to>
    <xdr:sp macro="" textlink="">
      <xdr:nvSpPr>
        <xdr:cNvPr id="6" name="Rechteck 5">
          <a:extLst>
            <a:ext uri="{FF2B5EF4-FFF2-40B4-BE49-F238E27FC236}">
              <a16:creationId xmlns:a16="http://schemas.microsoft.com/office/drawing/2014/main" id="{BDEAD76D-728C-4663-80BC-594C18FC6A9D}"/>
            </a:ext>
          </a:extLst>
        </xdr:cNvPr>
        <xdr:cNvSpPr/>
      </xdr:nvSpPr>
      <xdr:spPr>
        <a:xfrm>
          <a:off x="599511" y="4340678"/>
          <a:ext cx="281354" cy="1783319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564829</xdr:colOff>
      <xdr:row>26</xdr:row>
      <xdr:rowOff>6804</xdr:rowOff>
    </xdr:from>
    <xdr:to>
      <xdr:col>2</xdr:col>
      <xdr:colOff>844229</xdr:colOff>
      <xdr:row>29</xdr:row>
      <xdr:rowOff>118752</xdr:rowOff>
    </xdr:to>
    <xdr:sp macro="" textlink="">
      <xdr:nvSpPr>
        <xdr:cNvPr id="7" name="Rechteck 6">
          <a:extLst>
            <a:ext uri="{FF2B5EF4-FFF2-40B4-BE49-F238E27FC236}">
              <a16:creationId xmlns:a16="http://schemas.microsoft.com/office/drawing/2014/main" id="{E052E4DF-7A8C-4445-827F-EE3AFFD72673}"/>
            </a:ext>
          </a:extLst>
        </xdr:cNvPr>
        <xdr:cNvSpPr/>
      </xdr:nvSpPr>
      <xdr:spPr>
        <a:xfrm>
          <a:off x="4429258" y="5449661"/>
          <a:ext cx="279400" cy="68344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778001</xdr:colOff>
      <xdr:row>11</xdr:row>
      <xdr:rowOff>142875</xdr:rowOff>
    </xdr:from>
    <xdr:to>
      <xdr:col>1</xdr:col>
      <xdr:colOff>1056179</xdr:colOff>
      <xdr:row>29</xdr:row>
      <xdr:rowOff>106053</xdr:rowOff>
    </xdr:to>
    <xdr:sp macro="" textlink="">
      <xdr:nvSpPr>
        <xdr:cNvPr id="8" name="Rechteck 7">
          <a:extLst>
            <a:ext uri="{FF2B5EF4-FFF2-40B4-BE49-F238E27FC236}">
              <a16:creationId xmlns:a16="http://schemas.microsoft.com/office/drawing/2014/main" id="{5F7C1287-7000-46E3-8883-038DA7DB5A94}"/>
            </a:ext>
          </a:extLst>
        </xdr:cNvPr>
        <xdr:cNvSpPr/>
      </xdr:nvSpPr>
      <xdr:spPr>
        <a:xfrm>
          <a:off x="3397376" y="2728232"/>
          <a:ext cx="278178" cy="3392178"/>
        </a:xfrm>
        <a:prstGeom prst="rect">
          <a:avLst/>
        </a:prstGeom>
        <a:noFill/>
        <a:ln w="19050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160703</xdr:colOff>
      <xdr:row>18</xdr:row>
      <xdr:rowOff>74839</xdr:rowOff>
    </xdr:from>
    <xdr:to>
      <xdr:col>5</xdr:col>
      <xdr:colOff>444500</xdr:colOff>
      <xdr:row>29</xdr:row>
      <xdr:rowOff>107002</xdr:rowOff>
    </xdr:to>
    <xdr:sp macro="" textlink="">
      <xdr:nvSpPr>
        <xdr:cNvPr id="10" name="Rechteck 9">
          <a:extLst>
            <a:ext uri="{FF2B5EF4-FFF2-40B4-BE49-F238E27FC236}">
              <a16:creationId xmlns:a16="http://schemas.microsoft.com/office/drawing/2014/main" id="{B49AD87D-518F-42E2-B03E-524A1FFD73BB}"/>
            </a:ext>
          </a:extLst>
        </xdr:cNvPr>
        <xdr:cNvSpPr/>
      </xdr:nvSpPr>
      <xdr:spPr>
        <a:xfrm>
          <a:off x="7760292" y="3993696"/>
          <a:ext cx="283797" cy="21276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1621970</xdr:colOff>
      <xdr:row>20</xdr:row>
      <xdr:rowOff>47625</xdr:rowOff>
    </xdr:from>
    <xdr:to>
      <xdr:col>0</xdr:col>
      <xdr:colOff>1898195</xdr:colOff>
      <xdr:row>29</xdr:row>
      <xdr:rowOff>115619</xdr:rowOff>
    </xdr:to>
    <xdr:sp macro="" textlink="">
      <xdr:nvSpPr>
        <xdr:cNvPr id="11" name="Rechteck 10">
          <a:extLst>
            <a:ext uri="{FF2B5EF4-FFF2-40B4-BE49-F238E27FC236}">
              <a16:creationId xmlns:a16="http://schemas.microsoft.com/office/drawing/2014/main" id="{2366C84F-E861-43C1-804E-E91F5205EC58}"/>
            </a:ext>
          </a:extLst>
        </xdr:cNvPr>
        <xdr:cNvSpPr/>
      </xdr:nvSpPr>
      <xdr:spPr>
        <a:xfrm>
          <a:off x="1621970" y="4347482"/>
          <a:ext cx="276225" cy="1782494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2578826</xdr:colOff>
      <xdr:row>42</xdr:row>
      <xdr:rowOff>54429</xdr:rowOff>
    </xdr:from>
    <xdr:to>
      <xdr:col>1</xdr:col>
      <xdr:colOff>288431</xdr:colOff>
      <xdr:row>52</xdr:row>
      <xdr:rowOff>88446</xdr:rowOff>
    </xdr:to>
    <xdr:sp macro="" textlink="">
      <xdr:nvSpPr>
        <xdr:cNvPr id="13" name="Rechteck 12">
          <a:extLst>
            <a:ext uri="{FF2B5EF4-FFF2-40B4-BE49-F238E27FC236}">
              <a16:creationId xmlns:a16="http://schemas.microsoft.com/office/drawing/2014/main" id="{6764D49A-9A80-4B1D-B1D5-A8D4D92F5E7F}"/>
            </a:ext>
          </a:extLst>
        </xdr:cNvPr>
        <xdr:cNvSpPr/>
      </xdr:nvSpPr>
      <xdr:spPr>
        <a:xfrm>
          <a:off x="2578826" y="8545286"/>
          <a:ext cx="328980" cy="193901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979944</xdr:colOff>
      <xdr:row>42</xdr:row>
      <xdr:rowOff>54429</xdr:rowOff>
    </xdr:from>
    <xdr:to>
      <xdr:col>2</xdr:col>
      <xdr:colOff>65232</xdr:colOff>
      <xdr:row>52</xdr:row>
      <xdr:rowOff>85559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EEA155DA-7138-4AD3-94BD-4502A4858C78}"/>
            </a:ext>
          </a:extLst>
        </xdr:cNvPr>
        <xdr:cNvSpPr/>
      </xdr:nvSpPr>
      <xdr:spPr>
        <a:xfrm>
          <a:off x="3599319" y="8545286"/>
          <a:ext cx="330342" cy="1936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385075</xdr:colOff>
      <xdr:row>18</xdr:row>
      <xdr:rowOff>74839</xdr:rowOff>
    </xdr:from>
    <xdr:to>
      <xdr:col>4</xdr:col>
      <xdr:colOff>662522</xdr:colOff>
      <xdr:row>29</xdr:row>
      <xdr:rowOff>117887</xdr:rowOff>
    </xdr:to>
    <xdr:sp macro="" textlink="">
      <xdr:nvSpPr>
        <xdr:cNvPr id="15" name="Rechteck 14">
          <a:extLst>
            <a:ext uri="{FF2B5EF4-FFF2-40B4-BE49-F238E27FC236}">
              <a16:creationId xmlns:a16="http://schemas.microsoft.com/office/drawing/2014/main" id="{025FB59A-7AFC-4696-A01B-7AD737950279}"/>
            </a:ext>
          </a:extLst>
        </xdr:cNvPr>
        <xdr:cNvSpPr/>
      </xdr:nvSpPr>
      <xdr:spPr>
        <a:xfrm>
          <a:off x="6739611" y="3993696"/>
          <a:ext cx="277447" cy="213854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449035</xdr:colOff>
      <xdr:row>31</xdr:row>
      <xdr:rowOff>77907</xdr:rowOff>
    </xdr:from>
    <xdr:to>
      <xdr:col>5</xdr:col>
      <xdr:colOff>544285</xdr:colOff>
      <xdr:row>33</xdr:row>
      <xdr:rowOff>23444</xdr:rowOff>
    </xdr:to>
    <xdr:sp macro="" textlink="">
      <xdr:nvSpPr>
        <xdr:cNvPr id="18" name="Textfeld 17">
          <a:extLst>
            <a:ext uri="{FF2B5EF4-FFF2-40B4-BE49-F238E27FC236}">
              <a16:creationId xmlns:a16="http://schemas.microsoft.com/office/drawing/2014/main" id="{6DE2E59E-1832-4E0A-B1F2-EFC638F02B14}"/>
            </a:ext>
          </a:extLst>
        </xdr:cNvPr>
        <xdr:cNvSpPr txBox="1"/>
      </xdr:nvSpPr>
      <xdr:spPr>
        <a:xfrm>
          <a:off x="6803571" y="6473264"/>
          <a:ext cx="1340303" cy="3265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r>
            <a:rPr lang="de-DE" sz="2000"/>
            <a:t>Sensitivität</a:t>
          </a:r>
        </a:p>
      </xdr:txBody>
    </xdr:sp>
    <xdr:clientData/>
  </xdr:twoCellAnchor>
  <xdr:twoCellAnchor>
    <xdr:from>
      <xdr:col>4</xdr:col>
      <xdr:colOff>371474</xdr:colOff>
      <xdr:row>53</xdr:row>
      <xdr:rowOff>188579</xdr:rowOff>
    </xdr:from>
    <xdr:to>
      <xdr:col>5</xdr:col>
      <xdr:colOff>466724</xdr:colOff>
      <xdr:row>55</xdr:row>
      <xdr:rowOff>140466</xdr:rowOff>
    </xdr:to>
    <xdr:sp macro="" textlink="">
      <xdr:nvSpPr>
        <xdr:cNvPr id="19" name="Textfeld 18">
          <a:extLst>
            <a:ext uri="{FF2B5EF4-FFF2-40B4-BE49-F238E27FC236}">
              <a16:creationId xmlns:a16="http://schemas.microsoft.com/office/drawing/2014/main" id="{9122B7F7-1E11-490D-9C60-6139718E4441}"/>
            </a:ext>
          </a:extLst>
        </xdr:cNvPr>
        <xdr:cNvSpPr txBox="1"/>
      </xdr:nvSpPr>
      <xdr:spPr>
        <a:xfrm>
          <a:off x="6726010" y="10774936"/>
          <a:ext cx="1340303" cy="33288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r>
            <a:rPr lang="de-DE" sz="2000"/>
            <a:t>Sensitivität</a:t>
          </a:r>
        </a:p>
      </xdr:txBody>
    </xdr:sp>
    <xdr:clientData/>
  </xdr:twoCellAnchor>
  <xdr:twoCellAnchor>
    <xdr:from>
      <xdr:col>0</xdr:col>
      <xdr:colOff>1555652</xdr:colOff>
      <xdr:row>43</xdr:row>
      <xdr:rowOff>115661</xdr:rowOff>
    </xdr:from>
    <xdr:to>
      <xdr:col>0</xdr:col>
      <xdr:colOff>1886899</xdr:colOff>
      <xdr:row>52</xdr:row>
      <xdr:rowOff>89930</xdr:rowOff>
    </xdr:to>
    <xdr:sp macro="" textlink="">
      <xdr:nvSpPr>
        <xdr:cNvPr id="20" name="Rechteck 19">
          <a:extLst>
            <a:ext uri="{FF2B5EF4-FFF2-40B4-BE49-F238E27FC236}">
              <a16:creationId xmlns:a16="http://schemas.microsoft.com/office/drawing/2014/main" id="{739DE84D-F890-4848-AB64-38209EAC719B}"/>
            </a:ext>
          </a:extLst>
        </xdr:cNvPr>
        <xdr:cNvSpPr/>
      </xdr:nvSpPr>
      <xdr:spPr>
        <a:xfrm>
          <a:off x="1555652" y="8797018"/>
          <a:ext cx="331247" cy="1688769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755551</xdr:colOff>
      <xdr:row>43</xdr:row>
      <xdr:rowOff>102054</xdr:rowOff>
    </xdr:from>
    <xdr:to>
      <xdr:col>2</xdr:col>
      <xdr:colOff>1086798</xdr:colOff>
      <xdr:row>52</xdr:row>
      <xdr:rowOff>79663</xdr:rowOff>
    </xdr:to>
    <xdr:sp macro="" textlink="">
      <xdr:nvSpPr>
        <xdr:cNvPr id="21" name="Rechteck 20">
          <a:extLst>
            <a:ext uri="{FF2B5EF4-FFF2-40B4-BE49-F238E27FC236}">
              <a16:creationId xmlns:a16="http://schemas.microsoft.com/office/drawing/2014/main" id="{0A1E63B0-2C62-412C-B5B5-BF2183443A65}"/>
            </a:ext>
          </a:extLst>
        </xdr:cNvPr>
        <xdr:cNvSpPr/>
      </xdr:nvSpPr>
      <xdr:spPr>
        <a:xfrm>
          <a:off x="4619980" y="8783411"/>
          <a:ext cx="331247" cy="1692109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533755</xdr:colOff>
      <xdr:row>43</xdr:row>
      <xdr:rowOff>102054</xdr:rowOff>
    </xdr:from>
    <xdr:to>
      <xdr:col>3</xdr:col>
      <xdr:colOff>865002</xdr:colOff>
      <xdr:row>52</xdr:row>
      <xdr:rowOff>89805</xdr:rowOff>
    </xdr:to>
    <xdr:sp macro="" textlink="">
      <xdr:nvSpPr>
        <xdr:cNvPr id="22" name="Rechteck 21">
          <a:extLst>
            <a:ext uri="{FF2B5EF4-FFF2-40B4-BE49-F238E27FC236}">
              <a16:creationId xmlns:a16="http://schemas.microsoft.com/office/drawing/2014/main" id="{2FAD1857-2D61-452A-9F77-B99C58CD32CE}"/>
            </a:ext>
          </a:extLst>
        </xdr:cNvPr>
        <xdr:cNvSpPr/>
      </xdr:nvSpPr>
      <xdr:spPr>
        <a:xfrm>
          <a:off x="5643237" y="8783411"/>
          <a:ext cx="331247" cy="1702251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547363</xdr:colOff>
      <xdr:row>39</xdr:row>
      <xdr:rowOff>172809</xdr:rowOff>
    </xdr:from>
    <xdr:to>
      <xdr:col>0</xdr:col>
      <xdr:colOff>878610</xdr:colOff>
      <xdr:row>40</xdr:row>
      <xdr:rowOff>95250</xdr:rowOff>
    </xdr:to>
    <xdr:sp macro="" textlink="">
      <xdr:nvSpPr>
        <xdr:cNvPr id="23" name="Rechteck 22">
          <a:extLst>
            <a:ext uri="{FF2B5EF4-FFF2-40B4-BE49-F238E27FC236}">
              <a16:creationId xmlns:a16="http://schemas.microsoft.com/office/drawing/2014/main" id="{70B9C105-9ECB-4D1A-840E-5129C621B40D}"/>
            </a:ext>
          </a:extLst>
        </xdr:cNvPr>
        <xdr:cNvSpPr/>
      </xdr:nvSpPr>
      <xdr:spPr>
        <a:xfrm>
          <a:off x="547363" y="8092166"/>
          <a:ext cx="331247" cy="112941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547279</xdr:colOff>
      <xdr:row>41</xdr:row>
      <xdr:rowOff>57149</xdr:rowOff>
    </xdr:from>
    <xdr:to>
      <xdr:col>0</xdr:col>
      <xdr:colOff>876259</xdr:colOff>
      <xdr:row>41</xdr:row>
      <xdr:rowOff>176893</xdr:rowOff>
    </xdr:to>
    <xdr:sp macro="" textlink="">
      <xdr:nvSpPr>
        <xdr:cNvPr id="24" name="Rechteck 23">
          <a:extLst>
            <a:ext uri="{FF2B5EF4-FFF2-40B4-BE49-F238E27FC236}">
              <a16:creationId xmlns:a16="http://schemas.microsoft.com/office/drawing/2014/main" id="{6BB7BF3E-CA0F-4482-8161-A5C64DED6B8A}"/>
            </a:ext>
          </a:extLst>
        </xdr:cNvPr>
        <xdr:cNvSpPr/>
      </xdr:nvSpPr>
      <xdr:spPr>
        <a:xfrm>
          <a:off x="547279" y="8357506"/>
          <a:ext cx="328980" cy="11974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624923</xdr:colOff>
      <xdr:row>9</xdr:row>
      <xdr:rowOff>73479</xdr:rowOff>
    </xdr:from>
    <xdr:to>
      <xdr:col>3</xdr:col>
      <xdr:colOff>956170</xdr:colOff>
      <xdr:row>9</xdr:row>
      <xdr:rowOff>186420</xdr:rowOff>
    </xdr:to>
    <xdr:sp macro="" textlink="">
      <xdr:nvSpPr>
        <xdr:cNvPr id="25" name="Rechteck 24">
          <a:extLst>
            <a:ext uri="{FF2B5EF4-FFF2-40B4-BE49-F238E27FC236}">
              <a16:creationId xmlns:a16="http://schemas.microsoft.com/office/drawing/2014/main" id="{C4678C77-10C0-4698-9C12-954D3A32E0BE}"/>
            </a:ext>
          </a:extLst>
        </xdr:cNvPr>
        <xdr:cNvSpPr/>
      </xdr:nvSpPr>
      <xdr:spPr>
        <a:xfrm>
          <a:off x="5734405" y="2277836"/>
          <a:ext cx="331247" cy="112941"/>
        </a:xfrm>
        <a:prstGeom prst="rect">
          <a:avLst/>
        </a:prstGeom>
        <a:noFill/>
        <a:ln w="1905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2576864</xdr:colOff>
      <xdr:row>10</xdr:row>
      <xdr:rowOff>129270</xdr:rowOff>
    </xdr:from>
    <xdr:to>
      <xdr:col>1</xdr:col>
      <xdr:colOff>306159</xdr:colOff>
      <xdr:row>11</xdr:row>
      <xdr:rowOff>47626</xdr:rowOff>
    </xdr:to>
    <xdr:sp macro="" textlink="">
      <xdr:nvSpPr>
        <xdr:cNvPr id="26" name="Rechteck 25">
          <a:extLst>
            <a:ext uri="{FF2B5EF4-FFF2-40B4-BE49-F238E27FC236}">
              <a16:creationId xmlns:a16="http://schemas.microsoft.com/office/drawing/2014/main" id="{B07E46B0-7156-4104-A67A-FC849BDA9E9E}"/>
            </a:ext>
          </a:extLst>
        </xdr:cNvPr>
        <xdr:cNvSpPr/>
      </xdr:nvSpPr>
      <xdr:spPr>
        <a:xfrm>
          <a:off x="2576864" y="2524127"/>
          <a:ext cx="348670" cy="108856"/>
        </a:xfrm>
        <a:prstGeom prst="rect">
          <a:avLst/>
        </a:prstGeom>
        <a:noFill/>
        <a:ln w="19050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2581409</xdr:colOff>
      <xdr:row>9</xdr:row>
      <xdr:rowOff>81107</xdr:rowOff>
    </xdr:from>
    <xdr:to>
      <xdr:col>1</xdr:col>
      <xdr:colOff>299358</xdr:colOff>
      <xdr:row>10</xdr:row>
      <xdr:rowOff>6805</xdr:rowOff>
    </xdr:to>
    <xdr:sp macro="" textlink="">
      <xdr:nvSpPr>
        <xdr:cNvPr id="27" name="Rechteck 26">
          <a:extLst>
            <a:ext uri="{FF2B5EF4-FFF2-40B4-BE49-F238E27FC236}">
              <a16:creationId xmlns:a16="http://schemas.microsoft.com/office/drawing/2014/main" id="{EEC39951-E51C-420F-A35C-3226AC3D9BCA}"/>
            </a:ext>
          </a:extLst>
        </xdr:cNvPr>
        <xdr:cNvSpPr/>
      </xdr:nvSpPr>
      <xdr:spPr>
        <a:xfrm>
          <a:off x="2581409" y="2285464"/>
          <a:ext cx="337324" cy="11619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0.68474</cdr:x>
      <cdr:y>0.09273</cdr:y>
    </cdr:from>
    <cdr:to>
      <cdr:x>0.724</cdr:x>
      <cdr:y>0.11312</cdr:y>
    </cdr:to>
    <cdr:sp macro="" textlink="">
      <cdr:nvSpPr>
        <cdr:cNvPr id="2" name="Rechteck 1">
          <a:extLst xmlns:a="http://schemas.openxmlformats.org/drawingml/2006/main">
            <a:ext uri="{FF2B5EF4-FFF2-40B4-BE49-F238E27FC236}">
              <a16:creationId xmlns:a16="http://schemas.microsoft.com/office/drawing/2014/main" id="{6BB7BF3E-CA0F-4482-8161-A5C64DED6B8A}"/>
            </a:ext>
          </a:extLst>
        </cdr:cNvPr>
        <cdr:cNvSpPr/>
      </cdr:nvSpPr>
      <cdr:spPr>
        <a:xfrm xmlns:a="http://schemas.openxmlformats.org/drawingml/2006/main">
          <a:off x="5738586" y="513444"/>
          <a:ext cx="328980" cy="1129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  <cdr:relSizeAnchor xmlns:cdr="http://schemas.openxmlformats.org/drawingml/2006/chartDrawing">
    <cdr:from>
      <cdr:x>0.34459</cdr:x>
      <cdr:y>0.03375</cdr:y>
    </cdr:from>
    <cdr:to>
      <cdr:x>0.67219</cdr:x>
      <cdr:y>0.07686</cdr:y>
    </cdr:to>
    <cdr:sp macro="" textlink="">
      <cdr:nvSpPr>
        <cdr:cNvPr id="3" name="Textfeld 1">
          <a:extLst xmlns:a="http://schemas.openxmlformats.org/drawingml/2006/main">
            <a:ext uri="{FF2B5EF4-FFF2-40B4-BE49-F238E27FC236}">
              <a16:creationId xmlns:a16="http://schemas.microsoft.com/office/drawing/2014/main" id="{F8ABBF02-752B-4EEA-A52E-204C4BD8462B}"/>
            </a:ext>
          </a:extLst>
        </cdr:cNvPr>
        <cdr:cNvSpPr txBox="1"/>
      </cdr:nvSpPr>
      <cdr:spPr>
        <a:xfrm xmlns:a="http://schemas.openxmlformats.org/drawingml/2006/main">
          <a:off x="2887888" y="186870"/>
          <a:ext cx="2745467" cy="238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>
              <a:solidFill>
                <a:sysClr val="windowText" lastClr="000000"/>
              </a:solidFill>
            </a:rPr>
            <a:t>geringste Kosten für Verteilnetzbetreiber</a:t>
          </a:r>
        </a:p>
      </cdr:txBody>
    </cdr:sp>
  </cdr:relSizeAnchor>
  <cdr:relSizeAnchor xmlns:cdr="http://schemas.openxmlformats.org/drawingml/2006/chartDrawing">
    <cdr:from>
      <cdr:x>0.34459</cdr:x>
      <cdr:y>0.08167</cdr:y>
    </cdr:from>
    <cdr:to>
      <cdr:x>0.67219</cdr:x>
      <cdr:y>0.12478</cdr:y>
    </cdr:to>
    <cdr:sp macro="" textlink="">
      <cdr:nvSpPr>
        <cdr:cNvPr id="4" name="Textfeld 1">
          <a:extLst xmlns:a="http://schemas.openxmlformats.org/drawingml/2006/main">
            <a:ext uri="{FF2B5EF4-FFF2-40B4-BE49-F238E27FC236}">
              <a16:creationId xmlns:a16="http://schemas.microsoft.com/office/drawing/2014/main" id="{9416BB1A-02C0-456E-BD73-82336443D1F5}"/>
            </a:ext>
          </a:extLst>
        </cdr:cNvPr>
        <cdr:cNvSpPr txBox="1"/>
      </cdr:nvSpPr>
      <cdr:spPr>
        <a:xfrm xmlns:a="http://schemas.openxmlformats.org/drawingml/2006/main">
          <a:off x="2887890" y="452210"/>
          <a:ext cx="2745467" cy="238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>
              <a:solidFill>
                <a:sysClr val="windowText" lastClr="000000"/>
              </a:solidFill>
            </a:rPr>
            <a:t>höchste Kosten für Verteilnetzbetreiber</a:t>
          </a:r>
        </a:p>
      </cdr:txBody>
    </cdr:sp>
  </cdr:relSizeAnchor>
  <cdr:relSizeAnchor xmlns:cdr="http://schemas.openxmlformats.org/drawingml/2006/chartDrawing">
    <cdr:from>
      <cdr:x>0.73102</cdr:x>
      <cdr:y>0.03006</cdr:y>
    </cdr:from>
    <cdr:to>
      <cdr:x>0.98593</cdr:x>
      <cdr:y>0.07318</cdr:y>
    </cdr:to>
    <cdr:sp macro="" textlink="">
      <cdr:nvSpPr>
        <cdr:cNvPr id="5" name="Textfeld 1">
          <a:extLst xmlns:a="http://schemas.openxmlformats.org/drawingml/2006/main">
            <a:ext uri="{FF2B5EF4-FFF2-40B4-BE49-F238E27FC236}">
              <a16:creationId xmlns:a16="http://schemas.microsoft.com/office/drawing/2014/main" id="{ED8D14C8-694B-42EF-B388-D77894DC8A7B}"/>
            </a:ext>
          </a:extLst>
        </cdr:cNvPr>
        <cdr:cNvSpPr txBox="1"/>
      </cdr:nvSpPr>
      <cdr:spPr>
        <a:xfrm xmlns:a="http://schemas.openxmlformats.org/drawingml/2006/main">
          <a:off x="6126389" y="166460"/>
          <a:ext cx="2136322" cy="238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>
              <a:solidFill>
                <a:sysClr val="windowText" lastClr="000000"/>
              </a:solidFill>
            </a:rPr>
            <a:t>geringste Kosten für Endnutzer</a:t>
          </a:r>
        </a:p>
      </cdr:txBody>
    </cdr:sp>
  </cdr:relSizeAnchor>
  <cdr:relSizeAnchor xmlns:cdr="http://schemas.openxmlformats.org/drawingml/2006/chartDrawing">
    <cdr:from>
      <cdr:x>0.73085</cdr:x>
      <cdr:y>0.07798</cdr:y>
    </cdr:from>
    <cdr:to>
      <cdr:x>0.99188</cdr:x>
      <cdr:y>0.11664</cdr:y>
    </cdr:to>
    <cdr:sp macro="" textlink="">
      <cdr:nvSpPr>
        <cdr:cNvPr id="6" name="Textfeld 1">
          <a:extLst xmlns:a="http://schemas.openxmlformats.org/drawingml/2006/main">
            <a:ext uri="{FF2B5EF4-FFF2-40B4-BE49-F238E27FC236}">
              <a16:creationId xmlns:a16="http://schemas.microsoft.com/office/drawing/2014/main" id="{16C799F8-3207-498D-8ED3-79EAA7C4FF85}"/>
            </a:ext>
          </a:extLst>
        </cdr:cNvPr>
        <cdr:cNvSpPr txBox="1"/>
      </cdr:nvSpPr>
      <cdr:spPr>
        <a:xfrm xmlns:a="http://schemas.openxmlformats.org/drawingml/2006/main">
          <a:off x="6125028" y="431800"/>
          <a:ext cx="2187575" cy="2140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/>
            <a:t>höchste Kosten für Endnutzer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0.00972</cdr:x>
      <cdr:y>0.10712</cdr:y>
    </cdr:from>
    <cdr:to>
      <cdr:x>0.04611</cdr:x>
      <cdr:y>0.87388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feld 4">
              <a:extLst xmlns:a="http://schemas.openxmlformats.org/drawingml/2006/main">
                <a:ext uri="{FF2B5EF4-FFF2-40B4-BE49-F238E27FC236}">
                  <a16:creationId xmlns:a16="http://schemas.microsoft.com/office/drawing/2014/main" id="{42897155-EBD1-4F27-8276-32228470CD0C}"/>
                </a:ext>
              </a:extLst>
            </cdr:cNvPr>
            <cdr:cNvSpPr txBox="1"/>
          </cdr:nvSpPr>
          <cdr:spPr>
            <a:xfrm xmlns:a="http://schemas.openxmlformats.org/drawingml/2006/main" rot="16200000">
              <a:off x="-1074656" y="1521622"/>
              <a:ext cx="2616825" cy="304724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lt1"/>
            </a:solidFill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b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14:m>
                <m:oMath xmlns:m="http://schemas.openxmlformats.org/officeDocument/2006/math">
                  <m:r>
                    <a:rPr lang="de-DE" sz="17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∅</m:t>
                  </m:r>
                </m:oMath>
              </a14:m>
              <a:r>
                <a:rPr lang="de-DE" sz="1700"/>
                <a:t> Kosten pro Wohneinheit</a:t>
              </a:r>
            </a:p>
          </cdr:txBody>
        </cdr:sp>
      </mc:Choice>
      <mc:Fallback xmlns="">
        <cdr:sp macro="" textlink="">
          <cdr:nvSpPr>
            <cdr:cNvPr id="2" name="Textfeld 4">
              <a:extLst xmlns:a="http://schemas.openxmlformats.org/drawingml/2006/main">
                <a:ext uri="{FF2B5EF4-FFF2-40B4-BE49-F238E27FC236}">
                  <a16:creationId xmlns:a16="http://schemas.microsoft.com/office/drawing/2014/main" id="{42897155-EBD1-4F27-8276-32228470CD0C}"/>
                </a:ext>
              </a:extLst>
            </cdr:cNvPr>
            <cdr:cNvSpPr txBox="1"/>
          </cdr:nvSpPr>
          <cdr:spPr>
            <a:xfrm xmlns:a="http://schemas.openxmlformats.org/drawingml/2006/main" rot="16200000">
              <a:off x="-1074656" y="1521622"/>
              <a:ext cx="2616825" cy="304724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lt1"/>
            </a:solidFill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b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de-DE" sz="17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∅</a:t>
              </a:r>
              <a:r>
                <a:rPr lang="de-DE" sz="1700"/>
                <a:t> Kosten pro Wohneinheit</a:t>
              </a:r>
            </a:p>
          </cdr:txBody>
        </cdr:sp>
      </mc:Fallback>
    </mc:AlternateContent>
  </cdr:relSizeAnchor>
  <cdr:relSizeAnchor xmlns:cdr="http://schemas.openxmlformats.org/drawingml/2006/chartDrawing">
    <cdr:from>
      <cdr:x>0.14137</cdr:x>
      <cdr:y>0.06796</cdr:y>
    </cdr:from>
    <cdr:to>
      <cdr:x>0.30387</cdr:x>
      <cdr:y>0.13175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8C1815E9-3FCF-46F7-B882-E43BEDD7A3DD}"/>
            </a:ext>
          </a:extLst>
        </cdr:cNvPr>
        <cdr:cNvSpPr txBox="1"/>
      </cdr:nvSpPr>
      <cdr:spPr>
        <a:xfrm xmlns:a="http://schemas.openxmlformats.org/drawingml/2006/main">
          <a:off x="1183821" y="231939"/>
          <a:ext cx="1360715" cy="217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0.4454</cdr:x>
      <cdr:y>0.36604</cdr:y>
    </cdr:from>
    <cdr:to>
      <cdr:x>0.5546</cdr:x>
      <cdr:y>0.63396</cdr:y>
    </cdr:to>
    <cdr:sp macro="" textlink="">
      <cdr:nvSpPr>
        <cdr:cNvPr id="4" name="Textfeld 3">
          <a:extLst xmlns:a="http://schemas.openxmlformats.org/drawingml/2006/main">
            <a:ext uri="{FF2B5EF4-FFF2-40B4-BE49-F238E27FC236}">
              <a16:creationId xmlns:a16="http://schemas.microsoft.com/office/drawing/2014/main" id="{D7FC58F1-0C99-4490-8B1C-50DFCA1D956D}"/>
            </a:ext>
          </a:extLst>
        </cdr:cNvPr>
        <cdr:cNvSpPr txBox="1"/>
      </cdr:nvSpPr>
      <cdr:spPr>
        <a:xfrm xmlns:a="http://schemas.openxmlformats.org/drawingml/2006/main">
          <a:off x="3729718" y="124921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0.10156</cdr:x>
      <cdr:y>0.07376</cdr:y>
    </cdr:from>
    <cdr:to>
      <cdr:x>0.38755</cdr:x>
      <cdr:y>0.14371</cdr:y>
    </cdr:to>
    <cdr:sp macro="" textlink="">
      <cdr:nvSpPr>
        <cdr:cNvPr id="5" name="Textfeld 4">
          <a:extLst xmlns:a="http://schemas.openxmlformats.org/drawingml/2006/main">
            <a:ext uri="{FF2B5EF4-FFF2-40B4-BE49-F238E27FC236}">
              <a16:creationId xmlns:a16="http://schemas.microsoft.com/office/drawing/2014/main" id="{D86A37F5-AFA3-4EC2-AD95-0FD94A12C974}"/>
            </a:ext>
          </a:extLst>
        </cdr:cNvPr>
        <cdr:cNvSpPr txBox="1"/>
      </cdr:nvSpPr>
      <cdr:spPr>
        <a:xfrm xmlns:a="http://schemas.openxmlformats.org/drawingml/2006/main">
          <a:off x="850446" y="251732"/>
          <a:ext cx="2394858" cy="238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1200">
              <a:solidFill>
                <a:sysClr val="windowText" lastClr="000000"/>
              </a:solidFill>
            </a:rPr>
            <a:t>geringste Kosten pro Wohneinheit</a:t>
          </a:r>
        </a:p>
      </cdr:txBody>
    </cdr:sp>
  </cdr:relSizeAnchor>
  <cdr:relSizeAnchor xmlns:cdr="http://schemas.openxmlformats.org/drawingml/2006/chartDrawing">
    <cdr:from>
      <cdr:x>0.10113</cdr:x>
      <cdr:y>0.16166</cdr:y>
    </cdr:from>
    <cdr:to>
      <cdr:x>0.36805</cdr:x>
      <cdr:y>0.22439</cdr:y>
    </cdr:to>
    <cdr:sp macro="" textlink="">
      <cdr:nvSpPr>
        <cdr:cNvPr id="6" name="Textfeld 1">
          <a:extLst xmlns:a="http://schemas.openxmlformats.org/drawingml/2006/main">
            <a:ext uri="{FF2B5EF4-FFF2-40B4-BE49-F238E27FC236}">
              <a16:creationId xmlns:a16="http://schemas.microsoft.com/office/drawing/2014/main" id="{68E758D9-6B0B-4669-8667-95B395CBE209}"/>
            </a:ext>
          </a:extLst>
        </cdr:cNvPr>
        <cdr:cNvSpPr txBox="1"/>
      </cdr:nvSpPr>
      <cdr:spPr>
        <a:xfrm xmlns:a="http://schemas.openxmlformats.org/drawingml/2006/main">
          <a:off x="846818" y="551707"/>
          <a:ext cx="2235199" cy="2140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/>
            <a:t>höchste Kosten pro Wohneinheit</a:t>
          </a:r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C73FD-1A6C-4EC6-8614-497F32EFB6C5}" name="Tabelle1" displayName="Tabelle1" ref="A3:AV1743" totalsRowShown="0" headerRowDxfId="71" dataDxfId="69" headerRowBorderDxfId="70" tableBorderDxfId="68" totalsRowBorderDxfId="67">
  <autoFilter ref="A3:AV1743" xr:uid="{51094F7B-C2F6-4AF4-B0C7-5B39D963A12E}"/>
  <tableColumns count="48">
    <tableColumn id="1" xr3:uid="{DAF33438-355D-44EA-BEDC-84B7CCAA027C}" name="id" dataDxfId="66"/>
    <tableColumn id="2" xr3:uid="{2B95B2AD-434F-45C4-91C0-2ED3A717F5D8}" name="x" dataDxfId="65"/>
    <tableColumn id="3" xr3:uid="{3C71BDA5-274F-4C15-955B-B2C39CA11912}" name="y" dataDxfId="64"/>
    <tableColumn id="56" xr3:uid="{AEFA3A32-746D-4902-BAAD-1FD591AB8AED}" name="Länge HA-Leitung" dataDxfId="63"/>
    <tableColumn id="6" xr3:uid="{A5BD5E30-C752-4ACC-B71B-41C8FDBE3A52}" name="Gebäudetyp" dataDxfId="62"/>
    <tableColumn id="7" xr3:uid="{913978B9-AE6B-477D-AE78-2783DD7BCFE5}" name="Wohneinheiten/Gebäudetyp" dataDxfId="61"/>
    <tableColumn id="8" xr3:uid="{C128BE37-6154-455D-8E08-F76B5C9B4F1C}" name="Fläche/Wohneinheit [m²]" dataDxfId="60"/>
    <tableColumn id="9" xr3:uid="{8D8923AA-BCF0-4A1B-B192-F0589FCA1D31}" name="Gesamtfläche [m²]" dataDxfId="59"/>
    <tableColumn id="10" xr3:uid="{FFFB5BD9-DB50-421C-A80F-645853F71956}" name="Spezifischer Heizenergieverbrauch [kWh/m²*a]" dataDxfId="58"/>
    <tableColumn id="11" xr3:uid="{A20B5DE9-4FE2-4B30-80C1-24F82CBBCCF8}" name="gesamter Wärmebedarf [kWh/a]" dataDxfId="57">
      <calculatedColumnFormula>I4*H4</calculatedColumnFormula>
    </tableColumn>
    <tableColumn id="14" xr3:uid="{CE770D06-0D9F-46CE-8DDE-FC058011626D}" name="Wirkungsgrad Gasfeuerungsanlage" dataDxfId="56"/>
    <tableColumn id="12" xr3:uid="{5357D594-9786-42DC-BB12-DCC8F9C9DA4D}" name="gesamter Wärmebedarf unter Berücksichtigung Wirkungsgrad Gasfeuerungsanlage [kWh/a]" dataDxfId="55">
      <calculatedColumnFormula>J4/$K$4</calculatedColumnFormula>
    </tableColumn>
    <tableColumn id="5" xr3:uid="{BD220BD9-EF79-4767-8673-47C26C79B70D}" name="Dichte CH4 [kg/m³]" dataDxfId="54"/>
    <tableColumn id="18" xr3:uid="{BA6BDDB6-B0C3-4F76-B10E-7708A81892AF}" name="Heizwert CH4 [kWh/m³]" dataDxfId="53"/>
    <tableColumn id="40" xr3:uid="{B229EA8C-1ABA-4A56-AE56-2EF03A98ED91}" name="Dichte CH4-H2 [kg/m³]" dataDxfId="52">
      <calculatedColumnFormula>0.8*$M$4+0.2*$Q$4</calculatedColumnFormula>
    </tableColumn>
    <tableColumn id="39" xr3:uid="{B99C0A28-878C-4F66-9A9B-A276801A0C60}" name="Heizwert CH4-H2 [kWh/m³]" dataDxfId="51">
      <calculatedColumnFormula>0.8*$N$4+0.2*$R$4</calculatedColumnFormula>
    </tableColumn>
    <tableColumn id="38" xr3:uid="{6C515F3A-2457-4638-8BBD-E8525BFF61BF}" name="Dichte H2 [kg/m³]" dataDxfId="50"/>
    <tableColumn id="36" xr3:uid="{9E011BE8-9D92-4FD2-9F69-824B42286984}" name="Heizwert H2 [kWh/m³]" dataDxfId="49"/>
    <tableColumn id="15" xr3:uid="{B2C7DFA6-2807-4E81-82CE-C0F23AA8DD1A}" name="Heizungstyp 2020" dataDxfId="48"/>
    <tableColumn id="45" xr3:uid="{0C74328F-923C-4427-AC1F-192238F340AB}" name="Anzahl Heizungen pro Gebäude 2020" dataDxfId="47"/>
    <tableColumn id="16" xr3:uid="{D2650741-01C9-4C77-83D9-DAF8EB375A0B}" name="gesamter Wärmebedarf unter Berücksichtigung Wirkungsgrad Gasfeuerungsanlage (Gas) [kWh/a] 2020" dataDxfId="46"/>
    <tableColumn id="17" xr3:uid="{92BA7E82-3DB7-4220-B7DD-9E4129DF34CD}" name="Gasmassenfluss [kg/s] 2020" dataDxfId="45">
      <calculatedColumnFormula>((U4*$M$4)/$N$4)/31536000</calculatedColumnFormula>
    </tableColumn>
    <tableColumn id="55" xr3:uid="{9845B3D0-3F34-4AD8-AF50-F39060F90CE9}" name="heating _facility_2025" dataDxfId="44"/>
    <tableColumn id="46" xr3:uid="{F59E26CE-41CB-46DB-BBB0-FC9441F22E8E}" name="number_heating_facilities_2025" dataDxfId="43"/>
    <tableColumn id="19" xr3:uid="{7C4D1179-E947-4E9F-9045-CB205011E75E}" name="total_heat_demand_(gas)_[kWh/a]_2025" dataDxfId="42"/>
    <tableColumn id="20" xr3:uid="{89CCD71B-4037-404B-81F1-346DC77DF4F1}" name="mass_flow_per_second_[mdot_kg_per_s]_2025" dataDxfId="41"/>
    <tableColumn id="53" xr3:uid="{DF0BC133-D89E-44DB-ACF4-0925FE7F2854}" name="random distribution" dataDxfId="40"/>
    <tableColumn id="21" xr3:uid="{9CDF5E1A-3F7B-470E-A19C-09140F1FB290}" name="Heizungstyp 2030" dataDxfId="39"/>
    <tableColumn id="47" xr3:uid="{AC36B33D-BC43-40C0-839B-237927007D9B}" name="Anzahl Heizungen pro Gebäude 2030" dataDxfId="38"/>
    <tableColumn id="22" xr3:uid="{450215B9-521C-4177-861B-F806D150D367}" name="gesamter Wärmebedarf unter Berücksichtigung Wirkungsgrad Gasfeuerungsanlage (Gas) [kWh/a] 2030" dataDxfId="37"/>
    <tableColumn id="44" xr3:uid="{4288AE33-B572-47BD-8A93-B1D99C5327BA}" name="volume_flow_per_hour_2030" dataDxfId="36">
      <calculatedColumnFormula>(Tabelle1[[#This Row],[gesamter Wärmebedarf unter Berücksichtigung Wirkungsgrad Gasfeuerungsanlage (Gas) '[kWh/a'] 2030]]*0.7)/8760</calculatedColumnFormula>
    </tableColumn>
    <tableColumn id="23" xr3:uid="{B19A8877-3FD8-48F5-A220-798539260954}" name="Gasmassenfluss [kg/s] 2030" dataDxfId="35">
      <calculatedColumnFormula>((AD4*$O$4)/$P$4)/31536000</calculatedColumnFormula>
    </tableColumn>
    <tableColumn id="24" xr3:uid="{5CF98CDA-43DB-4379-BFB9-1D5FE8A39893}" name="Heizungstyp 2035" dataDxfId="34"/>
    <tableColumn id="48" xr3:uid="{1B394885-EF0A-48D3-AE55-234F82284FCB}" name="Anzahl Heizungen pro Gebäude 2035" dataDxfId="33"/>
    <tableColumn id="25" xr3:uid="{3635680F-040A-49F8-B2E4-E17768CCBC2C}" name="gesamter Wärmebedarf unter Berücksichtigung Wirkungsgrad Gasfeuerungsanlage (Gas) [kWh/a] 2035" dataDxfId="32"/>
    <tableColumn id="26" xr3:uid="{4E597D5C-DD3A-429B-8641-A01AE1DE0193}" name="Gasmassenfluss [kg/s] 2035" dataDxfId="31">
      <calculatedColumnFormula>((AI4*$Q$4)/$R$4)/31536000</calculatedColumnFormula>
    </tableColumn>
    <tableColumn id="27" xr3:uid="{5DF5E2CB-AED6-43A6-AA81-ED76AB075241}" name="heating _facility_2040" dataDxfId="30"/>
    <tableColumn id="49" xr3:uid="{33D84F98-42E5-4A94-873E-5024E48F0D5D}" name="number_heating_facilities_2040" dataDxfId="29"/>
    <tableColumn id="28" xr3:uid="{06808353-DEDD-4FD6-9C35-2CC6C0BB6448}" name="total_heat_demand_(gas)_[kWh/a]_2040" dataDxfId="28"/>
    <tableColumn id="29" xr3:uid="{BA633AB1-ACDC-4547-BA4A-79D275E3722B}" name="mass_flow_per_second_[mdot_kg_per_s]_2040" dataDxfId="27"/>
    <tableColumn id="30" xr3:uid="{566B6416-67DA-4F9D-9F8E-88D847E002AB}" name="Heizungstyp 2045" dataDxfId="26"/>
    <tableColumn id="50" xr3:uid="{7B8502DD-1DBD-4D3B-9428-AC3C5D9F3654}" name="Anzahl Heizungen pro Gebäude 2045" dataDxfId="25"/>
    <tableColumn id="31" xr3:uid="{C34744DE-4C03-4663-BDD8-F844769A6784}" name="gesamter Wärmebedarf unter Berücksichtigung Wirkungsgrad Gasfeuerungsanlage (Gas) [kWh/a] 2045" dataDxfId="24"/>
    <tableColumn id="32" xr3:uid="{806CC4FD-B591-4B44-AC53-1E108AE6ED8F}" name="Gasmassenfluss [kg/s] 2045" dataDxfId="23">
      <calculatedColumnFormula>((AQ4*$Q$4)/$R$4)/31536000</calculatedColumnFormula>
    </tableColumn>
    <tableColumn id="33" xr3:uid="{F3C18E49-E33E-427A-BCBC-213BA2A265C8}" name="heating _facility_2050" dataDxfId="22"/>
    <tableColumn id="51" xr3:uid="{D0A167A6-60F8-4821-B8DB-5B603C48E336}" name="number_heating_facilities_2050" dataDxfId="21"/>
    <tableColumn id="34" xr3:uid="{546AE16B-162E-457E-A2CD-B6EEAC6F0A8A}" name="total_heat_demand_(gas)_[kWh/a]_2050" dataDxfId="20"/>
    <tableColumn id="35" xr3:uid="{C5B35E82-B020-469C-89FB-AAC66F00BF96}" name="mass_flow_per_second_[mdot_kg_per_s]_2050" dataDxfId="19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B714BE-A6A1-4DE9-9F89-47D7687FBCDD}" name="Tabelle5" displayName="Tabelle5" ref="A3:N8764" totalsRowShown="0" headerRowDxfId="18" dataDxfId="16" headerRowBorderDxfId="17" tableBorderDxfId="15" totalsRowBorderDxfId="14">
  <tableColumns count="14">
    <tableColumn id="1" xr3:uid="{4601AB44-AF79-4494-BBB0-402E0F7EB247}" name="# {&quot;units&quot;: {&quot;time&quot;: &quot;UTC&quot;" dataDxfId="13"/>
    <tableColumn id="2" xr3:uid="{F2784169-1F58-4609-840B-7D4BE3FBDF28}" name=" &quot;local_time&quot;: &quot;Europe/Berlin&quot;" dataDxfId="12"/>
    <tableColumn id="3" xr3:uid="{CB13842B-2B6B-40D0-8C90-5F0C53E920E6}" name=" &quot;electricity&quot;: &quot;kW&quot;}" dataDxfId="11"/>
    <tableColumn id="4" xr3:uid="{230C5EB7-83BE-4428-8A33-07BAA8011D37}" name=" &quot;params&quot;: {&quot;local_time&quot;: true" dataDxfId="10">
      <calculatedColumnFormula>C4/'g. Dimensio.AnlagenEE2035'!$F$11</calculatedColumnFormula>
    </tableColumn>
    <tableColumn id="5" xr3:uid="{D9A15A87-DE63-466A-BD1D-6BE63F5314DB}" name=" &quot;header&quot;: true" dataDxfId="9"/>
    <tableColumn id="6" xr3:uid="{BC0AA3C5-8222-479B-9CDB-B6CF4EA5FD5C}" name=" &quot;lat&quot;: &quot;48.968549&quot;" dataDxfId="8"/>
    <tableColumn id="7" xr3:uid="{ED9BAC13-089E-4158-AE9B-12A7DFD88154}" name=" &quot;lon&quot;: &quot;8.3097117&quot;" dataDxfId="7"/>
    <tableColumn id="8" xr3:uid="{E6D9314B-C3CC-4C48-88E6-798DDD0A4CCA}" name=" &quot;date_from&quot;: &quot;2019-01-01&quot;" dataDxfId="6"/>
    <tableColumn id="9" xr3:uid="{E8C62923-FAB0-434F-BB01-8DEE09AFA2F5}" name=" &quot;date_to&quot;: &quot;2019-12-31&quot;" dataDxfId="5"/>
    <tableColumn id="10" xr3:uid="{85D4A320-9153-458C-B1EE-CEAE3F8AB907}" name=" &quot;dataset&quot;: &quot;merra2&quot;" dataDxfId="4"/>
    <tableColumn id="11" xr3:uid="{E51A59EA-E9CB-4D9A-87AE-9CD4BB1881AA}" name=" &quot;capacity&quot;: &quot;3500&quot;" dataDxfId="3"/>
    <tableColumn id="12" xr3:uid="{563265D6-64B4-4303-B8CF-D6C6275482E8}" name=" &quot;height&quot;: &quot;116&quot;" dataDxfId="2"/>
    <tableColumn id="13" xr3:uid="{A9FE96F1-4825-428B-BD12-F94124CE2A33}" name=" &quot;turbine&quot;: &quot;Enercon E126 6500&quot;" dataDxfId="1"/>
    <tableColumn id="14" xr3:uid="{8F24C648-8C1B-4E25-AE0D-A16FF87FB49E}" name=" &quot;raw&quot;: false}}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46A0-F23D-4684-A937-7E66109DFD59}">
  <dimension ref="A1:O37"/>
  <sheetViews>
    <sheetView tabSelected="1" zoomScaleNormal="100" workbookViewId="0">
      <selection activeCell="K56" sqref="K56"/>
    </sheetView>
  </sheetViews>
  <sheetFormatPr baseColWidth="10" defaultRowHeight="15" x14ac:dyDescent="0.25"/>
  <cols>
    <col min="1" max="1" width="26.85546875" bestFit="1" customWidth="1"/>
    <col min="2" max="2" width="27.140625" bestFit="1" customWidth="1"/>
    <col min="3" max="3" width="13" bestFit="1" customWidth="1"/>
    <col min="4" max="4" width="27.140625" bestFit="1" customWidth="1"/>
    <col min="5" max="5" width="13" bestFit="1" customWidth="1"/>
    <col min="6" max="6" width="27.140625" bestFit="1" customWidth="1"/>
    <col min="7" max="7" width="13" bestFit="1" customWidth="1"/>
    <col min="8" max="8" width="27.140625" bestFit="1" customWidth="1"/>
    <col min="9" max="9" width="13" bestFit="1" customWidth="1"/>
    <col min="10" max="10" width="27.140625" bestFit="1" customWidth="1"/>
    <col min="11" max="11" width="13" bestFit="1" customWidth="1"/>
    <col min="12" max="12" width="27.140625" bestFit="1" customWidth="1"/>
    <col min="13" max="13" width="13" bestFit="1" customWidth="1"/>
    <col min="14" max="14" width="27.140625" bestFit="1" customWidth="1"/>
    <col min="15" max="15" width="13" customWidth="1"/>
    <col min="16" max="16384" width="11.42578125" style="3"/>
  </cols>
  <sheetData>
    <row r="1" spans="1:15" s="41" customFormat="1" ht="19.5" thickBot="1" x14ac:dyDescent="0.35">
      <c r="A1" s="434" t="s">
        <v>256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6"/>
    </row>
    <row r="2" spans="1:15" s="41" customFormat="1" x14ac:dyDescent="0.2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</row>
    <row r="3" spans="1:15" s="76" customFormat="1" ht="12.75" x14ac:dyDescent="0.2">
      <c r="A3" s="62" t="s">
        <v>60</v>
      </c>
      <c r="B3" s="63" t="s">
        <v>76</v>
      </c>
      <c r="C3" s="63" t="s">
        <v>77</v>
      </c>
      <c r="D3" s="63" t="s">
        <v>78</v>
      </c>
      <c r="E3" s="63" t="s">
        <v>88</v>
      </c>
      <c r="F3" s="63" t="s">
        <v>89</v>
      </c>
      <c r="G3" s="63" t="s">
        <v>79</v>
      </c>
      <c r="H3" s="63" t="s">
        <v>80</v>
      </c>
      <c r="I3" s="63" t="s">
        <v>81</v>
      </c>
      <c r="J3" s="63" t="s">
        <v>82</v>
      </c>
      <c r="K3" s="63" t="s">
        <v>83</v>
      </c>
      <c r="L3" s="63" t="s">
        <v>84</v>
      </c>
      <c r="M3" s="63" t="s">
        <v>85</v>
      </c>
      <c r="N3" s="63" t="s">
        <v>86</v>
      </c>
      <c r="O3" s="63" t="s">
        <v>87</v>
      </c>
    </row>
    <row r="4" spans="1:15" s="77" customFormat="1" ht="12.75" x14ac:dyDescent="0.2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</row>
    <row r="5" spans="1:15" s="77" customFormat="1" ht="12.75" x14ac:dyDescent="0.2">
      <c r="A5" s="52" t="s">
        <v>66</v>
      </c>
      <c r="B5" s="54">
        <v>111833.99707078934</v>
      </c>
      <c r="C5" s="55">
        <f t="shared" ref="C5:C13" si="0">100*B5/$B$15</f>
        <v>0.48236367080745107</v>
      </c>
      <c r="D5" s="54">
        <f>B5+((F5-B5)/2)</f>
        <v>166620.99584937116</v>
      </c>
      <c r="E5" s="55">
        <f t="shared" ref="E5:E13" si="1">100*D5/$D$15</f>
        <v>0.71017321159159497</v>
      </c>
      <c r="F5" s="54">
        <v>221407.99462795298</v>
      </c>
      <c r="G5" s="55">
        <f t="shared" ref="G5:G13" si="2">100*F5/$F$15</f>
        <v>0.932657975001429</v>
      </c>
      <c r="H5" s="54">
        <f>F5+((J5-F5)/2)</f>
        <v>364969.0076708796</v>
      </c>
      <c r="I5" s="55">
        <f t="shared" ref="I5:I13" si="3">100*H5/$H$15</f>
        <v>1.4741067888026698</v>
      </c>
      <c r="J5" s="54">
        <v>508530.02071380615</v>
      </c>
      <c r="K5" s="55">
        <f t="shared" ref="K5:K13" si="4">100*J5/$J$15</f>
        <v>1.9727405378486951</v>
      </c>
      <c r="L5" s="54">
        <f>J5+((N5-J5)/2)</f>
        <v>396676.51057243347</v>
      </c>
      <c r="M5" s="55">
        <f t="shared" ref="M5:M13" si="5">100*L5/$L$15</f>
        <v>1.5424876557552669</v>
      </c>
      <c r="N5" s="54">
        <v>284823.00043106079</v>
      </c>
      <c r="O5" s="127">
        <f t="shared" ref="O5:O13" si="6">100*N5/$N$15</f>
        <v>1.1101829868375519</v>
      </c>
    </row>
    <row r="6" spans="1:15" s="77" customFormat="1" ht="12.75" x14ac:dyDescent="0.2">
      <c r="A6" s="23" t="s">
        <v>67</v>
      </c>
      <c r="B6" s="53">
        <v>12856699.94354248</v>
      </c>
      <c r="C6" s="22">
        <f t="shared" si="0"/>
        <v>55.453664732304723</v>
      </c>
      <c r="D6" s="53">
        <f t="shared" ref="D6:D13" si="7">B6+((F6-B6)/2)</f>
        <v>13168550.01449585</v>
      </c>
      <c r="E6" s="22">
        <f t="shared" si="1"/>
        <v>56.127088954944305</v>
      </c>
      <c r="F6" s="53">
        <v>13480400.085449219</v>
      </c>
      <c r="G6" s="22">
        <f t="shared" si="2"/>
        <v>56.784772686418862</v>
      </c>
      <c r="H6" s="53">
        <f t="shared" ref="H6:H13" si="8">F6+((J6-F6)/2)</f>
        <v>12830399.990081787</v>
      </c>
      <c r="I6" s="22">
        <f t="shared" si="3"/>
        <v>51.821878929207351</v>
      </c>
      <c r="J6" s="57">
        <v>12180399.894714355</v>
      </c>
      <c r="K6" s="22">
        <f t="shared" si="4"/>
        <v>47.251425994049733</v>
      </c>
      <c r="L6" s="53">
        <f t="shared" ref="L6:L13" si="9">J6+((N6-J6)/2)</f>
        <v>10364530.086517334</v>
      </c>
      <c r="M6" s="22">
        <f t="shared" si="5"/>
        <v>40.302763813986381</v>
      </c>
      <c r="N6" s="57">
        <v>8548660.2783203125</v>
      </c>
      <c r="O6" s="128">
        <f t="shared" si="6"/>
        <v>33.320964904104727</v>
      </c>
    </row>
    <row r="7" spans="1:15" s="77" customFormat="1" ht="12.75" x14ac:dyDescent="0.2">
      <c r="A7" s="52" t="s">
        <v>68</v>
      </c>
      <c r="B7" s="54">
        <v>511847.01919555664</v>
      </c>
      <c r="C7" s="55">
        <f t="shared" si="0"/>
        <v>2.2077043970335661</v>
      </c>
      <c r="D7" s="54">
        <f t="shared" si="7"/>
        <v>438910.00747680664</v>
      </c>
      <c r="E7" s="55">
        <f t="shared" si="1"/>
        <v>1.8707254030055127</v>
      </c>
      <c r="F7" s="54">
        <v>365972.99575805664</v>
      </c>
      <c r="G7" s="55">
        <f t="shared" si="2"/>
        <v>1.541622892626221</v>
      </c>
      <c r="H7" s="54">
        <f t="shared" si="8"/>
        <v>337776.00526809692</v>
      </c>
      <c r="I7" s="55">
        <f t="shared" si="3"/>
        <v>1.364274478093106</v>
      </c>
      <c r="J7" s="54">
        <v>309579.01477813721</v>
      </c>
      <c r="K7" s="55">
        <f t="shared" si="4"/>
        <v>1.2009498893749599</v>
      </c>
      <c r="L7" s="54">
        <f t="shared" si="9"/>
        <v>306063.01128864288</v>
      </c>
      <c r="M7" s="55">
        <f t="shared" si="5"/>
        <v>1.1901345409002004</v>
      </c>
      <c r="N7" s="54">
        <v>302547.00779914856</v>
      </c>
      <c r="O7" s="127">
        <f t="shared" si="6"/>
        <v>1.1792676162700584</v>
      </c>
    </row>
    <row r="8" spans="1:15" s="77" customFormat="1" ht="12.75" x14ac:dyDescent="0.2">
      <c r="A8" s="23" t="s">
        <v>69</v>
      </c>
      <c r="B8" s="53">
        <v>515146.01707458496</v>
      </c>
      <c r="C8" s="22">
        <f t="shared" si="0"/>
        <v>2.2219336722861249</v>
      </c>
      <c r="D8" s="53">
        <f t="shared" si="7"/>
        <v>597342.52095222473</v>
      </c>
      <c r="E8" s="22">
        <f t="shared" si="1"/>
        <v>2.5459976058981288</v>
      </c>
      <c r="F8" s="53">
        <v>679539.0248298645</v>
      </c>
      <c r="G8" s="22">
        <f t="shared" si="2"/>
        <v>2.8624869300552898</v>
      </c>
      <c r="H8" s="53">
        <f t="shared" si="8"/>
        <v>862234.50303077698</v>
      </c>
      <c r="I8" s="22">
        <f t="shared" si="3"/>
        <v>3.4825579918932337</v>
      </c>
      <c r="J8" s="57">
        <v>1044929.9812316895</v>
      </c>
      <c r="K8" s="22">
        <f t="shared" si="4"/>
        <v>4.0535969347409377</v>
      </c>
      <c r="L8" s="53">
        <f t="shared" si="9"/>
        <v>1177334.9642753601</v>
      </c>
      <c r="M8" s="22">
        <f t="shared" si="5"/>
        <v>4.5780997883216061</v>
      </c>
      <c r="N8" s="57">
        <v>1309739.9473190308</v>
      </c>
      <c r="O8" s="128">
        <f t="shared" si="6"/>
        <v>5.1051038873071679</v>
      </c>
    </row>
    <row r="9" spans="1:15" s="77" customFormat="1" ht="12.75" x14ac:dyDescent="0.2">
      <c r="A9" s="52" t="s">
        <v>70</v>
      </c>
      <c r="B9" s="54">
        <v>458826.00545883179</v>
      </c>
      <c r="C9" s="55">
        <f t="shared" si="0"/>
        <v>1.9790135562708058</v>
      </c>
      <c r="D9" s="54">
        <f t="shared" si="7"/>
        <v>470118.00110340118</v>
      </c>
      <c r="E9" s="55">
        <f t="shared" si="1"/>
        <v>2.0037403387772601</v>
      </c>
      <c r="F9" s="54">
        <v>481409.99674797058</v>
      </c>
      <c r="G9" s="55">
        <f t="shared" si="2"/>
        <v>2.0278891621184538</v>
      </c>
      <c r="H9" s="54">
        <f t="shared" si="8"/>
        <v>1171990.0220632553</v>
      </c>
      <c r="I9" s="55">
        <f t="shared" si="3"/>
        <v>4.7336579589529943</v>
      </c>
      <c r="J9" s="54">
        <v>1862570.04737854</v>
      </c>
      <c r="K9" s="55">
        <f t="shared" si="4"/>
        <v>7.2254680891578973</v>
      </c>
      <c r="L9" s="54">
        <f t="shared" si="9"/>
        <v>2305940.0320053101</v>
      </c>
      <c r="M9" s="55">
        <f t="shared" si="5"/>
        <v>8.9667120171730108</v>
      </c>
      <c r="N9" s="54">
        <v>2749310.0166320801</v>
      </c>
      <c r="O9" s="127">
        <f t="shared" si="6"/>
        <v>10.716259576605973</v>
      </c>
    </row>
    <row r="10" spans="1:15" s="77" customFormat="1" ht="12.75" x14ac:dyDescent="0.2">
      <c r="A10" s="23" t="s">
        <v>71</v>
      </c>
      <c r="B10" s="53">
        <v>179567.99268722534</v>
      </c>
      <c r="C10" s="22">
        <f t="shared" si="0"/>
        <v>0.77451471270680028</v>
      </c>
      <c r="D10" s="53">
        <f t="shared" si="7"/>
        <v>119160.495698452</v>
      </c>
      <c r="E10" s="22">
        <f t="shared" si="1"/>
        <v>0.50788672516108635</v>
      </c>
      <c r="F10" s="53">
        <v>58752.99870967865</v>
      </c>
      <c r="G10" s="22">
        <f t="shared" si="2"/>
        <v>0.24749085006577423</v>
      </c>
      <c r="H10" s="53">
        <f t="shared" si="8"/>
        <v>30879.499390721321</v>
      </c>
      <c r="I10" s="22">
        <f t="shared" si="3"/>
        <v>0.12472204140615352</v>
      </c>
      <c r="J10" s="57">
        <v>3006.0000717639923</v>
      </c>
      <c r="K10" s="22">
        <f t="shared" si="4"/>
        <v>1.1661176246824317E-2</v>
      </c>
      <c r="L10" s="53">
        <f t="shared" si="9"/>
        <v>1503.0000358819962</v>
      </c>
      <c r="M10" s="22">
        <f t="shared" si="5"/>
        <v>5.8444574865351602E-3</v>
      </c>
      <c r="N10" s="58">
        <v>0</v>
      </c>
      <c r="O10" s="128">
        <f t="shared" si="6"/>
        <v>0</v>
      </c>
    </row>
    <row r="11" spans="1:15" s="77" customFormat="1" ht="12.75" x14ac:dyDescent="0.2">
      <c r="A11" s="52" t="s">
        <v>72</v>
      </c>
      <c r="B11" s="54">
        <v>2072560.0719451904</v>
      </c>
      <c r="C11" s="55">
        <f t="shared" si="0"/>
        <v>8.9393897245720684</v>
      </c>
      <c r="D11" s="54">
        <f t="shared" si="7"/>
        <v>2545729.9947738647</v>
      </c>
      <c r="E11" s="55">
        <f t="shared" si="1"/>
        <v>10.850428765099911</v>
      </c>
      <c r="F11" s="54">
        <v>3018899.9176025391</v>
      </c>
      <c r="G11" s="55">
        <f t="shared" si="2"/>
        <v>12.716799538401547</v>
      </c>
      <c r="H11" s="54">
        <f t="shared" si="8"/>
        <v>3399179.9354553223</v>
      </c>
      <c r="I11" s="55">
        <f t="shared" si="3"/>
        <v>13.729259509440569</v>
      </c>
      <c r="J11" s="54">
        <v>3779459.9533081055</v>
      </c>
      <c r="K11" s="55">
        <f t="shared" si="4"/>
        <v>14.661659208636403</v>
      </c>
      <c r="L11" s="54">
        <f t="shared" si="9"/>
        <v>3954375.0286102295</v>
      </c>
      <c r="M11" s="55">
        <f t="shared" si="5"/>
        <v>15.376697397725978</v>
      </c>
      <c r="N11" s="54">
        <v>4129290.1039123535</v>
      </c>
      <c r="O11" s="127">
        <f t="shared" si="6"/>
        <v>16.095145455746817</v>
      </c>
    </row>
    <row r="12" spans="1:15" s="77" customFormat="1" ht="12.75" x14ac:dyDescent="0.2">
      <c r="A12" s="23" t="s">
        <v>73</v>
      </c>
      <c r="B12" s="53">
        <v>1476230.0252914429</v>
      </c>
      <c r="C12" s="22">
        <f t="shared" si="0"/>
        <v>6.3672921706001473</v>
      </c>
      <c r="D12" s="53">
        <f t="shared" si="7"/>
        <v>2331754.9824714661</v>
      </c>
      <c r="E12" s="22">
        <f t="shared" si="1"/>
        <v>9.9384229226638237</v>
      </c>
      <c r="F12" s="53">
        <v>3187279.9396514893</v>
      </c>
      <c r="G12" s="22">
        <f t="shared" si="2"/>
        <v>13.42608273596068</v>
      </c>
      <c r="H12" s="53">
        <f t="shared" si="8"/>
        <v>4493300.0802993774</v>
      </c>
      <c r="I12" s="22">
        <f t="shared" si="3"/>
        <v>18.148401681465248</v>
      </c>
      <c r="J12" s="57">
        <v>5799320.2209472656</v>
      </c>
      <c r="K12" s="22">
        <f t="shared" si="4"/>
        <v>22.497303258064509</v>
      </c>
      <c r="L12" s="53">
        <f t="shared" si="9"/>
        <v>7065225.1243591309</v>
      </c>
      <c r="M12" s="22">
        <f t="shared" si="5"/>
        <v>27.473324608329541</v>
      </c>
      <c r="N12" s="57">
        <v>8331130.0277709961</v>
      </c>
      <c r="O12" s="128">
        <f t="shared" si="6"/>
        <v>32.473075573127701</v>
      </c>
    </row>
    <row r="13" spans="1:15" s="77" customFormat="1" ht="12.75" x14ac:dyDescent="0.2">
      <c r="A13" s="52" t="s">
        <v>74</v>
      </c>
      <c r="B13" s="54">
        <v>5001870.1553344727</v>
      </c>
      <c r="C13" s="55">
        <f t="shared" si="0"/>
        <v>21.574123363418316</v>
      </c>
      <c r="D13" s="54">
        <f t="shared" si="7"/>
        <v>3623835.0868225098</v>
      </c>
      <c r="E13" s="55">
        <f t="shared" si="1"/>
        <v>15.445536072858376</v>
      </c>
      <c r="F13" s="54">
        <v>2245800.0183105469</v>
      </c>
      <c r="G13" s="55">
        <f t="shared" si="2"/>
        <v>9.4601972293517438</v>
      </c>
      <c r="H13" s="54">
        <f t="shared" si="8"/>
        <v>1267925.5157709122</v>
      </c>
      <c r="I13" s="55">
        <f t="shared" si="3"/>
        <v>5.1211406207386796</v>
      </c>
      <c r="J13" s="54">
        <v>290051.01323127747</v>
      </c>
      <c r="K13" s="55">
        <f t="shared" si="4"/>
        <v>1.1251949118800464</v>
      </c>
      <c r="L13" s="54">
        <f t="shared" si="9"/>
        <v>145025.50661563873</v>
      </c>
      <c r="M13" s="55">
        <f t="shared" si="5"/>
        <v>0.56393572032148032</v>
      </c>
      <c r="N13" s="59">
        <v>0</v>
      </c>
      <c r="O13" s="127">
        <f t="shared" si="6"/>
        <v>0</v>
      </c>
    </row>
    <row r="14" spans="1:15" s="77" customFormat="1" ht="12.75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</row>
    <row r="15" spans="1:15" s="51" customFormat="1" ht="12.75" x14ac:dyDescent="0.2">
      <c r="A15" s="52" t="s">
        <v>90</v>
      </c>
      <c r="B15" s="60">
        <f>SUM(B5:B13)</f>
        <v>23184581.227600574</v>
      </c>
      <c r="C15" s="60"/>
      <c r="D15" s="60">
        <f>SUM(D5:D13)</f>
        <v>23462022.099643946</v>
      </c>
      <c r="E15" s="60"/>
      <c r="F15" s="60">
        <f>SUM(F5:F13)</f>
        <v>23739462.971687317</v>
      </c>
      <c r="G15" s="60"/>
      <c r="H15" s="60">
        <f>SUM(H5:H13)</f>
        <v>24758654.559031129</v>
      </c>
      <c r="I15" s="60"/>
      <c r="J15" s="60">
        <f>SUM(J5:J13)</f>
        <v>25777846.146374941</v>
      </c>
      <c r="K15" s="60"/>
      <c r="L15" s="60">
        <f>SUM(L5:L13)</f>
        <v>25716673.264279962</v>
      </c>
      <c r="M15" s="60"/>
      <c r="N15" s="60">
        <f>SUM(N5:N13)</f>
        <v>25655500.382184982</v>
      </c>
      <c r="O15" s="52"/>
    </row>
    <row r="16" spans="1:15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</row>
    <row r="17" spans="1:15" ht="15.75" thickBot="1" x14ac:dyDescent="0.3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9.5" thickBot="1" x14ac:dyDescent="0.35">
      <c r="A18" s="437" t="s">
        <v>91</v>
      </c>
      <c r="B18" s="438"/>
      <c r="C18" s="438"/>
      <c r="D18" s="438"/>
      <c r="E18" s="438"/>
      <c r="F18" s="438"/>
      <c r="G18" s="438"/>
      <c r="H18" s="438"/>
      <c r="I18" s="438"/>
      <c r="J18" s="438"/>
      <c r="K18" s="438"/>
      <c r="L18" s="438"/>
      <c r="M18" s="438"/>
      <c r="N18" s="438"/>
      <c r="O18" s="439"/>
    </row>
    <row r="19" spans="1:15" x14ac:dyDescent="0.25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</row>
    <row r="20" spans="1:15" s="66" customFormat="1" ht="12.75" x14ac:dyDescent="0.2">
      <c r="A20" s="64" t="s">
        <v>60</v>
      </c>
      <c r="B20" s="65">
        <v>2020</v>
      </c>
      <c r="C20" s="65"/>
      <c r="D20" s="65">
        <v>2025</v>
      </c>
      <c r="E20" s="65"/>
      <c r="F20" s="65">
        <v>2030</v>
      </c>
      <c r="G20" s="65"/>
      <c r="H20" s="65">
        <v>2035</v>
      </c>
      <c r="I20" s="65"/>
      <c r="J20" s="65">
        <v>2040</v>
      </c>
      <c r="K20" s="65"/>
      <c r="L20" s="65">
        <v>2045</v>
      </c>
      <c r="M20" s="65"/>
      <c r="N20" s="65">
        <v>2050</v>
      </c>
      <c r="O20" s="65"/>
    </row>
    <row r="21" spans="1:15" s="51" customFormat="1" ht="12.75" x14ac:dyDescent="0.2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</row>
    <row r="22" spans="1:15" s="51" customFormat="1" ht="12.75" x14ac:dyDescent="0.2">
      <c r="A22" s="23" t="s">
        <v>66</v>
      </c>
      <c r="B22" s="53">
        <f>$A$33*C5/100</f>
        <v>8.3931278720496483</v>
      </c>
      <c r="C22" s="22"/>
      <c r="D22" s="53">
        <f>$A$33*E5/100</f>
        <v>12.357013881693751</v>
      </c>
      <c r="E22" s="22"/>
      <c r="F22" s="53">
        <f t="shared" ref="F22:F30" si="10">$A$33*G5/100</f>
        <v>16.228248765024865</v>
      </c>
      <c r="G22" s="22"/>
      <c r="H22" s="53">
        <f t="shared" ref="H22:H30" si="11">$A$33*I5/100</f>
        <v>25.649458125166451</v>
      </c>
      <c r="I22" s="22"/>
      <c r="J22" s="53">
        <f t="shared" ref="J22:J30" si="12">$A$33*K5/100</f>
        <v>34.325685358567291</v>
      </c>
      <c r="K22" s="22"/>
      <c r="L22" s="53">
        <f t="shared" ref="L22:L30" si="13">$A$33*M5/100</f>
        <v>26.839285210141643</v>
      </c>
      <c r="M22" s="22"/>
      <c r="N22" s="53">
        <f t="shared" ref="N22:N30" si="14">$A$33*O5/100</f>
        <v>19.317183970973403</v>
      </c>
      <c r="O22" s="22"/>
    </row>
    <row r="23" spans="1:15" s="51" customFormat="1" ht="12.75" x14ac:dyDescent="0.2">
      <c r="A23" s="52" t="s">
        <v>67</v>
      </c>
      <c r="B23" s="54">
        <f t="shared" ref="B23:D30" si="15">$A$33*C6/100</f>
        <v>964.89376634210214</v>
      </c>
      <c r="C23" s="55"/>
      <c r="D23" s="54">
        <f t="shared" si="15"/>
        <v>976.61134781603096</v>
      </c>
      <c r="E23" s="55"/>
      <c r="F23" s="54">
        <f t="shared" si="10"/>
        <v>988.0550447436882</v>
      </c>
      <c r="G23" s="55"/>
      <c r="H23" s="54">
        <f t="shared" si="11"/>
        <v>901.70069336820791</v>
      </c>
      <c r="I23" s="55"/>
      <c r="J23" s="54">
        <f t="shared" si="12"/>
        <v>822.17481229646535</v>
      </c>
      <c r="K23" s="55"/>
      <c r="L23" s="54">
        <f t="shared" si="13"/>
        <v>701.26809036336306</v>
      </c>
      <c r="M23" s="55"/>
      <c r="N23" s="54">
        <f t="shared" si="14"/>
        <v>579.78478933142219</v>
      </c>
      <c r="O23" s="55"/>
    </row>
    <row r="24" spans="1:15" s="51" customFormat="1" ht="12.75" x14ac:dyDescent="0.2">
      <c r="A24" s="23" t="s">
        <v>68</v>
      </c>
      <c r="B24" s="53">
        <f t="shared" si="15"/>
        <v>38.41405650838405</v>
      </c>
      <c r="C24" s="22"/>
      <c r="D24" s="53">
        <f t="shared" si="15"/>
        <v>32.550622012295918</v>
      </c>
      <c r="E24" s="22"/>
      <c r="F24" s="53">
        <f t="shared" si="10"/>
        <v>26.824238331696247</v>
      </c>
      <c r="G24" s="22"/>
      <c r="H24" s="53">
        <f t="shared" si="11"/>
        <v>23.738375918820044</v>
      </c>
      <c r="I24" s="22"/>
      <c r="J24" s="53">
        <f t="shared" si="12"/>
        <v>20.896528075124301</v>
      </c>
      <c r="K24" s="22"/>
      <c r="L24" s="53">
        <f t="shared" si="13"/>
        <v>20.708341011663489</v>
      </c>
      <c r="M24" s="22"/>
      <c r="N24" s="53">
        <f t="shared" si="14"/>
        <v>20.519256523099017</v>
      </c>
      <c r="O24" s="22"/>
    </row>
    <row r="25" spans="1:15" s="51" customFormat="1" ht="12.75" x14ac:dyDescent="0.2">
      <c r="A25" s="52" t="s">
        <v>69</v>
      </c>
      <c r="B25" s="54">
        <f t="shared" si="15"/>
        <v>38.661645897778577</v>
      </c>
      <c r="C25" s="55"/>
      <c r="D25" s="54">
        <f t="shared" si="15"/>
        <v>44.30035834262744</v>
      </c>
      <c r="E25" s="55"/>
      <c r="F25" s="54">
        <f t="shared" si="10"/>
        <v>49.807272582962042</v>
      </c>
      <c r="G25" s="55"/>
      <c r="H25" s="54">
        <f t="shared" si="11"/>
        <v>60.596509058942267</v>
      </c>
      <c r="I25" s="55"/>
      <c r="J25" s="54">
        <f t="shared" si="12"/>
        <v>70.532586664492314</v>
      </c>
      <c r="K25" s="55"/>
      <c r="L25" s="54">
        <f t="shared" si="13"/>
        <v>79.658936316795945</v>
      </c>
      <c r="M25" s="55"/>
      <c r="N25" s="54">
        <f t="shared" si="14"/>
        <v>88.828807639144728</v>
      </c>
      <c r="O25" s="55"/>
    </row>
    <row r="26" spans="1:15" s="51" customFormat="1" ht="12.75" x14ac:dyDescent="0.2">
      <c r="A26" s="23" t="s">
        <v>70</v>
      </c>
      <c r="B26" s="53">
        <f t="shared" si="15"/>
        <v>34.434835879112022</v>
      </c>
      <c r="C26" s="22"/>
      <c r="D26" s="53">
        <f>$A$33*E9/100</f>
        <v>34.865081894724327</v>
      </c>
      <c r="E26" s="22"/>
      <c r="F26" s="53">
        <f t="shared" si="10"/>
        <v>35.285271420861093</v>
      </c>
      <c r="G26" s="22"/>
      <c r="H26" s="53">
        <f t="shared" si="11"/>
        <v>82.365648485782089</v>
      </c>
      <c r="I26" s="22"/>
      <c r="J26" s="53">
        <f t="shared" si="12"/>
        <v>125.72314475134741</v>
      </c>
      <c r="K26" s="22"/>
      <c r="L26" s="53">
        <f t="shared" si="13"/>
        <v>156.02078909881038</v>
      </c>
      <c r="M26" s="22"/>
      <c r="N26" s="53">
        <f t="shared" si="14"/>
        <v>186.46291663294392</v>
      </c>
      <c r="O26" s="22"/>
    </row>
    <row r="27" spans="1:15" s="51" customFormat="1" ht="12.75" x14ac:dyDescent="0.2">
      <c r="A27" s="52" t="s">
        <v>71</v>
      </c>
      <c r="B27" s="54">
        <f t="shared" si="15"/>
        <v>13.476556001098324</v>
      </c>
      <c r="C27" s="55"/>
      <c r="D27" s="54">
        <f t="shared" si="15"/>
        <v>8.8372290178029029</v>
      </c>
      <c r="E27" s="55"/>
      <c r="F27" s="54">
        <f t="shared" si="10"/>
        <v>4.3063407911444713</v>
      </c>
      <c r="G27" s="55"/>
      <c r="H27" s="54">
        <f t="shared" si="11"/>
        <v>2.1701635204670713</v>
      </c>
      <c r="I27" s="55"/>
      <c r="J27" s="54">
        <f t="shared" si="12"/>
        <v>0.2029044666947431</v>
      </c>
      <c r="K27" s="55"/>
      <c r="L27" s="54">
        <f t="shared" si="13"/>
        <v>0.1016935602657118</v>
      </c>
      <c r="M27" s="55"/>
      <c r="N27" s="54">
        <f t="shared" si="14"/>
        <v>0</v>
      </c>
      <c r="O27" s="55"/>
    </row>
    <row r="28" spans="1:15" s="51" customFormat="1" ht="12.75" x14ac:dyDescent="0.2">
      <c r="A28" s="23" t="s">
        <v>191</v>
      </c>
      <c r="B28" s="53">
        <f t="shared" si="15"/>
        <v>155.54538120755399</v>
      </c>
      <c r="C28" s="22"/>
      <c r="D28" s="53">
        <f t="shared" si="15"/>
        <v>188.79746051273847</v>
      </c>
      <c r="E28" s="22"/>
      <c r="F28" s="53">
        <f t="shared" si="10"/>
        <v>221.27231196818693</v>
      </c>
      <c r="G28" s="22"/>
      <c r="H28" s="53">
        <f t="shared" si="11"/>
        <v>238.8891154642659</v>
      </c>
      <c r="I28" s="22"/>
      <c r="J28" s="53">
        <f t="shared" si="12"/>
        <v>255.11287023027342</v>
      </c>
      <c r="K28" s="22"/>
      <c r="L28" s="53">
        <f t="shared" si="13"/>
        <v>267.554534720432</v>
      </c>
      <c r="M28" s="22"/>
      <c r="N28" s="53">
        <f t="shared" si="14"/>
        <v>280.05553092999457</v>
      </c>
      <c r="O28" s="22"/>
    </row>
    <row r="29" spans="1:15" s="51" customFormat="1" ht="12.75" x14ac:dyDescent="0.2">
      <c r="A29" s="52" t="s">
        <v>73</v>
      </c>
      <c r="B29" s="54">
        <f t="shared" si="15"/>
        <v>110.79088376844257</v>
      </c>
      <c r="C29" s="55"/>
      <c r="D29" s="54">
        <f t="shared" si="15"/>
        <v>172.92855885435051</v>
      </c>
      <c r="E29" s="55"/>
      <c r="F29" s="54">
        <f t="shared" si="10"/>
        <v>233.61383960571584</v>
      </c>
      <c r="G29" s="55"/>
      <c r="H29" s="54">
        <f t="shared" si="11"/>
        <v>315.78218925749536</v>
      </c>
      <c r="I29" s="55"/>
      <c r="J29" s="54">
        <f t="shared" si="12"/>
        <v>391.45307669032246</v>
      </c>
      <c r="K29" s="55"/>
      <c r="L29" s="54">
        <f t="shared" si="13"/>
        <v>478.03584818493403</v>
      </c>
      <c r="M29" s="55"/>
      <c r="N29" s="54">
        <f t="shared" si="14"/>
        <v>565.03151497242197</v>
      </c>
      <c r="O29" s="55"/>
    </row>
    <row r="30" spans="1:15" s="51" customFormat="1" ht="12.75" x14ac:dyDescent="0.2">
      <c r="A30" s="23" t="s">
        <v>74</v>
      </c>
      <c r="B30" s="53">
        <f t="shared" si="15"/>
        <v>375.38974652347866</v>
      </c>
      <c r="C30" s="22"/>
      <c r="D30" s="53">
        <f t="shared" si="15"/>
        <v>268.75232766773576</v>
      </c>
      <c r="E30" s="22"/>
      <c r="F30" s="53">
        <f t="shared" si="10"/>
        <v>164.60743179072034</v>
      </c>
      <c r="G30" s="22"/>
      <c r="H30" s="53">
        <f t="shared" si="11"/>
        <v>89.107846800853025</v>
      </c>
      <c r="I30" s="22"/>
      <c r="J30" s="53">
        <f t="shared" si="12"/>
        <v>19.578391466712809</v>
      </c>
      <c r="K30" s="22"/>
      <c r="L30" s="53">
        <f t="shared" si="13"/>
        <v>9.8124815335937576</v>
      </c>
      <c r="M30" s="22"/>
      <c r="N30" s="53">
        <f t="shared" si="14"/>
        <v>0</v>
      </c>
      <c r="O30" s="22"/>
    </row>
    <row r="31" spans="1:15" s="51" customFormat="1" ht="12.75" x14ac:dyDescent="0.2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</row>
    <row r="32" spans="1:15" s="51" customFormat="1" ht="12.75" x14ac:dyDescent="0.2">
      <c r="A32" s="49" t="s">
        <v>92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23"/>
    </row>
    <row r="33" spans="1:15" s="51" customFormat="1" ht="12.75" x14ac:dyDescent="0.2">
      <c r="A33" s="52">
        <v>1740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</row>
    <row r="36" spans="1:15" x14ac:dyDescent="0.25">
      <c r="A36" s="61" t="s">
        <v>94</v>
      </c>
      <c r="B36" s="61"/>
      <c r="C36" s="61"/>
      <c r="D36" s="61"/>
      <c r="E36" s="61"/>
      <c r="F36" s="61"/>
      <c r="G36" s="61"/>
    </row>
    <row r="37" spans="1:15" x14ac:dyDescent="0.25">
      <c r="A37" s="440" t="s">
        <v>95</v>
      </c>
      <c r="B37" s="440"/>
      <c r="C37" s="440"/>
      <c r="D37" s="440"/>
      <c r="E37" s="440"/>
      <c r="F37" s="440"/>
      <c r="G37" s="440"/>
      <c r="H37" s="440"/>
      <c r="I37" s="440"/>
    </row>
  </sheetData>
  <mergeCells count="3">
    <mergeCell ref="A1:O1"/>
    <mergeCell ref="A18:O18"/>
    <mergeCell ref="A37:I37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742AD-7D22-402A-8FBA-A1D5F2291080}">
  <dimension ref="A1:F17"/>
  <sheetViews>
    <sheetView workbookViewId="0">
      <selection activeCell="A14" sqref="A14"/>
    </sheetView>
  </sheetViews>
  <sheetFormatPr baseColWidth="10" defaultRowHeight="15" x14ac:dyDescent="0.25"/>
  <cols>
    <col min="1" max="1" width="40.5703125" bestFit="1" customWidth="1"/>
    <col min="2" max="2" width="22.5703125" bestFit="1" customWidth="1"/>
    <col min="3" max="3" width="9.5703125" customWidth="1"/>
    <col min="5" max="5" width="11.42578125" style="3"/>
  </cols>
  <sheetData>
    <row r="1" spans="1:6" s="3" customFormat="1" ht="21.75" thickBot="1" x14ac:dyDescent="0.4">
      <c r="A1" s="441" t="s">
        <v>97</v>
      </c>
      <c r="B1" s="442"/>
      <c r="C1" s="442"/>
      <c r="D1" s="443"/>
      <c r="E1" s="102"/>
      <c r="F1" s="102"/>
    </row>
    <row r="2" spans="1:6" s="3" customFormat="1" x14ac:dyDescent="0.25">
      <c r="A2" s="44"/>
      <c r="B2" s="44"/>
      <c r="C2" s="44"/>
      <c r="D2" s="44"/>
    </row>
    <row r="3" spans="1:6" s="3" customFormat="1" x14ac:dyDescent="0.25">
      <c r="A3" s="62" t="s">
        <v>60</v>
      </c>
      <c r="B3" s="63" t="s">
        <v>61</v>
      </c>
      <c r="C3" s="63" t="s">
        <v>62</v>
      </c>
      <c r="D3" s="45"/>
    </row>
    <row r="4" spans="1:6" s="3" customFormat="1" x14ac:dyDescent="0.25">
      <c r="A4" s="23"/>
      <c r="B4" s="23"/>
      <c r="C4" s="23"/>
      <c r="D4" s="5"/>
    </row>
    <row r="5" spans="1:6" s="3" customFormat="1" x14ac:dyDescent="0.25">
      <c r="A5" s="52" t="s">
        <v>98</v>
      </c>
      <c r="B5" s="103">
        <v>6782000</v>
      </c>
      <c r="C5" s="55">
        <f>100*B5/$B$8</f>
        <v>49.337989233231482</v>
      </c>
      <c r="D5" s="45"/>
    </row>
    <row r="6" spans="1:6" s="3" customFormat="1" x14ac:dyDescent="0.25">
      <c r="A6" s="23" t="s">
        <v>99</v>
      </c>
      <c r="B6" s="104">
        <v>6964000</v>
      </c>
      <c r="C6" s="22">
        <f>100*B6/$B$8</f>
        <v>50.662010766768518</v>
      </c>
      <c r="D6" s="5"/>
    </row>
    <row r="7" spans="1:6" s="3" customFormat="1" x14ac:dyDescent="0.25">
      <c r="A7" s="52"/>
      <c r="B7" s="52"/>
      <c r="C7" s="52"/>
      <c r="D7" s="45"/>
    </row>
    <row r="8" spans="1:6" s="3" customFormat="1" x14ac:dyDescent="0.25">
      <c r="A8" s="23" t="s">
        <v>90</v>
      </c>
      <c r="B8" s="104">
        <f>SUM(B5:B6)</f>
        <v>13746000</v>
      </c>
      <c r="C8" s="23"/>
      <c r="D8" s="5"/>
    </row>
    <row r="9" spans="1:6" s="3" customFormat="1" x14ac:dyDescent="0.25">
      <c r="A9" s="52"/>
      <c r="B9" s="103"/>
      <c r="C9" s="52"/>
      <c r="D9" s="45"/>
    </row>
    <row r="10" spans="1:6" s="3" customFormat="1" x14ac:dyDescent="0.25">
      <c r="A10" s="5"/>
      <c r="B10" s="5"/>
      <c r="C10" s="5"/>
      <c r="D10" s="5"/>
    </row>
    <row r="11" spans="1:6" s="3" customFormat="1" x14ac:dyDescent="0.25">
      <c r="A11" s="45"/>
      <c r="B11" s="63" t="s">
        <v>100</v>
      </c>
      <c r="C11" s="63"/>
      <c r="D11" s="45"/>
    </row>
    <row r="12" spans="1:6" s="3" customFormat="1" x14ac:dyDescent="0.25">
      <c r="A12" s="5"/>
      <c r="B12" s="65"/>
      <c r="C12" s="65"/>
      <c r="D12" s="5"/>
    </row>
    <row r="13" spans="1:6" s="3" customFormat="1" x14ac:dyDescent="0.25">
      <c r="A13" s="52" t="s">
        <v>126</v>
      </c>
      <c r="B13" s="105">
        <f>$A$17*C5/100</f>
        <v>487.45933362432703</v>
      </c>
      <c r="C13" s="45"/>
      <c r="D13" s="45"/>
    </row>
    <row r="14" spans="1:6" s="3" customFormat="1" x14ac:dyDescent="0.25">
      <c r="A14" s="23" t="s">
        <v>99</v>
      </c>
      <c r="B14" s="67">
        <f>$A$17*C6/100</f>
        <v>500.54066637567297</v>
      </c>
      <c r="C14" s="5"/>
      <c r="D14" s="5"/>
    </row>
    <row r="15" spans="1:6" s="3" customFormat="1" x14ac:dyDescent="0.25">
      <c r="A15" s="45"/>
      <c r="B15" s="45"/>
      <c r="C15" s="45"/>
      <c r="D15" s="45"/>
    </row>
    <row r="16" spans="1:6" s="3" customFormat="1" x14ac:dyDescent="0.25">
      <c r="A16" s="49" t="s">
        <v>125</v>
      </c>
      <c r="B16" s="5"/>
      <c r="C16" s="5"/>
      <c r="D16" s="5"/>
    </row>
    <row r="17" spans="1:4" s="3" customFormat="1" x14ac:dyDescent="0.25">
      <c r="A17" s="52">
        <v>988</v>
      </c>
      <c r="B17" s="45"/>
      <c r="C17" s="45"/>
      <c r="D17" s="45"/>
    </row>
  </sheetData>
  <mergeCells count="1">
    <mergeCell ref="A1:D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6F88-3881-4B5B-BBEC-47FB45C9DCC2}">
  <dimension ref="A1:J53"/>
  <sheetViews>
    <sheetView zoomScaleNormal="100" workbookViewId="0">
      <selection activeCell="Q81" sqref="Q81"/>
    </sheetView>
  </sheetViews>
  <sheetFormatPr baseColWidth="10" defaultRowHeight="15" x14ac:dyDescent="0.25"/>
  <cols>
    <col min="1" max="1" width="21.140625" customWidth="1"/>
    <col min="2" max="2" width="11.42578125" customWidth="1"/>
    <col min="3" max="3" width="11.5703125" customWidth="1"/>
    <col min="4" max="4" width="28.7109375" customWidth="1"/>
    <col min="5" max="5" width="13.28515625" customWidth="1"/>
    <col min="10" max="10" width="15.7109375" customWidth="1"/>
    <col min="11" max="16384" width="11.42578125" style="3"/>
  </cols>
  <sheetData>
    <row r="1" spans="1:10" ht="19.5" thickBot="1" x14ac:dyDescent="0.35">
      <c r="A1" s="444" t="s">
        <v>255</v>
      </c>
      <c r="B1" s="445"/>
      <c r="C1" s="445"/>
      <c r="D1" s="445"/>
      <c r="E1" s="445"/>
      <c r="F1" s="445"/>
      <c r="G1" s="445"/>
      <c r="H1" s="445"/>
      <c r="I1" s="445"/>
      <c r="J1" s="446"/>
    </row>
    <row r="2" spans="1:10" x14ac:dyDescent="0.25">
      <c r="A2" s="69"/>
      <c r="B2" s="69"/>
      <c r="C2" s="69"/>
      <c r="D2" s="69"/>
      <c r="E2" s="69"/>
      <c r="F2" s="69"/>
      <c r="G2" s="69"/>
      <c r="H2" s="69"/>
      <c r="I2" s="69"/>
      <c r="J2" s="69"/>
    </row>
    <row r="3" spans="1:10" ht="38.25" x14ac:dyDescent="0.25">
      <c r="A3" s="293" t="s">
        <v>214</v>
      </c>
      <c r="B3" s="294" t="s">
        <v>62</v>
      </c>
      <c r="C3" s="294"/>
      <c r="D3" s="294" t="s">
        <v>93</v>
      </c>
      <c r="E3" s="295">
        <v>1740</v>
      </c>
      <c r="F3" s="52"/>
      <c r="G3" s="52"/>
      <c r="H3" s="52"/>
      <c r="I3" s="52"/>
      <c r="J3" s="52"/>
    </row>
    <row r="4" spans="1:10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</row>
    <row r="5" spans="1:10" x14ac:dyDescent="0.25">
      <c r="A5" s="52">
        <v>10</v>
      </c>
      <c r="B5" s="52">
        <v>0.03</v>
      </c>
      <c r="C5" s="52"/>
      <c r="D5" s="70">
        <f>$E$3*B5/100</f>
        <v>0.52199999999999991</v>
      </c>
      <c r="E5" s="52"/>
      <c r="F5" s="52"/>
      <c r="G5" s="52"/>
      <c r="H5" s="52"/>
      <c r="I5" s="52"/>
      <c r="J5" s="52"/>
    </row>
    <row r="6" spans="1:10" x14ac:dyDescent="0.25">
      <c r="A6" s="23">
        <v>20</v>
      </c>
      <c r="B6" s="23">
        <v>1.34</v>
      </c>
      <c r="C6" s="23"/>
      <c r="D6" s="68">
        <f t="shared" ref="D6:D50" si="0">$E$3*B6/100</f>
        <v>23.316000000000003</v>
      </c>
      <c r="E6" s="23"/>
      <c r="F6" s="23"/>
      <c r="G6" s="23"/>
      <c r="H6" s="23"/>
      <c r="I6" s="23"/>
      <c r="J6" s="23"/>
    </row>
    <row r="7" spans="1:10" x14ac:dyDescent="0.25">
      <c r="A7" s="52">
        <v>30</v>
      </c>
      <c r="B7" s="52">
        <v>1.32</v>
      </c>
      <c r="C7" s="52"/>
      <c r="D7" s="70">
        <f t="shared" si="0"/>
        <v>22.968000000000004</v>
      </c>
      <c r="E7" s="52"/>
      <c r="F7" s="52"/>
      <c r="G7" s="52"/>
      <c r="H7" s="52"/>
      <c r="I7" s="52"/>
      <c r="J7" s="52"/>
    </row>
    <row r="8" spans="1:10" x14ac:dyDescent="0.25">
      <c r="A8" s="23">
        <v>40</v>
      </c>
      <c r="B8" s="23">
        <v>1.2</v>
      </c>
      <c r="C8" s="23"/>
      <c r="D8" s="68">
        <f t="shared" si="0"/>
        <v>20.88</v>
      </c>
      <c r="E8" s="23"/>
      <c r="F8" s="23"/>
      <c r="G8" s="23"/>
      <c r="H8" s="23"/>
      <c r="I8" s="23"/>
      <c r="J8" s="23"/>
    </row>
    <row r="9" spans="1:10" x14ac:dyDescent="0.25">
      <c r="A9" s="52">
        <v>50</v>
      </c>
      <c r="B9" s="52">
        <v>1.45</v>
      </c>
      <c r="C9" s="52"/>
      <c r="D9" s="70">
        <f t="shared" si="0"/>
        <v>25.23</v>
      </c>
      <c r="E9" s="52"/>
      <c r="F9" s="52"/>
      <c r="G9" s="52"/>
      <c r="H9" s="52"/>
      <c r="I9" s="52"/>
      <c r="J9" s="52"/>
    </row>
    <row r="10" spans="1:10" x14ac:dyDescent="0.25">
      <c r="A10" s="23">
        <v>60</v>
      </c>
      <c r="B10" s="23">
        <v>1.75</v>
      </c>
      <c r="C10" s="23"/>
      <c r="D10" s="68">
        <f t="shared" si="0"/>
        <v>30.45</v>
      </c>
      <c r="E10" s="23"/>
      <c r="F10" s="23"/>
      <c r="G10" s="23"/>
      <c r="H10" s="23"/>
      <c r="I10" s="23"/>
      <c r="J10" s="23"/>
    </row>
    <row r="11" spans="1:10" x14ac:dyDescent="0.25">
      <c r="A11" s="52">
        <v>70</v>
      </c>
      <c r="B11" s="52">
        <v>2.2000000000000002</v>
      </c>
      <c r="C11" s="52"/>
      <c r="D11" s="70">
        <f t="shared" si="0"/>
        <v>38.28</v>
      </c>
      <c r="E11" s="52"/>
      <c r="F11" s="52"/>
      <c r="G11" s="52"/>
      <c r="H11" s="52"/>
      <c r="I11" s="52"/>
      <c r="J11" s="52"/>
    </row>
    <row r="12" spans="1:10" x14ac:dyDescent="0.25">
      <c r="A12" s="23">
        <v>80</v>
      </c>
      <c r="B12" s="23">
        <v>3</v>
      </c>
      <c r="C12" s="23"/>
      <c r="D12" s="68">
        <f t="shared" si="0"/>
        <v>52.2</v>
      </c>
      <c r="E12" s="23"/>
      <c r="F12" s="23"/>
      <c r="G12" s="23"/>
      <c r="H12" s="23"/>
      <c r="I12" s="23"/>
      <c r="J12" s="23"/>
    </row>
    <row r="13" spans="1:10" x14ac:dyDescent="0.25">
      <c r="A13" s="52">
        <v>90</v>
      </c>
      <c r="B13" s="52">
        <v>4.16</v>
      </c>
      <c r="C13" s="52"/>
      <c r="D13" s="70">
        <f t="shared" si="0"/>
        <v>72.384</v>
      </c>
      <c r="E13" s="52"/>
      <c r="F13" s="52"/>
      <c r="G13" s="52"/>
      <c r="H13" s="52"/>
      <c r="I13" s="52"/>
      <c r="J13" s="52"/>
    </row>
    <row r="14" spans="1:10" x14ac:dyDescent="0.25">
      <c r="A14" s="23">
        <v>100</v>
      </c>
      <c r="B14" s="23">
        <v>4.4400000000000004</v>
      </c>
      <c r="C14" s="23"/>
      <c r="D14" s="68">
        <f t="shared" si="0"/>
        <v>77.256</v>
      </c>
      <c r="E14" s="23"/>
      <c r="F14" s="23"/>
      <c r="G14" s="23"/>
      <c r="H14" s="23"/>
      <c r="I14" s="23"/>
      <c r="J14" s="23"/>
    </row>
    <row r="15" spans="1:10" x14ac:dyDescent="0.25">
      <c r="A15" s="52">
        <v>110</v>
      </c>
      <c r="B15" s="52">
        <v>5.26</v>
      </c>
      <c r="C15" s="52"/>
      <c r="D15" s="70">
        <f t="shared" si="0"/>
        <v>91.524000000000001</v>
      </c>
      <c r="E15" s="52"/>
      <c r="F15" s="52"/>
      <c r="G15" s="52"/>
      <c r="H15" s="52"/>
      <c r="I15" s="52"/>
      <c r="J15" s="52"/>
    </row>
    <row r="16" spans="1:10" x14ac:dyDescent="0.25">
      <c r="A16" s="23">
        <v>120</v>
      </c>
      <c r="B16" s="23">
        <v>5.82</v>
      </c>
      <c r="C16" s="23"/>
      <c r="D16" s="68">
        <f t="shared" si="0"/>
        <v>101.26800000000001</v>
      </c>
      <c r="E16" s="23"/>
      <c r="F16" s="23"/>
      <c r="G16" s="23"/>
      <c r="H16" s="23"/>
      <c r="I16" s="23"/>
      <c r="J16" s="23"/>
    </row>
    <row r="17" spans="1:10" x14ac:dyDescent="0.25">
      <c r="A17" s="52">
        <v>130</v>
      </c>
      <c r="B17" s="52">
        <v>6.12</v>
      </c>
      <c r="C17" s="52"/>
      <c r="D17" s="70">
        <f t="shared" si="0"/>
        <v>106.48800000000001</v>
      </c>
      <c r="E17" s="52"/>
      <c r="F17" s="52"/>
      <c r="G17" s="52"/>
      <c r="H17" s="52"/>
      <c r="I17" s="52"/>
      <c r="J17" s="52"/>
    </row>
    <row r="18" spans="1:10" x14ac:dyDescent="0.25">
      <c r="A18" s="23">
        <v>140</v>
      </c>
      <c r="B18" s="23">
        <v>6.31</v>
      </c>
      <c r="C18" s="23"/>
      <c r="D18" s="68">
        <f t="shared" si="0"/>
        <v>109.794</v>
      </c>
      <c r="E18" s="23"/>
      <c r="F18" s="23"/>
      <c r="G18" s="23"/>
      <c r="H18" s="23"/>
      <c r="I18" s="23"/>
      <c r="J18" s="23"/>
    </row>
    <row r="19" spans="1:10" x14ac:dyDescent="0.25">
      <c r="A19" s="52">
        <v>150</v>
      </c>
      <c r="B19" s="52">
        <v>6.46</v>
      </c>
      <c r="C19" s="52"/>
      <c r="D19" s="70">
        <f t="shared" si="0"/>
        <v>112.404</v>
      </c>
      <c r="E19" s="52"/>
      <c r="F19" s="52"/>
      <c r="G19" s="52"/>
      <c r="H19" s="52"/>
      <c r="I19" s="52"/>
      <c r="J19" s="52"/>
    </row>
    <row r="20" spans="1:10" x14ac:dyDescent="0.25">
      <c r="A20" s="23">
        <v>160</v>
      </c>
      <c r="B20" s="23">
        <v>5.91</v>
      </c>
      <c r="C20" s="23"/>
      <c r="D20" s="68">
        <f t="shared" si="0"/>
        <v>102.834</v>
      </c>
      <c r="E20" s="23"/>
      <c r="F20" s="23"/>
      <c r="G20" s="23"/>
      <c r="H20" s="23"/>
      <c r="I20" s="23"/>
      <c r="J20" s="23"/>
    </row>
    <row r="21" spans="1:10" x14ac:dyDescent="0.25">
      <c r="A21" s="52">
        <v>170</v>
      </c>
      <c r="B21" s="52">
        <v>6.2</v>
      </c>
      <c r="C21" s="52"/>
      <c r="D21" s="70">
        <f t="shared" si="0"/>
        <v>107.88</v>
      </c>
      <c r="E21" s="52"/>
      <c r="F21" s="52"/>
      <c r="G21" s="52"/>
      <c r="H21" s="52"/>
      <c r="I21" s="52"/>
      <c r="J21" s="52"/>
    </row>
    <row r="22" spans="1:10" x14ac:dyDescent="0.25">
      <c r="A22" s="23">
        <v>180</v>
      </c>
      <c r="B22" s="23">
        <v>5.48</v>
      </c>
      <c r="C22" s="23"/>
      <c r="D22" s="68">
        <f t="shared" si="0"/>
        <v>95.352000000000004</v>
      </c>
      <c r="E22" s="23"/>
      <c r="F22" s="23"/>
      <c r="G22" s="23"/>
      <c r="H22" s="23"/>
      <c r="I22" s="23"/>
      <c r="J22" s="23"/>
    </row>
    <row r="23" spans="1:10" x14ac:dyDescent="0.25">
      <c r="A23" s="52">
        <v>190</v>
      </c>
      <c r="B23" s="52">
        <v>4.24</v>
      </c>
      <c r="C23" s="52"/>
      <c r="D23" s="70">
        <f t="shared" si="0"/>
        <v>73.77600000000001</v>
      </c>
      <c r="E23" s="52"/>
      <c r="F23" s="52"/>
      <c r="G23" s="52"/>
      <c r="H23" s="52"/>
      <c r="I23" s="52"/>
      <c r="J23" s="52"/>
    </row>
    <row r="24" spans="1:10" x14ac:dyDescent="0.25">
      <c r="A24" s="23">
        <v>200</v>
      </c>
      <c r="B24" s="23">
        <v>4.32</v>
      </c>
      <c r="C24" s="23"/>
      <c r="D24" s="68">
        <f t="shared" si="0"/>
        <v>75.168000000000006</v>
      </c>
      <c r="E24" s="23"/>
      <c r="F24" s="23"/>
      <c r="G24" s="23"/>
      <c r="H24" s="23"/>
      <c r="I24" s="23"/>
      <c r="J24" s="23"/>
    </row>
    <row r="25" spans="1:10" x14ac:dyDescent="0.25">
      <c r="A25" s="52">
        <v>210</v>
      </c>
      <c r="B25" s="52">
        <v>4.12</v>
      </c>
      <c r="C25" s="52"/>
      <c r="D25" s="70">
        <f t="shared" si="0"/>
        <v>71.688000000000002</v>
      </c>
      <c r="E25" s="52"/>
      <c r="F25" s="52"/>
      <c r="G25" s="52"/>
      <c r="H25" s="52"/>
      <c r="I25" s="52"/>
      <c r="J25" s="52"/>
    </row>
    <row r="26" spans="1:10" x14ac:dyDescent="0.25">
      <c r="A26" s="23">
        <v>220</v>
      </c>
      <c r="B26" s="23">
        <v>2.8</v>
      </c>
      <c r="C26" s="23"/>
      <c r="D26" s="68">
        <f t="shared" si="0"/>
        <v>48.72</v>
      </c>
      <c r="E26" s="23"/>
      <c r="F26" s="23"/>
      <c r="G26" s="23"/>
      <c r="H26" s="23"/>
      <c r="I26" s="23"/>
      <c r="J26" s="23"/>
    </row>
    <row r="27" spans="1:10" x14ac:dyDescent="0.25">
      <c r="A27" s="52">
        <v>230</v>
      </c>
      <c r="B27" s="52">
        <v>2.75</v>
      </c>
      <c r="C27" s="52"/>
      <c r="D27" s="70">
        <f t="shared" si="0"/>
        <v>47.85</v>
      </c>
      <c r="E27" s="52"/>
      <c r="F27" s="52"/>
      <c r="G27" s="52"/>
      <c r="H27" s="52"/>
      <c r="I27" s="52"/>
      <c r="J27" s="52"/>
    </row>
    <row r="28" spans="1:10" x14ac:dyDescent="0.25">
      <c r="A28" s="23">
        <v>240</v>
      </c>
      <c r="B28" s="23">
        <v>2.31</v>
      </c>
      <c r="C28" s="23"/>
      <c r="D28" s="68">
        <f t="shared" si="0"/>
        <v>40.194000000000003</v>
      </c>
      <c r="E28" s="23"/>
      <c r="F28" s="23"/>
      <c r="G28" s="23"/>
      <c r="H28" s="23"/>
      <c r="I28" s="23"/>
      <c r="J28" s="23"/>
    </row>
    <row r="29" spans="1:10" x14ac:dyDescent="0.25">
      <c r="A29" s="52">
        <v>250</v>
      </c>
      <c r="B29" s="52">
        <v>1.94</v>
      </c>
      <c r="C29" s="52"/>
      <c r="D29" s="70">
        <f t="shared" si="0"/>
        <v>33.756</v>
      </c>
      <c r="E29" s="52"/>
      <c r="F29" s="52"/>
      <c r="G29" s="52"/>
      <c r="H29" s="52"/>
      <c r="I29" s="52"/>
      <c r="J29" s="52"/>
    </row>
    <row r="30" spans="1:10" x14ac:dyDescent="0.25">
      <c r="A30" s="23">
        <v>260</v>
      </c>
      <c r="B30" s="23">
        <v>1.73</v>
      </c>
      <c r="C30" s="23"/>
      <c r="D30" s="68">
        <f t="shared" si="0"/>
        <v>30.101999999999997</v>
      </c>
      <c r="E30" s="23"/>
      <c r="F30" s="23"/>
      <c r="G30" s="23"/>
      <c r="H30" s="23"/>
      <c r="I30" s="23"/>
      <c r="J30" s="23"/>
    </row>
    <row r="31" spans="1:10" x14ac:dyDescent="0.25">
      <c r="A31" s="52">
        <v>270</v>
      </c>
      <c r="B31" s="52">
        <v>1.34</v>
      </c>
      <c r="C31" s="52"/>
      <c r="D31" s="70">
        <f t="shared" si="0"/>
        <v>23.316000000000003</v>
      </c>
      <c r="E31" s="52"/>
      <c r="F31" s="52"/>
      <c r="G31" s="52"/>
      <c r="H31" s="52"/>
      <c r="I31" s="52"/>
      <c r="J31" s="52"/>
    </row>
    <row r="32" spans="1:10" x14ac:dyDescent="0.25">
      <c r="A32" s="23">
        <v>280</v>
      </c>
      <c r="B32" s="23">
        <v>1.02</v>
      </c>
      <c r="C32" s="23"/>
      <c r="D32" s="68">
        <f t="shared" si="0"/>
        <v>17.748000000000001</v>
      </c>
      <c r="E32" s="23"/>
      <c r="F32" s="23"/>
      <c r="G32" s="23"/>
      <c r="H32" s="23"/>
      <c r="I32" s="23"/>
      <c r="J32" s="23"/>
    </row>
    <row r="33" spans="1:10" x14ac:dyDescent="0.25">
      <c r="A33" s="52">
        <v>290</v>
      </c>
      <c r="B33" s="52">
        <v>0.84</v>
      </c>
      <c r="C33" s="52"/>
      <c r="D33" s="70">
        <f t="shared" si="0"/>
        <v>14.616</v>
      </c>
      <c r="E33" s="52"/>
      <c r="F33" s="52"/>
      <c r="G33" s="52"/>
      <c r="H33" s="52"/>
      <c r="I33" s="52"/>
      <c r="J33" s="52"/>
    </row>
    <row r="34" spans="1:10" x14ac:dyDescent="0.25">
      <c r="A34" s="23">
        <v>300</v>
      </c>
      <c r="B34" s="23">
        <v>0.89</v>
      </c>
      <c r="C34" s="23"/>
      <c r="D34" s="68">
        <f t="shared" si="0"/>
        <v>15.486000000000001</v>
      </c>
      <c r="E34" s="23"/>
      <c r="F34" s="23"/>
      <c r="G34" s="23"/>
      <c r="H34" s="23"/>
      <c r="I34" s="23"/>
      <c r="J34" s="23"/>
    </row>
    <row r="35" spans="1:10" x14ac:dyDescent="0.25">
      <c r="A35" s="52">
        <v>310</v>
      </c>
      <c r="B35" s="52">
        <v>0.61</v>
      </c>
      <c r="C35" s="52"/>
      <c r="D35" s="70">
        <f t="shared" si="0"/>
        <v>10.613999999999999</v>
      </c>
      <c r="E35" s="52"/>
      <c r="F35" s="52"/>
      <c r="G35" s="52"/>
      <c r="H35" s="52"/>
      <c r="I35" s="52"/>
      <c r="J35" s="52"/>
    </row>
    <row r="36" spans="1:10" x14ac:dyDescent="0.25">
      <c r="A36" s="23">
        <v>320</v>
      </c>
      <c r="B36" s="23">
        <v>0.55000000000000004</v>
      </c>
      <c r="C36" s="23"/>
      <c r="D36" s="68">
        <f t="shared" si="0"/>
        <v>9.57</v>
      </c>
      <c r="E36" s="23"/>
      <c r="F36" s="23"/>
      <c r="G36" s="23"/>
      <c r="H36" s="23"/>
      <c r="I36" s="23"/>
      <c r="J36" s="23"/>
    </row>
    <row r="37" spans="1:10" x14ac:dyDescent="0.25">
      <c r="A37" s="52">
        <v>330</v>
      </c>
      <c r="B37" s="52">
        <v>0.37</v>
      </c>
      <c r="C37" s="52"/>
      <c r="D37" s="70">
        <f t="shared" si="0"/>
        <v>6.4379999999999997</v>
      </c>
      <c r="E37" s="52"/>
      <c r="F37" s="52"/>
      <c r="G37" s="52"/>
      <c r="H37" s="52"/>
      <c r="I37" s="52"/>
      <c r="J37" s="52"/>
    </row>
    <row r="38" spans="1:10" x14ac:dyDescent="0.25">
      <c r="A38" s="23">
        <v>340</v>
      </c>
      <c r="B38" s="23">
        <v>0.5</v>
      </c>
      <c r="C38" s="23"/>
      <c r="D38" s="68">
        <f t="shared" si="0"/>
        <v>8.6999999999999993</v>
      </c>
      <c r="E38" s="23"/>
      <c r="F38" s="23"/>
      <c r="G38" s="23"/>
      <c r="H38" s="23"/>
      <c r="I38" s="23"/>
      <c r="J38" s="23"/>
    </row>
    <row r="39" spans="1:10" x14ac:dyDescent="0.25">
      <c r="A39" s="52">
        <v>350</v>
      </c>
      <c r="B39" s="52">
        <v>0.27</v>
      </c>
      <c r="C39" s="52"/>
      <c r="D39" s="70">
        <f t="shared" si="0"/>
        <v>4.6980000000000004</v>
      </c>
      <c r="E39" s="52"/>
      <c r="F39" s="52"/>
      <c r="G39" s="52"/>
      <c r="H39" s="52"/>
      <c r="I39" s="52"/>
      <c r="J39" s="52"/>
    </row>
    <row r="40" spans="1:10" x14ac:dyDescent="0.25">
      <c r="A40" s="23">
        <v>360</v>
      </c>
      <c r="B40" s="23">
        <v>0.27</v>
      </c>
      <c r="C40" s="23"/>
      <c r="D40" s="68">
        <f t="shared" si="0"/>
        <v>4.6980000000000004</v>
      </c>
      <c r="E40" s="23"/>
      <c r="F40" s="23"/>
      <c r="G40" s="23"/>
      <c r="H40" s="23"/>
      <c r="I40" s="23"/>
      <c r="J40" s="23"/>
    </row>
    <row r="41" spans="1:10" x14ac:dyDescent="0.25">
      <c r="A41" s="52">
        <v>370</v>
      </c>
      <c r="B41" s="52">
        <v>0.15</v>
      </c>
      <c r="C41" s="52"/>
      <c r="D41" s="70">
        <f t="shared" si="0"/>
        <v>2.61</v>
      </c>
      <c r="E41" s="52"/>
      <c r="F41" s="52"/>
      <c r="G41" s="52"/>
      <c r="H41" s="52"/>
      <c r="I41" s="52"/>
      <c r="J41" s="52"/>
    </row>
    <row r="42" spans="1:10" x14ac:dyDescent="0.25">
      <c r="A42" s="23">
        <v>380</v>
      </c>
      <c r="B42" s="23">
        <v>0.16</v>
      </c>
      <c r="C42" s="23"/>
      <c r="D42" s="68">
        <f t="shared" si="0"/>
        <v>2.7840000000000003</v>
      </c>
      <c r="E42" s="23"/>
      <c r="F42" s="23"/>
      <c r="G42" s="23"/>
      <c r="H42" s="23"/>
      <c r="I42" s="23"/>
      <c r="J42" s="23"/>
    </row>
    <row r="43" spans="1:10" x14ac:dyDescent="0.25">
      <c r="A43" s="52">
        <v>390</v>
      </c>
      <c r="B43" s="52">
        <v>0.09</v>
      </c>
      <c r="C43" s="52"/>
      <c r="D43" s="70">
        <f t="shared" si="0"/>
        <v>1.5659999999999998</v>
      </c>
      <c r="E43" s="52"/>
      <c r="F43" s="52"/>
      <c r="G43" s="52"/>
      <c r="H43" s="52"/>
      <c r="I43" s="52"/>
      <c r="J43" s="52"/>
    </row>
    <row r="44" spans="1:10" x14ac:dyDescent="0.25">
      <c r="A44" s="23">
        <v>400</v>
      </c>
      <c r="B44" s="23">
        <v>0.1</v>
      </c>
      <c r="C44" s="23"/>
      <c r="D44" s="68">
        <f t="shared" si="0"/>
        <v>1.74</v>
      </c>
      <c r="E44" s="23"/>
      <c r="F44" s="23"/>
      <c r="G44" s="23"/>
      <c r="H44" s="23"/>
      <c r="I44" s="23"/>
      <c r="J44" s="23"/>
    </row>
    <row r="45" spans="1:10" x14ac:dyDescent="0.25">
      <c r="A45" s="52">
        <v>410</v>
      </c>
      <c r="B45" s="52">
        <v>7.0000000000000007E-2</v>
      </c>
      <c r="C45" s="52"/>
      <c r="D45" s="70">
        <f t="shared" si="0"/>
        <v>1.2180000000000002</v>
      </c>
      <c r="E45" s="52"/>
      <c r="F45" s="52"/>
      <c r="G45" s="52"/>
      <c r="H45" s="52"/>
      <c r="I45" s="52"/>
      <c r="J45" s="52"/>
    </row>
    <row r="46" spans="1:10" x14ac:dyDescent="0.25">
      <c r="A46" s="23">
        <v>420</v>
      </c>
      <c r="B46" s="23">
        <v>0.04</v>
      </c>
      <c r="C46" s="23"/>
      <c r="D46" s="68">
        <f t="shared" si="0"/>
        <v>0.69600000000000006</v>
      </c>
      <c r="E46" s="23"/>
      <c r="F46" s="23"/>
      <c r="G46" s="23"/>
      <c r="H46" s="23"/>
      <c r="I46" s="23"/>
      <c r="J46" s="23"/>
    </row>
    <row r="47" spans="1:10" x14ac:dyDescent="0.25">
      <c r="A47" s="52">
        <v>430</v>
      </c>
      <c r="B47" s="52">
        <v>0.02</v>
      </c>
      <c r="C47" s="52"/>
      <c r="D47" s="70">
        <f t="shared" si="0"/>
        <v>0.34800000000000003</v>
      </c>
      <c r="E47" s="52"/>
      <c r="F47" s="52"/>
      <c r="G47" s="52"/>
      <c r="H47" s="52"/>
      <c r="I47" s="52"/>
      <c r="J47" s="52"/>
    </row>
    <row r="48" spans="1:10" x14ac:dyDescent="0.25">
      <c r="A48" s="23">
        <v>440</v>
      </c>
      <c r="B48" s="23">
        <v>0.01</v>
      </c>
      <c r="C48" s="23"/>
      <c r="D48" s="68">
        <f t="shared" si="0"/>
        <v>0.17400000000000002</v>
      </c>
      <c r="E48" s="23"/>
      <c r="F48" s="23"/>
      <c r="G48" s="23"/>
      <c r="H48" s="23"/>
      <c r="I48" s="23"/>
      <c r="J48" s="23"/>
    </row>
    <row r="49" spans="1:10" x14ac:dyDescent="0.25">
      <c r="A49" s="52">
        <v>450</v>
      </c>
      <c r="B49" s="52">
        <v>0.01</v>
      </c>
      <c r="C49" s="52"/>
      <c r="D49" s="70">
        <f t="shared" si="0"/>
        <v>0.17400000000000002</v>
      </c>
      <c r="E49" s="52"/>
      <c r="F49" s="52"/>
      <c r="G49" s="52"/>
      <c r="H49" s="52"/>
      <c r="I49" s="52"/>
      <c r="J49" s="52"/>
    </row>
    <row r="50" spans="1:10" x14ac:dyDescent="0.25">
      <c r="A50" s="23">
        <v>460</v>
      </c>
      <c r="B50" s="23">
        <v>0.01</v>
      </c>
      <c r="C50" s="23"/>
      <c r="D50" s="68">
        <f t="shared" si="0"/>
        <v>0.17400000000000002</v>
      </c>
      <c r="E50" s="23"/>
      <c r="F50" s="23"/>
      <c r="G50" s="23"/>
      <c r="H50" s="23"/>
      <c r="I50" s="23"/>
      <c r="J50" s="23"/>
    </row>
    <row r="52" spans="1:10" x14ac:dyDescent="0.25">
      <c r="A52" s="72" t="s">
        <v>94</v>
      </c>
    </row>
    <row r="53" spans="1:10" x14ac:dyDescent="0.25">
      <c r="A53" s="440" t="s">
        <v>205</v>
      </c>
      <c r="B53" s="440"/>
      <c r="C53" s="440"/>
      <c r="D53" s="440"/>
      <c r="E53" s="440"/>
      <c r="F53" s="61"/>
      <c r="G53" s="61"/>
      <c r="H53" s="61"/>
    </row>
  </sheetData>
  <mergeCells count="2">
    <mergeCell ref="A1:J1"/>
    <mergeCell ref="A53:E5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637A5-A0EF-423E-92EC-603E0025C7BB}">
  <dimension ref="A1:C27"/>
  <sheetViews>
    <sheetView zoomScaleNormal="100" workbookViewId="0">
      <selection activeCell="E24" sqref="E24"/>
    </sheetView>
  </sheetViews>
  <sheetFormatPr baseColWidth="10" defaultRowHeight="15" x14ac:dyDescent="0.25"/>
  <cols>
    <col min="1" max="1" width="78.5703125" bestFit="1" customWidth="1"/>
    <col min="2" max="2" width="25.5703125" bestFit="1" customWidth="1"/>
  </cols>
  <sheetData>
    <row r="1" spans="1:3" ht="19.5" thickBot="1" x14ac:dyDescent="0.35">
      <c r="A1" s="447" t="s">
        <v>254</v>
      </c>
      <c r="B1" s="448"/>
      <c r="C1" s="449"/>
    </row>
    <row r="2" spans="1:3" x14ac:dyDescent="0.25">
      <c r="A2" s="75"/>
      <c r="B2" s="75"/>
      <c r="C2" s="75"/>
    </row>
    <row r="3" spans="1:3" x14ac:dyDescent="0.25">
      <c r="A3" s="63" t="s">
        <v>60</v>
      </c>
      <c r="B3" s="63" t="s">
        <v>61</v>
      </c>
      <c r="C3" s="63" t="s">
        <v>62</v>
      </c>
    </row>
    <row r="4" spans="1:3" x14ac:dyDescent="0.25">
      <c r="A4" s="6"/>
      <c r="B4" s="6"/>
      <c r="C4" s="6"/>
    </row>
    <row r="5" spans="1:3" x14ac:dyDescent="0.25">
      <c r="A5" s="18" t="s">
        <v>56</v>
      </c>
      <c r="B5" s="18">
        <v>12900000</v>
      </c>
      <c r="C5" s="18">
        <f>100*B5/$B$10</f>
        <v>60.475021448708674</v>
      </c>
    </row>
    <row r="6" spans="1:3" x14ac:dyDescent="0.25">
      <c r="A6" s="6" t="s">
        <v>57</v>
      </c>
      <c r="B6" s="6">
        <v>3200000</v>
      </c>
      <c r="C6" s="50">
        <f>100*B6/$B$10</f>
        <v>15.001555708206803</v>
      </c>
    </row>
    <row r="7" spans="1:3" x14ac:dyDescent="0.25">
      <c r="A7" s="18" t="s">
        <v>58</v>
      </c>
      <c r="B7" s="18">
        <v>3252173</v>
      </c>
      <c r="C7" s="18">
        <f>100*B7/$B$10</f>
        <v>15.246142010070638</v>
      </c>
    </row>
    <row r="8" spans="1:3" x14ac:dyDescent="0.25">
      <c r="A8" s="6" t="s">
        <v>59</v>
      </c>
      <c r="B8" s="6">
        <v>1978948</v>
      </c>
      <c r="C8" s="50">
        <f>100*B8/$B$10</f>
        <v>9.2772808330138865</v>
      </c>
    </row>
    <row r="9" spans="1:3" x14ac:dyDescent="0.25">
      <c r="A9" s="18"/>
      <c r="B9" s="18"/>
      <c r="C9" s="18"/>
    </row>
    <row r="10" spans="1:3" x14ac:dyDescent="0.25">
      <c r="A10" s="6" t="s">
        <v>65</v>
      </c>
      <c r="B10" s="6">
        <f>SUM(B5:B8)</f>
        <v>21331121</v>
      </c>
      <c r="C10" s="6"/>
    </row>
    <row r="11" spans="1:3" x14ac:dyDescent="0.25">
      <c r="A11" s="42"/>
      <c r="B11" s="42"/>
      <c r="C11" s="42"/>
    </row>
    <row r="12" spans="1:3" ht="15.75" thickBot="1" x14ac:dyDescent="0.3">
      <c r="A12" s="74"/>
      <c r="B12" s="74"/>
      <c r="C12" s="74"/>
    </row>
    <row r="13" spans="1:3" ht="19.5" thickBot="1" x14ac:dyDescent="0.35">
      <c r="A13" s="447" t="s">
        <v>63</v>
      </c>
      <c r="B13" s="448"/>
      <c r="C13" s="449"/>
    </row>
    <row r="14" spans="1:3" x14ac:dyDescent="0.25">
      <c r="A14" s="75" t="s">
        <v>75</v>
      </c>
      <c r="B14" s="75"/>
      <c r="C14" s="75"/>
    </row>
    <row r="15" spans="1:3" x14ac:dyDescent="0.25">
      <c r="A15" s="18"/>
      <c r="B15" s="19"/>
      <c r="C15" s="18"/>
    </row>
    <row r="16" spans="1:3" s="3" customFormat="1" x14ac:dyDescent="0.25">
      <c r="A16" s="65" t="s">
        <v>60</v>
      </c>
      <c r="B16" s="65" t="s">
        <v>294</v>
      </c>
      <c r="C16" s="65"/>
    </row>
    <row r="17" spans="1:3" x14ac:dyDescent="0.25">
      <c r="A17" s="63"/>
      <c r="B17" s="63"/>
      <c r="C17" s="63"/>
    </row>
    <row r="18" spans="1:3" x14ac:dyDescent="0.25">
      <c r="A18" s="6" t="s">
        <v>192</v>
      </c>
      <c r="B18" s="9">
        <f>$B$23*C5/100</f>
        <v>1052.265373207531</v>
      </c>
      <c r="C18" s="6"/>
    </row>
    <row r="19" spans="1:3" x14ac:dyDescent="0.25">
      <c r="A19" s="18" t="s">
        <v>193</v>
      </c>
      <c r="B19" s="73">
        <f>$B$23*C6/100</f>
        <v>261.02706932279835</v>
      </c>
      <c r="C19" s="18"/>
    </row>
    <row r="20" spans="1:3" x14ac:dyDescent="0.25">
      <c r="A20" s="6" t="s">
        <v>194</v>
      </c>
      <c r="B20" s="9">
        <f>$B$23*C7/100</f>
        <v>265.28287097522912</v>
      </c>
      <c r="C20" s="6"/>
    </row>
    <row r="21" spans="1:3" x14ac:dyDescent="0.25">
      <c r="A21" s="18" t="s">
        <v>195</v>
      </c>
      <c r="B21" s="73">
        <f>$B$23*C8/100</f>
        <v>161.42468649444163</v>
      </c>
      <c r="C21" s="18"/>
    </row>
    <row r="22" spans="1:3" x14ac:dyDescent="0.25">
      <c r="A22" s="6"/>
      <c r="B22" s="6"/>
      <c r="C22" s="6"/>
    </row>
    <row r="23" spans="1:3" x14ac:dyDescent="0.25">
      <c r="A23" s="18" t="s">
        <v>64</v>
      </c>
      <c r="B23" s="18">
        <v>1740</v>
      </c>
      <c r="C23" s="18"/>
    </row>
    <row r="24" spans="1:3" x14ac:dyDescent="0.25">
      <c r="A24" s="28"/>
      <c r="B24" s="28"/>
      <c r="C24" s="28"/>
    </row>
    <row r="26" spans="1:3" x14ac:dyDescent="0.25">
      <c r="A26" s="61" t="s">
        <v>94</v>
      </c>
      <c r="B26" s="71"/>
      <c r="C26" s="71"/>
    </row>
    <row r="27" spans="1:3" x14ac:dyDescent="0.25">
      <c r="A27" s="440" t="s">
        <v>96</v>
      </c>
      <c r="B27" s="440"/>
    </row>
  </sheetData>
  <mergeCells count="3">
    <mergeCell ref="A27:B27"/>
    <mergeCell ref="A1:C1"/>
    <mergeCell ref="A13:C13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CE65-105C-440A-A056-688C3AFA1A40}">
  <dimension ref="A1:AW1757"/>
  <sheetViews>
    <sheetView topLeftCell="S1" zoomScaleNormal="100" workbookViewId="0">
      <pane ySplit="3" topLeftCell="A4" activePane="bottomLeft" state="frozen"/>
      <selection activeCell="AD1" sqref="AD1"/>
      <selection pane="bottomLeft" activeCell="AD1750" sqref="AD1750"/>
    </sheetView>
  </sheetViews>
  <sheetFormatPr baseColWidth="10" defaultRowHeight="15" x14ac:dyDescent="0.25"/>
  <cols>
    <col min="1" max="1" width="8" bestFit="1" customWidth="1"/>
    <col min="2" max="2" width="7.140625" customWidth="1"/>
    <col min="3" max="3" width="8" bestFit="1" customWidth="1"/>
    <col min="4" max="4" width="17.28515625" bestFit="1" customWidth="1"/>
    <col min="5" max="5" width="19.7109375" bestFit="1" customWidth="1"/>
    <col min="6" max="6" width="20.7109375" customWidth="1"/>
    <col min="7" max="7" width="24.28515625" customWidth="1"/>
    <col min="8" max="8" width="21" bestFit="1" customWidth="1"/>
    <col min="9" max="9" width="31.42578125" bestFit="1" customWidth="1"/>
    <col min="10" max="10" width="17.7109375" customWidth="1"/>
    <col min="11" max="11" width="24.140625" customWidth="1"/>
    <col min="12" max="12" width="42.28515625" bestFit="1" customWidth="1"/>
    <col min="13" max="13" width="18.42578125" bestFit="1" customWidth="1"/>
    <col min="14" max="14" width="21.5703125" bestFit="1" customWidth="1"/>
    <col min="15" max="15" width="22.5703125" bestFit="1" customWidth="1"/>
    <col min="16" max="16" width="25.5703125" bestFit="1" customWidth="1"/>
    <col min="17" max="17" width="17" bestFit="1" customWidth="1"/>
    <col min="18" max="18" width="20" bestFit="1" customWidth="1"/>
    <col min="19" max="19" width="26.42578125" customWidth="1"/>
    <col min="20" max="20" width="38" bestFit="1" customWidth="1"/>
    <col min="21" max="21" width="40.85546875" bestFit="1" customWidth="1"/>
    <col min="22" max="22" width="29" customWidth="1"/>
    <col min="23" max="23" width="29.7109375" hidden="1" customWidth="1"/>
    <col min="24" max="24" width="39.42578125" hidden="1" customWidth="1"/>
    <col min="25" max="25" width="53.42578125" hidden="1" customWidth="1"/>
    <col min="26" max="26" width="60.85546875" hidden="1" customWidth="1"/>
    <col min="27" max="27" width="28.85546875" hidden="1" customWidth="1"/>
    <col min="28" max="28" width="26.42578125" bestFit="1" customWidth="1"/>
    <col min="29" max="29" width="42" bestFit="1" customWidth="1"/>
    <col min="30" max="30" width="44.85546875" bestFit="1" customWidth="1"/>
    <col min="31" max="31" width="53.42578125" style="3" hidden="1" customWidth="1"/>
    <col min="32" max="32" width="31.42578125" bestFit="1" customWidth="1"/>
    <col min="33" max="33" width="26.42578125" bestFit="1" customWidth="1"/>
    <col min="34" max="34" width="42" bestFit="1" customWidth="1"/>
    <col min="35" max="35" width="40.85546875" bestFit="1" customWidth="1"/>
    <col min="36" max="36" width="31.42578125" bestFit="1" customWidth="1"/>
    <col min="37" max="37" width="29.7109375" hidden="1" customWidth="1"/>
    <col min="38" max="38" width="38" hidden="1" customWidth="1"/>
    <col min="39" max="39" width="53.42578125" hidden="1" customWidth="1"/>
    <col min="40" max="40" width="60.85546875" hidden="1" customWidth="1"/>
    <col min="41" max="41" width="26.42578125" bestFit="1" customWidth="1"/>
    <col min="42" max="42" width="42" bestFit="1" customWidth="1"/>
    <col min="43" max="43" width="40.85546875" bestFit="1" customWidth="1"/>
    <col min="44" max="44" width="31.42578125" bestFit="1" customWidth="1"/>
    <col min="45" max="45" width="29.7109375" hidden="1" customWidth="1"/>
    <col min="46" max="46" width="38" hidden="1" customWidth="1"/>
    <col min="47" max="47" width="53.42578125" hidden="1" customWidth="1"/>
    <col min="48" max="48" width="60.85546875" hidden="1" customWidth="1"/>
    <col min="49" max="49" width="14.28515625" customWidth="1"/>
  </cols>
  <sheetData>
    <row r="1" spans="1:48" ht="19.5" thickBot="1" x14ac:dyDescent="0.35">
      <c r="A1" s="458"/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9"/>
      <c r="S1" s="450" t="s">
        <v>187</v>
      </c>
      <c r="T1" s="451"/>
      <c r="U1" s="451"/>
      <c r="V1" s="452"/>
      <c r="AB1" s="453" t="s">
        <v>188</v>
      </c>
      <c r="AC1" s="454"/>
      <c r="AD1" s="454"/>
      <c r="AE1" s="454"/>
      <c r="AF1" s="454"/>
      <c r="AG1" s="455" t="s">
        <v>189</v>
      </c>
      <c r="AH1" s="456"/>
      <c r="AI1" s="456"/>
      <c r="AJ1" s="457"/>
      <c r="AO1" s="460" t="s">
        <v>190</v>
      </c>
      <c r="AP1" s="461"/>
      <c r="AQ1" s="461"/>
      <c r="AR1" s="462"/>
    </row>
    <row r="2" spans="1:48" ht="20.25" thickBot="1" x14ac:dyDescent="0.35">
      <c r="A2" s="458"/>
      <c r="B2" s="458"/>
      <c r="C2" s="458"/>
      <c r="D2" s="458"/>
      <c r="E2" s="458"/>
      <c r="F2" s="458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9"/>
      <c r="S2" s="469">
        <v>2020</v>
      </c>
      <c r="T2" s="470"/>
      <c r="U2" s="470"/>
      <c r="V2" s="471"/>
      <c r="W2" s="472">
        <v>2025</v>
      </c>
      <c r="X2" s="473"/>
      <c r="Y2" s="473"/>
      <c r="Z2" s="473"/>
      <c r="AA2" s="243"/>
      <c r="AB2" s="474">
        <v>2030</v>
      </c>
      <c r="AC2" s="475"/>
      <c r="AD2" s="475"/>
      <c r="AE2" s="475"/>
      <c r="AF2" s="475"/>
      <c r="AG2" s="469">
        <v>2035</v>
      </c>
      <c r="AH2" s="470"/>
      <c r="AI2" s="470"/>
      <c r="AJ2" s="471"/>
      <c r="AK2" s="466">
        <v>2040</v>
      </c>
      <c r="AL2" s="467"/>
      <c r="AM2" s="467"/>
      <c r="AN2" s="476"/>
      <c r="AO2" s="463">
        <v>2045</v>
      </c>
      <c r="AP2" s="464"/>
      <c r="AQ2" s="464"/>
      <c r="AR2" s="465"/>
      <c r="AS2" s="466">
        <v>2050</v>
      </c>
      <c r="AT2" s="467"/>
      <c r="AU2" s="467"/>
      <c r="AV2" s="468"/>
    </row>
    <row r="3" spans="1:48" s="234" customFormat="1" ht="75.75" thickBot="1" x14ac:dyDescent="0.3">
      <c r="A3" s="245" t="s">
        <v>44</v>
      </c>
      <c r="B3" s="246" t="s">
        <v>45</v>
      </c>
      <c r="C3" s="246" t="s">
        <v>46</v>
      </c>
      <c r="D3" s="259" t="s">
        <v>217</v>
      </c>
      <c r="E3" s="246" t="s">
        <v>209</v>
      </c>
      <c r="F3" s="246" t="s">
        <v>213</v>
      </c>
      <c r="G3" s="246" t="s">
        <v>216</v>
      </c>
      <c r="H3" s="246" t="s">
        <v>215</v>
      </c>
      <c r="I3" s="246" t="s">
        <v>214</v>
      </c>
      <c r="J3" s="246" t="s">
        <v>218</v>
      </c>
      <c r="K3" s="246" t="s">
        <v>0</v>
      </c>
      <c r="L3" s="247" t="s">
        <v>219</v>
      </c>
      <c r="M3" s="247" t="s">
        <v>220</v>
      </c>
      <c r="N3" s="247" t="s">
        <v>221</v>
      </c>
      <c r="O3" s="248" t="s">
        <v>222</v>
      </c>
      <c r="P3" s="248" t="s">
        <v>223</v>
      </c>
      <c r="Q3" s="248" t="s">
        <v>224</v>
      </c>
      <c r="R3" s="248" t="s">
        <v>225</v>
      </c>
      <c r="S3" s="249" t="s">
        <v>226</v>
      </c>
      <c r="T3" s="250" t="s">
        <v>227</v>
      </c>
      <c r="U3" s="251" t="s">
        <v>228</v>
      </c>
      <c r="V3" s="252" t="s">
        <v>229</v>
      </c>
      <c r="W3" s="253" t="s">
        <v>127</v>
      </c>
      <c r="X3" s="254" t="s">
        <v>128</v>
      </c>
      <c r="Y3" s="255" t="s">
        <v>47</v>
      </c>
      <c r="Z3" s="256" t="s">
        <v>48</v>
      </c>
      <c r="AA3" s="246" t="s">
        <v>55</v>
      </c>
      <c r="AB3" s="249" t="s">
        <v>230</v>
      </c>
      <c r="AC3" s="250" t="s">
        <v>231</v>
      </c>
      <c r="AD3" s="251" t="s">
        <v>232</v>
      </c>
      <c r="AE3" s="257" t="s">
        <v>114</v>
      </c>
      <c r="AF3" s="252" t="s">
        <v>233</v>
      </c>
      <c r="AG3" s="249" t="s">
        <v>237</v>
      </c>
      <c r="AH3" s="250" t="s">
        <v>236</v>
      </c>
      <c r="AI3" s="251" t="s">
        <v>235</v>
      </c>
      <c r="AJ3" s="252" t="s">
        <v>234</v>
      </c>
      <c r="AK3" s="253" t="s">
        <v>129</v>
      </c>
      <c r="AL3" s="254" t="s">
        <v>130</v>
      </c>
      <c r="AM3" s="255" t="s">
        <v>49</v>
      </c>
      <c r="AN3" s="256" t="s">
        <v>50</v>
      </c>
      <c r="AO3" s="249" t="s">
        <v>238</v>
      </c>
      <c r="AP3" s="250" t="s">
        <v>239</v>
      </c>
      <c r="AQ3" s="251" t="s">
        <v>240</v>
      </c>
      <c r="AR3" s="252" t="s">
        <v>241</v>
      </c>
      <c r="AS3" s="253" t="s">
        <v>131</v>
      </c>
      <c r="AT3" s="254" t="s">
        <v>132</v>
      </c>
      <c r="AU3" s="255" t="s">
        <v>51</v>
      </c>
      <c r="AV3" s="258" t="s">
        <v>52</v>
      </c>
    </row>
    <row r="4" spans="1:48" x14ac:dyDescent="0.25">
      <c r="A4" s="75">
        <v>10001</v>
      </c>
      <c r="B4" s="75">
        <v>449577</v>
      </c>
      <c r="C4" s="75">
        <v>5425532</v>
      </c>
      <c r="D4" s="204">
        <v>20</v>
      </c>
      <c r="E4" s="75" t="s">
        <v>210</v>
      </c>
      <c r="F4" s="75">
        <v>6.73</v>
      </c>
      <c r="G4" s="75">
        <v>70</v>
      </c>
      <c r="H4" s="75">
        <v>471.1</v>
      </c>
      <c r="I4" s="75">
        <v>220</v>
      </c>
      <c r="J4" s="75">
        <f t="shared" ref="J4:J67" si="0">I4*H4</f>
        <v>103642</v>
      </c>
      <c r="K4" s="75">
        <v>0.98</v>
      </c>
      <c r="L4" s="84">
        <f>J4/$K$4</f>
        <v>105757.14285714286</v>
      </c>
      <c r="M4" s="242">
        <v>0.7</v>
      </c>
      <c r="N4" s="242">
        <v>11.1</v>
      </c>
      <c r="O4" s="242">
        <f>0.8*$M$4+0.2*$Q$4</f>
        <v>0.57797999999999994</v>
      </c>
      <c r="P4" s="84">
        <f>0.8*$N$4+0.2*$R$4</f>
        <v>9.48</v>
      </c>
      <c r="Q4" s="244">
        <v>8.9899999999999994E-2</v>
      </c>
      <c r="R4" s="242">
        <v>3</v>
      </c>
      <c r="S4" s="118" t="s">
        <v>53</v>
      </c>
      <c r="T4" s="116">
        <v>6.73</v>
      </c>
      <c r="U4" s="100">
        <v>105757.14285714286</v>
      </c>
      <c r="V4" s="98">
        <f>((U4*$M$4)/$N$4)/31536000</f>
        <v>2.1148431536559392E-4</v>
      </c>
      <c r="W4" s="118" t="s">
        <v>53</v>
      </c>
      <c r="X4" s="116">
        <v>6.73</v>
      </c>
      <c r="Y4" s="100">
        <v>105757.14285714286</v>
      </c>
      <c r="Z4" s="98"/>
      <c r="AA4" s="99">
        <v>359</v>
      </c>
      <c r="AB4" s="118" t="s">
        <v>53</v>
      </c>
      <c r="AC4" s="116">
        <v>6.73</v>
      </c>
      <c r="AD4" s="100">
        <v>105757.142857143</v>
      </c>
      <c r="AE4" s="109">
        <f>(Tabelle1[[#This Row],[gesamter Wärmebedarf unter Berücksichtigung Wirkungsgrad Gasfeuerungsanlage (Gas) '[kWh/a'] 2030]]*0.7)/8760</f>
        <v>8.4509132420091433</v>
      </c>
      <c r="AF4" s="98">
        <f>((AD4*$O$4)/$P$4)/31536000</f>
        <v>2.0445963246000116E-4</v>
      </c>
      <c r="AG4" s="118" t="s">
        <v>53</v>
      </c>
      <c r="AH4" s="116">
        <v>6.73</v>
      </c>
      <c r="AI4" s="100">
        <v>105757.14285714286</v>
      </c>
      <c r="AJ4" s="98">
        <f>((AI4*$Q$4)/$R$4)/31536000</f>
        <v>1.0049432545722499E-4</v>
      </c>
      <c r="AK4" s="118" t="s">
        <v>53</v>
      </c>
      <c r="AL4" s="116">
        <v>6.73</v>
      </c>
      <c r="AM4" s="100">
        <v>105757.14285714286</v>
      </c>
      <c r="AN4" s="98"/>
      <c r="AO4" s="118" t="s">
        <v>53</v>
      </c>
      <c r="AP4" s="116">
        <v>6.73</v>
      </c>
      <c r="AQ4" s="100">
        <v>105757.14285714286</v>
      </c>
      <c r="AR4" s="98">
        <f>((AQ4*$Q$4)/$R$4)/31536000</f>
        <v>1.0049432545722499E-4</v>
      </c>
      <c r="AS4" s="118" t="s">
        <v>53</v>
      </c>
      <c r="AT4" s="116">
        <v>6.73</v>
      </c>
      <c r="AU4" s="100">
        <v>105757.14285714286</v>
      </c>
      <c r="AV4" s="98"/>
    </row>
    <row r="5" spans="1:48" x14ac:dyDescent="0.25">
      <c r="A5" s="6">
        <v>10002</v>
      </c>
      <c r="B5" s="6">
        <v>449608</v>
      </c>
      <c r="C5" s="6">
        <v>5425516</v>
      </c>
      <c r="D5" s="205">
        <v>13</v>
      </c>
      <c r="E5" s="6" t="s">
        <v>212</v>
      </c>
      <c r="F5" s="6">
        <v>1</v>
      </c>
      <c r="G5" s="6">
        <v>150</v>
      </c>
      <c r="H5" s="6">
        <v>150</v>
      </c>
      <c r="I5" s="6">
        <v>140</v>
      </c>
      <c r="J5" s="6">
        <f t="shared" si="0"/>
        <v>21000</v>
      </c>
      <c r="K5" s="6"/>
      <c r="L5" s="84">
        <f t="shared" ref="L5:L68" si="1">J5/$K$4</f>
        <v>21428.571428571428</v>
      </c>
      <c r="M5" s="7"/>
      <c r="N5" s="7"/>
      <c r="O5" s="7"/>
      <c r="P5" s="7"/>
      <c r="Q5" s="7"/>
      <c r="R5" s="7"/>
      <c r="S5" s="119" t="s">
        <v>54</v>
      </c>
      <c r="T5" s="117">
        <v>1</v>
      </c>
      <c r="U5" s="10">
        <v>0</v>
      </c>
      <c r="V5" s="98">
        <f t="shared" ref="V5:V68" si="2">((U5*$M$4)/$N$4)/31536000</f>
        <v>0</v>
      </c>
      <c r="W5" s="119" t="s">
        <v>54</v>
      </c>
      <c r="X5" s="117">
        <v>1</v>
      </c>
      <c r="Y5" s="10">
        <v>0</v>
      </c>
      <c r="Z5" s="98"/>
      <c r="AA5" s="9">
        <v>1605</v>
      </c>
      <c r="AB5" s="119" t="s">
        <v>54</v>
      </c>
      <c r="AC5" s="117">
        <v>1</v>
      </c>
      <c r="AD5" s="10">
        <v>0</v>
      </c>
      <c r="AE5" s="110">
        <f>(Tabelle1[[#This Row],[gesamter Wärmebedarf unter Berücksichtigung Wirkungsgrad Gasfeuerungsanlage (Gas) '[kWh/a'] 2030]]*0.7)/8760</f>
        <v>0</v>
      </c>
      <c r="AF5" s="8">
        <f t="shared" ref="AF5:AF67" si="3">((AD5*$O$4)/$P$4)/31536000</f>
        <v>0</v>
      </c>
      <c r="AG5" s="119" t="s">
        <v>54</v>
      </c>
      <c r="AH5" s="117">
        <v>1</v>
      </c>
      <c r="AI5" s="10">
        <v>0</v>
      </c>
      <c r="AJ5" s="98">
        <f t="shared" ref="AJ5:AJ68" si="4">((AI5*$Q$4)/$R$4)/31536000</f>
        <v>0</v>
      </c>
      <c r="AK5" s="119" t="s">
        <v>54</v>
      </c>
      <c r="AL5" s="117">
        <v>1</v>
      </c>
      <c r="AM5" s="10">
        <v>0</v>
      </c>
      <c r="AN5" s="98"/>
      <c r="AO5" s="119" t="s">
        <v>54</v>
      </c>
      <c r="AP5" s="117">
        <v>1</v>
      </c>
      <c r="AQ5" s="10">
        <v>0</v>
      </c>
      <c r="AR5" s="98">
        <f t="shared" ref="AR5:AR68" si="5">((AQ5*$Q$4)/$R$4)/31536000</f>
        <v>0</v>
      </c>
      <c r="AS5" s="119" t="s">
        <v>54</v>
      </c>
      <c r="AT5" s="117">
        <v>1</v>
      </c>
      <c r="AU5" s="10">
        <v>0</v>
      </c>
      <c r="AV5" s="8"/>
    </row>
    <row r="6" spans="1:48" x14ac:dyDescent="0.25">
      <c r="A6" s="6">
        <v>10003</v>
      </c>
      <c r="B6" s="6">
        <v>449611</v>
      </c>
      <c r="C6" s="6">
        <v>5425537</v>
      </c>
      <c r="D6" s="205">
        <v>11</v>
      </c>
      <c r="E6" s="6" t="s">
        <v>195</v>
      </c>
      <c r="F6" s="6">
        <v>1</v>
      </c>
      <c r="G6" s="6">
        <v>90</v>
      </c>
      <c r="H6" s="6">
        <v>90</v>
      </c>
      <c r="I6" s="6">
        <v>160</v>
      </c>
      <c r="J6" s="6">
        <f t="shared" si="0"/>
        <v>14400</v>
      </c>
      <c r="K6" s="6"/>
      <c r="L6" s="84">
        <f t="shared" si="1"/>
        <v>14693.877551020409</v>
      </c>
      <c r="M6" s="7"/>
      <c r="N6" s="7"/>
      <c r="O6" s="7"/>
      <c r="P6" s="7"/>
      <c r="Q6" s="7"/>
      <c r="R6" s="7"/>
      <c r="S6" s="119" t="s">
        <v>53</v>
      </c>
      <c r="T6" s="117">
        <v>1</v>
      </c>
      <c r="U6" s="10">
        <v>14693.877551020409</v>
      </c>
      <c r="V6" s="98">
        <f t="shared" si="2"/>
        <v>2.9383591027426649E-5</v>
      </c>
      <c r="W6" s="119" t="s">
        <v>53</v>
      </c>
      <c r="X6" s="117">
        <v>1</v>
      </c>
      <c r="Y6" s="10">
        <v>14693.877551020409</v>
      </c>
      <c r="Z6" s="98"/>
      <c r="AA6" s="9">
        <v>1638</v>
      </c>
      <c r="AB6" s="119" t="s">
        <v>53</v>
      </c>
      <c r="AC6" s="117">
        <v>1</v>
      </c>
      <c r="AD6" s="10">
        <v>14693.877551020409</v>
      </c>
      <c r="AE6" s="110">
        <f>(Tabelle1[[#This Row],[gesamter Wärmebedarf unter Berücksichtigung Wirkungsgrad Gasfeuerungsanlage (Gas) '[kWh/a'] 2030]]*0.7)/8760</f>
        <v>1.1741682974559688</v>
      </c>
      <c r="AF6" s="8">
        <f t="shared" si="3"/>
        <v>2.8407582904845656E-5</v>
      </c>
      <c r="AG6" s="119" t="s">
        <v>53</v>
      </c>
      <c r="AH6" s="117">
        <v>1</v>
      </c>
      <c r="AI6" s="10">
        <v>14693.877551020409</v>
      </c>
      <c r="AJ6" s="98">
        <f t="shared" si="4"/>
        <v>1.3962662690647035E-5</v>
      </c>
      <c r="AK6" s="119" t="s">
        <v>53</v>
      </c>
      <c r="AL6" s="117">
        <v>1</v>
      </c>
      <c r="AM6" s="10">
        <v>14693.877551020409</v>
      </c>
      <c r="AN6" s="98"/>
      <c r="AO6" s="119" t="s">
        <v>53</v>
      </c>
      <c r="AP6" s="117">
        <v>1</v>
      </c>
      <c r="AQ6" s="10">
        <v>14693.877551020409</v>
      </c>
      <c r="AR6" s="98">
        <f t="shared" si="5"/>
        <v>1.3962662690647035E-5</v>
      </c>
      <c r="AS6" s="119" t="s">
        <v>53</v>
      </c>
      <c r="AT6" s="117">
        <v>1</v>
      </c>
      <c r="AU6" s="10">
        <v>14693.877551020409</v>
      </c>
      <c r="AV6" s="8"/>
    </row>
    <row r="7" spans="1:48" x14ac:dyDescent="0.25">
      <c r="A7" s="6">
        <v>10004</v>
      </c>
      <c r="B7" s="6">
        <v>449587</v>
      </c>
      <c r="C7" s="6">
        <v>5425550</v>
      </c>
      <c r="D7" s="205">
        <v>16</v>
      </c>
      <c r="E7" s="6" t="s">
        <v>212</v>
      </c>
      <c r="F7" s="6">
        <v>1</v>
      </c>
      <c r="G7" s="6">
        <v>150</v>
      </c>
      <c r="H7" s="6">
        <v>150</v>
      </c>
      <c r="I7" s="6">
        <v>170</v>
      </c>
      <c r="J7" s="6">
        <f t="shared" si="0"/>
        <v>25500</v>
      </c>
      <c r="K7" s="6"/>
      <c r="L7" s="84">
        <f t="shared" si="1"/>
        <v>26020.408163265307</v>
      </c>
      <c r="M7" s="7"/>
      <c r="N7" s="7"/>
      <c r="O7" s="7"/>
      <c r="P7" s="7"/>
      <c r="Q7" s="7"/>
      <c r="R7" s="7"/>
      <c r="S7" s="119" t="s">
        <v>54</v>
      </c>
      <c r="T7" s="117">
        <v>1</v>
      </c>
      <c r="U7" s="10">
        <v>0</v>
      </c>
      <c r="V7" s="98">
        <f t="shared" si="2"/>
        <v>0</v>
      </c>
      <c r="W7" s="119" t="s">
        <v>54</v>
      </c>
      <c r="X7" s="117">
        <v>1</v>
      </c>
      <c r="Y7" s="10">
        <v>0</v>
      </c>
      <c r="Z7" s="98"/>
      <c r="AA7" s="9">
        <v>904</v>
      </c>
      <c r="AB7" s="119" t="s">
        <v>54</v>
      </c>
      <c r="AC7" s="117">
        <v>1</v>
      </c>
      <c r="AD7" s="10">
        <v>0</v>
      </c>
      <c r="AE7" s="110">
        <f>(Tabelle1[[#This Row],[gesamter Wärmebedarf unter Berücksichtigung Wirkungsgrad Gasfeuerungsanlage (Gas) '[kWh/a'] 2030]]*0.7)/8760</f>
        <v>0</v>
      </c>
      <c r="AF7" s="8">
        <f t="shared" si="3"/>
        <v>0</v>
      </c>
      <c r="AG7" s="119" t="s">
        <v>54</v>
      </c>
      <c r="AH7" s="117">
        <v>1</v>
      </c>
      <c r="AI7" s="10">
        <v>0</v>
      </c>
      <c r="AJ7" s="98">
        <f t="shared" si="4"/>
        <v>0</v>
      </c>
      <c r="AK7" s="119" t="s">
        <v>54</v>
      </c>
      <c r="AL7" s="117">
        <v>1</v>
      </c>
      <c r="AM7" s="10">
        <v>0</v>
      </c>
      <c r="AN7" s="98"/>
      <c r="AO7" s="119" t="s">
        <v>54</v>
      </c>
      <c r="AP7" s="117">
        <v>1</v>
      </c>
      <c r="AQ7" s="10">
        <v>0</v>
      </c>
      <c r="AR7" s="98">
        <f t="shared" si="5"/>
        <v>0</v>
      </c>
      <c r="AS7" s="119" t="s">
        <v>54</v>
      </c>
      <c r="AT7" s="117">
        <v>1</v>
      </c>
      <c r="AU7" s="10">
        <v>0</v>
      </c>
      <c r="AV7" s="8"/>
    </row>
    <row r="8" spans="1:48" x14ac:dyDescent="0.25">
      <c r="A8" s="6">
        <v>10005</v>
      </c>
      <c r="B8" s="6">
        <v>449618</v>
      </c>
      <c r="C8" s="6">
        <v>5425551</v>
      </c>
      <c r="D8" s="205">
        <v>12</v>
      </c>
      <c r="E8" s="75" t="s">
        <v>210</v>
      </c>
      <c r="F8" s="6">
        <v>6.73</v>
      </c>
      <c r="G8" s="6">
        <v>70</v>
      </c>
      <c r="H8" s="6">
        <v>471.1</v>
      </c>
      <c r="I8" s="6">
        <v>210</v>
      </c>
      <c r="J8" s="6">
        <f t="shared" si="0"/>
        <v>98931</v>
      </c>
      <c r="K8" s="6"/>
      <c r="L8" s="84">
        <f t="shared" si="1"/>
        <v>100950</v>
      </c>
      <c r="M8" s="7"/>
      <c r="N8" s="7"/>
      <c r="O8" s="7"/>
      <c r="P8" s="7"/>
      <c r="Q8" s="7"/>
      <c r="R8" s="7"/>
      <c r="S8" s="119" t="s">
        <v>54</v>
      </c>
      <c r="T8" s="117">
        <v>6.73</v>
      </c>
      <c r="U8" s="10">
        <v>0</v>
      </c>
      <c r="V8" s="98">
        <f t="shared" si="2"/>
        <v>0</v>
      </c>
      <c r="W8" s="119" t="s">
        <v>54</v>
      </c>
      <c r="X8" s="117">
        <v>6.73</v>
      </c>
      <c r="Y8" s="10">
        <v>0</v>
      </c>
      <c r="Z8" s="98"/>
      <c r="AA8" s="9">
        <v>1501</v>
      </c>
      <c r="AB8" s="119" t="s">
        <v>54</v>
      </c>
      <c r="AC8" s="117">
        <v>6.73</v>
      </c>
      <c r="AD8" s="10">
        <v>0</v>
      </c>
      <c r="AE8" s="110">
        <f>(Tabelle1[[#This Row],[gesamter Wärmebedarf unter Berücksichtigung Wirkungsgrad Gasfeuerungsanlage (Gas) '[kWh/a'] 2030]]*0.7)/8760</f>
        <v>0</v>
      </c>
      <c r="AF8" s="8">
        <f t="shared" si="3"/>
        <v>0</v>
      </c>
      <c r="AG8" s="119" t="s">
        <v>54</v>
      </c>
      <c r="AH8" s="117">
        <v>6.73</v>
      </c>
      <c r="AI8" s="10">
        <v>0</v>
      </c>
      <c r="AJ8" s="98">
        <f t="shared" si="4"/>
        <v>0</v>
      </c>
      <c r="AK8" s="119" t="s">
        <v>54</v>
      </c>
      <c r="AL8" s="117">
        <v>6.73</v>
      </c>
      <c r="AM8" s="10">
        <v>0</v>
      </c>
      <c r="AN8" s="98"/>
      <c r="AO8" s="119" t="s">
        <v>54</v>
      </c>
      <c r="AP8" s="117">
        <v>6.73</v>
      </c>
      <c r="AQ8" s="10">
        <v>0</v>
      </c>
      <c r="AR8" s="98">
        <f t="shared" si="5"/>
        <v>0</v>
      </c>
      <c r="AS8" s="119" t="s">
        <v>54</v>
      </c>
      <c r="AT8" s="117">
        <v>6.73</v>
      </c>
      <c r="AU8" s="10">
        <v>0</v>
      </c>
      <c r="AV8" s="8"/>
    </row>
    <row r="9" spans="1:48" x14ac:dyDescent="0.25">
      <c r="A9" s="6">
        <v>10006</v>
      </c>
      <c r="B9" s="6">
        <v>449597</v>
      </c>
      <c r="C9" s="6">
        <v>5425569</v>
      </c>
      <c r="D9" s="205">
        <v>15</v>
      </c>
      <c r="E9" s="6" t="s">
        <v>212</v>
      </c>
      <c r="F9" s="6">
        <v>1</v>
      </c>
      <c r="G9" s="6">
        <v>150</v>
      </c>
      <c r="H9" s="6">
        <v>150</v>
      </c>
      <c r="I9" s="6">
        <v>160</v>
      </c>
      <c r="J9" s="6">
        <f t="shared" si="0"/>
        <v>24000</v>
      </c>
      <c r="K9" s="6"/>
      <c r="L9" s="84">
        <f t="shared" si="1"/>
        <v>24489.795918367348</v>
      </c>
      <c r="M9" s="7"/>
      <c r="N9" s="7"/>
      <c r="O9" s="7"/>
      <c r="P9" s="7"/>
      <c r="Q9" s="7"/>
      <c r="R9" s="7"/>
      <c r="S9" s="119" t="s">
        <v>53</v>
      </c>
      <c r="T9" s="117">
        <v>1</v>
      </c>
      <c r="U9" s="10">
        <v>24489.795918367348</v>
      </c>
      <c r="V9" s="98">
        <f t="shared" si="2"/>
        <v>4.8972651712377733E-5</v>
      </c>
      <c r="W9" s="119" t="s">
        <v>53</v>
      </c>
      <c r="X9" s="117">
        <v>1</v>
      </c>
      <c r="Y9" s="10">
        <v>24489.795918367348</v>
      </c>
      <c r="Z9" s="98"/>
      <c r="AA9" s="9">
        <v>452</v>
      </c>
      <c r="AB9" s="119" t="s">
        <v>53</v>
      </c>
      <c r="AC9" s="117">
        <v>1</v>
      </c>
      <c r="AD9" s="10">
        <v>24489.795918367348</v>
      </c>
      <c r="AE9" s="110">
        <f>(Tabelle1[[#This Row],[gesamter Wärmebedarf unter Berücksichtigung Wirkungsgrad Gasfeuerungsanlage (Gas) '[kWh/a'] 2030]]*0.7)/8760</f>
        <v>1.9569471624266144</v>
      </c>
      <c r="AF9" s="8">
        <f t="shared" si="3"/>
        <v>4.7345971508076089E-5</v>
      </c>
      <c r="AG9" s="119" t="s">
        <v>53</v>
      </c>
      <c r="AH9" s="117">
        <v>1</v>
      </c>
      <c r="AI9" s="10">
        <v>24489.795918367348</v>
      </c>
      <c r="AJ9" s="98">
        <f t="shared" si="4"/>
        <v>2.3271104484411725E-5</v>
      </c>
      <c r="AK9" s="119" t="s">
        <v>53</v>
      </c>
      <c r="AL9" s="117">
        <v>1</v>
      </c>
      <c r="AM9" s="10">
        <v>24489.795918367348</v>
      </c>
      <c r="AN9" s="98"/>
      <c r="AO9" s="119" t="s">
        <v>53</v>
      </c>
      <c r="AP9" s="117">
        <v>1</v>
      </c>
      <c r="AQ9" s="10">
        <v>24489.795918367348</v>
      </c>
      <c r="AR9" s="98">
        <f t="shared" si="5"/>
        <v>2.3271104484411725E-5</v>
      </c>
      <c r="AS9" s="119" t="s">
        <v>53</v>
      </c>
      <c r="AT9" s="117">
        <v>1</v>
      </c>
      <c r="AU9" s="10">
        <v>24489.795918367348</v>
      </c>
      <c r="AV9" s="8"/>
    </row>
    <row r="10" spans="1:48" x14ac:dyDescent="0.25">
      <c r="A10" s="6">
        <v>10007</v>
      </c>
      <c r="B10" s="6">
        <v>449621</v>
      </c>
      <c r="C10" s="6">
        <v>5425557</v>
      </c>
      <c r="D10" s="205">
        <v>12</v>
      </c>
      <c r="E10" s="6" t="s">
        <v>211</v>
      </c>
      <c r="F10" s="6">
        <v>2</v>
      </c>
      <c r="G10" s="6">
        <v>112</v>
      </c>
      <c r="H10" s="6">
        <v>224</v>
      </c>
      <c r="I10" s="6">
        <v>190</v>
      </c>
      <c r="J10" s="6">
        <f t="shared" si="0"/>
        <v>42560</v>
      </c>
      <c r="K10" s="6"/>
      <c r="L10" s="84">
        <f t="shared" si="1"/>
        <v>43428.571428571428</v>
      </c>
      <c r="M10" s="7"/>
      <c r="N10" s="7"/>
      <c r="O10" s="7"/>
      <c r="P10" s="7"/>
      <c r="Q10" s="7"/>
      <c r="R10" s="7"/>
      <c r="S10" s="119" t="s">
        <v>53</v>
      </c>
      <c r="T10" s="117">
        <v>2</v>
      </c>
      <c r="U10" s="10">
        <v>43428.571428571428</v>
      </c>
      <c r="V10" s="98">
        <f t="shared" si="2"/>
        <v>8.6844835703283184E-5</v>
      </c>
      <c r="W10" s="119" t="s">
        <v>53</v>
      </c>
      <c r="X10" s="117">
        <v>2</v>
      </c>
      <c r="Y10" s="10">
        <v>43428.571428571428</v>
      </c>
      <c r="Z10" s="98"/>
      <c r="AA10" s="9">
        <v>832</v>
      </c>
      <c r="AB10" s="119" t="s">
        <v>53</v>
      </c>
      <c r="AC10" s="117">
        <v>2</v>
      </c>
      <c r="AD10" s="10">
        <v>43428.571428571428</v>
      </c>
      <c r="AE10" s="110">
        <f>(Tabelle1[[#This Row],[gesamter Wärmebedarf unter Berücksichtigung Wirkungsgrad Gasfeuerungsanlage (Gas) '[kWh/a'] 2030]]*0.7)/8760</f>
        <v>3.4703196347031957</v>
      </c>
      <c r="AF10" s="8">
        <f t="shared" si="3"/>
        <v>8.3960189474321584E-5</v>
      </c>
      <c r="AG10" s="119" t="s">
        <v>53</v>
      </c>
      <c r="AH10" s="117">
        <v>2</v>
      </c>
      <c r="AI10" s="10">
        <v>43428.571428571428</v>
      </c>
      <c r="AJ10" s="98">
        <f t="shared" si="4"/>
        <v>4.1267425285690124E-5</v>
      </c>
      <c r="AK10" s="119" t="s">
        <v>53</v>
      </c>
      <c r="AL10" s="117">
        <v>2</v>
      </c>
      <c r="AM10" s="10">
        <v>43428.571428571428</v>
      </c>
      <c r="AN10" s="98"/>
      <c r="AO10" s="119" t="s">
        <v>53</v>
      </c>
      <c r="AP10" s="117">
        <v>2</v>
      </c>
      <c r="AQ10" s="10">
        <v>43428.571428571428</v>
      </c>
      <c r="AR10" s="98">
        <f t="shared" si="5"/>
        <v>4.1267425285690124E-5</v>
      </c>
      <c r="AS10" s="119" t="s">
        <v>53</v>
      </c>
      <c r="AT10" s="117">
        <v>2</v>
      </c>
      <c r="AU10" s="10">
        <v>43428.571428571428</v>
      </c>
      <c r="AV10" s="8"/>
    </row>
    <row r="11" spans="1:48" x14ac:dyDescent="0.25">
      <c r="A11" s="6">
        <v>10008</v>
      </c>
      <c r="B11" s="6">
        <v>449604</v>
      </c>
      <c r="C11" s="6">
        <v>5425587</v>
      </c>
      <c r="D11" s="205">
        <v>16</v>
      </c>
      <c r="E11" s="6" t="s">
        <v>212</v>
      </c>
      <c r="F11" s="6">
        <v>1</v>
      </c>
      <c r="G11" s="6">
        <v>150</v>
      </c>
      <c r="H11" s="6">
        <v>150</v>
      </c>
      <c r="I11" s="6">
        <v>110</v>
      </c>
      <c r="J11" s="6">
        <f t="shared" si="0"/>
        <v>16500</v>
      </c>
      <c r="K11" s="6"/>
      <c r="L11" s="84">
        <f t="shared" si="1"/>
        <v>16836.734693877552</v>
      </c>
      <c r="M11" s="7"/>
      <c r="N11" s="7"/>
      <c r="O11" s="7"/>
      <c r="P11" s="7"/>
      <c r="Q11" s="7"/>
      <c r="R11" s="7"/>
      <c r="S11" s="119" t="s">
        <v>53</v>
      </c>
      <c r="T11" s="117">
        <v>1</v>
      </c>
      <c r="U11" s="10">
        <v>16836.734693877552</v>
      </c>
      <c r="V11" s="98">
        <f t="shared" si="2"/>
        <v>3.3668698052259696E-5</v>
      </c>
      <c r="W11" s="119" t="s">
        <v>53</v>
      </c>
      <c r="X11" s="117">
        <v>1</v>
      </c>
      <c r="Y11" s="10">
        <v>16836.734693877552</v>
      </c>
      <c r="Z11" s="98"/>
      <c r="AA11" s="9">
        <v>1595</v>
      </c>
      <c r="AB11" s="119" t="s">
        <v>53</v>
      </c>
      <c r="AC11" s="117">
        <v>1</v>
      </c>
      <c r="AD11" s="10">
        <v>16836.734693877552</v>
      </c>
      <c r="AE11" s="110">
        <f>(Tabelle1[[#This Row],[gesamter Wärmebedarf unter Berücksichtigung Wirkungsgrad Gasfeuerungsanlage (Gas) '[kWh/a'] 2030]]*0.7)/8760</f>
        <v>1.3454011741682974</v>
      </c>
      <c r="AF11" s="8">
        <f t="shared" si="3"/>
        <v>3.2550355411802309E-5</v>
      </c>
      <c r="AG11" s="119" t="s">
        <v>53</v>
      </c>
      <c r="AH11" s="117">
        <v>1</v>
      </c>
      <c r="AI11" s="10">
        <v>16836.734693877552</v>
      </c>
      <c r="AJ11" s="98">
        <f t="shared" si="4"/>
        <v>1.599888433303306E-5</v>
      </c>
      <c r="AK11" s="119" t="s">
        <v>53</v>
      </c>
      <c r="AL11" s="117">
        <v>1</v>
      </c>
      <c r="AM11" s="10">
        <v>16836.734693877552</v>
      </c>
      <c r="AN11" s="98"/>
      <c r="AO11" s="119" t="s">
        <v>53</v>
      </c>
      <c r="AP11" s="117">
        <v>1</v>
      </c>
      <c r="AQ11" s="10">
        <v>16836.734693877552</v>
      </c>
      <c r="AR11" s="98">
        <f t="shared" si="5"/>
        <v>1.599888433303306E-5</v>
      </c>
      <c r="AS11" s="119" t="s">
        <v>53</v>
      </c>
      <c r="AT11" s="117">
        <v>1</v>
      </c>
      <c r="AU11" s="10">
        <v>16836.734693877552</v>
      </c>
      <c r="AV11" s="8"/>
    </row>
    <row r="12" spans="1:48" x14ac:dyDescent="0.25">
      <c r="A12" s="6">
        <v>10009</v>
      </c>
      <c r="B12" s="6">
        <v>449627</v>
      </c>
      <c r="C12" s="6">
        <v>5425574</v>
      </c>
      <c r="D12" s="205">
        <v>10</v>
      </c>
      <c r="E12" s="6" t="s">
        <v>212</v>
      </c>
      <c r="F12" s="6">
        <v>1</v>
      </c>
      <c r="G12" s="6">
        <v>150</v>
      </c>
      <c r="H12" s="6">
        <v>150</v>
      </c>
      <c r="I12" s="6">
        <v>180</v>
      </c>
      <c r="J12" s="6">
        <f t="shared" si="0"/>
        <v>27000</v>
      </c>
      <c r="K12" s="6"/>
      <c r="L12" s="84">
        <f t="shared" si="1"/>
        <v>27551.020408163266</v>
      </c>
      <c r="M12" s="7"/>
      <c r="N12" s="7"/>
      <c r="O12" s="7"/>
      <c r="P12" s="7"/>
      <c r="Q12" s="7"/>
      <c r="R12" s="7"/>
      <c r="S12" s="119" t="s">
        <v>53</v>
      </c>
      <c r="T12" s="117">
        <v>1</v>
      </c>
      <c r="U12" s="10">
        <v>27551.020408163266</v>
      </c>
      <c r="V12" s="98">
        <f t="shared" si="2"/>
        <v>5.5094233176424957E-5</v>
      </c>
      <c r="W12" s="119" t="s">
        <v>53</v>
      </c>
      <c r="X12" s="117">
        <v>1</v>
      </c>
      <c r="Y12" s="10">
        <v>27551.020408163266</v>
      </c>
      <c r="Z12" s="98"/>
      <c r="AA12" s="9">
        <v>1224</v>
      </c>
      <c r="AB12" s="119" t="s">
        <v>53</v>
      </c>
      <c r="AC12" s="117">
        <v>1</v>
      </c>
      <c r="AD12" s="10">
        <v>27551.020408163266</v>
      </c>
      <c r="AE12" s="110">
        <f>(Tabelle1[[#This Row],[gesamter Wärmebedarf unter Berücksichtigung Wirkungsgrad Gasfeuerungsanlage (Gas) '[kWh/a'] 2030]]*0.7)/8760</f>
        <v>2.2015655577299413</v>
      </c>
      <c r="AF12" s="8">
        <f t="shared" si="3"/>
        <v>5.3264217946585601E-5</v>
      </c>
      <c r="AG12" s="119" t="s">
        <v>53</v>
      </c>
      <c r="AH12" s="117">
        <v>1</v>
      </c>
      <c r="AI12" s="10">
        <v>27551.020408163266</v>
      </c>
      <c r="AJ12" s="98">
        <f t="shared" si="4"/>
        <v>2.6179992544963188E-5</v>
      </c>
      <c r="AK12" s="119" t="s">
        <v>53</v>
      </c>
      <c r="AL12" s="117">
        <v>1</v>
      </c>
      <c r="AM12" s="10">
        <v>27551.020408163266</v>
      </c>
      <c r="AN12" s="98"/>
      <c r="AO12" s="119" t="s">
        <v>54</v>
      </c>
      <c r="AP12" s="117">
        <v>1</v>
      </c>
      <c r="AQ12" s="10">
        <v>0</v>
      </c>
      <c r="AR12" s="98">
        <f t="shared" si="5"/>
        <v>0</v>
      </c>
      <c r="AS12" s="119" t="s">
        <v>54</v>
      </c>
      <c r="AT12" s="117">
        <v>1</v>
      </c>
      <c r="AU12" s="10">
        <v>0</v>
      </c>
      <c r="AV12" s="8"/>
    </row>
    <row r="13" spans="1:48" x14ac:dyDescent="0.25">
      <c r="A13" s="6">
        <v>10010</v>
      </c>
      <c r="B13" s="6">
        <v>449611</v>
      </c>
      <c r="C13" s="6">
        <v>5425602</v>
      </c>
      <c r="D13" s="205">
        <v>18</v>
      </c>
      <c r="E13" s="6" t="s">
        <v>195</v>
      </c>
      <c r="F13" s="6">
        <v>1</v>
      </c>
      <c r="G13" s="6">
        <v>90</v>
      </c>
      <c r="H13" s="6">
        <v>90</v>
      </c>
      <c r="I13" s="6">
        <v>120</v>
      </c>
      <c r="J13" s="6">
        <f t="shared" si="0"/>
        <v>10800</v>
      </c>
      <c r="K13" s="6"/>
      <c r="L13" s="84">
        <f t="shared" si="1"/>
        <v>11020.408163265307</v>
      </c>
      <c r="M13" s="7"/>
      <c r="N13" s="7"/>
      <c r="O13" s="7"/>
      <c r="P13" s="7"/>
      <c r="Q13" s="7"/>
      <c r="R13" s="7"/>
      <c r="S13" s="119" t="s">
        <v>53</v>
      </c>
      <c r="T13" s="117">
        <v>1</v>
      </c>
      <c r="U13" s="10">
        <v>11020.408163265307</v>
      </c>
      <c r="V13" s="98">
        <f t="shared" si="2"/>
        <v>2.2037693270569986E-5</v>
      </c>
      <c r="W13" s="119" t="s">
        <v>53</v>
      </c>
      <c r="X13" s="117">
        <v>1</v>
      </c>
      <c r="Y13" s="10">
        <v>11020.408163265307</v>
      </c>
      <c r="Z13" s="98"/>
      <c r="AA13" s="9">
        <v>1625</v>
      </c>
      <c r="AB13" s="119" t="s">
        <v>53</v>
      </c>
      <c r="AC13" s="117">
        <v>1</v>
      </c>
      <c r="AD13" s="10">
        <v>11020.408163265307</v>
      </c>
      <c r="AE13" s="110">
        <f>(Tabelle1[[#This Row],[gesamter Wärmebedarf unter Berücksichtigung Wirkungsgrad Gasfeuerungsanlage (Gas) '[kWh/a'] 2030]]*0.7)/8760</f>
        <v>0.88062622309197658</v>
      </c>
      <c r="AF13" s="8">
        <f t="shared" si="3"/>
        <v>2.130568717863424E-5</v>
      </c>
      <c r="AG13" s="119" t="s">
        <v>53</v>
      </c>
      <c r="AH13" s="117">
        <v>1</v>
      </c>
      <c r="AI13" s="10">
        <v>11020.408163265307</v>
      </c>
      <c r="AJ13" s="98">
        <f t="shared" si="4"/>
        <v>1.0471997017985277E-5</v>
      </c>
      <c r="AK13" s="119" t="s">
        <v>53</v>
      </c>
      <c r="AL13" s="117">
        <v>1</v>
      </c>
      <c r="AM13" s="10">
        <v>11020.408163265307</v>
      </c>
      <c r="AN13" s="98"/>
      <c r="AO13" s="119" t="s">
        <v>53</v>
      </c>
      <c r="AP13" s="117">
        <v>1</v>
      </c>
      <c r="AQ13" s="10">
        <v>11020.408163265307</v>
      </c>
      <c r="AR13" s="98">
        <f t="shared" si="5"/>
        <v>1.0471997017985277E-5</v>
      </c>
      <c r="AS13" s="119" t="s">
        <v>54</v>
      </c>
      <c r="AT13" s="117">
        <v>1</v>
      </c>
      <c r="AU13" s="10">
        <v>0</v>
      </c>
      <c r="AV13" s="8"/>
    </row>
    <row r="14" spans="1:48" x14ac:dyDescent="0.25">
      <c r="A14" s="6">
        <v>10011</v>
      </c>
      <c r="B14" s="6">
        <v>449640</v>
      </c>
      <c r="C14" s="6">
        <v>5425588</v>
      </c>
      <c r="D14" s="205">
        <v>13</v>
      </c>
      <c r="E14" s="6" t="s">
        <v>212</v>
      </c>
      <c r="F14" s="6">
        <v>1</v>
      </c>
      <c r="G14" s="6">
        <v>150</v>
      </c>
      <c r="H14" s="6">
        <v>150</v>
      </c>
      <c r="I14" s="6">
        <v>70</v>
      </c>
      <c r="J14" s="6">
        <f t="shared" si="0"/>
        <v>10500</v>
      </c>
      <c r="K14" s="6"/>
      <c r="L14" s="84">
        <f t="shared" si="1"/>
        <v>10714.285714285714</v>
      </c>
      <c r="M14" s="7"/>
      <c r="N14" s="7"/>
      <c r="O14" s="7"/>
      <c r="P14" s="7"/>
      <c r="Q14" s="7"/>
      <c r="R14" s="7"/>
      <c r="S14" s="119" t="s">
        <v>54</v>
      </c>
      <c r="T14" s="117">
        <v>1</v>
      </c>
      <c r="U14" s="10">
        <v>0</v>
      </c>
      <c r="V14" s="98">
        <f t="shared" si="2"/>
        <v>0</v>
      </c>
      <c r="W14" s="119" t="s">
        <v>54</v>
      </c>
      <c r="X14" s="117">
        <v>1</v>
      </c>
      <c r="Y14" s="10">
        <v>0</v>
      </c>
      <c r="Z14" s="98"/>
      <c r="AA14" s="9">
        <v>946</v>
      </c>
      <c r="AB14" s="119" t="s">
        <v>54</v>
      </c>
      <c r="AC14" s="117">
        <v>1</v>
      </c>
      <c r="AD14" s="10">
        <v>0</v>
      </c>
      <c r="AE14" s="110">
        <f>(Tabelle1[[#This Row],[gesamter Wärmebedarf unter Berücksichtigung Wirkungsgrad Gasfeuerungsanlage (Gas) '[kWh/a'] 2030]]*0.7)/8760</f>
        <v>0</v>
      </c>
      <c r="AF14" s="8">
        <f t="shared" si="3"/>
        <v>0</v>
      </c>
      <c r="AG14" s="119" t="s">
        <v>54</v>
      </c>
      <c r="AH14" s="117">
        <v>1</v>
      </c>
      <c r="AI14" s="10">
        <v>0</v>
      </c>
      <c r="AJ14" s="98">
        <f t="shared" si="4"/>
        <v>0</v>
      </c>
      <c r="AK14" s="119" t="s">
        <v>54</v>
      </c>
      <c r="AL14" s="117">
        <v>1</v>
      </c>
      <c r="AM14" s="10">
        <v>0</v>
      </c>
      <c r="AN14" s="98"/>
      <c r="AO14" s="119" t="s">
        <v>54</v>
      </c>
      <c r="AP14" s="117">
        <v>1</v>
      </c>
      <c r="AQ14" s="10">
        <v>0</v>
      </c>
      <c r="AR14" s="98">
        <f t="shared" si="5"/>
        <v>0</v>
      </c>
      <c r="AS14" s="119" t="s">
        <v>54</v>
      </c>
      <c r="AT14" s="117">
        <v>1</v>
      </c>
      <c r="AU14" s="10">
        <v>0</v>
      </c>
      <c r="AV14" s="8"/>
    </row>
    <row r="15" spans="1:48" x14ac:dyDescent="0.25">
      <c r="A15" s="6">
        <v>10012</v>
      </c>
      <c r="B15" s="6">
        <v>449619</v>
      </c>
      <c r="C15" s="6">
        <v>5425609</v>
      </c>
      <c r="D15" s="205">
        <v>17</v>
      </c>
      <c r="E15" s="6" t="s">
        <v>211</v>
      </c>
      <c r="F15" s="6">
        <v>2</v>
      </c>
      <c r="G15" s="6">
        <v>112</v>
      </c>
      <c r="H15" s="6">
        <v>224</v>
      </c>
      <c r="I15" s="6">
        <v>380</v>
      </c>
      <c r="J15" s="6">
        <f t="shared" si="0"/>
        <v>85120</v>
      </c>
      <c r="K15" s="6"/>
      <c r="L15" s="84">
        <f t="shared" si="1"/>
        <v>86857.142857142855</v>
      </c>
      <c r="M15" s="7"/>
      <c r="N15" s="7"/>
      <c r="O15" s="7"/>
      <c r="P15" s="7"/>
      <c r="Q15" s="7"/>
      <c r="R15" s="7"/>
      <c r="S15" s="119" t="s">
        <v>53</v>
      </c>
      <c r="T15" s="117">
        <v>2</v>
      </c>
      <c r="U15" s="10">
        <v>86857.142857142855</v>
      </c>
      <c r="V15" s="98">
        <f t="shared" si="2"/>
        <v>1.7368967140656637E-4</v>
      </c>
      <c r="W15" s="119" t="s">
        <v>53</v>
      </c>
      <c r="X15" s="117">
        <v>2</v>
      </c>
      <c r="Y15" s="10">
        <v>86857.142857142855</v>
      </c>
      <c r="Z15" s="98"/>
      <c r="AA15" s="9">
        <v>1257</v>
      </c>
      <c r="AB15" s="119" t="s">
        <v>53</v>
      </c>
      <c r="AC15" s="117">
        <v>2</v>
      </c>
      <c r="AD15" s="10">
        <v>86857.142857142855</v>
      </c>
      <c r="AE15" s="110">
        <f>(Tabelle1[[#This Row],[gesamter Wärmebedarf unter Berücksichtigung Wirkungsgrad Gasfeuerungsanlage (Gas) '[kWh/a'] 2030]]*0.7)/8760</f>
        <v>6.9406392694063914</v>
      </c>
      <c r="AF15" s="8">
        <f t="shared" si="3"/>
        <v>1.6792037894864317E-4</v>
      </c>
      <c r="AG15" s="119" t="s">
        <v>54</v>
      </c>
      <c r="AH15" s="117">
        <v>2</v>
      </c>
      <c r="AI15" s="10">
        <v>0</v>
      </c>
      <c r="AJ15" s="98">
        <f t="shared" si="4"/>
        <v>0</v>
      </c>
      <c r="AK15" s="119" t="s">
        <v>54</v>
      </c>
      <c r="AL15" s="117">
        <v>2</v>
      </c>
      <c r="AM15" s="10">
        <v>0</v>
      </c>
      <c r="AN15" s="98"/>
      <c r="AO15" s="119" t="s">
        <v>54</v>
      </c>
      <c r="AP15" s="117">
        <v>2</v>
      </c>
      <c r="AQ15" s="10">
        <v>0</v>
      </c>
      <c r="AR15" s="98">
        <f t="shared" si="5"/>
        <v>0</v>
      </c>
      <c r="AS15" s="119" t="s">
        <v>54</v>
      </c>
      <c r="AT15" s="117">
        <v>2</v>
      </c>
      <c r="AU15" s="10">
        <v>0</v>
      </c>
      <c r="AV15" s="8"/>
    </row>
    <row r="16" spans="1:48" x14ac:dyDescent="0.25">
      <c r="A16" s="6">
        <v>10013</v>
      </c>
      <c r="B16" s="6">
        <v>449653</v>
      </c>
      <c r="C16" s="6">
        <v>5425601</v>
      </c>
      <c r="D16" s="205">
        <v>13</v>
      </c>
      <c r="E16" s="6" t="s">
        <v>212</v>
      </c>
      <c r="F16" s="6">
        <v>1</v>
      </c>
      <c r="G16" s="6">
        <v>150</v>
      </c>
      <c r="H16" s="6">
        <v>150</v>
      </c>
      <c r="I16" s="6">
        <v>110</v>
      </c>
      <c r="J16" s="6">
        <f t="shared" si="0"/>
        <v>16500</v>
      </c>
      <c r="K16" s="6"/>
      <c r="L16" s="84">
        <f t="shared" si="1"/>
        <v>16836.734693877552</v>
      </c>
      <c r="M16" s="7"/>
      <c r="N16" s="7"/>
      <c r="O16" s="7"/>
      <c r="P16" s="7"/>
      <c r="Q16" s="7"/>
      <c r="R16" s="7"/>
      <c r="S16" s="119" t="s">
        <v>53</v>
      </c>
      <c r="T16" s="117">
        <v>1</v>
      </c>
      <c r="U16" s="10">
        <v>16836.734693877552</v>
      </c>
      <c r="V16" s="98">
        <f t="shared" si="2"/>
        <v>3.3668698052259696E-5</v>
      </c>
      <c r="W16" s="119" t="s">
        <v>53</v>
      </c>
      <c r="X16" s="117">
        <v>1</v>
      </c>
      <c r="Y16" s="10">
        <v>16836.734693877552</v>
      </c>
      <c r="Z16" s="98"/>
      <c r="AA16" s="9">
        <v>683</v>
      </c>
      <c r="AB16" s="119" t="s">
        <v>53</v>
      </c>
      <c r="AC16" s="117">
        <v>1</v>
      </c>
      <c r="AD16" s="10">
        <v>16836.734693877552</v>
      </c>
      <c r="AE16" s="110">
        <f>(Tabelle1[[#This Row],[gesamter Wärmebedarf unter Berücksichtigung Wirkungsgrad Gasfeuerungsanlage (Gas) '[kWh/a'] 2030]]*0.7)/8760</f>
        <v>1.3454011741682974</v>
      </c>
      <c r="AF16" s="8">
        <f t="shared" si="3"/>
        <v>3.2550355411802309E-5</v>
      </c>
      <c r="AG16" s="119" t="s">
        <v>53</v>
      </c>
      <c r="AH16" s="117">
        <v>1</v>
      </c>
      <c r="AI16" s="10">
        <v>16836.734693877552</v>
      </c>
      <c r="AJ16" s="98">
        <f t="shared" si="4"/>
        <v>1.599888433303306E-5</v>
      </c>
      <c r="AK16" s="119" t="s">
        <v>53</v>
      </c>
      <c r="AL16" s="117">
        <v>1</v>
      </c>
      <c r="AM16" s="10">
        <v>16836.734693877552</v>
      </c>
      <c r="AN16" s="98"/>
      <c r="AO16" s="119" t="s">
        <v>54</v>
      </c>
      <c r="AP16" s="117">
        <v>1</v>
      </c>
      <c r="AQ16" s="10">
        <v>0</v>
      </c>
      <c r="AR16" s="98">
        <f t="shared" si="5"/>
        <v>0</v>
      </c>
      <c r="AS16" s="119" t="s">
        <v>54</v>
      </c>
      <c r="AT16" s="117">
        <v>1</v>
      </c>
      <c r="AU16" s="10">
        <v>0</v>
      </c>
      <c r="AV16" s="8"/>
    </row>
    <row r="17" spans="1:48" x14ac:dyDescent="0.25">
      <c r="A17" s="6">
        <v>10014</v>
      </c>
      <c r="B17" s="6">
        <v>449638</v>
      </c>
      <c r="C17" s="6">
        <v>5425624</v>
      </c>
      <c r="D17" s="205">
        <v>14</v>
      </c>
      <c r="E17" s="6" t="s">
        <v>211</v>
      </c>
      <c r="F17" s="6">
        <v>2</v>
      </c>
      <c r="G17" s="6">
        <v>112</v>
      </c>
      <c r="H17" s="6">
        <v>224</v>
      </c>
      <c r="I17" s="6">
        <v>80</v>
      </c>
      <c r="J17" s="6">
        <f t="shared" si="0"/>
        <v>17920</v>
      </c>
      <c r="K17" s="6"/>
      <c r="L17" s="84">
        <f t="shared" si="1"/>
        <v>18285.714285714286</v>
      </c>
      <c r="M17" s="7"/>
      <c r="N17" s="7"/>
      <c r="O17" s="7"/>
      <c r="P17" s="7"/>
      <c r="Q17" s="7"/>
      <c r="R17" s="7"/>
      <c r="S17" s="119" t="s">
        <v>53</v>
      </c>
      <c r="T17" s="117">
        <v>2</v>
      </c>
      <c r="U17" s="10">
        <v>18285.714285714286</v>
      </c>
      <c r="V17" s="98">
        <f t="shared" si="2"/>
        <v>3.6566246611908712E-5</v>
      </c>
      <c r="W17" s="119" t="s">
        <v>53</v>
      </c>
      <c r="X17" s="117">
        <v>2</v>
      </c>
      <c r="Y17" s="10">
        <v>18285.714285714286</v>
      </c>
      <c r="Z17" s="98"/>
      <c r="AA17" s="9">
        <v>510</v>
      </c>
      <c r="AB17" s="119" t="s">
        <v>53</v>
      </c>
      <c r="AC17" s="117">
        <v>2</v>
      </c>
      <c r="AD17" s="10">
        <v>18285.714285714286</v>
      </c>
      <c r="AE17" s="110">
        <f>(Tabelle1[[#This Row],[gesamter Wärmebedarf unter Berücksichtigung Wirkungsgrad Gasfeuerungsanlage (Gas) '[kWh/a'] 2030]]*0.7)/8760</f>
        <v>1.4611872146118721</v>
      </c>
      <c r="AF17" s="8">
        <f t="shared" si="3"/>
        <v>3.5351658726030144E-5</v>
      </c>
      <c r="AG17" s="119" t="s">
        <v>53</v>
      </c>
      <c r="AH17" s="117">
        <v>2</v>
      </c>
      <c r="AI17" s="10">
        <v>18285.714285714286</v>
      </c>
      <c r="AJ17" s="98">
        <f t="shared" si="4"/>
        <v>1.7375758015027421E-5</v>
      </c>
      <c r="AK17" s="119" t="s">
        <v>53</v>
      </c>
      <c r="AL17" s="117">
        <v>2</v>
      </c>
      <c r="AM17" s="10">
        <v>18285.714285714286</v>
      </c>
      <c r="AN17" s="98"/>
      <c r="AO17" s="119" t="s">
        <v>53</v>
      </c>
      <c r="AP17" s="117">
        <v>2</v>
      </c>
      <c r="AQ17" s="10">
        <v>18285.714285714286</v>
      </c>
      <c r="AR17" s="98">
        <f t="shared" si="5"/>
        <v>1.7375758015027421E-5</v>
      </c>
      <c r="AS17" s="119" t="s">
        <v>53</v>
      </c>
      <c r="AT17" s="117">
        <v>2</v>
      </c>
      <c r="AU17" s="10">
        <v>18285.714285714286</v>
      </c>
      <c r="AV17" s="8"/>
    </row>
    <row r="18" spans="1:48" x14ac:dyDescent="0.25">
      <c r="A18" s="6">
        <v>10015</v>
      </c>
      <c r="B18" s="6">
        <v>449668</v>
      </c>
      <c r="C18" s="6">
        <v>5425615</v>
      </c>
      <c r="D18" s="205">
        <v>12</v>
      </c>
      <c r="E18" s="6" t="s">
        <v>195</v>
      </c>
      <c r="F18" s="6">
        <v>1</v>
      </c>
      <c r="G18" s="6">
        <v>90</v>
      </c>
      <c r="H18" s="6">
        <v>90</v>
      </c>
      <c r="I18" s="6">
        <v>160</v>
      </c>
      <c r="J18" s="6">
        <f t="shared" si="0"/>
        <v>14400</v>
      </c>
      <c r="K18" s="6"/>
      <c r="L18" s="84">
        <f t="shared" si="1"/>
        <v>14693.877551020409</v>
      </c>
      <c r="M18" s="7"/>
      <c r="N18" s="7"/>
      <c r="O18" s="7"/>
      <c r="P18" s="7"/>
      <c r="Q18" s="7"/>
      <c r="R18" s="7"/>
      <c r="S18" s="119" t="s">
        <v>53</v>
      </c>
      <c r="T18" s="117">
        <v>1</v>
      </c>
      <c r="U18" s="10">
        <v>14693.877551020409</v>
      </c>
      <c r="V18" s="98">
        <f t="shared" si="2"/>
        <v>2.9383591027426649E-5</v>
      </c>
      <c r="W18" s="119" t="s">
        <v>53</v>
      </c>
      <c r="X18" s="117">
        <v>1</v>
      </c>
      <c r="Y18" s="10">
        <v>14693.877551020409</v>
      </c>
      <c r="Z18" s="98"/>
      <c r="AA18" s="9">
        <v>780</v>
      </c>
      <c r="AB18" s="119" t="s">
        <v>53</v>
      </c>
      <c r="AC18" s="117">
        <v>1</v>
      </c>
      <c r="AD18" s="10">
        <v>14693.877551020409</v>
      </c>
      <c r="AE18" s="110">
        <f>(Tabelle1[[#This Row],[gesamter Wärmebedarf unter Berücksichtigung Wirkungsgrad Gasfeuerungsanlage (Gas) '[kWh/a'] 2030]]*0.7)/8760</f>
        <v>1.1741682974559688</v>
      </c>
      <c r="AF18" s="8">
        <f t="shared" si="3"/>
        <v>2.8407582904845656E-5</v>
      </c>
      <c r="AG18" s="119" t="s">
        <v>53</v>
      </c>
      <c r="AH18" s="117">
        <v>1</v>
      </c>
      <c r="AI18" s="10">
        <v>14693.877551020409</v>
      </c>
      <c r="AJ18" s="98">
        <f t="shared" si="4"/>
        <v>1.3962662690647035E-5</v>
      </c>
      <c r="AK18" s="119" t="s">
        <v>53</v>
      </c>
      <c r="AL18" s="117">
        <v>1</v>
      </c>
      <c r="AM18" s="10">
        <v>14693.877551020409</v>
      </c>
      <c r="AN18" s="98"/>
      <c r="AO18" s="119" t="s">
        <v>53</v>
      </c>
      <c r="AP18" s="117">
        <v>1</v>
      </c>
      <c r="AQ18" s="10">
        <v>14693.877551020409</v>
      </c>
      <c r="AR18" s="98">
        <f t="shared" si="5"/>
        <v>1.3962662690647035E-5</v>
      </c>
      <c r="AS18" s="119" t="s">
        <v>53</v>
      </c>
      <c r="AT18" s="117">
        <v>1</v>
      </c>
      <c r="AU18" s="10">
        <v>14693.877551020409</v>
      </c>
      <c r="AV18" s="8"/>
    </row>
    <row r="19" spans="1:48" x14ac:dyDescent="0.25">
      <c r="A19" s="6">
        <v>10016</v>
      </c>
      <c r="B19" s="6">
        <v>449653</v>
      </c>
      <c r="C19" s="6">
        <v>5425637</v>
      </c>
      <c r="D19" s="205">
        <v>14</v>
      </c>
      <c r="E19" s="75" t="s">
        <v>210</v>
      </c>
      <c r="F19" s="6">
        <v>6.73</v>
      </c>
      <c r="G19" s="6">
        <v>70</v>
      </c>
      <c r="H19" s="6">
        <v>471.1</v>
      </c>
      <c r="I19" s="6">
        <v>120</v>
      </c>
      <c r="J19" s="6">
        <f t="shared" si="0"/>
        <v>56532</v>
      </c>
      <c r="K19" s="6"/>
      <c r="L19" s="84">
        <f t="shared" si="1"/>
        <v>57685.71428571429</v>
      </c>
      <c r="M19" s="7"/>
      <c r="N19" s="7"/>
      <c r="O19" s="7"/>
      <c r="P19" s="7"/>
      <c r="Q19" s="7"/>
      <c r="R19" s="7"/>
      <c r="S19" s="119" t="s">
        <v>54</v>
      </c>
      <c r="T19" s="117">
        <v>6.73</v>
      </c>
      <c r="U19" s="10">
        <v>0</v>
      </c>
      <c r="V19" s="98">
        <f t="shared" si="2"/>
        <v>0</v>
      </c>
      <c r="W19" s="119" t="s">
        <v>54</v>
      </c>
      <c r="X19" s="117">
        <v>6.73</v>
      </c>
      <c r="Y19" s="10">
        <v>0</v>
      </c>
      <c r="Z19" s="98"/>
      <c r="AA19" s="9">
        <v>1113</v>
      </c>
      <c r="AB19" s="119" t="s">
        <v>54</v>
      </c>
      <c r="AC19" s="117">
        <v>6.73</v>
      </c>
      <c r="AD19" s="10">
        <v>0</v>
      </c>
      <c r="AE19" s="110">
        <f>(Tabelle1[[#This Row],[gesamter Wärmebedarf unter Berücksichtigung Wirkungsgrad Gasfeuerungsanlage (Gas) '[kWh/a'] 2030]]*0.7)/8760</f>
        <v>0</v>
      </c>
      <c r="AF19" s="8">
        <f t="shared" si="3"/>
        <v>0</v>
      </c>
      <c r="AG19" s="119" t="s">
        <v>54</v>
      </c>
      <c r="AH19" s="117">
        <v>6.73</v>
      </c>
      <c r="AI19" s="10">
        <v>0</v>
      </c>
      <c r="AJ19" s="98">
        <f t="shared" si="4"/>
        <v>0</v>
      </c>
      <c r="AK19" s="119" t="s">
        <v>54</v>
      </c>
      <c r="AL19" s="117">
        <v>6.73</v>
      </c>
      <c r="AM19" s="10">
        <v>0</v>
      </c>
      <c r="AN19" s="98"/>
      <c r="AO19" s="119" t="s">
        <v>54</v>
      </c>
      <c r="AP19" s="117">
        <v>6.73</v>
      </c>
      <c r="AQ19" s="10">
        <v>0</v>
      </c>
      <c r="AR19" s="98">
        <f t="shared" si="5"/>
        <v>0</v>
      </c>
      <c r="AS19" s="119" t="s">
        <v>54</v>
      </c>
      <c r="AT19" s="117">
        <v>6.73</v>
      </c>
      <c r="AU19" s="10">
        <v>0</v>
      </c>
      <c r="AV19" s="8"/>
    </row>
    <row r="20" spans="1:48" x14ac:dyDescent="0.25">
      <c r="A20" s="6">
        <v>10017</v>
      </c>
      <c r="B20" s="6">
        <v>449670</v>
      </c>
      <c r="C20" s="6">
        <v>5425650</v>
      </c>
      <c r="D20" s="205">
        <v>13</v>
      </c>
      <c r="E20" s="75" t="s">
        <v>210</v>
      </c>
      <c r="F20" s="6">
        <v>6.73</v>
      </c>
      <c r="G20" s="6">
        <v>70</v>
      </c>
      <c r="H20" s="6">
        <v>471.1</v>
      </c>
      <c r="I20" s="6">
        <v>100</v>
      </c>
      <c r="J20" s="6">
        <f t="shared" si="0"/>
        <v>47110</v>
      </c>
      <c r="K20" s="6"/>
      <c r="L20" s="84">
        <f t="shared" si="1"/>
        <v>48071.428571428572</v>
      </c>
      <c r="M20" s="7"/>
      <c r="N20" s="7"/>
      <c r="O20" s="7"/>
      <c r="P20" s="7"/>
      <c r="Q20" s="7"/>
      <c r="R20" s="7"/>
      <c r="S20" s="119" t="s">
        <v>53</v>
      </c>
      <c r="T20" s="117">
        <v>6.73</v>
      </c>
      <c r="U20" s="10">
        <v>48071.428571428572</v>
      </c>
      <c r="V20" s="98">
        <f t="shared" si="2"/>
        <v>9.6129234257088134E-5</v>
      </c>
      <c r="W20" s="119" t="s">
        <v>53</v>
      </c>
      <c r="X20" s="117">
        <v>6.73</v>
      </c>
      <c r="Y20" s="10">
        <v>48071.428571428572</v>
      </c>
      <c r="Z20" s="98"/>
      <c r="AA20" s="9">
        <v>1735</v>
      </c>
      <c r="AB20" s="119" t="s">
        <v>53</v>
      </c>
      <c r="AC20" s="117">
        <v>6.73</v>
      </c>
      <c r="AD20" s="10">
        <v>48071.428571428572</v>
      </c>
      <c r="AE20" s="110">
        <f>(Tabelle1[[#This Row],[gesamter Wärmebedarf unter Berücksichtigung Wirkungsgrad Gasfeuerungsanlage (Gas) '[kWh/a'] 2030]]*0.7)/8760</f>
        <v>3.8413242009132422</v>
      </c>
      <c r="AF20" s="8">
        <f t="shared" si="3"/>
        <v>9.2936196572727679E-5</v>
      </c>
      <c r="AG20" s="119" t="s">
        <v>53</v>
      </c>
      <c r="AH20" s="117">
        <v>6.73</v>
      </c>
      <c r="AI20" s="10">
        <v>48071.428571428572</v>
      </c>
      <c r="AJ20" s="98">
        <f t="shared" si="4"/>
        <v>4.5679238844193183E-5</v>
      </c>
      <c r="AK20" s="119" t="s">
        <v>53</v>
      </c>
      <c r="AL20" s="117">
        <v>6.73</v>
      </c>
      <c r="AM20" s="10">
        <v>48071.428571428572</v>
      </c>
      <c r="AN20" s="98"/>
      <c r="AO20" s="119" t="s">
        <v>53</v>
      </c>
      <c r="AP20" s="117">
        <v>6.73</v>
      </c>
      <c r="AQ20" s="10">
        <v>48071.428571428572</v>
      </c>
      <c r="AR20" s="98">
        <f t="shared" si="5"/>
        <v>4.5679238844193183E-5</v>
      </c>
      <c r="AS20" s="119" t="s">
        <v>53</v>
      </c>
      <c r="AT20" s="117">
        <v>6.73</v>
      </c>
      <c r="AU20" s="10">
        <v>48071.428571428572</v>
      </c>
      <c r="AV20" s="8"/>
    </row>
    <row r="21" spans="1:48" x14ac:dyDescent="0.25">
      <c r="A21" s="6">
        <v>10018</v>
      </c>
      <c r="B21" s="6">
        <v>449695</v>
      </c>
      <c r="C21" s="6">
        <v>5425635</v>
      </c>
      <c r="D21" s="205">
        <v>14</v>
      </c>
      <c r="E21" s="6" t="s">
        <v>212</v>
      </c>
      <c r="F21" s="6">
        <v>1</v>
      </c>
      <c r="G21" s="6">
        <v>150</v>
      </c>
      <c r="H21" s="6">
        <v>150</v>
      </c>
      <c r="I21" s="6">
        <v>200</v>
      </c>
      <c r="J21" s="6">
        <f t="shared" si="0"/>
        <v>30000</v>
      </c>
      <c r="K21" s="6"/>
      <c r="L21" s="84">
        <f t="shared" si="1"/>
        <v>30612.244897959183</v>
      </c>
      <c r="M21" s="7"/>
      <c r="N21" s="7"/>
      <c r="O21" s="7"/>
      <c r="P21" s="7"/>
      <c r="Q21" s="7"/>
      <c r="R21" s="7"/>
      <c r="S21" s="119" t="s">
        <v>53</v>
      </c>
      <c r="T21" s="117">
        <v>1</v>
      </c>
      <c r="U21" s="10">
        <v>30612.244897959183</v>
      </c>
      <c r="V21" s="98">
        <f t="shared" si="2"/>
        <v>6.1215814640472175E-5</v>
      </c>
      <c r="W21" s="119" t="s">
        <v>53</v>
      </c>
      <c r="X21" s="117">
        <v>1</v>
      </c>
      <c r="Y21" s="10">
        <v>30612.244897959183</v>
      </c>
      <c r="Z21" s="98"/>
      <c r="AA21" s="9">
        <v>688</v>
      </c>
      <c r="AB21" s="119" t="s">
        <v>53</v>
      </c>
      <c r="AC21" s="117">
        <v>1</v>
      </c>
      <c r="AD21" s="10">
        <v>30612.244897959183</v>
      </c>
      <c r="AE21" s="110">
        <f>(Tabelle1[[#This Row],[gesamter Wärmebedarf unter Berücksichtigung Wirkungsgrad Gasfeuerungsanlage (Gas) '[kWh/a'] 2030]]*0.7)/8760</f>
        <v>2.4461839530332679</v>
      </c>
      <c r="AF21" s="8">
        <f t="shared" si="3"/>
        <v>5.9182464385095113E-5</v>
      </c>
      <c r="AG21" s="119" t="s">
        <v>53</v>
      </c>
      <c r="AH21" s="117">
        <v>1</v>
      </c>
      <c r="AI21" s="10">
        <v>30612.244897959183</v>
      </c>
      <c r="AJ21" s="98">
        <f t="shared" si="4"/>
        <v>2.9088880605514649E-5</v>
      </c>
      <c r="AK21" s="119" t="s">
        <v>53</v>
      </c>
      <c r="AL21" s="117">
        <v>1</v>
      </c>
      <c r="AM21" s="10">
        <v>30612.244897959183</v>
      </c>
      <c r="AN21" s="98"/>
      <c r="AO21" s="119" t="s">
        <v>53</v>
      </c>
      <c r="AP21" s="117">
        <v>1</v>
      </c>
      <c r="AQ21" s="10">
        <v>30612.244897959183</v>
      </c>
      <c r="AR21" s="98">
        <f t="shared" si="5"/>
        <v>2.9088880605514649E-5</v>
      </c>
      <c r="AS21" s="119" t="s">
        <v>53</v>
      </c>
      <c r="AT21" s="117">
        <v>1</v>
      </c>
      <c r="AU21" s="10">
        <v>30612.244897959183</v>
      </c>
      <c r="AV21" s="8"/>
    </row>
    <row r="22" spans="1:48" x14ac:dyDescent="0.25">
      <c r="A22" s="6">
        <v>10019</v>
      </c>
      <c r="B22" s="6">
        <v>449700</v>
      </c>
      <c r="C22" s="6">
        <v>5425639</v>
      </c>
      <c r="D22" s="205">
        <v>14</v>
      </c>
      <c r="E22" s="6" t="s">
        <v>212</v>
      </c>
      <c r="F22" s="6">
        <v>1</v>
      </c>
      <c r="G22" s="6">
        <v>150</v>
      </c>
      <c r="H22" s="6">
        <v>150</v>
      </c>
      <c r="I22" s="6">
        <v>340</v>
      </c>
      <c r="J22" s="6">
        <f t="shared" si="0"/>
        <v>51000</v>
      </c>
      <c r="K22" s="6"/>
      <c r="L22" s="84">
        <f t="shared" si="1"/>
        <v>52040.816326530614</v>
      </c>
      <c r="M22" s="7"/>
      <c r="N22" s="7"/>
      <c r="O22" s="7"/>
      <c r="P22" s="7"/>
      <c r="Q22" s="7"/>
      <c r="R22" s="7"/>
      <c r="S22" s="119" t="s">
        <v>54</v>
      </c>
      <c r="T22" s="117">
        <v>1</v>
      </c>
      <c r="U22" s="10">
        <v>0</v>
      </c>
      <c r="V22" s="98">
        <f t="shared" si="2"/>
        <v>0</v>
      </c>
      <c r="W22" s="119" t="s">
        <v>54</v>
      </c>
      <c r="X22" s="117">
        <v>1</v>
      </c>
      <c r="Y22" s="10">
        <v>0</v>
      </c>
      <c r="Z22" s="98"/>
      <c r="AA22" s="9">
        <v>1467</v>
      </c>
      <c r="AB22" s="119" t="s">
        <v>54</v>
      </c>
      <c r="AC22" s="117">
        <v>1</v>
      </c>
      <c r="AD22" s="10">
        <v>0</v>
      </c>
      <c r="AE22" s="110">
        <f>(Tabelle1[[#This Row],[gesamter Wärmebedarf unter Berücksichtigung Wirkungsgrad Gasfeuerungsanlage (Gas) '[kWh/a'] 2030]]*0.7)/8760</f>
        <v>0</v>
      </c>
      <c r="AF22" s="8">
        <f t="shared" si="3"/>
        <v>0</v>
      </c>
      <c r="AG22" s="119" t="s">
        <v>54</v>
      </c>
      <c r="AH22" s="117">
        <v>1</v>
      </c>
      <c r="AI22" s="10">
        <v>0</v>
      </c>
      <c r="AJ22" s="98">
        <f t="shared" si="4"/>
        <v>0</v>
      </c>
      <c r="AK22" s="119" t="s">
        <v>54</v>
      </c>
      <c r="AL22" s="117">
        <v>1</v>
      </c>
      <c r="AM22" s="10">
        <v>0</v>
      </c>
      <c r="AN22" s="98"/>
      <c r="AO22" s="119" t="s">
        <v>54</v>
      </c>
      <c r="AP22" s="117">
        <v>1</v>
      </c>
      <c r="AQ22" s="10">
        <v>0</v>
      </c>
      <c r="AR22" s="98">
        <f t="shared" si="5"/>
        <v>0</v>
      </c>
      <c r="AS22" s="119" t="s">
        <v>54</v>
      </c>
      <c r="AT22" s="117">
        <v>1</v>
      </c>
      <c r="AU22" s="10">
        <v>0</v>
      </c>
      <c r="AV22" s="8"/>
    </row>
    <row r="23" spans="1:48" x14ac:dyDescent="0.25">
      <c r="A23" s="6">
        <v>10020</v>
      </c>
      <c r="B23" s="6">
        <v>449686</v>
      </c>
      <c r="C23" s="6">
        <v>5425664</v>
      </c>
      <c r="D23" s="205">
        <v>15</v>
      </c>
      <c r="E23" s="6" t="s">
        <v>195</v>
      </c>
      <c r="F23" s="6">
        <v>1</v>
      </c>
      <c r="G23" s="6">
        <v>90</v>
      </c>
      <c r="H23" s="6">
        <v>90</v>
      </c>
      <c r="I23" s="6">
        <v>100</v>
      </c>
      <c r="J23" s="6">
        <f t="shared" si="0"/>
        <v>9000</v>
      </c>
      <c r="K23" s="6"/>
      <c r="L23" s="84">
        <f t="shared" si="1"/>
        <v>9183.6734693877552</v>
      </c>
      <c r="M23" s="7"/>
      <c r="N23" s="7"/>
      <c r="O23" s="7"/>
      <c r="P23" s="7"/>
      <c r="Q23" s="7"/>
      <c r="R23" s="7"/>
      <c r="S23" s="119" t="s">
        <v>53</v>
      </c>
      <c r="T23" s="117">
        <v>1</v>
      </c>
      <c r="U23" s="10">
        <v>9183.6734693877552</v>
      </c>
      <c r="V23" s="98">
        <f t="shared" si="2"/>
        <v>1.8364744392141652E-5</v>
      </c>
      <c r="W23" s="119" t="s">
        <v>53</v>
      </c>
      <c r="X23" s="117">
        <v>1</v>
      </c>
      <c r="Y23" s="10">
        <v>9183.6734693877552</v>
      </c>
      <c r="Z23" s="98"/>
      <c r="AA23" s="9">
        <v>1139</v>
      </c>
      <c r="AB23" s="119" t="s">
        <v>53</v>
      </c>
      <c r="AC23" s="117">
        <v>1</v>
      </c>
      <c r="AD23" s="10">
        <v>9183.6734693877552</v>
      </c>
      <c r="AE23" s="110">
        <f>(Tabelle1[[#This Row],[gesamter Wärmebedarf unter Berücksichtigung Wirkungsgrad Gasfeuerungsanlage (Gas) '[kWh/a'] 2030]]*0.7)/8760</f>
        <v>0.73385518590998045</v>
      </c>
      <c r="AF23" s="8">
        <f t="shared" si="3"/>
        <v>1.7754739315528532E-5</v>
      </c>
      <c r="AG23" s="119" t="s">
        <v>53</v>
      </c>
      <c r="AH23" s="117">
        <v>1</v>
      </c>
      <c r="AI23" s="10">
        <v>9183.6734693877552</v>
      </c>
      <c r="AJ23" s="98">
        <f t="shared" si="4"/>
        <v>8.7266641816543967E-6</v>
      </c>
      <c r="AK23" s="119" t="s">
        <v>53</v>
      </c>
      <c r="AL23" s="117">
        <v>1</v>
      </c>
      <c r="AM23" s="10">
        <v>9183.6734693877552</v>
      </c>
      <c r="AN23" s="98"/>
      <c r="AO23" s="119" t="s">
        <v>53</v>
      </c>
      <c r="AP23" s="117">
        <v>1</v>
      </c>
      <c r="AQ23" s="10">
        <v>9183.6734693877552</v>
      </c>
      <c r="AR23" s="98">
        <f t="shared" si="5"/>
        <v>8.7266641816543967E-6</v>
      </c>
      <c r="AS23" s="119" t="s">
        <v>53</v>
      </c>
      <c r="AT23" s="117">
        <v>1</v>
      </c>
      <c r="AU23" s="10">
        <v>9183.6734693877552</v>
      </c>
      <c r="AV23" s="8"/>
    </row>
    <row r="24" spans="1:48" x14ac:dyDescent="0.25">
      <c r="A24" s="6">
        <v>10021</v>
      </c>
      <c r="B24" s="6">
        <v>449709</v>
      </c>
      <c r="C24" s="6">
        <v>5425648</v>
      </c>
      <c r="D24" s="205">
        <v>12</v>
      </c>
      <c r="E24" s="6" t="s">
        <v>211</v>
      </c>
      <c r="F24" s="6">
        <v>2</v>
      </c>
      <c r="G24" s="6">
        <v>112</v>
      </c>
      <c r="H24" s="6">
        <v>224</v>
      </c>
      <c r="I24" s="6">
        <v>190</v>
      </c>
      <c r="J24" s="6">
        <f t="shared" si="0"/>
        <v>42560</v>
      </c>
      <c r="K24" s="6"/>
      <c r="L24" s="84">
        <f t="shared" si="1"/>
        <v>43428.571428571428</v>
      </c>
      <c r="M24" s="7"/>
      <c r="N24" s="7"/>
      <c r="O24" s="7"/>
      <c r="P24" s="7"/>
      <c r="Q24" s="7"/>
      <c r="R24" s="7"/>
      <c r="S24" s="119" t="s">
        <v>53</v>
      </c>
      <c r="T24" s="117">
        <v>2</v>
      </c>
      <c r="U24" s="10">
        <v>43428.571428571428</v>
      </c>
      <c r="V24" s="98">
        <f t="shared" si="2"/>
        <v>8.6844835703283184E-5</v>
      </c>
      <c r="W24" s="119" t="s">
        <v>53</v>
      </c>
      <c r="X24" s="117">
        <v>2</v>
      </c>
      <c r="Y24" s="10">
        <v>43428.571428571428</v>
      </c>
      <c r="Z24" s="98"/>
      <c r="AA24" s="9">
        <v>306</v>
      </c>
      <c r="AB24" s="119" t="s">
        <v>53</v>
      </c>
      <c r="AC24" s="117">
        <v>2</v>
      </c>
      <c r="AD24" s="10">
        <v>43428.571428571428</v>
      </c>
      <c r="AE24" s="110">
        <f>(Tabelle1[[#This Row],[gesamter Wärmebedarf unter Berücksichtigung Wirkungsgrad Gasfeuerungsanlage (Gas) '[kWh/a'] 2030]]*0.7)/8760</f>
        <v>3.4703196347031957</v>
      </c>
      <c r="AF24" s="8">
        <f t="shared" si="3"/>
        <v>8.3960189474321584E-5</v>
      </c>
      <c r="AG24" s="119" t="s">
        <v>53</v>
      </c>
      <c r="AH24" s="117">
        <v>2</v>
      </c>
      <c r="AI24" s="10">
        <v>43428.571428571428</v>
      </c>
      <c r="AJ24" s="98">
        <f t="shared" si="4"/>
        <v>4.1267425285690124E-5</v>
      </c>
      <c r="AK24" s="119" t="s">
        <v>54</v>
      </c>
      <c r="AL24" s="117">
        <v>2</v>
      </c>
      <c r="AM24" s="10">
        <v>0</v>
      </c>
      <c r="AN24" s="98"/>
      <c r="AO24" s="119" t="s">
        <v>54</v>
      </c>
      <c r="AP24" s="117">
        <v>2</v>
      </c>
      <c r="AQ24" s="10">
        <v>0</v>
      </c>
      <c r="AR24" s="98">
        <f t="shared" si="5"/>
        <v>0</v>
      </c>
      <c r="AS24" s="119" t="s">
        <v>54</v>
      </c>
      <c r="AT24" s="117">
        <v>2</v>
      </c>
      <c r="AU24" s="10">
        <v>0</v>
      </c>
      <c r="AV24" s="8"/>
    </row>
    <row r="25" spans="1:48" x14ac:dyDescent="0.25">
      <c r="A25" s="6">
        <v>10022</v>
      </c>
      <c r="B25" s="6">
        <v>449714</v>
      </c>
      <c r="C25" s="6">
        <v>5425651</v>
      </c>
      <c r="D25" s="205">
        <v>12</v>
      </c>
      <c r="E25" s="6" t="s">
        <v>212</v>
      </c>
      <c r="F25" s="6">
        <v>1</v>
      </c>
      <c r="G25" s="6">
        <v>150</v>
      </c>
      <c r="H25" s="6">
        <v>150</v>
      </c>
      <c r="I25" s="6">
        <v>40</v>
      </c>
      <c r="J25" s="6">
        <f t="shared" si="0"/>
        <v>6000</v>
      </c>
      <c r="K25" s="6"/>
      <c r="L25" s="84">
        <f t="shared" si="1"/>
        <v>6122.4489795918371</v>
      </c>
      <c r="M25" s="7"/>
      <c r="N25" s="7"/>
      <c r="O25" s="7"/>
      <c r="P25" s="7"/>
      <c r="Q25" s="7"/>
      <c r="R25" s="7"/>
      <c r="S25" s="119" t="s">
        <v>53</v>
      </c>
      <c r="T25" s="117">
        <v>1</v>
      </c>
      <c r="U25" s="10">
        <v>6122.4489795918371</v>
      </c>
      <c r="V25" s="98">
        <f t="shared" si="2"/>
        <v>1.2243162928094433E-5</v>
      </c>
      <c r="W25" s="119" t="s">
        <v>53</v>
      </c>
      <c r="X25" s="117">
        <v>1</v>
      </c>
      <c r="Y25" s="10">
        <v>6122.4489795918371</v>
      </c>
      <c r="Z25" s="98"/>
      <c r="AA25" s="9">
        <v>1705</v>
      </c>
      <c r="AB25" s="119" t="s">
        <v>53</v>
      </c>
      <c r="AC25" s="117">
        <v>1</v>
      </c>
      <c r="AD25" s="10">
        <v>6122.4489795918371</v>
      </c>
      <c r="AE25" s="110">
        <f>(Tabelle1[[#This Row],[gesamter Wärmebedarf unter Berücksichtigung Wirkungsgrad Gasfeuerungsanlage (Gas) '[kWh/a'] 2030]]*0.7)/8760</f>
        <v>0.48923679060665359</v>
      </c>
      <c r="AF25" s="8">
        <f t="shared" si="3"/>
        <v>1.1836492877019022E-5</v>
      </c>
      <c r="AG25" s="119" t="s">
        <v>53</v>
      </c>
      <c r="AH25" s="117">
        <v>1</v>
      </c>
      <c r="AI25" s="10">
        <v>6122.4489795918371</v>
      </c>
      <c r="AJ25" s="98">
        <f t="shared" si="4"/>
        <v>5.8177761211029311E-6</v>
      </c>
      <c r="AK25" s="119" t="s">
        <v>53</v>
      </c>
      <c r="AL25" s="117">
        <v>1</v>
      </c>
      <c r="AM25" s="10">
        <v>6122.4489795918371</v>
      </c>
      <c r="AN25" s="98"/>
      <c r="AO25" s="119" t="s">
        <v>53</v>
      </c>
      <c r="AP25" s="117">
        <v>1</v>
      </c>
      <c r="AQ25" s="10">
        <v>6122.4489795918371</v>
      </c>
      <c r="AR25" s="98">
        <f t="shared" si="5"/>
        <v>5.8177761211029311E-6</v>
      </c>
      <c r="AS25" s="119" t="s">
        <v>53</v>
      </c>
      <c r="AT25" s="117">
        <v>1</v>
      </c>
      <c r="AU25" s="10">
        <v>6122.4489795918371</v>
      </c>
      <c r="AV25" s="8"/>
    </row>
    <row r="26" spans="1:48" x14ac:dyDescent="0.25">
      <c r="A26" s="6">
        <v>10023</v>
      </c>
      <c r="B26" s="6">
        <v>449723</v>
      </c>
      <c r="C26" s="6">
        <v>5425658</v>
      </c>
      <c r="D26" s="205">
        <v>12</v>
      </c>
      <c r="E26" s="6" t="s">
        <v>212</v>
      </c>
      <c r="F26" s="6">
        <v>1</v>
      </c>
      <c r="G26" s="6">
        <v>150</v>
      </c>
      <c r="H26" s="6">
        <v>150</v>
      </c>
      <c r="I26" s="6">
        <v>140</v>
      </c>
      <c r="J26" s="6">
        <f t="shared" si="0"/>
        <v>21000</v>
      </c>
      <c r="K26" s="6"/>
      <c r="L26" s="84">
        <f t="shared" si="1"/>
        <v>21428.571428571428</v>
      </c>
      <c r="M26" s="7"/>
      <c r="N26" s="7"/>
      <c r="O26" s="7"/>
      <c r="P26" s="7"/>
      <c r="Q26" s="7"/>
      <c r="R26" s="7"/>
      <c r="S26" s="119" t="s">
        <v>53</v>
      </c>
      <c r="T26" s="117">
        <v>1</v>
      </c>
      <c r="U26" s="10">
        <v>21428.571428571428</v>
      </c>
      <c r="V26" s="98">
        <f t="shared" si="2"/>
        <v>4.2851070248330516E-5</v>
      </c>
      <c r="W26" s="119" t="s">
        <v>53</v>
      </c>
      <c r="X26" s="117">
        <v>1</v>
      </c>
      <c r="Y26" s="10">
        <v>21428.571428571428</v>
      </c>
      <c r="Z26" s="98"/>
      <c r="AA26" s="9">
        <v>1428</v>
      </c>
      <c r="AB26" s="119" t="s">
        <v>53</v>
      </c>
      <c r="AC26" s="117">
        <v>1</v>
      </c>
      <c r="AD26" s="10">
        <v>21428.571428571428</v>
      </c>
      <c r="AE26" s="110">
        <f>(Tabelle1[[#This Row],[gesamter Wärmebedarf unter Berücksichtigung Wirkungsgrad Gasfeuerungsanlage (Gas) '[kWh/a'] 2030]]*0.7)/8760</f>
        <v>1.7123287671232874</v>
      </c>
      <c r="AF26" s="8">
        <f t="shared" si="3"/>
        <v>4.142772506956657E-5</v>
      </c>
      <c r="AG26" s="119" t="s">
        <v>54</v>
      </c>
      <c r="AH26" s="117">
        <v>1</v>
      </c>
      <c r="AI26" s="10">
        <v>0</v>
      </c>
      <c r="AJ26" s="98">
        <f t="shared" si="4"/>
        <v>0</v>
      </c>
      <c r="AK26" s="119" t="s">
        <v>54</v>
      </c>
      <c r="AL26" s="117">
        <v>1</v>
      </c>
      <c r="AM26" s="10">
        <v>0</v>
      </c>
      <c r="AN26" s="98"/>
      <c r="AO26" s="119" t="s">
        <v>54</v>
      </c>
      <c r="AP26" s="117">
        <v>1</v>
      </c>
      <c r="AQ26" s="10">
        <v>0</v>
      </c>
      <c r="AR26" s="98">
        <f t="shared" si="5"/>
        <v>0</v>
      </c>
      <c r="AS26" s="119" t="s">
        <v>54</v>
      </c>
      <c r="AT26" s="117">
        <v>1</v>
      </c>
      <c r="AU26" s="10">
        <v>0</v>
      </c>
      <c r="AV26" s="8"/>
    </row>
    <row r="27" spans="1:48" x14ac:dyDescent="0.25">
      <c r="A27" s="6">
        <v>10024</v>
      </c>
      <c r="B27" s="6">
        <v>449728</v>
      </c>
      <c r="C27" s="6">
        <v>5425662</v>
      </c>
      <c r="D27" s="205">
        <v>12</v>
      </c>
      <c r="E27" s="6" t="s">
        <v>211</v>
      </c>
      <c r="F27" s="6">
        <v>2</v>
      </c>
      <c r="G27" s="6">
        <v>112</v>
      </c>
      <c r="H27" s="6">
        <v>224</v>
      </c>
      <c r="I27" s="6">
        <v>310</v>
      </c>
      <c r="J27" s="6">
        <f t="shared" si="0"/>
        <v>69440</v>
      </c>
      <c r="K27" s="6"/>
      <c r="L27" s="84">
        <f t="shared" si="1"/>
        <v>70857.142857142855</v>
      </c>
      <c r="M27" s="7"/>
      <c r="N27" s="7"/>
      <c r="O27" s="7"/>
      <c r="P27" s="7"/>
      <c r="Q27" s="7"/>
      <c r="R27" s="7"/>
      <c r="S27" s="119" t="s">
        <v>54</v>
      </c>
      <c r="T27" s="117">
        <v>2</v>
      </c>
      <c r="U27" s="10">
        <v>0</v>
      </c>
      <c r="V27" s="98">
        <f t="shared" si="2"/>
        <v>0</v>
      </c>
      <c r="W27" s="119" t="s">
        <v>54</v>
      </c>
      <c r="X27" s="117">
        <v>2</v>
      </c>
      <c r="Y27" s="10">
        <v>0</v>
      </c>
      <c r="Z27" s="98"/>
      <c r="AA27" s="9">
        <v>219</v>
      </c>
      <c r="AB27" s="119" t="s">
        <v>54</v>
      </c>
      <c r="AC27" s="117">
        <v>2</v>
      </c>
      <c r="AD27" s="10">
        <v>0</v>
      </c>
      <c r="AE27" s="110">
        <f>(Tabelle1[[#This Row],[gesamter Wärmebedarf unter Berücksichtigung Wirkungsgrad Gasfeuerungsanlage (Gas) '[kWh/a'] 2030]]*0.7)/8760</f>
        <v>0</v>
      </c>
      <c r="AF27" s="8">
        <f t="shared" si="3"/>
        <v>0</v>
      </c>
      <c r="AG27" s="119" t="s">
        <v>54</v>
      </c>
      <c r="AH27" s="117">
        <v>2</v>
      </c>
      <c r="AI27" s="10">
        <v>0</v>
      </c>
      <c r="AJ27" s="98">
        <f t="shared" si="4"/>
        <v>0</v>
      </c>
      <c r="AK27" s="119" t="s">
        <v>54</v>
      </c>
      <c r="AL27" s="117">
        <v>2</v>
      </c>
      <c r="AM27" s="10">
        <v>0</v>
      </c>
      <c r="AN27" s="98"/>
      <c r="AO27" s="119" t="s">
        <v>54</v>
      </c>
      <c r="AP27" s="117">
        <v>2</v>
      </c>
      <c r="AQ27" s="10">
        <v>0</v>
      </c>
      <c r="AR27" s="98">
        <f t="shared" si="5"/>
        <v>0</v>
      </c>
      <c r="AS27" s="119" t="s">
        <v>54</v>
      </c>
      <c r="AT27" s="117">
        <v>2</v>
      </c>
      <c r="AU27" s="10">
        <v>0</v>
      </c>
      <c r="AV27" s="8"/>
    </row>
    <row r="28" spans="1:48" x14ac:dyDescent="0.25">
      <c r="A28" s="6">
        <v>10025</v>
      </c>
      <c r="B28" s="6">
        <v>449717</v>
      </c>
      <c r="C28" s="6">
        <v>5425690</v>
      </c>
      <c r="D28" s="205">
        <v>16</v>
      </c>
      <c r="E28" s="6" t="s">
        <v>211</v>
      </c>
      <c r="F28" s="6">
        <v>2</v>
      </c>
      <c r="G28" s="6">
        <v>112</v>
      </c>
      <c r="H28" s="6">
        <v>224</v>
      </c>
      <c r="I28" s="6">
        <v>160</v>
      </c>
      <c r="J28" s="6">
        <f t="shared" si="0"/>
        <v>35840</v>
      </c>
      <c r="K28" s="6"/>
      <c r="L28" s="84">
        <f t="shared" si="1"/>
        <v>36571.428571428572</v>
      </c>
      <c r="M28" s="7"/>
      <c r="N28" s="7"/>
      <c r="O28" s="7"/>
      <c r="P28" s="7"/>
      <c r="Q28" s="7"/>
      <c r="R28" s="7"/>
      <c r="S28" s="119" t="s">
        <v>53</v>
      </c>
      <c r="T28" s="117">
        <v>2</v>
      </c>
      <c r="U28" s="10">
        <v>36571.428571428572</v>
      </c>
      <c r="V28" s="98">
        <f t="shared" si="2"/>
        <v>7.3132493223817424E-5</v>
      </c>
      <c r="W28" s="119" t="s">
        <v>53</v>
      </c>
      <c r="X28" s="117">
        <v>2</v>
      </c>
      <c r="Y28" s="10">
        <v>36571.428571428572</v>
      </c>
      <c r="Z28" s="98"/>
      <c r="AA28" s="9">
        <v>489</v>
      </c>
      <c r="AB28" s="119" t="s">
        <v>53</v>
      </c>
      <c r="AC28" s="117">
        <v>2</v>
      </c>
      <c r="AD28" s="10">
        <v>36571.428571428572</v>
      </c>
      <c r="AE28" s="110">
        <f>(Tabelle1[[#This Row],[gesamter Wärmebedarf unter Berücksichtigung Wirkungsgrad Gasfeuerungsanlage (Gas) '[kWh/a'] 2030]]*0.7)/8760</f>
        <v>2.9223744292237441</v>
      </c>
      <c r="AF28" s="8">
        <f t="shared" si="3"/>
        <v>7.0703317452060289E-5</v>
      </c>
      <c r="AG28" s="119" t="s">
        <v>53</v>
      </c>
      <c r="AH28" s="117">
        <v>2</v>
      </c>
      <c r="AI28" s="10">
        <v>36571.428571428572</v>
      </c>
      <c r="AJ28" s="98">
        <f t="shared" si="4"/>
        <v>3.4751516030054841E-5</v>
      </c>
      <c r="AK28" s="119" t="s">
        <v>53</v>
      </c>
      <c r="AL28" s="117">
        <v>2</v>
      </c>
      <c r="AM28" s="10">
        <v>36571.428571428572</v>
      </c>
      <c r="AN28" s="98"/>
      <c r="AO28" s="119" t="s">
        <v>53</v>
      </c>
      <c r="AP28" s="117">
        <v>2</v>
      </c>
      <c r="AQ28" s="10">
        <v>36571.428571428572</v>
      </c>
      <c r="AR28" s="98">
        <f t="shared" si="5"/>
        <v>3.4751516030054841E-5</v>
      </c>
      <c r="AS28" s="119" t="s">
        <v>54</v>
      </c>
      <c r="AT28" s="117">
        <v>2</v>
      </c>
      <c r="AU28" s="10">
        <v>0</v>
      </c>
      <c r="AV28" s="8"/>
    </row>
    <row r="29" spans="1:48" x14ac:dyDescent="0.25">
      <c r="A29" s="6">
        <v>10026</v>
      </c>
      <c r="B29" s="6">
        <v>449743</v>
      </c>
      <c r="C29" s="6">
        <v>5425670</v>
      </c>
      <c r="D29" s="205">
        <v>15</v>
      </c>
      <c r="E29" s="6" t="s">
        <v>212</v>
      </c>
      <c r="F29" s="6">
        <v>1</v>
      </c>
      <c r="G29" s="6">
        <v>150</v>
      </c>
      <c r="H29" s="6">
        <v>150</v>
      </c>
      <c r="I29" s="6">
        <v>150</v>
      </c>
      <c r="J29" s="6">
        <f t="shared" si="0"/>
        <v>22500</v>
      </c>
      <c r="K29" s="6"/>
      <c r="L29" s="84">
        <f t="shared" si="1"/>
        <v>22959.18367346939</v>
      </c>
      <c r="M29" s="7"/>
      <c r="N29" s="7"/>
      <c r="O29" s="7"/>
      <c r="P29" s="7"/>
      <c r="Q29" s="7"/>
      <c r="R29" s="7"/>
      <c r="S29" s="119" t="s">
        <v>54</v>
      </c>
      <c r="T29" s="117">
        <v>1</v>
      </c>
      <c r="U29" s="10">
        <v>0</v>
      </c>
      <c r="V29" s="98">
        <f t="shared" si="2"/>
        <v>0</v>
      </c>
      <c r="W29" s="119" t="s">
        <v>54</v>
      </c>
      <c r="X29" s="117">
        <v>1</v>
      </c>
      <c r="Y29" s="10">
        <v>0</v>
      </c>
      <c r="Z29" s="98"/>
      <c r="AA29" s="9">
        <v>720</v>
      </c>
      <c r="AB29" s="119" t="s">
        <v>54</v>
      </c>
      <c r="AC29" s="117">
        <v>1</v>
      </c>
      <c r="AD29" s="10">
        <v>0</v>
      </c>
      <c r="AE29" s="110">
        <f>(Tabelle1[[#This Row],[gesamter Wärmebedarf unter Berücksichtigung Wirkungsgrad Gasfeuerungsanlage (Gas) '[kWh/a'] 2030]]*0.7)/8760</f>
        <v>0</v>
      </c>
      <c r="AF29" s="8">
        <f t="shared" si="3"/>
        <v>0</v>
      </c>
      <c r="AG29" s="119" t="s">
        <v>54</v>
      </c>
      <c r="AH29" s="117">
        <v>1</v>
      </c>
      <c r="AI29" s="10">
        <v>0</v>
      </c>
      <c r="AJ29" s="98">
        <f t="shared" si="4"/>
        <v>0</v>
      </c>
      <c r="AK29" s="119" t="s">
        <v>54</v>
      </c>
      <c r="AL29" s="117">
        <v>1</v>
      </c>
      <c r="AM29" s="10">
        <v>0</v>
      </c>
      <c r="AN29" s="98"/>
      <c r="AO29" s="119" t="s">
        <v>54</v>
      </c>
      <c r="AP29" s="117">
        <v>1</v>
      </c>
      <c r="AQ29" s="10">
        <v>0</v>
      </c>
      <c r="AR29" s="98">
        <f t="shared" si="5"/>
        <v>0</v>
      </c>
      <c r="AS29" s="119" t="s">
        <v>54</v>
      </c>
      <c r="AT29" s="117">
        <v>1</v>
      </c>
      <c r="AU29" s="10">
        <v>0</v>
      </c>
      <c r="AV29" s="8"/>
    </row>
    <row r="30" spans="1:48" x14ac:dyDescent="0.25">
      <c r="A30" s="6">
        <v>10027</v>
      </c>
      <c r="B30" s="6">
        <v>449758</v>
      </c>
      <c r="C30" s="6">
        <v>5425685</v>
      </c>
      <c r="D30" s="205">
        <v>10</v>
      </c>
      <c r="E30" s="6" t="s">
        <v>212</v>
      </c>
      <c r="F30" s="6">
        <v>1</v>
      </c>
      <c r="G30" s="6">
        <v>150</v>
      </c>
      <c r="H30" s="6">
        <v>150</v>
      </c>
      <c r="I30" s="6">
        <v>260</v>
      </c>
      <c r="J30" s="6">
        <f t="shared" si="0"/>
        <v>39000</v>
      </c>
      <c r="K30" s="6"/>
      <c r="L30" s="84">
        <f t="shared" si="1"/>
        <v>39795.918367346938</v>
      </c>
      <c r="M30" s="7"/>
      <c r="N30" s="7"/>
      <c r="O30" s="7"/>
      <c r="P30" s="7"/>
      <c r="Q30" s="7"/>
      <c r="R30" s="7"/>
      <c r="S30" s="119" t="s">
        <v>54</v>
      </c>
      <c r="T30" s="117">
        <v>1</v>
      </c>
      <c r="U30" s="10">
        <v>0</v>
      </c>
      <c r="V30" s="98">
        <f t="shared" si="2"/>
        <v>0</v>
      </c>
      <c r="W30" s="119" t="s">
        <v>54</v>
      </c>
      <c r="X30" s="117">
        <v>1</v>
      </c>
      <c r="Y30" s="10">
        <v>0</v>
      </c>
      <c r="Z30" s="98"/>
      <c r="AA30" s="9">
        <v>917</v>
      </c>
      <c r="AB30" s="119" t="s">
        <v>54</v>
      </c>
      <c r="AC30" s="117">
        <v>1</v>
      </c>
      <c r="AD30" s="10">
        <v>0</v>
      </c>
      <c r="AE30" s="110">
        <f>(Tabelle1[[#This Row],[gesamter Wärmebedarf unter Berücksichtigung Wirkungsgrad Gasfeuerungsanlage (Gas) '[kWh/a'] 2030]]*0.7)/8760</f>
        <v>0</v>
      </c>
      <c r="AF30" s="8">
        <f t="shared" si="3"/>
        <v>0</v>
      </c>
      <c r="AG30" s="119" t="s">
        <v>54</v>
      </c>
      <c r="AH30" s="117">
        <v>1</v>
      </c>
      <c r="AI30" s="10">
        <v>0</v>
      </c>
      <c r="AJ30" s="98">
        <f t="shared" si="4"/>
        <v>0</v>
      </c>
      <c r="AK30" s="119" t="s">
        <v>54</v>
      </c>
      <c r="AL30" s="117">
        <v>1</v>
      </c>
      <c r="AM30" s="10">
        <v>0</v>
      </c>
      <c r="AN30" s="98"/>
      <c r="AO30" s="119" t="s">
        <v>54</v>
      </c>
      <c r="AP30" s="117">
        <v>1</v>
      </c>
      <c r="AQ30" s="10">
        <v>0</v>
      </c>
      <c r="AR30" s="98">
        <f t="shared" si="5"/>
        <v>0</v>
      </c>
      <c r="AS30" s="119" t="s">
        <v>54</v>
      </c>
      <c r="AT30" s="117">
        <v>1</v>
      </c>
      <c r="AU30" s="10">
        <v>0</v>
      </c>
      <c r="AV30" s="8"/>
    </row>
    <row r="31" spans="1:48" x14ac:dyDescent="0.25">
      <c r="A31" s="6">
        <v>10028</v>
      </c>
      <c r="B31" s="6">
        <v>449760</v>
      </c>
      <c r="C31" s="6">
        <v>5425677</v>
      </c>
      <c r="D31" s="205">
        <v>7</v>
      </c>
      <c r="E31" s="6" t="s">
        <v>212</v>
      </c>
      <c r="F31" s="6">
        <v>1</v>
      </c>
      <c r="G31" s="6">
        <v>150</v>
      </c>
      <c r="H31" s="6">
        <v>150</v>
      </c>
      <c r="I31" s="6">
        <v>140</v>
      </c>
      <c r="J31" s="6">
        <f t="shared" si="0"/>
        <v>21000</v>
      </c>
      <c r="K31" s="6"/>
      <c r="L31" s="84">
        <f t="shared" si="1"/>
        <v>21428.571428571428</v>
      </c>
      <c r="M31" s="7"/>
      <c r="N31" s="7"/>
      <c r="O31" s="7"/>
      <c r="P31" s="7"/>
      <c r="Q31" s="7"/>
      <c r="R31" s="7"/>
      <c r="S31" s="119" t="s">
        <v>54</v>
      </c>
      <c r="T31" s="117">
        <v>1</v>
      </c>
      <c r="U31" s="10">
        <v>0</v>
      </c>
      <c r="V31" s="98">
        <f t="shared" si="2"/>
        <v>0</v>
      </c>
      <c r="W31" s="119" t="s">
        <v>54</v>
      </c>
      <c r="X31" s="117">
        <v>1</v>
      </c>
      <c r="Y31" s="10">
        <v>0</v>
      </c>
      <c r="Z31" s="98"/>
      <c r="AA31" s="9">
        <v>1408</v>
      </c>
      <c r="AB31" s="119" t="s">
        <v>54</v>
      </c>
      <c r="AC31" s="117">
        <v>1</v>
      </c>
      <c r="AD31" s="10">
        <v>0</v>
      </c>
      <c r="AE31" s="110">
        <f>(Tabelle1[[#This Row],[gesamter Wärmebedarf unter Berücksichtigung Wirkungsgrad Gasfeuerungsanlage (Gas) '[kWh/a'] 2030]]*0.7)/8760</f>
        <v>0</v>
      </c>
      <c r="AF31" s="8">
        <f t="shared" si="3"/>
        <v>0</v>
      </c>
      <c r="AG31" s="119" t="s">
        <v>54</v>
      </c>
      <c r="AH31" s="117">
        <v>1</v>
      </c>
      <c r="AI31" s="10">
        <v>0</v>
      </c>
      <c r="AJ31" s="98">
        <f t="shared" si="4"/>
        <v>0</v>
      </c>
      <c r="AK31" s="119" t="s">
        <v>54</v>
      </c>
      <c r="AL31" s="117">
        <v>1</v>
      </c>
      <c r="AM31" s="10">
        <v>0</v>
      </c>
      <c r="AN31" s="98"/>
      <c r="AO31" s="119" t="s">
        <v>54</v>
      </c>
      <c r="AP31" s="117">
        <v>1</v>
      </c>
      <c r="AQ31" s="10">
        <v>0</v>
      </c>
      <c r="AR31" s="98">
        <f t="shared" si="5"/>
        <v>0</v>
      </c>
      <c r="AS31" s="119" t="s">
        <v>54</v>
      </c>
      <c r="AT31" s="117">
        <v>1</v>
      </c>
      <c r="AU31" s="10">
        <v>0</v>
      </c>
      <c r="AV31" s="8"/>
    </row>
    <row r="32" spans="1:48" x14ac:dyDescent="0.25">
      <c r="A32" s="6">
        <v>10029</v>
      </c>
      <c r="B32" s="6">
        <v>449749</v>
      </c>
      <c r="C32" s="6">
        <v>5425711</v>
      </c>
      <c r="D32" s="205">
        <v>14</v>
      </c>
      <c r="E32" s="6" t="s">
        <v>211</v>
      </c>
      <c r="F32" s="6">
        <v>2</v>
      </c>
      <c r="G32" s="6">
        <v>112</v>
      </c>
      <c r="H32" s="6">
        <v>224</v>
      </c>
      <c r="I32" s="6">
        <v>70</v>
      </c>
      <c r="J32" s="6">
        <f t="shared" si="0"/>
        <v>15680</v>
      </c>
      <c r="K32" s="6"/>
      <c r="L32" s="84">
        <f t="shared" si="1"/>
        <v>16000</v>
      </c>
      <c r="M32" s="7"/>
      <c r="N32" s="7"/>
      <c r="O32" s="7"/>
      <c r="P32" s="7"/>
      <c r="Q32" s="7"/>
      <c r="R32" s="7"/>
      <c r="S32" s="119" t="s">
        <v>54</v>
      </c>
      <c r="T32" s="117">
        <v>2</v>
      </c>
      <c r="U32" s="10">
        <v>0</v>
      </c>
      <c r="V32" s="98">
        <f t="shared" si="2"/>
        <v>0</v>
      </c>
      <c r="W32" s="119" t="s">
        <v>54</v>
      </c>
      <c r="X32" s="117">
        <v>2</v>
      </c>
      <c r="Y32" s="10">
        <v>0</v>
      </c>
      <c r="Z32" s="98"/>
      <c r="AA32" s="9">
        <v>1073</v>
      </c>
      <c r="AB32" s="119" t="s">
        <v>54</v>
      </c>
      <c r="AC32" s="117">
        <v>2</v>
      </c>
      <c r="AD32" s="10">
        <v>0</v>
      </c>
      <c r="AE32" s="110">
        <f>(Tabelle1[[#This Row],[gesamter Wärmebedarf unter Berücksichtigung Wirkungsgrad Gasfeuerungsanlage (Gas) '[kWh/a'] 2030]]*0.7)/8760</f>
        <v>0</v>
      </c>
      <c r="AF32" s="8">
        <f t="shared" si="3"/>
        <v>0</v>
      </c>
      <c r="AG32" s="119" t="s">
        <v>54</v>
      </c>
      <c r="AH32" s="117">
        <v>2</v>
      </c>
      <c r="AI32" s="10">
        <v>0</v>
      </c>
      <c r="AJ32" s="98">
        <f t="shared" si="4"/>
        <v>0</v>
      </c>
      <c r="AK32" s="119" t="s">
        <v>54</v>
      </c>
      <c r="AL32" s="117">
        <v>2</v>
      </c>
      <c r="AM32" s="10">
        <v>0</v>
      </c>
      <c r="AN32" s="98"/>
      <c r="AO32" s="119" t="s">
        <v>54</v>
      </c>
      <c r="AP32" s="117">
        <v>2</v>
      </c>
      <c r="AQ32" s="10">
        <v>0</v>
      </c>
      <c r="AR32" s="98">
        <f t="shared" si="5"/>
        <v>0</v>
      </c>
      <c r="AS32" s="119" t="s">
        <v>54</v>
      </c>
      <c r="AT32" s="117">
        <v>2</v>
      </c>
      <c r="AU32" s="10">
        <v>0</v>
      </c>
      <c r="AV32" s="8"/>
    </row>
    <row r="33" spans="1:48" x14ac:dyDescent="0.25">
      <c r="A33" s="6">
        <v>10030</v>
      </c>
      <c r="B33" s="6">
        <v>449771</v>
      </c>
      <c r="C33" s="6">
        <v>5425695</v>
      </c>
      <c r="D33" s="205">
        <v>12</v>
      </c>
      <c r="E33" s="6" t="s">
        <v>212</v>
      </c>
      <c r="F33" s="6">
        <v>1</v>
      </c>
      <c r="G33" s="6">
        <v>150</v>
      </c>
      <c r="H33" s="6">
        <v>150</v>
      </c>
      <c r="I33" s="6">
        <v>60</v>
      </c>
      <c r="J33" s="6">
        <f t="shared" si="0"/>
        <v>9000</v>
      </c>
      <c r="K33" s="6"/>
      <c r="L33" s="84">
        <f t="shared" si="1"/>
        <v>9183.6734693877552</v>
      </c>
      <c r="M33" s="7"/>
      <c r="N33" s="7"/>
      <c r="O33" s="7"/>
      <c r="P33" s="7"/>
      <c r="Q33" s="7"/>
      <c r="R33" s="7"/>
      <c r="S33" s="119" t="s">
        <v>53</v>
      </c>
      <c r="T33" s="117">
        <v>1</v>
      </c>
      <c r="U33" s="10">
        <v>9183.6734693877552</v>
      </c>
      <c r="V33" s="98">
        <f t="shared" si="2"/>
        <v>1.8364744392141652E-5</v>
      </c>
      <c r="W33" s="119" t="s">
        <v>53</v>
      </c>
      <c r="X33" s="117">
        <v>1</v>
      </c>
      <c r="Y33" s="10">
        <v>9183.6734693877552</v>
      </c>
      <c r="Z33" s="98"/>
      <c r="AA33" s="9">
        <v>1360</v>
      </c>
      <c r="AB33" s="119" t="s">
        <v>53</v>
      </c>
      <c r="AC33" s="117">
        <v>1</v>
      </c>
      <c r="AD33" s="10">
        <v>9183.6734693877552</v>
      </c>
      <c r="AE33" s="110">
        <f>(Tabelle1[[#This Row],[gesamter Wärmebedarf unter Berücksichtigung Wirkungsgrad Gasfeuerungsanlage (Gas) '[kWh/a'] 2030]]*0.7)/8760</f>
        <v>0.73385518590998045</v>
      </c>
      <c r="AF33" s="8">
        <f t="shared" si="3"/>
        <v>1.7754739315528532E-5</v>
      </c>
      <c r="AG33" s="119" t="s">
        <v>53</v>
      </c>
      <c r="AH33" s="117">
        <v>1</v>
      </c>
      <c r="AI33" s="10">
        <v>9183.6734693877552</v>
      </c>
      <c r="AJ33" s="98">
        <f t="shared" si="4"/>
        <v>8.7266641816543967E-6</v>
      </c>
      <c r="AK33" s="119" t="s">
        <v>54</v>
      </c>
      <c r="AL33" s="117">
        <v>1</v>
      </c>
      <c r="AM33" s="10">
        <v>0</v>
      </c>
      <c r="AN33" s="98"/>
      <c r="AO33" s="119" t="s">
        <v>54</v>
      </c>
      <c r="AP33" s="117">
        <v>1</v>
      </c>
      <c r="AQ33" s="10">
        <v>0</v>
      </c>
      <c r="AR33" s="98">
        <f t="shared" si="5"/>
        <v>0</v>
      </c>
      <c r="AS33" s="119" t="s">
        <v>54</v>
      </c>
      <c r="AT33" s="117">
        <v>1</v>
      </c>
      <c r="AU33" s="10">
        <v>0</v>
      </c>
      <c r="AV33" s="8"/>
    </row>
    <row r="34" spans="1:48" x14ac:dyDescent="0.25">
      <c r="A34" s="6">
        <v>10031</v>
      </c>
      <c r="B34" s="6">
        <v>449767</v>
      </c>
      <c r="C34" s="6">
        <v>5425724</v>
      </c>
      <c r="D34" s="205">
        <v>13</v>
      </c>
      <c r="E34" s="6" t="s">
        <v>212</v>
      </c>
      <c r="F34" s="6">
        <v>1</v>
      </c>
      <c r="G34" s="6">
        <v>150</v>
      </c>
      <c r="H34" s="6">
        <v>150</v>
      </c>
      <c r="I34" s="6">
        <v>190</v>
      </c>
      <c r="J34" s="6">
        <f t="shared" si="0"/>
        <v>28500</v>
      </c>
      <c r="K34" s="6"/>
      <c r="L34" s="84">
        <f t="shared" si="1"/>
        <v>29081.632653061224</v>
      </c>
      <c r="M34" s="7"/>
      <c r="N34" s="7"/>
      <c r="O34" s="7"/>
      <c r="P34" s="7"/>
      <c r="Q34" s="7"/>
      <c r="R34" s="7"/>
      <c r="S34" s="119" t="s">
        <v>53</v>
      </c>
      <c r="T34" s="117">
        <v>1</v>
      </c>
      <c r="U34" s="10">
        <v>29081.632653061224</v>
      </c>
      <c r="V34" s="98">
        <f t="shared" si="2"/>
        <v>5.8155023908448559E-5</v>
      </c>
      <c r="W34" s="119" t="s">
        <v>53</v>
      </c>
      <c r="X34" s="117">
        <v>1</v>
      </c>
      <c r="Y34" s="10">
        <v>29081.632653061224</v>
      </c>
      <c r="Z34" s="98"/>
      <c r="AA34" s="9">
        <v>1569</v>
      </c>
      <c r="AB34" s="119" t="s">
        <v>53</v>
      </c>
      <c r="AC34" s="117">
        <v>1</v>
      </c>
      <c r="AD34" s="10">
        <v>29081.632653061224</v>
      </c>
      <c r="AE34" s="110">
        <f>(Tabelle1[[#This Row],[gesamter Wärmebedarf unter Berücksichtigung Wirkungsgrad Gasfeuerungsanlage (Gas) '[kWh/a'] 2030]]*0.7)/8760</f>
        <v>2.3238747553816044</v>
      </c>
      <c r="AF34" s="8">
        <f t="shared" si="3"/>
        <v>5.622334116584035E-5</v>
      </c>
      <c r="AG34" s="119" t="s">
        <v>53</v>
      </c>
      <c r="AH34" s="117">
        <v>1</v>
      </c>
      <c r="AI34" s="10">
        <v>29081.632653061224</v>
      </c>
      <c r="AJ34" s="98">
        <f t="shared" si="4"/>
        <v>2.7634436575238919E-5</v>
      </c>
      <c r="AK34" s="119" t="s">
        <v>53</v>
      </c>
      <c r="AL34" s="117">
        <v>1</v>
      </c>
      <c r="AM34" s="10">
        <v>29081.632653061224</v>
      </c>
      <c r="AN34" s="98"/>
      <c r="AO34" s="119" t="s">
        <v>53</v>
      </c>
      <c r="AP34" s="117">
        <v>1</v>
      </c>
      <c r="AQ34" s="10">
        <v>29081.632653061224</v>
      </c>
      <c r="AR34" s="98">
        <f t="shared" si="5"/>
        <v>2.7634436575238919E-5</v>
      </c>
      <c r="AS34" s="119" t="s">
        <v>53</v>
      </c>
      <c r="AT34" s="117">
        <v>1</v>
      </c>
      <c r="AU34" s="10">
        <v>29081.632653061224</v>
      </c>
      <c r="AV34" s="8"/>
    </row>
    <row r="35" spans="1:48" x14ac:dyDescent="0.25">
      <c r="A35" s="6">
        <v>10032</v>
      </c>
      <c r="B35" s="6">
        <v>449783</v>
      </c>
      <c r="C35" s="6">
        <v>5425703</v>
      </c>
      <c r="D35" s="205">
        <v>13</v>
      </c>
      <c r="E35" s="6" t="s">
        <v>212</v>
      </c>
      <c r="F35" s="6">
        <v>1</v>
      </c>
      <c r="G35" s="6">
        <v>150</v>
      </c>
      <c r="H35" s="6">
        <v>150</v>
      </c>
      <c r="I35" s="6">
        <v>160</v>
      </c>
      <c r="J35" s="6">
        <f t="shared" si="0"/>
        <v>24000</v>
      </c>
      <c r="K35" s="6"/>
      <c r="L35" s="84">
        <f t="shared" si="1"/>
        <v>24489.795918367348</v>
      </c>
      <c r="M35" s="7"/>
      <c r="N35" s="7"/>
      <c r="O35" s="7"/>
      <c r="P35" s="7"/>
      <c r="Q35" s="7"/>
      <c r="R35" s="7"/>
      <c r="S35" s="119" t="s">
        <v>53</v>
      </c>
      <c r="T35" s="117">
        <v>1</v>
      </c>
      <c r="U35" s="10">
        <v>24489.795918367348</v>
      </c>
      <c r="V35" s="98">
        <f t="shared" si="2"/>
        <v>4.8972651712377733E-5</v>
      </c>
      <c r="W35" s="119" t="s">
        <v>53</v>
      </c>
      <c r="X35" s="117">
        <v>1</v>
      </c>
      <c r="Y35" s="10">
        <v>24489.795918367348</v>
      </c>
      <c r="Z35" s="98"/>
      <c r="AA35" s="9">
        <v>1378</v>
      </c>
      <c r="AB35" s="119" t="s">
        <v>53</v>
      </c>
      <c r="AC35" s="117">
        <v>1</v>
      </c>
      <c r="AD35" s="10">
        <v>24489.795918367348</v>
      </c>
      <c r="AE35" s="110">
        <f>(Tabelle1[[#This Row],[gesamter Wärmebedarf unter Berücksichtigung Wirkungsgrad Gasfeuerungsanlage (Gas) '[kWh/a'] 2030]]*0.7)/8760</f>
        <v>1.9569471624266144</v>
      </c>
      <c r="AF35" s="8">
        <f t="shared" si="3"/>
        <v>4.7345971508076089E-5</v>
      </c>
      <c r="AG35" s="119" t="s">
        <v>53</v>
      </c>
      <c r="AH35" s="117">
        <v>1</v>
      </c>
      <c r="AI35" s="10">
        <v>24489.795918367348</v>
      </c>
      <c r="AJ35" s="98">
        <f t="shared" si="4"/>
        <v>2.3271104484411725E-5</v>
      </c>
      <c r="AK35" s="119" t="s">
        <v>53</v>
      </c>
      <c r="AL35" s="117">
        <v>1</v>
      </c>
      <c r="AM35" s="10">
        <v>24489.795918367348</v>
      </c>
      <c r="AN35" s="98"/>
      <c r="AO35" s="119" t="s">
        <v>53</v>
      </c>
      <c r="AP35" s="117">
        <v>1</v>
      </c>
      <c r="AQ35" s="10">
        <v>24489.795918367348</v>
      </c>
      <c r="AR35" s="98">
        <f t="shared" si="5"/>
        <v>2.3271104484411725E-5</v>
      </c>
      <c r="AS35" s="119" t="s">
        <v>53</v>
      </c>
      <c r="AT35" s="117">
        <v>1</v>
      </c>
      <c r="AU35" s="10">
        <v>24489.795918367348</v>
      </c>
      <c r="AV35" s="8"/>
    </row>
    <row r="36" spans="1:48" x14ac:dyDescent="0.25">
      <c r="A36" s="6">
        <v>10033</v>
      </c>
      <c r="B36" s="6">
        <v>449789</v>
      </c>
      <c r="C36" s="6">
        <v>5425707</v>
      </c>
      <c r="D36" s="205">
        <v>14</v>
      </c>
      <c r="E36" s="6" t="s">
        <v>212</v>
      </c>
      <c r="F36" s="6">
        <v>1</v>
      </c>
      <c r="G36" s="6">
        <v>150</v>
      </c>
      <c r="H36" s="6">
        <v>150</v>
      </c>
      <c r="I36" s="6">
        <v>170</v>
      </c>
      <c r="J36" s="6">
        <f t="shared" si="0"/>
        <v>25500</v>
      </c>
      <c r="K36" s="6"/>
      <c r="L36" s="84">
        <f t="shared" si="1"/>
        <v>26020.408163265307</v>
      </c>
      <c r="M36" s="7"/>
      <c r="N36" s="7"/>
      <c r="O36" s="7"/>
      <c r="P36" s="7"/>
      <c r="Q36" s="7"/>
      <c r="R36" s="7"/>
      <c r="S36" s="119" t="s">
        <v>53</v>
      </c>
      <c r="T36" s="117">
        <v>1</v>
      </c>
      <c r="U36" s="10">
        <v>26020.408163265307</v>
      </c>
      <c r="V36" s="98">
        <f t="shared" si="2"/>
        <v>5.2033442444401349E-5</v>
      </c>
      <c r="W36" s="119" t="s">
        <v>53</v>
      </c>
      <c r="X36" s="117">
        <v>1</v>
      </c>
      <c r="Y36" s="10">
        <v>26020.408163265307</v>
      </c>
      <c r="Z36" s="98"/>
      <c r="AA36" s="9">
        <v>235</v>
      </c>
      <c r="AB36" s="119" t="s">
        <v>53</v>
      </c>
      <c r="AC36" s="117">
        <v>1</v>
      </c>
      <c r="AD36" s="10">
        <v>26020.408163265307</v>
      </c>
      <c r="AE36" s="110">
        <f>(Tabelle1[[#This Row],[gesamter Wärmebedarf unter Berücksichtigung Wirkungsgrad Gasfeuerungsanlage (Gas) '[kWh/a'] 2030]]*0.7)/8760</f>
        <v>2.0792563600782779</v>
      </c>
      <c r="AF36" s="8">
        <f t="shared" si="3"/>
        <v>5.0305094727330838E-5</v>
      </c>
      <c r="AG36" s="119" t="s">
        <v>53</v>
      </c>
      <c r="AH36" s="117">
        <v>1</v>
      </c>
      <c r="AI36" s="10">
        <v>26020.408163265307</v>
      </c>
      <c r="AJ36" s="98">
        <f t="shared" si="4"/>
        <v>2.4725548514687455E-5</v>
      </c>
      <c r="AK36" s="119" t="s">
        <v>53</v>
      </c>
      <c r="AL36" s="117">
        <v>1</v>
      </c>
      <c r="AM36" s="10">
        <v>26020.408163265307</v>
      </c>
      <c r="AN36" s="98"/>
      <c r="AO36" s="119" t="s">
        <v>53</v>
      </c>
      <c r="AP36" s="117">
        <v>1</v>
      </c>
      <c r="AQ36" s="10">
        <v>26020.408163265307</v>
      </c>
      <c r="AR36" s="98">
        <f t="shared" si="5"/>
        <v>2.4725548514687455E-5</v>
      </c>
      <c r="AS36" s="119" t="s">
        <v>53</v>
      </c>
      <c r="AT36" s="117">
        <v>1</v>
      </c>
      <c r="AU36" s="10">
        <v>26020.408163265307</v>
      </c>
      <c r="AV36" s="8"/>
    </row>
    <row r="37" spans="1:48" x14ac:dyDescent="0.25">
      <c r="A37" s="6">
        <v>10034</v>
      </c>
      <c r="B37" s="6">
        <v>449782</v>
      </c>
      <c r="C37" s="6">
        <v>5425739</v>
      </c>
      <c r="D37" s="205">
        <v>15</v>
      </c>
      <c r="E37" s="6" t="s">
        <v>211</v>
      </c>
      <c r="F37" s="6">
        <v>2</v>
      </c>
      <c r="G37" s="6">
        <v>112</v>
      </c>
      <c r="H37" s="6">
        <v>224</v>
      </c>
      <c r="I37" s="6">
        <v>80</v>
      </c>
      <c r="J37" s="6">
        <f t="shared" si="0"/>
        <v>17920</v>
      </c>
      <c r="K37" s="6"/>
      <c r="L37" s="84">
        <f t="shared" si="1"/>
        <v>18285.714285714286</v>
      </c>
      <c r="M37" s="7"/>
      <c r="N37" s="7"/>
      <c r="O37" s="7"/>
      <c r="P37" s="7"/>
      <c r="Q37" s="7"/>
      <c r="R37" s="7"/>
      <c r="S37" s="119" t="s">
        <v>54</v>
      </c>
      <c r="T37" s="117">
        <v>2</v>
      </c>
      <c r="U37" s="10">
        <v>0</v>
      </c>
      <c r="V37" s="98">
        <f t="shared" si="2"/>
        <v>0</v>
      </c>
      <c r="W37" s="119" t="s">
        <v>54</v>
      </c>
      <c r="X37" s="117">
        <v>2</v>
      </c>
      <c r="Y37" s="10">
        <v>0</v>
      </c>
      <c r="Z37" s="98"/>
      <c r="AA37" s="9">
        <v>998</v>
      </c>
      <c r="AB37" s="119" t="s">
        <v>54</v>
      </c>
      <c r="AC37" s="117">
        <v>2</v>
      </c>
      <c r="AD37" s="10">
        <v>0</v>
      </c>
      <c r="AE37" s="110">
        <f>(Tabelle1[[#This Row],[gesamter Wärmebedarf unter Berücksichtigung Wirkungsgrad Gasfeuerungsanlage (Gas) '[kWh/a'] 2030]]*0.7)/8760</f>
        <v>0</v>
      </c>
      <c r="AF37" s="8">
        <f t="shared" si="3"/>
        <v>0</v>
      </c>
      <c r="AG37" s="119" t="s">
        <v>54</v>
      </c>
      <c r="AH37" s="117">
        <v>2</v>
      </c>
      <c r="AI37" s="10">
        <v>0</v>
      </c>
      <c r="AJ37" s="98">
        <f t="shared" si="4"/>
        <v>0</v>
      </c>
      <c r="AK37" s="119" t="s">
        <v>54</v>
      </c>
      <c r="AL37" s="117">
        <v>2</v>
      </c>
      <c r="AM37" s="10">
        <v>0</v>
      </c>
      <c r="AN37" s="98"/>
      <c r="AO37" s="119" t="s">
        <v>54</v>
      </c>
      <c r="AP37" s="117">
        <v>2</v>
      </c>
      <c r="AQ37" s="10">
        <v>0</v>
      </c>
      <c r="AR37" s="98">
        <f t="shared" si="5"/>
        <v>0</v>
      </c>
      <c r="AS37" s="119" t="s">
        <v>54</v>
      </c>
      <c r="AT37" s="117">
        <v>2</v>
      </c>
      <c r="AU37" s="10">
        <v>0</v>
      </c>
      <c r="AV37" s="8"/>
    </row>
    <row r="38" spans="1:48" x14ac:dyDescent="0.25">
      <c r="A38" s="6">
        <v>10035</v>
      </c>
      <c r="B38" s="6">
        <v>449800</v>
      </c>
      <c r="C38" s="6">
        <v>5425716</v>
      </c>
      <c r="D38" s="205">
        <v>14</v>
      </c>
      <c r="E38" s="6" t="s">
        <v>211</v>
      </c>
      <c r="F38" s="6">
        <v>2</v>
      </c>
      <c r="G38" s="6">
        <v>112</v>
      </c>
      <c r="H38" s="6">
        <v>224</v>
      </c>
      <c r="I38" s="6">
        <v>160</v>
      </c>
      <c r="J38" s="6">
        <f t="shared" si="0"/>
        <v>35840</v>
      </c>
      <c r="K38" s="6"/>
      <c r="L38" s="84">
        <f t="shared" si="1"/>
        <v>36571.428571428572</v>
      </c>
      <c r="M38" s="7"/>
      <c r="N38" s="7"/>
      <c r="O38" s="7"/>
      <c r="P38" s="7"/>
      <c r="Q38" s="7"/>
      <c r="R38" s="7"/>
      <c r="S38" s="119" t="s">
        <v>54</v>
      </c>
      <c r="T38" s="117">
        <v>2</v>
      </c>
      <c r="U38" s="10">
        <v>0</v>
      </c>
      <c r="V38" s="98">
        <f t="shared" si="2"/>
        <v>0</v>
      </c>
      <c r="W38" s="119" t="s">
        <v>54</v>
      </c>
      <c r="X38" s="117">
        <v>2</v>
      </c>
      <c r="Y38" s="10">
        <v>0</v>
      </c>
      <c r="Z38" s="98"/>
      <c r="AA38" s="9">
        <v>1593</v>
      </c>
      <c r="AB38" s="119" t="s">
        <v>54</v>
      </c>
      <c r="AC38" s="117">
        <v>2</v>
      </c>
      <c r="AD38" s="10">
        <v>0</v>
      </c>
      <c r="AE38" s="110">
        <f>(Tabelle1[[#This Row],[gesamter Wärmebedarf unter Berücksichtigung Wirkungsgrad Gasfeuerungsanlage (Gas) '[kWh/a'] 2030]]*0.7)/8760</f>
        <v>0</v>
      </c>
      <c r="AF38" s="8">
        <f t="shared" si="3"/>
        <v>0</v>
      </c>
      <c r="AG38" s="119" t="s">
        <v>54</v>
      </c>
      <c r="AH38" s="117">
        <v>2</v>
      </c>
      <c r="AI38" s="10">
        <v>0</v>
      </c>
      <c r="AJ38" s="98">
        <f t="shared" si="4"/>
        <v>0</v>
      </c>
      <c r="AK38" s="119" t="s">
        <v>54</v>
      </c>
      <c r="AL38" s="117">
        <v>2</v>
      </c>
      <c r="AM38" s="10">
        <v>0</v>
      </c>
      <c r="AN38" s="98"/>
      <c r="AO38" s="119" t="s">
        <v>54</v>
      </c>
      <c r="AP38" s="117">
        <v>2</v>
      </c>
      <c r="AQ38" s="10">
        <v>0</v>
      </c>
      <c r="AR38" s="98">
        <f t="shared" si="5"/>
        <v>0</v>
      </c>
      <c r="AS38" s="119" t="s">
        <v>54</v>
      </c>
      <c r="AT38" s="117">
        <v>2</v>
      </c>
      <c r="AU38" s="10">
        <v>0</v>
      </c>
      <c r="AV38" s="8"/>
    </row>
    <row r="39" spans="1:48" x14ac:dyDescent="0.25">
      <c r="A39" s="6">
        <v>10036</v>
      </c>
      <c r="B39" s="6">
        <v>449814</v>
      </c>
      <c r="C39" s="6">
        <v>5425729</v>
      </c>
      <c r="D39" s="205">
        <v>12</v>
      </c>
      <c r="E39" s="6" t="s">
        <v>211</v>
      </c>
      <c r="F39" s="6">
        <v>2</v>
      </c>
      <c r="G39" s="6">
        <v>112</v>
      </c>
      <c r="H39" s="6">
        <v>224</v>
      </c>
      <c r="I39" s="6">
        <v>170</v>
      </c>
      <c r="J39" s="6">
        <f t="shared" si="0"/>
        <v>38080</v>
      </c>
      <c r="K39" s="6"/>
      <c r="L39" s="84">
        <f>J39/$K$4</f>
        <v>38857.142857142855</v>
      </c>
      <c r="M39" s="7"/>
      <c r="N39" s="7"/>
      <c r="O39" s="7"/>
      <c r="P39" s="7"/>
      <c r="Q39" s="7"/>
      <c r="R39" s="7"/>
      <c r="S39" s="119" t="s">
        <v>54</v>
      </c>
      <c r="T39" s="117">
        <v>2</v>
      </c>
      <c r="U39" s="10">
        <v>0</v>
      </c>
      <c r="V39" s="98">
        <f t="shared" si="2"/>
        <v>0</v>
      </c>
      <c r="W39" s="119" t="s">
        <v>54</v>
      </c>
      <c r="X39" s="117">
        <v>2</v>
      </c>
      <c r="Y39" s="10">
        <v>0</v>
      </c>
      <c r="Z39" s="98"/>
      <c r="AA39" s="9">
        <v>1361</v>
      </c>
      <c r="AB39" s="119" t="s">
        <v>54</v>
      </c>
      <c r="AC39" s="117">
        <v>2</v>
      </c>
      <c r="AD39" s="10">
        <v>0</v>
      </c>
      <c r="AE39" s="110">
        <f>(Tabelle1[[#This Row],[gesamter Wärmebedarf unter Berücksichtigung Wirkungsgrad Gasfeuerungsanlage (Gas) '[kWh/a'] 2030]]*0.7)/8760</f>
        <v>0</v>
      </c>
      <c r="AF39" s="8">
        <f t="shared" si="3"/>
        <v>0</v>
      </c>
      <c r="AG39" s="119" t="s">
        <v>54</v>
      </c>
      <c r="AH39" s="117">
        <v>2</v>
      </c>
      <c r="AI39" s="10">
        <v>0</v>
      </c>
      <c r="AJ39" s="98">
        <f t="shared" si="4"/>
        <v>0</v>
      </c>
      <c r="AK39" s="119" t="s">
        <v>54</v>
      </c>
      <c r="AL39" s="117">
        <v>2</v>
      </c>
      <c r="AM39" s="10">
        <v>0</v>
      </c>
      <c r="AN39" s="98"/>
      <c r="AO39" s="119" t="s">
        <v>54</v>
      </c>
      <c r="AP39" s="117">
        <v>2</v>
      </c>
      <c r="AQ39" s="10">
        <v>0</v>
      </c>
      <c r="AR39" s="98">
        <f t="shared" si="5"/>
        <v>0</v>
      </c>
      <c r="AS39" s="119" t="s">
        <v>54</v>
      </c>
      <c r="AT39" s="117">
        <v>2</v>
      </c>
      <c r="AU39" s="10">
        <v>0</v>
      </c>
      <c r="AV39" s="8"/>
    </row>
    <row r="40" spans="1:48" x14ac:dyDescent="0.25">
      <c r="A40" s="6">
        <v>10037</v>
      </c>
      <c r="B40" s="6">
        <v>449800</v>
      </c>
      <c r="C40" s="6">
        <v>5425749</v>
      </c>
      <c r="D40" s="205">
        <v>13</v>
      </c>
      <c r="E40" s="6" t="s">
        <v>212</v>
      </c>
      <c r="F40" s="6">
        <v>1</v>
      </c>
      <c r="G40" s="6">
        <v>150</v>
      </c>
      <c r="H40" s="6">
        <v>150</v>
      </c>
      <c r="I40" s="6">
        <v>180</v>
      </c>
      <c r="J40" s="6">
        <f t="shared" si="0"/>
        <v>27000</v>
      </c>
      <c r="K40" s="6"/>
      <c r="L40" s="84">
        <f t="shared" si="1"/>
        <v>27551.020408163266</v>
      </c>
      <c r="M40" s="7"/>
      <c r="N40" s="7"/>
      <c r="O40" s="7"/>
      <c r="P40" s="7"/>
      <c r="Q40" s="7"/>
      <c r="R40" s="7"/>
      <c r="S40" s="119" t="s">
        <v>53</v>
      </c>
      <c r="T40" s="117">
        <v>1</v>
      </c>
      <c r="U40" s="10">
        <v>27551.020408163266</v>
      </c>
      <c r="V40" s="98">
        <f t="shared" si="2"/>
        <v>5.5094233176424957E-5</v>
      </c>
      <c r="W40" s="119" t="s">
        <v>53</v>
      </c>
      <c r="X40" s="117">
        <v>1</v>
      </c>
      <c r="Y40" s="10">
        <v>27551.020408163266</v>
      </c>
      <c r="Z40" s="98"/>
      <c r="AA40" s="9">
        <v>431</v>
      </c>
      <c r="AB40" s="119" t="s">
        <v>53</v>
      </c>
      <c r="AC40" s="117">
        <v>1</v>
      </c>
      <c r="AD40" s="10">
        <v>27551.020408163266</v>
      </c>
      <c r="AE40" s="110">
        <f>(Tabelle1[[#This Row],[gesamter Wärmebedarf unter Berücksichtigung Wirkungsgrad Gasfeuerungsanlage (Gas) '[kWh/a'] 2030]]*0.7)/8760</f>
        <v>2.2015655577299413</v>
      </c>
      <c r="AF40" s="8">
        <f t="shared" si="3"/>
        <v>5.3264217946585601E-5</v>
      </c>
      <c r="AG40" s="119" t="s">
        <v>53</v>
      </c>
      <c r="AH40" s="117">
        <v>1</v>
      </c>
      <c r="AI40" s="10">
        <v>27551.020408163266</v>
      </c>
      <c r="AJ40" s="98">
        <f t="shared" si="4"/>
        <v>2.6179992544963188E-5</v>
      </c>
      <c r="AK40" s="119" t="s">
        <v>53</v>
      </c>
      <c r="AL40" s="117">
        <v>1</v>
      </c>
      <c r="AM40" s="10">
        <v>27551.020408163266</v>
      </c>
      <c r="AN40" s="98"/>
      <c r="AO40" s="119" t="s">
        <v>53</v>
      </c>
      <c r="AP40" s="117">
        <v>1</v>
      </c>
      <c r="AQ40" s="10">
        <v>27551.020408163266</v>
      </c>
      <c r="AR40" s="98">
        <f t="shared" si="5"/>
        <v>2.6179992544963188E-5</v>
      </c>
      <c r="AS40" s="119" t="s">
        <v>53</v>
      </c>
      <c r="AT40" s="117">
        <v>1</v>
      </c>
      <c r="AU40" s="10">
        <v>27551.020408163266</v>
      </c>
      <c r="AV40" s="8"/>
    </row>
    <row r="41" spans="1:48" x14ac:dyDescent="0.25">
      <c r="A41" s="6">
        <v>10038</v>
      </c>
      <c r="B41" s="6">
        <v>449828</v>
      </c>
      <c r="C41" s="6">
        <v>5425740</v>
      </c>
      <c r="D41" s="205">
        <v>12</v>
      </c>
      <c r="E41" s="6" t="s">
        <v>212</v>
      </c>
      <c r="F41" s="6">
        <v>1</v>
      </c>
      <c r="G41" s="6">
        <v>150</v>
      </c>
      <c r="H41" s="6">
        <v>150</v>
      </c>
      <c r="I41" s="6">
        <v>180</v>
      </c>
      <c r="J41" s="6">
        <f t="shared" si="0"/>
        <v>27000</v>
      </c>
      <c r="K41" s="6"/>
      <c r="L41" s="84">
        <f t="shared" si="1"/>
        <v>27551.020408163266</v>
      </c>
      <c r="M41" s="7"/>
      <c r="N41" s="7"/>
      <c r="O41" s="7"/>
      <c r="P41" s="7"/>
      <c r="Q41" s="7"/>
      <c r="R41" s="7"/>
      <c r="S41" s="119" t="s">
        <v>54</v>
      </c>
      <c r="T41" s="117">
        <v>1</v>
      </c>
      <c r="U41" s="10">
        <v>0</v>
      </c>
      <c r="V41" s="98">
        <f t="shared" si="2"/>
        <v>0</v>
      </c>
      <c r="W41" s="119" t="s">
        <v>54</v>
      </c>
      <c r="X41" s="117">
        <v>1</v>
      </c>
      <c r="Y41" s="10">
        <v>0</v>
      </c>
      <c r="Z41" s="98"/>
      <c r="AA41" s="9">
        <v>1198</v>
      </c>
      <c r="AB41" s="119" t="s">
        <v>54</v>
      </c>
      <c r="AC41" s="117">
        <v>1</v>
      </c>
      <c r="AD41" s="10">
        <v>0</v>
      </c>
      <c r="AE41" s="110">
        <f>(Tabelle1[[#This Row],[gesamter Wärmebedarf unter Berücksichtigung Wirkungsgrad Gasfeuerungsanlage (Gas) '[kWh/a'] 2030]]*0.7)/8760</f>
        <v>0</v>
      </c>
      <c r="AF41" s="8">
        <f t="shared" si="3"/>
        <v>0</v>
      </c>
      <c r="AG41" s="119" t="s">
        <v>54</v>
      </c>
      <c r="AH41" s="117">
        <v>1</v>
      </c>
      <c r="AI41" s="10">
        <v>0</v>
      </c>
      <c r="AJ41" s="98">
        <f t="shared" si="4"/>
        <v>0</v>
      </c>
      <c r="AK41" s="119" t="s">
        <v>54</v>
      </c>
      <c r="AL41" s="117">
        <v>1</v>
      </c>
      <c r="AM41" s="10">
        <v>0</v>
      </c>
      <c r="AN41" s="98"/>
      <c r="AO41" s="119" t="s">
        <v>54</v>
      </c>
      <c r="AP41" s="117">
        <v>1</v>
      </c>
      <c r="AQ41" s="10">
        <v>0</v>
      </c>
      <c r="AR41" s="98">
        <f t="shared" si="5"/>
        <v>0</v>
      </c>
      <c r="AS41" s="119" t="s">
        <v>54</v>
      </c>
      <c r="AT41" s="117">
        <v>1</v>
      </c>
      <c r="AU41" s="10">
        <v>0</v>
      </c>
      <c r="AV41" s="8"/>
    </row>
    <row r="42" spans="1:48" x14ac:dyDescent="0.25">
      <c r="A42" s="6">
        <v>10039</v>
      </c>
      <c r="B42" s="6">
        <v>449820</v>
      </c>
      <c r="C42" s="6">
        <v>5425763</v>
      </c>
      <c r="D42" s="205">
        <v>11</v>
      </c>
      <c r="E42" s="6" t="s">
        <v>212</v>
      </c>
      <c r="F42" s="6">
        <v>1</v>
      </c>
      <c r="G42" s="6">
        <v>150</v>
      </c>
      <c r="H42" s="6">
        <v>150</v>
      </c>
      <c r="I42" s="6">
        <v>210</v>
      </c>
      <c r="J42" s="6">
        <f t="shared" si="0"/>
        <v>31500</v>
      </c>
      <c r="K42" s="6"/>
      <c r="L42" s="84">
        <f t="shared" si="1"/>
        <v>32142.857142857145</v>
      </c>
      <c r="M42" s="7"/>
      <c r="N42" s="7"/>
      <c r="O42" s="7"/>
      <c r="P42" s="7"/>
      <c r="Q42" s="7"/>
      <c r="R42" s="7"/>
      <c r="S42" s="119" t="s">
        <v>54</v>
      </c>
      <c r="T42" s="117">
        <v>1</v>
      </c>
      <c r="U42" s="10">
        <v>0</v>
      </c>
      <c r="V42" s="98">
        <f t="shared" si="2"/>
        <v>0</v>
      </c>
      <c r="W42" s="119" t="s">
        <v>54</v>
      </c>
      <c r="X42" s="117">
        <v>1</v>
      </c>
      <c r="Y42" s="10">
        <v>0</v>
      </c>
      <c r="Z42" s="98"/>
      <c r="AA42" s="9">
        <v>1731</v>
      </c>
      <c r="AB42" s="119" t="s">
        <v>54</v>
      </c>
      <c r="AC42" s="117">
        <v>1</v>
      </c>
      <c r="AD42" s="10">
        <v>0</v>
      </c>
      <c r="AE42" s="110">
        <f>(Tabelle1[[#This Row],[gesamter Wärmebedarf unter Berücksichtigung Wirkungsgrad Gasfeuerungsanlage (Gas) '[kWh/a'] 2030]]*0.7)/8760</f>
        <v>0</v>
      </c>
      <c r="AF42" s="8">
        <f t="shared" si="3"/>
        <v>0</v>
      </c>
      <c r="AG42" s="119" t="s">
        <v>54</v>
      </c>
      <c r="AH42" s="117">
        <v>1</v>
      </c>
      <c r="AI42" s="10">
        <v>0</v>
      </c>
      <c r="AJ42" s="98">
        <f t="shared" si="4"/>
        <v>0</v>
      </c>
      <c r="AK42" s="119" t="s">
        <v>54</v>
      </c>
      <c r="AL42" s="117">
        <v>1</v>
      </c>
      <c r="AM42" s="10">
        <v>0</v>
      </c>
      <c r="AN42" s="98"/>
      <c r="AO42" s="119" t="s">
        <v>54</v>
      </c>
      <c r="AP42" s="117">
        <v>1</v>
      </c>
      <c r="AQ42" s="10">
        <v>0</v>
      </c>
      <c r="AR42" s="98">
        <f t="shared" si="5"/>
        <v>0</v>
      </c>
      <c r="AS42" s="119" t="s">
        <v>54</v>
      </c>
      <c r="AT42" s="117">
        <v>1</v>
      </c>
      <c r="AU42" s="10">
        <v>0</v>
      </c>
      <c r="AV42" s="8"/>
    </row>
    <row r="43" spans="1:48" x14ac:dyDescent="0.25">
      <c r="A43" s="6">
        <v>10040</v>
      </c>
      <c r="B43" s="6">
        <v>449841</v>
      </c>
      <c r="C43" s="6">
        <v>5425747</v>
      </c>
      <c r="D43" s="205">
        <v>14</v>
      </c>
      <c r="E43" s="6" t="s">
        <v>211</v>
      </c>
      <c r="F43" s="6">
        <v>2</v>
      </c>
      <c r="G43" s="6">
        <v>112</v>
      </c>
      <c r="H43" s="6">
        <v>224</v>
      </c>
      <c r="I43" s="6">
        <v>100</v>
      </c>
      <c r="J43" s="6">
        <f t="shared" si="0"/>
        <v>22400</v>
      </c>
      <c r="K43" s="6"/>
      <c r="L43" s="84">
        <f t="shared" si="1"/>
        <v>22857.142857142859</v>
      </c>
      <c r="M43" s="7"/>
      <c r="N43" s="7"/>
      <c r="O43" s="7"/>
      <c r="P43" s="7"/>
      <c r="Q43" s="7"/>
      <c r="R43" s="7"/>
      <c r="S43" s="119" t="s">
        <v>54</v>
      </c>
      <c r="T43" s="117">
        <v>2</v>
      </c>
      <c r="U43" s="10">
        <v>0</v>
      </c>
      <c r="V43" s="98">
        <f t="shared" si="2"/>
        <v>0</v>
      </c>
      <c r="W43" s="119" t="s">
        <v>54</v>
      </c>
      <c r="X43" s="117">
        <v>2</v>
      </c>
      <c r="Y43" s="10">
        <v>0</v>
      </c>
      <c r="Z43" s="98"/>
      <c r="AA43" s="9">
        <v>1465</v>
      </c>
      <c r="AB43" s="119" t="s">
        <v>54</v>
      </c>
      <c r="AC43" s="117">
        <v>2</v>
      </c>
      <c r="AD43" s="10">
        <v>0</v>
      </c>
      <c r="AE43" s="110">
        <f>(Tabelle1[[#This Row],[gesamter Wärmebedarf unter Berücksichtigung Wirkungsgrad Gasfeuerungsanlage (Gas) '[kWh/a'] 2030]]*0.7)/8760</f>
        <v>0</v>
      </c>
      <c r="AF43" s="8">
        <f t="shared" si="3"/>
        <v>0</v>
      </c>
      <c r="AG43" s="119" t="s">
        <v>54</v>
      </c>
      <c r="AH43" s="117">
        <v>2</v>
      </c>
      <c r="AI43" s="10">
        <v>0</v>
      </c>
      <c r="AJ43" s="98">
        <f t="shared" si="4"/>
        <v>0</v>
      </c>
      <c r="AK43" s="119" t="s">
        <v>54</v>
      </c>
      <c r="AL43" s="117">
        <v>2</v>
      </c>
      <c r="AM43" s="10">
        <v>0</v>
      </c>
      <c r="AN43" s="98"/>
      <c r="AO43" s="119" t="s">
        <v>54</v>
      </c>
      <c r="AP43" s="117">
        <v>2</v>
      </c>
      <c r="AQ43" s="10">
        <v>0</v>
      </c>
      <c r="AR43" s="98">
        <f t="shared" si="5"/>
        <v>0</v>
      </c>
      <c r="AS43" s="119" t="s">
        <v>54</v>
      </c>
      <c r="AT43" s="117">
        <v>2</v>
      </c>
      <c r="AU43" s="10">
        <v>0</v>
      </c>
      <c r="AV43" s="8"/>
    </row>
    <row r="44" spans="1:48" x14ac:dyDescent="0.25">
      <c r="A44" s="6">
        <v>10041</v>
      </c>
      <c r="B44" s="6">
        <v>449846</v>
      </c>
      <c r="C44" s="6">
        <v>5425750</v>
      </c>
      <c r="D44" s="205">
        <v>15</v>
      </c>
      <c r="E44" s="6" t="s">
        <v>211</v>
      </c>
      <c r="F44" s="6">
        <v>2</v>
      </c>
      <c r="G44" s="6">
        <v>112</v>
      </c>
      <c r="H44" s="6">
        <v>224</v>
      </c>
      <c r="I44" s="6">
        <v>100</v>
      </c>
      <c r="J44" s="6">
        <f t="shared" si="0"/>
        <v>22400</v>
      </c>
      <c r="K44" s="6"/>
      <c r="L44" s="84">
        <f t="shared" si="1"/>
        <v>22857.142857142859</v>
      </c>
      <c r="M44" s="7"/>
      <c r="N44" s="7"/>
      <c r="O44" s="7"/>
      <c r="P44" s="7"/>
      <c r="Q44" s="7"/>
      <c r="R44" s="7"/>
      <c r="S44" s="119" t="s">
        <v>54</v>
      </c>
      <c r="T44" s="117">
        <v>2</v>
      </c>
      <c r="U44" s="10">
        <v>0</v>
      </c>
      <c r="V44" s="98">
        <f t="shared" si="2"/>
        <v>0</v>
      </c>
      <c r="W44" s="119" t="s">
        <v>54</v>
      </c>
      <c r="X44" s="117">
        <v>2</v>
      </c>
      <c r="Y44" s="10">
        <v>0</v>
      </c>
      <c r="Z44" s="98"/>
      <c r="AA44" s="9">
        <v>937</v>
      </c>
      <c r="AB44" s="119" t="s">
        <v>54</v>
      </c>
      <c r="AC44" s="117">
        <v>2</v>
      </c>
      <c r="AD44" s="10">
        <v>0</v>
      </c>
      <c r="AE44" s="110">
        <f>(Tabelle1[[#This Row],[gesamter Wärmebedarf unter Berücksichtigung Wirkungsgrad Gasfeuerungsanlage (Gas) '[kWh/a'] 2030]]*0.7)/8760</f>
        <v>0</v>
      </c>
      <c r="AF44" s="8">
        <f t="shared" si="3"/>
        <v>0</v>
      </c>
      <c r="AG44" s="119" t="s">
        <v>54</v>
      </c>
      <c r="AH44" s="117">
        <v>2</v>
      </c>
      <c r="AI44" s="10">
        <v>0</v>
      </c>
      <c r="AJ44" s="98">
        <f t="shared" si="4"/>
        <v>0</v>
      </c>
      <c r="AK44" s="119" t="s">
        <v>54</v>
      </c>
      <c r="AL44" s="117">
        <v>2</v>
      </c>
      <c r="AM44" s="10">
        <v>0</v>
      </c>
      <c r="AN44" s="98"/>
      <c r="AO44" s="119" t="s">
        <v>54</v>
      </c>
      <c r="AP44" s="117">
        <v>2</v>
      </c>
      <c r="AQ44" s="10">
        <v>0</v>
      </c>
      <c r="AR44" s="98">
        <f t="shared" si="5"/>
        <v>0</v>
      </c>
      <c r="AS44" s="119" t="s">
        <v>54</v>
      </c>
      <c r="AT44" s="117">
        <v>2</v>
      </c>
      <c r="AU44" s="10">
        <v>0</v>
      </c>
      <c r="AV44" s="8"/>
    </row>
    <row r="45" spans="1:48" x14ac:dyDescent="0.25">
      <c r="A45" s="6">
        <v>10042</v>
      </c>
      <c r="B45" s="6">
        <v>449828</v>
      </c>
      <c r="C45" s="6">
        <v>5425778</v>
      </c>
      <c r="D45" s="205">
        <v>18</v>
      </c>
      <c r="E45" s="6" t="s">
        <v>212</v>
      </c>
      <c r="F45" s="6">
        <v>1</v>
      </c>
      <c r="G45" s="6">
        <v>150</v>
      </c>
      <c r="H45" s="6">
        <v>150</v>
      </c>
      <c r="I45" s="6">
        <v>260</v>
      </c>
      <c r="J45" s="6">
        <f t="shared" si="0"/>
        <v>39000</v>
      </c>
      <c r="K45" s="6"/>
      <c r="L45" s="84">
        <f t="shared" si="1"/>
        <v>39795.918367346938</v>
      </c>
      <c r="M45" s="7"/>
      <c r="N45" s="7"/>
      <c r="O45" s="7"/>
      <c r="P45" s="7"/>
      <c r="Q45" s="7"/>
      <c r="R45" s="7"/>
      <c r="S45" s="119" t="s">
        <v>54</v>
      </c>
      <c r="T45" s="117">
        <v>1</v>
      </c>
      <c r="U45" s="10">
        <v>0</v>
      </c>
      <c r="V45" s="98">
        <f t="shared" si="2"/>
        <v>0</v>
      </c>
      <c r="W45" s="119" t="s">
        <v>54</v>
      </c>
      <c r="X45" s="117">
        <v>1</v>
      </c>
      <c r="Y45" s="10">
        <v>0</v>
      </c>
      <c r="Z45" s="98"/>
      <c r="AA45" s="9">
        <v>1230</v>
      </c>
      <c r="AB45" s="119" t="s">
        <v>54</v>
      </c>
      <c r="AC45" s="117">
        <v>1</v>
      </c>
      <c r="AD45" s="10">
        <v>0</v>
      </c>
      <c r="AE45" s="110">
        <f>(Tabelle1[[#This Row],[gesamter Wärmebedarf unter Berücksichtigung Wirkungsgrad Gasfeuerungsanlage (Gas) '[kWh/a'] 2030]]*0.7)/8760</f>
        <v>0</v>
      </c>
      <c r="AF45" s="8">
        <f t="shared" si="3"/>
        <v>0</v>
      </c>
      <c r="AG45" s="119" t="s">
        <v>54</v>
      </c>
      <c r="AH45" s="117">
        <v>1</v>
      </c>
      <c r="AI45" s="10">
        <v>0</v>
      </c>
      <c r="AJ45" s="98">
        <f t="shared" si="4"/>
        <v>0</v>
      </c>
      <c r="AK45" s="119" t="s">
        <v>54</v>
      </c>
      <c r="AL45" s="117">
        <v>1</v>
      </c>
      <c r="AM45" s="10">
        <v>0</v>
      </c>
      <c r="AN45" s="98"/>
      <c r="AO45" s="119" t="s">
        <v>54</v>
      </c>
      <c r="AP45" s="117">
        <v>1</v>
      </c>
      <c r="AQ45" s="10">
        <v>0</v>
      </c>
      <c r="AR45" s="98">
        <f t="shared" si="5"/>
        <v>0</v>
      </c>
      <c r="AS45" s="119" t="s">
        <v>54</v>
      </c>
      <c r="AT45" s="117">
        <v>1</v>
      </c>
      <c r="AU45" s="10">
        <v>0</v>
      </c>
      <c r="AV45" s="8"/>
    </row>
    <row r="46" spans="1:48" x14ac:dyDescent="0.25">
      <c r="A46" s="6">
        <v>10043</v>
      </c>
      <c r="B46" s="6">
        <v>449836</v>
      </c>
      <c r="C46" s="6">
        <v>5425783</v>
      </c>
      <c r="D46" s="205">
        <v>17</v>
      </c>
      <c r="E46" s="6" t="s">
        <v>195</v>
      </c>
      <c r="F46" s="6">
        <v>1</v>
      </c>
      <c r="G46" s="6">
        <v>90</v>
      </c>
      <c r="H46" s="6">
        <v>90</v>
      </c>
      <c r="I46" s="6">
        <v>110</v>
      </c>
      <c r="J46" s="6">
        <f t="shared" si="0"/>
        <v>9900</v>
      </c>
      <c r="K46" s="6"/>
      <c r="L46" s="84">
        <f t="shared" si="1"/>
        <v>10102.040816326531</v>
      </c>
      <c r="M46" s="7"/>
      <c r="N46" s="7"/>
      <c r="O46" s="7"/>
      <c r="P46" s="7"/>
      <c r="Q46" s="7"/>
      <c r="R46" s="7"/>
      <c r="S46" s="119" t="s">
        <v>53</v>
      </c>
      <c r="T46" s="117">
        <v>1</v>
      </c>
      <c r="U46" s="10">
        <v>10102.040816326531</v>
      </c>
      <c r="V46" s="98">
        <f t="shared" si="2"/>
        <v>2.0201218831355819E-5</v>
      </c>
      <c r="W46" s="119" t="s">
        <v>53</v>
      </c>
      <c r="X46" s="117">
        <v>1</v>
      </c>
      <c r="Y46" s="10">
        <v>10102.040816326531</v>
      </c>
      <c r="Z46" s="98"/>
      <c r="AA46" s="9">
        <v>933</v>
      </c>
      <c r="AB46" s="119" t="s">
        <v>53</v>
      </c>
      <c r="AC46" s="117">
        <v>1</v>
      </c>
      <c r="AD46" s="10">
        <v>10102.040816326531</v>
      </c>
      <c r="AE46" s="110">
        <f>(Tabelle1[[#This Row],[gesamter Wärmebedarf unter Berücksichtigung Wirkungsgrad Gasfeuerungsanlage (Gas) '[kWh/a'] 2030]]*0.7)/8760</f>
        <v>0.80724070450097851</v>
      </c>
      <c r="AF46" s="8">
        <f t="shared" si="3"/>
        <v>1.9530213247081385E-5</v>
      </c>
      <c r="AG46" s="119" t="s">
        <v>54</v>
      </c>
      <c r="AH46" s="117">
        <v>1</v>
      </c>
      <c r="AI46" s="10">
        <v>0</v>
      </c>
      <c r="AJ46" s="98">
        <f t="shared" si="4"/>
        <v>0</v>
      </c>
      <c r="AK46" s="119" t="s">
        <v>54</v>
      </c>
      <c r="AL46" s="117">
        <v>1</v>
      </c>
      <c r="AM46" s="10">
        <v>0</v>
      </c>
      <c r="AN46" s="98"/>
      <c r="AO46" s="119" t="s">
        <v>54</v>
      </c>
      <c r="AP46" s="117">
        <v>1</v>
      </c>
      <c r="AQ46" s="10">
        <v>0</v>
      </c>
      <c r="AR46" s="98">
        <f t="shared" si="5"/>
        <v>0</v>
      </c>
      <c r="AS46" s="119" t="s">
        <v>54</v>
      </c>
      <c r="AT46" s="117">
        <v>1</v>
      </c>
      <c r="AU46" s="10">
        <v>0</v>
      </c>
      <c r="AV46" s="8"/>
    </row>
    <row r="47" spans="1:48" x14ac:dyDescent="0.25">
      <c r="A47" s="6">
        <v>10044</v>
      </c>
      <c r="B47" s="6">
        <v>449861</v>
      </c>
      <c r="C47" s="6">
        <v>5425760</v>
      </c>
      <c r="D47" s="205">
        <v>17</v>
      </c>
      <c r="E47" s="6" t="s">
        <v>212</v>
      </c>
      <c r="F47" s="6">
        <v>1</v>
      </c>
      <c r="G47" s="6">
        <v>150</v>
      </c>
      <c r="H47" s="6">
        <v>150</v>
      </c>
      <c r="I47" s="6">
        <v>170</v>
      </c>
      <c r="J47" s="6">
        <f t="shared" si="0"/>
        <v>25500</v>
      </c>
      <c r="K47" s="6"/>
      <c r="L47" s="84">
        <f t="shared" si="1"/>
        <v>26020.408163265307</v>
      </c>
      <c r="M47" s="7"/>
      <c r="N47" s="7"/>
      <c r="O47" s="7"/>
      <c r="P47" s="7"/>
      <c r="Q47" s="7"/>
      <c r="R47" s="7"/>
      <c r="S47" s="119" t="s">
        <v>53</v>
      </c>
      <c r="T47" s="117">
        <v>1</v>
      </c>
      <c r="U47" s="10">
        <v>26020.408163265307</v>
      </c>
      <c r="V47" s="98">
        <f t="shared" si="2"/>
        <v>5.2033442444401349E-5</v>
      </c>
      <c r="W47" s="119" t="s">
        <v>53</v>
      </c>
      <c r="X47" s="117">
        <v>1</v>
      </c>
      <c r="Y47" s="10">
        <v>26020.408163265307</v>
      </c>
      <c r="Z47" s="98"/>
      <c r="AA47" s="9">
        <v>747</v>
      </c>
      <c r="AB47" s="119" t="s">
        <v>53</v>
      </c>
      <c r="AC47" s="117">
        <v>1</v>
      </c>
      <c r="AD47" s="10">
        <v>26020.408163265307</v>
      </c>
      <c r="AE47" s="110">
        <f>(Tabelle1[[#This Row],[gesamter Wärmebedarf unter Berücksichtigung Wirkungsgrad Gasfeuerungsanlage (Gas) '[kWh/a'] 2030]]*0.7)/8760</f>
        <v>2.0792563600782779</v>
      </c>
      <c r="AF47" s="8">
        <f t="shared" si="3"/>
        <v>5.0305094727330838E-5</v>
      </c>
      <c r="AG47" s="119" t="s">
        <v>53</v>
      </c>
      <c r="AH47" s="117">
        <v>1</v>
      </c>
      <c r="AI47" s="10">
        <v>26020.408163265307</v>
      </c>
      <c r="AJ47" s="98">
        <f t="shared" si="4"/>
        <v>2.4725548514687455E-5</v>
      </c>
      <c r="AK47" s="119" t="s">
        <v>54</v>
      </c>
      <c r="AL47" s="117">
        <v>1</v>
      </c>
      <c r="AM47" s="10">
        <v>0</v>
      </c>
      <c r="AN47" s="98"/>
      <c r="AO47" s="119" t="s">
        <v>54</v>
      </c>
      <c r="AP47" s="117">
        <v>1</v>
      </c>
      <c r="AQ47" s="10">
        <v>0</v>
      </c>
      <c r="AR47" s="98">
        <f t="shared" si="5"/>
        <v>0</v>
      </c>
      <c r="AS47" s="119" t="s">
        <v>54</v>
      </c>
      <c r="AT47" s="117">
        <v>1</v>
      </c>
      <c r="AU47" s="10">
        <v>0</v>
      </c>
      <c r="AV47" s="8"/>
    </row>
    <row r="48" spans="1:48" x14ac:dyDescent="0.25">
      <c r="A48" s="6">
        <v>10045</v>
      </c>
      <c r="B48" s="6">
        <v>449894</v>
      </c>
      <c r="C48" s="6">
        <v>5425761</v>
      </c>
      <c r="D48" s="205">
        <v>15</v>
      </c>
      <c r="E48" s="6" t="s">
        <v>212</v>
      </c>
      <c r="F48" s="6">
        <v>1</v>
      </c>
      <c r="G48" s="6">
        <v>150</v>
      </c>
      <c r="H48" s="6">
        <v>150</v>
      </c>
      <c r="I48" s="6">
        <v>220</v>
      </c>
      <c r="J48" s="6">
        <f t="shared" si="0"/>
        <v>33000</v>
      </c>
      <c r="K48" s="6"/>
      <c r="L48" s="84">
        <f t="shared" si="1"/>
        <v>33673.469387755104</v>
      </c>
      <c r="M48" s="7"/>
      <c r="N48" s="7"/>
      <c r="O48" s="7"/>
      <c r="P48" s="7"/>
      <c r="Q48" s="7"/>
      <c r="R48" s="7"/>
      <c r="S48" s="119" t="s">
        <v>53</v>
      </c>
      <c r="T48" s="117">
        <v>1</v>
      </c>
      <c r="U48" s="10">
        <v>33673.469387755104</v>
      </c>
      <c r="V48" s="98">
        <f t="shared" si="2"/>
        <v>6.7337396104519392E-5</v>
      </c>
      <c r="W48" s="119" t="s">
        <v>53</v>
      </c>
      <c r="X48" s="117">
        <v>1</v>
      </c>
      <c r="Y48" s="10">
        <v>33673.469387755104</v>
      </c>
      <c r="Z48" s="98"/>
      <c r="AA48" s="9">
        <v>310</v>
      </c>
      <c r="AB48" s="119" t="s">
        <v>53</v>
      </c>
      <c r="AC48" s="117">
        <v>1</v>
      </c>
      <c r="AD48" s="10">
        <v>33673.469387755104</v>
      </c>
      <c r="AE48" s="110">
        <f>(Tabelle1[[#This Row],[gesamter Wärmebedarf unter Berücksichtigung Wirkungsgrad Gasfeuerungsanlage (Gas) '[kWh/a'] 2030]]*0.7)/8760</f>
        <v>2.6908023483365948</v>
      </c>
      <c r="AF48" s="8">
        <f t="shared" si="3"/>
        <v>6.5100710823604618E-5</v>
      </c>
      <c r="AG48" s="119" t="s">
        <v>53</v>
      </c>
      <c r="AH48" s="117">
        <v>1</v>
      </c>
      <c r="AI48" s="10">
        <v>33673.469387755104</v>
      </c>
      <c r="AJ48" s="98">
        <f t="shared" si="4"/>
        <v>3.199776866606612E-5</v>
      </c>
      <c r="AK48" s="119" t="s">
        <v>53</v>
      </c>
      <c r="AL48" s="117">
        <v>1</v>
      </c>
      <c r="AM48" s="10">
        <v>33673.469387755104</v>
      </c>
      <c r="AN48" s="98"/>
      <c r="AO48" s="119" t="s">
        <v>54</v>
      </c>
      <c r="AP48" s="117">
        <v>1</v>
      </c>
      <c r="AQ48" s="10">
        <v>0</v>
      </c>
      <c r="AR48" s="98">
        <f t="shared" si="5"/>
        <v>0</v>
      </c>
      <c r="AS48" s="119" t="s">
        <v>54</v>
      </c>
      <c r="AT48" s="117">
        <v>1</v>
      </c>
      <c r="AU48" s="10">
        <v>0</v>
      </c>
      <c r="AV48" s="8"/>
    </row>
    <row r="49" spans="1:48" x14ac:dyDescent="0.25">
      <c r="A49" s="6">
        <v>10046</v>
      </c>
      <c r="B49" s="6">
        <v>449906</v>
      </c>
      <c r="C49" s="6">
        <v>5425761</v>
      </c>
      <c r="D49" s="205">
        <v>18</v>
      </c>
      <c r="E49" s="6" t="s">
        <v>212</v>
      </c>
      <c r="F49" s="6">
        <v>1</v>
      </c>
      <c r="G49" s="6">
        <v>150</v>
      </c>
      <c r="H49" s="6">
        <v>150</v>
      </c>
      <c r="I49" s="6">
        <v>180</v>
      </c>
      <c r="J49" s="6">
        <f t="shared" si="0"/>
        <v>27000</v>
      </c>
      <c r="K49" s="6"/>
      <c r="L49" s="84">
        <f t="shared" si="1"/>
        <v>27551.020408163266</v>
      </c>
      <c r="M49" s="7"/>
      <c r="N49" s="7"/>
      <c r="O49" s="7"/>
      <c r="P49" s="7"/>
      <c r="Q49" s="7"/>
      <c r="R49" s="7"/>
      <c r="S49" s="119" t="s">
        <v>53</v>
      </c>
      <c r="T49" s="117">
        <v>1</v>
      </c>
      <c r="U49" s="10">
        <v>27551.020408163266</v>
      </c>
      <c r="V49" s="98">
        <f t="shared" si="2"/>
        <v>5.5094233176424957E-5</v>
      </c>
      <c r="W49" s="119" t="s">
        <v>53</v>
      </c>
      <c r="X49" s="117">
        <v>1</v>
      </c>
      <c r="Y49" s="10">
        <v>27551.020408163266</v>
      </c>
      <c r="Z49" s="98"/>
      <c r="AA49" s="9">
        <v>1184</v>
      </c>
      <c r="AB49" s="119" t="s">
        <v>53</v>
      </c>
      <c r="AC49" s="117">
        <v>1</v>
      </c>
      <c r="AD49" s="10">
        <v>27551.020408163266</v>
      </c>
      <c r="AE49" s="110">
        <f>(Tabelle1[[#This Row],[gesamter Wärmebedarf unter Berücksichtigung Wirkungsgrad Gasfeuerungsanlage (Gas) '[kWh/a'] 2030]]*0.7)/8760</f>
        <v>2.2015655577299413</v>
      </c>
      <c r="AF49" s="8">
        <f t="shared" si="3"/>
        <v>5.3264217946585601E-5</v>
      </c>
      <c r="AG49" s="119" t="s">
        <v>53</v>
      </c>
      <c r="AH49" s="117">
        <v>1</v>
      </c>
      <c r="AI49" s="10">
        <v>27551.020408163266</v>
      </c>
      <c r="AJ49" s="98">
        <f t="shared" si="4"/>
        <v>2.6179992544963188E-5</v>
      </c>
      <c r="AK49" s="119" t="s">
        <v>53</v>
      </c>
      <c r="AL49" s="117">
        <v>1</v>
      </c>
      <c r="AM49" s="10">
        <v>27551.020408163266</v>
      </c>
      <c r="AN49" s="98"/>
      <c r="AO49" s="119" t="s">
        <v>53</v>
      </c>
      <c r="AP49" s="117">
        <v>1</v>
      </c>
      <c r="AQ49" s="10">
        <v>27551.020408163266</v>
      </c>
      <c r="AR49" s="98">
        <f t="shared" si="5"/>
        <v>2.6179992544963188E-5</v>
      </c>
      <c r="AS49" s="119" t="s">
        <v>53</v>
      </c>
      <c r="AT49" s="117">
        <v>1</v>
      </c>
      <c r="AU49" s="10">
        <v>27551.020408163266</v>
      </c>
      <c r="AV49" s="8"/>
    </row>
    <row r="50" spans="1:48" x14ac:dyDescent="0.25">
      <c r="A50" s="6">
        <v>10047</v>
      </c>
      <c r="B50" s="6">
        <v>449916</v>
      </c>
      <c r="C50" s="6">
        <v>5425762</v>
      </c>
      <c r="D50" s="205">
        <v>19</v>
      </c>
      <c r="E50" s="6" t="s">
        <v>212</v>
      </c>
      <c r="F50" s="6">
        <v>1</v>
      </c>
      <c r="G50" s="6">
        <v>150</v>
      </c>
      <c r="H50" s="6">
        <v>150</v>
      </c>
      <c r="I50" s="6">
        <v>140</v>
      </c>
      <c r="J50" s="6">
        <f t="shared" si="0"/>
        <v>21000</v>
      </c>
      <c r="K50" s="6"/>
      <c r="L50" s="84">
        <f t="shared" si="1"/>
        <v>21428.571428571428</v>
      </c>
      <c r="M50" s="7"/>
      <c r="N50" s="7"/>
      <c r="O50" s="7"/>
      <c r="P50" s="7"/>
      <c r="Q50" s="7"/>
      <c r="R50" s="7"/>
      <c r="S50" s="119" t="s">
        <v>54</v>
      </c>
      <c r="T50" s="117">
        <v>1</v>
      </c>
      <c r="U50" s="10">
        <v>0</v>
      </c>
      <c r="V50" s="98">
        <f t="shared" si="2"/>
        <v>0</v>
      </c>
      <c r="W50" s="119" t="s">
        <v>54</v>
      </c>
      <c r="X50" s="117">
        <v>1</v>
      </c>
      <c r="Y50" s="10">
        <v>0</v>
      </c>
      <c r="Z50" s="98"/>
      <c r="AA50" s="9">
        <v>39</v>
      </c>
      <c r="AB50" s="119" t="s">
        <v>54</v>
      </c>
      <c r="AC50" s="117">
        <v>1</v>
      </c>
      <c r="AD50" s="10">
        <v>0</v>
      </c>
      <c r="AE50" s="110">
        <f>(Tabelle1[[#This Row],[gesamter Wärmebedarf unter Berücksichtigung Wirkungsgrad Gasfeuerungsanlage (Gas) '[kWh/a'] 2030]]*0.7)/8760</f>
        <v>0</v>
      </c>
      <c r="AF50" s="8">
        <f t="shared" si="3"/>
        <v>0</v>
      </c>
      <c r="AG50" s="119" t="s">
        <v>54</v>
      </c>
      <c r="AH50" s="117">
        <v>1</v>
      </c>
      <c r="AI50" s="10">
        <v>0</v>
      </c>
      <c r="AJ50" s="98">
        <f t="shared" si="4"/>
        <v>0</v>
      </c>
      <c r="AK50" s="119" t="s">
        <v>54</v>
      </c>
      <c r="AL50" s="117">
        <v>1</v>
      </c>
      <c r="AM50" s="10">
        <v>0</v>
      </c>
      <c r="AN50" s="98"/>
      <c r="AO50" s="119" t="s">
        <v>54</v>
      </c>
      <c r="AP50" s="117">
        <v>1</v>
      </c>
      <c r="AQ50" s="10">
        <v>0</v>
      </c>
      <c r="AR50" s="98">
        <f t="shared" si="5"/>
        <v>0</v>
      </c>
      <c r="AS50" s="119" t="s">
        <v>54</v>
      </c>
      <c r="AT50" s="117">
        <v>1</v>
      </c>
      <c r="AU50" s="10">
        <v>0</v>
      </c>
      <c r="AV50" s="8"/>
    </row>
    <row r="51" spans="1:48" x14ac:dyDescent="0.25">
      <c r="A51" s="6">
        <v>10048</v>
      </c>
      <c r="B51" s="6">
        <v>449925</v>
      </c>
      <c r="C51" s="6">
        <v>5425766</v>
      </c>
      <c r="D51" s="205">
        <v>17</v>
      </c>
      <c r="E51" s="6" t="s">
        <v>212</v>
      </c>
      <c r="F51" s="6">
        <v>1</v>
      </c>
      <c r="G51" s="6">
        <v>150</v>
      </c>
      <c r="H51" s="6">
        <v>150</v>
      </c>
      <c r="I51" s="6">
        <v>180</v>
      </c>
      <c r="J51" s="6">
        <f t="shared" si="0"/>
        <v>27000</v>
      </c>
      <c r="K51" s="6"/>
      <c r="L51" s="84">
        <f t="shared" si="1"/>
        <v>27551.020408163266</v>
      </c>
      <c r="M51" s="7"/>
      <c r="N51" s="7"/>
      <c r="O51" s="7"/>
      <c r="P51" s="7"/>
      <c r="Q51" s="7"/>
      <c r="R51" s="7"/>
      <c r="S51" s="119" t="s">
        <v>54</v>
      </c>
      <c r="T51" s="117">
        <v>1</v>
      </c>
      <c r="U51" s="10">
        <v>0</v>
      </c>
      <c r="V51" s="98">
        <f t="shared" si="2"/>
        <v>0</v>
      </c>
      <c r="W51" s="119" t="s">
        <v>54</v>
      </c>
      <c r="X51" s="117">
        <v>1</v>
      </c>
      <c r="Y51" s="10">
        <v>0</v>
      </c>
      <c r="Z51" s="98"/>
      <c r="AA51" s="9">
        <v>1262</v>
      </c>
      <c r="AB51" s="119" t="s">
        <v>54</v>
      </c>
      <c r="AC51" s="117">
        <v>1</v>
      </c>
      <c r="AD51" s="10">
        <v>0</v>
      </c>
      <c r="AE51" s="110">
        <f>(Tabelle1[[#This Row],[gesamter Wärmebedarf unter Berücksichtigung Wirkungsgrad Gasfeuerungsanlage (Gas) '[kWh/a'] 2030]]*0.7)/8760</f>
        <v>0</v>
      </c>
      <c r="AF51" s="8">
        <f t="shared" si="3"/>
        <v>0</v>
      </c>
      <c r="AG51" s="119" t="s">
        <v>54</v>
      </c>
      <c r="AH51" s="117">
        <v>1</v>
      </c>
      <c r="AI51" s="10">
        <v>0</v>
      </c>
      <c r="AJ51" s="98">
        <f t="shared" si="4"/>
        <v>0</v>
      </c>
      <c r="AK51" s="119" t="s">
        <v>54</v>
      </c>
      <c r="AL51" s="117">
        <v>1</v>
      </c>
      <c r="AM51" s="10">
        <v>0</v>
      </c>
      <c r="AN51" s="98"/>
      <c r="AO51" s="119" t="s">
        <v>54</v>
      </c>
      <c r="AP51" s="117">
        <v>1</v>
      </c>
      <c r="AQ51" s="10">
        <v>0</v>
      </c>
      <c r="AR51" s="98">
        <f t="shared" si="5"/>
        <v>0</v>
      </c>
      <c r="AS51" s="119" t="s">
        <v>54</v>
      </c>
      <c r="AT51" s="117">
        <v>1</v>
      </c>
      <c r="AU51" s="10">
        <v>0</v>
      </c>
      <c r="AV51" s="8"/>
    </row>
    <row r="52" spans="1:48" x14ac:dyDescent="0.25">
      <c r="A52" s="6">
        <v>10049</v>
      </c>
      <c r="B52" s="6">
        <v>449935</v>
      </c>
      <c r="C52" s="6">
        <v>5425767</v>
      </c>
      <c r="D52" s="205">
        <v>17</v>
      </c>
      <c r="E52" s="6" t="s">
        <v>212</v>
      </c>
      <c r="F52" s="6">
        <v>1</v>
      </c>
      <c r="G52" s="6">
        <v>150</v>
      </c>
      <c r="H52" s="6">
        <v>150</v>
      </c>
      <c r="I52" s="6">
        <v>230</v>
      </c>
      <c r="J52" s="6">
        <f t="shared" si="0"/>
        <v>34500</v>
      </c>
      <c r="K52" s="6"/>
      <c r="L52" s="84">
        <f t="shared" si="1"/>
        <v>35204.081632653062</v>
      </c>
      <c r="M52" s="7"/>
      <c r="N52" s="7"/>
      <c r="O52" s="7"/>
      <c r="P52" s="7"/>
      <c r="Q52" s="7"/>
      <c r="R52" s="7"/>
      <c r="S52" s="119" t="s">
        <v>54</v>
      </c>
      <c r="T52" s="117">
        <v>1</v>
      </c>
      <c r="U52" s="10">
        <v>0</v>
      </c>
      <c r="V52" s="98">
        <f t="shared" si="2"/>
        <v>0</v>
      </c>
      <c r="W52" s="119" t="s">
        <v>54</v>
      </c>
      <c r="X52" s="117">
        <v>1</v>
      </c>
      <c r="Y52" s="10">
        <v>0</v>
      </c>
      <c r="Z52" s="98"/>
      <c r="AA52" s="9">
        <v>597</v>
      </c>
      <c r="AB52" s="119" t="s">
        <v>54</v>
      </c>
      <c r="AC52" s="117">
        <v>1</v>
      </c>
      <c r="AD52" s="10">
        <v>0</v>
      </c>
      <c r="AE52" s="110">
        <f>(Tabelle1[[#This Row],[gesamter Wärmebedarf unter Berücksichtigung Wirkungsgrad Gasfeuerungsanlage (Gas) '[kWh/a'] 2030]]*0.7)/8760</f>
        <v>0</v>
      </c>
      <c r="AF52" s="8">
        <f t="shared" si="3"/>
        <v>0</v>
      </c>
      <c r="AG52" s="119" t="s">
        <v>54</v>
      </c>
      <c r="AH52" s="117">
        <v>1</v>
      </c>
      <c r="AI52" s="10">
        <v>0</v>
      </c>
      <c r="AJ52" s="98">
        <f t="shared" si="4"/>
        <v>0</v>
      </c>
      <c r="AK52" s="119" t="s">
        <v>54</v>
      </c>
      <c r="AL52" s="117">
        <v>1</v>
      </c>
      <c r="AM52" s="10">
        <v>0</v>
      </c>
      <c r="AN52" s="98"/>
      <c r="AO52" s="119" t="s">
        <v>54</v>
      </c>
      <c r="AP52" s="117">
        <v>1</v>
      </c>
      <c r="AQ52" s="10">
        <v>0</v>
      </c>
      <c r="AR52" s="98">
        <f t="shared" si="5"/>
        <v>0</v>
      </c>
      <c r="AS52" s="119" t="s">
        <v>54</v>
      </c>
      <c r="AT52" s="117">
        <v>1</v>
      </c>
      <c r="AU52" s="10">
        <v>0</v>
      </c>
      <c r="AV52" s="8"/>
    </row>
    <row r="53" spans="1:48" x14ac:dyDescent="0.25">
      <c r="A53" s="6">
        <v>10050</v>
      </c>
      <c r="B53" s="6">
        <v>449944</v>
      </c>
      <c r="C53" s="6">
        <v>5425769</v>
      </c>
      <c r="D53" s="205">
        <v>15</v>
      </c>
      <c r="E53" s="6" t="s">
        <v>212</v>
      </c>
      <c r="F53" s="6">
        <v>1</v>
      </c>
      <c r="G53" s="6">
        <v>150</v>
      </c>
      <c r="H53" s="6">
        <v>150</v>
      </c>
      <c r="I53" s="6">
        <v>230</v>
      </c>
      <c r="J53" s="6">
        <f t="shared" si="0"/>
        <v>34500</v>
      </c>
      <c r="K53" s="6"/>
      <c r="L53" s="84">
        <f t="shared" si="1"/>
        <v>35204.081632653062</v>
      </c>
      <c r="M53" s="7"/>
      <c r="N53" s="7"/>
      <c r="O53" s="7"/>
      <c r="P53" s="7"/>
      <c r="Q53" s="7"/>
      <c r="R53" s="7"/>
      <c r="S53" s="119" t="s">
        <v>53</v>
      </c>
      <c r="T53" s="117">
        <v>1</v>
      </c>
      <c r="U53" s="10">
        <v>35204.081632653062</v>
      </c>
      <c r="V53" s="98">
        <f t="shared" si="2"/>
        <v>7.0398186836542994E-5</v>
      </c>
      <c r="W53" s="119" t="s">
        <v>53</v>
      </c>
      <c r="X53" s="117">
        <v>1</v>
      </c>
      <c r="Y53" s="10">
        <v>35204.081632653062</v>
      </c>
      <c r="Z53" s="98"/>
      <c r="AA53" s="9">
        <v>1729</v>
      </c>
      <c r="AB53" s="119" t="s">
        <v>53</v>
      </c>
      <c r="AC53" s="117">
        <v>1</v>
      </c>
      <c r="AD53" s="10">
        <v>35204.081632653062</v>
      </c>
      <c r="AE53" s="110">
        <f>(Tabelle1[[#This Row],[gesamter Wärmebedarf unter Berücksichtigung Wirkungsgrad Gasfeuerungsanlage (Gas) '[kWh/a'] 2030]]*0.7)/8760</f>
        <v>2.8131115459882583</v>
      </c>
      <c r="AF53" s="8">
        <f t="shared" si="3"/>
        <v>6.8059834042859374E-5</v>
      </c>
      <c r="AG53" s="119" t="s">
        <v>53</v>
      </c>
      <c r="AH53" s="117">
        <v>1</v>
      </c>
      <c r="AI53" s="10">
        <v>35204.081632653062</v>
      </c>
      <c r="AJ53" s="98">
        <f t="shared" si="4"/>
        <v>3.3452212696341853E-5</v>
      </c>
      <c r="AK53" s="119" t="s">
        <v>53</v>
      </c>
      <c r="AL53" s="117">
        <v>1</v>
      </c>
      <c r="AM53" s="10">
        <v>35204.081632653062</v>
      </c>
      <c r="AN53" s="98"/>
      <c r="AO53" s="119" t="s">
        <v>53</v>
      </c>
      <c r="AP53" s="117">
        <v>1</v>
      </c>
      <c r="AQ53" s="10">
        <v>35204.081632653062</v>
      </c>
      <c r="AR53" s="98">
        <f t="shared" si="5"/>
        <v>3.3452212696341853E-5</v>
      </c>
      <c r="AS53" s="119" t="s">
        <v>54</v>
      </c>
      <c r="AT53" s="117">
        <v>1</v>
      </c>
      <c r="AU53" s="10">
        <v>0</v>
      </c>
      <c r="AV53" s="8"/>
    </row>
    <row r="54" spans="1:48" x14ac:dyDescent="0.25">
      <c r="A54" s="6">
        <v>10051</v>
      </c>
      <c r="B54" s="6">
        <v>449955</v>
      </c>
      <c r="C54" s="6">
        <v>5425770</v>
      </c>
      <c r="D54" s="205">
        <v>16</v>
      </c>
      <c r="E54" s="6" t="s">
        <v>212</v>
      </c>
      <c r="F54" s="6">
        <v>1</v>
      </c>
      <c r="G54" s="6">
        <v>150</v>
      </c>
      <c r="H54" s="6">
        <v>150</v>
      </c>
      <c r="I54" s="6">
        <v>170</v>
      </c>
      <c r="J54" s="6">
        <f t="shared" si="0"/>
        <v>25500</v>
      </c>
      <c r="K54" s="6"/>
      <c r="L54" s="84">
        <f t="shared" si="1"/>
        <v>26020.408163265307</v>
      </c>
      <c r="M54" s="7"/>
      <c r="N54" s="7"/>
      <c r="O54" s="7"/>
      <c r="P54" s="7"/>
      <c r="Q54" s="7"/>
      <c r="R54" s="7"/>
      <c r="S54" s="119" t="s">
        <v>53</v>
      </c>
      <c r="T54" s="117">
        <v>1</v>
      </c>
      <c r="U54" s="10">
        <v>26020.408163265307</v>
      </c>
      <c r="V54" s="98">
        <f t="shared" si="2"/>
        <v>5.2033442444401349E-5</v>
      </c>
      <c r="W54" s="119" t="s">
        <v>53</v>
      </c>
      <c r="X54" s="117">
        <v>1</v>
      </c>
      <c r="Y54" s="10">
        <v>26020.408163265307</v>
      </c>
      <c r="Z54" s="98"/>
      <c r="AA54" s="9">
        <v>89</v>
      </c>
      <c r="AB54" s="119" t="s">
        <v>53</v>
      </c>
      <c r="AC54" s="117">
        <v>1</v>
      </c>
      <c r="AD54" s="10">
        <v>26020.408163265307</v>
      </c>
      <c r="AE54" s="110">
        <f>(Tabelle1[[#This Row],[gesamter Wärmebedarf unter Berücksichtigung Wirkungsgrad Gasfeuerungsanlage (Gas) '[kWh/a'] 2030]]*0.7)/8760</f>
        <v>2.0792563600782779</v>
      </c>
      <c r="AF54" s="8">
        <f t="shared" si="3"/>
        <v>5.0305094727330838E-5</v>
      </c>
      <c r="AG54" s="119" t="s">
        <v>53</v>
      </c>
      <c r="AH54" s="117">
        <v>1</v>
      </c>
      <c r="AI54" s="10">
        <v>26020.408163265307</v>
      </c>
      <c r="AJ54" s="98">
        <f t="shared" si="4"/>
        <v>2.4725548514687455E-5</v>
      </c>
      <c r="AK54" s="119" t="s">
        <v>53</v>
      </c>
      <c r="AL54" s="117">
        <v>1</v>
      </c>
      <c r="AM54" s="10">
        <v>26020.408163265307</v>
      </c>
      <c r="AN54" s="98"/>
      <c r="AO54" s="119" t="s">
        <v>53</v>
      </c>
      <c r="AP54" s="117">
        <v>1</v>
      </c>
      <c r="AQ54" s="10">
        <v>26020.408163265307</v>
      </c>
      <c r="AR54" s="98">
        <f t="shared" si="5"/>
        <v>2.4725548514687455E-5</v>
      </c>
      <c r="AS54" s="119" t="s">
        <v>54</v>
      </c>
      <c r="AT54" s="117">
        <v>1</v>
      </c>
      <c r="AU54" s="10">
        <v>0</v>
      </c>
      <c r="AV54" s="8"/>
    </row>
    <row r="55" spans="1:48" x14ac:dyDescent="0.25">
      <c r="A55" s="6">
        <v>10052</v>
      </c>
      <c r="B55" s="6">
        <v>449964</v>
      </c>
      <c r="C55" s="6">
        <v>5425777</v>
      </c>
      <c r="D55" s="205">
        <v>9</v>
      </c>
      <c r="E55" s="6" t="s">
        <v>212</v>
      </c>
      <c r="F55" s="6">
        <v>1</v>
      </c>
      <c r="G55" s="6">
        <v>150</v>
      </c>
      <c r="H55" s="6">
        <v>150</v>
      </c>
      <c r="I55" s="6">
        <v>120</v>
      </c>
      <c r="J55" s="6">
        <f t="shared" si="0"/>
        <v>18000</v>
      </c>
      <c r="K55" s="6"/>
      <c r="L55" s="84">
        <f t="shared" si="1"/>
        <v>18367.34693877551</v>
      </c>
      <c r="M55" s="7"/>
      <c r="N55" s="7"/>
      <c r="O55" s="7"/>
      <c r="P55" s="7"/>
      <c r="Q55" s="7"/>
      <c r="R55" s="7"/>
      <c r="S55" s="119" t="s">
        <v>54</v>
      </c>
      <c r="T55" s="117">
        <v>1</v>
      </c>
      <c r="U55" s="10">
        <v>0</v>
      </c>
      <c r="V55" s="98">
        <f t="shared" si="2"/>
        <v>0</v>
      </c>
      <c r="W55" s="119" t="s">
        <v>54</v>
      </c>
      <c r="X55" s="117">
        <v>1</v>
      </c>
      <c r="Y55" s="10">
        <v>0</v>
      </c>
      <c r="Z55" s="98"/>
      <c r="AA55" s="9">
        <v>1275</v>
      </c>
      <c r="AB55" s="119" t="s">
        <v>54</v>
      </c>
      <c r="AC55" s="117">
        <v>1</v>
      </c>
      <c r="AD55" s="10">
        <v>0</v>
      </c>
      <c r="AE55" s="110">
        <f>(Tabelle1[[#This Row],[gesamter Wärmebedarf unter Berücksichtigung Wirkungsgrad Gasfeuerungsanlage (Gas) '[kWh/a'] 2030]]*0.7)/8760</f>
        <v>0</v>
      </c>
      <c r="AF55" s="8">
        <f t="shared" si="3"/>
        <v>0</v>
      </c>
      <c r="AG55" s="119" t="s">
        <v>54</v>
      </c>
      <c r="AH55" s="117">
        <v>1</v>
      </c>
      <c r="AI55" s="10">
        <v>0</v>
      </c>
      <c r="AJ55" s="98">
        <f t="shared" si="4"/>
        <v>0</v>
      </c>
      <c r="AK55" s="119" t="s">
        <v>54</v>
      </c>
      <c r="AL55" s="117">
        <v>1</v>
      </c>
      <c r="AM55" s="10">
        <v>0</v>
      </c>
      <c r="AN55" s="98"/>
      <c r="AO55" s="119" t="s">
        <v>54</v>
      </c>
      <c r="AP55" s="117">
        <v>1</v>
      </c>
      <c r="AQ55" s="10">
        <v>0</v>
      </c>
      <c r="AR55" s="98">
        <f t="shared" si="5"/>
        <v>0</v>
      </c>
      <c r="AS55" s="119" t="s">
        <v>54</v>
      </c>
      <c r="AT55" s="117">
        <v>1</v>
      </c>
      <c r="AU55" s="10">
        <v>0</v>
      </c>
      <c r="AV55" s="8"/>
    </row>
    <row r="56" spans="1:48" x14ac:dyDescent="0.25">
      <c r="A56" s="6">
        <v>10053</v>
      </c>
      <c r="B56" s="6">
        <v>449975</v>
      </c>
      <c r="C56" s="6">
        <v>5425743</v>
      </c>
      <c r="D56" s="205">
        <v>10</v>
      </c>
      <c r="E56" s="6" t="s">
        <v>212</v>
      </c>
      <c r="F56" s="6">
        <v>1</v>
      </c>
      <c r="G56" s="6">
        <v>150</v>
      </c>
      <c r="H56" s="6">
        <v>150</v>
      </c>
      <c r="I56" s="6">
        <v>170</v>
      </c>
      <c r="J56" s="6">
        <f t="shared" si="0"/>
        <v>25500</v>
      </c>
      <c r="K56" s="6"/>
      <c r="L56" s="84">
        <f t="shared" si="1"/>
        <v>26020.408163265307</v>
      </c>
      <c r="M56" s="7"/>
      <c r="N56" s="7"/>
      <c r="O56" s="7"/>
      <c r="P56" s="7"/>
      <c r="Q56" s="7"/>
      <c r="R56" s="7"/>
      <c r="S56" s="119" t="s">
        <v>53</v>
      </c>
      <c r="T56" s="117">
        <v>1</v>
      </c>
      <c r="U56" s="10">
        <v>26020.408163265307</v>
      </c>
      <c r="V56" s="98">
        <f t="shared" si="2"/>
        <v>5.2033442444401349E-5</v>
      </c>
      <c r="W56" s="119" t="s">
        <v>53</v>
      </c>
      <c r="X56" s="117">
        <v>1</v>
      </c>
      <c r="Y56" s="10">
        <v>26020.408163265307</v>
      </c>
      <c r="Z56" s="98"/>
      <c r="AA56" s="9">
        <v>1187</v>
      </c>
      <c r="AB56" s="119" t="s">
        <v>53</v>
      </c>
      <c r="AC56" s="117">
        <v>1</v>
      </c>
      <c r="AD56" s="10">
        <v>26020.408163265307</v>
      </c>
      <c r="AE56" s="110">
        <f>(Tabelle1[[#This Row],[gesamter Wärmebedarf unter Berücksichtigung Wirkungsgrad Gasfeuerungsanlage (Gas) '[kWh/a'] 2030]]*0.7)/8760</f>
        <v>2.0792563600782779</v>
      </c>
      <c r="AF56" s="8">
        <f t="shared" si="3"/>
        <v>5.0305094727330838E-5</v>
      </c>
      <c r="AG56" s="119" t="s">
        <v>53</v>
      </c>
      <c r="AH56" s="117">
        <v>1</v>
      </c>
      <c r="AI56" s="10">
        <v>26020.408163265307</v>
      </c>
      <c r="AJ56" s="98">
        <f t="shared" si="4"/>
        <v>2.4725548514687455E-5</v>
      </c>
      <c r="AK56" s="119" t="s">
        <v>53</v>
      </c>
      <c r="AL56" s="117">
        <v>1</v>
      </c>
      <c r="AM56" s="10">
        <v>26020.408163265307</v>
      </c>
      <c r="AN56" s="98"/>
      <c r="AO56" s="119" t="s">
        <v>53</v>
      </c>
      <c r="AP56" s="117">
        <v>1</v>
      </c>
      <c r="AQ56" s="10">
        <v>26020.408163265307</v>
      </c>
      <c r="AR56" s="98">
        <f t="shared" si="5"/>
        <v>2.4725548514687455E-5</v>
      </c>
      <c r="AS56" s="119" t="s">
        <v>53</v>
      </c>
      <c r="AT56" s="117">
        <v>1</v>
      </c>
      <c r="AU56" s="10">
        <v>26020.408163265307</v>
      </c>
      <c r="AV56" s="8"/>
    </row>
    <row r="57" spans="1:48" x14ac:dyDescent="0.25">
      <c r="A57" s="6">
        <v>10054</v>
      </c>
      <c r="B57" s="6">
        <v>449956</v>
      </c>
      <c r="C57" s="6">
        <v>5425738</v>
      </c>
      <c r="D57" s="205">
        <v>11</v>
      </c>
      <c r="E57" s="6" t="s">
        <v>195</v>
      </c>
      <c r="F57" s="6">
        <v>1</v>
      </c>
      <c r="G57" s="6">
        <v>90</v>
      </c>
      <c r="H57" s="6">
        <v>90</v>
      </c>
      <c r="I57" s="6">
        <v>110</v>
      </c>
      <c r="J57" s="6">
        <f t="shared" si="0"/>
        <v>9900</v>
      </c>
      <c r="K57" s="6"/>
      <c r="L57" s="84">
        <f t="shared" si="1"/>
        <v>10102.040816326531</v>
      </c>
      <c r="M57" s="7"/>
      <c r="N57" s="7"/>
      <c r="O57" s="7"/>
      <c r="P57" s="7"/>
      <c r="Q57" s="7"/>
      <c r="R57" s="7"/>
      <c r="S57" s="119" t="s">
        <v>53</v>
      </c>
      <c r="T57" s="117">
        <v>1</v>
      </c>
      <c r="U57" s="10">
        <v>10102.040816326531</v>
      </c>
      <c r="V57" s="98">
        <f t="shared" si="2"/>
        <v>2.0201218831355819E-5</v>
      </c>
      <c r="W57" s="119" t="s">
        <v>53</v>
      </c>
      <c r="X57" s="117">
        <v>1</v>
      </c>
      <c r="Y57" s="10">
        <v>10102.040816326531</v>
      </c>
      <c r="Z57" s="98"/>
      <c r="AA57" s="9">
        <v>1405</v>
      </c>
      <c r="AB57" s="119" t="s">
        <v>53</v>
      </c>
      <c r="AC57" s="117">
        <v>1</v>
      </c>
      <c r="AD57" s="10">
        <v>10102.040816326531</v>
      </c>
      <c r="AE57" s="110">
        <f>(Tabelle1[[#This Row],[gesamter Wärmebedarf unter Berücksichtigung Wirkungsgrad Gasfeuerungsanlage (Gas) '[kWh/a'] 2030]]*0.7)/8760</f>
        <v>0.80724070450097851</v>
      </c>
      <c r="AF57" s="8">
        <f t="shared" si="3"/>
        <v>1.9530213247081385E-5</v>
      </c>
      <c r="AG57" s="119" t="s">
        <v>53</v>
      </c>
      <c r="AH57" s="117">
        <v>1</v>
      </c>
      <c r="AI57" s="10">
        <v>10102.040816326531</v>
      </c>
      <c r="AJ57" s="98">
        <f t="shared" si="4"/>
        <v>9.5993305998198376E-6</v>
      </c>
      <c r="AK57" s="119" t="s">
        <v>53</v>
      </c>
      <c r="AL57" s="117">
        <v>1</v>
      </c>
      <c r="AM57" s="10">
        <v>10102.040816326531</v>
      </c>
      <c r="AN57" s="98"/>
      <c r="AO57" s="119" t="s">
        <v>53</v>
      </c>
      <c r="AP57" s="117">
        <v>1</v>
      </c>
      <c r="AQ57" s="10">
        <v>10102.040816326531</v>
      </c>
      <c r="AR57" s="98">
        <f t="shared" si="5"/>
        <v>9.5993305998198376E-6</v>
      </c>
      <c r="AS57" s="119" t="s">
        <v>53</v>
      </c>
      <c r="AT57" s="117">
        <v>1</v>
      </c>
      <c r="AU57" s="10">
        <v>10102.040816326531</v>
      </c>
      <c r="AV57" s="8"/>
    </row>
    <row r="58" spans="1:48" x14ac:dyDescent="0.25">
      <c r="A58" s="6">
        <v>10055</v>
      </c>
      <c r="B58" s="6">
        <v>449947</v>
      </c>
      <c r="C58" s="6">
        <v>5425736</v>
      </c>
      <c r="D58" s="205">
        <v>12</v>
      </c>
      <c r="E58" s="6" t="s">
        <v>212</v>
      </c>
      <c r="F58" s="6">
        <v>1</v>
      </c>
      <c r="G58" s="6">
        <v>150</v>
      </c>
      <c r="H58" s="6">
        <v>150</v>
      </c>
      <c r="I58" s="6">
        <v>170</v>
      </c>
      <c r="J58" s="6">
        <f t="shared" si="0"/>
        <v>25500</v>
      </c>
      <c r="K58" s="6"/>
      <c r="L58" s="84">
        <f t="shared" si="1"/>
        <v>26020.408163265307</v>
      </c>
      <c r="M58" s="7"/>
      <c r="N58" s="7"/>
      <c r="O58" s="7"/>
      <c r="P58" s="7"/>
      <c r="Q58" s="7"/>
      <c r="R58" s="7"/>
      <c r="S58" s="119" t="s">
        <v>54</v>
      </c>
      <c r="T58" s="117">
        <v>1</v>
      </c>
      <c r="U58" s="10">
        <v>0</v>
      </c>
      <c r="V58" s="98">
        <f t="shared" si="2"/>
        <v>0</v>
      </c>
      <c r="W58" s="119" t="s">
        <v>54</v>
      </c>
      <c r="X58" s="117">
        <v>1</v>
      </c>
      <c r="Y58" s="10">
        <v>0</v>
      </c>
      <c r="Z58" s="98"/>
      <c r="AA58" s="9">
        <v>544</v>
      </c>
      <c r="AB58" s="119" t="s">
        <v>54</v>
      </c>
      <c r="AC58" s="117">
        <v>1</v>
      </c>
      <c r="AD58" s="10">
        <v>0</v>
      </c>
      <c r="AE58" s="110">
        <f>(Tabelle1[[#This Row],[gesamter Wärmebedarf unter Berücksichtigung Wirkungsgrad Gasfeuerungsanlage (Gas) '[kWh/a'] 2030]]*0.7)/8760</f>
        <v>0</v>
      </c>
      <c r="AF58" s="8">
        <f t="shared" si="3"/>
        <v>0</v>
      </c>
      <c r="AG58" s="119" t="s">
        <v>54</v>
      </c>
      <c r="AH58" s="117">
        <v>1</v>
      </c>
      <c r="AI58" s="10">
        <v>0</v>
      </c>
      <c r="AJ58" s="98">
        <f t="shared" si="4"/>
        <v>0</v>
      </c>
      <c r="AK58" s="119" t="s">
        <v>54</v>
      </c>
      <c r="AL58" s="117">
        <v>1</v>
      </c>
      <c r="AM58" s="10">
        <v>0</v>
      </c>
      <c r="AN58" s="98"/>
      <c r="AO58" s="119" t="s">
        <v>54</v>
      </c>
      <c r="AP58" s="117">
        <v>1</v>
      </c>
      <c r="AQ58" s="10">
        <v>0</v>
      </c>
      <c r="AR58" s="98">
        <f t="shared" si="5"/>
        <v>0</v>
      </c>
      <c r="AS58" s="119" t="s">
        <v>54</v>
      </c>
      <c r="AT58" s="117">
        <v>1</v>
      </c>
      <c r="AU58" s="10">
        <v>0</v>
      </c>
      <c r="AV58" s="8"/>
    </row>
    <row r="59" spans="1:48" x14ac:dyDescent="0.25">
      <c r="A59" s="6">
        <v>10056</v>
      </c>
      <c r="B59" s="6">
        <v>449936</v>
      </c>
      <c r="C59" s="6">
        <v>5425735</v>
      </c>
      <c r="D59" s="205">
        <v>10</v>
      </c>
      <c r="E59" s="75" t="s">
        <v>210</v>
      </c>
      <c r="F59" s="6">
        <v>6.73</v>
      </c>
      <c r="G59" s="6">
        <v>70</v>
      </c>
      <c r="H59" s="6">
        <v>471.1</v>
      </c>
      <c r="I59" s="6">
        <v>220</v>
      </c>
      <c r="J59" s="6">
        <f t="shared" si="0"/>
        <v>103642</v>
      </c>
      <c r="K59" s="6"/>
      <c r="L59" s="84">
        <f t="shared" si="1"/>
        <v>105757.14285714286</v>
      </c>
      <c r="M59" s="7"/>
      <c r="N59" s="7"/>
      <c r="O59" s="7"/>
      <c r="P59" s="7"/>
      <c r="Q59" s="7"/>
      <c r="R59" s="7"/>
      <c r="S59" s="119" t="s">
        <v>53</v>
      </c>
      <c r="T59" s="117">
        <v>6.73</v>
      </c>
      <c r="U59" s="10">
        <v>105757.14285714286</v>
      </c>
      <c r="V59" s="98">
        <f t="shared" si="2"/>
        <v>2.1148431536559392E-4</v>
      </c>
      <c r="W59" s="119" t="s">
        <v>53</v>
      </c>
      <c r="X59" s="117">
        <v>6.73</v>
      </c>
      <c r="Y59" s="10">
        <v>105757.14285714286</v>
      </c>
      <c r="Z59" s="98"/>
      <c r="AA59" s="9">
        <v>404</v>
      </c>
      <c r="AB59" s="119" t="s">
        <v>53</v>
      </c>
      <c r="AC59" s="117">
        <v>6.73</v>
      </c>
      <c r="AD59" s="10">
        <v>105757.14285714286</v>
      </c>
      <c r="AE59" s="110">
        <f>(Tabelle1[[#This Row],[gesamter Wärmebedarf unter Berücksichtigung Wirkungsgrad Gasfeuerungsanlage (Gas) '[kWh/a'] 2030]]*0.7)/8760</f>
        <v>8.4509132420091326</v>
      </c>
      <c r="AF59" s="8">
        <f t="shared" si="3"/>
        <v>2.0445963246000092E-4</v>
      </c>
      <c r="AG59" s="119" t="s">
        <v>53</v>
      </c>
      <c r="AH59" s="117">
        <v>6.73</v>
      </c>
      <c r="AI59" s="10">
        <v>105757.14285714286</v>
      </c>
      <c r="AJ59" s="98">
        <f t="shared" si="4"/>
        <v>1.0049432545722499E-4</v>
      </c>
      <c r="AK59" s="119" t="s">
        <v>53</v>
      </c>
      <c r="AL59" s="117">
        <v>6.73</v>
      </c>
      <c r="AM59" s="10">
        <v>105757.14285714286</v>
      </c>
      <c r="AN59" s="98"/>
      <c r="AO59" s="119" t="s">
        <v>53</v>
      </c>
      <c r="AP59" s="117">
        <v>6.73</v>
      </c>
      <c r="AQ59" s="10">
        <v>105757.14285714286</v>
      </c>
      <c r="AR59" s="98">
        <f t="shared" si="5"/>
        <v>1.0049432545722499E-4</v>
      </c>
      <c r="AS59" s="119" t="s">
        <v>54</v>
      </c>
      <c r="AT59" s="117">
        <v>6.73</v>
      </c>
      <c r="AU59" s="10">
        <v>0</v>
      </c>
      <c r="AV59" s="8"/>
    </row>
    <row r="60" spans="1:48" x14ac:dyDescent="0.25">
      <c r="A60" s="6">
        <v>10057</v>
      </c>
      <c r="B60" s="6">
        <v>449926</v>
      </c>
      <c r="C60" s="6">
        <v>5425732</v>
      </c>
      <c r="D60" s="205">
        <v>11</v>
      </c>
      <c r="E60" s="6" t="s">
        <v>211</v>
      </c>
      <c r="F60" s="6">
        <v>2</v>
      </c>
      <c r="G60" s="6">
        <v>112</v>
      </c>
      <c r="H60" s="6">
        <v>224</v>
      </c>
      <c r="I60" s="6">
        <v>80</v>
      </c>
      <c r="J60" s="6">
        <f t="shared" si="0"/>
        <v>17920</v>
      </c>
      <c r="K60" s="6"/>
      <c r="L60" s="84">
        <f t="shared" si="1"/>
        <v>18285.714285714286</v>
      </c>
      <c r="M60" s="7"/>
      <c r="N60" s="7"/>
      <c r="O60" s="7"/>
      <c r="P60" s="7"/>
      <c r="Q60" s="7"/>
      <c r="R60" s="7"/>
      <c r="S60" s="119" t="s">
        <v>53</v>
      </c>
      <c r="T60" s="117">
        <v>2</v>
      </c>
      <c r="U60" s="10">
        <v>18285.714285714286</v>
      </c>
      <c r="V60" s="98">
        <f t="shared" si="2"/>
        <v>3.6566246611908712E-5</v>
      </c>
      <c r="W60" s="119" t="s">
        <v>53</v>
      </c>
      <c r="X60" s="117">
        <v>2</v>
      </c>
      <c r="Y60" s="10">
        <v>18285.714285714286</v>
      </c>
      <c r="Z60" s="98"/>
      <c r="AA60" s="9">
        <v>187</v>
      </c>
      <c r="AB60" s="119" t="s">
        <v>53</v>
      </c>
      <c r="AC60" s="117">
        <v>2</v>
      </c>
      <c r="AD60" s="10">
        <v>18285.714285714286</v>
      </c>
      <c r="AE60" s="110">
        <f>(Tabelle1[[#This Row],[gesamter Wärmebedarf unter Berücksichtigung Wirkungsgrad Gasfeuerungsanlage (Gas) '[kWh/a'] 2030]]*0.7)/8760</f>
        <v>1.4611872146118721</v>
      </c>
      <c r="AF60" s="8">
        <f t="shared" si="3"/>
        <v>3.5351658726030144E-5</v>
      </c>
      <c r="AG60" s="119" t="s">
        <v>53</v>
      </c>
      <c r="AH60" s="117">
        <v>2</v>
      </c>
      <c r="AI60" s="10">
        <v>18285.714285714286</v>
      </c>
      <c r="AJ60" s="98">
        <f t="shared" si="4"/>
        <v>1.7375758015027421E-5</v>
      </c>
      <c r="AK60" s="119" t="s">
        <v>53</v>
      </c>
      <c r="AL60" s="117">
        <v>2</v>
      </c>
      <c r="AM60" s="10">
        <v>18285.714285714286</v>
      </c>
      <c r="AN60" s="98"/>
      <c r="AO60" s="119" t="s">
        <v>53</v>
      </c>
      <c r="AP60" s="117">
        <v>2</v>
      </c>
      <c r="AQ60" s="10">
        <v>18285.714285714286</v>
      </c>
      <c r="AR60" s="98">
        <f t="shared" si="5"/>
        <v>1.7375758015027421E-5</v>
      </c>
      <c r="AS60" s="119" t="s">
        <v>54</v>
      </c>
      <c r="AT60" s="117">
        <v>2</v>
      </c>
      <c r="AU60" s="10">
        <v>0</v>
      </c>
      <c r="AV60" s="8"/>
    </row>
    <row r="61" spans="1:48" x14ac:dyDescent="0.25">
      <c r="A61" s="6">
        <v>10058</v>
      </c>
      <c r="B61" s="6">
        <v>449917</v>
      </c>
      <c r="C61" s="6">
        <v>5425731</v>
      </c>
      <c r="D61" s="205">
        <v>10</v>
      </c>
      <c r="E61" s="75" t="s">
        <v>210</v>
      </c>
      <c r="F61" s="6">
        <v>6.73</v>
      </c>
      <c r="G61" s="6">
        <v>70</v>
      </c>
      <c r="H61" s="6">
        <v>471.1</v>
      </c>
      <c r="I61" s="6">
        <v>180</v>
      </c>
      <c r="J61" s="6">
        <f t="shared" si="0"/>
        <v>84798</v>
      </c>
      <c r="K61" s="6"/>
      <c r="L61" s="84">
        <f t="shared" si="1"/>
        <v>86528.571428571435</v>
      </c>
      <c r="M61" s="7"/>
      <c r="N61" s="7"/>
      <c r="O61" s="7"/>
      <c r="P61" s="7"/>
      <c r="Q61" s="7"/>
      <c r="R61" s="7"/>
      <c r="S61" s="119" t="s">
        <v>54</v>
      </c>
      <c r="T61" s="117">
        <v>6.73</v>
      </c>
      <c r="U61" s="10">
        <v>0</v>
      </c>
      <c r="V61" s="98">
        <f t="shared" si="2"/>
        <v>0</v>
      </c>
      <c r="W61" s="119" t="s">
        <v>54</v>
      </c>
      <c r="X61" s="117">
        <v>6.73</v>
      </c>
      <c r="Y61" s="10">
        <v>0</v>
      </c>
      <c r="Z61" s="98"/>
      <c r="AA61" s="9">
        <v>1056</v>
      </c>
      <c r="AB61" s="119" t="s">
        <v>54</v>
      </c>
      <c r="AC61" s="117">
        <v>6.73</v>
      </c>
      <c r="AD61" s="10">
        <v>0</v>
      </c>
      <c r="AE61" s="110">
        <f>(Tabelle1[[#This Row],[gesamter Wärmebedarf unter Berücksichtigung Wirkungsgrad Gasfeuerungsanlage (Gas) '[kWh/a'] 2030]]*0.7)/8760</f>
        <v>0</v>
      </c>
      <c r="AF61" s="8">
        <f t="shared" si="3"/>
        <v>0</v>
      </c>
      <c r="AG61" s="119" t="s">
        <v>54</v>
      </c>
      <c r="AH61" s="117">
        <v>6.73</v>
      </c>
      <c r="AI61" s="10">
        <v>0</v>
      </c>
      <c r="AJ61" s="98">
        <f t="shared" si="4"/>
        <v>0</v>
      </c>
      <c r="AK61" s="119" t="s">
        <v>54</v>
      </c>
      <c r="AL61" s="117">
        <v>6.73</v>
      </c>
      <c r="AM61" s="10">
        <v>0</v>
      </c>
      <c r="AN61" s="98"/>
      <c r="AO61" s="119" t="s">
        <v>54</v>
      </c>
      <c r="AP61" s="117">
        <v>6.73</v>
      </c>
      <c r="AQ61" s="10">
        <v>0</v>
      </c>
      <c r="AR61" s="98">
        <f t="shared" si="5"/>
        <v>0</v>
      </c>
      <c r="AS61" s="119" t="s">
        <v>54</v>
      </c>
      <c r="AT61" s="117">
        <v>6.73</v>
      </c>
      <c r="AU61" s="10">
        <v>0</v>
      </c>
      <c r="AV61" s="8"/>
    </row>
    <row r="62" spans="1:48" x14ac:dyDescent="0.25">
      <c r="A62" s="6">
        <v>10059</v>
      </c>
      <c r="B62" s="6">
        <v>449907</v>
      </c>
      <c r="C62" s="6">
        <v>5425727</v>
      </c>
      <c r="D62" s="205">
        <v>10</v>
      </c>
      <c r="E62" s="75" t="s">
        <v>210</v>
      </c>
      <c r="F62" s="6">
        <v>6.73</v>
      </c>
      <c r="G62" s="6">
        <v>70</v>
      </c>
      <c r="H62" s="6">
        <v>471.1</v>
      </c>
      <c r="I62" s="6">
        <v>130</v>
      </c>
      <c r="J62" s="6">
        <f t="shared" si="0"/>
        <v>61243</v>
      </c>
      <c r="K62" s="6"/>
      <c r="L62" s="84">
        <f t="shared" si="1"/>
        <v>62492.857142857145</v>
      </c>
      <c r="M62" s="7"/>
      <c r="N62" s="7"/>
      <c r="O62" s="7"/>
      <c r="P62" s="7"/>
      <c r="Q62" s="7"/>
      <c r="R62" s="7"/>
      <c r="S62" s="119" t="s">
        <v>54</v>
      </c>
      <c r="T62" s="117">
        <v>6.73</v>
      </c>
      <c r="U62" s="10">
        <v>0</v>
      </c>
      <c r="V62" s="98">
        <f t="shared" si="2"/>
        <v>0</v>
      </c>
      <c r="W62" s="119" t="s">
        <v>54</v>
      </c>
      <c r="X62" s="117">
        <v>6.73</v>
      </c>
      <c r="Y62" s="10">
        <v>0</v>
      </c>
      <c r="Z62" s="98"/>
      <c r="AA62" s="9">
        <v>203</v>
      </c>
      <c r="AB62" s="119" t="s">
        <v>54</v>
      </c>
      <c r="AC62" s="117">
        <v>6.73</v>
      </c>
      <c r="AD62" s="10">
        <v>0</v>
      </c>
      <c r="AE62" s="110">
        <f>(Tabelle1[[#This Row],[gesamter Wärmebedarf unter Berücksichtigung Wirkungsgrad Gasfeuerungsanlage (Gas) '[kWh/a'] 2030]]*0.7)/8760</f>
        <v>0</v>
      </c>
      <c r="AF62" s="8">
        <f t="shared" si="3"/>
        <v>0</v>
      </c>
      <c r="AG62" s="119" t="s">
        <v>54</v>
      </c>
      <c r="AH62" s="117">
        <v>6.73</v>
      </c>
      <c r="AI62" s="10">
        <v>0</v>
      </c>
      <c r="AJ62" s="98">
        <f t="shared" si="4"/>
        <v>0</v>
      </c>
      <c r="AK62" s="119" t="s">
        <v>54</v>
      </c>
      <c r="AL62" s="117">
        <v>6.73</v>
      </c>
      <c r="AM62" s="10">
        <v>0</v>
      </c>
      <c r="AN62" s="98"/>
      <c r="AO62" s="119" t="s">
        <v>54</v>
      </c>
      <c r="AP62" s="117">
        <v>6.73</v>
      </c>
      <c r="AQ62" s="10">
        <v>0</v>
      </c>
      <c r="AR62" s="98">
        <f t="shared" si="5"/>
        <v>0</v>
      </c>
      <c r="AS62" s="119" t="s">
        <v>54</v>
      </c>
      <c r="AT62" s="117">
        <v>6.73</v>
      </c>
      <c r="AU62" s="10">
        <v>0</v>
      </c>
      <c r="AV62" s="8"/>
    </row>
    <row r="63" spans="1:48" x14ac:dyDescent="0.25">
      <c r="A63" s="6">
        <v>10060</v>
      </c>
      <c r="B63" s="6">
        <v>449918</v>
      </c>
      <c r="C63" s="6">
        <v>5425695</v>
      </c>
      <c r="D63" s="205">
        <v>9</v>
      </c>
      <c r="E63" s="6" t="s">
        <v>212</v>
      </c>
      <c r="F63" s="6">
        <v>1</v>
      </c>
      <c r="G63" s="6">
        <v>150</v>
      </c>
      <c r="H63" s="6">
        <v>150</v>
      </c>
      <c r="I63" s="6">
        <v>180</v>
      </c>
      <c r="J63" s="6">
        <f t="shared" si="0"/>
        <v>27000</v>
      </c>
      <c r="K63" s="6"/>
      <c r="L63" s="84">
        <f t="shared" si="1"/>
        <v>27551.020408163266</v>
      </c>
      <c r="M63" s="7"/>
      <c r="N63" s="7"/>
      <c r="O63" s="7"/>
      <c r="P63" s="7"/>
      <c r="Q63" s="7"/>
      <c r="R63" s="7"/>
      <c r="S63" s="119" t="s">
        <v>53</v>
      </c>
      <c r="T63" s="117">
        <v>1</v>
      </c>
      <c r="U63" s="10">
        <v>27551.020408163266</v>
      </c>
      <c r="V63" s="98">
        <f t="shared" si="2"/>
        <v>5.5094233176424957E-5</v>
      </c>
      <c r="W63" s="119" t="s">
        <v>53</v>
      </c>
      <c r="X63" s="117">
        <v>1</v>
      </c>
      <c r="Y63" s="10">
        <v>27551.020408163266</v>
      </c>
      <c r="Z63" s="98"/>
      <c r="AA63" s="9">
        <v>109</v>
      </c>
      <c r="AB63" s="119" t="s">
        <v>53</v>
      </c>
      <c r="AC63" s="117">
        <v>1</v>
      </c>
      <c r="AD63" s="10">
        <v>27551.020408163266</v>
      </c>
      <c r="AE63" s="110">
        <f>(Tabelle1[[#This Row],[gesamter Wärmebedarf unter Berücksichtigung Wirkungsgrad Gasfeuerungsanlage (Gas) '[kWh/a'] 2030]]*0.7)/8760</f>
        <v>2.2015655577299413</v>
      </c>
      <c r="AF63" s="8">
        <f t="shared" si="3"/>
        <v>5.3264217946585601E-5</v>
      </c>
      <c r="AG63" s="119" t="s">
        <v>53</v>
      </c>
      <c r="AH63" s="117">
        <v>1</v>
      </c>
      <c r="AI63" s="10">
        <v>27551.020408163266</v>
      </c>
      <c r="AJ63" s="98">
        <f t="shared" si="4"/>
        <v>2.6179992544963188E-5</v>
      </c>
      <c r="AK63" s="119" t="s">
        <v>53</v>
      </c>
      <c r="AL63" s="117">
        <v>1</v>
      </c>
      <c r="AM63" s="10">
        <v>27551.020408163266</v>
      </c>
      <c r="AN63" s="98"/>
      <c r="AO63" s="119" t="s">
        <v>53</v>
      </c>
      <c r="AP63" s="117">
        <v>1</v>
      </c>
      <c r="AQ63" s="10">
        <v>27551.020408163266</v>
      </c>
      <c r="AR63" s="98">
        <f t="shared" si="5"/>
        <v>2.6179992544963188E-5</v>
      </c>
      <c r="AS63" s="119" t="s">
        <v>53</v>
      </c>
      <c r="AT63" s="117">
        <v>1</v>
      </c>
      <c r="AU63" s="10">
        <v>27551.020408163266</v>
      </c>
      <c r="AV63" s="8"/>
    </row>
    <row r="64" spans="1:48" x14ac:dyDescent="0.25">
      <c r="A64" s="6">
        <v>10061</v>
      </c>
      <c r="B64" s="6">
        <v>449928</v>
      </c>
      <c r="C64" s="6">
        <v>5425698</v>
      </c>
      <c r="D64" s="205">
        <v>10</v>
      </c>
      <c r="E64" s="6" t="s">
        <v>195</v>
      </c>
      <c r="F64" s="6">
        <v>1</v>
      </c>
      <c r="G64" s="6">
        <v>90</v>
      </c>
      <c r="H64" s="6">
        <v>90</v>
      </c>
      <c r="I64" s="6">
        <v>170</v>
      </c>
      <c r="J64" s="6">
        <f t="shared" si="0"/>
        <v>15300</v>
      </c>
      <c r="K64" s="6"/>
      <c r="L64" s="84">
        <f t="shared" si="1"/>
        <v>15612.244897959185</v>
      </c>
      <c r="M64" s="7"/>
      <c r="N64" s="7"/>
      <c r="O64" s="7"/>
      <c r="P64" s="7"/>
      <c r="Q64" s="7"/>
      <c r="R64" s="7"/>
      <c r="S64" s="119" t="s">
        <v>53</v>
      </c>
      <c r="T64" s="117">
        <v>1</v>
      </c>
      <c r="U64" s="10">
        <v>15612.244897959185</v>
      </c>
      <c r="V64" s="98">
        <f t="shared" si="2"/>
        <v>3.1220065466640812E-5</v>
      </c>
      <c r="W64" s="119" t="s">
        <v>53</v>
      </c>
      <c r="X64" s="117">
        <v>1</v>
      </c>
      <c r="Y64" s="10">
        <v>15612.244897959185</v>
      </c>
      <c r="Z64" s="98"/>
      <c r="AA64" s="9">
        <v>1228</v>
      </c>
      <c r="AB64" s="119" t="s">
        <v>53</v>
      </c>
      <c r="AC64" s="117">
        <v>1</v>
      </c>
      <c r="AD64" s="10">
        <v>15612.244897959185</v>
      </c>
      <c r="AE64" s="110">
        <f>(Tabelle1[[#This Row],[gesamter Wärmebedarf unter Berücksichtigung Wirkungsgrad Gasfeuerungsanlage (Gas) '[kWh/a'] 2030]]*0.7)/8760</f>
        <v>1.2475538160469668</v>
      </c>
      <c r="AF64" s="8">
        <f t="shared" si="3"/>
        <v>3.0183056836398508E-5</v>
      </c>
      <c r="AG64" s="119" t="s">
        <v>53</v>
      </c>
      <c r="AH64" s="117">
        <v>1</v>
      </c>
      <c r="AI64" s="10">
        <v>15612.244897959185</v>
      </c>
      <c r="AJ64" s="98">
        <f t="shared" si="4"/>
        <v>1.4835329108812474E-5</v>
      </c>
      <c r="AK64" s="119" t="s">
        <v>53</v>
      </c>
      <c r="AL64" s="117">
        <v>1</v>
      </c>
      <c r="AM64" s="10">
        <v>15612.244897959185</v>
      </c>
      <c r="AN64" s="98"/>
      <c r="AO64" s="119" t="s">
        <v>53</v>
      </c>
      <c r="AP64" s="117">
        <v>1</v>
      </c>
      <c r="AQ64" s="10">
        <v>15612.244897959185</v>
      </c>
      <c r="AR64" s="98">
        <f t="shared" si="5"/>
        <v>1.4835329108812474E-5</v>
      </c>
      <c r="AS64" s="119" t="s">
        <v>53</v>
      </c>
      <c r="AT64" s="117">
        <v>1</v>
      </c>
      <c r="AU64" s="10">
        <v>15612.244897959185</v>
      </c>
      <c r="AV64" s="8"/>
    </row>
    <row r="65" spans="1:48" x14ac:dyDescent="0.25">
      <c r="A65" s="6">
        <v>10062</v>
      </c>
      <c r="B65" s="6">
        <v>449937</v>
      </c>
      <c r="C65" s="6">
        <v>5425700</v>
      </c>
      <c r="D65" s="205">
        <v>11</v>
      </c>
      <c r="E65" s="6" t="s">
        <v>211</v>
      </c>
      <c r="F65" s="6">
        <v>2</v>
      </c>
      <c r="G65" s="6">
        <v>112</v>
      </c>
      <c r="H65" s="6">
        <v>224</v>
      </c>
      <c r="I65" s="6">
        <v>150</v>
      </c>
      <c r="J65" s="6">
        <f t="shared" si="0"/>
        <v>33600</v>
      </c>
      <c r="K65" s="6"/>
      <c r="L65" s="84">
        <f t="shared" si="1"/>
        <v>34285.71428571429</v>
      </c>
      <c r="M65" s="7"/>
      <c r="N65" s="7"/>
      <c r="O65" s="7"/>
      <c r="P65" s="7"/>
      <c r="Q65" s="7"/>
      <c r="R65" s="7"/>
      <c r="S65" s="119" t="s">
        <v>53</v>
      </c>
      <c r="T65" s="117">
        <v>2</v>
      </c>
      <c r="U65" s="10">
        <v>34285.71428571429</v>
      </c>
      <c r="V65" s="98">
        <f t="shared" si="2"/>
        <v>6.8561712397328828E-5</v>
      </c>
      <c r="W65" s="119" t="s">
        <v>53</v>
      </c>
      <c r="X65" s="117">
        <v>2</v>
      </c>
      <c r="Y65" s="10">
        <v>34285.71428571429</v>
      </c>
      <c r="Z65" s="98"/>
      <c r="AA65" s="9">
        <v>682</v>
      </c>
      <c r="AB65" s="119" t="s">
        <v>53</v>
      </c>
      <c r="AC65" s="117">
        <v>2</v>
      </c>
      <c r="AD65" s="10">
        <v>34285.71428571429</v>
      </c>
      <c r="AE65" s="110">
        <f>(Tabelle1[[#This Row],[gesamter Wärmebedarf unter Berücksichtigung Wirkungsgrad Gasfeuerungsanlage (Gas) '[kWh/a'] 2030]]*0.7)/8760</f>
        <v>2.7397260273972601</v>
      </c>
      <c r="AF65" s="8">
        <f t="shared" si="3"/>
        <v>6.6284360111306529E-5</v>
      </c>
      <c r="AG65" s="119" t="s">
        <v>53</v>
      </c>
      <c r="AH65" s="117">
        <v>2</v>
      </c>
      <c r="AI65" s="10">
        <v>34285.71428571429</v>
      </c>
      <c r="AJ65" s="98">
        <f t="shared" si="4"/>
        <v>3.2579546278176409E-5</v>
      </c>
      <c r="AK65" s="119" t="s">
        <v>53</v>
      </c>
      <c r="AL65" s="117">
        <v>2</v>
      </c>
      <c r="AM65" s="10">
        <v>34285.71428571429</v>
      </c>
      <c r="AN65" s="98"/>
      <c r="AO65" s="119" t="s">
        <v>54</v>
      </c>
      <c r="AP65" s="117">
        <v>2</v>
      </c>
      <c r="AQ65" s="10">
        <v>0</v>
      </c>
      <c r="AR65" s="98">
        <f t="shared" si="5"/>
        <v>0</v>
      </c>
      <c r="AS65" s="119" t="s">
        <v>54</v>
      </c>
      <c r="AT65" s="117">
        <v>2</v>
      </c>
      <c r="AU65" s="10">
        <v>0</v>
      </c>
      <c r="AV65" s="8"/>
    </row>
    <row r="66" spans="1:48" x14ac:dyDescent="0.25">
      <c r="A66" s="6">
        <v>10063</v>
      </c>
      <c r="B66" s="6">
        <v>449947</v>
      </c>
      <c r="C66" s="6">
        <v>5425703</v>
      </c>
      <c r="D66" s="205">
        <v>9</v>
      </c>
      <c r="E66" s="6" t="s">
        <v>212</v>
      </c>
      <c r="F66" s="6">
        <v>1</v>
      </c>
      <c r="G66" s="6">
        <v>150</v>
      </c>
      <c r="H66" s="6">
        <v>150</v>
      </c>
      <c r="I66" s="6">
        <v>400</v>
      </c>
      <c r="J66" s="6">
        <f t="shared" si="0"/>
        <v>60000</v>
      </c>
      <c r="K66" s="6"/>
      <c r="L66" s="84">
        <f t="shared" si="1"/>
        <v>61224.489795918365</v>
      </c>
      <c r="M66" s="7"/>
      <c r="N66" s="7"/>
      <c r="O66" s="7"/>
      <c r="P66" s="7"/>
      <c r="Q66" s="7"/>
      <c r="R66" s="7"/>
      <c r="S66" s="119" t="s">
        <v>54</v>
      </c>
      <c r="T66" s="117">
        <v>1</v>
      </c>
      <c r="U66" s="10">
        <v>0</v>
      </c>
      <c r="V66" s="98">
        <f t="shared" si="2"/>
        <v>0</v>
      </c>
      <c r="W66" s="119" t="s">
        <v>54</v>
      </c>
      <c r="X66" s="117">
        <v>1</v>
      </c>
      <c r="Y66" s="10">
        <v>0</v>
      </c>
      <c r="Z66" s="98"/>
      <c r="AA66" s="9">
        <v>274</v>
      </c>
      <c r="AB66" s="119" t="s">
        <v>54</v>
      </c>
      <c r="AC66" s="117">
        <v>1</v>
      </c>
      <c r="AD66" s="10">
        <v>0</v>
      </c>
      <c r="AE66" s="110">
        <f>(Tabelle1[[#This Row],[gesamter Wärmebedarf unter Berücksichtigung Wirkungsgrad Gasfeuerungsanlage (Gas) '[kWh/a'] 2030]]*0.7)/8760</f>
        <v>0</v>
      </c>
      <c r="AF66" s="8">
        <f t="shared" si="3"/>
        <v>0</v>
      </c>
      <c r="AG66" s="119" t="s">
        <v>54</v>
      </c>
      <c r="AH66" s="117">
        <v>1</v>
      </c>
      <c r="AI66" s="10">
        <v>0</v>
      </c>
      <c r="AJ66" s="98">
        <f t="shared" si="4"/>
        <v>0</v>
      </c>
      <c r="AK66" s="119" t="s">
        <v>54</v>
      </c>
      <c r="AL66" s="117">
        <v>1</v>
      </c>
      <c r="AM66" s="10">
        <v>0</v>
      </c>
      <c r="AN66" s="98"/>
      <c r="AO66" s="119" t="s">
        <v>54</v>
      </c>
      <c r="AP66" s="117">
        <v>1</v>
      </c>
      <c r="AQ66" s="10">
        <v>0</v>
      </c>
      <c r="AR66" s="98">
        <f t="shared" si="5"/>
        <v>0</v>
      </c>
      <c r="AS66" s="119" t="s">
        <v>54</v>
      </c>
      <c r="AT66" s="117">
        <v>1</v>
      </c>
      <c r="AU66" s="10">
        <v>0</v>
      </c>
      <c r="AV66" s="8"/>
    </row>
    <row r="67" spans="1:48" x14ac:dyDescent="0.25">
      <c r="A67" s="6">
        <v>10064</v>
      </c>
      <c r="B67" s="6">
        <v>449958</v>
      </c>
      <c r="C67" s="6">
        <v>5425704</v>
      </c>
      <c r="D67" s="205">
        <v>11</v>
      </c>
      <c r="E67" s="6" t="s">
        <v>195</v>
      </c>
      <c r="F67" s="6">
        <v>1</v>
      </c>
      <c r="G67" s="6">
        <v>90</v>
      </c>
      <c r="H67" s="6">
        <v>90</v>
      </c>
      <c r="I67" s="6">
        <v>120</v>
      </c>
      <c r="J67" s="6">
        <f t="shared" si="0"/>
        <v>10800</v>
      </c>
      <c r="K67" s="6"/>
      <c r="L67" s="84">
        <f t="shared" si="1"/>
        <v>11020.408163265307</v>
      </c>
      <c r="M67" s="7"/>
      <c r="N67" s="7"/>
      <c r="O67" s="7"/>
      <c r="P67" s="7"/>
      <c r="Q67" s="7"/>
      <c r="R67" s="7"/>
      <c r="S67" s="119" t="s">
        <v>53</v>
      </c>
      <c r="T67" s="117">
        <v>1</v>
      </c>
      <c r="U67" s="10">
        <v>11020.408163265307</v>
      </c>
      <c r="V67" s="98">
        <f t="shared" si="2"/>
        <v>2.2037693270569986E-5</v>
      </c>
      <c r="W67" s="119" t="s">
        <v>53</v>
      </c>
      <c r="X67" s="117">
        <v>1</v>
      </c>
      <c r="Y67" s="10">
        <v>11020.408163265307</v>
      </c>
      <c r="Z67" s="98"/>
      <c r="AA67" s="9">
        <v>679</v>
      </c>
      <c r="AB67" s="119" t="s">
        <v>53</v>
      </c>
      <c r="AC67" s="117">
        <v>1</v>
      </c>
      <c r="AD67" s="10">
        <v>11020.408163265307</v>
      </c>
      <c r="AE67" s="110">
        <f>(Tabelle1[[#This Row],[gesamter Wärmebedarf unter Berücksichtigung Wirkungsgrad Gasfeuerungsanlage (Gas) '[kWh/a'] 2030]]*0.7)/8760</f>
        <v>0.88062622309197658</v>
      </c>
      <c r="AF67" s="8">
        <f t="shared" si="3"/>
        <v>2.130568717863424E-5</v>
      </c>
      <c r="AG67" s="119" t="s">
        <v>53</v>
      </c>
      <c r="AH67" s="117">
        <v>1</v>
      </c>
      <c r="AI67" s="10">
        <v>11020.408163265307</v>
      </c>
      <c r="AJ67" s="98">
        <f t="shared" si="4"/>
        <v>1.0471997017985277E-5</v>
      </c>
      <c r="AK67" s="119" t="s">
        <v>53</v>
      </c>
      <c r="AL67" s="117">
        <v>1</v>
      </c>
      <c r="AM67" s="10">
        <v>11020.408163265307</v>
      </c>
      <c r="AN67" s="98"/>
      <c r="AO67" s="119" t="s">
        <v>53</v>
      </c>
      <c r="AP67" s="117">
        <v>1</v>
      </c>
      <c r="AQ67" s="10">
        <v>11020.408163265307</v>
      </c>
      <c r="AR67" s="98">
        <f t="shared" si="5"/>
        <v>1.0471997017985277E-5</v>
      </c>
      <c r="AS67" s="119" t="s">
        <v>53</v>
      </c>
      <c r="AT67" s="117">
        <v>1</v>
      </c>
      <c r="AU67" s="10">
        <v>11020.408163265307</v>
      </c>
      <c r="AV67" s="8"/>
    </row>
    <row r="68" spans="1:48" x14ac:dyDescent="0.25">
      <c r="A68" s="6">
        <v>10065</v>
      </c>
      <c r="B68" s="6">
        <v>449967</v>
      </c>
      <c r="C68" s="6">
        <v>5425706</v>
      </c>
      <c r="D68" s="205">
        <v>11</v>
      </c>
      <c r="E68" s="6" t="s">
        <v>212</v>
      </c>
      <c r="F68" s="6">
        <v>1</v>
      </c>
      <c r="G68" s="6">
        <v>150</v>
      </c>
      <c r="H68" s="6">
        <v>150</v>
      </c>
      <c r="I68" s="6">
        <v>80</v>
      </c>
      <c r="J68" s="6">
        <f t="shared" ref="J68:J131" si="6">I68*H68</f>
        <v>12000</v>
      </c>
      <c r="K68" s="6"/>
      <c r="L68" s="84">
        <f t="shared" si="1"/>
        <v>12244.897959183674</v>
      </c>
      <c r="M68" s="7"/>
      <c r="N68" s="7"/>
      <c r="O68" s="7"/>
      <c r="P68" s="7"/>
      <c r="Q68" s="7"/>
      <c r="R68" s="7"/>
      <c r="S68" s="119" t="s">
        <v>54</v>
      </c>
      <c r="T68" s="117">
        <v>1</v>
      </c>
      <c r="U68" s="10">
        <v>0</v>
      </c>
      <c r="V68" s="98">
        <f t="shared" si="2"/>
        <v>0</v>
      </c>
      <c r="W68" s="119" t="s">
        <v>54</v>
      </c>
      <c r="X68" s="117">
        <v>1</v>
      </c>
      <c r="Y68" s="10">
        <v>0</v>
      </c>
      <c r="Z68" s="98"/>
      <c r="AA68" s="9">
        <v>950</v>
      </c>
      <c r="AB68" s="119" t="s">
        <v>54</v>
      </c>
      <c r="AC68" s="117">
        <v>1</v>
      </c>
      <c r="AD68" s="10">
        <v>0</v>
      </c>
      <c r="AE68" s="110">
        <f>(Tabelle1[[#This Row],[gesamter Wärmebedarf unter Berücksichtigung Wirkungsgrad Gasfeuerungsanlage (Gas) '[kWh/a'] 2030]]*0.7)/8760</f>
        <v>0</v>
      </c>
      <c r="AF68" s="8">
        <f t="shared" ref="AF68:AF131" si="7">((AD68*$O$4)/$P$4)/31536000</f>
        <v>0</v>
      </c>
      <c r="AG68" s="119" t="s">
        <v>54</v>
      </c>
      <c r="AH68" s="117">
        <v>1</v>
      </c>
      <c r="AI68" s="10">
        <v>0</v>
      </c>
      <c r="AJ68" s="98">
        <f t="shared" si="4"/>
        <v>0</v>
      </c>
      <c r="AK68" s="119" t="s">
        <v>54</v>
      </c>
      <c r="AL68" s="117">
        <v>1</v>
      </c>
      <c r="AM68" s="10">
        <v>0</v>
      </c>
      <c r="AN68" s="98"/>
      <c r="AO68" s="119" t="s">
        <v>54</v>
      </c>
      <c r="AP68" s="117">
        <v>1</v>
      </c>
      <c r="AQ68" s="10">
        <v>0</v>
      </c>
      <c r="AR68" s="98">
        <f t="shared" si="5"/>
        <v>0</v>
      </c>
      <c r="AS68" s="119" t="s">
        <v>54</v>
      </c>
      <c r="AT68" s="117">
        <v>1</v>
      </c>
      <c r="AU68" s="10">
        <v>0</v>
      </c>
      <c r="AV68" s="8"/>
    </row>
    <row r="69" spans="1:48" x14ac:dyDescent="0.25">
      <c r="A69" s="6">
        <v>10066</v>
      </c>
      <c r="B69" s="6">
        <v>449977</v>
      </c>
      <c r="C69" s="6">
        <v>5425708</v>
      </c>
      <c r="D69" s="205">
        <v>11</v>
      </c>
      <c r="E69" s="6" t="s">
        <v>195</v>
      </c>
      <c r="F69" s="6">
        <v>1</v>
      </c>
      <c r="G69" s="6">
        <v>90</v>
      </c>
      <c r="H69" s="6">
        <v>90</v>
      </c>
      <c r="I69" s="6">
        <v>80</v>
      </c>
      <c r="J69" s="6">
        <f t="shared" si="6"/>
        <v>7200</v>
      </c>
      <c r="K69" s="6"/>
      <c r="L69" s="84">
        <f t="shared" ref="L69:L132" si="8">J69/$K$4</f>
        <v>7346.9387755102043</v>
      </c>
      <c r="M69" s="7"/>
      <c r="N69" s="7"/>
      <c r="O69" s="7"/>
      <c r="P69" s="7"/>
      <c r="Q69" s="7"/>
      <c r="R69" s="7"/>
      <c r="S69" s="119" t="s">
        <v>53</v>
      </c>
      <c r="T69" s="117">
        <v>1</v>
      </c>
      <c r="U69" s="10">
        <v>7346.9387755102043</v>
      </c>
      <c r="V69" s="98">
        <f t="shared" ref="V69:V132" si="9">((U69*$M$4)/$N$4)/31536000</f>
        <v>1.4691795513713324E-5</v>
      </c>
      <c r="W69" s="119" t="s">
        <v>53</v>
      </c>
      <c r="X69" s="117">
        <v>1</v>
      </c>
      <c r="Y69" s="10">
        <v>7346.9387755102043</v>
      </c>
      <c r="Z69" s="98"/>
      <c r="AA69" s="9">
        <v>373</v>
      </c>
      <c r="AB69" s="119" t="s">
        <v>53</v>
      </c>
      <c r="AC69" s="117">
        <v>1</v>
      </c>
      <c r="AD69" s="10">
        <v>7346.9387755102043</v>
      </c>
      <c r="AE69" s="110">
        <f>(Tabelle1[[#This Row],[gesamter Wärmebedarf unter Berücksichtigung Wirkungsgrad Gasfeuerungsanlage (Gas) '[kWh/a'] 2030]]*0.7)/8760</f>
        <v>0.58708414872798442</v>
      </c>
      <c r="AF69" s="8">
        <f t="shared" si="7"/>
        <v>1.4203791452422828E-5</v>
      </c>
      <c r="AG69" s="119" t="s">
        <v>53</v>
      </c>
      <c r="AH69" s="117">
        <v>1</v>
      </c>
      <c r="AI69" s="10">
        <v>7346.9387755102043</v>
      </c>
      <c r="AJ69" s="98">
        <f t="shared" ref="AJ69:AJ132" si="10">((AI69*$Q$4)/$R$4)/31536000</f>
        <v>6.9813313453235175E-6</v>
      </c>
      <c r="AK69" s="119" t="s">
        <v>53</v>
      </c>
      <c r="AL69" s="117">
        <v>1</v>
      </c>
      <c r="AM69" s="10">
        <v>7346.9387755102043</v>
      </c>
      <c r="AN69" s="98"/>
      <c r="AO69" s="119" t="s">
        <v>53</v>
      </c>
      <c r="AP69" s="117">
        <v>1</v>
      </c>
      <c r="AQ69" s="10">
        <v>7346.9387755102043</v>
      </c>
      <c r="AR69" s="98">
        <f t="shared" ref="AR69:AR132" si="11">((AQ69*$Q$4)/$R$4)/31536000</f>
        <v>6.9813313453235175E-6</v>
      </c>
      <c r="AS69" s="119" t="s">
        <v>53</v>
      </c>
      <c r="AT69" s="117">
        <v>1</v>
      </c>
      <c r="AU69" s="10">
        <v>7346.9387755102043</v>
      </c>
      <c r="AV69" s="8"/>
    </row>
    <row r="70" spans="1:48" x14ac:dyDescent="0.25">
      <c r="A70" s="6">
        <v>10067</v>
      </c>
      <c r="B70" s="6">
        <v>449986</v>
      </c>
      <c r="C70" s="6">
        <v>5425712</v>
      </c>
      <c r="D70" s="205">
        <v>10</v>
      </c>
      <c r="E70" s="75" t="s">
        <v>210</v>
      </c>
      <c r="F70" s="6">
        <v>6.73</v>
      </c>
      <c r="G70" s="6">
        <v>70</v>
      </c>
      <c r="H70" s="6">
        <v>471.1</v>
      </c>
      <c r="I70" s="6">
        <v>150</v>
      </c>
      <c r="J70" s="6">
        <f t="shared" si="6"/>
        <v>70665</v>
      </c>
      <c r="K70" s="6"/>
      <c r="L70" s="84">
        <f t="shared" si="8"/>
        <v>72107.142857142855</v>
      </c>
      <c r="M70" s="7"/>
      <c r="N70" s="7"/>
      <c r="O70" s="7"/>
      <c r="P70" s="7"/>
      <c r="Q70" s="7"/>
      <c r="R70" s="7"/>
      <c r="S70" s="119" t="s">
        <v>54</v>
      </c>
      <c r="T70" s="117">
        <v>6.73</v>
      </c>
      <c r="U70" s="10">
        <v>0</v>
      </c>
      <c r="V70" s="98">
        <f t="shared" si="9"/>
        <v>0</v>
      </c>
      <c r="W70" s="119" t="s">
        <v>54</v>
      </c>
      <c r="X70" s="117">
        <v>6.73</v>
      </c>
      <c r="Y70" s="10">
        <v>0</v>
      </c>
      <c r="Z70" s="98"/>
      <c r="AA70" s="9">
        <v>1248</v>
      </c>
      <c r="AB70" s="119" t="s">
        <v>54</v>
      </c>
      <c r="AC70" s="117">
        <v>6.73</v>
      </c>
      <c r="AD70" s="10">
        <v>0</v>
      </c>
      <c r="AE70" s="110">
        <f>(Tabelle1[[#This Row],[gesamter Wärmebedarf unter Berücksichtigung Wirkungsgrad Gasfeuerungsanlage (Gas) '[kWh/a'] 2030]]*0.7)/8760</f>
        <v>0</v>
      </c>
      <c r="AF70" s="8">
        <f t="shared" si="7"/>
        <v>0</v>
      </c>
      <c r="AG70" s="119" t="s">
        <v>54</v>
      </c>
      <c r="AH70" s="117">
        <v>6.73</v>
      </c>
      <c r="AI70" s="10">
        <v>0</v>
      </c>
      <c r="AJ70" s="98">
        <f t="shared" si="10"/>
        <v>0</v>
      </c>
      <c r="AK70" s="119" t="s">
        <v>54</v>
      </c>
      <c r="AL70" s="117">
        <v>6.73</v>
      </c>
      <c r="AM70" s="10">
        <v>0</v>
      </c>
      <c r="AN70" s="98"/>
      <c r="AO70" s="119" t="s">
        <v>54</v>
      </c>
      <c r="AP70" s="117">
        <v>6.73</v>
      </c>
      <c r="AQ70" s="10">
        <v>0</v>
      </c>
      <c r="AR70" s="98">
        <f t="shared" si="11"/>
        <v>0</v>
      </c>
      <c r="AS70" s="119" t="s">
        <v>54</v>
      </c>
      <c r="AT70" s="117">
        <v>6.73</v>
      </c>
      <c r="AU70" s="10">
        <v>0</v>
      </c>
      <c r="AV70" s="8"/>
    </row>
    <row r="71" spans="1:48" x14ac:dyDescent="0.25">
      <c r="A71" s="6">
        <v>10068</v>
      </c>
      <c r="B71" s="6">
        <v>449996</v>
      </c>
      <c r="C71" s="6">
        <v>5425678</v>
      </c>
      <c r="D71" s="205">
        <v>11</v>
      </c>
      <c r="E71" s="6" t="s">
        <v>212</v>
      </c>
      <c r="F71" s="6">
        <v>1</v>
      </c>
      <c r="G71" s="6">
        <v>150</v>
      </c>
      <c r="H71" s="6">
        <v>150</v>
      </c>
      <c r="I71" s="6">
        <v>60</v>
      </c>
      <c r="J71" s="6">
        <f t="shared" si="6"/>
        <v>9000</v>
      </c>
      <c r="K71" s="6"/>
      <c r="L71" s="84">
        <f t="shared" si="8"/>
        <v>9183.6734693877552</v>
      </c>
      <c r="M71" s="7"/>
      <c r="N71" s="7"/>
      <c r="O71" s="7"/>
      <c r="P71" s="7"/>
      <c r="Q71" s="7"/>
      <c r="R71" s="7"/>
      <c r="S71" s="119" t="s">
        <v>54</v>
      </c>
      <c r="T71" s="117">
        <v>1</v>
      </c>
      <c r="U71" s="10">
        <v>0</v>
      </c>
      <c r="V71" s="98">
        <f t="shared" si="9"/>
        <v>0</v>
      </c>
      <c r="W71" s="119" t="s">
        <v>54</v>
      </c>
      <c r="X71" s="117">
        <v>1</v>
      </c>
      <c r="Y71" s="10">
        <v>0</v>
      </c>
      <c r="Z71" s="98"/>
      <c r="AA71" s="9">
        <v>410</v>
      </c>
      <c r="AB71" s="119" t="s">
        <v>54</v>
      </c>
      <c r="AC71" s="117">
        <v>1</v>
      </c>
      <c r="AD71" s="10">
        <v>0</v>
      </c>
      <c r="AE71" s="110">
        <f>(Tabelle1[[#This Row],[gesamter Wärmebedarf unter Berücksichtigung Wirkungsgrad Gasfeuerungsanlage (Gas) '[kWh/a'] 2030]]*0.7)/8760</f>
        <v>0</v>
      </c>
      <c r="AF71" s="8">
        <f t="shared" si="7"/>
        <v>0</v>
      </c>
      <c r="AG71" s="119" t="s">
        <v>54</v>
      </c>
      <c r="AH71" s="117">
        <v>1</v>
      </c>
      <c r="AI71" s="10">
        <v>0</v>
      </c>
      <c r="AJ71" s="98">
        <f t="shared" si="10"/>
        <v>0</v>
      </c>
      <c r="AK71" s="119" t="s">
        <v>54</v>
      </c>
      <c r="AL71" s="117">
        <v>1</v>
      </c>
      <c r="AM71" s="10">
        <v>0</v>
      </c>
      <c r="AN71" s="98"/>
      <c r="AO71" s="119" t="s">
        <v>54</v>
      </c>
      <c r="AP71" s="117">
        <v>1</v>
      </c>
      <c r="AQ71" s="10">
        <v>0</v>
      </c>
      <c r="AR71" s="98">
        <f t="shared" si="11"/>
        <v>0</v>
      </c>
      <c r="AS71" s="119" t="s">
        <v>54</v>
      </c>
      <c r="AT71" s="117">
        <v>1</v>
      </c>
      <c r="AU71" s="10">
        <v>0</v>
      </c>
      <c r="AV71" s="8"/>
    </row>
    <row r="72" spans="1:48" x14ac:dyDescent="0.25">
      <c r="A72" s="6">
        <v>10069</v>
      </c>
      <c r="B72" s="6">
        <v>449987</v>
      </c>
      <c r="C72" s="6">
        <v>5425675</v>
      </c>
      <c r="D72" s="205">
        <v>11</v>
      </c>
      <c r="E72" s="6" t="s">
        <v>212</v>
      </c>
      <c r="F72" s="6">
        <v>1</v>
      </c>
      <c r="G72" s="6">
        <v>150</v>
      </c>
      <c r="H72" s="6">
        <v>150</v>
      </c>
      <c r="I72" s="6">
        <v>170</v>
      </c>
      <c r="J72" s="6">
        <f t="shared" si="6"/>
        <v>25500</v>
      </c>
      <c r="K72" s="6"/>
      <c r="L72" s="84">
        <f t="shared" si="8"/>
        <v>26020.408163265307</v>
      </c>
      <c r="M72" s="7"/>
      <c r="N72" s="7"/>
      <c r="O72" s="7"/>
      <c r="P72" s="7"/>
      <c r="Q72" s="7"/>
      <c r="R72" s="7"/>
      <c r="S72" s="119" t="s">
        <v>54</v>
      </c>
      <c r="T72" s="117">
        <v>1</v>
      </c>
      <c r="U72" s="10">
        <v>0</v>
      </c>
      <c r="V72" s="98">
        <f t="shared" si="9"/>
        <v>0</v>
      </c>
      <c r="W72" s="119" t="s">
        <v>54</v>
      </c>
      <c r="X72" s="117">
        <v>1</v>
      </c>
      <c r="Y72" s="10">
        <v>0</v>
      </c>
      <c r="Z72" s="98"/>
      <c r="AA72" s="9">
        <v>1514</v>
      </c>
      <c r="AB72" s="119" t="s">
        <v>54</v>
      </c>
      <c r="AC72" s="117">
        <v>1</v>
      </c>
      <c r="AD72" s="10">
        <v>0</v>
      </c>
      <c r="AE72" s="110">
        <f>(Tabelle1[[#This Row],[gesamter Wärmebedarf unter Berücksichtigung Wirkungsgrad Gasfeuerungsanlage (Gas) '[kWh/a'] 2030]]*0.7)/8760</f>
        <v>0</v>
      </c>
      <c r="AF72" s="8">
        <f t="shared" si="7"/>
        <v>0</v>
      </c>
      <c r="AG72" s="119" t="s">
        <v>54</v>
      </c>
      <c r="AH72" s="117">
        <v>1</v>
      </c>
      <c r="AI72" s="10">
        <v>0</v>
      </c>
      <c r="AJ72" s="98">
        <f t="shared" si="10"/>
        <v>0</v>
      </c>
      <c r="AK72" s="119" t="s">
        <v>54</v>
      </c>
      <c r="AL72" s="117">
        <v>1</v>
      </c>
      <c r="AM72" s="10">
        <v>0</v>
      </c>
      <c r="AN72" s="98"/>
      <c r="AO72" s="119" t="s">
        <v>54</v>
      </c>
      <c r="AP72" s="117">
        <v>1</v>
      </c>
      <c r="AQ72" s="10">
        <v>0</v>
      </c>
      <c r="AR72" s="98">
        <f t="shared" si="11"/>
        <v>0</v>
      </c>
      <c r="AS72" s="119" t="s">
        <v>54</v>
      </c>
      <c r="AT72" s="117">
        <v>1</v>
      </c>
      <c r="AU72" s="10">
        <v>0</v>
      </c>
      <c r="AV72" s="8"/>
    </row>
    <row r="73" spans="1:48" x14ac:dyDescent="0.25">
      <c r="A73" s="6">
        <v>10070</v>
      </c>
      <c r="B73" s="6">
        <v>449977</v>
      </c>
      <c r="C73" s="6">
        <v>5425674</v>
      </c>
      <c r="D73" s="205">
        <v>11</v>
      </c>
      <c r="E73" s="6" t="s">
        <v>212</v>
      </c>
      <c r="F73" s="6">
        <v>1</v>
      </c>
      <c r="G73" s="6">
        <v>150</v>
      </c>
      <c r="H73" s="6">
        <v>150</v>
      </c>
      <c r="I73" s="6">
        <v>160</v>
      </c>
      <c r="J73" s="6">
        <f t="shared" si="6"/>
        <v>24000</v>
      </c>
      <c r="K73" s="6"/>
      <c r="L73" s="84">
        <f t="shared" si="8"/>
        <v>24489.795918367348</v>
      </c>
      <c r="M73" s="7"/>
      <c r="N73" s="7"/>
      <c r="O73" s="7"/>
      <c r="P73" s="7"/>
      <c r="Q73" s="7"/>
      <c r="R73" s="7"/>
      <c r="S73" s="119" t="s">
        <v>54</v>
      </c>
      <c r="T73" s="117">
        <v>1</v>
      </c>
      <c r="U73" s="10">
        <v>0</v>
      </c>
      <c r="V73" s="98">
        <f t="shared" si="9"/>
        <v>0</v>
      </c>
      <c r="W73" s="119" t="s">
        <v>54</v>
      </c>
      <c r="X73" s="117">
        <v>1</v>
      </c>
      <c r="Y73" s="10">
        <v>0</v>
      </c>
      <c r="Z73" s="98"/>
      <c r="AA73" s="9">
        <v>475</v>
      </c>
      <c r="AB73" s="119" t="s">
        <v>54</v>
      </c>
      <c r="AC73" s="117">
        <v>1</v>
      </c>
      <c r="AD73" s="10">
        <v>0</v>
      </c>
      <c r="AE73" s="110">
        <f>(Tabelle1[[#This Row],[gesamter Wärmebedarf unter Berücksichtigung Wirkungsgrad Gasfeuerungsanlage (Gas) '[kWh/a'] 2030]]*0.7)/8760</f>
        <v>0</v>
      </c>
      <c r="AF73" s="8">
        <f t="shared" si="7"/>
        <v>0</v>
      </c>
      <c r="AG73" s="119" t="s">
        <v>54</v>
      </c>
      <c r="AH73" s="117">
        <v>1</v>
      </c>
      <c r="AI73" s="10">
        <v>0</v>
      </c>
      <c r="AJ73" s="98">
        <f t="shared" si="10"/>
        <v>0</v>
      </c>
      <c r="AK73" s="119" t="s">
        <v>54</v>
      </c>
      <c r="AL73" s="117">
        <v>1</v>
      </c>
      <c r="AM73" s="10">
        <v>0</v>
      </c>
      <c r="AN73" s="98"/>
      <c r="AO73" s="119" t="s">
        <v>54</v>
      </c>
      <c r="AP73" s="117">
        <v>1</v>
      </c>
      <c r="AQ73" s="10">
        <v>0</v>
      </c>
      <c r="AR73" s="98">
        <f t="shared" si="11"/>
        <v>0</v>
      </c>
      <c r="AS73" s="119" t="s">
        <v>54</v>
      </c>
      <c r="AT73" s="117">
        <v>1</v>
      </c>
      <c r="AU73" s="10">
        <v>0</v>
      </c>
      <c r="AV73" s="8"/>
    </row>
    <row r="74" spans="1:48" x14ac:dyDescent="0.25">
      <c r="A74" s="6">
        <v>10071</v>
      </c>
      <c r="B74" s="6">
        <v>449968</v>
      </c>
      <c r="C74" s="6">
        <v>5425670</v>
      </c>
      <c r="D74" s="205">
        <v>12</v>
      </c>
      <c r="E74" s="6" t="s">
        <v>212</v>
      </c>
      <c r="F74" s="6">
        <v>1</v>
      </c>
      <c r="G74" s="6">
        <v>150</v>
      </c>
      <c r="H74" s="6">
        <v>150</v>
      </c>
      <c r="I74" s="6">
        <v>180</v>
      </c>
      <c r="J74" s="6">
        <f t="shared" si="6"/>
        <v>27000</v>
      </c>
      <c r="K74" s="6"/>
      <c r="L74" s="84">
        <f t="shared" si="8"/>
        <v>27551.020408163266</v>
      </c>
      <c r="M74" s="7"/>
      <c r="N74" s="7"/>
      <c r="O74" s="7"/>
      <c r="P74" s="7"/>
      <c r="Q74" s="7"/>
      <c r="R74" s="7"/>
      <c r="S74" s="119" t="s">
        <v>54</v>
      </c>
      <c r="T74" s="117">
        <v>1</v>
      </c>
      <c r="U74" s="10">
        <v>0</v>
      </c>
      <c r="V74" s="98">
        <f t="shared" si="9"/>
        <v>0</v>
      </c>
      <c r="W74" s="119" t="s">
        <v>54</v>
      </c>
      <c r="X74" s="117">
        <v>1</v>
      </c>
      <c r="Y74" s="10">
        <v>0</v>
      </c>
      <c r="Z74" s="98"/>
      <c r="AA74" s="9">
        <v>1003</v>
      </c>
      <c r="AB74" s="119" t="s">
        <v>54</v>
      </c>
      <c r="AC74" s="117">
        <v>1</v>
      </c>
      <c r="AD74" s="10">
        <v>0</v>
      </c>
      <c r="AE74" s="110">
        <f>(Tabelle1[[#This Row],[gesamter Wärmebedarf unter Berücksichtigung Wirkungsgrad Gasfeuerungsanlage (Gas) '[kWh/a'] 2030]]*0.7)/8760</f>
        <v>0</v>
      </c>
      <c r="AF74" s="8">
        <f t="shared" si="7"/>
        <v>0</v>
      </c>
      <c r="AG74" s="119" t="s">
        <v>54</v>
      </c>
      <c r="AH74" s="117">
        <v>1</v>
      </c>
      <c r="AI74" s="10">
        <v>0</v>
      </c>
      <c r="AJ74" s="98">
        <f t="shared" si="10"/>
        <v>0</v>
      </c>
      <c r="AK74" s="119" t="s">
        <v>54</v>
      </c>
      <c r="AL74" s="117">
        <v>1</v>
      </c>
      <c r="AM74" s="10">
        <v>0</v>
      </c>
      <c r="AN74" s="98"/>
      <c r="AO74" s="119" t="s">
        <v>54</v>
      </c>
      <c r="AP74" s="117">
        <v>1</v>
      </c>
      <c r="AQ74" s="10">
        <v>0</v>
      </c>
      <c r="AR74" s="98">
        <f t="shared" si="11"/>
        <v>0</v>
      </c>
      <c r="AS74" s="119" t="s">
        <v>54</v>
      </c>
      <c r="AT74" s="117">
        <v>1</v>
      </c>
      <c r="AU74" s="10">
        <v>0</v>
      </c>
      <c r="AV74" s="8"/>
    </row>
    <row r="75" spans="1:48" x14ac:dyDescent="0.25">
      <c r="A75" s="6">
        <v>10072</v>
      </c>
      <c r="B75" s="6">
        <v>449958</v>
      </c>
      <c r="C75" s="6">
        <v>5425670</v>
      </c>
      <c r="D75" s="205">
        <v>11</v>
      </c>
      <c r="E75" s="6" t="s">
        <v>212</v>
      </c>
      <c r="F75" s="6">
        <v>1</v>
      </c>
      <c r="G75" s="6">
        <v>150</v>
      </c>
      <c r="H75" s="6">
        <v>150</v>
      </c>
      <c r="I75" s="6">
        <v>50</v>
      </c>
      <c r="J75" s="6">
        <f t="shared" si="6"/>
        <v>7500</v>
      </c>
      <c r="K75" s="6"/>
      <c r="L75" s="84">
        <f t="shared" si="8"/>
        <v>7653.0612244897957</v>
      </c>
      <c r="M75" s="7"/>
      <c r="N75" s="7"/>
      <c r="O75" s="7"/>
      <c r="P75" s="7"/>
      <c r="Q75" s="7"/>
      <c r="R75" s="7"/>
      <c r="S75" s="119" t="s">
        <v>53</v>
      </c>
      <c r="T75" s="117">
        <v>1</v>
      </c>
      <c r="U75" s="10">
        <v>7653.0612244897957</v>
      </c>
      <c r="V75" s="98">
        <f t="shared" si="9"/>
        <v>1.5303953660118044E-5</v>
      </c>
      <c r="W75" s="119" t="s">
        <v>53</v>
      </c>
      <c r="X75" s="117">
        <v>1</v>
      </c>
      <c r="Y75" s="10">
        <v>7653.0612244897957</v>
      </c>
      <c r="Z75" s="98"/>
      <c r="AA75" s="9">
        <v>418</v>
      </c>
      <c r="AB75" s="119" t="s">
        <v>53</v>
      </c>
      <c r="AC75" s="117">
        <v>1</v>
      </c>
      <c r="AD75" s="10">
        <v>7653.0612244897957</v>
      </c>
      <c r="AE75" s="110">
        <f>(Tabelle1[[#This Row],[gesamter Wärmebedarf unter Berücksichtigung Wirkungsgrad Gasfeuerungsanlage (Gas) '[kWh/a'] 2030]]*0.7)/8760</f>
        <v>0.61154598825831696</v>
      </c>
      <c r="AF75" s="8">
        <f t="shared" si="7"/>
        <v>1.4795616096273778E-5</v>
      </c>
      <c r="AG75" s="119" t="s">
        <v>53</v>
      </c>
      <c r="AH75" s="117">
        <v>1</v>
      </c>
      <c r="AI75" s="10">
        <v>7653.0612244897957</v>
      </c>
      <c r="AJ75" s="98">
        <f t="shared" si="10"/>
        <v>7.2722201513786622E-6</v>
      </c>
      <c r="AK75" s="119" t="s">
        <v>54</v>
      </c>
      <c r="AL75" s="117">
        <v>1</v>
      </c>
      <c r="AM75" s="10">
        <v>0</v>
      </c>
      <c r="AN75" s="98"/>
      <c r="AO75" s="119" t="s">
        <v>54</v>
      </c>
      <c r="AP75" s="117">
        <v>1</v>
      </c>
      <c r="AQ75" s="10">
        <v>0</v>
      </c>
      <c r="AR75" s="98">
        <f t="shared" si="11"/>
        <v>0</v>
      </c>
      <c r="AS75" s="119" t="s">
        <v>54</v>
      </c>
      <c r="AT75" s="117">
        <v>1</v>
      </c>
      <c r="AU75" s="10">
        <v>0</v>
      </c>
      <c r="AV75" s="8"/>
    </row>
    <row r="76" spans="1:48" x14ac:dyDescent="0.25">
      <c r="A76" s="6">
        <v>10073</v>
      </c>
      <c r="B76" s="6">
        <v>449949</v>
      </c>
      <c r="C76" s="6">
        <v>5425667</v>
      </c>
      <c r="D76" s="205">
        <v>10</v>
      </c>
      <c r="E76" s="6" t="s">
        <v>212</v>
      </c>
      <c r="F76" s="6">
        <v>1</v>
      </c>
      <c r="G76" s="6">
        <v>150</v>
      </c>
      <c r="H76" s="6">
        <v>150</v>
      </c>
      <c r="I76" s="6">
        <v>150</v>
      </c>
      <c r="J76" s="6">
        <f t="shared" si="6"/>
        <v>22500</v>
      </c>
      <c r="K76" s="6"/>
      <c r="L76" s="84">
        <f t="shared" si="8"/>
        <v>22959.18367346939</v>
      </c>
      <c r="M76" s="7"/>
      <c r="N76" s="7"/>
      <c r="O76" s="7"/>
      <c r="P76" s="7"/>
      <c r="Q76" s="7"/>
      <c r="R76" s="7"/>
      <c r="S76" s="119" t="s">
        <v>53</v>
      </c>
      <c r="T76" s="117">
        <v>1</v>
      </c>
      <c r="U76" s="10">
        <v>22959.18367346939</v>
      </c>
      <c r="V76" s="98">
        <f t="shared" si="9"/>
        <v>4.5911860980354138E-5</v>
      </c>
      <c r="W76" s="119" t="s">
        <v>53</v>
      </c>
      <c r="X76" s="117">
        <v>1</v>
      </c>
      <c r="Y76" s="10">
        <v>22959.18367346939</v>
      </c>
      <c r="Z76" s="98"/>
      <c r="AA76" s="9">
        <v>441</v>
      </c>
      <c r="AB76" s="119" t="s">
        <v>53</v>
      </c>
      <c r="AC76" s="117">
        <v>1</v>
      </c>
      <c r="AD76" s="10">
        <v>22959.18367346939</v>
      </c>
      <c r="AE76" s="110">
        <f>(Tabelle1[[#This Row],[gesamter Wärmebedarf unter Berücksichtigung Wirkungsgrad Gasfeuerungsanlage (Gas) '[kWh/a'] 2030]]*0.7)/8760</f>
        <v>1.8346379647749511</v>
      </c>
      <c r="AF76" s="8">
        <f t="shared" si="7"/>
        <v>4.4386848288821333E-5</v>
      </c>
      <c r="AG76" s="119" t="s">
        <v>53</v>
      </c>
      <c r="AH76" s="117">
        <v>1</v>
      </c>
      <c r="AI76" s="10">
        <v>22959.18367346939</v>
      </c>
      <c r="AJ76" s="98">
        <f t="shared" si="10"/>
        <v>2.1816660454135991E-5</v>
      </c>
      <c r="AK76" s="119" t="s">
        <v>53</v>
      </c>
      <c r="AL76" s="117">
        <v>1</v>
      </c>
      <c r="AM76" s="10">
        <v>22959.18367346939</v>
      </c>
      <c r="AN76" s="98"/>
      <c r="AO76" s="119" t="s">
        <v>53</v>
      </c>
      <c r="AP76" s="117">
        <v>1</v>
      </c>
      <c r="AQ76" s="10">
        <v>22959.18367346939</v>
      </c>
      <c r="AR76" s="98">
        <f t="shared" si="11"/>
        <v>2.1816660454135991E-5</v>
      </c>
      <c r="AS76" s="119" t="s">
        <v>53</v>
      </c>
      <c r="AT76" s="117">
        <v>1</v>
      </c>
      <c r="AU76" s="10">
        <v>22959.18367346939</v>
      </c>
      <c r="AV76" s="8"/>
    </row>
    <row r="77" spans="1:48" x14ac:dyDescent="0.25">
      <c r="A77" s="6">
        <v>10074</v>
      </c>
      <c r="B77" s="6">
        <v>449939</v>
      </c>
      <c r="C77" s="6">
        <v>5425666</v>
      </c>
      <c r="D77" s="205">
        <v>9</v>
      </c>
      <c r="E77" s="6" t="s">
        <v>212</v>
      </c>
      <c r="F77" s="6">
        <v>1</v>
      </c>
      <c r="G77" s="6">
        <v>150</v>
      </c>
      <c r="H77" s="6">
        <v>150</v>
      </c>
      <c r="I77" s="6">
        <v>100</v>
      </c>
      <c r="J77" s="6">
        <f t="shared" si="6"/>
        <v>15000</v>
      </c>
      <c r="K77" s="6"/>
      <c r="L77" s="84">
        <f t="shared" si="8"/>
        <v>15306.122448979591</v>
      </c>
      <c r="M77" s="7"/>
      <c r="N77" s="7"/>
      <c r="O77" s="7"/>
      <c r="P77" s="7"/>
      <c r="Q77" s="7"/>
      <c r="R77" s="7"/>
      <c r="S77" s="119" t="s">
        <v>54</v>
      </c>
      <c r="T77" s="117">
        <v>1</v>
      </c>
      <c r="U77" s="10">
        <v>0</v>
      </c>
      <c r="V77" s="98">
        <f t="shared" si="9"/>
        <v>0</v>
      </c>
      <c r="W77" s="119" t="s">
        <v>54</v>
      </c>
      <c r="X77" s="117">
        <v>1</v>
      </c>
      <c r="Y77" s="10">
        <v>0</v>
      </c>
      <c r="Z77" s="98"/>
      <c r="AA77" s="9">
        <v>1006</v>
      </c>
      <c r="AB77" s="119" t="s">
        <v>54</v>
      </c>
      <c r="AC77" s="117">
        <v>1</v>
      </c>
      <c r="AD77" s="10">
        <v>0</v>
      </c>
      <c r="AE77" s="110">
        <f>(Tabelle1[[#This Row],[gesamter Wärmebedarf unter Berücksichtigung Wirkungsgrad Gasfeuerungsanlage (Gas) '[kWh/a'] 2030]]*0.7)/8760</f>
        <v>0</v>
      </c>
      <c r="AF77" s="8">
        <f t="shared" si="7"/>
        <v>0</v>
      </c>
      <c r="AG77" s="119" t="s">
        <v>54</v>
      </c>
      <c r="AH77" s="117">
        <v>1</v>
      </c>
      <c r="AI77" s="10">
        <v>0</v>
      </c>
      <c r="AJ77" s="98">
        <f t="shared" si="10"/>
        <v>0</v>
      </c>
      <c r="AK77" s="119" t="s">
        <v>54</v>
      </c>
      <c r="AL77" s="117">
        <v>1</v>
      </c>
      <c r="AM77" s="10">
        <v>0</v>
      </c>
      <c r="AN77" s="98"/>
      <c r="AO77" s="119" t="s">
        <v>54</v>
      </c>
      <c r="AP77" s="117">
        <v>1</v>
      </c>
      <c r="AQ77" s="10">
        <v>0</v>
      </c>
      <c r="AR77" s="98">
        <f t="shared" si="11"/>
        <v>0</v>
      </c>
      <c r="AS77" s="119" t="s">
        <v>54</v>
      </c>
      <c r="AT77" s="117">
        <v>1</v>
      </c>
      <c r="AU77" s="10">
        <v>0</v>
      </c>
      <c r="AV77" s="8"/>
    </row>
    <row r="78" spans="1:48" x14ac:dyDescent="0.25">
      <c r="A78" s="6">
        <v>10075</v>
      </c>
      <c r="B78" s="6">
        <v>449929</v>
      </c>
      <c r="C78" s="6">
        <v>5425665</v>
      </c>
      <c r="D78" s="205">
        <v>8</v>
      </c>
      <c r="E78" s="6" t="s">
        <v>212</v>
      </c>
      <c r="F78" s="6">
        <v>1</v>
      </c>
      <c r="G78" s="6">
        <v>150</v>
      </c>
      <c r="H78" s="6">
        <v>150</v>
      </c>
      <c r="I78" s="6">
        <v>260</v>
      </c>
      <c r="J78" s="6">
        <f t="shared" si="6"/>
        <v>39000</v>
      </c>
      <c r="K78" s="6"/>
      <c r="L78" s="84">
        <f t="shared" si="8"/>
        <v>39795.918367346938</v>
      </c>
      <c r="M78" s="7"/>
      <c r="N78" s="7"/>
      <c r="O78" s="7"/>
      <c r="P78" s="7"/>
      <c r="Q78" s="7"/>
      <c r="R78" s="7"/>
      <c r="S78" s="119" t="s">
        <v>53</v>
      </c>
      <c r="T78" s="117">
        <v>1</v>
      </c>
      <c r="U78" s="10">
        <v>39795.918367346938</v>
      </c>
      <c r="V78" s="98">
        <f t="shared" si="9"/>
        <v>7.9580559032613827E-5</v>
      </c>
      <c r="W78" s="119" t="s">
        <v>53</v>
      </c>
      <c r="X78" s="117">
        <v>1</v>
      </c>
      <c r="Y78" s="10">
        <v>39795.918367346938</v>
      </c>
      <c r="Z78" s="98"/>
      <c r="AA78" s="9">
        <v>1217</v>
      </c>
      <c r="AB78" s="119" t="s">
        <v>53</v>
      </c>
      <c r="AC78" s="117">
        <v>1</v>
      </c>
      <c r="AD78" s="10">
        <v>39795.918367346938</v>
      </c>
      <c r="AE78" s="110">
        <f>(Tabelle1[[#This Row],[gesamter Wärmebedarf unter Berücksichtigung Wirkungsgrad Gasfeuerungsanlage (Gas) '[kWh/a'] 2030]]*0.7)/8760</f>
        <v>3.1800391389432483</v>
      </c>
      <c r="AF78" s="8">
        <f t="shared" si="7"/>
        <v>7.6937203700623628E-5</v>
      </c>
      <c r="AG78" s="119" t="s">
        <v>53</v>
      </c>
      <c r="AH78" s="117">
        <v>1</v>
      </c>
      <c r="AI78" s="10">
        <v>39795.918367346938</v>
      </c>
      <c r="AJ78" s="98">
        <f t="shared" si="10"/>
        <v>3.7815544787169047E-5</v>
      </c>
      <c r="AK78" s="119" t="s">
        <v>53</v>
      </c>
      <c r="AL78" s="117">
        <v>1</v>
      </c>
      <c r="AM78" s="10">
        <v>39795.918367346938</v>
      </c>
      <c r="AN78" s="98"/>
      <c r="AO78" s="119" t="s">
        <v>53</v>
      </c>
      <c r="AP78" s="117">
        <v>1</v>
      </c>
      <c r="AQ78" s="10">
        <v>39795.918367346938</v>
      </c>
      <c r="AR78" s="98">
        <f t="shared" si="11"/>
        <v>3.7815544787169047E-5</v>
      </c>
      <c r="AS78" s="119" t="s">
        <v>53</v>
      </c>
      <c r="AT78" s="117">
        <v>1</v>
      </c>
      <c r="AU78" s="10">
        <v>39795.918367346938</v>
      </c>
      <c r="AV78" s="8"/>
    </row>
    <row r="79" spans="1:48" x14ac:dyDescent="0.25">
      <c r="A79" s="6">
        <v>10076</v>
      </c>
      <c r="B79" s="6">
        <v>449947</v>
      </c>
      <c r="C79" s="6">
        <v>5425612</v>
      </c>
      <c r="D79" s="205">
        <v>14</v>
      </c>
      <c r="E79" s="6" t="s">
        <v>212</v>
      </c>
      <c r="F79" s="6">
        <v>1</v>
      </c>
      <c r="G79" s="6">
        <v>150</v>
      </c>
      <c r="H79" s="6">
        <v>150</v>
      </c>
      <c r="I79" s="6">
        <v>30</v>
      </c>
      <c r="J79" s="6">
        <f t="shared" si="6"/>
        <v>4500</v>
      </c>
      <c r="K79" s="6"/>
      <c r="L79" s="84">
        <f t="shared" si="8"/>
        <v>4591.8367346938776</v>
      </c>
      <c r="M79" s="7"/>
      <c r="N79" s="7"/>
      <c r="O79" s="7"/>
      <c r="P79" s="7"/>
      <c r="Q79" s="7"/>
      <c r="R79" s="7"/>
      <c r="S79" s="119" t="s">
        <v>53</v>
      </c>
      <c r="T79" s="117">
        <v>1</v>
      </c>
      <c r="U79" s="10">
        <v>4591.8367346938776</v>
      </c>
      <c r="V79" s="98">
        <f t="shared" si="9"/>
        <v>9.1823721960708262E-6</v>
      </c>
      <c r="W79" s="119" t="s">
        <v>53</v>
      </c>
      <c r="X79" s="117">
        <v>1</v>
      </c>
      <c r="Y79" s="10">
        <v>4591.8367346938776</v>
      </c>
      <c r="Z79" s="98"/>
      <c r="AA79" s="9">
        <v>1649</v>
      </c>
      <c r="AB79" s="119" t="s">
        <v>53</v>
      </c>
      <c r="AC79" s="117">
        <v>1</v>
      </c>
      <c r="AD79" s="10">
        <v>4591.8367346938776</v>
      </c>
      <c r="AE79" s="110">
        <f>(Tabelle1[[#This Row],[gesamter Wärmebedarf unter Berücksichtigung Wirkungsgrad Gasfeuerungsanlage (Gas) '[kWh/a'] 2030]]*0.7)/8760</f>
        <v>0.36692759295499022</v>
      </c>
      <c r="AF79" s="8">
        <f t="shared" si="7"/>
        <v>8.8773696577642662E-6</v>
      </c>
      <c r="AG79" s="119" t="s">
        <v>54</v>
      </c>
      <c r="AH79" s="117">
        <v>1</v>
      </c>
      <c r="AI79" s="10">
        <v>0</v>
      </c>
      <c r="AJ79" s="98">
        <f t="shared" si="10"/>
        <v>0</v>
      </c>
      <c r="AK79" s="119" t="s">
        <v>54</v>
      </c>
      <c r="AL79" s="117">
        <v>1</v>
      </c>
      <c r="AM79" s="10">
        <v>0</v>
      </c>
      <c r="AN79" s="98"/>
      <c r="AO79" s="119" t="s">
        <v>54</v>
      </c>
      <c r="AP79" s="117">
        <v>1</v>
      </c>
      <c r="AQ79" s="10">
        <v>0</v>
      </c>
      <c r="AR79" s="98">
        <f t="shared" si="11"/>
        <v>0</v>
      </c>
      <c r="AS79" s="119" t="s">
        <v>54</v>
      </c>
      <c r="AT79" s="117">
        <v>1</v>
      </c>
      <c r="AU79" s="10">
        <v>0</v>
      </c>
      <c r="AV79" s="8"/>
    </row>
    <row r="80" spans="1:48" x14ac:dyDescent="0.25">
      <c r="A80" s="6">
        <v>10077</v>
      </c>
      <c r="B80" s="6">
        <v>449956</v>
      </c>
      <c r="C80" s="6">
        <v>5425616</v>
      </c>
      <c r="D80" s="205">
        <v>13</v>
      </c>
      <c r="E80" s="6" t="s">
        <v>212</v>
      </c>
      <c r="F80" s="6">
        <v>1</v>
      </c>
      <c r="G80" s="6">
        <v>150</v>
      </c>
      <c r="H80" s="6">
        <v>150</v>
      </c>
      <c r="I80" s="6">
        <v>260</v>
      </c>
      <c r="J80" s="6">
        <f t="shared" si="6"/>
        <v>39000</v>
      </c>
      <c r="K80" s="6"/>
      <c r="L80" s="84">
        <f t="shared" si="8"/>
        <v>39795.918367346938</v>
      </c>
      <c r="M80" s="7"/>
      <c r="N80" s="7"/>
      <c r="O80" s="7"/>
      <c r="P80" s="7"/>
      <c r="Q80" s="7"/>
      <c r="R80" s="7"/>
      <c r="S80" s="119" t="s">
        <v>54</v>
      </c>
      <c r="T80" s="117">
        <v>1</v>
      </c>
      <c r="U80" s="10">
        <v>0</v>
      </c>
      <c r="V80" s="98">
        <f t="shared" si="9"/>
        <v>0</v>
      </c>
      <c r="W80" s="119" t="s">
        <v>54</v>
      </c>
      <c r="X80" s="117">
        <v>1</v>
      </c>
      <c r="Y80" s="10">
        <v>0</v>
      </c>
      <c r="Z80" s="98"/>
      <c r="AA80" s="9">
        <v>911</v>
      </c>
      <c r="AB80" s="119" t="s">
        <v>54</v>
      </c>
      <c r="AC80" s="117">
        <v>1</v>
      </c>
      <c r="AD80" s="10">
        <v>0</v>
      </c>
      <c r="AE80" s="110">
        <f>(Tabelle1[[#This Row],[gesamter Wärmebedarf unter Berücksichtigung Wirkungsgrad Gasfeuerungsanlage (Gas) '[kWh/a'] 2030]]*0.7)/8760</f>
        <v>0</v>
      </c>
      <c r="AF80" s="8">
        <f t="shared" si="7"/>
        <v>0</v>
      </c>
      <c r="AG80" s="119" t="s">
        <v>54</v>
      </c>
      <c r="AH80" s="117">
        <v>1</v>
      </c>
      <c r="AI80" s="10">
        <v>0</v>
      </c>
      <c r="AJ80" s="98">
        <f t="shared" si="10"/>
        <v>0</v>
      </c>
      <c r="AK80" s="119" t="s">
        <v>54</v>
      </c>
      <c r="AL80" s="117">
        <v>1</v>
      </c>
      <c r="AM80" s="10">
        <v>0</v>
      </c>
      <c r="AN80" s="98"/>
      <c r="AO80" s="119" t="s">
        <v>54</v>
      </c>
      <c r="AP80" s="117">
        <v>1</v>
      </c>
      <c r="AQ80" s="10">
        <v>0</v>
      </c>
      <c r="AR80" s="98">
        <f t="shared" si="11"/>
        <v>0</v>
      </c>
      <c r="AS80" s="119" t="s">
        <v>54</v>
      </c>
      <c r="AT80" s="117">
        <v>1</v>
      </c>
      <c r="AU80" s="10">
        <v>0</v>
      </c>
      <c r="AV80" s="8"/>
    </row>
    <row r="81" spans="1:48" x14ac:dyDescent="0.25">
      <c r="A81" s="6">
        <v>10078</v>
      </c>
      <c r="B81" s="6">
        <v>449966</v>
      </c>
      <c r="C81" s="6">
        <v>5425619</v>
      </c>
      <c r="D81" s="205">
        <v>13</v>
      </c>
      <c r="E81" s="6" t="s">
        <v>212</v>
      </c>
      <c r="F81" s="6">
        <v>1</v>
      </c>
      <c r="G81" s="6">
        <v>150</v>
      </c>
      <c r="H81" s="6">
        <v>150</v>
      </c>
      <c r="I81" s="6">
        <v>120</v>
      </c>
      <c r="J81" s="6">
        <f t="shared" si="6"/>
        <v>18000</v>
      </c>
      <c r="K81" s="6"/>
      <c r="L81" s="84">
        <f t="shared" si="8"/>
        <v>18367.34693877551</v>
      </c>
      <c r="M81" s="7"/>
      <c r="N81" s="7"/>
      <c r="O81" s="7"/>
      <c r="P81" s="7"/>
      <c r="Q81" s="7"/>
      <c r="R81" s="7"/>
      <c r="S81" s="119" t="s">
        <v>53</v>
      </c>
      <c r="T81" s="117">
        <v>1</v>
      </c>
      <c r="U81" s="10">
        <v>18367.34693877551</v>
      </c>
      <c r="V81" s="98">
        <f t="shared" si="9"/>
        <v>3.6729488784283305E-5</v>
      </c>
      <c r="W81" s="119" t="s">
        <v>53</v>
      </c>
      <c r="X81" s="117">
        <v>1</v>
      </c>
      <c r="Y81" s="10">
        <v>18367.34693877551</v>
      </c>
      <c r="Z81" s="98"/>
      <c r="AA81" s="9">
        <v>53</v>
      </c>
      <c r="AB81" s="119" t="s">
        <v>53</v>
      </c>
      <c r="AC81" s="117">
        <v>1</v>
      </c>
      <c r="AD81" s="10">
        <v>18367.34693877551</v>
      </c>
      <c r="AE81" s="110">
        <f>(Tabelle1[[#This Row],[gesamter Wärmebedarf unter Berücksichtigung Wirkungsgrad Gasfeuerungsanlage (Gas) '[kWh/a'] 2030]]*0.7)/8760</f>
        <v>1.4677103718199609</v>
      </c>
      <c r="AF81" s="8">
        <f t="shared" si="7"/>
        <v>3.5509478631057065E-5</v>
      </c>
      <c r="AG81" s="119" t="s">
        <v>53</v>
      </c>
      <c r="AH81" s="117">
        <v>1</v>
      </c>
      <c r="AI81" s="10">
        <v>18367.34693877551</v>
      </c>
      <c r="AJ81" s="98">
        <f t="shared" si="10"/>
        <v>1.7453328363308793E-5</v>
      </c>
      <c r="AK81" s="119" t="s">
        <v>53</v>
      </c>
      <c r="AL81" s="117">
        <v>1</v>
      </c>
      <c r="AM81" s="10">
        <v>18367.34693877551</v>
      </c>
      <c r="AN81" s="98"/>
      <c r="AO81" s="119" t="s">
        <v>53</v>
      </c>
      <c r="AP81" s="117">
        <v>1</v>
      </c>
      <c r="AQ81" s="10">
        <v>18367.34693877551</v>
      </c>
      <c r="AR81" s="98">
        <f t="shared" si="11"/>
        <v>1.7453328363308793E-5</v>
      </c>
      <c r="AS81" s="119" t="s">
        <v>53</v>
      </c>
      <c r="AT81" s="117">
        <v>1</v>
      </c>
      <c r="AU81" s="10">
        <v>18367.34693877551</v>
      </c>
      <c r="AV81" s="8"/>
    </row>
    <row r="82" spans="1:48" x14ac:dyDescent="0.25">
      <c r="A82" s="6">
        <v>10079</v>
      </c>
      <c r="B82" s="6">
        <v>449975</v>
      </c>
      <c r="C82" s="6">
        <v>5425622</v>
      </c>
      <c r="D82" s="205">
        <v>13</v>
      </c>
      <c r="E82" s="6" t="s">
        <v>195</v>
      </c>
      <c r="F82" s="6">
        <v>1</v>
      </c>
      <c r="G82" s="6">
        <v>90</v>
      </c>
      <c r="H82" s="6">
        <v>90</v>
      </c>
      <c r="I82" s="6">
        <v>80</v>
      </c>
      <c r="J82" s="6">
        <f t="shared" si="6"/>
        <v>7200</v>
      </c>
      <c r="K82" s="6"/>
      <c r="L82" s="84">
        <f t="shared" si="8"/>
        <v>7346.9387755102043</v>
      </c>
      <c r="M82" s="7"/>
      <c r="N82" s="7"/>
      <c r="O82" s="7"/>
      <c r="P82" s="7"/>
      <c r="Q82" s="7"/>
      <c r="R82" s="7"/>
      <c r="S82" s="119" t="s">
        <v>54</v>
      </c>
      <c r="T82" s="117">
        <v>1</v>
      </c>
      <c r="U82" s="10">
        <v>0</v>
      </c>
      <c r="V82" s="98">
        <f t="shared" si="9"/>
        <v>0</v>
      </c>
      <c r="W82" s="119" t="s">
        <v>53</v>
      </c>
      <c r="X82" s="117">
        <v>1</v>
      </c>
      <c r="Y82" s="10">
        <v>7346.9387755102043</v>
      </c>
      <c r="Z82" s="98"/>
      <c r="AA82" s="9">
        <v>207</v>
      </c>
      <c r="AB82" s="119" t="s">
        <v>53</v>
      </c>
      <c r="AC82" s="117">
        <v>1</v>
      </c>
      <c r="AD82" s="10">
        <v>7346.9387755102043</v>
      </c>
      <c r="AE82" s="110">
        <f>(Tabelle1[[#This Row],[gesamter Wärmebedarf unter Berücksichtigung Wirkungsgrad Gasfeuerungsanlage (Gas) '[kWh/a'] 2030]]*0.7)/8760</f>
        <v>0.58708414872798442</v>
      </c>
      <c r="AF82" s="8">
        <f t="shared" si="7"/>
        <v>1.4203791452422828E-5</v>
      </c>
      <c r="AG82" s="119" t="s">
        <v>53</v>
      </c>
      <c r="AH82" s="117">
        <v>1</v>
      </c>
      <c r="AI82" s="10">
        <v>7346.9387755102043</v>
      </c>
      <c r="AJ82" s="98">
        <f t="shared" si="10"/>
        <v>6.9813313453235175E-6</v>
      </c>
      <c r="AK82" s="119" t="s">
        <v>53</v>
      </c>
      <c r="AL82" s="117">
        <v>1</v>
      </c>
      <c r="AM82" s="10">
        <v>7346.9387755102043</v>
      </c>
      <c r="AN82" s="98"/>
      <c r="AO82" s="119" t="s">
        <v>53</v>
      </c>
      <c r="AP82" s="117">
        <v>1</v>
      </c>
      <c r="AQ82" s="10">
        <v>7346.9387755102043</v>
      </c>
      <c r="AR82" s="98">
        <f t="shared" si="11"/>
        <v>6.9813313453235175E-6</v>
      </c>
      <c r="AS82" s="119" t="s">
        <v>53</v>
      </c>
      <c r="AT82" s="117">
        <v>1</v>
      </c>
      <c r="AU82" s="10">
        <v>7346.9387755102043</v>
      </c>
      <c r="AV82" s="8"/>
    </row>
    <row r="83" spans="1:48" x14ac:dyDescent="0.25">
      <c r="A83" s="6">
        <v>10080</v>
      </c>
      <c r="B83" s="6">
        <v>449985</v>
      </c>
      <c r="C83" s="6">
        <v>5425624</v>
      </c>
      <c r="D83" s="205">
        <v>13</v>
      </c>
      <c r="E83" s="6" t="s">
        <v>212</v>
      </c>
      <c r="F83" s="6">
        <v>1</v>
      </c>
      <c r="G83" s="6">
        <v>150</v>
      </c>
      <c r="H83" s="6">
        <v>150</v>
      </c>
      <c r="I83" s="6">
        <v>150</v>
      </c>
      <c r="J83" s="6">
        <f t="shared" si="6"/>
        <v>22500</v>
      </c>
      <c r="K83" s="6"/>
      <c r="L83" s="84">
        <f t="shared" si="8"/>
        <v>22959.18367346939</v>
      </c>
      <c r="M83" s="7"/>
      <c r="N83" s="7"/>
      <c r="O83" s="7"/>
      <c r="P83" s="7"/>
      <c r="Q83" s="7"/>
      <c r="R83" s="7"/>
      <c r="S83" s="119" t="s">
        <v>54</v>
      </c>
      <c r="T83" s="117">
        <v>1</v>
      </c>
      <c r="U83" s="10">
        <v>0</v>
      </c>
      <c r="V83" s="98">
        <f t="shared" si="9"/>
        <v>0</v>
      </c>
      <c r="W83" s="119" t="s">
        <v>53</v>
      </c>
      <c r="X83" s="117">
        <v>1</v>
      </c>
      <c r="Y83" s="10">
        <v>22959.18367346939</v>
      </c>
      <c r="Z83" s="98"/>
      <c r="AA83" s="9">
        <v>1706</v>
      </c>
      <c r="AB83" s="119" t="s">
        <v>53</v>
      </c>
      <c r="AC83" s="117">
        <v>1</v>
      </c>
      <c r="AD83" s="10">
        <v>22959.18367346939</v>
      </c>
      <c r="AE83" s="110">
        <f>(Tabelle1[[#This Row],[gesamter Wärmebedarf unter Berücksichtigung Wirkungsgrad Gasfeuerungsanlage (Gas) '[kWh/a'] 2030]]*0.7)/8760</f>
        <v>1.8346379647749511</v>
      </c>
      <c r="AF83" s="8">
        <f t="shared" si="7"/>
        <v>4.4386848288821333E-5</v>
      </c>
      <c r="AG83" s="119" t="s">
        <v>53</v>
      </c>
      <c r="AH83" s="117">
        <v>1</v>
      </c>
      <c r="AI83" s="10">
        <v>22959.18367346939</v>
      </c>
      <c r="AJ83" s="98">
        <f t="shared" si="10"/>
        <v>2.1816660454135991E-5</v>
      </c>
      <c r="AK83" s="119" t="s">
        <v>53</v>
      </c>
      <c r="AL83" s="117">
        <v>1</v>
      </c>
      <c r="AM83" s="10">
        <v>22959.18367346939</v>
      </c>
      <c r="AN83" s="98"/>
      <c r="AO83" s="119" t="s">
        <v>53</v>
      </c>
      <c r="AP83" s="117">
        <v>1</v>
      </c>
      <c r="AQ83" s="10">
        <v>22959.18367346939</v>
      </c>
      <c r="AR83" s="98">
        <f t="shared" si="11"/>
        <v>2.1816660454135991E-5</v>
      </c>
      <c r="AS83" s="119" t="s">
        <v>53</v>
      </c>
      <c r="AT83" s="117">
        <v>1</v>
      </c>
      <c r="AU83" s="10">
        <v>22959.18367346939</v>
      </c>
      <c r="AV83" s="8"/>
    </row>
    <row r="84" spans="1:48" x14ac:dyDescent="0.25">
      <c r="A84" s="6">
        <v>10081</v>
      </c>
      <c r="B84" s="6">
        <v>449995</v>
      </c>
      <c r="C84" s="6">
        <v>5425626</v>
      </c>
      <c r="D84" s="205">
        <v>13</v>
      </c>
      <c r="E84" s="6" t="s">
        <v>212</v>
      </c>
      <c r="F84" s="6">
        <v>1</v>
      </c>
      <c r="G84" s="6">
        <v>150</v>
      </c>
      <c r="H84" s="6">
        <v>150</v>
      </c>
      <c r="I84" s="6">
        <v>180</v>
      </c>
      <c r="J84" s="6">
        <f t="shared" si="6"/>
        <v>27000</v>
      </c>
      <c r="K84" s="6"/>
      <c r="L84" s="84">
        <f t="shared" si="8"/>
        <v>27551.020408163266</v>
      </c>
      <c r="M84" s="7"/>
      <c r="N84" s="7"/>
      <c r="O84" s="7"/>
      <c r="P84" s="7"/>
      <c r="Q84" s="7"/>
      <c r="R84" s="7"/>
      <c r="S84" s="119" t="s">
        <v>53</v>
      </c>
      <c r="T84" s="117">
        <v>1</v>
      </c>
      <c r="U84" s="10">
        <v>27551.020408163266</v>
      </c>
      <c r="V84" s="98">
        <f t="shared" si="9"/>
        <v>5.5094233176424957E-5</v>
      </c>
      <c r="W84" s="119" t="s">
        <v>53</v>
      </c>
      <c r="X84" s="117">
        <v>1</v>
      </c>
      <c r="Y84" s="10">
        <v>27551.020408163266</v>
      </c>
      <c r="Z84" s="98"/>
      <c r="AA84" s="9">
        <v>1417</v>
      </c>
      <c r="AB84" s="119" t="s">
        <v>53</v>
      </c>
      <c r="AC84" s="117">
        <v>1</v>
      </c>
      <c r="AD84" s="10">
        <v>27551.020408163266</v>
      </c>
      <c r="AE84" s="110">
        <f>(Tabelle1[[#This Row],[gesamter Wärmebedarf unter Berücksichtigung Wirkungsgrad Gasfeuerungsanlage (Gas) '[kWh/a'] 2030]]*0.7)/8760</f>
        <v>2.2015655577299413</v>
      </c>
      <c r="AF84" s="8">
        <f t="shared" si="7"/>
        <v>5.3264217946585601E-5</v>
      </c>
      <c r="AG84" s="119" t="s">
        <v>53</v>
      </c>
      <c r="AH84" s="117">
        <v>1</v>
      </c>
      <c r="AI84" s="10">
        <v>27551.020408163266</v>
      </c>
      <c r="AJ84" s="98">
        <f t="shared" si="10"/>
        <v>2.6179992544963188E-5</v>
      </c>
      <c r="AK84" s="119" t="s">
        <v>53</v>
      </c>
      <c r="AL84" s="117">
        <v>1</v>
      </c>
      <c r="AM84" s="10">
        <v>27551.020408163266</v>
      </c>
      <c r="AN84" s="98"/>
      <c r="AO84" s="119" t="s">
        <v>53</v>
      </c>
      <c r="AP84" s="117">
        <v>1</v>
      </c>
      <c r="AQ84" s="10">
        <v>27551.020408163266</v>
      </c>
      <c r="AR84" s="98">
        <f t="shared" si="11"/>
        <v>2.6179992544963188E-5</v>
      </c>
      <c r="AS84" s="119" t="s">
        <v>53</v>
      </c>
      <c r="AT84" s="117">
        <v>1</v>
      </c>
      <c r="AU84" s="10">
        <v>27551.020408163266</v>
      </c>
      <c r="AV84" s="8"/>
    </row>
    <row r="85" spans="1:48" x14ac:dyDescent="0.25">
      <c r="A85" s="6">
        <v>10082</v>
      </c>
      <c r="B85" s="6">
        <v>450004</v>
      </c>
      <c r="C85" s="6">
        <v>5425627</v>
      </c>
      <c r="D85" s="205">
        <v>15</v>
      </c>
      <c r="E85" s="6" t="s">
        <v>212</v>
      </c>
      <c r="F85" s="6">
        <v>1</v>
      </c>
      <c r="G85" s="6">
        <v>150</v>
      </c>
      <c r="H85" s="6">
        <v>150</v>
      </c>
      <c r="I85" s="6">
        <v>240</v>
      </c>
      <c r="J85" s="6">
        <f t="shared" si="6"/>
        <v>36000</v>
      </c>
      <c r="K85" s="6"/>
      <c r="L85" s="84">
        <f t="shared" si="8"/>
        <v>36734.693877551021</v>
      </c>
      <c r="M85" s="7"/>
      <c r="N85" s="7"/>
      <c r="O85" s="7"/>
      <c r="P85" s="7"/>
      <c r="Q85" s="7"/>
      <c r="R85" s="7"/>
      <c r="S85" s="119" t="s">
        <v>54</v>
      </c>
      <c r="T85" s="117">
        <v>1</v>
      </c>
      <c r="U85" s="10">
        <v>0</v>
      </c>
      <c r="V85" s="98">
        <f t="shared" si="9"/>
        <v>0</v>
      </c>
      <c r="W85" s="119" t="s">
        <v>54</v>
      </c>
      <c r="X85" s="117">
        <v>1</v>
      </c>
      <c r="Y85" s="10">
        <v>0</v>
      </c>
      <c r="Z85" s="98"/>
      <c r="AA85" s="9">
        <v>1065</v>
      </c>
      <c r="AB85" s="119" t="s">
        <v>54</v>
      </c>
      <c r="AC85" s="117">
        <v>1</v>
      </c>
      <c r="AD85" s="10">
        <v>0</v>
      </c>
      <c r="AE85" s="110">
        <f>(Tabelle1[[#This Row],[gesamter Wärmebedarf unter Berücksichtigung Wirkungsgrad Gasfeuerungsanlage (Gas) '[kWh/a'] 2030]]*0.7)/8760</f>
        <v>0</v>
      </c>
      <c r="AF85" s="8">
        <f t="shared" si="7"/>
        <v>0</v>
      </c>
      <c r="AG85" s="119" t="s">
        <v>54</v>
      </c>
      <c r="AH85" s="117">
        <v>1</v>
      </c>
      <c r="AI85" s="10">
        <v>0</v>
      </c>
      <c r="AJ85" s="98">
        <f t="shared" si="10"/>
        <v>0</v>
      </c>
      <c r="AK85" s="119" t="s">
        <v>54</v>
      </c>
      <c r="AL85" s="117">
        <v>1</v>
      </c>
      <c r="AM85" s="10">
        <v>0</v>
      </c>
      <c r="AN85" s="98"/>
      <c r="AO85" s="119" t="s">
        <v>54</v>
      </c>
      <c r="AP85" s="117">
        <v>1</v>
      </c>
      <c r="AQ85" s="10">
        <v>0</v>
      </c>
      <c r="AR85" s="98">
        <f t="shared" si="11"/>
        <v>0</v>
      </c>
      <c r="AS85" s="119" t="s">
        <v>54</v>
      </c>
      <c r="AT85" s="117">
        <v>1</v>
      </c>
      <c r="AU85" s="10">
        <v>0</v>
      </c>
      <c r="AV85" s="8"/>
    </row>
    <row r="86" spans="1:48" x14ac:dyDescent="0.25">
      <c r="A86" s="6">
        <v>10083</v>
      </c>
      <c r="B86" s="6">
        <v>450014</v>
      </c>
      <c r="C86" s="6">
        <v>5425632</v>
      </c>
      <c r="D86" s="205">
        <v>13</v>
      </c>
      <c r="E86" s="6" t="s">
        <v>212</v>
      </c>
      <c r="F86" s="6">
        <v>1</v>
      </c>
      <c r="G86" s="6">
        <v>150</v>
      </c>
      <c r="H86" s="6">
        <v>150</v>
      </c>
      <c r="I86" s="6">
        <v>150</v>
      </c>
      <c r="J86" s="6">
        <f t="shared" si="6"/>
        <v>22500</v>
      </c>
      <c r="K86" s="6"/>
      <c r="L86" s="84">
        <f t="shared" si="8"/>
        <v>22959.18367346939</v>
      </c>
      <c r="M86" s="7"/>
      <c r="N86" s="7"/>
      <c r="O86" s="7"/>
      <c r="P86" s="7"/>
      <c r="Q86" s="7"/>
      <c r="R86" s="7"/>
      <c r="S86" s="119" t="s">
        <v>54</v>
      </c>
      <c r="T86" s="117">
        <v>1</v>
      </c>
      <c r="U86" s="10">
        <v>0</v>
      </c>
      <c r="V86" s="98">
        <f t="shared" si="9"/>
        <v>0</v>
      </c>
      <c r="W86" s="119" t="s">
        <v>54</v>
      </c>
      <c r="X86" s="117">
        <v>1</v>
      </c>
      <c r="Y86" s="10">
        <v>0</v>
      </c>
      <c r="Z86" s="98"/>
      <c r="AA86" s="9">
        <v>903</v>
      </c>
      <c r="AB86" s="119" t="s">
        <v>54</v>
      </c>
      <c r="AC86" s="117">
        <v>1</v>
      </c>
      <c r="AD86" s="10">
        <v>0</v>
      </c>
      <c r="AE86" s="110">
        <f>(Tabelle1[[#This Row],[gesamter Wärmebedarf unter Berücksichtigung Wirkungsgrad Gasfeuerungsanlage (Gas) '[kWh/a'] 2030]]*0.7)/8760</f>
        <v>0</v>
      </c>
      <c r="AF86" s="8">
        <f t="shared" si="7"/>
        <v>0</v>
      </c>
      <c r="AG86" s="119" t="s">
        <v>54</v>
      </c>
      <c r="AH86" s="117">
        <v>1</v>
      </c>
      <c r="AI86" s="10">
        <v>0</v>
      </c>
      <c r="AJ86" s="98">
        <f t="shared" si="10"/>
        <v>0</v>
      </c>
      <c r="AK86" s="119" t="s">
        <v>54</v>
      </c>
      <c r="AL86" s="117">
        <v>1</v>
      </c>
      <c r="AM86" s="10">
        <v>0</v>
      </c>
      <c r="AN86" s="98"/>
      <c r="AO86" s="119" t="s">
        <v>54</v>
      </c>
      <c r="AP86" s="117">
        <v>1</v>
      </c>
      <c r="AQ86" s="10">
        <v>0</v>
      </c>
      <c r="AR86" s="98">
        <f t="shared" si="11"/>
        <v>0</v>
      </c>
      <c r="AS86" s="119" t="s">
        <v>54</v>
      </c>
      <c r="AT86" s="117">
        <v>1</v>
      </c>
      <c r="AU86" s="10">
        <v>0</v>
      </c>
      <c r="AV86" s="8"/>
    </row>
    <row r="87" spans="1:48" x14ac:dyDescent="0.25">
      <c r="A87" s="6">
        <v>10084</v>
      </c>
      <c r="B87" s="6">
        <v>450028</v>
      </c>
      <c r="C87" s="6">
        <v>5425599</v>
      </c>
      <c r="D87" s="205">
        <v>9</v>
      </c>
      <c r="E87" s="6" t="s">
        <v>211</v>
      </c>
      <c r="F87" s="6">
        <v>2</v>
      </c>
      <c r="G87" s="6">
        <v>112</v>
      </c>
      <c r="H87" s="6">
        <v>224</v>
      </c>
      <c r="I87" s="6">
        <v>70</v>
      </c>
      <c r="J87" s="6">
        <f t="shared" si="6"/>
        <v>15680</v>
      </c>
      <c r="K87" s="6"/>
      <c r="L87" s="84">
        <f t="shared" si="8"/>
        <v>16000</v>
      </c>
      <c r="M87" s="7"/>
      <c r="N87" s="7"/>
      <c r="O87" s="7"/>
      <c r="P87" s="7"/>
      <c r="Q87" s="7"/>
      <c r="R87" s="7"/>
      <c r="S87" s="119" t="s">
        <v>53</v>
      </c>
      <c r="T87" s="117">
        <v>2</v>
      </c>
      <c r="U87" s="10">
        <v>16000</v>
      </c>
      <c r="V87" s="98">
        <f t="shared" si="9"/>
        <v>3.1995465785420123E-5</v>
      </c>
      <c r="W87" s="119" t="s">
        <v>53</v>
      </c>
      <c r="X87" s="117">
        <v>2</v>
      </c>
      <c r="Y87" s="10">
        <v>16000</v>
      </c>
      <c r="Z87" s="98"/>
      <c r="AA87" s="9">
        <v>449</v>
      </c>
      <c r="AB87" s="119" t="s">
        <v>53</v>
      </c>
      <c r="AC87" s="117">
        <v>2</v>
      </c>
      <c r="AD87" s="10">
        <v>16000</v>
      </c>
      <c r="AE87" s="110">
        <f>(Tabelle1[[#This Row],[gesamter Wärmebedarf unter Berücksichtigung Wirkungsgrad Gasfeuerungsanlage (Gas) '[kWh/a'] 2030]]*0.7)/8760</f>
        <v>1.2785388127853881</v>
      </c>
      <c r="AF87" s="8">
        <f t="shared" si="7"/>
        <v>3.0932701385276377E-5</v>
      </c>
      <c r="AG87" s="119" t="s">
        <v>53</v>
      </c>
      <c r="AH87" s="117">
        <v>2</v>
      </c>
      <c r="AI87" s="10">
        <v>16000</v>
      </c>
      <c r="AJ87" s="98">
        <f t="shared" si="10"/>
        <v>1.5203788263148993E-5</v>
      </c>
      <c r="AK87" s="119" t="s">
        <v>53</v>
      </c>
      <c r="AL87" s="117">
        <v>2</v>
      </c>
      <c r="AM87" s="10">
        <v>16000</v>
      </c>
      <c r="AN87" s="98"/>
      <c r="AO87" s="119" t="s">
        <v>53</v>
      </c>
      <c r="AP87" s="117">
        <v>2</v>
      </c>
      <c r="AQ87" s="10">
        <v>16000</v>
      </c>
      <c r="AR87" s="98">
        <f t="shared" si="11"/>
        <v>1.5203788263148993E-5</v>
      </c>
      <c r="AS87" s="119" t="s">
        <v>53</v>
      </c>
      <c r="AT87" s="117">
        <v>2</v>
      </c>
      <c r="AU87" s="10">
        <v>16000</v>
      </c>
      <c r="AV87" s="8"/>
    </row>
    <row r="88" spans="1:48" x14ac:dyDescent="0.25">
      <c r="A88" s="6">
        <v>10085</v>
      </c>
      <c r="B88" s="6">
        <v>450022</v>
      </c>
      <c r="C88" s="6">
        <v>5425594</v>
      </c>
      <c r="D88" s="205">
        <v>12</v>
      </c>
      <c r="E88" s="6" t="s">
        <v>211</v>
      </c>
      <c r="F88" s="6">
        <v>2</v>
      </c>
      <c r="G88" s="6">
        <v>112</v>
      </c>
      <c r="H88" s="6">
        <v>224</v>
      </c>
      <c r="I88" s="6">
        <v>50</v>
      </c>
      <c r="J88" s="6">
        <f t="shared" si="6"/>
        <v>11200</v>
      </c>
      <c r="K88" s="6"/>
      <c r="L88" s="84">
        <f t="shared" si="8"/>
        <v>11428.571428571429</v>
      </c>
      <c r="M88" s="7"/>
      <c r="N88" s="7"/>
      <c r="O88" s="7"/>
      <c r="P88" s="7"/>
      <c r="Q88" s="7"/>
      <c r="R88" s="7"/>
      <c r="S88" s="119" t="s">
        <v>54</v>
      </c>
      <c r="T88" s="117">
        <v>2</v>
      </c>
      <c r="U88" s="10">
        <v>0</v>
      </c>
      <c r="V88" s="98">
        <f t="shared" si="9"/>
        <v>0</v>
      </c>
      <c r="W88" s="119" t="s">
        <v>54</v>
      </c>
      <c r="X88" s="117">
        <v>2</v>
      </c>
      <c r="Y88" s="10">
        <v>0</v>
      </c>
      <c r="Z88" s="98"/>
      <c r="AA88" s="9">
        <v>415</v>
      </c>
      <c r="AB88" s="119" t="s">
        <v>54</v>
      </c>
      <c r="AC88" s="117">
        <v>2</v>
      </c>
      <c r="AD88" s="10">
        <v>0</v>
      </c>
      <c r="AE88" s="110">
        <f>(Tabelle1[[#This Row],[gesamter Wärmebedarf unter Berücksichtigung Wirkungsgrad Gasfeuerungsanlage (Gas) '[kWh/a'] 2030]]*0.7)/8760</f>
        <v>0</v>
      </c>
      <c r="AF88" s="8">
        <f t="shared" si="7"/>
        <v>0</v>
      </c>
      <c r="AG88" s="119" t="s">
        <v>54</v>
      </c>
      <c r="AH88" s="117">
        <v>2</v>
      </c>
      <c r="AI88" s="10">
        <v>0</v>
      </c>
      <c r="AJ88" s="98">
        <f t="shared" si="10"/>
        <v>0</v>
      </c>
      <c r="AK88" s="119" t="s">
        <v>54</v>
      </c>
      <c r="AL88" s="117">
        <v>2</v>
      </c>
      <c r="AM88" s="10">
        <v>0</v>
      </c>
      <c r="AN88" s="98"/>
      <c r="AO88" s="119" t="s">
        <v>54</v>
      </c>
      <c r="AP88" s="117">
        <v>2</v>
      </c>
      <c r="AQ88" s="10">
        <v>0</v>
      </c>
      <c r="AR88" s="98">
        <f t="shared" si="11"/>
        <v>0</v>
      </c>
      <c r="AS88" s="119" t="s">
        <v>54</v>
      </c>
      <c r="AT88" s="117">
        <v>2</v>
      </c>
      <c r="AU88" s="10">
        <v>0</v>
      </c>
      <c r="AV88" s="8"/>
    </row>
    <row r="89" spans="1:48" x14ac:dyDescent="0.25">
      <c r="A89" s="6">
        <v>10086</v>
      </c>
      <c r="B89" s="6">
        <v>450016</v>
      </c>
      <c r="C89" s="6">
        <v>5425592</v>
      </c>
      <c r="D89" s="205">
        <v>13</v>
      </c>
      <c r="E89" s="6" t="s">
        <v>212</v>
      </c>
      <c r="F89" s="6">
        <v>1</v>
      </c>
      <c r="G89" s="6">
        <v>150</v>
      </c>
      <c r="H89" s="6">
        <v>150</v>
      </c>
      <c r="I89" s="6">
        <v>220</v>
      </c>
      <c r="J89" s="6">
        <f t="shared" si="6"/>
        <v>33000</v>
      </c>
      <c r="K89" s="6"/>
      <c r="L89" s="84">
        <f t="shared" si="8"/>
        <v>33673.469387755104</v>
      </c>
      <c r="M89" s="7"/>
      <c r="N89" s="7"/>
      <c r="O89" s="7"/>
      <c r="P89" s="7"/>
      <c r="Q89" s="7"/>
      <c r="R89" s="7"/>
      <c r="S89" s="119" t="s">
        <v>54</v>
      </c>
      <c r="T89" s="117">
        <v>1</v>
      </c>
      <c r="U89" s="10">
        <v>0</v>
      </c>
      <c r="V89" s="98">
        <f t="shared" si="9"/>
        <v>0</v>
      </c>
      <c r="W89" s="119" t="s">
        <v>54</v>
      </c>
      <c r="X89" s="117">
        <v>1</v>
      </c>
      <c r="Y89" s="10">
        <v>0</v>
      </c>
      <c r="Z89" s="98"/>
      <c r="AA89" s="9">
        <v>722</v>
      </c>
      <c r="AB89" s="119" t="s">
        <v>54</v>
      </c>
      <c r="AC89" s="117">
        <v>1</v>
      </c>
      <c r="AD89" s="10">
        <v>0</v>
      </c>
      <c r="AE89" s="110">
        <f>(Tabelle1[[#This Row],[gesamter Wärmebedarf unter Berücksichtigung Wirkungsgrad Gasfeuerungsanlage (Gas) '[kWh/a'] 2030]]*0.7)/8760</f>
        <v>0</v>
      </c>
      <c r="AF89" s="8">
        <f t="shared" si="7"/>
        <v>0</v>
      </c>
      <c r="AG89" s="119" t="s">
        <v>54</v>
      </c>
      <c r="AH89" s="117">
        <v>1</v>
      </c>
      <c r="AI89" s="10">
        <v>0</v>
      </c>
      <c r="AJ89" s="98">
        <f t="shared" si="10"/>
        <v>0</v>
      </c>
      <c r="AK89" s="119" t="s">
        <v>54</v>
      </c>
      <c r="AL89" s="117">
        <v>1</v>
      </c>
      <c r="AM89" s="10">
        <v>0</v>
      </c>
      <c r="AN89" s="98"/>
      <c r="AO89" s="119" t="s">
        <v>54</v>
      </c>
      <c r="AP89" s="117">
        <v>1</v>
      </c>
      <c r="AQ89" s="10">
        <v>0</v>
      </c>
      <c r="AR89" s="98">
        <f t="shared" si="11"/>
        <v>0</v>
      </c>
      <c r="AS89" s="119" t="s">
        <v>54</v>
      </c>
      <c r="AT89" s="117">
        <v>1</v>
      </c>
      <c r="AU89" s="10">
        <v>0</v>
      </c>
      <c r="AV89" s="8"/>
    </row>
    <row r="90" spans="1:48" x14ac:dyDescent="0.25">
      <c r="A90" s="6">
        <v>10087</v>
      </c>
      <c r="B90" s="6">
        <v>450007</v>
      </c>
      <c r="C90" s="6">
        <v>5425591</v>
      </c>
      <c r="D90" s="205">
        <v>12</v>
      </c>
      <c r="E90" s="75" t="s">
        <v>210</v>
      </c>
      <c r="F90" s="6">
        <v>6.73</v>
      </c>
      <c r="G90" s="6">
        <v>70</v>
      </c>
      <c r="H90" s="6">
        <v>471.1</v>
      </c>
      <c r="I90" s="6">
        <v>130</v>
      </c>
      <c r="J90" s="6">
        <f t="shared" si="6"/>
        <v>61243</v>
      </c>
      <c r="K90" s="6"/>
      <c r="L90" s="84">
        <f t="shared" si="8"/>
        <v>62492.857142857145</v>
      </c>
      <c r="M90" s="7"/>
      <c r="N90" s="7"/>
      <c r="O90" s="7"/>
      <c r="P90" s="7"/>
      <c r="Q90" s="7"/>
      <c r="R90" s="7"/>
      <c r="S90" s="119" t="s">
        <v>54</v>
      </c>
      <c r="T90" s="117">
        <v>6.73</v>
      </c>
      <c r="U90" s="10">
        <v>0</v>
      </c>
      <c r="V90" s="98">
        <f t="shared" si="9"/>
        <v>0</v>
      </c>
      <c r="W90" s="119" t="s">
        <v>54</v>
      </c>
      <c r="X90" s="117">
        <v>6.73</v>
      </c>
      <c r="Y90" s="10">
        <v>0</v>
      </c>
      <c r="Z90" s="98"/>
      <c r="AA90" s="9">
        <v>586</v>
      </c>
      <c r="AB90" s="119" t="s">
        <v>54</v>
      </c>
      <c r="AC90" s="117">
        <v>6.73</v>
      </c>
      <c r="AD90" s="10">
        <v>0</v>
      </c>
      <c r="AE90" s="110">
        <f>(Tabelle1[[#This Row],[gesamter Wärmebedarf unter Berücksichtigung Wirkungsgrad Gasfeuerungsanlage (Gas) '[kWh/a'] 2030]]*0.7)/8760</f>
        <v>0</v>
      </c>
      <c r="AF90" s="8">
        <f t="shared" si="7"/>
        <v>0</v>
      </c>
      <c r="AG90" s="119" t="s">
        <v>54</v>
      </c>
      <c r="AH90" s="117">
        <v>6.73</v>
      </c>
      <c r="AI90" s="10">
        <v>0</v>
      </c>
      <c r="AJ90" s="98">
        <f t="shared" si="10"/>
        <v>0</v>
      </c>
      <c r="AK90" s="119" t="s">
        <v>54</v>
      </c>
      <c r="AL90" s="117">
        <v>6.73</v>
      </c>
      <c r="AM90" s="10">
        <v>0</v>
      </c>
      <c r="AN90" s="98"/>
      <c r="AO90" s="119" t="s">
        <v>54</v>
      </c>
      <c r="AP90" s="117">
        <v>6.73</v>
      </c>
      <c r="AQ90" s="10">
        <v>0</v>
      </c>
      <c r="AR90" s="98">
        <f t="shared" si="11"/>
        <v>0</v>
      </c>
      <c r="AS90" s="119" t="s">
        <v>54</v>
      </c>
      <c r="AT90" s="117">
        <v>6.73</v>
      </c>
      <c r="AU90" s="10">
        <v>0</v>
      </c>
      <c r="AV90" s="8"/>
    </row>
    <row r="91" spans="1:48" x14ac:dyDescent="0.25">
      <c r="A91" s="6">
        <v>10088</v>
      </c>
      <c r="B91" s="6">
        <v>449998</v>
      </c>
      <c r="C91" s="6">
        <v>5425588</v>
      </c>
      <c r="D91" s="205">
        <v>12</v>
      </c>
      <c r="E91" s="6" t="s">
        <v>211</v>
      </c>
      <c r="F91" s="6">
        <v>2</v>
      </c>
      <c r="G91" s="6">
        <v>112</v>
      </c>
      <c r="H91" s="6">
        <v>224</v>
      </c>
      <c r="I91" s="6">
        <v>190</v>
      </c>
      <c r="J91" s="6">
        <f t="shared" si="6"/>
        <v>42560</v>
      </c>
      <c r="K91" s="6"/>
      <c r="L91" s="84">
        <f t="shared" si="8"/>
        <v>43428.571428571428</v>
      </c>
      <c r="M91" s="7"/>
      <c r="N91" s="7"/>
      <c r="O91" s="7"/>
      <c r="P91" s="7"/>
      <c r="Q91" s="7"/>
      <c r="R91" s="7"/>
      <c r="S91" s="119" t="s">
        <v>53</v>
      </c>
      <c r="T91" s="117">
        <v>2</v>
      </c>
      <c r="U91" s="10">
        <v>43428.571428571428</v>
      </c>
      <c r="V91" s="98">
        <f t="shared" si="9"/>
        <v>8.6844835703283184E-5</v>
      </c>
      <c r="W91" s="119" t="s">
        <v>53</v>
      </c>
      <c r="X91" s="117">
        <v>2</v>
      </c>
      <c r="Y91" s="10">
        <v>43428.571428571428</v>
      </c>
      <c r="Z91" s="98"/>
      <c r="AA91" s="9">
        <v>1220</v>
      </c>
      <c r="AB91" s="119" t="s">
        <v>53</v>
      </c>
      <c r="AC91" s="117">
        <v>2</v>
      </c>
      <c r="AD91" s="10">
        <v>43428.571428571428</v>
      </c>
      <c r="AE91" s="110">
        <f>(Tabelle1[[#This Row],[gesamter Wärmebedarf unter Berücksichtigung Wirkungsgrad Gasfeuerungsanlage (Gas) '[kWh/a'] 2030]]*0.7)/8760</f>
        <v>3.4703196347031957</v>
      </c>
      <c r="AF91" s="8">
        <f t="shared" si="7"/>
        <v>8.3960189474321584E-5</v>
      </c>
      <c r="AG91" s="119" t="s">
        <v>53</v>
      </c>
      <c r="AH91" s="117">
        <v>2</v>
      </c>
      <c r="AI91" s="10">
        <v>43428.571428571428</v>
      </c>
      <c r="AJ91" s="98">
        <f t="shared" si="10"/>
        <v>4.1267425285690124E-5</v>
      </c>
      <c r="AK91" s="119" t="s">
        <v>53</v>
      </c>
      <c r="AL91" s="117">
        <v>2</v>
      </c>
      <c r="AM91" s="10">
        <v>43428.571428571428</v>
      </c>
      <c r="AN91" s="98"/>
      <c r="AO91" s="119" t="s">
        <v>53</v>
      </c>
      <c r="AP91" s="117">
        <v>2</v>
      </c>
      <c r="AQ91" s="10">
        <v>43428.571428571428</v>
      </c>
      <c r="AR91" s="98">
        <f t="shared" si="11"/>
        <v>4.1267425285690124E-5</v>
      </c>
      <c r="AS91" s="119" t="s">
        <v>53</v>
      </c>
      <c r="AT91" s="117">
        <v>2</v>
      </c>
      <c r="AU91" s="10">
        <v>43428.571428571428</v>
      </c>
      <c r="AV91" s="8"/>
    </row>
    <row r="92" spans="1:48" x14ac:dyDescent="0.25">
      <c r="A92" s="6">
        <v>10089</v>
      </c>
      <c r="B92" s="6">
        <v>449988</v>
      </c>
      <c r="C92" s="6">
        <v>5425587</v>
      </c>
      <c r="D92" s="205">
        <v>10</v>
      </c>
      <c r="E92" s="6" t="s">
        <v>212</v>
      </c>
      <c r="F92" s="6">
        <v>1</v>
      </c>
      <c r="G92" s="6">
        <v>150</v>
      </c>
      <c r="H92" s="6">
        <v>150</v>
      </c>
      <c r="I92" s="6">
        <v>250</v>
      </c>
      <c r="J92" s="6">
        <f t="shared" si="6"/>
        <v>37500</v>
      </c>
      <c r="K92" s="6"/>
      <c r="L92" s="84">
        <f t="shared" si="8"/>
        <v>38265.306122448979</v>
      </c>
      <c r="M92" s="7"/>
      <c r="N92" s="7"/>
      <c r="O92" s="7"/>
      <c r="P92" s="7"/>
      <c r="Q92" s="7"/>
      <c r="R92" s="7"/>
      <c r="S92" s="119" t="s">
        <v>53</v>
      </c>
      <c r="T92" s="117">
        <v>1</v>
      </c>
      <c r="U92" s="10">
        <v>38265.306122448979</v>
      </c>
      <c r="V92" s="98">
        <f t="shared" si="9"/>
        <v>7.6519768300590212E-5</v>
      </c>
      <c r="W92" s="119" t="s">
        <v>53</v>
      </c>
      <c r="X92" s="117">
        <v>1</v>
      </c>
      <c r="Y92" s="10">
        <v>38265.306122448979</v>
      </c>
      <c r="Z92" s="98"/>
      <c r="AA92" s="9">
        <v>1363</v>
      </c>
      <c r="AB92" s="119" t="s">
        <v>53</v>
      </c>
      <c r="AC92" s="117">
        <v>1</v>
      </c>
      <c r="AD92" s="10">
        <v>38265.306122448979</v>
      </c>
      <c r="AE92" s="110">
        <f>(Tabelle1[[#This Row],[gesamter Wärmebedarf unter Berücksichtigung Wirkungsgrad Gasfeuerungsanlage (Gas) '[kWh/a'] 2030]]*0.7)/8760</f>
        <v>3.0577299412915848</v>
      </c>
      <c r="AF92" s="8">
        <f t="shared" si="7"/>
        <v>7.3978080481368886E-5</v>
      </c>
      <c r="AG92" s="119" t="s">
        <v>53</v>
      </c>
      <c r="AH92" s="117">
        <v>1</v>
      </c>
      <c r="AI92" s="10">
        <v>38265.306122448979</v>
      </c>
      <c r="AJ92" s="98">
        <f t="shared" si="10"/>
        <v>3.636110075689332E-5</v>
      </c>
      <c r="AK92" s="119" t="s">
        <v>53</v>
      </c>
      <c r="AL92" s="117">
        <v>1</v>
      </c>
      <c r="AM92" s="10">
        <v>38265.306122448979</v>
      </c>
      <c r="AN92" s="98"/>
      <c r="AO92" s="119" t="s">
        <v>53</v>
      </c>
      <c r="AP92" s="117">
        <v>1</v>
      </c>
      <c r="AQ92" s="10">
        <v>38265.306122448979</v>
      </c>
      <c r="AR92" s="98">
        <f t="shared" si="11"/>
        <v>3.636110075689332E-5</v>
      </c>
      <c r="AS92" s="119" t="s">
        <v>53</v>
      </c>
      <c r="AT92" s="117">
        <v>1</v>
      </c>
      <c r="AU92" s="10">
        <v>38265.306122448979</v>
      </c>
      <c r="AV92" s="8"/>
    </row>
    <row r="93" spans="1:48" x14ac:dyDescent="0.25">
      <c r="A93" s="6">
        <v>10090</v>
      </c>
      <c r="B93" s="6">
        <v>449978</v>
      </c>
      <c r="C93" s="6">
        <v>5425584</v>
      </c>
      <c r="D93" s="205">
        <v>11</v>
      </c>
      <c r="E93" s="6" t="s">
        <v>212</v>
      </c>
      <c r="F93" s="6">
        <v>1</v>
      </c>
      <c r="G93" s="6">
        <v>150</v>
      </c>
      <c r="H93" s="6">
        <v>150</v>
      </c>
      <c r="I93" s="6">
        <v>100</v>
      </c>
      <c r="J93" s="6">
        <f t="shared" si="6"/>
        <v>15000</v>
      </c>
      <c r="K93" s="6"/>
      <c r="L93" s="84">
        <f t="shared" si="8"/>
        <v>15306.122448979591</v>
      </c>
      <c r="M93" s="7"/>
      <c r="N93" s="7"/>
      <c r="O93" s="7"/>
      <c r="P93" s="7"/>
      <c r="Q93" s="7"/>
      <c r="R93" s="7"/>
      <c r="S93" s="119" t="s">
        <v>53</v>
      </c>
      <c r="T93" s="117">
        <v>1</v>
      </c>
      <c r="U93" s="10">
        <v>15306.122448979591</v>
      </c>
      <c r="V93" s="98">
        <f t="shared" si="9"/>
        <v>3.0607907320236087E-5</v>
      </c>
      <c r="W93" s="119" t="s">
        <v>53</v>
      </c>
      <c r="X93" s="117">
        <v>1</v>
      </c>
      <c r="Y93" s="10">
        <v>15306.122448979591</v>
      </c>
      <c r="Z93" s="98"/>
      <c r="AA93" s="9">
        <v>113</v>
      </c>
      <c r="AB93" s="119" t="s">
        <v>53</v>
      </c>
      <c r="AC93" s="117">
        <v>1</v>
      </c>
      <c r="AD93" s="10">
        <v>15306.122448979591</v>
      </c>
      <c r="AE93" s="110">
        <f>(Tabelle1[[#This Row],[gesamter Wärmebedarf unter Berücksichtigung Wirkungsgrad Gasfeuerungsanlage (Gas) '[kWh/a'] 2030]]*0.7)/8760</f>
        <v>1.2230919765166339</v>
      </c>
      <c r="AF93" s="8">
        <f t="shared" si="7"/>
        <v>2.9591232192547556E-5</v>
      </c>
      <c r="AG93" s="119" t="s">
        <v>53</v>
      </c>
      <c r="AH93" s="117">
        <v>1</v>
      </c>
      <c r="AI93" s="10">
        <v>15306.122448979591</v>
      </c>
      <c r="AJ93" s="98">
        <f t="shared" si="10"/>
        <v>1.4544440302757324E-5</v>
      </c>
      <c r="AK93" s="119" t="s">
        <v>53</v>
      </c>
      <c r="AL93" s="117">
        <v>1</v>
      </c>
      <c r="AM93" s="10">
        <v>15306.122448979591</v>
      </c>
      <c r="AN93" s="98"/>
      <c r="AO93" s="119" t="s">
        <v>53</v>
      </c>
      <c r="AP93" s="117">
        <v>1</v>
      </c>
      <c r="AQ93" s="10">
        <v>15306.122448979591</v>
      </c>
      <c r="AR93" s="98">
        <f t="shared" si="11"/>
        <v>1.4544440302757324E-5</v>
      </c>
      <c r="AS93" s="119" t="s">
        <v>53</v>
      </c>
      <c r="AT93" s="117">
        <v>1</v>
      </c>
      <c r="AU93" s="10">
        <v>15306.122448979591</v>
      </c>
      <c r="AV93" s="8"/>
    </row>
    <row r="94" spans="1:48" x14ac:dyDescent="0.25">
      <c r="A94" s="6">
        <v>10091</v>
      </c>
      <c r="B94" s="6">
        <v>449967</v>
      </c>
      <c r="C94" s="6">
        <v>5425585</v>
      </c>
      <c r="D94" s="205">
        <v>8</v>
      </c>
      <c r="E94" s="6" t="s">
        <v>195</v>
      </c>
      <c r="F94" s="6">
        <v>1</v>
      </c>
      <c r="G94" s="6">
        <v>90</v>
      </c>
      <c r="H94" s="6">
        <v>90</v>
      </c>
      <c r="I94" s="6">
        <v>150</v>
      </c>
      <c r="J94" s="6">
        <f t="shared" si="6"/>
        <v>13500</v>
      </c>
      <c r="K94" s="6"/>
      <c r="L94" s="84">
        <f t="shared" si="8"/>
        <v>13775.510204081633</v>
      </c>
      <c r="M94" s="7"/>
      <c r="N94" s="7"/>
      <c r="O94" s="7"/>
      <c r="P94" s="7"/>
      <c r="Q94" s="7"/>
      <c r="R94" s="7"/>
      <c r="S94" s="119" t="s">
        <v>53</v>
      </c>
      <c r="T94" s="117">
        <v>1</v>
      </c>
      <c r="U94" s="10">
        <v>13775.510204081633</v>
      </c>
      <c r="V94" s="98">
        <f t="shared" si="9"/>
        <v>2.7547116588212479E-5</v>
      </c>
      <c r="W94" s="119" t="s">
        <v>53</v>
      </c>
      <c r="X94" s="117">
        <v>1</v>
      </c>
      <c r="Y94" s="10">
        <v>13775.510204081633</v>
      </c>
      <c r="Z94" s="98"/>
      <c r="AA94" s="9">
        <v>134</v>
      </c>
      <c r="AB94" s="119" t="s">
        <v>53</v>
      </c>
      <c r="AC94" s="117">
        <v>1</v>
      </c>
      <c r="AD94" s="10">
        <v>13775.510204081633</v>
      </c>
      <c r="AE94" s="110">
        <f>(Tabelle1[[#This Row],[gesamter Wärmebedarf unter Berücksichtigung Wirkungsgrad Gasfeuerungsanlage (Gas) '[kWh/a'] 2030]]*0.7)/8760</f>
        <v>1.1007827788649707</v>
      </c>
      <c r="AF94" s="8">
        <f t="shared" si="7"/>
        <v>2.66321089732928E-5</v>
      </c>
      <c r="AG94" s="119" t="s">
        <v>53</v>
      </c>
      <c r="AH94" s="117">
        <v>1</v>
      </c>
      <c r="AI94" s="10">
        <v>13775.510204081633</v>
      </c>
      <c r="AJ94" s="98">
        <f t="shared" si="10"/>
        <v>1.3089996272481594E-5</v>
      </c>
      <c r="AK94" s="119" t="s">
        <v>53</v>
      </c>
      <c r="AL94" s="117">
        <v>1</v>
      </c>
      <c r="AM94" s="10">
        <v>13775.510204081633</v>
      </c>
      <c r="AN94" s="98"/>
      <c r="AO94" s="119" t="s">
        <v>54</v>
      </c>
      <c r="AP94" s="117">
        <v>1</v>
      </c>
      <c r="AQ94" s="10">
        <v>0</v>
      </c>
      <c r="AR94" s="98">
        <f t="shared" si="11"/>
        <v>0</v>
      </c>
      <c r="AS94" s="119" t="s">
        <v>54</v>
      </c>
      <c r="AT94" s="117">
        <v>1</v>
      </c>
      <c r="AU94" s="10">
        <v>0</v>
      </c>
      <c r="AV94" s="8"/>
    </row>
    <row r="95" spans="1:48" x14ac:dyDescent="0.25">
      <c r="A95" s="6">
        <v>10092</v>
      </c>
      <c r="B95" s="6">
        <v>449957</v>
      </c>
      <c r="C95" s="6">
        <v>5425583</v>
      </c>
      <c r="D95" s="205">
        <v>6</v>
      </c>
      <c r="E95" s="6" t="s">
        <v>195</v>
      </c>
      <c r="F95" s="6">
        <v>1</v>
      </c>
      <c r="G95" s="6">
        <v>90</v>
      </c>
      <c r="H95" s="6">
        <v>90</v>
      </c>
      <c r="I95" s="6">
        <v>210</v>
      </c>
      <c r="J95" s="6">
        <f t="shared" si="6"/>
        <v>18900</v>
      </c>
      <c r="K95" s="6"/>
      <c r="L95" s="84">
        <f t="shared" si="8"/>
        <v>19285.714285714286</v>
      </c>
      <c r="M95" s="7"/>
      <c r="N95" s="7"/>
      <c r="O95" s="7"/>
      <c r="P95" s="7"/>
      <c r="Q95" s="7"/>
      <c r="R95" s="7"/>
      <c r="S95" s="119" t="s">
        <v>54</v>
      </c>
      <c r="T95" s="117">
        <v>1</v>
      </c>
      <c r="U95" s="10">
        <v>0</v>
      </c>
      <c r="V95" s="98">
        <f t="shared" si="9"/>
        <v>0</v>
      </c>
      <c r="W95" s="119" t="s">
        <v>54</v>
      </c>
      <c r="X95" s="117">
        <v>1</v>
      </c>
      <c r="Y95" s="10">
        <v>0</v>
      </c>
      <c r="Z95" s="98"/>
      <c r="AA95" s="9">
        <v>1475</v>
      </c>
      <c r="AB95" s="119" t="s">
        <v>54</v>
      </c>
      <c r="AC95" s="117">
        <v>1</v>
      </c>
      <c r="AD95" s="10">
        <v>0</v>
      </c>
      <c r="AE95" s="110">
        <f>(Tabelle1[[#This Row],[gesamter Wärmebedarf unter Berücksichtigung Wirkungsgrad Gasfeuerungsanlage (Gas) '[kWh/a'] 2030]]*0.7)/8760</f>
        <v>0</v>
      </c>
      <c r="AF95" s="8">
        <f t="shared" si="7"/>
        <v>0</v>
      </c>
      <c r="AG95" s="119" t="s">
        <v>54</v>
      </c>
      <c r="AH95" s="117">
        <v>1</v>
      </c>
      <c r="AI95" s="10">
        <v>0</v>
      </c>
      <c r="AJ95" s="98">
        <f t="shared" si="10"/>
        <v>0</v>
      </c>
      <c r="AK95" s="119" t="s">
        <v>54</v>
      </c>
      <c r="AL95" s="117">
        <v>1</v>
      </c>
      <c r="AM95" s="10">
        <v>0</v>
      </c>
      <c r="AN95" s="98"/>
      <c r="AO95" s="119" t="s">
        <v>54</v>
      </c>
      <c r="AP95" s="117">
        <v>1</v>
      </c>
      <c r="AQ95" s="10">
        <v>0</v>
      </c>
      <c r="AR95" s="98">
        <f t="shared" si="11"/>
        <v>0</v>
      </c>
      <c r="AS95" s="119" t="s">
        <v>54</v>
      </c>
      <c r="AT95" s="117">
        <v>1</v>
      </c>
      <c r="AU95" s="10">
        <v>0</v>
      </c>
      <c r="AV95" s="8"/>
    </row>
    <row r="96" spans="1:48" x14ac:dyDescent="0.25">
      <c r="A96" s="6">
        <v>10093</v>
      </c>
      <c r="B96" s="6">
        <v>449975</v>
      </c>
      <c r="C96" s="6">
        <v>5425549</v>
      </c>
      <c r="D96" s="205">
        <v>11</v>
      </c>
      <c r="E96" s="6" t="s">
        <v>212</v>
      </c>
      <c r="F96" s="6">
        <v>1</v>
      </c>
      <c r="G96" s="6">
        <v>150</v>
      </c>
      <c r="H96" s="6">
        <v>150</v>
      </c>
      <c r="I96" s="6">
        <v>110</v>
      </c>
      <c r="J96" s="6">
        <f t="shared" si="6"/>
        <v>16500</v>
      </c>
      <c r="K96" s="6"/>
      <c r="L96" s="84">
        <f t="shared" si="8"/>
        <v>16836.734693877552</v>
      </c>
      <c r="M96" s="7"/>
      <c r="N96" s="7"/>
      <c r="O96" s="7"/>
      <c r="P96" s="7"/>
      <c r="Q96" s="7"/>
      <c r="R96" s="7"/>
      <c r="S96" s="119" t="s">
        <v>53</v>
      </c>
      <c r="T96" s="117">
        <v>1</v>
      </c>
      <c r="U96" s="10">
        <v>16836.734693877552</v>
      </c>
      <c r="V96" s="98">
        <f t="shared" si="9"/>
        <v>3.3668698052259696E-5</v>
      </c>
      <c r="W96" s="119" t="s">
        <v>53</v>
      </c>
      <c r="X96" s="117">
        <v>1</v>
      </c>
      <c r="Y96" s="10">
        <v>16836.734693877552</v>
      </c>
      <c r="Z96" s="98"/>
      <c r="AA96" s="9">
        <v>252</v>
      </c>
      <c r="AB96" s="119" t="s">
        <v>53</v>
      </c>
      <c r="AC96" s="117">
        <v>1</v>
      </c>
      <c r="AD96" s="10">
        <v>16836.734693877552</v>
      </c>
      <c r="AE96" s="110">
        <f>(Tabelle1[[#This Row],[gesamter Wärmebedarf unter Berücksichtigung Wirkungsgrad Gasfeuerungsanlage (Gas) '[kWh/a'] 2030]]*0.7)/8760</f>
        <v>1.3454011741682974</v>
      </c>
      <c r="AF96" s="8">
        <f t="shared" si="7"/>
        <v>3.2550355411802309E-5</v>
      </c>
      <c r="AG96" s="119" t="s">
        <v>53</v>
      </c>
      <c r="AH96" s="117">
        <v>1</v>
      </c>
      <c r="AI96" s="10">
        <v>16836.734693877552</v>
      </c>
      <c r="AJ96" s="98">
        <f t="shared" si="10"/>
        <v>1.599888433303306E-5</v>
      </c>
      <c r="AK96" s="119" t="s">
        <v>53</v>
      </c>
      <c r="AL96" s="117">
        <v>1</v>
      </c>
      <c r="AM96" s="10">
        <v>16836.734693877552</v>
      </c>
      <c r="AN96" s="98"/>
      <c r="AO96" s="119" t="s">
        <v>53</v>
      </c>
      <c r="AP96" s="117">
        <v>1</v>
      </c>
      <c r="AQ96" s="10">
        <v>16836.734693877552</v>
      </c>
      <c r="AR96" s="98">
        <f t="shared" si="11"/>
        <v>1.599888433303306E-5</v>
      </c>
      <c r="AS96" s="119" t="s">
        <v>53</v>
      </c>
      <c r="AT96" s="117">
        <v>1</v>
      </c>
      <c r="AU96" s="10">
        <v>16836.734693877552</v>
      </c>
      <c r="AV96" s="8"/>
    </row>
    <row r="97" spans="1:48" x14ac:dyDescent="0.25">
      <c r="A97" s="6">
        <v>10094</v>
      </c>
      <c r="B97" s="6">
        <v>449987</v>
      </c>
      <c r="C97" s="6">
        <v>5425552</v>
      </c>
      <c r="D97" s="205">
        <v>11</v>
      </c>
      <c r="E97" s="6" t="s">
        <v>212</v>
      </c>
      <c r="F97" s="6">
        <v>1</v>
      </c>
      <c r="G97" s="6">
        <v>150</v>
      </c>
      <c r="H97" s="6">
        <v>150</v>
      </c>
      <c r="I97" s="6">
        <v>170</v>
      </c>
      <c r="J97" s="6">
        <f t="shared" si="6"/>
        <v>25500</v>
      </c>
      <c r="K97" s="6"/>
      <c r="L97" s="84">
        <f t="shared" si="8"/>
        <v>26020.408163265307</v>
      </c>
      <c r="M97" s="7"/>
      <c r="N97" s="7"/>
      <c r="O97" s="7"/>
      <c r="P97" s="7"/>
      <c r="Q97" s="7"/>
      <c r="R97" s="7"/>
      <c r="S97" s="119" t="s">
        <v>54</v>
      </c>
      <c r="T97" s="117">
        <v>1</v>
      </c>
      <c r="U97" s="10">
        <v>0</v>
      </c>
      <c r="V97" s="98">
        <f t="shared" si="9"/>
        <v>0</v>
      </c>
      <c r="W97" s="119" t="s">
        <v>54</v>
      </c>
      <c r="X97" s="117">
        <v>1</v>
      </c>
      <c r="Y97" s="10">
        <v>0</v>
      </c>
      <c r="Z97" s="98"/>
      <c r="AA97" s="9">
        <v>37</v>
      </c>
      <c r="AB97" s="119" t="s">
        <v>54</v>
      </c>
      <c r="AC97" s="117">
        <v>1</v>
      </c>
      <c r="AD97" s="10">
        <v>0</v>
      </c>
      <c r="AE97" s="110">
        <f>(Tabelle1[[#This Row],[gesamter Wärmebedarf unter Berücksichtigung Wirkungsgrad Gasfeuerungsanlage (Gas) '[kWh/a'] 2030]]*0.7)/8760</f>
        <v>0</v>
      </c>
      <c r="AF97" s="8">
        <f t="shared" si="7"/>
        <v>0</v>
      </c>
      <c r="AG97" s="119" t="s">
        <v>54</v>
      </c>
      <c r="AH97" s="117">
        <v>1</v>
      </c>
      <c r="AI97" s="10">
        <v>0</v>
      </c>
      <c r="AJ97" s="98">
        <f t="shared" si="10"/>
        <v>0</v>
      </c>
      <c r="AK97" s="119" t="s">
        <v>54</v>
      </c>
      <c r="AL97" s="117">
        <v>1</v>
      </c>
      <c r="AM97" s="10">
        <v>0</v>
      </c>
      <c r="AN97" s="98"/>
      <c r="AO97" s="119" t="s">
        <v>54</v>
      </c>
      <c r="AP97" s="117">
        <v>1</v>
      </c>
      <c r="AQ97" s="10">
        <v>0</v>
      </c>
      <c r="AR97" s="98">
        <f t="shared" si="11"/>
        <v>0</v>
      </c>
      <c r="AS97" s="119" t="s">
        <v>54</v>
      </c>
      <c r="AT97" s="117">
        <v>1</v>
      </c>
      <c r="AU97" s="10">
        <v>0</v>
      </c>
      <c r="AV97" s="8"/>
    </row>
    <row r="98" spans="1:48" x14ac:dyDescent="0.25">
      <c r="A98" s="6">
        <v>10095</v>
      </c>
      <c r="B98" s="6">
        <v>449999</v>
      </c>
      <c r="C98" s="6">
        <v>5425555</v>
      </c>
      <c r="D98" s="205">
        <v>10</v>
      </c>
      <c r="E98" s="6" t="s">
        <v>212</v>
      </c>
      <c r="F98" s="6">
        <v>1</v>
      </c>
      <c r="G98" s="6">
        <v>150</v>
      </c>
      <c r="H98" s="6">
        <v>150</v>
      </c>
      <c r="I98" s="6">
        <v>90</v>
      </c>
      <c r="J98" s="6">
        <f t="shared" si="6"/>
        <v>13500</v>
      </c>
      <c r="K98" s="6"/>
      <c r="L98" s="84">
        <f t="shared" si="8"/>
        <v>13775.510204081633</v>
      </c>
      <c r="M98" s="7"/>
      <c r="N98" s="7"/>
      <c r="O98" s="7"/>
      <c r="P98" s="7"/>
      <c r="Q98" s="7"/>
      <c r="R98" s="7"/>
      <c r="S98" s="119" t="s">
        <v>54</v>
      </c>
      <c r="T98" s="117">
        <v>1</v>
      </c>
      <c r="U98" s="10">
        <v>0</v>
      </c>
      <c r="V98" s="98">
        <f t="shared" si="9"/>
        <v>0</v>
      </c>
      <c r="W98" s="119" t="s">
        <v>54</v>
      </c>
      <c r="X98" s="117">
        <v>1</v>
      </c>
      <c r="Y98" s="10">
        <v>0</v>
      </c>
      <c r="Z98" s="98"/>
      <c r="AA98" s="9">
        <v>1453</v>
      </c>
      <c r="AB98" s="119" t="s">
        <v>54</v>
      </c>
      <c r="AC98" s="117">
        <v>1</v>
      </c>
      <c r="AD98" s="10">
        <v>0</v>
      </c>
      <c r="AE98" s="110">
        <f>(Tabelle1[[#This Row],[gesamter Wärmebedarf unter Berücksichtigung Wirkungsgrad Gasfeuerungsanlage (Gas) '[kWh/a'] 2030]]*0.7)/8760</f>
        <v>0</v>
      </c>
      <c r="AF98" s="8">
        <f t="shared" si="7"/>
        <v>0</v>
      </c>
      <c r="AG98" s="119" t="s">
        <v>54</v>
      </c>
      <c r="AH98" s="117">
        <v>1</v>
      </c>
      <c r="AI98" s="10">
        <v>0</v>
      </c>
      <c r="AJ98" s="98">
        <f t="shared" si="10"/>
        <v>0</v>
      </c>
      <c r="AK98" s="119" t="s">
        <v>54</v>
      </c>
      <c r="AL98" s="117">
        <v>1</v>
      </c>
      <c r="AM98" s="10">
        <v>0</v>
      </c>
      <c r="AN98" s="98"/>
      <c r="AO98" s="119" t="s">
        <v>54</v>
      </c>
      <c r="AP98" s="117">
        <v>1</v>
      </c>
      <c r="AQ98" s="10">
        <v>0</v>
      </c>
      <c r="AR98" s="98">
        <f t="shared" si="11"/>
        <v>0</v>
      </c>
      <c r="AS98" s="119" t="s">
        <v>54</v>
      </c>
      <c r="AT98" s="117">
        <v>1</v>
      </c>
      <c r="AU98" s="10">
        <v>0</v>
      </c>
      <c r="AV98" s="8"/>
    </row>
    <row r="99" spans="1:48" x14ac:dyDescent="0.25">
      <c r="A99" s="6">
        <v>10096</v>
      </c>
      <c r="B99" s="6">
        <v>450010</v>
      </c>
      <c r="C99" s="6">
        <v>5425558</v>
      </c>
      <c r="D99" s="205">
        <v>9</v>
      </c>
      <c r="E99" s="6" t="s">
        <v>212</v>
      </c>
      <c r="F99" s="6">
        <v>1</v>
      </c>
      <c r="G99" s="6">
        <v>150</v>
      </c>
      <c r="H99" s="6">
        <v>150</v>
      </c>
      <c r="I99" s="6">
        <v>110</v>
      </c>
      <c r="J99" s="6">
        <f t="shared" si="6"/>
        <v>16500</v>
      </c>
      <c r="K99" s="6"/>
      <c r="L99" s="84">
        <f t="shared" si="8"/>
        <v>16836.734693877552</v>
      </c>
      <c r="M99" s="7"/>
      <c r="N99" s="7"/>
      <c r="O99" s="7"/>
      <c r="P99" s="7"/>
      <c r="Q99" s="7"/>
      <c r="R99" s="7"/>
      <c r="S99" s="119" t="s">
        <v>53</v>
      </c>
      <c r="T99" s="117">
        <v>1</v>
      </c>
      <c r="U99" s="10">
        <v>16836.734693877552</v>
      </c>
      <c r="V99" s="98">
        <f t="shared" si="9"/>
        <v>3.3668698052259696E-5</v>
      </c>
      <c r="W99" s="119" t="s">
        <v>53</v>
      </c>
      <c r="X99" s="117">
        <v>1</v>
      </c>
      <c r="Y99" s="10">
        <v>16836.734693877552</v>
      </c>
      <c r="Z99" s="98"/>
      <c r="AA99" s="9">
        <v>1525</v>
      </c>
      <c r="AB99" s="119" t="s">
        <v>53</v>
      </c>
      <c r="AC99" s="117">
        <v>1</v>
      </c>
      <c r="AD99" s="10">
        <v>16836.734693877552</v>
      </c>
      <c r="AE99" s="110">
        <f>(Tabelle1[[#This Row],[gesamter Wärmebedarf unter Berücksichtigung Wirkungsgrad Gasfeuerungsanlage (Gas) '[kWh/a'] 2030]]*0.7)/8760</f>
        <v>1.3454011741682974</v>
      </c>
      <c r="AF99" s="8">
        <f t="shared" si="7"/>
        <v>3.2550355411802309E-5</v>
      </c>
      <c r="AG99" s="119" t="s">
        <v>53</v>
      </c>
      <c r="AH99" s="117">
        <v>1</v>
      </c>
      <c r="AI99" s="10">
        <v>16836.734693877552</v>
      </c>
      <c r="AJ99" s="98">
        <f t="shared" si="10"/>
        <v>1.599888433303306E-5</v>
      </c>
      <c r="AK99" s="119" t="s">
        <v>53</v>
      </c>
      <c r="AL99" s="117">
        <v>1</v>
      </c>
      <c r="AM99" s="10">
        <v>16836.734693877552</v>
      </c>
      <c r="AN99" s="98"/>
      <c r="AO99" s="119" t="s">
        <v>53</v>
      </c>
      <c r="AP99" s="117">
        <v>1</v>
      </c>
      <c r="AQ99" s="10">
        <v>16836.734693877552</v>
      </c>
      <c r="AR99" s="98">
        <f t="shared" si="11"/>
        <v>1.599888433303306E-5</v>
      </c>
      <c r="AS99" s="119" t="s">
        <v>53</v>
      </c>
      <c r="AT99" s="117">
        <v>1</v>
      </c>
      <c r="AU99" s="10">
        <v>16836.734693877552</v>
      </c>
      <c r="AV99" s="8"/>
    </row>
    <row r="100" spans="1:48" x14ac:dyDescent="0.25">
      <c r="A100" s="6">
        <v>10097</v>
      </c>
      <c r="B100" s="6">
        <v>450058</v>
      </c>
      <c r="C100" s="6">
        <v>5425545</v>
      </c>
      <c r="D100" s="205">
        <v>17</v>
      </c>
      <c r="E100" s="75" t="s">
        <v>210</v>
      </c>
      <c r="F100" s="6">
        <v>6.73</v>
      </c>
      <c r="G100" s="6">
        <v>70</v>
      </c>
      <c r="H100" s="6">
        <v>471.1</v>
      </c>
      <c r="I100" s="6">
        <v>270</v>
      </c>
      <c r="J100" s="6">
        <f t="shared" si="6"/>
        <v>127197</v>
      </c>
      <c r="K100" s="6"/>
      <c r="L100" s="84">
        <f t="shared" si="8"/>
        <v>129792.85714285714</v>
      </c>
      <c r="M100" s="7"/>
      <c r="N100" s="7"/>
      <c r="O100" s="7"/>
      <c r="P100" s="7"/>
      <c r="Q100" s="7"/>
      <c r="R100" s="7"/>
      <c r="S100" s="119" t="s">
        <v>53</v>
      </c>
      <c r="T100" s="117">
        <v>6.73</v>
      </c>
      <c r="U100" s="10">
        <v>129792.85714285714</v>
      </c>
      <c r="V100" s="98">
        <f t="shared" si="9"/>
        <v>2.5954893249413797E-4</v>
      </c>
      <c r="W100" s="119" t="s">
        <v>53</v>
      </c>
      <c r="X100" s="117">
        <v>6.73</v>
      </c>
      <c r="Y100" s="10">
        <v>129792.85714285714</v>
      </c>
      <c r="Z100" s="98"/>
      <c r="AA100" s="9">
        <v>100</v>
      </c>
      <c r="AB100" s="119" t="s">
        <v>53</v>
      </c>
      <c r="AC100" s="117">
        <v>6.73</v>
      </c>
      <c r="AD100" s="10">
        <v>129792.85714285714</v>
      </c>
      <c r="AE100" s="110">
        <f>(Tabelle1[[#This Row],[gesamter Wärmebedarf unter Berücksichtigung Wirkungsgrad Gasfeuerungsanlage (Gas) '[kWh/a'] 2030]]*0.7)/8760</f>
        <v>10.371575342465754</v>
      </c>
      <c r="AF100" s="8">
        <f t="shared" si="7"/>
        <v>2.5092773074636475E-4</v>
      </c>
      <c r="AG100" s="119" t="s">
        <v>53</v>
      </c>
      <c r="AH100" s="117">
        <v>6.73</v>
      </c>
      <c r="AI100" s="10">
        <v>129792.85714285714</v>
      </c>
      <c r="AJ100" s="98">
        <f t="shared" si="10"/>
        <v>1.2333394487932159E-4</v>
      </c>
      <c r="AK100" s="119" t="s">
        <v>53</v>
      </c>
      <c r="AL100" s="117">
        <v>6.73</v>
      </c>
      <c r="AM100" s="10">
        <v>129792.85714285714</v>
      </c>
      <c r="AN100" s="98"/>
      <c r="AO100" s="119" t="s">
        <v>53</v>
      </c>
      <c r="AP100" s="117">
        <v>6.73</v>
      </c>
      <c r="AQ100" s="10">
        <v>129792.85714285714</v>
      </c>
      <c r="AR100" s="98">
        <f t="shared" si="11"/>
        <v>1.2333394487932159E-4</v>
      </c>
      <c r="AS100" s="119" t="s">
        <v>53</v>
      </c>
      <c r="AT100" s="117">
        <v>6.73</v>
      </c>
      <c r="AU100" s="10">
        <v>129792.85714285714</v>
      </c>
      <c r="AV100" s="8"/>
    </row>
    <row r="101" spans="1:48" x14ac:dyDescent="0.25">
      <c r="A101" s="6">
        <v>10098</v>
      </c>
      <c r="B101" s="6">
        <v>450050</v>
      </c>
      <c r="C101" s="6">
        <v>5425572</v>
      </c>
      <c r="D101" s="205">
        <v>16</v>
      </c>
      <c r="E101" s="6" t="s">
        <v>212</v>
      </c>
      <c r="F101" s="6">
        <v>1</v>
      </c>
      <c r="G101" s="6">
        <v>150</v>
      </c>
      <c r="H101" s="6">
        <v>150</v>
      </c>
      <c r="I101" s="6">
        <v>210</v>
      </c>
      <c r="J101" s="6">
        <f t="shared" si="6"/>
        <v>31500</v>
      </c>
      <c r="K101" s="6"/>
      <c r="L101" s="84">
        <f t="shared" si="8"/>
        <v>32142.857142857145</v>
      </c>
      <c r="M101" s="7"/>
      <c r="N101" s="7"/>
      <c r="O101" s="7"/>
      <c r="P101" s="7"/>
      <c r="Q101" s="7"/>
      <c r="R101" s="7"/>
      <c r="S101" s="119" t="s">
        <v>53</v>
      </c>
      <c r="T101" s="117">
        <v>1</v>
      </c>
      <c r="U101" s="10">
        <v>32142.857142857145</v>
      </c>
      <c r="V101" s="98">
        <f t="shared" si="9"/>
        <v>6.4276605372495791E-5</v>
      </c>
      <c r="W101" s="119" t="s">
        <v>53</v>
      </c>
      <c r="X101" s="117">
        <v>1</v>
      </c>
      <c r="Y101" s="10">
        <v>32142.857142857145</v>
      </c>
      <c r="Z101" s="98"/>
      <c r="AA101" s="9">
        <v>1696</v>
      </c>
      <c r="AB101" s="119" t="s">
        <v>53</v>
      </c>
      <c r="AC101" s="117">
        <v>1</v>
      </c>
      <c r="AD101" s="10">
        <v>32142.857142857145</v>
      </c>
      <c r="AE101" s="110">
        <f>(Tabelle1[[#This Row],[gesamter Wärmebedarf unter Berücksichtigung Wirkungsgrad Gasfeuerungsanlage (Gas) '[kWh/a'] 2030]]*0.7)/8760</f>
        <v>2.5684931506849313</v>
      </c>
      <c r="AF101" s="8">
        <f t="shared" si="7"/>
        <v>6.2141587604349862E-5</v>
      </c>
      <c r="AG101" s="119" t="s">
        <v>53</v>
      </c>
      <c r="AH101" s="117">
        <v>1</v>
      </c>
      <c r="AI101" s="10">
        <v>32142.857142857145</v>
      </c>
      <c r="AJ101" s="98">
        <f t="shared" si="10"/>
        <v>3.0543324635790393E-5</v>
      </c>
      <c r="AK101" s="119" t="s">
        <v>53</v>
      </c>
      <c r="AL101" s="117">
        <v>1</v>
      </c>
      <c r="AM101" s="10">
        <v>32142.857142857145</v>
      </c>
      <c r="AN101" s="98"/>
      <c r="AO101" s="119" t="s">
        <v>53</v>
      </c>
      <c r="AP101" s="117">
        <v>1</v>
      </c>
      <c r="AQ101" s="10">
        <v>32142.857142857145</v>
      </c>
      <c r="AR101" s="98">
        <f t="shared" si="11"/>
        <v>3.0543324635790393E-5</v>
      </c>
      <c r="AS101" s="119" t="s">
        <v>53</v>
      </c>
      <c r="AT101" s="117">
        <v>1</v>
      </c>
      <c r="AU101" s="10">
        <v>32142.857142857145</v>
      </c>
      <c r="AV101" s="8"/>
    </row>
    <row r="102" spans="1:48" x14ac:dyDescent="0.25">
      <c r="A102" s="6">
        <v>10099</v>
      </c>
      <c r="B102" s="6">
        <v>450057</v>
      </c>
      <c r="C102" s="6">
        <v>5425554</v>
      </c>
      <c r="D102" s="205">
        <v>15</v>
      </c>
      <c r="E102" s="75" t="s">
        <v>210</v>
      </c>
      <c r="F102" s="6">
        <v>6.73</v>
      </c>
      <c r="G102" s="6">
        <v>70</v>
      </c>
      <c r="H102" s="6">
        <v>471.1</v>
      </c>
      <c r="I102" s="6">
        <v>200</v>
      </c>
      <c r="J102" s="6">
        <f t="shared" si="6"/>
        <v>94220</v>
      </c>
      <c r="K102" s="6"/>
      <c r="L102" s="84">
        <f t="shared" si="8"/>
        <v>96142.857142857145</v>
      </c>
      <c r="M102" s="7"/>
      <c r="N102" s="7"/>
      <c r="O102" s="7"/>
      <c r="P102" s="7"/>
      <c r="Q102" s="7"/>
      <c r="R102" s="7"/>
      <c r="S102" s="119" t="s">
        <v>53</v>
      </c>
      <c r="T102" s="117">
        <v>6.73</v>
      </c>
      <c r="U102" s="10">
        <v>96142.857142857145</v>
      </c>
      <c r="V102" s="98">
        <f t="shared" si="9"/>
        <v>1.9225846851417627E-4</v>
      </c>
      <c r="W102" s="119" t="s">
        <v>53</v>
      </c>
      <c r="X102" s="117">
        <v>6.73</v>
      </c>
      <c r="Y102" s="10">
        <v>96142.857142857145</v>
      </c>
      <c r="Z102" s="98"/>
      <c r="AA102" s="9">
        <v>1246</v>
      </c>
      <c r="AB102" s="119" t="s">
        <v>53</v>
      </c>
      <c r="AC102" s="117">
        <v>6.73</v>
      </c>
      <c r="AD102" s="10">
        <v>96142.857142857145</v>
      </c>
      <c r="AE102" s="110">
        <f>(Tabelle1[[#This Row],[gesamter Wärmebedarf unter Berücksichtigung Wirkungsgrad Gasfeuerungsanlage (Gas) '[kWh/a'] 2030]]*0.7)/8760</f>
        <v>7.6826484018264845</v>
      </c>
      <c r="AF102" s="8">
        <f t="shared" si="7"/>
        <v>1.8587239314545536E-4</v>
      </c>
      <c r="AG102" s="119" t="s">
        <v>53</v>
      </c>
      <c r="AH102" s="117">
        <v>6.73</v>
      </c>
      <c r="AI102" s="10">
        <v>96142.857142857145</v>
      </c>
      <c r="AJ102" s="98">
        <f t="shared" si="10"/>
        <v>9.1358477688386366E-5</v>
      </c>
      <c r="AK102" s="119" t="s">
        <v>53</v>
      </c>
      <c r="AL102" s="117">
        <v>6.73</v>
      </c>
      <c r="AM102" s="10">
        <v>96142.857142857145</v>
      </c>
      <c r="AN102" s="98"/>
      <c r="AO102" s="119" t="s">
        <v>53</v>
      </c>
      <c r="AP102" s="117">
        <v>6.73</v>
      </c>
      <c r="AQ102" s="10">
        <v>96142.857142857145</v>
      </c>
      <c r="AR102" s="98">
        <f t="shared" si="11"/>
        <v>9.1358477688386366E-5</v>
      </c>
      <c r="AS102" s="119" t="s">
        <v>53</v>
      </c>
      <c r="AT102" s="117">
        <v>6.73</v>
      </c>
      <c r="AU102" s="10">
        <v>96142.857142857145</v>
      </c>
      <c r="AV102" s="8"/>
    </row>
    <row r="103" spans="1:48" x14ac:dyDescent="0.25">
      <c r="A103" s="6">
        <v>10100</v>
      </c>
      <c r="B103" s="6">
        <v>450053</v>
      </c>
      <c r="C103" s="6">
        <v>5425563</v>
      </c>
      <c r="D103" s="205">
        <v>16</v>
      </c>
      <c r="E103" s="6" t="s">
        <v>212</v>
      </c>
      <c r="F103" s="6">
        <v>1</v>
      </c>
      <c r="G103" s="6">
        <v>150</v>
      </c>
      <c r="H103" s="6">
        <v>150</v>
      </c>
      <c r="I103" s="6">
        <v>150</v>
      </c>
      <c r="J103" s="6">
        <f t="shared" si="6"/>
        <v>22500</v>
      </c>
      <c r="K103" s="6"/>
      <c r="L103" s="84">
        <f t="shared" si="8"/>
        <v>22959.18367346939</v>
      </c>
      <c r="M103" s="7"/>
      <c r="N103" s="7"/>
      <c r="O103" s="7"/>
      <c r="P103" s="7"/>
      <c r="Q103" s="7"/>
      <c r="R103" s="7"/>
      <c r="S103" s="119" t="s">
        <v>53</v>
      </c>
      <c r="T103" s="117">
        <v>1</v>
      </c>
      <c r="U103" s="10">
        <v>22959.18367346939</v>
      </c>
      <c r="V103" s="98">
        <f t="shared" si="9"/>
        <v>4.5911860980354138E-5</v>
      </c>
      <c r="W103" s="119" t="s">
        <v>53</v>
      </c>
      <c r="X103" s="117">
        <v>1</v>
      </c>
      <c r="Y103" s="10">
        <v>22959.18367346939</v>
      </c>
      <c r="Z103" s="98"/>
      <c r="AA103" s="9">
        <v>1419</v>
      </c>
      <c r="AB103" s="119" t="s">
        <v>53</v>
      </c>
      <c r="AC103" s="117">
        <v>1</v>
      </c>
      <c r="AD103" s="10">
        <v>22959.18367346939</v>
      </c>
      <c r="AE103" s="110">
        <f>(Tabelle1[[#This Row],[gesamter Wärmebedarf unter Berücksichtigung Wirkungsgrad Gasfeuerungsanlage (Gas) '[kWh/a'] 2030]]*0.7)/8760</f>
        <v>1.8346379647749511</v>
      </c>
      <c r="AF103" s="8">
        <f t="shared" si="7"/>
        <v>4.4386848288821333E-5</v>
      </c>
      <c r="AG103" s="119" t="s">
        <v>53</v>
      </c>
      <c r="AH103" s="117">
        <v>1</v>
      </c>
      <c r="AI103" s="10">
        <v>22959.18367346939</v>
      </c>
      <c r="AJ103" s="98">
        <f t="shared" si="10"/>
        <v>2.1816660454135991E-5</v>
      </c>
      <c r="AK103" s="119" t="s">
        <v>53</v>
      </c>
      <c r="AL103" s="117">
        <v>1</v>
      </c>
      <c r="AM103" s="10">
        <v>22959.18367346939</v>
      </c>
      <c r="AN103" s="98"/>
      <c r="AO103" s="119" t="s">
        <v>53</v>
      </c>
      <c r="AP103" s="117">
        <v>1</v>
      </c>
      <c r="AQ103" s="10">
        <v>22959.18367346939</v>
      </c>
      <c r="AR103" s="98">
        <f t="shared" si="11"/>
        <v>2.1816660454135991E-5</v>
      </c>
      <c r="AS103" s="119" t="s">
        <v>53</v>
      </c>
      <c r="AT103" s="117">
        <v>1</v>
      </c>
      <c r="AU103" s="10">
        <v>22959.18367346939</v>
      </c>
      <c r="AV103" s="8"/>
    </row>
    <row r="104" spans="1:48" x14ac:dyDescent="0.25">
      <c r="A104" s="6">
        <v>10101</v>
      </c>
      <c r="B104" s="6">
        <v>450024</v>
      </c>
      <c r="C104" s="6">
        <v>5425537</v>
      </c>
      <c r="D104" s="205">
        <v>10</v>
      </c>
      <c r="E104" s="6" t="s">
        <v>195</v>
      </c>
      <c r="F104" s="6">
        <v>1</v>
      </c>
      <c r="G104" s="6">
        <v>90</v>
      </c>
      <c r="H104" s="6">
        <v>90</v>
      </c>
      <c r="I104" s="6">
        <v>210</v>
      </c>
      <c r="J104" s="6">
        <f t="shared" si="6"/>
        <v>18900</v>
      </c>
      <c r="K104" s="6"/>
      <c r="L104" s="84">
        <f t="shared" si="8"/>
        <v>19285.714285714286</v>
      </c>
      <c r="M104" s="7"/>
      <c r="N104" s="7"/>
      <c r="O104" s="7"/>
      <c r="P104" s="7"/>
      <c r="Q104" s="7"/>
      <c r="R104" s="7"/>
      <c r="S104" s="119" t="s">
        <v>53</v>
      </c>
      <c r="T104" s="117">
        <v>1</v>
      </c>
      <c r="U104" s="10">
        <v>19285.714285714286</v>
      </c>
      <c r="V104" s="98">
        <f t="shared" si="9"/>
        <v>3.8565963223497472E-5</v>
      </c>
      <c r="W104" s="119" t="s">
        <v>53</v>
      </c>
      <c r="X104" s="117">
        <v>1</v>
      </c>
      <c r="Y104" s="10">
        <v>19285.714285714286</v>
      </c>
      <c r="Z104" s="98"/>
      <c r="AA104" s="9">
        <v>1392</v>
      </c>
      <c r="AB104" s="119" t="s">
        <v>53</v>
      </c>
      <c r="AC104" s="117">
        <v>1</v>
      </c>
      <c r="AD104" s="10">
        <v>19285.714285714286</v>
      </c>
      <c r="AE104" s="110">
        <f>(Tabelle1[[#This Row],[gesamter Wärmebedarf unter Berücksichtigung Wirkungsgrad Gasfeuerungsanlage (Gas) '[kWh/a'] 2030]]*0.7)/8760</f>
        <v>1.5410958904109588</v>
      </c>
      <c r="AF104" s="8">
        <f t="shared" si="7"/>
        <v>3.7284952562609917E-5</v>
      </c>
      <c r="AG104" s="119" t="s">
        <v>53</v>
      </c>
      <c r="AH104" s="117">
        <v>1</v>
      </c>
      <c r="AI104" s="10">
        <v>19285.714285714286</v>
      </c>
      <c r="AJ104" s="98">
        <f t="shared" si="10"/>
        <v>1.8325994781474234E-5</v>
      </c>
      <c r="AK104" s="119" t="s">
        <v>53</v>
      </c>
      <c r="AL104" s="117">
        <v>1</v>
      </c>
      <c r="AM104" s="10">
        <v>19285.714285714286</v>
      </c>
      <c r="AN104" s="98"/>
      <c r="AO104" s="119" t="s">
        <v>53</v>
      </c>
      <c r="AP104" s="117">
        <v>1</v>
      </c>
      <c r="AQ104" s="10">
        <v>19285.714285714286</v>
      </c>
      <c r="AR104" s="98">
        <f t="shared" si="11"/>
        <v>1.8325994781474234E-5</v>
      </c>
      <c r="AS104" s="119" t="s">
        <v>54</v>
      </c>
      <c r="AT104" s="117">
        <v>1</v>
      </c>
      <c r="AU104" s="10">
        <v>0</v>
      </c>
      <c r="AV104" s="8"/>
    </row>
    <row r="105" spans="1:48" x14ac:dyDescent="0.25">
      <c r="A105" s="6">
        <v>10102</v>
      </c>
      <c r="B105" s="6">
        <v>450029</v>
      </c>
      <c r="C105" s="6">
        <v>5425531</v>
      </c>
      <c r="D105" s="205">
        <v>11</v>
      </c>
      <c r="E105" s="6" t="s">
        <v>211</v>
      </c>
      <c r="F105" s="6">
        <v>2</v>
      </c>
      <c r="G105" s="6">
        <v>112</v>
      </c>
      <c r="H105" s="6">
        <v>224</v>
      </c>
      <c r="I105" s="6">
        <v>220</v>
      </c>
      <c r="J105" s="6">
        <f t="shared" si="6"/>
        <v>49280</v>
      </c>
      <c r="K105" s="6"/>
      <c r="L105" s="84">
        <f t="shared" si="8"/>
        <v>50285.71428571429</v>
      </c>
      <c r="M105" s="7"/>
      <c r="N105" s="7"/>
      <c r="O105" s="7"/>
      <c r="P105" s="7"/>
      <c r="Q105" s="7"/>
      <c r="R105" s="7"/>
      <c r="S105" s="119" t="s">
        <v>54</v>
      </c>
      <c r="T105" s="117">
        <v>2</v>
      </c>
      <c r="U105" s="10">
        <v>0</v>
      </c>
      <c r="V105" s="98">
        <f t="shared" si="9"/>
        <v>0</v>
      </c>
      <c r="W105" s="119" t="s">
        <v>54</v>
      </c>
      <c r="X105" s="117">
        <v>2</v>
      </c>
      <c r="Y105" s="10">
        <v>0</v>
      </c>
      <c r="Z105" s="98"/>
      <c r="AA105" s="9">
        <v>697</v>
      </c>
      <c r="AB105" s="119" t="s">
        <v>54</v>
      </c>
      <c r="AC105" s="117">
        <v>2</v>
      </c>
      <c r="AD105" s="10">
        <v>0</v>
      </c>
      <c r="AE105" s="110">
        <f>(Tabelle1[[#This Row],[gesamter Wärmebedarf unter Berücksichtigung Wirkungsgrad Gasfeuerungsanlage (Gas) '[kWh/a'] 2030]]*0.7)/8760</f>
        <v>0</v>
      </c>
      <c r="AF105" s="8">
        <f t="shared" si="7"/>
        <v>0</v>
      </c>
      <c r="AG105" s="119" t="s">
        <v>54</v>
      </c>
      <c r="AH105" s="117">
        <v>2</v>
      </c>
      <c r="AI105" s="10">
        <v>0</v>
      </c>
      <c r="AJ105" s="98">
        <f t="shared" si="10"/>
        <v>0</v>
      </c>
      <c r="AK105" s="119" t="s">
        <v>54</v>
      </c>
      <c r="AL105" s="117">
        <v>2</v>
      </c>
      <c r="AM105" s="10">
        <v>0</v>
      </c>
      <c r="AN105" s="98"/>
      <c r="AO105" s="119" t="s">
        <v>54</v>
      </c>
      <c r="AP105" s="117">
        <v>2</v>
      </c>
      <c r="AQ105" s="10">
        <v>0</v>
      </c>
      <c r="AR105" s="98">
        <f t="shared" si="11"/>
        <v>0</v>
      </c>
      <c r="AS105" s="119" t="s">
        <v>54</v>
      </c>
      <c r="AT105" s="117">
        <v>2</v>
      </c>
      <c r="AU105" s="10">
        <v>0</v>
      </c>
      <c r="AV105" s="8"/>
    </row>
    <row r="106" spans="1:48" x14ac:dyDescent="0.25">
      <c r="A106" s="6">
        <v>10103</v>
      </c>
      <c r="B106" s="6">
        <v>450035</v>
      </c>
      <c r="C106" s="6">
        <v>5425526</v>
      </c>
      <c r="D106" s="205">
        <v>10</v>
      </c>
      <c r="E106" s="75" t="s">
        <v>210</v>
      </c>
      <c r="F106" s="6">
        <v>6.73</v>
      </c>
      <c r="G106" s="6">
        <v>70</v>
      </c>
      <c r="H106" s="6">
        <v>471.1</v>
      </c>
      <c r="I106" s="6">
        <v>180</v>
      </c>
      <c r="J106" s="6">
        <f t="shared" si="6"/>
        <v>84798</v>
      </c>
      <c r="K106" s="6"/>
      <c r="L106" s="84">
        <f t="shared" si="8"/>
        <v>86528.571428571435</v>
      </c>
      <c r="M106" s="7"/>
      <c r="N106" s="7"/>
      <c r="O106" s="7"/>
      <c r="P106" s="7"/>
      <c r="Q106" s="7"/>
      <c r="R106" s="7"/>
      <c r="S106" s="119" t="s">
        <v>54</v>
      </c>
      <c r="T106" s="117">
        <v>6.73</v>
      </c>
      <c r="U106" s="10">
        <v>0</v>
      </c>
      <c r="V106" s="98">
        <f t="shared" si="9"/>
        <v>0</v>
      </c>
      <c r="W106" s="119" t="s">
        <v>54</v>
      </c>
      <c r="X106" s="117">
        <v>6.73</v>
      </c>
      <c r="Y106" s="10">
        <v>0</v>
      </c>
      <c r="Z106" s="98"/>
      <c r="AA106" s="9">
        <v>168</v>
      </c>
      <c r="AB106" s="119" t="s">
        <v>54</v>
      </c>
      <c r="AC106" s="117">
        <v>6.73</v>
      </c>
      <c r="AD106" s="10">
        <v>0</v>
      </c>
      <c r="AE106" s="110">
        <f>(Tabelle1[[#This Row],[gesamter Wärmebedarf unter Berücksichtigung Wirkungsgrad Gasfeuerungsanlage (Gas) '[kWh/a'] 2030]]*0.7)/8760</f>
        <v>0</v>
      </c>
      <c r="AF106" s="8">
        <f t="shared" si="7"/>
        <v>0</v>
      </c>
      <c r="AG106" s="119" t="s">
        <v>54</v>
      </c>
      <c r="AH106" s="117">
        <v>6.73</v>
      </c>
      <c r="AI106" s="10">
        <v>0</v>
      </c>
      <c r="AJ106" s="98">
        <f t="shared" si="10"/>
        <v>0</v>
      </c>
      <c r="AK106" s="119" t="s">
        <v>54</v>
      </c>
      <c r="AL106" s="117">
        <v>6.73</v>
      </c>
      <c r="AM106" s="10">
        <v>0</v>
      </c>
      <c r="AN106" s="98"/>
      <c r="AO106" s="119" t="s">
        <v>54</v>
      </c>
      <c r="AP106" s="117">
        <v>6.73</v>
      </c>
      <c r="AQ106" s="10">
        <v>0</v>
      </c>
      <c r="AR106" s="98">
        <f t="shared" si="11"/>
        <v>0</v>
      </c>
      <c r="AS106" s="119" t="s">
        <v>54</v>
      </c>
      <c r="AT106" s="117">
        <v>6.73</v>
      </c>
      <c r="AU106" s="10">
        <v>0</v>
      </c>
      <c r="AV106" s="8"/>
    </row>
    <row r="107" spans="1:48" x14ac:dyDescent="0.25">
      <c r="A107" s="6">
        <v>10104</v>
      </c>
      <c r="B107" s="6">
        <v>450024</v>
      </c>
      <c r="C107" s="6">
        <v>5425486</v>
      </c>
      <c r="D107" s="205">
        <v>13</v>
      </c>
      <c r="E107" s="6" t="s">
        <v>195</v>
      </c>
      <c r="F107" s="6">
        <v>1</v>
      </c>
      <c r="G107" s="6">
        <v>90</v>
      </c>
      <c r="H107" s="6">
        <v>90</v>
      </c>
      <c r="I107" s="6">
        <v>130</v>
      </c>
      <c r="J107" s="6">
        <f t="shared" si="6"/>
        <v>11700</v>
      </c>
      <c r="K107" s="6"/>
      <c r="L107" s="84">
        <f t="shared" si="8"/>
        <v>11938.775510204081</v>
      </c>
      <c r="M107" s="7"/>
      <c r="N107" s="7"/>
      <c r="O107" s="7"/>
      <c r="P107" s="7"/>
      <c r="Q107" s="7"/>
      <c r="R107" s="7"/>
      <c r="S107" s="119" t="s">
        <v>54</v>
      </c>
      <c r="T107" s="117">
        <v>1</v>
      </c>
      <c r="U107" s="10">
        <v>0</v>
      </c>
      <c r="V107" s="98">
        <f t="shared" si="9"/>
        <v>0</v>
      </c>
      <c r="W107" s="119" t="s">
        <v>54</v>
      </c>
      <c r="X107" s="117">
        <v>1</v>
      </c>
      <c r="Y107" s="10">
        <v>0</v>
      </c>
      <c r="Z107" s="98"/>
      <c r="AA107" s="9">
        <v>1463</v>
      </c>
      <c r="AB107" s="119" t="s">
        <v>54</v>
      </c>
      <c r="AC107" s="117">
        <v>1</v>
      </c>
      <c r="AD107" s="10">
        <v>0</v>
      </c>
      <c r="AE107" s="110">
        <f>(Tabelle1[[#This Row],[gesamter Wärmebedarf unter Berücksichtigung Wirkungsgrad Gasfeuerungsanlage (Gas) '[kWh/a'] 2030]]*0.7)/8760</f>
        <v>0</v>
      </c>
      <c r="AF107" s="8">
        <f t="shared" si="7"/>
        <v>0</v>
      </c>
      <c r="AG107" s="119" t="s">
        <v>54</v>
      </c>
      <c r="AH107" s="117">
        <v>1</v>
      </c>
      <c r="AI107" s="10">
        <v>0</v>
      </c>
      <c r="AJ107" s="98">
        <f t="shared" si="10"/>
        <v>0</v>
      </c>
      <c r="AK107" s="119" t="s">
        <v>54</v>
      </c>
      <c r="AL107" s="117">
        <v>1</v>
      </c>
      <c r="AM107" s="10">
        <v>0</v>
      </c>
      <c r="AN107" s="98"/>
      <c r="AO107" s="119" t="s">
        <v>54</v>
      </c>
      <c r="AP107" s="117">
        <v>1</v>
      </c>
      <c r="AQ107" s="10">
        <v>0</v>
      </c>
      <c r="AR107" s="98">
        <f t="shared" si="11"/>
        <v>0</v>
      </c>
      <c r="AS107" s="119" t="s">
        <v>54</v>
      </c>
      <c r="AT107" s="117">
        <v>1</v>
      </c>
      <c r="AU107" s="10">
        <v>0</v>
      </c>
      <c r="AV107" s="8"/>
    </row>
    <row r="108" spans="1:48" x14ac:dyDescent="0.25">
      <c r="A108" s="6">
        <v>10105</v>
      </c>
      <c r="B108" s="6">
        <v>450030</v>
      </c>
      <c r="C108" s="6">
        <v>5425496</v>
      </c>
      <c r="D108" s="205">
        <v>10</v>
      </c>
      <c r="E108" s="6" t="s">
        <v>195</v>
      </c>
      <c r="F108" s="6">
        <v>1</v>
      </c>
      <c r="G108" s="6">
        <v>90</v>
      </c>
      <c r="H108" s="6">
        <v>90</v>
      </c>
      <c r="I108" s="6">
        <v>210</v>
      </c>
      <c r="J108" s="6">
        <f t="shared" si="6"/>
        <v>18900</v>
      </c>
      <c r="K108" s="6"/>
      <c r="L108" s="84">
        <f t="shared" si="8"/>
        <v>19285.714285714286</v>
      </c>
      <c r="M108" s="7"/>
      <c r="N108" s="7"/>
      <c r="O108" s="7"/>
      <c r="P108" s="7"/>
      <c r="Q108" s="7"/>
      <c r="R108" s="7"/>
      <c r="S108" s="119" t="s">
        <v>53</v>
      </c>
      <c r="T108" s="117">
        <v>1</v>
      </c>
      <c r="U108" s="10">
        <v>19285.714285714286</v>
      </c>
      <c r="V108" s="98">
        <f t="shared" si="9"/>
        <v>3.8565963223497472E-5</v>
      </c>
      <c r="W108" s="119" t="s">
        <v>53</v>
      </c>
      <c r="X108" s="117">
        <v>1</v>
      </c>
      <c r="Y108" s="10">
        <v>19285.714285714286</v>
      </c>
      <c r="Z108" s="98"/>
      <c r="AA108" s="9">
        <v>1430</v>
      </c>
      <c r="AB108" s="119" t="s">
        <v>53</v>
      </c>
      <c r="AC108" s="117">
        <v>1</v>
      </c>
      <c r="AD108" s="10">
        <v>19285.714285714286</v>
      </c>
      <c r="AE108" s="110">
        <f>(Tabelle1[[#This Row],[gesamter Wärmebedarf unter Berücksichtigung Wirkungsgrad Gasfeuerungsanlage (Gas) '[kWh/a'] 2030]]*0.7)/8760</f>
        <v>1.5410958904109588</v>
      </c>
      <c r="AF108" s="8">
        <f t="shared" si="7"/>
        <v>3.7284952562609917E-5</v>
      </c>
      <c r="AG108" s="119" t="s">
        <v>53</v>
      </c>
      <c r="AH108" s="117">
        <v>1</v>
      </c>
      <c r="AI108" s="10">
        <v>19285.714285714286</v>
      </c>
      <c r="AJ108" s="98">
        <f t="shared" si="10"/>
        <v>1.8325994781474234E-5</v>
      </c>
      <c r="AK108" s="119" t="s">
        <v>53</v>
      </c>
      <c r="AL108" s="117">
        <v>1</v>
      </c>
      <c r="AM108" s="10">
        <v>19285.714285714286</v>
      </c>
      <c r="AN108" s="98"/>
      <c r="AO108" s="119" t="s">
        <v>53</v>
      </c>
      <c r="AP108" s="117">
        <v>1</v>
      </c>
      <c r="AQ108" s="10">
        <v>19285.714285714286</v>
      </c>
      <c r="AR108" s="98">
        <f t="shared" si="11"/>
        <v>1.8325994781474234E-5</v>
      </c>
      <c r="AS108" s="119" t="s">
        <v>53</v>
      </c>
      <c r="AT108" s="117">
        <v>1</v>
      </c>
      <c r="AU108" s="10">
        <v>19285.714285714286</v>
      </c>
      <c r="AV108" s="8"/>
    </row>
    <row r="109" spans="1:48" x14ac:dyDescent="0.25">
      <c r="A109" s="6">
        <v>10106</v>
      </c>
      <c r="B109" s="6">
        <v>450039</v>
      </c>
      <c r="C109" s="6">
        <v>5425506</v>
      </c>
      <c r="D109" s="205">
        <v>9</v>
      </c>
      <c r="E109" s="6" t="s">
        <v>212</v>
      </c>
      <c r="F109" s="6">
        <v>1</v>
      </c>
      <c r="G109" s="6">
        <v>150</v>
      </c>
      <c r="H109" s="6">
        <v>150</v>
      </c>
      <c r="I109" s="6">
        <v>150</v>
      </c>
      <c r="J109" s="6">
        <f t="shared" si="6"/>
        <v>22500</v>
      </c>
      <c r="K109" s="6"/>
      <c r="L109" s="84">
        <f t="shared" si="8"/>
        <v>22959.18367346939</v>
      </c>
      <c r="M109" s="7"/>
      <c r="N109" s="7"/>
      <c r="O109" s="7"/>
      <c r="P109" s="7"/>
      <c r="Q109" s="7"/>
      <c r="R109" s="7"/>
      <c r="S109" s="119" t="s">
        <v>53</v>
      </c>
      <c r="T109" s="117">
        <v>1</v>
      </c>
      <c r="U109" s="10">
        <v>22959.18367346939</v>
      </c>
      <c r="V109" s="98">
        <f t="shared" si="9"/>
        <v>4.5911860980354138E-5</v>
      </c>
      <c r="W109" s="119" t="s">
        <v>53</v>
      </c>
      <c r="X109" s="117">
        <v>1</v>
      </c>
      <c r="Y109" s="10">
        <v>22959.18367346939</v>
      </c>
      <c r="Z109" s="98"/>
      <c r="AA109" s="9">
        <v>676</v>
      </c>
      <c r="AB109" s="119" t="s">
        <v>53</v>
      </c>
      <c r="AC109" s="117">
        <v>1</v>
      </c>
      <c r="AD109" s="10">
        <v>22959.18367346939</v>
      </c>
      <c r="AE109" s="110">
        <f>(Tabelle1[[#This Row],[gesamter Wärmebedarf unter Berücksichtigung Wirkungsgrad Gasfeuerungsanlage (Gas) '[kWh/a'] 2030]]*0.7)/8760</f>
        <v>1.8346379647749511</v>
      </c>
      <c r="AF109" s="8">
        <f t="shared" si="7"/>
        <v>4.4386848288821333E-5</v>
      </c>
      <c r="AG109" s="119" t="s">
        <v>53</v>
      </c>
      <c r="AH109" s="117">
        <v>1</v>
      </c>
      <c r="AI109" s="10">
        <v>22959.18367346939</v>
      </c>
      <c r="AJ109" s="98">
        <f t="shared" si="10"/>
        <v>2.1816660454135991E-5</v>
      </c>
      <c r="AK109" s="119" t="s">
        <v>53</v>
      </c>
      <c r="AL109" s="117">
        <v>1</v>
      </c>
      <c r="AM109" s="10">
        <v>22959.18367346939</v>
      </c>
      <c r="AN109" s="98"/>
      <c r="AO109" s="119" t="s">
        <v>53</v>
      </c>
      <c r="AP109" s="117">
        <v>1</v>
      </c>
      <c r="AQ109" s="10">
        <v>22959.18367346939</v>
      </c>
      <c r="AR109" s="98">
        <f t="shared" si="11"/>
        <v>2.1816660454135991E-5</v>
      </c>
      <c r="AS109" s="119" t="s">
        <v>53</v>
      </c>
      <c r="AT109" s="117">
        <v>1</v>
      </c>
      <c r="AU109" s="10">
        <v>22959.18367346939</v>
      </c>
      <c r="AV109" s="8"/>
    </row>
    <row r="110" spans="1:48" x14ac:dyDescent="0.25">
      <c r="A110" s="6">
        <v>10107</v>
      </c>
      <c r="B110" s="6">
        <v>450049</v>
      </c>
      <c r="C110" s="6">
        <v>5425511</v>
      </c>
      <c r="D110" s="205">
        <v>12</v>
      </c>
      <c r="E110" s="6" t="s">
        <v>212</v>
      </c>
      <c r="F110" s="6">
        <v>1</v>
      </c>
      <c r="G110" s="6">
        <v>150</v>
      </c>
      <c r="H110" s="6">
        <v>150</v>
      </c>
      <c r="I110" s="6">
        <v>170</v>
      </c>
      <c r="J110" s="6">
        <f t="shared" si="6"/>
        <v>25500</v>
      </c>
      <c r="K110" s="6"/>
      <c r="L110" s="84">
        <f t="shared" si="8"/>
        <v>26020.408163265307</v>
      </c>
      <c r="M110" s="7"/>
      <c r="N110" s="7"/>
      <c r="O110" s="7"/>
      <c r="P110" s="7"/>
      <c r="Q110" s="7"/>
      <c r="R110" s="7"/>
      <c r="S110" s="119" t="s">
        <v>53</v>
      </c>
      <c r="T110" s="117">
        <v>1</v>
      </c>
      <c r="U110" s="10">
        <v>26020.408163265307</v>
      </c>
      <c r="V110" s="98">
        <f t="shared" si="9"/>
        <v>5.2033442444401349E-5</v>
      </c>
      <c r="W110" s="119" t="s">
        <v>53</v>
      </c>
      <c r="X110" s="117">
        <v>1</v>
      </c>
      <c r="Y110" s="10">
        <v>26020.408163265307</v>
      </c>
      <c r="Z110" s="98"/>
      <c r="AA110" s="9">
        <v>288</v>
      </c>
      <c r="AB110" s="119" t="s">
        <v>53</v>
      </c>
      <c r="AC110" s="117">
        <v>1</v>
      </c>
      <c r="AD110" s="10">
        <v>26020.408163265307</v>
      </c>
      <c r="AE110" s="110">
        <f>(Tabelle1[[#This Row],[gesamter Wärmebedarf unter Berücksichtigung Wirkungsgrad Gasfeuerungsanlage (Gas) '[kWh/a'] 2030]]*0.7)/8760</f>
        <v>2.0792563600782779</v>
      </c>
      <c r="AF110" s="8">
        <f t="shared" si="7"/>
        <v>5.0305094727330838E-5</v>
      </c>
      <c r="AG110" s="119" t="s">
        <v>53</v>
      </c>
      <c r="AH110" s="117">
        <v>1</v>
      </c>
      <c r="AI110" s="10">
        <v>26020.408163265307</v>
      </c>
      <c r="AJ110" s="98">
        <f t="shared" si="10"/>
        <v>2.4725548514687455E-5</v>
      </c>
      <c r="AK110" s="119" t="s">
        <v>53</v>
      </c>
      <c r="AL110" s="117">
        <v>1</v>
      </c>
      <c r="AM110" s="10">
        <v>26020.408163265307</v>
      </c>
      <c r="AN110" s="98"/>
      <c r="AO110" s="119" t="s">
        <v>53</v>
      </c>
      <c r="AP110" s="117">
        <v>1</v>
      </c>
      <c r="AQ110" s="10">
        <v>26020.408163265307</v>
      </c>
      <c r="AR110" s="98">
        <f t="shared" si="11"/>
        <v>2.4725548514687455E-5</v>
      </c>
      <c r="AS110" s="119" t="s">
        <v>54</v>
      </c>
      <c r="AT110" s="117">
        <v>1</v>
      </c>
      <c r="AU110" s="10">
        <v>0</v>
      </c>
      <c r="AV110" s="8"/>
    </row>
    <row r="111" spans="1:48" x14ac:dyDescent="0.25">
      <c r="A111" s="6">
        <v>10108</v>
      </c>
      <c r="B111" s="6">
        <v>450059</v>
      </c>
      <c r="C111" s="6">
        <v>5425518</v>
      </c>
      <c r="D111" s="205">
        <v>13</v>
      </c>
      <c r="E111" s="6" t="s">
        <v>212</v>
      </c>
      <c r="F111" s="6">
        <v>1</v>
      </c>
      <c r="G111" s="6">
        <v>150</v>
      </c>
      <c r="H111" s="6">
        <v>150</v>
      </c>
      <c r="I111" s="6">
        <v>80</v>
      </c>
      <c r="J111" s="6">
        <f t="shared" si="6"/>
        <v>12000</v>
      </c>
      <c r="K111" s="6"/>
      <c r="L111" s="84">
        <f t="shared" si="8"/>
        <v>12244.897959183674</v>
      </c>
      <c r="M111" s="7"/>
      <c r="N111" s="7"/>
      <c r="O111" s="7"/>
      <c r="P111" s="7"/>
      <c r="Q111" s="7"/>
      <c r="R111" s="7"/>
      <c r="S111" s="119" t="s">
        <v>53</v>
      </c>
      <c r="T111" s="117">
        <v>1</v>
      </c>
      <c r="U111" s="10">
        <v>12244.897959183674</v>
      </c>
      <c r="V111" s="98">
        <f t="shared" si="9"/>
        <v>2.4486325856188867E-5</v>
      </c>
      <c r="W111" s="119" t="s">
        <v>53</v>
      </c>
      <c r="X111" s="117">
        <v>1</v>
      </c>
      <c r="Y111" s="10">
        <v>12244.897959183674</v>
      </c>
      <c r="Z111" s="98"/>
      <c r="AA111" s="9">
        <v>1058</v>
      </c>
      <c r="AB111" s="119" t="s">
        <v>53</v>
      </c>
      <c r="AC111" s="117">
        <v>1</v>
      </c>
      <c r="AD111" s="10">
        <v>12244.897959183674</v>
      </c>
      <c r="AE111" s="110">
        <f>(Tabelle1[[#This Row],[gesamter Wärmebedarf unter Berücksichtigung Wirkungsgrad Gasfeuerungsanlage (Gas) '[kWh/a'] 2030]]*0.7)/8760</f>
        <v>0.97847358121330719</v>
      </c>
      <c r="AF111" s="8">
        <f t="shared" si="7"/>
        <v>2.3672985754038044E-5</v>
      </c>
      <c r="AG111" s="119" t="s">
        <v>53</v>
      </c>
      <c r="AH111" s="117">
        <v>1</v>
      </c>
      <c r="AI111" s="10">
        <v>12244.897959183674</v>
      </c>
      <c r="AJ111" s="98">
        <f t="shared" si="10"/>
        <v>1.1635552242205862E-5</v>
      </c>
      <c r="AK111" s="119" t="s">
        <v>53</v>
      </c>
      <c r="AL111" s="117">
        <v>1</v>
      </c>
      <c r="AM111" s="10">
        <v>12244.897959183674</v>
      </c>
      <c r="AN111" s="98"/>
      <c r="AO111" s="119" t="s">
        <v>53</v>
      </c>
      <c r="AP111" s="117">
        <v>1</v>
      </c>
      <c r="AQ111" s="10">
        <v>12244.897959183674</v>
      </c>
      <c r="AR111" s="98">
        <f t="shared" si="11"/>
        <v>1.1635552242205862E-5</v>
      </c>
      <c r="AS111" s="119" t="s">
        <v>53</v>
      </c>
      <c r="AT111" s="117">
        <v>1</v>
      </c>
      <c r="AU111" s="10">
        <v>12244.897959183674</v>
      </c>
      <c r="AV111" s="8"/>
    </row>
    <row r="112" spans="1:48" x14ac:dyDescent="0.25">
      <c r="A112" s="6">
        <v>10109</v>
      </c>
      <c r="B112" s="6">
        <v>450065</v>
      </c>
      <c r="C112" s="6">
        <v>5425527</v>
      </c>
      <c r="D112" s="205">
        <v>11</v>
      </c>
      <c r="E112" s="75" t="s">
        <v>210</v>
      </c>
      <c r="F112" s="6">
        <v>6.73</v>
      </c>
      <c r="G112" s="6">
        <v>70</v>
      </c>
      <c r="H112" s="6">
        <v>471.1</v>
      </c>
      <c r="I112" s="6">
        <v>190</v>
      </c>
      <c r="J112" s="6">
        <f t="shared" si="6"/>
        <v>89509</v>
      </c>
      <c r="K112" s="6"/>
      <c r="L112" s="84">
        <f t="shared" si="8"/>
        <v>91335.71428571429</v>
      </c>
      <c r="M112" s="7"/>
      <c r="N112" s="7"/>
      <c r="O112" s="7"/>
      <c r="P112" s="7"/>
      <c r="Q112" s="7"/>
      <c r="R112" s="7"/>
      <c r="S112" s="119" t="s">
        <v>53</v>
      </c>
      <c r="T112" s="117">
        <v>6.73</v>
      </c>
      <c r="U112" s="10">
        <v>91335.71428571429</v>
      </c>
      <c r="V112" s="98">
        <f t="shared" si="9"/>
        <v>1.8264554508846747E-4</v>
      </c>
      <c r="W112" s="119" t="s">
        <v>53</v>
      </c>
      <c r="X112" s="117">
        <v>6.73</v>
      </c>
      <c r="Y112" s="10">
        <v>91335.71428571429</v>
      </c>
      <c r="Z112" s="98"/>
      <c r="AA112" s="9">
        <v>930</v>
      </c>
      <c r="AB112" s="119" t="s">
        <v>53</v>
      </c>
      <c r="AC112" s="117">
        <v>6.73</v>
      </c>
      <c r="AD112" s="10">
        <v>91335.71428571429</v>
      </c>
      <c r="AE112" s="110">
        <f>(Tabelle1[[#This Row],[gesamter Wärmebedarf unter Berücksichtigung Wirkungsgrad Gasfeuerungsanlage (Gas) '[kWh/a'] 2030]]*0.7)/8760</f>
        <v>7.2985159817351599</v>
      </c>
      <c r="AF112" s="8">
        <f t="shared" si="7"/>
        <v>1.7657877348818262E-4</v>
      </c>
      <c r="AG112" s="119" t="s">
        <v>53</v>
      </c>
      <c r="AH112" s="117">
        <v>6.73</v>
      </c>
      <c r="AI112" s="10">
        <v>91335.71428571429</v>
      </c>
      <c r="AJ112" s="98">
        <f t="shared" si="10"/>
        <v>8.6790553803967041E-5</v>
      </c>
      <c r="AK112" s="119" t="s">
        <v>53</v>
      </c>
      <c r="AL112" s="117">
        <v>6.73</v>
      </c>
      <c r="AM112" s="10">
        <v>91335.71428571429</v>
      </c>
      <c r="AN112" s="98"/>
      <c r="AO112" s="119" t="s">
        <v>53</v>
      </c>
      <c r="AP112" s="117">
        <v>6.73</v>
      </c>
      <c r="AQ112" s="10">
        <v>91335.71428571429</v>
      </c>
      <c r="AR112" s="98">
        <f t="shared" si="11"/>
        <v>8.6790553803967041E-5</v>
      </c>
      <c r="AS112" s="119" t="s">
        <v>53</v>
      </c>
      <c r="AT112" s="117">
        <v>6.73</v>
      </c>
      <c r="AU112" s="10">
        <v>91335.71428571429</v>
      </c>
      <c r="AV112" s="8"/>
    </row>
    <row r="113" spans="1:48" x14ac:dyDescent="0.25">
      <c r="A113" s="6">
        <v>10110</v>
      </c>
      <c r="B113" s="6">
        <v>449992</v>
      </c>
      <c r="C113" s="6">
        <v>5425477</v>
      </c>
      <c r="D113" s="205">
        <v>15</v>
      </c>
      <c r="E113" s="6" t="s">
        <v>212</v>
      </c>
      <c r="F113" s="6">
        <v>1</v>
      </c>
      <c r="G113" s="6">
        <v>150</v>
      </c>
      <c r="H113" s="6">
        <v>150</v>
      </c>
      <c r="I113" s="6">
        <v>120</v>
      </c>
      <c r="J113" s="6">
        <f t="shared" si="6"/>
        <v>18000</v>
      </c>
      <c r="K113" s="6"/>
      <c r="L113" s="84">
        <f t="shared" si="8"/>
        <v>18367.34693877551</v>
      </c>
      <c r="M113" s="7"/>
      <c r="N113" s="7"/>
      <c r="O113" s="7"/>
      <c r="P113" s="7"/>
      <c r="Q113" s="7"/>
      <c r="R113" s="7"/>
      <c r="S113" s="119" t="s">
        <v>53</v>
      </c>
      <c r="T113" s="117">
        <v>1</v>
      </c>
      <c r="U113" s="10">
        <v>18367.34693877551</v>
      </c>
      <c r="V113" s="98">
        <f t="shared" si="9"/>
        <v>3.6729488784283305E-5</v>
      </c>
      <c r="W113" s="119" t="s">
        <v>53</v>
      </c>
      <c r="X113" s="117">
        <v>1</v>
      </c>
      <c r="Y113" s="10">
        <v>18367.34693877551</v>
      </c>
      <c r="Z113" s="98"/>
      <c r="AA113" s="9">
        <v>1584</v>
      </c>
      <c r="AB113" s="119" t="s">
        <v>53</v>
      </c>
      <c r="AC113" s="117">
        <v>1</v>
      </c>
      <c r="AD113" s="10">
        <v>18367.34693877551</v>
      </c>
      <c r="AE113" s="110">
        <f>(Tabelle1[[#This Row],[gesamter Wärmebedarf unter Berücksichtigung Wirkungsgrad Gasfeuerungsanlage (Gas) '[kWh/a'] 2030]]*0.7)/8760</f>
        <v>1.4677103718199609</v>
      </c>
      <c r="AF113" s="8">
        <f t="shared" si="7"/>
        <v>3.5509478631057065E-5</v>
      </c>
      <c r="AG113" s="119" t="s">
        <v>53</v>
      </c>
      <c r="AH113" s="117">
        <v>1</v>
      </c>
      <c r="AI113" s="10">
        <v>18367.34693877551</v>
      </c>
      <c r="AJ113" s="98">
        <f t="shared" si="10"/>
        <v>1.7453328363308793E-5</v>
      </c>
      <c r="AK113" s="119" t="s">
        <v>53</v>
      </c>
      <c r="AL113" s="117">
        <v>1</v>
      </c>
      <c r="AM113" s="10">
        <v>18367.34693877551</v>
      </c>
      <c r="AN113" s="98"/>
      <c r="AO113" s="119" t="s">
        <v>53</v>
      </c>
      <c r="AP113" s="117">
        <v>1</v>
      </c>
      <c r="AQ113" s="10">
        <v>18367.34693877551</v>
      </c>
      <c r="AR113" s="98">
        <f t="shared" si="11"/>
        <v>1.7453328363308793E-5</v>
      </c>
      <c r="AS113" s="119" t="s">
        <v>53</v>
      </c>
      <c r="AT113" s="117">
        <v>1</v>
      </c>
      <c r="AU113" s="10">
        <v>18367.34693877551</v>
      </c>
      <c r="AV113" s="8"/>
    </row>
    <row r="114" spans="1:48" x14ac:dyDescent="0.25">
      <c r="A114" s="6">
        <v>10111</v>
      </c>
      <c r="B114" s="6">
        <v>449981</v>
      </c>
      <c r="C114" s="6">
        <v>5425488</v>
      </c>
      <c r="D114" s="205">
        <v>14</v>
      </c>
      <c r="E114" s="6" t="s">
        <v>212</v>
      </c>
      <c r="F114" s="6">
        <v>1</v>
      </c>
      <c r="G114" s="6">
        <v>150</v>
      </c>
      <c r="H114" s="6">
        <v>150</v>
      </c>
      <c r="I114" s="6">
        <v>70</v>
      </c>
      <c r="J114" s="6">
        <f t="shared" si="6"/>
        <v>10500</v>
      </c>
      <c r="K114" s="6"/>
      <c r="L114" s="84">
        <f t="shared" si="8"/>
        <v>10714.285714285714</v>
      </c>
      <c r="M114" s="7"/>
      <c r="N114" s="7"/>
      <c r="O114" s="7"/>
      <c r="P114" s="7"/>
      <c r="Q114" s="7"/>
      <c r="R114" s="7"/>
      <c r="S114" s="119" t="s">
        <v>54</v>
      </c>
      <c r="T114" s="117">
        <v>1</v>
      </c>
      <c r="U114" s="10">
        <v>0</v>
      </c>
      <c r="V114" s="98">
        <f t="shared" si="9"/>
        <v>0</v>
      </c>
      <c r="W114" s="119" t="s">
        <v>54</v>
      </c>
      <c r="X114" s="117">
        <v>1</v>
      </c>
      <c r="Y114" s="10">
        <v>0</v>
      </c>
      <c r="Z114" s="98"/>
      <c r="AA114" s="9">
        <v>162</v>
      </c>
      <c r="AB114" s="119" t="s">
        <v>54</v>
      </c>
      <c r="AC114" s="117">
        <v>1</v>
      </c>
      <c r="AD114" s="10">
        <v>0</v>
      </c>
      <c r="AE114" s="110">
        <f>(Tabelle1[[#This Row],[gesamter Wärmebedarf unter Berücksichtigung Wirkungsgrad Gasfeuerungsanlage (Gas) '[kWh/a'] 2030]]*0.7)/8760</f>
        <v>0</v>
      </c>
      <c r="AF114" s="8">
        <f t="shared" si="7"/>
        <v>0</v>
      </c>
      <c r="AG114" s="119" t="s">
        <v>54</v>
      </c>
      <c r="AH114" s="117">
        <v>1</v>
      </c>
      <c r="AI114" s="10">
        <v>0</v>
      </c>
      <c r="AJ114" s="98">
        <f t="shared" si="10"/>
        <v>0</v>
      </c>
      <c r="AK114" s="119" t="s">
        <v>54</v>
      </c>
      <c r="AL114" s="117">
        <v>1</v>
      </c>
      <c r="AM114" s="10">
        <v>0</v>
      </c>
      <c r="AN114" s="98"/>
      <c r="AO114" s="119" t="s">
        <v>54</v>
      </c>
      <c r="AP114" s="117">
        <v>1</v>
      </c>
      <c r="AQ114" s="10">
        <v>0</v>
      </c>
      <c r="AR114" s="98">
        <f t="shared" si="11"/>
        <v>0</v>
      </c>
      <c r="AS114" s="119" t="s">
        <v>54</v>
      </c>
      <c r="AT114" s="117">
        <v>1</v>
      </c>
      <c r="AU114" s="10">
        <v>0</v>
      </c>
      <c r="AV114" s="8"/>
    </row>
    <row r="115" spans="1:48" x14ac:dyDescent="0.25">
      <c r="A115" s="6">
        <v>10112</v>
      </c>
      <c r="B115" s="6">
        <v>449972</v>
      </c>
      <c r="C115" s="6">
        <v>5425499</v>
      </c>
      <c r="D115" s="205">
        <v>14</v>
      </c>
      <c r="E115" s="75" t="s">
        <v>210</v>
      </c>
      <c r="F115" s="6">
        <v>6.73</v>
      </c>
      <c r="G115" s="6">
        <v>70</v>
      </c>
      <c r="H115" s="6">
        <v>471.1</v>
      </c>
      <c r="I115" s="6">
        <v>180</v>
      </c>
      <c r="J115" s="6">
        <f t="shared" si="6"/>
        <v>84798</v>
      </c>
      <c r="K115" s="6"/>
      <c r="L115" s="84">
        <f t="shared" si="8"/>
        <v>86528.571428571435</v>
      </c>
      <c r="M115" s="7"/>
      <c r="N115" s="7"/>
      <c r="O115" s="7"/>
      <c r="P115" s="7"/>
      <c r="Q115" s="7"/>
      <c r="R115" s="7"/>
      <c r="S115" s="119" t="s">
        <v>54</v>
      </c>
      <c r="T115" s="117">
        <v>6.73</v>
      </c>
      <c r="U115" s="10">
        <v>0</v>
      </c>
      <c r="V115" s="98">
        <f t="shared" si="9"/>
        <v>0</v>
      </c>
      <c r="W115" s="119" t="s">
        <v>54</v>
      </c>
      <c r="X115" s="117">
        <v>6.73</v>
      </c>
      <c r="Y115" s="10">
        <v>0</v>
      </c>
      <c r="Z115" s="98"/>
      <c r="AA115" s="9">
        <v>1264</v>
      </c>
      <c r="AB115" s="119" t="s">
        <v>54</v>
      </c>
      <c r="AC115" s="117">
        <v>6.73</v>
      </c>
      <c r="AD115" s="10">
        <v>0</v>
      </c>
      <c r="AE115" s="110">
        <f>(Tabelle1[[#This Row],[gesamter Wärmebedarf unter Berücksichtigung Wirkungsgrad Gasfeuerungsanlage (Gas) '[kWh/a'] 2030]]*0.7)/8760</f>
        <v>0</v>
      </c>
      <c r="AF115" s="8">
        <f t="shared" si="7"/>
        <v>0</v>
      </c>
      <c r="AG115" s="119" t="s">
        <v>54</v>
      </c>
      <c r="AH115" s="117">
        <v>6.73</v>
      </c>
      <c r="AI115" s="10">
        <v>0</v>
      </c>
      <c r="AJ115" s="98">
        <f t="shared" si="10"/>
        <v>0</v>
      </c>
      <c r="AK115" s="119" t="s">
        <v>54</v>
      </c>
      <c r="AL115" s="117">
        <v>6.73</v>
      </c>
      <c r="AM115" s="10">
        <v>0</v>
      </c>
      <c r="AN115" s="98"/>
      <c r="AO115" s="119" t="s">
        <v>54</v>
      </c>
      <c r="AP115" s="117">
        <v>6.73</v>
      </c>
      <c r="AQ115" s="10">
        <v>0</v>
      </c>
      <c r="AR115" s="98">
        <f t="shared" si="11"/>
        <v>0</v>
      </c>
      <c r="AS115" s="119" t="s">
        <v>54</v>
      </c>
      <c r="AT115" s="117">
        <v>6.73</v>
      </c>
      <c r="AU115" s="10">
        <v>0</v>
      </c>
      <c r="AV115" s="8"/>
    </row>
    <row r="116" spans="1:48" x14ac:dyDescent="0.25">
      <c r="A116" s="6">
        <v>10113</v>
      </c>
      <c r="B116" s="6">
        <v>449959</v>
      </c>
      <c r="C116" s="6">
        <v>5425510</v>
      </c>
      <c r="D116" s="205">
        <v>16</v>
      </c>
      <c r="E116" s="6" t="s">
        <v>212</v>
      </c>
      <c r="F116" s="6">
        <v>1</v>
      </c>
      <c r="G116" s="6">
        <v>150</v>
      </c>
      <c r="H116" s="6">
        <v>150</v>
      </c>
      <c r="I116" s="6">
        <v>140</v>
      </c>
      <c r="J116" s="6">
        <f t="shared" si="6"/>
        <v>21000</v>
      </c>
      <c r="K116" s="6"/>
      <c r="L116" s="84">
        <f t="shared" si="8"/>
        <v>21428.571428571428</v>
      </c>
      <c r="M116" s="7"/>
      <c r="N116" s="7"/>
      <c r="O116" s="7"/>
      <c r="P116" s="7"/>
      <c r="Q116" s="7"/>
      <c r="R116" s="7"/>
      <c r="S116" s="119" t="s">
        <v>53</v>
      </c>
      <c r="T116" s="117">
        <v>1</v>
      </c>
      <c r="U116" s="10">
        <v>21428.571428571428</v>
      </c>
      <c r="V116" s="98">
        <f t="shared" si="9"/>
        <v>4.2851070248330516E-5</v>
      </c>
      <c r="W116" s="119" t="s">
        <v>53</v>
      </c>
      <c r="X116" s="117">
        <v>1</v>
      </c>
      <c r="Y116" s="10">
        <v>21428.571428571428</v>
      </c>
      <c r="Z116" s="98"/>
      <c r="AA116" s="9">
        <v>545</v>
      </c>
      <c r="AB116" s="119" t="s">
        <v>53</v>
      </c>
      <c r="AC116" s="117">
        <v>1</v>
      </c>
      <c r="AD116" s="10">
        <v>21428.571428571428</v>
      </c>
      <c r="AE116" s="110">
        <f>(Tabelle1[[#This Row],[gesamter Wärmebedarf unter Berücksichtigung Wirkungsgrad Gasfeuerungsanlage (Gas) '[kWh/a'] 2030]]*0.7)/8760</f>
        <v>1.7123287671232874</v>
      </c>
      <c r="AF116" s="8">
        <f t="shared" si="7"/>
        <v>4.142772506956657E-5</v>
      </c>
      <c r="AG116" s="119" t="s">
        <v>53</v>
      </c>
      <c r="AH116" s="117">
        <v>1</v>
      </c>
      <c r="AI116" s="10">
        <v>21428.571428571428</v>
      </c>
      <c r="AJ116" s="98">
        <f t="shared" si="10"/>
        <v>2.0362216423860254E-5</v>
      </c>
      <c r="AK116" s="119" t="s">
        <v>53</v>
      </c>
      <c r="AL116" s="117">
        <v>1</v>
      </c>
      <c r="AM116" s="10">
        <v>21428.571428571428</v>
      </c>
      <c r="AN116" s="98"/>
      <c r="AO116" s="119" t="s">
        <v>53</v>
      </c>
      <c r="AP116" s="117">
        <v>1</v>
      </c>
      <c r="AQ116" s="10">
        <v>21428.571428571428</v>
      </c>
      <c r="AR116" s="98">
        <f t="shared" si="11"/>
        <v>2.0362216423860254E-5</v>
      </c>
      <c r="AS116" s="119" t="s">
        <v>53</v>
      </c>
      <c r="AT116" s="117">
        <v>1</v>
      </c>
      <c r="AU116" s="10">
        <v>21428.571428571428</v>
      </c>
      <c r="AV116" s="8"/>
    </row>
    <row r="117" spans="1:48" x14ac:dyDescent="0.25">
      <c r="A117" s="6">
        <v>10114</v>
      </c>
      <c r="B117" s="6">
        <v>449937</v>
      </c>
      <c r="C117" s="6">
        <v>5425547</v>
      </c>
      <c r="D117" s="205">
        <v>13</v>
      </c>
      <c r="E117" s="6" t="s">
        <v>211</v>
      </c>
      <c r="F117" s="6">
        <v>2</v>
      </c>
      <c r="G117" s="6">
        <v>112</v>
      </c>
      <c r="H117" s="6">
        <v>224</v>
      </c>
      <c r="I117" s="6">
        <v>170</v>
      </c>
      <c r="J117" s="6">
        <f t="shared" si="6"/>
        <v>38080</v>
      </c>
      <c r="K117" s="6"/>
      <c r="L117" s="84">
        <f t="shared" si="8"/>
        <v>38857.142857142855</v>
      </c>
      <c r="M117" s="7"/>
      <c r="N117" s="7"/>
      <c r="O117" s="7"/>
      <c r="P117" s="7"/>
      <c r="Q117" s="7"/>
      <c r="R117" s="7"/>
      <c r="S117" s="119" t="s">
        <v>53</v>
      </c>
      <c r="T117" s="117">
        <v>2</v>
      </c>
      <c r="U117" s="10">
        <v>38857.142857142855</v>
      </c>
      <c r="V117" s="98">
        <f t="shared" si="9"/>
        <v>7.7703274050306006E-5</v>
      </c>
      <c r="W117" s="119" t="s">
        <v>53</v>
      </c>
      <c r="X117" s="117">
        <v>2</v>
      </c>
      <c r="Y117" s="10">
        <v>38857.142857142855</v>
      </c>
      <c r="Z117" s="98"/>
      <c r="AA117" s="9">
        <v>991</v>
      </c>
      <c r="AB117" s="119" t="s">
        <v>53</v>
      </c>
      <c r="AC117" s="117">
        <v>2</v>
      </c>
      <c r="AD117" s="10">
        <v>38857.142857142855</v>
      </c>
      <c r="AE117" s="110">
        <f>(Tabelle1[[#This Row],[gesamter Wärmebedarf unter Berücksichtigung Wirkungsgrad Gasfeuerungsanlage (Gas) '[kWh/a'] 2030]]*0.7)/8760</f>
        <v>3.1050228310502277</v>
      </c>
      <c r="AF117" s="8">
        <f t="shared" si="7"/>
        <v>7.5122274792814049E-5</v>
      </c>
      <c r="AG117" s="119" t="s">
        <v>53</v>
      </c>
      <c r="AH117" s="117">
        <v>2</v>
      </c>
      <c r="AI117" s="10">
        <v>38857.142857142855</v>
      </c>
      <c r="AJ117" s="98">
        <f t="shared" si="10"/>
        <v>3.6923485781933267E-5</v>
      </c>
      <c r="AK117" s="119" t="s">
        <v>53</v>
      </c>
      <c r="AL117" s="117">
        <v>2</v>
      </c>
      <c r="AM117" s="10">
        <v>38857.142857142855</v>
      </c>
      <c r="AN117" s="98"/>
      <c r="AO117" s="119" t="s">
        <v>53</v>
      </c>
      <c r="AP117" s="117">
        <v>2</v>
      </c>
      <c r="AQ117" s="10">
        <v>38857.142857142855</v>
      </c>
      <c r="AR117" s="98">
        <f t="shared" si="11"/>
        <v>3.6923485781933267E-5</v>
      </c>
      <c r="AS117" s="119" t="s">
        <v>53</v>
      </c>
      <c r="AT117" s="117">
        <v>2</v>
      </c>
      <c r="AU117" s="10">
        <v>38857.142857142855</v>
      </c>
      <c r="AV117" s="8"/>
    </row>
    <row r="118" spans="1:48" x14ac:dyDescent="0.25">
      <c r="A118" s="6">
        <v>10115</v>
      </c>
      <c r="B118" s="6">
        <v>449936</v>
      </c>
      <c r="C118" s="6">
        <v>5425539</v>
      </c>
      <c r="D118" s="205">
        <v>17</v>
      </c>
      <c r="E118" s="6" t="s">
        <v>212</v>
      </c>
      <c r="F118" s="6">
        <v>1</v>
      </c>
      <c r="G118" s="6">
        <v>150</v>
      </c>
      <c r="H118" s="6">
        <v>150</v>
      </c>
      <c r="I118" s="6">
        <v>200</v>
      </c>
      <c r="J118" s="6">
        <f t="shared" si="6"/>
        <v>30000</v>
      </c>
      <c r="K118" s="6"/>
      <c r="L118" s="84">
        <f t="shared" si="8"/>
        <v>30612.244897959183</v>
      </c>
      <c r="M118" s="7"/>
      <c r="N118" s="7"/>
      <c r="O118" s="7"/>
      <c r="P118" s="7"/>
      <c r="Q118" s="7"/>
      <c r="R118" s="7"/>
      <c r="S118" s="119" t="s">
        <v>53</v>
      </c>
      <c r="T118" s="117">
        <v>1</v>
      </c>
      <c r="U118" s="10">
        <v>30612.244897959183</v>
      </c>
      <c r="V118" s="98">
        <f t="shared" si="9"/>
        <v>6.1215814640472175E-5</v>
      </c>
      <c r="W118" s="119" t="s">
        <v>53</v>
      </c>
      <c r="X118" s="117">
        <v>1</v>
      </c>
      <c r="Y118" s="10">
        <v>30612.244897959183</v>
      </c>
      <c r="Z118" s="98"/>
      <c r="AA118" s="9">
        <v>905</v>
      </c>
      <c r="AB118" s="119" t="s">
        <v>53</v>
      </c>
      <c r="AC118" s="117">
        <v>1</v>
      </c>
      <c r="AD118" s="10">
        <v>30612.244897959183</v>
      </c>
      <c r="AE118" s="110">
        <f>(Tabelle1[[#This Row],[gesamter Wärmebedarf unter Berücksichtigung Wirkungsgrad Gasfeuerungsanlage (Gas) '[kWh/a'] 2030]]*0.7)/8760</f>
        <v>2.4461839530332679</v>
      </c>
      <c r="AF118" s="8">
        <f t="shared" si="7"/>
        <v>5.9182464385095113E-5</v>
      </c>
      <c r="AG118" s="119" t="s">
        <v>53</v>
      </c>
      <c r="AH118" s="117">
        <v>1</v>
      </c>
      <c r="AI118" s="10">
        <v>30612.244897959183</v>
      </c>
      <c r="AJ118" s="98">
        <f t="shared" si="10"/>
        <v>2.9088880605514649E-5</v>
      </c>
      <c r="AK118" s="119" t="s">
        <v>53</v>
      </c>
      <c r="AL118" s="117">
        <v>1</v>
      </c>
      <c r="AM118" s="10">
        <v>30612.244897959183</v>
      </c>
      <c r="AN118" s="98"/>
      <c r="AO118" s="119" t="s">
        <v>53</v>
      </c>
      <c r="AP118" s="117">
        <v>1</v>
      </c>
      <c r="AQ118" s="10">
        <v>30612.244897959183</v>
      </c>
      <c r="AR118" s="98">
        <f t="shared" si="11"/>
        <v>2.9088880605514649E-5</v>
      </c>
      <c r="AS118" s="119" t="s">
        <v>53</v>
      </c>
      <c r="AT118" s="117">
        <v>1</v>
      </c>
      <c r="AU118" s="10">
        <v>30612.244897959183</v>
      </c>
      <c r="AV118" s="8"/>
    </row>
    <row r="119" spans="1:48" x14ac:dyDescent="0.25">
      <c r="A119" s="6">
        <v>10116</v>
      </c>
      <c r="B119" s="6">
        <v>449940</v>
      </c>
      <c r="C119" s="6">
        <v>5425534</v>
      </c>
      <c r="D119" s="205">
        <v>16</v>
      </c>
      <c r="E119" s="6" t="s">
        <v>212</v>
      </c>
      <c r="F119" s="6">
        <v>1</v>
      </c>
      <c r="G119" s="6">
        <v>150</v>
      </c>
      <c r="H119" s="6">
        <v>150</v>
      </c>
      <c r="I119" s="6">
        <v>90</v>
      </c>
      <c r="J119" s="6">
        <f t="shared" si="6"/>
        <v>13500</v>
      </c>
      <c r="K119" s="6"/>
      <c r="L119" s="84">
        <f t="shared" si="8"/>
        <v>13775.510204081633</v>
      </c>
      <c r="M119" s="7"/>
      <c r="N119" s="7"/>
      <c r="O119" s="7"/>
      <c r="P119" s="7"/>
      <c r="Q119" s="7"/>
      <c r="R119" s="7"/>
      <c r="S119" s="119" t="s">
        <v>54</v>
      </c>
      <c r="T119" s="117">
        <v>1</v>
      </c>
      <c r="U119" s="10">
        <v>0</v>
      </c>
      <c r="V119" s="98">
        <f t="shared" si="9"/>
        <v>0</v>
      </c>
      <c r="W119" s="119" t="s">
        <v>54</v>
      </c>
      <c r="X119" s="117">
        <v>1</v>
      </c>
      <c r="Y119" s="10">
        <v>0</v>
      </c>
      <c r="Z119" s="98"/>
      <c r="AA119" s="9">
        <v>1175</v>
      </c>
      <c r="AB119" s="119" t="s">
        <v>54</v>
      </c>
      <c r="AC119" s="117">
        <v>1</v>
      </c>
      <c r="AD119" s="10">
        <v>0</v>
      </c>
      <c r="AE119" s="110">
        <f>(Tabelle1[[#This Row],[gesamter Wärmebedarf unter Berücksichtigung Wirkungsgrad Gasfeuerungsanlage (Gas) '[kWh/a'] 2030]]*0.7)/8760</f>
        <v>0</v>
      </c>
      <c r="AF119" s="8">
        <f t="shared" si="7"/>
        <v>0</v>
      </c>
      <c r="AG119" s="119" t="s">
        <v>54</v>
      </c>
      <c r="AH119" s="117">
        <v>1</v>
      </c>
      <c r="AI119" s="10">
        <v>0</v>
      </c>
      <c r="AJ119" s="98">
        <f t="shared" si="10"/>
        <v>0</v>
      </c>
      <c r="AK119" s="119" t="s">
        <v>54</v>
      </c>
      <c r="AL119" s="117">
        <v>1</v>
      </c>
      <c r="AM119" s="10">
        <v>0</v>
      </c>
      <c r="AN119" s="98"/>
      <c r="AO119" s="119" t="s">
        <v>54</v>
      </c>
      <c r="AP119" s="117">
        <v>1</v>
      </c>
      <c r="AQ119" s="10">
        <v>0</v>
      </c>
      <c r="AR119" s="98">
        <f t="shared" si="11"/>
        <v>0</v>
      </c>
      <c r="AS119" s="119" t="s">
        <v>54</v>
      </c>
      <c r="AT119" s="117">
        <v>1</v>
      </c>
      <c r="AU119" s="10">
        <v>0</v>
      </c>
      <c r="AV119" s="8"/>
    </row>
    <row r="120" spans="1:48" x14ac:dyDescent="0.25">
      <c r="A120" s="6">
        <v>10117</v>
      </c>
      <c r="B120" s="6">
        <v>449945</v>
      </c>
      <c r="C120" s="6">
        <v>5425529</v>
      </c>
      <c r="D120" s="205">
        <v>15</v>
      </c>
      <c r="E120" s="6" t="s">
        <v>195</v>
      </c>
      <c r="F120" s="6">
        <v>1</v>
      </c>
      <c r="G120" s="6">
        <v>90</v>
      </c>
      <c r="H120" s="6">
        <v>90</v>
      </c>
      <c r="I120" s="6">
        <v>80</v>
      </c>
      <c r="J120" s="6">
        <f t="shared" si="6"/>
        <v>7200</v>
      </c>
      <c r="K120" s="6"/>
      <c r="L120" s="84">
        <f t="shared" si="8"/>
        <v>7346.9387755102043</v>
      </c>
      <c r="M120" s="7"/>
      <c r="N120" s="7"/>
      <c r="O120" s="7"/>
      <c r="P120" s="7"/>
      <c r="Q120" s="7"/>
      <c r="R120" s="7"/>
      <c r="S120" s="119" t="s">
        <v>53</v>
      </c>
      <c r="T120" s="117">
        <v>1</v>
      </c>
      <c r="U120" s="10">
        <v>7346.9387755102043</v>
      </c>
      <c r="V120" s="98">
        <f t="shared" si="9"/>
        <v>1.4691795513713324E-5</v>
      </c>
      <c r="W120" s="119" t="s">
        <v>53</v>
      </c>
      <c r="X120" s="117">
        <v>1</v>
      </c>
      <c r="Y120" s="10">
        <v>7346.9387755102043</v>
      </c>
      <c r="Z120" s="98"/>
      <c r="AA120" s="9">
        <v>1495</v>
      </c>
      <c r="AB120" s="119" t="s">
        <v>53</v>
      </c>
      <c r="AC120" s="117">
        <v>1</v>
      </c>
      <c r="AD120" s="10">
        <v>7346.9387755102043</v>
      </c>
      <c r="AE120" s="110">
        <f>(Tabelle1[[#This Row],[gesamter Wärmebedarf unter Berücksichtigung Wirkungsgrad Gasfeuerungsanlage (Gas) '[kWh/a'] 2030]]*0.7)/8760</f>
        <v>0.58708414872798442</v>
      </c>
      <c r="AF120" s="8">
        <f t="shared" si="7"/>
        <v>1.4203791452422828E-5</v>
      </c>
      <c r="AG120" s="119" t="s">
        <v>53</v>
      </c>
      <c r="AH120" s="117">
        <v>1</v>
      </c>
      <c r="AI120" s="10">
        <v>7346.9387755102043</v>
      </c>
      <c r="AJ120" s="98">
        <f t="shared" si="10"/>
        <v>6.9813313453235175E-6</v>
      </c>
      <c r="AK120" s="119" t="s">
        <v>53</v>
      </c>
      <c r="AL120" s="117">
        <v>1</v>
      </c>
      <c r="AM120" s="10">
        <v>7346.9387755102043</v>
      </c>
      <c r="AN120" s="98"/>
      <c r="AO120" s="119" t="s">
        <v>53</v>
      </c>
      <c r="AP120" s="117">
        <v>1</v>
      </c>
      <c r="AQ120" s="10">
        <v>7346.9387755102043</v>
      </c>
      <c r="AR120" s="98">
        <f t="shared" si="11"/>
        <v>6.9813313453235175E-6</v>
      </c>
      <c r="AS120" s="119" t="s">
        <v>53</v>
      </c>
      <c r="AT120" s="117">
        <v>1</v>
      </c>
      <c r="AU120" s="10">
        <v>7346.9387755102043</v>
      </c>
      <c r="AV120" s="8"/>
    </row>
    <row r="121" spans="1:48" x14ac:dyDescent="0.25">
      <c r="A121" s="6">
        <v>10118</v>
      </c>
      <c r="B121" s="6">
        <v>450057</v>
      </c>
      <c r="C121" s="6">
        <v>5425455</v>
      </c>
      <c r="D121" s="205">
        <v>21</v>
      </c>
      <c r="E121" s="6" t="s">
        <v>211</v>
      </c>
      <c r="F121" s="6">
        <v>2</v>
      </c>
      <c r="G121" s="6">
        <v>112</v>
      </c>
      <c r="H121" s="6">
        <v>224</v>
      </c>
      <c r="I121" s="6">
        <v>120</v>
      </c>
      <c r="J121" s="6">
        <f t="shared" si="6"/>
        <v>26880</v>
      </c>
      <c r="K121" s="6"/>
      <c r="L121" s="84">
        <f t="shared" si="8"/>
        <v>27428.571428571428</v>
      </c>
      <c r="M121" s="7"/>
      <c r="N121" s="7"/>
      <c r="O121" s="7"/>
      <c r="P121" s="7"/>
      <c r="Q121" s="7"/>
      <c r="R121" s="7"/>
      <c r="S121" s="119" t="s">
        <v>53</v>
      </c>
      <c r="T121" s="117">
        <v>2</v>
      </c>
      <c r="U121" s="10">
        <v>27428.571428571428</v>
      </c>
      <c r="V121" s="98">
        <f t="shared" si="9"/>
        <v>5.4849369917863061E-5</v>
      </c>
      <c r="W121" s="119" t="s">
        <v>53</v>
      </c>
      <c r="X121" s="117">
        <v>2</v>
      </c>
      <c r="Y121" s="10">
        <v>27428.571428571428</v>
      </c>
      <c r="Z121" s="98"/>
      <c r="AA121" s="9">
        <v>575</v>
      </c>
      <c r="AB121" s="119" t="s">
        <v>53</v>
      </c>
      <c r="AC121" s="117">
        <v>2</v>
      </c>
      <c r="AD121" s="10">
        <v>27428.571428571428</v>
      </c>
      <c r="AE121" s="110">
        <f>(Tabelle1[[#This Row],[gesamter Wärmebedarf unter Berücksichtigung Wirkungsgrad Gasfeuerungsanlage (Gas) '[kWh/a'] 2030]]*0.7)/8760</f>
        <v>2.1917808219178077</v>
      </c>
      <c r="AF121" s="8">
        <f t="shared" si="7"/>
        <v>5.3027488089045207E-5</v>
      </c>
      <c r="AG121" s="119" t="s">
        <v>53</v>
      </c>
      <c r="AH121" s="117">
        <v>2</v>
      </c>
      <c r="AI121" s="10">
        <v>27428.571428571428</v>
      </c>
      <c r="AJ121" s="98">
        <f t="shared" si="10"/>
        <v>2.6063637022541129E-5</v>
      </c>
      <c r="AK121" s="119" t="s">
        <v>54</v>
      </c>
      <c r="AL121" s="117">
        <v>2</v>
      </c>
      <c r="AM121" s="10">
        <v>0</v>
      </c>
      <c r="AN121" s="98"/>
      <c r="AO121" s="119" t="s">
        <v>54</v>
      </c>
      <c r="AP121" s="117">
        <v>2</v>
      </c>
      <c r="AQ121" s="10">
        <v>0</v>
      </c>
      <c r="AR121" s="98">
        <f t="shared" si="11"/>
        <v>0</v>
      </c>
      <c r="AS121" s="119" t="s">
        <v>54</v>
      </c>
      <c r="AT121" s="117">
        <v>2</v>
      </c>
      <c r="AU121" s="10">
        <v>0</v>
      </c>
      <c r="AV121" s="8"/>
    </row>
    <row r="122" spans="1:48" x14ac:dyDescent="0.25">
      <c r="A122" s="6">
        <v>10119</v>
      </c>
      <c r="B122" s="6">
        <v>450091</v>
      </c>
      <c r="C122" s="6">
        <v>5425485</v>
      </c>
      <c r="D122" s="205">
        <v>21</v>
      </c>
      <c r="E122" s="6" t="s">
        <v>211</v>
      </c>
      <c r="F122" s="6">
        <v>2</v>
      </c>
      <c r="G122" s="6">
        <v>112</v>
      </c>
      <c r="H122" s="6">
        <v>224</v>
      </c>
      <c r="I122" s="6">
        <v>80</v>
      </c>
      <c r="J122" s="6">
        <f t="shared" si="6"/>
        <v>17920</v>
      </c>
      <c r="K122" s="6"/>
      <c r="L122" s="84">
        <f t="shared" si="8"/>
        <v>18285.714285714286</v>
      </c>
      <c r="M122" s="7"/>
      <c r="N122" s="7"/>
      <c r="O122" s="7"/>
      <c r="P122" s="7"/>
      <c r="Q122" s="7"/>
      <c r="R122" s="7"/>
      <c r="S122" s="119" t="s">
        <v>53</v>
      </c>
      <c r="T122" s="117">
        <v>2</v>
      </c>
      <c r="U122" s="10">
        <v>18285.714285714286</v>
      </c>
      <c r="V122" s="98">
        <f t="shared" si="9"/>
        <v>3.6566246611908712E-5</v>
      </c>
      <c r="W122" s="119" t="s">
        <v>53</v>
      </c>
      <c r="X122" s="117">
        <v>2</v>
      </c>
      <c r="Y122" s="10">
        <v>18285.714285714286</v>
      </c>
      <c r="Z122" s="98"/>
      <c r="AA122" s="9">
        <v>1366</v>
      </c>
      <c r="AB122" s="119" t="s">
        <v>53</v>
      </c>
      <c r="AC122" s="117">
        <v>2</v>
      </c>
      <c r="AD122" s="10">
        <v>18285.714285714286</v>
      </c>
      <c r="AE122" s="110">
        <f>(Tabelle1[[#This Row],[gesamter Wärmebedarf unter Berücksichtigung Wirkungsgrad Gasfeuerungsanlage (Gas) '[kWh/a'] 2030]]*0.7)/8760</f>
        <v>1.4611872146118721</v>
      </c>
      <c r="AF122" s="8">
        <f t="shared" si="7"/>
        <v>3.5351658726030144E-5</v>
      </c>
      <c r="AG122" s="119" t="s">
        <v>53</v>
      </c>
      <c r="AH122" s="117">
        <v>2</v>
      </c>
      <c r="AI122" s="10">
        <v>18285.714285714286</v>
      </c>
      <c r="AJ122" s="98">
        <f t="shared" si="10"/>
        <v>1.7375758015027421E-5</v>
      </c>
      <c r="AK122" s="119" t="s">
        <v>53</v>
      </c>
      <c r="AL122" s="117">
        <v>2</v>
      </c>
      <c r="AM122" s="10">
        <v>18285.714285714286</v>
      </c>
      <c r="AN122" s="98"/>
      <c r="AO122" s="119" t="s">
        <v>53</v>
      </c>
      <c r="AP122" s="117">
        <v>2</v>
      </c>
      <c r="AQ122" s="10">
        <v>18285.714285714286</v>
      </c>
      <c r="AR122" s="98">
        <f t="shared" si="11"/>
        <v>1.7375758015027421E-5</v>
      </c>
      <c r="AS122" s="119" t="s">
        <v>53</v>
      </c>
      <c r="AT122" s="117">
        <v>2</v>
      </c>
      <c r="AU122" s="10">
        <v>18285.714285714286</v>
      </c>
      <c r="AV122" s="8"/>
    </row>
    <row r="123" spans="1:48" x14ac:dyDescent="0.25">
      <c r="A123" s="6">
        <v>10120</v>
      </c>
      <c r="B123" s="6">
        <v>449984</v>
      </c>
      <c r="C123" s="6">
        <v>5425445</v>
      </c>
      <c r="D123" s="205">
        <v>20</v>
      </c>
      <c r="E123" s="75" t="s">
        <v>210</v>
      </c>
      <c r="F123" s="6">
        <v>6.73</v>
      </c>
      <c r="G123" s="6">
        <v>70</v>
      </c>
      <c r="H123" s="6">
        <v>471.1</v>
      </c>
      <c r="I123" s="6">
        <v>110</v>
      </c>
      <c r="J123" s="6">
        <f t="shared" si="6"/>
        <v>51821</v>
      </c>
      <c r="K123" s="6"/>
      <c r="L123" s="84">
        <f t="shared" si="8"/>
        <v>52878.571428571428</v>
      </c>
      <c r="M123" s="7"/>
      <c r="N123" s="7"/>
      <c r="O123" s="7"/>
      <c r="P123" s="7"/>
      <c r="Q123" s="7"/>
      <c r="R123" s="7"/>
      <c r="S123" s="119" t="s">
        <v>53</v>
      </c>
      <c r="T123" s="117">
        <v>6.73</v>
      </c>
      <c r="U123" s="10">
        <v>52878.571428571428</v>
      </c>
      <c r="V123" s="98">
        <f t="shared" si="9"/>
        <v>1.0574215768279696E-4</v>
      </c>
      <c r="W123" s="119" t="s">
        <v>53</v>
      </c>
      <c r="X123" s="117">
        <v>6.73</v>
      </c>
      <c r="Y123" s="10">
        <v>52878.571428571428</v>
      </c>
      <c r="Z123" s="98"/>
      <c r="AA123" s="9">
        <v>1435</v>
      </c>
      <c r="AB123" s="119" t="s">
        <v>53</v>
      </c>
      <c r="AC123" s="117">
        <v>6.73</v>
      </c>
      <c r="AD123" s="10">
        <v>52878.571428571428</v>
      </c>
      <c r="AE123" s="110">
        <f>(Tabelle1[[#This Row],[gesamter Wärmebedarf unter Berücksichtigung Wirkungsgrad Gasfeuerungsanlage (Gas) '[kWh/a'] 2030]]*0.7)/8760</f>
        <v>4.2254566210045663</v>
      </c>
      <c r="AF123" s="8">
        <f t="shared" si="7"/>
        <v>1.0222981623000046E-4</v>
      </c>
      <c r="AG123" s="119" t="s">
        <v>53</v>
      </c>
      <c r="AH123" s="117">
        <v>6.73</v>
      </c>
      <c r="AI123" s="10">
        <v>52878.571428571428</v>
      </c>
      <c r="AJ123" s="98">
        <f t="shared" si="10"/>
        <v>5.0247162728612495E-5</v>
      </c>
      <c r="AK123" s="119" t="s">
        <v>53</v>
      </c>
      <c r="AL123" s="117">
        <v>6.73</v>
      </c>
      <c r="AM123" s="10">
        <v>52878.571428571428</v>
      </c>
      <c r="AN123" s="98"/>
      <c r="AO123" s="119" t="s">
        <v>53</v>
      </c>
      <c r="AP123" s="117">
        <v>6.73</v>
      </c>
      <c r="AQ123" s="10">
        <v>52878.571428571428</v>
      </c>
      <c r="AR123" s="98">
        <f t="shared" si="11"/>
        <v>5.0247162728612495E-5</v>
      </c>
      <c r="AS123" s="119" t="s">
        <v>54</v>
      </c>
      <c r="AT123" s="117">
        <v>6.73</v>
      </c>
      <c r="AU123" s="10">
        <v>0</v>
      </c>
      <c r="AV123" s="8"/>
    </row>
    <row r="124" spans="1:48" x14ac:dyDescent="0.25">
      <c r="A124" s="6">
        <v>10121</v>
      </c>
      <c r="B124" s="6">
        <v>449966</v>
      </c>
      <c r="C124" s="6">
        <v>5425424</v>
      </c>
      <c r="D124" s="205">
        <v>15</v>
      </c>
      <c r="E124" s="6" t="s">
        <v>211</v>
      </c>
      <c r="F124" s="6">
        <v>2</v>
      </c>
      <c r="G124" s="6">
        <v>112</v>
      </c>
      <c r="H124" s="6">
        <v>224</v>
      </c>
      <c r="I124" s="6">
        <v>110</v>
      </c>
      <c r="J124" s="6">
        <f t="shared" si="6"/>
        <v>24640</v>
      </c>
      <c r="K124" s="6"/>
      <c r="L124" s="84">
        <f t="shared" si="8"/>
        <v>25142.857142857145</v>
      </c>
      <c r="M124" s="7"/>
      <c r="N124" s="7"/>
      <c r="O124" s="7"/>
      <c r="P124" s="7"/>
      <c r="Q124" s="7"/>
      <c r="R124" s="7"/>
      <c r="S124" s="119" t="s">
        <v>54</v>
      </c>
      <c r="T124" s="117">
        <v>2</v>
      </c>
      <c r="U124" s="10">
        <v>0</v>
      </c>
      <c r="V124" s="98">
        <f t="shared" si="9"/>
        <v>0</v>
      </c>
      <c r="W124" s="119" t="s">
        <v>54</v>
      </c>
      <c r="X124" s="117">
        <v>2</v>
      </c>
      <c r="Y124" s="10">
        <v>0</v>
      </c>
      <c r="Z124" s="98"/>
      <c r="AA124" s="9">
        <v>1037</v>
      </c>
      <c r="AB124" s="119" t="s">
        <v>54</v>
      </c>
      <c r="AC124" s="117">
        <v>2</v>
      </c>
      <c r="AD124" s="10">
        <v>0</v>
      </c>
      <c r="AE124" s="110">
        <f>(Tabelle1[[#This Row],[gesamter Wärmebedarf unter Berücksichtigung Wirkungsgrad Gasfeuerungsanlage (Gas) '[kWh/a'] 2030]]*0.7)/8760</f>
        <v>0</v>
      </c>
      <c r="AF124" s="8">
        <f t="shared" si="7"/>
        <v>0</v>
      </c>
      <c r="AG124" s="119" t="s">
        <v>54</v>
      </c>
      <c r="AH124" s="117">
        <v>2</v>
      </c>
      <c r="AI124" s="10">
        <v>0</v>
      </c>
      <c r="AJ124" s="98">
        <f t="shared" si="10"/>
        <v>0</v>
      </c>
      <c r="AK124" s="119" t="s">
        <v>54</v>
      </c>
      <c r="AL124" s="117">
        <v>2</v>
      </c>
      <c r="AM124" s="10">
        <v>0</v>
      </c>
      <c r="AN124" s="98"/>
      <c r="AO124" s="119" t="s">
        <v>54</v>
      </c>
      <c r="AP124" s="117">
        <v>2</v>
      </c>
      <c r="AQ124" s="10">
        <v>0</v>
      </c>
      <c r="AR124" s="98">
        <f t="shared" si="11"/>
        <v>0</v>
      </c>
      <c r="AS124" s="119" t="s">
        <v>54</v>
      </c>
      <c r="AT124" s="117">
        <v>2</v>
      </c>
      <c r="AU124" s="10">
        <v>0</v>
      </c>
      <c r="AV124" s="8"/>
    </row>
    <row r="125" spans="1:48" x14ac:dyDescent="0.25">
      <c r="A125" s="6">
        <v>10122</v>
      </c>
      <c r="B125" s="6">
        <v>450017</v>
      </c>
      <c r="C125" s="6">
        <v>5425417</v>
      </c>
      <c r="D125" s="205">
        <v>22</v>
      </c>
      <c r="E125" s="6" t="s">
        <v>212</v>
      </c>
      <c r="F125" s="6">
        <v>1</v>
      </c>
      <c r="G125" s="6">
        <v>150</v>
      </c>
      <c r="H125" s="6">
        <v>150</v>
      </c>
      <c r="I125" s="6">
        <v>270</v>
      </c>
      <c r="J125" s="6">
        <f t="shared" si="6"/>
        <v>40500</v>
      </c>
      <c r="K125" s="6"/>
      <c r="L125" s="84">
        <f t="shared" si="8"/>
        <v>41326.530612244896</v>
      </c>
      <c r="M125" s="7"/>
      <c r="N125" s="7"/>
      <c r="O125" s="7"/>
      <c r="P125" s="7"/>
      <c r="Q125" s="7"/>
      <c r="R125" s="7"/>
      <c r="S125" s="119" t="s">
        <v>54</v>
      </c>
      <c r="T125" s="117">
        <v>1</v>
      </c>
      <c r="U125" s="10">
        <v>0</v>
      </c>
      <c r="V125" s="98">
        <f t="shared" si="9"/>
        <v>0</v>
      </c>
      <c r="W125" s="119" t="s">
        <v>54</v>
      </c>
      <c r="X125" s="117">
        <v>1</v>
      </c>
      <c r="Y125" s="10">
        <v>0</v>
      </c>
      <c r="Z125" s="98"/>
      <c r="AA125" s="9">
        <v>1412</v>
      </c>
      <c r="AB125" s="119" t="s">
        <v>54</v>
      </c>
      <c r="AC125" s="117">
        <v>1</v>
      </c>
      <c r="AD125" s="10">
        <v>0</v>
      </c>
      <c r="AE125" s="110">
        <f>(Tabelle1[[#This Row],[gesamter Wärmebedarf unter Berücksichtigung Wirkungsgrad Gasfeuerungsanlage (Gas) '[kWh/a'] 2030]]*0.7)/8760</f>
        <v>0</v>
      </c>
      <c r="AF125" s="8">
        <f t="shared" si="7"/>
        <v>0</v>
      </c>
      <c r="AG125" s="119" t="s">
        <v>54</v>
      </c>
      <c r="AH125" s="117">
        <v>1</v>
      </c>
      <c r="AI125" s="10">
        <v>0</v>
      </c>
      <c r="AJ125" s="98">
        <f t="shared" si="10"/>
        <v>0</v>
      </c>
      <c r="AK125" s="119" t="s">
        <v>54</v>
      </c>
      <c r="AL125" s="117">
        <v>1</v>
      </c>
      <c r="AM125" s="10">
        <v>0</v>
      </c>
      <c r="AN125" s="98"/>
      <c r="AO125" s="119" t="s">
        <v>54</v>
      </c>
      <c r="AP125" s="117">
        <v>1</v>
      </c>
      <c r="AQ125" s="10">
        <v>0</v>
      </c>
      <c r="AR125" s="98">
        <f t="shared" si="11"/>
        <v>0</v>
      </c>
      <c r="AS125" s="119" t="s">
        <v>54</v>
      </c>
      <c r="AT125" s="117">
        <v>1</v>
      </c>
      <c r="AU125" s="10">
        <v>0</v>
      </c>
      <c r="AV125" s="8"/>
    </row>
    <row r="126" spans="1:48" x14ac:dyDescent="0.25">
      <c r="A126" s="6">
        <v>10123</v>
      </c>
      <c r="B126" s="6">
        <v>449951</v>
      </c>
      <c r="C126" s="6">
        <v>5425421</v>
      </c>
      <c r="D126" s="205">
        <v>16</v>
      </c>
      <c r="E126" s="6" t="s">
        <v>212</v>
      </c>
      <c r="F126" s="6">
        <v>1</v>
      </c>
      <c r="G126" s="6">
        <v>150</v>
      </c>
      <c r="H126" s="6">
        <v>150</v>
      </c>
      <c r="I126" s="6">
        <v>150</v>
      </c>
      <c r="J126" s="6">
        <f t="shared" si="6"/>
        <v>22500</v>
      </c>
      <c r="K126" s="6"/>
      <c r="L126" s="84">
        <f t="shared" si="8"/>
        <v>22959.18367346939</v>
      </c>
      <c r="M126" s="7"/>
      <c r="N126" s="7"/>
      <c r="O126" s="7"/>
      <c r="P126" s="7"/>
      <c r="Q126" s="7"/>
      <c r="R126" s="7"/>
      <c r="S126" s="119" t="s">
        <v>54</v>
      </c>
      <c r="T126" s="117">
        <v>1</v>
      </c>
      <c r="U126" s="10">
        <v>0</v>
      </c>
      <c r="V126" s="98">
        <f t="shared" si="9"/>
        <v>0</v>
      </c>
      <c r="W126" s="119" t="s">
        <v>54</v>
      </c>
      <c r="X126" s="117">
        <v>1</v>
      </c>
      <c r="Y126" s="10">
        <v>0</v>
      </c>
      <c r="Z126" s="98"/>
      <c r="AA126" s="9">
        <v>308</v>
      </c>
      <c r="AB126" s="119" t="s">
        <v>54</v>
      </c>
      <c r="AC126" s="117">
        <v>1</v>
      </c>
      <c r="AD126" s="10">
        <v>0</v>
      </c>
      <c r="AE126" s="110">
        <f>(Tabelle1[[#This Row],[gesamter Wärmebedarf unter Berücksichtigung Wirkungsgrad Gasfeuerungsanlage (Gas) '[kWh/a'] 2030]]*0.7)/8760</f>
        <v>0</v>
      </c>
      <c r="AF126" s="8">
        <f t="shared" si="7"/>
        <v>0</v>
      </c>
      <c r="AG126" s="119" t="s">
        <v>54</v>
      </c>
      <c r="AH126" s="117">
        <v>1</v>
      </c>
      <c r="AI126" s="10">
        <v>0</v>
      </c>
      <c r="AJ126" s="98">
        <f t="shared" si="10"/>
        <v>0</v>
      </c>
      <c r="AK126" s="119" t="s">
        <v>54</v>
      </c>
      <c r="AL126" s="117">
        <v>1</v>
      </c>
      <c r="AM126" s="10">
        <v>0</v>
      </c>
      <c r="AN126" s="98"/>
      <c r="AO126" s="119" t="s">
        <v>54</v>
      </c>
      <c r="AP126" s="117">
        <v>1</v>
      </c>
      <c r="AQ126" s="10">
        <v>0</v>
      </c>
      <c r="AR126" s="98">
        <f t="shared" si="11"/>
        <v>0</v>
      </c>
      <c r="AS126" s="119" t="s">
        <v>54</v>
      </c>
      <c r="AT126" s="117">
        <v>1</v>
      </c>
      <c r="AU126" s="10">
        <v>0</v>
      </c>
      <c r="AV126" s="8"/>
    </row>
    <row r="127" spans="1:48" x14ac:dyDescent="0.25">
      <c r="A127" s="6">
        <v>10124</v>
      </c>
      <c r="B127" s="6">
        <v>449945</v>
      </c>
      <c r="C127" s="6">
        <v>5425421</v>
      </c>
      <c r="D127" s="205">
        <v>16</v>
      </c>
      <c r="E127" s="6" t="s">
        <v>212</v>
      </c>
      <c r="F127" s="6">
        <v>1</v>
      </c>
      <c r="G127" s="6">
        <v>150</v>
      </c>
      <c r="H127" s="6">
        <v>150</v>
      </c>
      <c r="I127" s="6">
        <v>340</v>
      </c>
      <c r="J127" s="6">
        <f t="shared" si="6"/>
        <v>51000</v>
      </c>
      <c r="K127" s="6"/>
      <c r="L127" s="84">
        <f t="shared" si="8"/>
        <v>52040.816326530614</v>
      </c>
      <c r="M127" s="7"/>
      <c r="N127" s="7"/>
      <c r="O127" s="7"/>
      <c r="P127" s="7"/>
      <c r="Q127" s="7"/>
      <c r="R127" s="7"/>
      <c r="S127" s="119" t="s">
        <v>53</v>
      </c>
      <c r="T127" s="117">
        <v>1</v>
      </c>
      <c r="U127" s="10">
        <v>52040.816326530614</v>
      </c>
      <c r="V127" s="98">
        <f t="shared" si="9"/>
        <v>1.040668848888027E-4</v>
      </c>
      <c r="W127" s="119" t="s">
        <v>53</v>
      </c>
      <c r="X127" s="117">
        <v>1</v>
      </c>
      <c r="Y127" s="10">
        <v>52040.816326530614</v>
      </c>
      <c r="Z127" s="98"/>
      <c r="AA127" s="9">
        <v>18</v>
      </c>
      <c r="AB127" s="119" t="s">
        <v>53</v>
      </c>
      <c r="AC127" s="117">
        <v>1</v>
      </c>
      <c r="AD127" s="10">
        <v>52040.816326530614</v>
      </c>
      <c r="AE127" s="110">
        <f>(Tabelle1[[#This Row],[gesamter Wärmebedarf unter Berücksichtigung Wirkungsgrad Gasfeuerungsanlage (Gas) '[kWh/a'] 2030]]*0.7)/8760</f>
        <v>4.1585127201565557</v>
      </c>
      <c r="AF127" s="8">
        <f t="shared" si="7"/>
        <v>1.0061018945466168E-4</v>
      </c>
      <c r="AG127" s="119" t="s">
        <v>53</v>
      </c>
      <c r="AH127" s="117">
        <v>1</v>
      </c>
      <c r="AI127" s="10">
        <v>52040.816326530614</v>
      </c>
      <c r="AJ127" s="98">
        <f t="shared" si="10"/>
        <v>4.945109702937491E-5</v>
      </c>
      <c r="AK127" s="119" t="s">
        <v>53</v>
      </c>
      <c r="AL127" s="117">
        <v>1</v>
      </c>
      <c r="AM127" s="10">
        <v>52040.816326530614</v>
      </c>
      <c r="AN127" s="98"/>
      <c r="AO127" s="119" t="s">
        <v>53</v>
      </c>
      <c r="AP127" s="117">
        <v>1</v>
      </c>
      <c r="AQ127" s="10">
        <v>52040.816326530614</v>
      </c>
      <c r="AR127" s="98">
        <f t="shared" si="11"/>
        <v>4.945109702937491E-5</v>
      </c>
      <c r="AS127" s="119" t="s">
        <v>53</v>
      </c>
      <c r="AT127" s="117">
        <v>1</v>
      </c>
      <c r="AU127" s="10">
        <v>52040.816326530614</v>
      </c>
      <c r="AV127" s="8"/>
    </row>
    <row r="128" spans="1:48" x14ac:dyDescent="0.25">
      <c r="A128" s="6">
        <v>10125</v>
      </c>
      <c r="B128" s="6">
        <v>449948</v>
      </c>
      <c r="C128" s="6">
        <v>5425378</v>
      </c>
      <c r="D128" s="205">
        <v>27</v>
      </c>
      <c r="E128" s="6" t="s">
        <v>212</v>
      </c>
      <c r="F128" s="6">
        <v>1</v>
      </c>
      <c r="G128" s="6">
        <v>150</v>
      </c>
      <c r="H128" s="6">
        <v>150</v>
      </c>
      <c r="I128" s="6">
        <v>130</v>
      </c>
      <c r="J128" s="6">
        <f t="shared" si="6"/>
        <v>19500</v>
      </c>
      <c r="K128" s="6"/>
      <c r="L128" s="84">
        <f t="shared" si="8"/>
        <v>19897.959183673469</v>
      </c>
      <c r="M128" s="7"/>
      <c r="N128" s="7"/>
      <c r="O128" s="7"/>
      <c r="P128" s="7"/>
      <c r="Q128" s="7"/>
      <c r="R128" s="7"/>
      <c r="S128" s="119" t="s">
        <v>53</v>
      </c>
      <c r="T128" s="117">
        <v>1</v>
      </c>
      <c r="U128" s="10">
        <v>19897.959183673469</v>
      </c>
      <c r="V128" s="98">
        <f t="shared" si="9"/>
        <v>3.9790279516306914E-5</v>
      </c>
      <c r="W128" s="119" t="s">
        <v>53</v>
      </c>
      <c r="X128" s="117">
        <v>1</v>
      </c>
      <c r="Y128" s="10">
        <v>19897.959183673469</v>
      </c>
      <c r="Z128" s="98"/>
      <c r="AA128" s="9">
        <v>1736</v>
      </c>
      <c r="AB128" s="119" t="s">
        <v>53</v>
      </c>
      <c r="AC128" s="117">
        <v>1</v>
      </c>
      <c r="AD128" s="10">
        <v>19897.959183673469</v>
      </c>
      <c r="AE128" s="110">
        <f>(Tabelle1[[#This Row],[gesamter Wärmebedarf unter Berücksichtigung Wirkungsgrad Gasfeuerungsanlage (Gas) '[kWh/a'] 2030]]*0.7)/8760</f>
        <v>1.5900195694716242</v>
      </c>
      <c r="AF128" s="8">
        <f t="shared" si="7"/>
        <v>3.8468601850311814E-5</v>
      </c>
      <c r="AG128" s="119" t="s">
        <v>53</v>
      </c>
      <c r="AH128" s="117">
        <v>1</v>
      </c>
      <c r="AI128" s="10">
        <v>19897.959183673469</v>
      </c>
      <c r="AJ128" s="98">
        <f t="shared" si="10"/>
        <v>1.8907772393584524E-5</v>
      </c>
      <c r="AK128" s="119" t="s">
        <v>53</v>
      </c>
      <c r="AL128" s="117">
        <v>1</v>
      </c>
      <c r="AM128" s="10">
        <v>19897.959183673469</v>
      </c>
      <c r="AN128" s="98"/>
      <c r="AO128" s="119" t="s">
        <v>53</v>
      </c>
      <c r="AP128" s="117">
        <v>1</v>
      </c>
      <c r="AQ128" s="10">
        <v>19897.959183673469</v>
      </c>
      <c r="AR128" s="98">
        <f t="shared" si="11"/>
        <v>1.8907772393584524E-5</v>
      </c>
      <c r="AS128" s="119" t="s">
        <v>53</v>
      </c>
      <c r="AT128" s="117">
        <v>1</v>
      </c>
      <c r="AU128" s="10">
        <v>19897.959183673469</v>
      </c>
      <c r="AV128" s="8"/>
    </row>
    <row r="129" spans="1:48" x14ac:dyDescent="0.25">
      <c r="A129" s="6">
        <v>10126</v>
      </c>
      <c r="B129" s="6">
        <v>449902</v>
      </c>
      <c r="C129" s="6">
        <v>5425449</v>
      </c>
      <c r="D129" s="205">
        <v>32</v>
      </c>
      <c r="E129" s="75" t="s">
        <v>210</v>
      </c>
      <c r="F129" s="6">
        <v>6.73</v>
      </c>
      <c r="G129" s="6">
        <v>70</v>
      </c>
      <c r="H129" s="6">
        <v>471.1</v>
      </c>
      <c r="I129" s="6">
        <v>110</v>
      </c>
      <c r="J129" s="6">
        <f t="shared" si="6"/>
        <v>51821</v>
      </c>
      <c r="K129" s="6"/>
      <c r="L129" s="84">
        <f t="shared" si="8"/>
        <v>52878.571428571428</v>
      </c>
      <c r="M129" s="7"/>
      <c r="N129" s="7"/>
      <c r="O129" s="7"/>
      <c r="P129" s="7"/>
      <c r="Q129" s="7"/>
      <c r="R129" s="7"/>
      <c r="S129" s="119" t="s">
        <v>54</v>
      </c>
      <c r="T129" s="117">
        <v>6.73</v>
      </c>
      <c r="U129" s="10">
        <v>0</v>
      </c>
      <c r="V129" s="98">
        <f t="shared" si="9"/>
        <v>0</v>
      </c>
      <c r="W129" s="119" t="s">
        <v>54</v>
      </c>
      <c r="X129" s="117">
        <v>6.73</v>
      </c>
      <c r="Y129" s="10">
        <v>0</v>
      </c>
      <c r="Z129" s="98"/>
      <c r="AA129" s="9">
        <v>240</v>
      </c>
      <c r="AB129" s="119" t="s">
        <v>54</v>
      </c>
      <c r="AC129" s="117">
        <v>6.73</v>
      </c>
      <c r="AD129" s="10">
        <v>0</v>
      </c>
      <c r="AE129" s="110">
        <f>(Tabelle1[[#This Row],[gesamter Wärmebedarf unter Berücksichtigung Wirkungsgrad Gasfeuerungsanlage (Gas) '[kWh/a'] 2030]]*0.7)/8760</f>
        <v>0</v>
      </c>
      <c r="AF129" s="8">
        <f t="shared" si="7"/>
        <v>0</v>
      </c>
      <c r="AG129" s="119" t="s">
        <v>54</v>
      </c>
      <c r="AH129" s="117">
        <v>6.73</v>
      </c>
      <c r="AI129" s="10">
        <v>0</v>
      </c>
      <c r="AJ129" s="98">
        <f t="shared" si="10"/>
        <v>0</v>
      </c>
      <c r="AK129" s="119" t="s">
        <v>54</v>
      </c>
      <c r="AL129" s="117">
        <v>6.73</v>
      </c>
      <c r="AM129" s="10">
        <v>0</v>
      </c>
      <c r="AN129" s="98"/>
      <c r="AO129" s="119" t="s">
        <v>54</v>
      </c>
      <c r="AP129" s="117">
        <v>6.73</v>
      </c>
      <c r="AQ129" s="10">
        <v>0</v>
      </c>
      <c r="AR129" s="98">
        <f t="shared" si="11"/>
        <v>0</v>
      </c>
      <c r="AS129" s="119" t="s">
        <v>54</v>
      </c>
      <c r="AT129" s="117">
        <v>6.73</v>
      </c>
      <c r="AU129" s="10">
        <v>0</v>
      </c>
      <c r="AV129" s="8"/>
    </row>
    <row r="130" spans="1:48" x14ac:dyDescent="0.25">
      <c r="A130" s="6">
        <v>10127</v>
      </c>
      <c r="B130" s="6">
        <v>449892</v>
      </c>
      <c r="C130" s="6">
        <v>5425390</v>
      </c>
      <c r="D130" s="205">
        <v>28</v>
      </c>
      <c r="E130" s="6" t="s">
        <v>212</v>
      </c>
      <c r="F130" s="6">
        <v>1</v>
      </c>
      <c r="G130" s="6">
        <v>150</v>
      </c>
      <c r="H130" s="6">
        <v>150</v>
      </c>
      <c r="I130" s="6">
        <v>110</v>
      </c>
      <c r="J130" s="6">
        <f t="shared" si="6"/>
        <v>16500</v>
      </c>
      <c r="K130" s="6"/>
      <c r="L130" s="84">
        <f t="shared" si="8"/>
        <v>16836.734693877552</v>
      </c>
      <c r="M130" s="7"/>
      <c r="N130" s="7"/>
      <c r="O130" s="7"/>
      <c r="P130" s="7"/>
      <c r="Q130" s="7"/>
      <c r="R130" s="7"/>
      <c r="S130" s="119" t="s">
        <v>54</v>
      </c>
      <c r="T130" s="117">
        <v>1</v>
      </c>
      <c r="U130" s="10">
        <v>0</v>
      </c>
      <c r="V130" s="98">
        <f t="shared" si="9"/>
        <v>0</v>
      </c>
      <c r="W130" s="119" t="s">
        <v>54</v>
      </c>
      <c r="X130" s="117">
        <v>1</v>
      </c>
      <c r="Y130" s="10">
        <v>0</v>
      </c>
      <c r="Z130" s="98"/>
      <c r="AA130" s="9">
        <v>858</v>
      </c>
      <c r="AB130" s="119" t="s">
        <v>54</v>
      </c>
      <c r="AC130" s="117">
        <v>1</v>
      </c>
      <c r="AD130" s="10">
        <v>0</v>
      </c>
      <c r="AE130" s="110">
        <f>(Tabelle1[[#This Row],[gesamter Wärmebedarf unter Berücksichtigung Wirkungsgrad Gasfeuerungsanlage (Gas) '[kWh/a'] 2030]]*0.7)/8760</f>
        <v>0</v>
      </c>
      <c r="AF130" s="8">
        <f t="shared" si="7"/>
        <v>0</v>
      </c>
      <c r="AG130" s="119" t="s">
        <v>54</v>
      </c>
      <c r="AH130" s="117">
        <v>1</v>
      </c>
      <c r="AI130" s="10">
        <v>0</v>
      </c>
      <c r="AJ130" s="98">
        <f t="shared" si="10"/>
        <v>0</v>
      </c>
      <c r="AK130" s="119" t="s">
        <v>54</v>
      </c>
      <c r="AL130" s="117">
        <v>1</v>
      </c>
      <c r="AM130" s="10">
        <v>0</v>
      </c>
      <c r="AN130" s="98"/>
      <c r="AO130" s="119" t="s">
        <v>54</v>
      </c>
      <c r="AP130" s="117">
        <v>1</v>
      </c>
      <c r="AQ130" s="10">
        <v>0</v>
      </c>
      <c r="AR130" s="98">
        <f t="shared" si="11"/>
        <v>0</v>
      </c>
      <c r="AS130" s="119" t="s">
        <v>54</v>
      </c>
      <c r="AT130" s="117">
        <v>1</v>
      </c>
      <c r="AU130" s="10">
        <v>0</v>
      </c>
      <c r="AV130" s="8"/>
    </row>
    <row r="131" spans="1:48" x14ac:dyDescent="0.25">
      <c r="A131" s="6">
        <v>10128</v>
      </c>
      <c r="B131" s="6">
        <v>449858</v>
      </c>
      <c r="C131" s="6">
        <v>5425397</v>
      </c>
      <c r="D131" s="205">
        <v>31</v>
      </c>
      <c r="E131" s="6" t="s">
        <v>195</v>
      </c>
      <c r="F131" s="6">
        <v>1</v>
      </c>
      <c r="G131" s="6">
        <v>90</v>
      </c>
      <c r="H131" s="6">
        <v>90</v>
      </c>
      <c r="I131" s="6">
        <v>110</v>
      </c>
      <c r="J131" s="6">
        <f t="shared" si="6"/>
        <v>9900</v>
      </c>
      <c r="K131" s="6"/>
      <c r="L131" s="84">
        <f t="shared" si="8"/>
        <v>10102.040816326531</v>
      </c>
      <c r="M131" s="7"/>
      <c r="N131" s="7"/>
      <c r="O131" s="7"/>
      <c r="P131" s="7"/>
      <c r="Q131" s="7"/>
      <c r="R131" s="7"/>
      <c r="S131" s="119" t="s">
        <v>54</v>
      </c>
      <c r="T131" s="117">
        <v>1</v>
      </c>
      <c r="U131" s="10">
        <v>0</v>
      </c>
      <c r="V131" s="98">
        <f t="shared" si="9"/>
        <v>0</v>
      </c>
      <c r="W131" s="119" t="s">
        <v>54</v>
      </c>
      <c r="X131" s="117">
        <v>1</v>
      </c>
      <c r="Y131" s="10">
        <v>0</v>
      </c>
      <c r="Z131" s="98"/>
      <c r="AA131" s="9">
        <v>303</v>
      </c>
      <c r="AB131" s="119" t="s">
        <v>54</v>
      </c>
      <c r="AC131" s="117">
        <v>1</v>
      </c>
      <c r="AD131" s="10">
        <v>0</v>
      </c>
      <c r="AE131" s="110">
        <f>(Tabelle1[[#This Row],[gesamter Wärmebedarf unter Berücksichtigung Wirkungsgrad Gasfeuerungsanlage (Gas) '[kWh/a'] 2030]]*0.7)/8760</f>
        <v>0</v>
      </c>
      <c r="AF131" s="8">
        <f t="shared" si="7"/>
        <v>0</v>
      </c>
      <c r="AG131" s="119" t="s">
        <v>54</v>
      </c>
      <c r="AH131" s="117">
        <v>1</v>
      </c>
      <c r="AI131" s="10">
        <v>0</v>
      </c>
      <c r="AJ131" s="98">
        <f t="shared" si="10"/>
        <v>0</v>
      </c>
      <c r="AK131" s="119" t="s">
        <v>54</v>
      </c>
      <c r="AL131" s="117">
        <v>1</v>
      </c>
      <c r="AM131" s="10">
        <v>0</v>
      </c>
      <c r="AN131" s="98"/>
      <c r="AO131" s="119" t="s">
        <v>54</v>
      </c>
      <c r="AP131" s="117">
        <v>1</v>
      </c>
      <c r="AQ131" s="10">
        <v>0</v>
      </c>
      <c r="AR131" s="98">
        <f t="shared" si="11"/>
        <v>0</v>
      </c>
      <c r="AS131" s="119" t="s">
        <v>54</v>
      </c>
      <c r="AT131" s="117">
        <v>1</v>
      </c>
      <c r="AU131" s="10">
        <v>0</v>
      </c>
      <c r="AV131" s="8"/>
    </row>
    <row r="132" spans="1:48" x14ac:dyDescent="0.25">
      <c r="A132" s="6">
        <v>10129</v>
      </c>
      <c r="B132" s="6">
        <v>449855</v>
      </c>
      <c r="C132" s="6">
        <v>5425469</v>
      </c>
      <c r="D132" s="205">
        <v>12</v>
      </c>
      <c r="E132" s="6" t="s">
        <v>212</v>
      </c>
      <c r="F132" s="6">
        <v>1</v>
      </c>
      <c r="G132" s="6">
        <v>150</v>
      </c>
      <c r="H132" s="6">
        <v>150</v>
      </c>
      <c r="I132" s="6">
        <v>60</v>
      </c>
      <c r="J132" s="6">
        <f t="shared" ref="J132:J195" si="12">I132*H132</f>
        <v>9000</v>
      </c>
      <c r="K132" s="6"/>
      <c r="L132" s="84">
        <f t="shared" si="8"/>
        <v>9183.6734693877552</v>
      </c>
      <c r="M132" s="7"/>
      <c r="N132" s="7"/>
      <c r="O132" s="7"/>
      <c r="P132" s="7"/>
      <c r="Q132" s="7"/>
      <c r="R132" s="7"/>
      <c r="S132" s="119" t="s">
        <v>54</v>
      </c>
      <c r="T132" s="117">
        <v>1</v>
      </c>
      <c r="U132" s="10">
        <v>0</v>
      </c>
      <c r="V132" s="98">
        <f t="shared" si="9"/>
        <v>0</v>
      </c>
      <c r="W132" s="119" t="s">
        <v>54</v>
      </c>
      <c r="X132" s="117">
        <v>1</v>
      </c>
      <c r="Y132" s="10">
        <v>0</v>
      </c>
      <c r="Z132" s="98"/>
      <c r="AA132" s="9">
        <v>1059</v>
      </c>
      <c r="AB132" s="119" t="s">
        <v>54</v>
      </c>
      <c r="AC132" s="117">
        <v>1</v>
      </c>
      <c r="AD132" s="10">
        <v>0</v>
      </c>
      <c r="AE132" s="110">
        <f>(Tabelle1[[#This Row],[gesamter Wärmebedarf unter Berücksichtigung Wirkungsgrad Gasfeuerungsanlage (Gas) '[kWh/a'] 2030]]*0.7)/8760</f>
        <v>0</v>
      </c>
      <c r="AF132" s="8">
        <f t="shared" ref="AF132:AF195" si="13">((AD132*$O$4)/$P$4)/31536000</f>
        <v>0</v>
      </c>
      <c r="AG132" s="119" t="s">
        <v>54</v>
      </c>
      <c r="AH132" s="117">
        <v>1</v>
      </c>
      <c r="AI132" s="10">
        <v>0</v>
      </c>
      <c r="AJ132" s="98">
        <f t="shared" si="10"/>
        <v>0</v>
      </c>
      <c r="AK132" s="119" t="s">
        <v>54</v>
      </c>
      <c r="AL132" s="117">
        <v>1</v>
      </c>
      <c r="AM132" s="10">
        <v>0</v>
      </c>
      <c r="AN132" s="98"/>
      <c r="AO132" s="119" t="s">
        <v>54</v>
      </c>
      <c r="AP132" s="117">
        <v>1</v>
      </c>
      <c r="AQ132" s="10">
        <v>0</v>
      </c>
      <c r="AR132" s="98">
        <f t="shared" si="11"/>
        <v>0</v>
      </c>
      <c r="AS132" s="119" t="s">
        <v>54</v>
      </c>
      <c r="AT132" s="117">
        <v>1</v>
      </c>
      <c r="AU132" s="10">
        <v>0</v>
      </c>
      <c r="AV132" s="8"/>
    </row>
    <row r="133" spans="1:48" x14ac:dyDescent="0.25">
      <c r="A133" s="6">
        <v>10130</v>
      </c>
      <c r="B133" s="6">
        <v>449855</v>
      </c>
      <c r="C133" s="6">
        <v>5425476</v>
      </c>
      <c r="D133" s="205">
        <v>12</v>
      </c>
      <c r="E133" s="6" t="s">
        <v>212</v>
      </c>
      <c r="F133" s="6">
        <v>1</v>
      </c>
      <c r="G133" s="6">
        <v>150</v>
      </c>
      <c r="H133" s="6">
        <v>150</v>
      </c>
      <c r="I133" s="6">
        <v>90</v>
      </c>
      <c r="J133" s="6">
        <f t="shared" si="12"/>
        <v>13500</v>
      </c>
      <c r="K133" s="6"/>
      <c r="L133" s="84">
        <f t="shared" ref="L133:L196" si="14">J133/$K$4</f>
        <v>13775.510204081633</v>
      </c>
      <c r="M133" s="7"/>
      <c r="N133" s="7"/>
      <c r="O133" s="7"/>
      <c r="P133" s="7"/>
      <c r="Q133" s="7"/>
      <c r="R133" s="7"/>
      <c r="S133" s="119" t="s">
        <v>53</v>
      </c>
      <c r="T133" s="117">
        <v>1</v>
      </c>
      <c r="U133" s="10">
        <v>13775.510204081633</v>
      </c>
      <c r="V133" s="98">
        <f t="shared" ref="V133:V196" si="15">((U133*$M$4)/$N$4)/31536000</f>
        <v>2.7547116588212479E-5</v>
      </c>
      <c r="W133" s="119" t="s">
        <v>53</v>
      </c>
      <c r="X133" s="117">
        <v>1</v>
      </c>
      <c r="Y133" s="10">
        <v>13775.510204081633</v>
      </c>
      <c r="Z133" s="98"/>
      <c r="AA133" s="9">
        <v>1235</v>
      </c>
      <c r="AB133" s="119" t="s">
        <v>53</v>
      </c>
      <c r="AC133" s="117">
        <v>1</v>
      </c>
      <c r="AD133" s="10">
        <v>13775.510204081633</v>
      </c>
      <c r="AE133" s="110">
        <f>(Tabelle1[[#This Row],[gesamter Wärmebedarf unter Berücksichtigung Wirkungsgrad Gasfeuerungsanlage (Gas) '[kWh/a'] 2030]]*0.7)/8760</f>
        <v>1.1007827788649707</v>
      </c>
      <c r="AF133" s="8">
        <f t="shared" si="13"/>
        <v>2.66321089732928E-5</v>
      </c>
      <c r="AG133" s="119" t="s">
        <v>53</v>
      </c>
      <c r="AH133" s="117">
        <v>1</v>
      </c>
      <c r="AI133" s="10">
        <v>13775.510204081633</v>
      </c>
      <c r="AJ133" s="98">
        <f t="shared" ref="AJ133:AJ196" si="16">((AI133*$Q$4)/$R$4)/31536000</f>
        <v>1.3089996272481594E-5</v>
      </c>
      <c r="AK133" s="119" t="s">
        <v>53</v>
      </c>
      <c r="AL133" s="117">
        <v>1</v>
      </c>
      <c r="AM133" s="10">
        <v>13775.510204081633</v>
      </c>
      <c r="AN133" s="98"/>
      <c r="AO133" s="119" t="s">
        <v>53</v>
      </c>
      <c r="AP133" s="117">
        <v>1</v>
      </c>
      <c r="AQ133" s="10">
        <v>13775.510204081633</v>
      </c>
      <c r="AR133" s="98">
        <f t="shared" ref="AR133:AR196" si="17">((AQ133*$Q$4)/$R$4)/31536000</f>
        <v>1.3089996272481594E-5</v>
      </c>
      <c r="AS133" s="119" t="s">
        <v>54</v>
      </c>
      <c r="AT133" s="117">
        <v>1</v>
      </c>
      <c r="AU133" s="10">
        <v>0</v>
      </c>
      <c r="AV133" s="8"/>
    </row>
    <row r="134" spans="1:48" x14ac:dyDescent="0.25">
      <c r="A134" s="6">
        <v>10131</v>
      </c>
      <c r="B134" s="6">
        <v>449857</v>
      </c>
      <c r="C134" s="6">
        <v>5425483</v>
      </c>
      <c r="D134" s="205">
        <v>10</v>
      </c>
      <c r="E134" s="75" t="s">
        <v>210</v>
      </c>
      <c r="F134" s="6">
        <v>6.73</v>
      </c>
      <c r="G134" s="6">
        <v>70</v>
      </c>
      <c r="H134" s="6">
        <v>471.1</v>
      </c>
      <c r="I134" s="6">
        <v>140</v>
      </c>
      <c r="J134" s="6">
        <f t="shared" si="12"/>
        <v>65954</v>
      </c>
      <c r="K134" s="6"/>
      <c r="L134" s="84">
        <f t="shared" si="14"/>
        <v>67300</v>
      </c>
      <c r="M134" s="7"/>
      <c r="N134" s="7"/>
      <c r="O134" s="7"/>
      <c r="P134" s="7"/>
      <c r="Q134" s="7"/>
      <c r="R134" s="7"/>
      <c r="S134" s="119" t="s">
        <v>53</v>
      </c>
      <c r="T134" s="117">
        <v>6.73</v>
      </c>
      <c r="U134" s="10">
        <v>67300</v>
      </c>
      <c r="V134" s="98">
        <f t="shared" si="15"/>
        <v>1.345809279599234E-4</v>
      </c>
      <c r="W134" s="119" t="s">
        <v>53</v>
      </c>
      <c r="X134" s="117">
        <v>6.73</v>
      </c>
      <c r="Y134" s="10">
        <v>67300</v>
      </c>
      <c r="Z134" s="98"/>
      <c r="AA134" s="9">
        <v>1101</v>
      </c>
      <c r="AB134" s="119" t="s">
        <v>53</v>
      </c>
      <c r="AC134" s="117">
        <v>6.73</v>
      </c>
      <c r="AD134" s="10">
        <v>67300</v>
      </c>
      <c r="AE134" s="110">
        <f>(Tabelle1[[#This Row],[gesamter Wärmebedarf unter Berücksichtigung Wirkungsgrad Gasfeuerungsanlage (Gas) '[kWh/a'] 2030]]*0.7)/8760</f>
        <v>5.377853881278539</v>
      </c>
      <c r="AF134" s="8">
        <f t="shared" si="13"/>
        <v>1.3011067520181876E-4</v>
      </c>
      <c r="AG134" s="119" t="s">
        <v>53</v>
      </c>
      <c r="AH134" s="117">
        <v>6.73</v>
      </c>
      <c r="AI134" s="10">
        <v>67300</v>
      </c>
      <c r="AJ134" s="98">
        <f t="shared" si="16"/>
        <v>6.3950934381870443E-5</v>
      </c>
      <c r="AK134" s="119" t="s">
        <v>53</v>
      </c>
      <c r="AL134" s="117">
        <v>6.73</v>
      </c>
      <c r="AM134" s="10">
        <v>67300</v>
      </c>
      <c r="AN134" s="98"/>
      <c r="AO134" s="119" t="s">
        <v>53</v>
      </c>
      <c r="AP134" s="117">
        <v>6.73</v>
      </c>
      <c r="AQ134" s="10">
        <v>67300</v>
      </c>
      <c r="AR134" s="98">
        <f t="shared" si="17"/>
        <v>6.3950934381870443E-5</v>
      </c>
      <c r="AS134" s="119" t="s">
        <v>53</v>
      </c>
      <c r="AT134" s="117">
        <v>6.73</v>
      </c>
      <c r="AU134" s="10">
        <v>67300</v>
      </c>
      <c r="AV134" s="8"/>
    </row>
    <row r="135" spans="1:48" x14ac:dyDescent="0.25">
      <c r="A135" s="6">
        <v>10132</v>
      </c>
      <c r="B135" s="6">
        <v>449857</v>
      </c>
      <c r="C135" s="6">
        <v>5425491</v>
      </c>
      <c r="D135" s="205">
        <v>11</v>
      </c>
      <c r="E135" s="6" t="s">
        <v>212</v>
      </c>
      <c r="F135" s="6">
        <v>1</v>
      </c>
      <c r="G135" s="6">
        <v>150</v>
      </c>
      <c r="H135" s="6">
        <v>150</v>
      </c>
      <c r="I135" s="6">
        <v>210</v>
      </c>
      <c r="J135" s="6">
        <f t="shared" si="12"/>
        <v>31500</v>
      </c>
      <c r="K135" s="6"/>
      <c r="L135" s="84">
        <f t="shared" si="14"/>
        <v>32142.857142857145</v>
      </c>
      <c r="M135" s="7"/>
      <c r="N135" s="7"/>
      <c r="O135" s="7"/>
      <c r="P135" s="7"/>
      <c r="Q135" s="7"/>
      <c r="R135" s="7"/>
      <c r="S135" s="119" t="s">
        <v>54</v>
      </c>
      <c r="T135" s="117">
        <v>1</v>
      </c>
      <c r="U135" s="10">
        <v>0</v>
      </c>
      <c r="V135" s="98">
        <f t="shared" si="15"/>
        <v>0</v>
      </c>
      <c r="W135" s="119" t="s">
        <v>54</v>
      </c>
      <c r="X135" s="117">
        <v>1</v>
      </c>
      <c r="Y135" s="10">
        <v>0</v>
      </c>
      <c r="Z135" s="98"/>
      <c r="AA135" s="9">
        <v>1018</v>
      </c>
      <c r="AB135" s="119" t="s">
        <v>54</v>
      </c>
      <c r="AC135" s="117">
        <v>1</v>
      </c>
      <c r="AD135" s="10">
        <v>0</v>
      </c>
      <c r="AE135" s="110">
        <f>(Tabelle1[[#This Row],[gesamter Wärmebedarf unter Berücksichtigung Wirkungsgrad Gasfeuerungsanlage (Gas) '[kWh/a'] 2030]]*0.7)/8760</f>
        <v>0</v>
      </c>
      <c r="AF135" s="8">
        <f t="shared" si="13"/>
        <v>0</v>
      </c>
      <c r="AG135" s="119" t="s">
        <v>54</v>
      </c>
      <c r="AH135" s="117">
        <v>1</v>
      </c>
      <c r="AI135" s="10">
        <v>0</v>
      </c>
      <c r="AJ135" s="98">
        <f t="shared" si="16"/>
        <v>0</v>
      </c>
      <c r="AK135" s="119" t="s">
        <v>54</v>
      </c>
      <c r="AL135" s="117">
        <v>1</v>
      </c>
      <c r="AM135" s="10">
        <v>0</v>
      </c>
      <c r="AN135" s="98"/>
      <c r="AO135" s="119" t="s">
        <v>54</v>
      </c>
      <c r="AP135" s="117">
        <v>1</v>
      </c>
      <c r="AQ135" s="10">
        <v>0</v>
      </c>
      <c r="AR135" s="98">
        <f t="shared" si="17"/>
        <v>0</v>
      </c>
      <c r="AS135" s="119" t="s">
        <v>54</v>
      </c>
      <c r="AT135" s="117">
        <v>1</v>
      </c>
      <c r="AU135" s="10">
        <v>0</v>
      </c>
      <c r="AV135" s="8"/>
    </row>
    <row r="136" spans="1:48" x14ac:dyDescent="0.25">
      <c r="A136" s="6">
        <v>10133</v>
      </c>
      <c r="B136" s="6">
        <v>449806</v>
      </c>
      <c r="C136" s="6">
        <v>5425424</v>
      </c>
      <c r="D136" s="205">
        <v>19</v>
      </c>
      <c r="E136" s="6" t="s">
        <v>212</v>
      </c>
      <c r="F136" s="6">
        <v>1</v>
      </c>
      <c r="G136" s="6">
        <v>150</v>
      </c>
      <c r="H136" s="6">
        <v>150</v>
      </c>
      <c r="I136" s="6">
        <v>130</v>
      </c>
      <c r="J136" s="6">
        <f t="shared" si="12"/>
        <v>19500</v>
      </c>
      <c r="K136" s="6"/>
      <c r="L136" s="84">
        <f t="shared" si="14"/>
        <v>19897.959183673469</v>
      </c>
      <c r="M136" s="7"/>
      <c r="N136" s="7"/>
      <c r="O136" s="7"/>
      <c r="P136" s="7"/>
      <c r="Q136" s="7"/>
      <c r="R136" s="7"/>
      <c r="S136" s="119" t="s">
        <v>53</v>
      </c>
      <c r="T136" s="117">
        <v>1</v>
      </c>
      <c r="U136" s="10">
        <v>19897.959183673469</v>
      </c>
      <c r="V136" s="98">
        <f t="shared" si="15"/>
        <v>3.9790279516306914E-5</v>
      </c>
      <c r="W136" s="119" t="s">
        <v>53</v>
      </c>
      <c r="X136" s="117">
        <v>1</v>
      </c>
      <c r="Y136" s="10">
        <v>19897.959183673469</v>
      </c>
      <c r="Z136" s="98"/>
      <c r="AA136" s="9">
        <v>1440</v>
      </c>
      <c r="AB136" s="119" t="s">
        <v>53</v>
      </c>
      <c r="AC136" s="117">
        <v>1</v>
      </c>
      <c r="AD136" s="10">
        <v>19897.959183673469</v>
      </c>
      <c r="AE136" s="110">
        <f>(Tabelle1[[#This Row],[gesamter Wärmebedarf unter Berücksichtigung Wirkungsgrad Gasfeuerungsanlage (Gas) '[kWh/a'] 2030]]*0.7)/8760</f>
        <v>1.5900195694716242</v>
      </c>
      <c r="AF136" s="8">
        <f t="shared" si="13"/>
        <v>3.8468601850311814E-5</v>
      </c>
      <c r="AG136" s="119" t="s">
        <v>54</v>
      </c>
      <c r="AH136" s="117">
        <v>1</v>
      </c>
      <c r="AI136" s="10">
        <v>0</v>
      </c>
      <c r="AJ136" s="98">
        <f t="shared" si="16"/>
        <v>0</v>
      </c>
      <c r="AK136" s="119" t="s">
        <v>54</v>
      </c>
      <c r="AL136" s="117">
        <v>1</v>
      </c>
      <c r="AM136" s="10">
        <v>0</v>
      </c>
      <c r="AN136" s="98"/>
      <c r="AO136" s="119" t="s">
        <v>54</v>
      </c>
      <c r="AP136" s="117">
        <v>1</v>
      </c>
      <c r="AQ136" s="10">
        <v>0</v>
      </c>
      <c r="AR136" s="98">
        <f t="shared" si="17"/>
        <v>0</v>
      </c>
      <c r="AS136" s="119" t="s">
        <v>54</v>
      </c>
      <c r="AT136" s="117">
        <v>1</v>
      </c>
      <c r="AU136" s="10">
        <v>0</v>
      </c>
      <c r="AV136" s="8"/>
    </row>
    <row r="137" spans="1:48" x14ac:dyDescent="0.25">
      <c r="A137" s="6">
        <v>10134</v>
      </c>
      <c r="B137" s="6">
        <v>449789</v>
      </c>
      <c r="C137" s="6">
        <v>5425483</v>
      </c>
      <c r="D137" s="205">
        <v>8</v>
      </c>
      <c r="E137" s="75" t="s">
        <v>210</v>
      </c>
      <c r="F137" s="6">
        <v>6.73</v>
      </c>
      <c r="G137" s="6">
        <v>70</v>
      </c>
      <c r="H137" s="6">
        <v>471.1</v>
      </c>
      <c r="I137" s="6">
        <v>280</v>
      </c>
      <c r="J137" s="6">
        <f t="shared" si="12"/>
        <v>131908</v>
      </c>
      <c r="K137" s="6"/>
      <c r="L137" s="84">
        <f t="shared" si="14"/>
        <v>134600</v>
      </c>
      <c r="M137" s="7"/>
      <c r="N137" s="7"/>
      <c r="O137" s="7"/>
      <c r="P137" s="7"/>
      <c r="Q137" s="7"/>
      <c r="R137" s="7"/>
      <c r="S137" s="119" t="s">
        <v>54</v>
      </c>
      <c r="T137" s="117">
        <v>6.73</v>
      </c>
      <c r="U137" s="10">
        <v>0</v>
      </c>
      <c r="V137" s="98">
        <f t="shared" si="15"/>
        <v>0</v>
      </c>
      <c r="W137" s="119" t="s">
        <v>54</v>
      </c>
      <c r="X137" s="117">
        <v>6.73</v>
      </c>
      <c r="Y137" s="10">
        <v>0</v>
      </c>
      <c r="Z137" s="98"/>
      <c r="AA137" s="9">
        <v>246</v>
      </c>
      <c r="AB137" s="119" t="s">
        <v>54</v>
      </c>
      <c r="AC137" s="117">
        <v>6.73</v>
      </c>
      <c r="AD137" s="10">
        <v>0</v>
      </c>
      <c r="AE137" s="110">
        <f>(Tabelle1[[#This Row],[gesamter Wärmebedarf unter Berücksichtigung Wirkungsgrad Gasfeuerungsanlage (Gas) '[kWh/a'] 2030]]*0.7)/8760</f>
        <v>0</v>
      </c>
      <c r="AF137" s="8">
        <f t="shared" si="13"/>
        <v>0</v>
      </c>
      <c r="AG137" s="119" t="s">
        <v>54</v>
      </c>
      <c r="AH137" s="117">
        <v>6.73</v>
      </c>
      <c r="AI137" s="10">
        <v>0</v>
      </c>
      <c r="AJ137" s="98">
        <f t="shared" si="16"/>
        <v>0</v>
      </c>
      <c r="AK137" s="119" t="s">
        <v>54</v>
      </c>
      <c r="AL137" s="117">
        <v>6.73</v>
      </c>
      <c r="AM137" s="10">
        <v>0</v>
      </c>
      <c r="AN137" s="98"/>
      <c r="AO137" s="119" t="s">
        <v>54</v>
      </c>
      <c r="AP137" s="117">
        <v>6.73</v>
      </c>
      <c r="AQ137" s="10">
        <v>0</v>
      </c>
      <c r="AR137" s="98">
        <f t="shared" si="17"/>
        <v>0</v>
      </c>
      <c r="AS137" s="119" t="s">
        <v>54</v>
      </c>
      <c r="AT137" s="117">
        <v>6.73</v>
      </c>
      <c r="AU137" s="10">
        <v>0</v>
      </c>
      <c r="AV137" s="8"/>
    </row>
    <row r="138" spans="1:48" x14ac:dyDescent="0.25">
      <c r="A138" s="6">
        <v>10135</v>
      </c>
      <c r="B138" s="6">
        <v>449795</v>
      </c>
      <c r="C138" s="6">
        <v>5425481</v>
      </c>
      <c r="D138" s="205">
        <v>9</v>
      </c>
      <c r="E138" s="6" t="s">
        <v>212</v>
      </c>
      <c r="F138" s="6">
        <v>1</v>
      </c>
      <c r="G138" s="6">
        <v>150</v>
      </c>
      <c r="H138" s="6">
        <v>150</v>
      </c>
      <c r="I138" s="6">
        <v>100</v>
      </c>
      <c r="J138" s="6">
        <f t="shared" si="12"/>
        <v>15000</v>
      </c>
      <c r="K138" s="6"/>
      <c r="L138" s="84">
        <f t="shared" si="14"/>
        <v>15306.122448979591</v>
      </c>
      <c r="M138" s="7"/>
      <c r="N138" s="7"/>
      <c r="O138" s="7"/>
      <c r="P138" s="7"/>
      <c r="Q138" s="7"/>
      <c r="R138" s="7"/>
      <c r="S138" s="119" t="s">
        <v>53</v>
      </c>
      <c r="T138" s="117">
        <v>1</v>
      </c>
      <c r="U138" s="10">
        <v>15306.122448979591</v>
      </c>
      <c r="V138" s="98">
        <f t="shared" si="15"/>
        <v>3.0607907320236087E-5</v>
      </c>
      <c r="W138" s="119" t="s">
        <v>53</v>
      </c>
      <c r="X138" s="117">
        <v>1</v>
      </c>
      <c r="Y138" s="10">
        <v>15306.122448979591</v>
      </c>
      <c r="Z138" s="98"/>
      <c r="AA138" s="9">
        <v>975</v>
      </c>
      <c r="AB138" s="119" t="s">
        <v>53</v>
      </c>
      <c r="AC138" s="117">
        <v>1</v>
      </c>
      <c r="AD138" s="10">
        <v>15306.122448979591</v>
      </c>
      <c r="AE138" s="110">
        <f>(Tabelle1[[#This Row],[gesamter Wärmebedarf unter Berücksichtigung Wirkungsgrad Gasfeuerungsanlage (Gas) '[kWh/a'] 2030]]*0.7)/8760</f>
        <v>1.2230919765166339</v>
      </c>
      <c r="AF138" s="8">
        <f t="shared" si="13"/>
        <v>2.9591232192547556E-5</v>
      </c>
      <c r="AG138" s="119" t="s">
        <v>53</v>
      </c>
      <c r="AH138" s="117">
        <v>1</v>
      </c>
      <c r="AI138" s="10">
        <v>15306.122448979591</v>
      </c>
      <c r="AJ138" s="98">
        <f t="shared" si="16"/>
        <v>1.4544440302757324E-5</v>
      </c>
      <c r="AK138" s="119" t="s">
        <v>53</v>
      </c>
      <c r="AL138" s="117">
        <v>1</v>
      </c>
      <c r="AM138" s="10">
        <v>15306.122448979591</v>
      </c>
      <c r="AN138" s="98"/>
      <c r="AO138" s="119" t="s">
        <v>53</v>
      </c>
      <c r="AP138" s="117">
        <v>1</v>
      </c>
      <c r="AQ138" s="10">
        <v>15306.122448979591</v>
      </c>
      <c r="AR138" s="98">
        <f t="shared" si="17"/>
        <v>1.4544440302757324E-5</v>
      </c>
      <c r="AS138" s="119" t="s">
        <v>54</v>
      </c>
      <c r="AT138" s="117">
        <v>1</v>
      </c>
      <c r="AU138" s="10">
        <v>0</v>
      </c>
      <c r="AV138" s="8"/>
    </row>
    <row r="139" spans="1:48" x14ac:dyDescent="0.25">
      <c r="A139" s="6">
        <v>10136</v>
      </c>
      <c r="B139" s="6">
        <v>449802</v>
      </c>
      <c r="C139" s="6">
        <v>5425478</v>
      </c>
      <c r="D139" s="205">
        <v>10</v>
      </c>
      <c r="E139" s="6" t="s">
        <v>212</v>
      </c>
      <c r="F139" s="6">
        <v>1</v>
      </c>
      <c r="G139" s="6">
        <v>150</v>
      </c>
      <c r="H139" s="6">
        <v>150</v>
      </c>
      <c r="I139" s="6">
        <v>390</v>
      </c>
      <c r="J139" s="6">
        <f t="shared" si="12"/>
        <v>58500</v>
      </c>
      <c r="K139" s="6"/>
      <c r="L139" s="84">
        <f t="shared" si="14"/>
        <v>59693.877551020407</v>
      </c>
      <c r="M139" s="7"/>
      <c r="N139" s="7"/>
      <c r="O139" s="7"/>
      <c r="P139" s="7"/>
      <c r="Q139" s="7"/>
      <c r="R139" s="7"/>
      <c r="S139" s="119" t="s">
        <v>53</v>
      </c>
      <c r="T139" s="117">
        <v>1</v>
      </c>
      <c r="U139" s="10">
        <v>59693.877551020407</v>
      </c>
      <c r="V139" s="98">
        <f t="shared" si="15"/>
        <v>1.1937083854892073E-4</v>
      </c>
      <c r="W139" s="119" t="s">
        <v>53</v>
      </c>
      <c r="X139" s="117">
        <v>1</v>
      </c>
      <c r="Y139" s="10">
        <v>59693.877551020407</v>
      </c>
      <c r="Z139" s="98"/>
      <c r="AA139" s="9">
        <v>897</v>
      </c>
      <c r="AB139" s="119" t="s">
        <v>53</v>
      </c>
      <c r="AC139" s="117">
        <v>1</v>
      </c>
      <c r="AD139" s="10">
        <v>59693.877551020407</v>
      </c>
      <c r="AE139" s="110">
        <f>(Tabelle1[[#This Row],[gesamter Wärmebedarf unter Berücksichtigung Wirkungsgrad Gasfeuerungsanlage (Gas) '[kWh/a'] 2030]]*0.7)/8760</f>
        <v>4.7700587084148722</v>
      </c>
      <c r="AF139" s="8">
        <f t="shared" si="13"/>
        <v>1.1540580555093547E-4</v>
      </c>
      <c r="AG139" s="119" t="s">
        <v>53</v>
      </c>
      <c r="AH139" s="117">
        <v>1</v>
      </c>
      <c r="AI139" s="10">
        <v>59693.877551020407</v>
      </c>
      <c r="AJ139" s="98">
        <f t="shared" si="16"/>
        <v>5.6723317180753578E-5</v>
      </c>
      <c r="AK139" s="119" t="s">
        <v>53</v>
      </c>
      <c r="AL139" s="117">
        <v>1</v>
      </c>
      <c r="AM139" s="10">
        <v>59693.877551020407</v>
      </c>
      <c r="AN139" s="98"/>
      <c r="AO139" s="119" t="s">
        <v>53</v>
      </c>
      <c r="AP139" s="117">
        <v>1</v>
      </c>
      <c r="AQ139" s="10">
        <v>59693.877551020407</v>
      </c>
      <c r="AR139" s="98">
        <f t="shared" si="17"/>
        <v>5.6723317180753578E-5</v>
      </c>
      <c r="AS139" s="119" t="s">
        <v>53</v>
      </c>
      <c r="AT139" s="117">
        <v>1</v>
      </c>
      <c r="AU139" s="10">
        <v>59693.877551020407</v>
      </c>
      <c r="AV139" s="8"/>
    </row>
    <row r="140" spans="1:48" x14ac:dyDescent="0.25">
      <c r="A140" s="6">
        <v>10137</v>
      </c>
      <c r="B140" s="6">
        <v>449808</v>
      </c>
      <c r="C140" s="6">
        <v>5425476</v>
      </c>
      <c r="D140" s="205">
        <v>9</v>
      </c>
      <c r="E140" s="6" t="s">
        <v>212</v>
      </c>
      <c r="F140" s="6">
        <v>1</v>
      </c>
      <c r="G140" s="6">
        <v>150</v>
      </c>
      <c r="H140" s="6">
        <v>150</v>
      </c>
      <c r="I140" s="6">
        <v>130</v>
      </c>
      <c r="J140" s="6">
        <f t="shared" si="12"/>
        <v>19500</v>
      </c>
      <c r="K140" s="6"/>
      <c r="L140" s="84">
        <f t="shared" si="14"/>
        <v>19897.959183673469</v>
      </c>
      <c r="M140" s="7"/>
      <c r="N140" s="7"/>
      <c r="O140" s="7"/>
      <c r="P140" s="7"/>
      <c r="Q140" s="7"/>
      <c r="R140" s="7"/>
      <c r="S140" s="119" t="s">
        <v>53</v>
      </c>
      <c r="T140" s="117">
        <v>1</v>
      </c>
      <c r="U140" s="10">
        <v>19897.959183673469</v>
      </c>
      <c r="V140" s="98">
        <f t="shared" si="15"/>
        <v>3.9790279516306914E-5</v>
      </c>
      <c r="W140" s="119" t="s">
        <v>53</v>
      </c>
      <c r="X140" s="117">
        <v>1</v>
      </c>
      <c r="Y140" s="10">
        <v>19897.959183673469</v>
      </c>
      <c r="Z140" s="98"/>
      <c r="AA140" s="9">
        <v>1393</v>
      </c>
      <c r="AB140" s="119" t="s">
        <v>53</v>
      </c>
      <c r="AC140" s="117">
        <v>1</v>
      </c>
      <c r="AD140" s="10">
        <v>19897.959183673469</v>
      </c>
      <c r="AE140" s="110">
        <f>(Tabelle1[[#This Row],[gesamter Wärmebedarf unter Berücksichtigung Wirkungsgrad Gasfeuerungsanlage (Gas) '[kWh/a'] 2030]]*0.7)/8760</f>
        <v>1.5900195694716242</v>
      </c>
      <c r="AF140" s="8">
        <f t="shared" si="13"/>
        <v>3.8468601850311814E-5</v>
      </c>
      <c r="AG140" s="119" t="s">
        <v>53</v>
      </c>
      <c r="AH140" s="117">
        <v>1</v>
      </c>
      <c r="AI140" s="10">
        <v>19897.959183673469</v>
      </c>
      <c r="AJ140" s="98">
        <f t="shared" si="16"/>
        <v>1.8907772393584524E-5</v>
      </c>
      <c r="AK140" s="119" t="s">
        <v>53</v>
      </c>
      <c r="AL140" s="117">
        <v>1</v>
      </c>
      <c r="AM140" s="10">
        <v>19897.959183673469</v>
      </c>
      <c r="AN140" s="98"/>
      <c r="AO140" s="119" t="s">
        <v>53</v>
      </c>
      <c r="AP140" s="117">
        <v>1</v>
      </c>
      <c r="AQ140" s="10">
        <v>19897.959183673469</v>
      </c>
      <c r="AR140" s="98">
        <f t="shared" si="17"/>
        <v>1.8907772393584524E-5</v>
      </c>
      <c r="AS140" s="119" t="s">
        <v>53</v>
      </c>
      <c r="AT140" s="117">
        <v>1</v>
      </c>
      <c r="AU140" s="10">
        <v>19897.959183673469</v>
      </c>
      <c r="AV140" s="8"/>
    </row>
    <row r="141" spans="1:48" x14ac:dyDescent="0.25">
      <c r="A141" s="6">
        <v>10138</v>
      </c>
      <c r="B141" s="6">
        <v>449815</v>
      </c>
      <c r="C141" s="6">
        <v>5425472</v>
      </c>
      <c r="D141" s="205">
        <v>10</v>
      </c>
      <c r="E141" s="6" t="s">
        <v>212</v>
      </c>
      <c r="F141" s="6">
        <v>1</v>
      </c>
      <c r="G141" s="6">
        <v>150</v>
      </c>
      <c r="H141" s="6">
        <v>150</v>
      </c>
      <c r="I141" s="6">
        <v>170</v>
      </c>
      <c r="J141" s="6">
        <f t="shared" si="12"/>
        <v>25500</v>
      </c>
      <c r="K141" s="6"/>
      <c r="L141" s="84">
        <f t="shared" si="14"/>
        <v>26020.408163265307</v>
      </c>
      <c r="M141" s="7"/>
      <c r="N141" s="7"/>
      <c r="O141" s="7"/>
      <c r="P141" s="7"/>
      <c r="Q141" s="7"/>
      <c r="R141" s="7"/>
      <c r="S141" s="119" t="s">
        <v>53</v>
      </c>
      <c r="T141" s="117">
        <v>1</v>
      </c>
      <c r="U141" s="10">
        <v>26020.408163265307</v>
      </c>
      <c r="V141" s="98">
        <f t="shared" si="15"/>
        <v>5.2033442444401349E-5</v>
      </c>
      <c r="W141" s="119" t="s">
        <v>53</v>
      </c>
      <c r="X141" s="117">
        <v>1</v>
      </c>
      <c r="Y141" s="10">
        <v>26020.408163265307</v>
      </c>
      <c r="Z141" s="98"/>
      <c r="AA141" s="9">
        <v>1528</v>
      </c>
      <c r="AB141" s="119" t="s">
        <v>53</v>
      </c>
      <c r="AC141" s="117">
        <v>1</v>
      </c>
      <c r="AD141" s="10">
        <v>26020.408163265307</v>
      </c>
      <c r="AE141" s="110">
        <f>(Tabelle1[[#This Row],[gesamter Wärmebedarf unter Berücksichtigung Wirkungsgrad Gasfeuerungsanlage (Gas) '[kWh/a'] 2030]]*0.7)/8760</f>
        <v>2.0792563600782779</v>
      </c>
      <c r="AF141" s="8">
        <f t="shared" si="13"/>
        <v>5.0305094727330838E-5</v>
      </c>
      <c r="AG141" s="119" t="s">
        <v>53</v>
      </c>
      <c r="AH141" s="117">
        <v>1</v>
      </c>
      <c r="AI141" s="10">
        <v>26020.408163265307</v>
      </c>
      <c r="AJ141" s="98">
        <f t="shared" si="16"/>
        <v>2.4725548514687455E-5</v>
      </c>
      <c r="AK141" s="119" t="s">
        <v>53</v>
      </c>
      <c r="AL141" s="117">
        <v>1</v>
      </c>
      <c r="AM141" s="10">
        <v>26020.408163265307</v>
      </c>
      <c r="AN141" s="98"/>
      <c r="AO141" s="119" t="s">
        <v>53</v>
      </c>
      <c r="AP141" s="117">
        <v>1</v>
      </c>
      <c r="AQ141" s="10">
        <v>26020.408163265307</v>
      </c>
      <c r="AR141" s="98">
        <f t="shared" si="17"/>
        <v>2.4725548514687455E-5</v>
      </c>
      <c r="AS141" s="119" t="s">
        <v>53</v>
      </c>
      <c r="AT141" s="117">
        <v>1</v>
      </c>
      <c r="AU141" s="10">
        <v>26020.408163265307</v>
      </c>
      <c r="AV141" s="8"/>
    </row>
    <row r="142" spans="1:48" x14ac:dyDescent="0.25">
      <c r="A142" s="6">
        <v>10139</v>
      </c>
      <c r="B142" s="6">
        <v>449821</v>
      </c>
      <c r="C142" s="6">
        <v>5425470</v>
      </c>
      <c r="D142" s="205">
        <v>12</v>
      </c>
      <c r="E142" s="6" t="s">
        <v>212</v>
      </c>
      <c r="F142" s="6">
        <v>1</v>
      </c>
      <c r="G142" s="6">
        <v>150</v>
      </c>
      <c r="H142" s="6">
        <v>150</v>
      </c>
      <c r="I142" s="6">
        <v>20</v>
      </c>
      <c r="J142" s="6">
        <f t="shared" si="12"/>
        <v>3000</v>
      </c>
      <c r="K142" s="6"/>
      <c r="L142" s="84">
        <f t="shared" si="14"/>
        <v>3061.2244897959185</v>
      </c>
      <c r="M142" s="7"/>
      <c r="N142" s="7"/>
      <c r="O142" s="7"/>
      <c r="P142" s="7"/>
      <c r="Q142" s="7"/>
      <c r="R142" s="7"/>
      <c r="S142" s="119" t="s">
        <v>53</v>
      </c>
      <c r="T142" s="117">
        <v>1</v>
      </c>
      <c r="U142" s="10">
        <v>3061.2244897959185</v>
      </c>
      <c r="V142" s="98">
        <f t="shared" si="15"/>
        <v>6.1215814640472167E-6</v>
      </c>
      <c r="W142" s="119" t="s">
        <v>53</v>
      </c>
      <c r="X142" s="117">
        <v>1</v>
      </c>
      <c r="Y142" s="10">
        <v>3061.2244897959185</v>
      </c>
      <c r="Z142" s="98"/>
      <c r="AA142" s="9">
        <v>1575</v>
      </c>
      <c r="AB142" s="119" t="s">
        <v>53</v>
      </c>
      <c r="AC142" s="117">
        <v>1</v>
      </c>
      <c r="AD142" s="10">
        <v>3061.2244897959185</v>
      </c>
      <c r="AE142" s="110">
        <f>(Tabelle1[[#This Row],[gesamter Wärmebedarf unter Berücksichtigung Wirkungsgrad Gasfeuerungsanlage (Gas) '[kWh/a'] 2030]]*0.7)/8760</f>
        <v>0.2446183953033268</v>
      </c>
      <c r="AF142" s="8">
        <f t="shared" si="13"/>
        <v>5.9182464385095111E-6</v>
      </c>
      <c r="AG142" s="119" t="s">
        <v>53</v>
      </c>
      <c r="AH142" s="117">
        <v>1</v>
      </c>
      <c r="AI142" s="10">
        <v>3061.2244897959185</v>
      </c>
      <c r="AJ142" s="98">
        <f t="shared" si="16"/>
        <v>2.9088880605514656E-6</v>
      </c>
      <c r="AK142" s="119" t="s">
        <v>53</v>
      </c>
      <c r="AL142" s="117">
        <v>1</v>
      </c>
      <c r="AM142" s="10">
        <v>3061.2244897959185</v>
      </c>
      <c r="AN142" s="98"/>
      <c r="AO142" s="119" t="s">
        <v>53</v>
      </c>
      <c r="AP142" s="117">
        <v>1</v>
      </c>
      <c r="AQ142" s="10">
        <v>3061.2244897959185</v>
      </c>
      <c r="AR142" s="98">
        <f t="shared" si="17"/>
        <v>2.9088880605514656E-6</v>
      </c>
      <c r="AS142" s="119" t="s">
        <v>53</v>
      </c>
      <c r="AT142" s="117">
        <v>1</v>
      </c>
      <c r="AU142" s="10">
        <v>3061.2244897959185</v>
      </c>
      <c r="AV142" s="8"/>
    </row>
    <row r="143" spans="1:48" x14ac:dyDescent="0.25">
      <c r="A143" s="6">
        <v>10140</v>
      </c>
      <c r="B143" s="6">
        <v>449810</v>
      </c>
      <c r="C143" s="6">
        <v>5425514</v>
      </c>
      <c r="D143" s="205">
        <v>13</v>
      </c>
      <c r="E143" s="75" t="s">
        <v>210</v>
      </c>
      <c r="F143" s="6">
        <v>6.73</v>
      </c>
      <c r="G143" s="6">
        <v>70</v>
      </c>
      <c r="H143" s="6">
        <v>471.1</v>
      </c>
      <c r="I143" s="6">
        <v>210</v>
      </c>
      <c r="J143" s="6">
        <f t="shared" si="12"/>
        <v>98931</v>
      </c>
      <c r="K143" s="6"/>
      <c r="L143" s="84">
        <f t="shared" si="14"/>
        <v>100950</v>
      </c>
      <c r="M143" s="7"/>
      <c r="N143" s="7"/>
      <c r="O143" s="7"/>
      <c r="P143" s="7"/>
      <c r="Q143" s="7"/>
      <c r="R143" s="7"/>
      <c r="S143" s="119" t="s">
        <v>54</v>
      </c>
      <c r="T143" s="117">
        <v>6.73</v>
      </c>
      <c r="U143" s="10">
        <v>0</v>
      </c>
      <c r="V143" s="98">
        <f t="shared" si="15"/>
        <v>0</v>
      </c>
      <c r="W143" s="119" t="s">
        <v>54</v>
      </c>
      <c r="X143" s="117">
        <v>6.73</v>
      </c>
      <c r="Y143" s="10">
        <v>0</v>
      </c>
      <c r="Z143" s="98"/>
      <c r="AA143" s="9">
        <v>324</v>
      </c>
      <c r="AB143" s="119" t="s">
        <v>54</v>
      </c>
      <c r="AC143" s="117">
        <v>6.73</v>
      </c>
      <c r="AD143" s="10">
        <v>0</v>
      </c>
      <c r="AE143" s="110">
        <f>(Tabelle1[[#This Row],[gesamter Wärmebedarf unter Berücksichtigung Wirkungsgrad Gasfeuerungsanlage (Gas) '[kWh/a'] 2030]]*0.7)/8760</f>
        <v>0</v>
      </c>
      <c r="AF143" s="8">
        <f t="shared" si="13"/>
        <v>0</v>
      </c>
      <c r="AG143" s="119" t="s">
        <v>54</v>
      </c>
      <c r="AH143" s="117">
        <v>6.73</v>
      </c>
      <c r="AI143" s="10">
        <v>0</v>
      </c>
      <c r="AJ143" s="98">
        <f t="shared" si="16"/>
        <v>0</v>
      </c>
      <c r="AK143" s="119" t="s">
        <v>54</v>
      </c>
      <c r="AL143" s="117">
        <v>6.73</v>
      </c>
      <c r="AM143" s="10">
        <v>0</v>
      </c>
      <c r="AN143" s="98"/>
      <c r="AO143" s="119" t="s">
        <v>54</v>
      </c>
      <c r="AP143" s="117">
        <v>6.73</v>
      </c>
      <c r="AQ143" s="10">
        <v>0</v>
      </c>
      <c r="AR143" s="98">
        <f t="shared" si="17"/>
        <v>0</v>
      </c>
      <c r="AS143" s="119" t="s">
        <v>54</v>
      </c>
      <c r="AT143" s="117">
        <v>6.73</v>
      </c>
      <c r="AU143" s="10">
        <v>0</v>
      </c>
      <c r="AV143" s="8"/>
    </row>
    <row r="144" spans="1:48" x14ac:dyDescent="0.25">
      <c r="A144" s="6">
        <v>10141</v>
      </c>
      <c r="B144" s="6">
        <v>449815</v>
      </c>
      <c r="C144" s="6">
        <v>5425508</v>
      </c>
      <c r="D144" s="205">
        <v>12</v>
      </c>
      <c r="E144" s="6" t="s">
        <v>212</v>
      </c>
      <c r="F144" s="6">
        <v>1</v>
      </c>
      <c r="G144" s="6">
        <v>150</v>
      </c>
      <c r="H144" s="6">
        <v>150</v>
      </c>
      <c r="I144" s="6">
        <v>60</v>
      </c>
      <c r="J144" s="6">
        <f t="shared" si="12"/>
        <v>9000</v>
      </c>
      <c r="K144" s="6"/>
      <c r="L144" s="84">
        <f t="shared" si="14"/>
        <v>9183.6734693877552</v>
      </c>
      <c r="M144" s="7"/>
      <c r="N144" s="7"/>
      <c r="O144" s="7"/>
      <c r="P144" s="7"/>
      <c r="Q144" s="7"/>
      <c r="R144" s="7"/>
      <c r="S144" s="119" t="s">
        <v>53</v>
      </c>
      <c r="T144" s="117">
        <v>1</v>
      </c>
      <c r="U144" s="10">
        <v>9183.6734693877552</v>
      </c>
      <c r="V144" s="98">
        <f t="shared" si="15"/>
        <v>1.8364744392141652E-5</v>
      </c>
      <c r="W144" s="119" t="s">
        <v>53</v>
      </c>
      <c r="X144" s="117">
        <v>1</v>
      </c>
      <c r="Y144" s="10">
        <v>9183.6734693877552</v>
      </c>
      <c r="Z144" s="98"/>
      <c r="AA144" s="9">
        <v>639</v>
      </c>
      <c r="AB144" s="119" t="s">
        <v>53</v>
      </c>
      <c r="AC144" s="117">
        <v>1</v>
      </c>
      <c r="AD144" s="10">
        <v>9183.6734693877552</v>
      </c>
      <c r="AE144" s="110">
        <f>(Tabelle1[[#This Row],[gesamter Wärmebedarf unter Berücksichtigung Wirkungsgrad Gasfeuerungsanlage (Gas) '[kWh/a'] 2030]]*0.7)/8760</f>
        <v>0.73385518590998045</v>
      </c>
      <c r="AF144" s="8">
        <f t="shared" si="13"/>
        <v>1.7754739315528532E-5</v>
      </c>
      <c r="AG144" s="119" t="s">
        <v>53</v>
      </c>
      <c r="AH144" s="117">
        <v>1</v>
      </c>
      <c r="AI144" s="10">
        <v>9183.6734693877552</v>
      </c>
      <c r="AJ144" s="98">
        <f t="shared" si="16"/>
        <v>8.7266641816543967E-6</v>
      </c>
      <c r="AK144" s="119" t="s">
        <v>53</v>
      </c>
      <c r="AL144" s="117">
        <v>1</v>
      </c>
      <c r="AM144" s="10">
        <v>9183.6734693877552</v>
      </c>
      <c r="AN144" s="98"/>
      <c r="AO144" s="119" t="s">
        <v>53</v>
      </c>
      <c r="AP144" s="117">
        <v>1</v>
      </c>
      <c r="AQ144" s="10">
        <v>9183.6734693877552</v>
      </c>
      <c r="AR144" s="98">
        <f t="shared" si="17"/>
        <v>8.7266641816543967E-6</v>
      </c>
      <c r="AS144" s="119" t="s">
        <v>53</v>
      </c>
      <c r="AT144" s="117">
        <v>1</v>
      </c>
      <c r="AU144" s="10">
        <v>9183.6734693877552</v>
      </c>
      <c r="AV144" s="8"/>
    </row>
    <row r="145" spans="1:48" x14ac:dyDescent="0.25">
      <c r="A145" s="6">
        <v>10142</v>
      </c>
      <c r="B145" s="6">
        <v>449820</v>
      </c>
      <c r="C145" s="6">
        <v>5425501</v>
      </c>
      <c r="D145" s="205">
        <v>13</v>
      </c>
      <c r="E145" s="6" t="s">
        <v>212</v>
      </c>
      <c r="F145" s="6">
        <v>1</v>
      </c>
      <c r="G145" s="6">
        <v>150</v>
      </c>
      <c r="H145" s="6">
        <v>150</v>
      </c>
      <c r="I145" s="6">
        <v>180</v>
      </c>
      <c r="J145" s="6">
        <f t="shared" si="12"/>
        <v>27000</v>
      </c>
      <c r="K145" s="6"/>
      <c r="L145" s="84">
        <f t="shared" si="14"/>
        <v>27551.020408163266</v>
      </c>
      <c r="M145" s="7"/>
      <c r="N145" s="7"/>
      <c r="O145" s="7"/>
      <c r="P145" s="7"/>
      <c r="Q145" s="7"/>
      <c r="R145" s="7"/>
      <c r="S145" s="119" t="s">
        <v>54</v>
      </c>
      <c r="T145" s="117">
        <v>1</v>
      </c>
      <c r="U145" s="10">
        <v>0</v>
      </c>
      <c r="V145" s="98">
        <f t="shared" si="15"/>
        <v>0</v>
      </c>
      <c r="W145" s="119" t="s">
        <v>54</v>
      </c>
      <c r="X145" s="117">
        <v>1</v>
      </c>
      <c r="Y145" s="10">
        <v>0</v>
      </c>
      <c r="Z145" s="98"/>
      <c r="AA145" s="9">
        <v>1001</v>
      </c>
      <c r="AB145" s="119" t="s">
        <v>54</v>
      </c>
      <c r="AC145" s="117">
        <v>1</v>
      </c>
      <c r="AD145" s="10">
        <v>0</v>
      </c>
      <c r="AE145" s="110">
        <f>(Tabelle1[[#This Row],[gesamter Wärmebedarf unter Berücksichtigung Wirkungsgrad Gasfeuerungsanlage (Gas) '[kWh/a'] 2030]]*0.7)/8760</f>
        <v>0</v>
      </c>
      <c r="AF145" s="8">
        <f t="shared" si="13"/>
        <v>0</v>
      </c>
      <c r="AG145" s="119" t="s">
        <v>54</v>
      </c>
      <c r="AH145" s="117">
        <v>1</v>
      </c>
      <c r="AI145" s="10">
        <v>0</v>
      </c>
      <c r="AJ145" s="98">
        <f t="shared" si="16"/>
        <v>0</v>
      </c>
      <c r="AK145" s="119" t="s">
        <v>54</v>
      </c>
      <c r="AL145" s="117">
        <v>1</v>
      </c>
      <c r="AM145" s="10">
        <v>0</v>
      </c>
      <c r="AN145" s="98"/>
      <c r="AO145" s="119" t="s">
        <v>54</v>
      </c>
      <c r="AP145" s="117">
        <v>1</v>
      </c>
      <c r="AQ145" s="10">
        <v>0</v>
      </c>
      <c r="AR145" s="98">
        <f t="shared" si="17"/>
        <v>0</v>
      </c>
      <c r="AS145" s="119" t="s">
        <v>54</v>
      </c>
      <c r="AT145" s="117">
        <v>1</v>
      </c>
      <c r="AU145" s="10">
        <v>0</v>
      </c>
      <c r="AV145" s="8"/>
    </row>
    <row r="146" spans="1:48" x14ac:dyDescent="0.25">
      <c r="A146" s="6">
        <v>10143</v>
      </c>
      <c r="B146" s="6">
        <v>449826</v>
      </c>
      <c r="C146" s="6">
        <v>5425495</v>
      </c>
      <c r="D146" s="205">
        <v>11</v>
      </c>
      <c r="E146" s="6" t="s">
        <v>212</v>
      </c>
      <c r="F146" s="6">
        <v>1</v>
      </c>
      <c r="G146" s="6">
        <v>150</v>
      </c>
      <c r="H146" s="6">
        <v>150</v>
      </c>
      <c r="I146" s="6">
        <v>100</v>
      </c>
      <c r="J146" s="6">
        <f t="shared" si="12"/>
        <v>15000</v>
      </c>
      <c r="K146" s="6"/>
      <c r="L146" s="84">
        <f t="shared" si="14"/>
        <v>15306.122448979591</v>
      </c>
      <c r="M146" s="7"/>
      <c r="N146" s="7"/>
      <c r="O146" s="7"/>
      <c r="P146" s="7"/>
      <c r="Q146" s="7"/>
      <c r="R146" s="7"/>
      <c r="S146" s="119" t="s">
        <v>53</v>
      </c>
      <c r="T146" s="117">
        <v>1</v>
      </c>
      <c r="U146" s="10">
        <v>15306.122448979591</v>
      </c>
      <c r="V146" s="98">
        <f t="shared" si="15"/>
        <v>3.0607907320236087E-5</v>
      </c>
      <c r="W146" s="119" t="s">
        <v>53</v>
      </c>
      <c r="X146" s="117">
        <v>1</v>
      </c>
      <c r="Y146" s="10">
        <v>15306.122448979591</v>
      </c>
      <c r="Z146" s="98"/>
      <c r="AA146" s="9">
        <v>8</v>
      </c>
      <c r="AB146" s="119" t="s">
        <v>53</v>
      </c>
      <c r="AC146" s="117">
        <v>1</v>
      </c>
      <c r="AD146" s="10">
        <v>15306.122448979591</v>
      </c>
      <c r="AE146" s="110">
        <f>(Tabelle1[[#This Row],[gesamter Wärmebedarf unter Berücksichtigung Wirkungsgrad Gasfeuerungsanlage (Gas) '[kWh/a'] 2030]]*0.7)/8760</f>
        <v>1.2230919765166339</v>
      </c>
      <c r="AF146" s="8">
        <f t="shared" si="13"/>
        <v>2.9591232192547556E-5</v>
      </c>
      <c r="AG146" s="119" t="s">
        <v>53</v>
      </c>
      <c r="AH146" s="117">
        <v>1</v>
      </c>
      <c r="AI146" s="10">
        <v>15306.122448979591</v>
      </c>
      <c r="AJ146" s="98">
        <f t="shared" si="16"/>
        <v>1.4544440302757324E-5</v>
      </c>
      <c r="AK146" s="119" t="s">
        <v>53</v>
      </c>
      <c r="AL146" s="117">
        <v>1</v>
      </c>
      <c r="AM146" s="10">
        <v>15306.122448979591</v>
      </c>
      <c r="AN146" s="98"/>
      <c r="AO146" s="119" t="s">
        <v>54</v>
      </c>
      <c r="AP146" s="117">
        <v>1</v>
      </c>
      <c r="AQ146" s="10">
        <v>0</v>
      </c>
      <c r="AR146" s="98">
        <f t="shared" si="17"/>
        <v>0</v>
      </c>
      <c r="AS146" s="119" t="s">
        <v>54</v>
      </c>
      <c r="AT146" s="117">
        <v>1</v>
      </c>
      <c r="AU146" s="10">
        <v>0</v>
      </c>
      <c r="AV146" s="8"/>
    </row>
    <row r="147" spans="1:48" x14ac:dyDescent="0.25">
      <c r="A147" s="6">
        <v>10144</v>
      </c>
      <c r="B147" s="6">
        <v>449833</v>
      </c>
      <c r="C147" s="6">
        <v>5425538</v>
      </c>
      <c r="D147" s="205">
        <v>11</v>
      </c>
      <c r="E147" s="6" t="s">
        <v>212</v>
      </c>
      <c r="F147" s="6">
        <v>1</v>
      </c>
      <c r="G147" s="6">
        <v>150</v>
      </c>
      <c r="H147" s="6">
        <v>150</v>
      </c>
      <c r="I147" s="6">
        <v>260</v>
      </c>
      <c r="J147" s="6">
        <f t="shared" si="12"/>
        <v>39000</v>
      </c>
      <c r="K147" s="6"/>
      <c r="L147" s="84">
        <f t="shared" si="14"/>
        <v>39795.918367346938</v>
      </c>
      <c r="M147" s="7"/>
      <c r="N147" s="7"/>
      <c r="O147" s="7"/>
      <c r="P147" s="7"/>
      <c r="Q147" s="7"/>
      <c r="R147" s="7"/>
      <c r="S147" s="119" t="s">
        <v>53</v>
      </c>
      <c r="T147" s="117">
        <v>1</v>
      </c>
      <c r="U147" s="10">
        <v>39795.918367346938</v>
      </c>
      <c r="V147" s="98">
        <f t="shared" si="15"/>
        <v>7.9580559032613827E-5</v>
      </c>
      <c r="W147" s="119" t="s">
        <v>53</v>
      </c>
      <c r="X147" s="117">
        <v>1</v>
      </c>
      <c r="Y147" s="10">
        <v>39795.918367346938</v>
      </c>
      <c r="Z147" s="98"/>
      <c r="AA147" s="9">
        <v>33</v>
      </c>
      <c r="AB147" s="119" t="s">
        <v>53</v>
      </c>
      <c r="AC147" s="117">
        <v>1</v>
      </c>
      <c r="AD147" s="10">
        <v>39795.918367346938</v>
      </c>
      <c r="AE147" s="110">
        <f>(Tabelle1[[#This Row],[gesamter Wärmebedarf unter Berücksichtigung Wirkungsgrad Gasfeuerungsanlage (Gas) '[kWh/a'] 2030]]*0.7)/8760</f>
        <v>3.1800391389432483</v>
      </c>
      <c r="AF147" s="8">
        <f t="shared" si="13"/>
        <v>7.6937203700623628E-5</v>
      </c>
      <c r="AG147" s="119" t="s">
        <v>53</v>
      </c>
      <c r="AH147" s="117">
        <v>1</v>
      </c>
      <c r="AI147" s="10">
        <v>39795.918367346938</v>
      </c>
      <c r="AJ147" s="98">
        <f t="shared" si="16"/>
        <v>3.7815544787169047E-5</v>
      </c>
      <c r="AK147" s="119" t="s">
        <v>53</v>
      </c>
      <c r="AL147" s="117">
        <v>1</v>
      </c>
      <c r="AM147" s="10">
        <v>39795.918367346938</v>
      </c>
      <c r="AN147" s="98"/>
      <c r="AO147" s="119" t="s">
        <v>53</v>
      </c>
      <c r="AP147" s="117">
        <v>1</v>
      </c>
      <c r="AQ147" s="10">
        <v>39795.918367346938</v>
      </c>
      <c r="AR147" s="98">
        <f t="shared" si="17"/>
        <v>3.7815544787169047E-5</v>
      </c>
      <c r="AS147" s="119" t="s">
        <v>53</v>
      </c>
      <c r="AT147" s="117">
        <v>1</v>
      </c>
      <c r="AU147" s="10">
        <v>39795.918367346938</v>
      </c>
      <c r="AV147" s="8"/>
    </row>
    <row r="148" spans="1:48" x14ac:dyDescent="0.25">
      <c r="A148" s="6">
        <v>10145</v>
      </c>
      <c r="B148" s="6">
        <v>449837</v>
      </c>
      <c r="C148" s="6">
        <v>5425532</v>
      </c>
      <c r="D148" s="205">
        <v>11</v>
      </c>
      <c r="E148" s="6" t="s">
        <v>212</v>
      </c>
      <c r="F148" s="6">
        <v>1</v>
      </c>
      <c r="G148" s="6">
        <v>150</v>
      </c>
      <c r="H148" s="6">
        <v>150</v>
      </c>
      <c r="I148" s="6">
        <v>100</v>
      </c>
      <c r="J148" s="6">
        <f t="shared" si="12"/>
        <v>15000</v>
      </c>
      <c r="K148" s="6"/>
      <c r="L148" s="84">
        <f t="shared" si="14"/>
        <v>15306.122448979591</v>
      </c>
      <c r="M148" s="7"/>
      <c r="N148" s="7"/>
      <c r="O148" s="7"/>
      <c r="P148" s="7"/>
      <c r="Q148" s="7"/>
      <c r="R148" s="7"/>
      <c r="S148" s="119" t="s">
        <v>53</v>
      </c>
      <c r="T148" s="117">
        <v>1</v>
      </c>
      <c r="U148" s="10">
        <v>15306.122448979591</v>
      </c>
      <c r="V148" s="98">
        <f t="shared" si="15"/>
        <v>3.0607907320236087E-5</v>
      </c>
      <c r="W148" s="119" t="s">
        <v>53</v>
      </c>
      <c r="X148" s="117">
        <v>1</v>
      </c>
      <c r="Y148" s="10">
        <v>15306.122448979591</v>
      </c>
      <c r="Z148" s="98"/>
      <c r="AA148" s="9">
        <v>881</v>
      </c>
      <c r="AB148" s="119" t="s">
        <v>53</v>
      </c>
      <c r="AC148" s="117">
        <v>1</v>
      </c>
      <c r="AD148" s="10">
        <v>15306.122448979591</v>
      </c>
      <c r="AE148" s="110">
        <f>(Tabelle1[[#This Row],[gesamter Wärmebedarf unter Berücksichtigung Wirkungsgrad Gasfeuerungsanlage (Gas) '[kWh/a'] 2030]]*0.7)/8760</f>
        <v>1.2230919765166339</v>
      </c>
      <c r="AF148" s="8">
        <f t="shared" si="13"/>
        <v>2.9591232192547556E-5</v>
      </c>
      <c r="AG148" s="119" t="s">
        <v>53</v>
      </c>
      <c r="AH148" s="117">
        <v>1</v>
      </c>
      <c r="AI148" s="10">
        <v>15306.122448979591</v>
      </c>
      <c r="AJ148" s="98">
        <f t="shared" si="16"/>
        <v>1.4544440302757324E-5</v>
      </c>
      <c r="AK148" s="119" t="s">
        <v>53</v>
      </c>
      <c r="AL148" s="117">
        <v>1</v>
      </c>
      <c r="AM148" s="10">
        <v>15306.122448979591</v>
      </c>
      <c r="AN148" s="98"/>
      <c r="AO148" s="119" t="s">
        <v>53</v>
      </c>
      <c r="AP148" s="117">
        <v>1</v>
      </c>
      <c r="AQ148" s="10">
        <v>15306.122448979591</v>
      </c>
      <c r="AR148" s="98">
        <f t="shared" si="17"/>
        <v>1.4544440302757324E-5</v>
      </c>
      <c r="AS148" s="119" t="s">
        <v>53</v>
      </c>
      <c r="AT148" s="117">
        <v>1</v>
      </c>
      <c r="AU148" s="10">
        <v>15306.122448979591</v>
      </c>
      <c r="AV148" s="8"/>
    </row>
    <row r="149" spans="1:48" x14ac:dyDescent="0.25">
      <c r="A149" s="6">
        <v>10146</v>
      </c>
      <c r="B149" s="6">
        <v>449841</v>
      </c>
      <c r="C149" s="6">
        <v>5425527</v>
      </c>
      <c r="D149" s="205">
        <v>12</v>
      </c>
      <c r="E149" s="6" t="s">
        <v>212</v>
      </c>
      <c r="F149" s="6">
        <v>1</v>
      </c>
      <c r="G149" s="6">
        <v>150</v>
      </c>
      <c r="H149" s="6">
        <v>150</v>
      </c>
      <c r="I149" s="6">
        <v>100</v>
      </c>
      <c r="J149" s="6">
        <f t="shared" si="12"/>
        <v>15000</v>
      </c>
      <c r="K149" s="6"/>
      <c r="L149" s="84">
        <f t="shared" si="14"/>
        <v>15306.122448979591</v>
      </c>
      <c r="M149" s="7"/>
      <c r="N149" s="7"/>
      <c r="O149" s="7"/>
      <c r="P149" s="7"/>
      <c r="Q149" s="7"/>
      <c r="R149" s="7"/>
      <c r="S149" s="119" t="s">
        <v>53</v>
      </c>
      <c r="T149" s="117">
        <v>1</v>
      </c>
      <c r="U149" s="10">
        <v>15306.122448979591</v>
      </c>
      <c r="V149" s="98">
        <f t="shared" si="15"/>
        <v>3.0607907320236087E-5</v>
      </c>
      <c r="W149" s="119" t="s">
        <v>53</v>
      </c>
      <c r="X149" s="117">
        <v>1</v>
      </c>
      <c r="Y149" s="10">
        <v>15306.122448979591</v>
      </c>
      <c r="Z149" s="98"/>
      <c r="AA149" s="9">
        <v>1511</v>
      </c>
      <c r="AB149" s="119" t="s">
        <v>53</v>
      </c>
      <c r="AC149" s="117">
        <v>1</v>
      </c>
      <c r="AD149" s="10">
        <v>15306.122448979591</v>
      </c>
      <c r="AE149" s="110">
        <f>(Tabelle1[[#This Row],[gesamter Wärmebedarf unter Berücksichtigung Wirkungsgrad Gasfeuerungsanlage (Gas) '[kWh/a'] 2030]]*0.7)/8760</f>
        <v>1.2230919765166339</v>
      </c>
      <c r="AF149" s="8">
        <f t="shared" si="13"/>
        <v>2.9591232192547556E-5</v>
      </c>
      <c r="AG149" s="119" t="s">
        <v>53</v>
      </c>
      <c r="AH149" s="117">
        <v>1</v>
      </c>
      <c r="AI149" s="10">
        <v>15306.122448979591</v>
      </c>
      <c r="AJ149" s="98">
        <f t="shared" si="16"/>
        <v>1.4544440302757324E-5</v>
      </c>
      <c r="AK149" s="119" t="s">
        <v>53</v>
      </c>
      <c r="AL149" s="117">
        <v>1</v>
      </c>
      <c r="AM149" s="10">
        <v>15306.122448979591</v>
      </c>
      <c r="AN149" s="98"/>
      <c r="AO149" s="119" t="s">
        <v>53</v>
      </c>
      <c r="AP149" s="117">
        <v>1</v>
      </c>
      <c r="AQ149" s="10">
        <v>15306.122448979591</v>
      </c>
      <c r="AR149" s="98">
        <f t="shared" si="17"/>
        <v>1.4544440302757324E-5</v>
      </c>
      <c r="AS149" s="119" t="s">
        <v>53</v>
      </c>
      <c r="AT149" s="117">
        <v>1</v>
      </c>
      <c r="AU149" s="10">
        <v>15306.122448979591</v>
      </c>
      <c r="AV149" s="8"/>
    </row>
    <row r="150" spans="1:48" x14ac:dyDescent="0.25">
      <c r="A150" s="6">
        <v>10147</v>
      </c>
      <c r="B150" s="6">
        <v>449845</v>
      </c>
      <c r="C150" s="6">
        <v>5425521</v>
      </c>
      <c r="D150" s="205">
        <v>13</v>
      </c>
      <c r="E150" s="6" t="s">
        <v>212</v>
      </c>
      <c r="F150" s="6">
        <v>1</v>
      </c>
      <c r="G150" s="6">
        <v>150</v>
      </c>
      <c r="H150" s="6">
        <v>150</v>
      </c>
      <c r="I150" s="6">
        <v>200</v>
      </c>
      <c r="J150" s="6">
        <f t="shared" si="12"/>
        <v>30000</v>
      </c>
      <c r="K150" s="6"/>
      <c r="L150" s="84">
        <f t="shared" si="14"/>
        <v>30612.244897959183</v>
      </c>
      <c r="M150" s="7"/>
      <c r="N150" s="7"/>
      <c r="O150" s="7"/>
      <c r="P150" s="7"/>
      <c r="Q150" s="7"/>
      <c r="R150" s="7"/>
      <c r="S150" s="119" t="s">
        <v>54</v>
      </c>
      <c r="T150" s="117">
        <v>1</v>
      </c>
      <c r="U150" s="10">
        <v>0</v>
      </c>
      <c r="V150" s="98">
        <f t="shared" si="15"/>
        <v>0</v>
      </c>
      <c r="W150" s="119" t="s">
        <v>54</v>
      </c>
      <c r="X150" s="117">
        <v>1</v>
      </c>
      <c r="Y150" s="10">
        <v>0</v>
      </c>
      <c r="Z150" s="98"/>
      <c r="AA150" s="9">
        <v>1266</v>
      </c>
      <c r="AB150" s="119" t="s">
        <v>54</v>
      </c>
      <c r="AC150" s="117">
        <v>1</v>
      </c>
      <c r="AD150" s="10">
        <v>0</v>
      </c>
      <c r="AE150" s="110">
        <f>(Tabelle1[[#This Row],[gesamter Wärmebedarf unter Berücksichtigung Wirkungsgrad Gasfeuerungsanlage (Gas) '[kWh/a'] 2030]]*0.7)/8760</f>
        <v>0</v>
      </c>
      <c r="AF150" s="8">
        <f t="shared" si="13"/>
        <v>0</v>
      </c>
      <c r="AG150" s="119" t="s">
        <v>54</v>
      </c>
      <c r="AH150" s="117">
        <v>1</v>
      </c>
      <c r="AI150" s="10">
        <v>0</v>
      </c>
      <c r="AJ150" s="98">
        <f t="shared" si="16"/>
        <v>0</v>
      </c>
      <c r="AK150" s="119" t="s">
        <v>54</v>
      </c>
      <c r="AL150" s="117">
        <v>1</v>
      </c>
      <c r="AM150" s="10">
        <v>0</v>
      </c>
      <c r="AN150" s="98"/>
      <c r="AO150" s="119" t="s">
        <v>54</v>
      </c>
      <c r="AP150" s="117">
        <v>1</v>
      </c>
      <c r="AQ150" s="10">
        <v>0</v>
      </c>
      <c r="AR150" s="98">
        <f t="shared" si="17"/>
        <v>0</v>
      </c>
      <c r="AS150" s="119" t="s">
        <v>54</v>
      </c>
      <c r="AT150" s="117">
        <v>1</v>
      </c>
      <c r="AU150" s="10">
        <v>0</v>
      </c>
      <c r="AV150" s="8"/>
    </row>
    <row r="151" spans="1:48" x14ac:dyDescent="0.25">
      <c r="A151" s="6">
        <v>10148</v>
      </c>
      <c r="B151" s="6">
        <v>449851</v>
      </c>
      <c r="C151" s="6">
        <v>5425516</v>
      </c>
      <c r="D151" s="205">
        <v>11</v>
      </c>
      <c r="E151" s="75" t="s">
        <v>210</v>
      </c>
      <c r="F151" s="6">
        <v>6.73</v>
      </c>
      <c r="G151" s="6">
        <v>70</v>
      </c>
      <c r="H151" s="6">
        <v>471.1</v>
      </c>
      <c r="I151" s="6">
        <v>220</v>
      </c>
      <c r="J151" s="6">
        <f t="shared" si="12"/>
        <v>103642</v>
      </c>
      <c r="K151" s="6"/>
      <c r="L151" s="84">
        <f t="shared" si="14"/>
        <v>105757.14285714286</v>
      </c>
      <c r="M151" s="7"/>
      <c r="N151" s="7"/>
      <c r="O151" s="7"/>
      <c r="P151" s="7"/>
      <c r="Q151" s="7"/>
      <c r="R151" s="7"/>
      <c r="S151" s="119" t="s">
        <v>53</v>
      </c>
      <c r="T151" s="117">
        <v>6.73</v>
      </c>
      <c r="U151" s="10">
        <v>105757.14285714286</v>
      </c>
      <c r="V151" s="98">
        <f t="shared" si="15"/>
        <v>2.1148431536559392E-4</v>
      </c>
      <c r="W151" s="119" t="s">
        <v>53</v>
      </c>
      <c r="X151" s="117">
        <v>6.73</v>
      </c>
      <c r="Y151" s="10">
        <v>105757.14285714286</v>
      </c>
      <c r="Z151" s="98"/>
      <c r="AA151" s="9">
        <v>181</v>
      </c>
      <c r="AB151" s="119" t="s">
        <v>53</v>
      </c>
      <c r="AC151" s="117">
        <v>6.73</v>
      </c>
      <c r="AD151" s="10">
        <v>105757.14285714286</v>
      </c>
      <c r="AE151" s="110">
        <f>(Tabelle1[[#This Row],[gesamter Wärmebedarf unter Berücksichtigung Wirkungsgrad Gasfeuerungsanlage (Gas) '[kWh/a'] 2030]]*0.7)/8760</f>
        <v>8.4509132420091326</v>
      </c>
      <c r="AF151" s="8">
        <f t="shared" si="13"/>
        <v>2.0445963246000092E-4</v>
      </c>
      <c r="AG151" s="119" t="s">
        <v>53</v>
      </c>
      <c r="AH151" s="117">
        <v>6.73</v>
      </c>
      <c r="AI151" s="10">
        <v>105757.14285714286</v>
      </c>
      <c r="AJ151" s="98">
        <f t="shared" si="16"/>
        <v>1.0049432545722499E-4</v>
      </c>
      <c r="AK151" s="119" t="s">
        <v>53</v>
      </c>
      <c r="AL151" s="117">
        <v>6.73</v>
      </c>
      <c r="AM151" s="10">
        <v>105757.14285714286</v>
      </c>
      <c r="AN151" s="98"/>
      <c r="AO151" s="119" t="s">
        <v>53</v>
      </c>
      <c r="AP151" s="117">
        <v>6.73</v>
      </c>
      <c r="AQ151" s="10">
        <v>105757.14285714286</v>
      </c>
      <c r="AR151" s="98">
        <f t="shared" si="17"/>
        <v>1.0049432545722499E-4</v>
      </c>
      <c r="AS151" s="119" t="s">
        <v>54</v>
      </c>
      <c r="AT151" s="117">
        <v>6.73</v>
      </c>
      <c r="AU151" s="10">
        <v>0</v>
      </c>
      <c r="AV151" s="8"/>
    </row>
    <row r="152" spans="1:48" x14ac:dyDescent="0.25">
      <c r="A152" s="6">
        <v>10149</v>
      </c>
      <c r="B152" s="6">
        <v>449854</v>
      </c>
      <c r="C152" s="6">
        <v>5425511</v>
      </c>
      <c r="D152" s="205">
        <v>12</v>
      </c>
      <c r="E152" s="6" t="s">
        <v>211</v>
      </c>
      <c r="F152" s="6">
        <v>2</v>
      </c>
      <c r="G152" s="6">
        <v>112</v>
      </c>
      <c r="H152" s="6">
        <v>224</v>
      </c>
      <c r="I152" s="6">
        <v>120</v>
      </c>
      <c r="J152" s="6">
        <f t="shared" si="12"/>
        <v>26880</v>
      </c>
      <c r="K152" s="6"/>
      <c r="L152" s="84">
        <f t="shared" si="14"/>
        <v>27428.571428571428</v>
      </c>
      <c r="M152" s="7"/>
      <c r="N152" s="7"/>
      <c r="O152" s="7"/>
      <c r="P152" s="7"/>
      <c r="Q152" s="7"/>
      <c r="R152" s="7"/>
      <c r="S152" s="119" t="s">
        <v>54</v>
      </c>
      <c r="T152" s="117">
        <v>2</v>
      </c>
      <c r="U152" s="10">
        <v>0</v>
      </c>
      <c r="V152" s="98">
        <f t="shared" si="15"/>
        <v>0</v>
      </c>
      <c r="W152" s="119" t="s">
        <v>54</v>
      </c>
      <c r="X152" s="117">
        <v>2</v>
      </c>
      <c r="Y152" s="10">
        <v>0</v>
      </c>
      <c r="Z152" s="98"/>
      <c r="AA152" s="9">
        <v>559</v>
      </c>
      <c r="AB152" s="119" t="s">
        <v>54</v>
      </c>
      <c r="AC152" s="117">
        <v>2</v>
      </c>
      <c r="AD152" s="10">
        <v>0</v>
      </c>
      <c r="AE152" s="110">
        <f>(Tabelle1[[#This Row],[gesamter Wärmebedarf unter Berücksichtigung Wirkungsgrad Gasfeuerungsanlage (Gas) '[kWh/a'] 2030]]*0.7)/8760</f>
        <v>0</v>
      </c>
      <c r="AF152" s="8">
        <f t="shared" si="13"/>
        <v>0</v>
      </c>
      <c r="AG152" s="119" t="s">
        <v>54</v>
      </c>
      <c r="AH152" s="117">
        <v>2</v>
      </c>
      <c r="AI152" s="10">
        <v>0</v>
      </c>
      <c r="AJ152" s="98">
        <f t="shared" si="16"/>
        <v>0</v>
      </c>
      <c r="AK152" s="119" t="s">
        <v>54</v>
      </c>
      <c r="AL152" s="117">
        <v>2</v>
      </c>
      <c r="AM152" s="10">
        <v>0</v>
      </c>
      <c r="AN152" s="98"/>
      <c r="AO152" s="119" t="s">
        <v>54</v>
      </c>
      <c r="AP152" s="117">
        <v>2</v>
      </c>
      <c r="AQ152" s="10">
        <v>0</v>
      </c>
      <c r="AR152" s="98">
        <f t="shared" si="17"/>
        <v>0</v>
      </c>
      <c r="AS152" s="119" t="s">
        <v>54</v>
      </c>
      <c r="AT152" s="117">
        <v>2</v>
      </c>
      <c r="AU152" s="10">
        <v>0</v>
      </c>
      <c r="AV152" s="8"/>
    </row>
    <row r="153" spans="1:48" x14ac:dyDescent="0.25">
      <c r="A153" s="6">
        <v>10150</v>
      </c>
      <c r="B153" s="6">
        <v>449859</v>
      </c>
      <c r="C153" s="6">
        <v>5425559</v>
      </c>
      <c r="D153" s="205">
        <v>10</v>
      </c>
      <c r="E153" s="6" t="s">
        <v>212</v>
      </c>
      <c r="F153" s="6">
        <v>1</v>
      </c>
      <c r="G153" s="6">
        <v>150</v>
      </c>
      <c r="H153" s="6">
        <v>150</v>
      </c>
      <c r="I153" s="6">
        <v>150</v>
      </c>
      <c r="J153" s="6">
        <f t="shared" si="12"/>
        <v>22500</v>
      </c>
      <c r="K153" s="6"/>
      <c r="L153" s="84">
        <f t="shared" si="14"/>
        <v>22959.18367346939</v>
      </c>
      <c r="M153" s="7"/>
      <c r="N153" s="7"/>
      <c r="O153" s="7"/>
      <c r="P153" s="7"/>
      <c r="Q153" s="7"/>
      <c r="R153" s="7"/>
      <c r="S153" s="119" t="s">
        <v>54</v>
      </c>
      <c r="T153" s="117">
        <v>1</v>
      </c>
      <c r="U153" s="10">
        <v>0</v>
      </c>
      <c r="V153" s="98">
        <f t="shared" si="15"/>
        <v>0</v>
      </c>
      <c r="W153" s="119" t="s">
        <v>54</v>
      </c>
      <c r="X153" s="117">
        <v>1</v>
      </c>
      <c r="Y153" s="10">
        <v>0</v>
      </c>
      <c r="Z153" s="98"/>
      <c r="AA153" s="9">
        <v>1140</v>
      </c>
      <c r="AB153" s="119" t="s">
        <v>54</v>
      </c>
      <c r="AC153" s="117">
        <v>1</v>
      </c>
      <c r="AD153" s="10">
        <v>0</v>
      </c>
      <c r="AE153" s="110">
        <f>(Tabelle1[[#This Row],[gesamter Wärmebedarf unter Berücksichtigung Wirkungsgrad Gasfeuerungsanlage (Gas) '[kWh/a'] 2030]]*0.7)/8760</f>
        <v>0</v>
      </c>
      <c r="AF153" s="8">
        <f t="shared" si="13"/>
        <v>0</v>
      </c>
      <c r="AG153" s="119" t="s">
        <v>54</v>
      </c>
      <c r="AH153" s="117">
        <v>1</v>
      </c>
      <c r="AI153" s="10">
        <v>0</v>
      </c>
      <c r="AJ153" s="98">
        <f t="shared" si="16"/>
        <v>0</v>
      </c>
      <c r="AK153" s="119" t="s">
        <v>54</v>
      </c>
      <c r="AL153" s="117">
        <v>1</v>
      </c>
      <c r="AM153" s="10">
        <v>0</v>
      </c>
      <c r="AN153" s="98"/>
      <c r="AO153" s="119" t="s">
        <v>54</v>
      </c>
      <c r="AP153" s="117">
        <v>1</v>
      </c>
      <c r="AQ153" s="10">
        <v>0</v>
      </c>
      <c r="AR153" s="98">
        <f t="shared" si="17"/>
        <v>0</v>
      </c>
      <c r="AS153" s="119" t="s">
        <v>54</v>
      </c>
      <c r="AT153" s="117">
        <v>1</v>
      </c>
      <c r="AU153" s="10">
        <v>0</v>
      </c>
      <c r="AV153" s="8"/>
    </row>
    <row r="154" spans="1:48" x14ac:dyDescent="0.25">
      <c r="A154" s="6">
        <v>10151</v>
      </c>
      <c r="B154" s="6">
        <v>449864</v>
      </c>
      <c r="C154" s="6">
        <v>5425554</v>
      </c>
      <c r="D154" s="205">
        <v>9</v>
      </c>
      <c r="E154" s="6" t="s">
        <v>211</v>
      </c>
      <c r="F154" s="6">
        <v>2</v>
      </c>
      <c r="G154" s="6">
        <v>112</v>
      </c>
      <c r="H154" s="6">
        <v>224</v>
      </c>
      <c r="I154" s="6">
        <v>140</v>
      </c>
      <c r="J154" s="6">
        <f t="shared" si="12"/>
        <v>31360</v>
      </c>
      <c r="K154" s="6"/>
      <c r="L154" s="84">
        <f t="shared" si="14"/>
        <v>32000</v>
      </c>
      <c r="M154" s="7"/>
      <c r="N154" s="7"/>
      <c r="O154" s="7"/>
      <c r="P154" s="7"/>
      <c r="Q154" s="7"/>
      <c r="R154" s="7"/>
      <c r="S154" s="119" t="s">
        <v>54</v>
      </c>
      <c r="T154" s="117">
        <v>2</v>
      </c>
      <c r="U154" s="10">
        <v>0</v>
      </c>
      <c r="V154" s="98">
        <f t="shared" si="15"/>
        <v>0</v>
      </c>
      <c r="W154" s="119" t="s">
        <v>54</v>
      </c>
      <c r="X154" s="117">
        <v>2</v>
      </c>
      <c r="Y154" s="10">
        <v>0</v>
      </c>
      <c r="Z154" s="98"/>
      <c r="AA154" s="9">
        <v>32</v>
      </c>
      <c r="AB154" s="119" t="s">
        <v>54</v>
      </c>
      <c r="AC154" s="117">
        <v>2</v>
      </c>
      <c r="AD154" s="10">
        <v>0</v>
      </c>
      <c r="AE154" s="110">
        <f>(Tabelle1[[#This Row],[gesamter Wärmebedarf unter Berücksichtigung Wirkungsgrad Gasfeuerungsanlage (Gas) '[kWh/a'] 2030]]*0.7)/8760</f>
        <v>0</v>
      </c>
      <c r="AF154" s="8">
        <f t="shared" si="13"/>
        <v>0</v>
      </c>
      <c r="AG154" s="119" t="s">
        <v>54</v>
      </c>
      <c r="AH154" s="117">
        <v>2</v>
      </c>
      <c r="AI154" s="10">
        <v>0</v>
      </c>
      <c r="AJ154" s="98">
        <f t="shared" si="16"/>
        <v>0</v>
      </c>
      <c r="AK154" s="119" t="s">
        <v>54</v>
      </c>
      <c r="AL154" s="117">
        <v>2</v>
      </c>
      <c r="AM154" s="10">
        <v>0</v>
      </c>
      <c r="AN154" s="98"/>
      <c r="AO154" s="119" t="s">
        <v>54</v>
      </c>
      <c r="AP154" s="117">
        <v>2</v>
      </c>
      <c r="AQ154" s="10">
        <v>0</v>
      </c>
      <c r="AR154" s="98">
        <f t="shared" si="17"/>
        <v>0</v>
      </c>
      <c r="AS154" s="119" t="s">
        <v>54</v>
      </c>
      <c r="AT154" s="117">
        <v>2</v>
      </c>
      <c r="AU154" s="10">
        <v>0</v>
      </c>
      <c r="AV154" s="8"/>
    </row>
    <row r="155" spans="1:48" x14ac:dyDescent="0.25">
      <c r="A155" s="6">
        <v>10152</v>
      </c>
      <c r="B155" s="6">
        <v>449866</v>
      </c>
      <c r="C155" s="6">
        <v>5425546</v>
      </c>
      <c r="D155" s="205">
        <v>12</v>
      </c>
      <c r="E155" s="6" t="s">
        <v>212</v>
      </c>
      <c r="F155" s="6">
        <v>1</v>
      </c>
      <c r="G155" s="6">
        <v>150</v>
      </c>
      <c r="H155" s="6">
        <v>150</v>
      </c>
      <c r="I155" s="6">
        <v>130</v>
      </c>
      <c r="J155" s="6">
        <f t="shared" si="12"/>
        <v>19500</v>
      </c>
      <c r="K155" s="6"/>
      <c r="L155" s="84">
        <f t="shared" si="14"/>
        <v>19897.959183673469</v>
      </c>
      <c r="M155" s="7"/>
      <c r="N155" s="7"/>
      <c r="O155" s="7"/>
      <c r="P155" s="7"/>
      <c r="Q155" s="7"/>
      <c r="R155" s="7"/>
      <c r="S155" s="119" t="s">
        <v>53</v>
      </c>
      <c r="T155" s="117">
        <v>1</v>
      </c>
      <c r="U155" s="10">
        <v>19897.959183673469</v>
      </c>
      <c r="V155" s="98">
        <f t="shared" si="15"/>
        <v>3.9790279516306914E-5</v>
      </c>
      <c r="W155" s="119" t="s">
        <v>53</v>
      </c>
      <c r="X155" s="117">
        <v>1</v>
      </c>
      <c r="Y155" s="10">
        <v>19897.959183673469</v>
      </c>
      <c r="Z155" s="98"/>
      <c r="AA155" s="9">
        <v>350</v>
      </c>
      <c r="AB155" s="119" t="s">
        <v>53</v>
      </c>
      <c r="AC155" s="117">
        <v>1</v>
      </c>
      <c r="AD155" s="10">
        <v>19897.959183673469</v>
      </c>
      <c r="AE155" s="110">
        <f>(Tabelle1[[#This Row],[gesamter Wärmebedarf unter Berücksichtigung Wirkungsgrad Gasfeuerungsanlage (Gas) '[kWh/a'] 2030]]*0.7)/8760</f>
        <v>1.5900195694716242</v>
      </c>
      <c r="AF155" s="8">
        <f t="shared" si="13"/>
        <v>3.8468601850311814E-5</v>
      </c>
      <c r="AG155" s="119" t="s">
        <v>54</v>
      </c>
      <c r="AH155" s="117">
        <v>1</v>
      </c>
      <c r="AI155" s="10">
        <v>0</v>
      </c>
      <c r="AJ155" s="98">
        <f t="shared" si="16"/>
        <v>0</v>
      </c>
      <c r="AK155" s="119" t="s">
        <v>54</v>
      </c>
      <c r="AL155" s="117">
        <v>1</v>
      </c>
      <c r="AM155" s="10">
        <v>0</v>
      </c>
      <c r="AN155" s="98"/>
      <c r="AO155" s="119" t="s">
        <v>54</v>
      </c>
      <c r="AP155" s="117">
        <v>1</v>
      </c>
      <c r="AQ155" s="10">
        <v>0</v>
      </c>
      <c r="AR155" s="98">
        <f t="shared" si="17"/>
        <v>0</v>
      </c>
      <c r="AS155" s="119" t="s">
        <v>54</v>
      </c>
      <c r="AT155" s="117">
        <v>1</v>
      </c>
      <c r="AU155" s="10">
        <v>0</v>
      </c>
      <c r="AV155" s="8"/>
    </row>
    <row r="156" spans="1:48" x14ac:dyDescent="0.25">
      <c r="A156" s="6">
        <v>10153</v>
      </c>
      <c r="B156" s="6">
        <v>449870</v>
      </c>
      <c r="C156" s="6">
        <v>5425541</v>
      </c>
      <c r="D156" s="205">
        <v>12</v>
      </c>
      <c r="E156" s="6" t="s">
        <v>212</v>
      </c>
      <c r="F156" s="6">
        <v>1</v>
      </c>
      <c r="G156" s="6">
        <v>150</v>
      </c>
      <c r="H156" s="6">
        <v>150</v>
      </c>
      <c r="I156" s="6">
        <v>160</v>
      </c>
      <c r="J156" s="6">
        <f t="shared" si="12"/>
        <v>24000</v>
      </c>
      <c r="K156" s="6"/>
      <c r="L156" s="84">
        <f t="shared" si="14"/>
        <v>24489.795918367348</v>
      </c>
      <c r="M156" s="7"/>
      <c r="N156" s="7"/>
      <c r="O156" s="7"/>
      <c r="P156" s="7"/>
      <c r="Q156" s="7"/>
      <c r="R156" s="7"/>
      <c r="S156" s="119" t="s">
        <v>53</v>
      </c>
      <c r="T156" s="117">
        <v>1</v>
      </c>
      <c r="U156" s="10">
        <v>24489.795918367348</v>
      </c>
      <c r="V156" s="98">
        <f t="shared" si="15"/>
        <v>4.8972651712377733E-5</v>
      </c>
      <c r="W156" s="119" t="s">
        <v>53</v>
      </c>
      <c r="X156" s="117">
        <v>1</v>
      </c>
      <c r="Y156" s="10">
        <v>24489.795918367348</v>
      </c>
      <c r="Z156" s="98"/>
      <c r="AA156" s="9">
        <v>116</v>
      </c>
      <c r="AB156" s="119" t="s">
        <v>53</v>
      </c>
      <c r="AC156" s="117">
        <v>1</v>
      </c>
      <c r="AD156" s="10">
        <v>24489.795918367348</v>
      </c>
      <c r="AE156" s="110">
        <f>(Tabelle1[[#This Row],[gesamter Wärmebedarf unter Berücksichtigung Wirkungsgrad Gasfeuerungsanlage (Gas) '[kWh/a'] 2030]]*0.7)/8760</f>
        <v>1.9569471624266144</v>
      </c>
      <c r="AF156" s="8">
        <f t="shared" si="13"/>
        <v>4.7345971508076089E-5</v>
      </c>
      <c r="AG156" s="119" t="s">
        <v>53</v>
      </c>
      <c r="AH156" s="117">
        <v>1</v>
      </c>
      <c r="AI156" s="10">
        <v>24489.795918367348</v>
      </c>
      <c r="AJ156" s="98">
        <f t="shared" si="16"/>
        <v>2.3271104484411725E-5</v>
      </c>
      <c r="AK156" s="119" t="s">
        <v>53</v>
      </c>
      <c r="AL156" s="117">
        <v>1</v>
      </c>
      <c r="AM156" s="10">
        <v>24489.795918367348</v>
      </c>
      <c r="AN156" s="98"/>
      <c r="AO156" s="119" t="s">
        <v>53</v>
      </c>
      <c r="AP156" s="117">
        <v>1</v>
      </c>
      <c r="AQ156" s="10">
        <v>24489.795918367348</v>
      </c>
      <c r="AR156" s="98">
        <f t="shared" si="17"/>
        <v>2.3271104484411725E-5</v>
      </c>
      <c r="AS156" s="119" t="s">
        <v>53</v>
      </c>
      <c r="AT156" s="117">
        <v>1</v>
      </c>
      <c r="AU156" s="10">
        <v>24489.795918367348</v>
      </c>
      <c r="AV156" s="8"/>
    </row>
    <row r="157" spans="1:48" x14ac:dyDescent="0.25">
      <c r="A157" s="6">
        <v>10154</v>
      </c>
      <c r="B157" s="6">
        <v>449876</v>
      </c>
      <c r="C157" s="6">
        <v>5425536</v>
      </c>
      <c r="D157" s="205">
        <v>10</v>
      </c>
      <c r="E157" s="6" t="s">
        <v>211</v>
      </c>
      <c r="F157" s="6">
        <v>2</v>
      </c>
      <c r="G157" s="6">
        <v>112</v>
      </c>
      <c r="H157" s="6">
        <v>224</v>
      </c>
      <c r="I157" s="6">
        <v>160</v>
      </c>
      <c r="J157" s="6">
        <f t="shared" si="12"/>
        <v>35840</v>
      </c>
      <c r="K157" s="6"/>
      <c r="L157" s="84">
        <f t="shared" si="14"/>
        <v>36571.428571428572</v>
      </c>
      <c r="M157" s="7"/>
      <c r="N157" s="7"/>
      <c r="O157" s="7"/>
      <c r="P157" s="7"/>
      <c r="Q157" s="7"/>
      <c r="R157" s="7"/>
      <c r="S157" s="119" t="s">
        <v>54</v>
      </c>
      <c r="T157" s="117">
        <v>2</v>
      </c>
      <c r="U157" s="10">
        <v>0</v>
      </c>
      <c r="V157" s="98">
        <f t="shared" si="15"/>
        <v>0</v>
      </c>
      <c r="W157" s="119" t="s">
        <v>54</v>
      </c>
      <c r="X157" s="117">
        <v>2</v>
      </c>
      <c r="Y157" s="10">
        <v>0</v>
      </c>
      <c r="Z157" s="98"/>
      <c r="AA157" s="9">
        <v>517</v>
      </c>
      <c r="AB157" s="119" t="s">
        <v>54</v>
      </c>
      <c r="AC157" s="117">
        <v>2</v>
      </c>
      <c r="AD157" s="10">
        <v>0</v>
      </c>
      <c r="AE157" s="110">
        <f>(Tabelle1[[#This Row],[gesamter Wärmebedarf unter Berücksichtigung Wirkungsgrad Gasfeuerungsanlage (Gas) '[kWh/a'] 2030]]*0.7)/8760</f>
        <v>0</v>
      </c>
      <c r="AF157" s="8">
        <f t="shared" si="13"/>
        <v>0</v>
      </c>
      <c r="AG157" s="119" t="s">
        <v>54</v>
      </c>
      <c r="AH157" s="117">
        <v>2</v>
      </c>
      <c r="AI157" s="10">
        <v>0</v>
      </c>
      <c r="AJ157" s="98">
        <f t="shared" si="16"/>
        <v>0</v>
      </c>
      <c r="AK157" s="119" t="s">
        <v>54</v>
      </c>
      <c r="AL157" s="117">
        <v>2</v>
      </c>
      <c r="AM157" s="10">
        <v>0</v>
      </c>
      <c r="AN157" s="98"/>
      <c r="AO157" s="119" t="s">
        <v>54</v>
      </c>
      <c r="AP157" s="117">
        <v>2</v>
      </c>
      <c r="AQ157" s="10">
        <v>0</v>
      </c>
      <c r="AR157" s="98">
        <f t="shared" si="17"/>
        <v>0</v>
      </c>
      <c r="AS157" s="119" t="s">
        <v>54</v>
      </c>
      <c r="AT157" s="117">
        <v>2</v>
      </c>
      <c r="AU157" s="10">
        <v>0</v>
      </c>
      <c r="AV157" s="8"/>
    </row>
    <row r="158" spans="1:48" x14ac:dyDescent="0.25">
      <c r="A158" s="6">
        <v>10155</v>
      </c>
      <c r="B158" s="6">
        <v>449881</v>
      </c>
      <c r="C158" s="6">
        <v>5425531</v>
      </c>
      <c r="D158" s="205">
        <v>10</v>
      </c>
      <c r="E158" s="6" t="s">
        <v>211</v>
      </c>
      <c r="F158" s="6">
        <v>2</v>
      </c>
      <c r="G158" s="6">
        <v>112</v>
      </c>
      <c r="H158" s="6">
        <v>224</v>
      </c>
      <c r="I158" s="6">
        <v>130</v>
      </c>
      <c r="J158" s="6">
        <f t="shared" si="12"/>
        <v>29120</v>
      </c>
      <c r="K158" s="6"/>
      <c r="L158" s="84">
        <f t="shared" si="14"/>
        <v>29714.285714285714</v>
      </c>
      <c r="M158" s="7"/>
      <c r="N158" s="7"/>
      <c r="O158" s="7"/>
      <c r="P158" s="7"/>
      <c r="Q158" s="7"/>
      <c r="R158" s="7"/>
      <c r="S158" s="119" t="s">
        <v>53</v>
      </c>
      <c r="T158" s="117">
        <v>2</v>
      </c>
      <c r="U158" s="10">
        <v>29714.285714285714</v>
      </c>
      <c r="V158" s="98">
        <f t="shared" si="15"/>
        <v>5.9420150744351657E-5</v>
      </c>
      <c r="W158" s="119" t="s">
        <v>53</v>
      </c>
      <c r="X158" s="117">
        <v>2</v>
      </c>
      <c r="Y158" s="10">
        <v>29714.285714285714</v>
      </c>
      <c r="Z158" s="98"/>
      <c r="AA158" s="9">
        <v>102</v>
      </c>
      <c r="AB158" s="119" t="s">
        <v>53</v>
      </c>
      <c r="AC158" s="117">
        <v>2</v>
      </c>
      <c r="AD158" s="10">
        <v>29714.285714285714</v>
      </c>
      <c r="AE158" s="110">
        <f>(Tabelle1[[#This Row],[gesamter Wärmebedarf unter Berücksichtigung Wirkungsgrad Gasfeuerungsanlage (Gas) '[kWh/a'] 2030]]*0.7)/8760</f>
        <v>2.3744292237442921</v>
      </c>
      <c r="AF158" s="8">
        <f t="shared" si="13"/>
        <v>5.7446445429798981E-5</v>
      </c>
      <c r="AG158" s="119" t="s">
        <v>53</v>
      </c>
      <c r="AH158" s="117">
        <v>2</v>
      </c>
      <c r="AI158" s="10">
        <v>29714.285714285714</v>
      </c>
      <c r="AJ158" s="98">
        <f t="shared" si="16"/>
        <v>2.8235606774419558E-5</v>
      </c>
      <c r="AK158" s="119" t="s">
        <v>53</v>
      </c>
      <c r="AL158" s="117">
        <v>2</v>
      </c>
      <c r="AM158" s="10">
        <v>29714.285714285714</v>
      </c>
      <c r="AN158" s="98"/>
      <c r="AO158" s="119" t="s">
        <v>53</v>
      </c>
      <c r="AP158" s="117">
        <v>2</v>
      </c>
      <c r="AQ158" s="10">
        <v>29714.285714285714</v>
      </c>
      <c r="AR158" s="98">
        <f t="shared" si="17"/>
        <v>2.8235606774419558E-5</v>
      </c>
      <c r="AS158" s="119" t="s">
        <v>53</v>
      </c>
      <c r="AT158" s="117">
        <v>2</v>
      </c>
      <c r="AU158" s="10">
        <v>29714.285714285714</v>
      </c>
      <c r="AV158" s="8"/>
    </row>
    <row r="159" spans="1:48" x14ac:dyDescent="0.25">
      <c r="A159" s="6">
        <v>10156</v>
      </c>
      <c r="B159" s="6">
        <v>449884</v>
      </c>
      <c r="C159" s="6">
        <v>5425578</v>
      </c>
      <c r="D159" s="205">
        <v>10</v>
      </c>
      <c r="E159" s="6" t="s">
        <v>211</v>
      </c>
      <c r="F159" s="6">
        <v>2</v>
      </c>
      <c r="G159" s="6">
        <v>112</v>
      </c>
      <c r="H159" s="6">
        <v>224</v>
      </c>
      <c r="I159" s="6">
        <v>210</v>
      </c>
      <c r="J159" s="6">
        <f t="shared" si="12"/>
        <v>47040</v>
      </c>
      <c r="K159" s="6"/>
      <c r="L159" s="84">
        <f t="shared" si="14"/>
        <v>48000</v>
      </c>
      <c r="M159" s="7"/>
      <c r="N159" s="7"/>
      <c r="O159" s="7"/>
      <c r="P159" s="7"/>
      <c r="Q159" s="7"/>
      <c r="R159" s="7"/>
      <c r="S159" s="119" t="s">
        <v>54</v>
      </c>
      <c r="T159" s="117">
        <v>2</v>
      </c>
      <c r="U159" s="10">
        <v>0</v>
      </c>
      <c r="V159" s="98">
        <f t="shared" si="15"/>
        <v>0</v>
      </c>
      <c r="W159" s="119" t="s">
        <v>54</v>
      </c>
      <c r="X159" s="117">
        <v>2</v>
      </c>
      <c r="Y159" s="10">
        <v>0</v>
      </c>
      <c r="Z159" s="98"/>
      <c r="AA159" s="9">
        <v>1089</v>
      </c>
      <c r="AB159" s="119" t="s">
        <v>54</v>
      </c>
      <c r="AC159" s="117">
        <v>2</v>
      </c>
      <c r="AD159" s="10">
        <v>0</v>
      </c>
      <c r="AE159" s="110">
        <f>(Tabelle1[[#This Row],[gesamter Wärmebedarf unter Berücksichtigung Wirkungsgrad Gasfeuerungsanlage (Gas) '[kWh/a'] 2030]]*0.7)/8760</f>
        <v>0</v>
      </c>
      <c r="AF159" s="8">
        <f t="shared" si="13"/>
        <v>0</v>
      </c>
      <c r="AG159" s="119" t="s">
        <v>54</v>
      </c>
      <c r="AH159" s="117">
        <v>2</v>
      </c>
      <c r="AI159" s="10">
        <v>0</v>
      </c>
      <c r="AJ159" s="98">
        <f t="shared" si="16"/>
        <v>0</v>
      </c>
      <c r="AK159" s="119" t="s">
        <v>54</v>
      </c>
      <c r="AL159" s="117">
        <v>2</v>
      </c>
      <c r="AM159" s="10">
        <v>0</v>
      </c>
      <c r="AN159" s="98"/>
      <c r="AO159" s="119" t="s">
        <v>54</v>
      </c>
      <c r="AP159" s="117">
        <v>2</v>
      </c>
      <c r="AQ159" s="10">
        <v>0</v>
      </c>
      <c r="AR159" s="98">
        <f t="shared" si="17"/>
        <v>0</v>
      </c>
      <c r="AS159" s="119" t="s">
        <v>54</v>
      </c>
      <c r="AT159" s="117">
        <v>2</v>
      </c>
      <c r="AU159" s="10">
        <v>0</v>
      </c>
      <c r="AV159" s="8"/>
    </row>
    <row r="160" spans="1:48" x14ac:dyDescent="0.25">
      <c r="A160" s="6">
        <v>10157</v>
      </c>
      <c r="B160" s="6">
        <v>449889</v>
      </c>
      <c r="C160" s="6">
        <v>5425572</v>
      </c>
      <c r="D160" s="205">
        <v>11</v>
      </c>
      <c r="E160" s="6" t="s">
        <v>212</v>
      </c>
      <c r="F160" s="6">
        <v>1</v>
      </c>
      <c r="G160" s="6">
        <v>150</v>
      </c>
      <c r="H160" s="6">
        <v>150</v>
      </c>
      <c r="I160" s="6">
        <v>20</v>
      </c>
      <c r="J160" s="6">
        <f t="shared" si="12"/>
        <v>3000</v>
      </c>
      <c r="K160" s="6"/>
      <c r="L160" s="84">
        <f t="shared" si="14"/>
        <v>3061.2244897959185</v>
      </c>
      <c r="M160" s="7"/>
      <c r="N160" s="7"/>
      <c r="O160" s="7"/>
      <c r="P160" s="7"/>
      <c r="Q160" s="7"/>
      <c r="R160" s="7"/>
      <c r="S160" s="119" t="s">
        <v>54</v>
      </c>
      <c r="T160" s="117">
        <v>1</v>
      </c>
      <c r="U160" s="10">
        <v>0</v>
      </c>
      <c r="V160" s="98">
        <f t="shared" si="15"/>
        <v>0</v>
      </c>
      <c r="W160" s="119" t="s">
        <v>54</v>
      </c>
      <c r="X160" s="117">
        <v>1</v>
      </c>
      <c r="Y160" s="10">
        <v>0</v>
      </c>
      <c r="Z160" s="98"/>
      <c r="AA160" s="9">
        <v>943</v>
      </c>
      <c r="AB160" s="119" t="s">
        <v>54</v>
      </c>
      <c r="AC160" s="117">
        <v>1</v>
      </c>
      <c r="AD160" s="10">
        <v>0</v>
      </c>
      <c r="AE160" s="110">
        <f>(Tabelle1[[#This Row],[gesamter Wärmebedarf unter Berücksichtigung Wirkungsgrad Gasfeuerungsanlage (Gas) '[kWh/a'] 2030]]*0.7)/8760</f>
        <v>0</v>
      </c>
      <c r="AF160" s="8">
        <f t="shared" si="13"/>
        <v>0</v>
      </c>
      <c r="AG160" s="119" t="s">
        <v>54</v>
      </c>
      <c r="AH160" s="117">
        <v>1</v>
      </c>
      <c r="AI160" s="10">
        <v>0</v>
      </c>
      <c r="AJ160" s="98">
        <f t="shared" si="16"/>
        <v>0</v>
      </c>
      <c r="AK160" s="119" t="s">
        <v>54</v>
      </c>
      <c r="AL160" s="117">
        <v>1</v>
      </c>
      <c r="AM160" s="10">
        <v>0</v>
      </c>
      <c r="AN160" s="98"/>
      <c r="AO160" s="119" t="s">
        <v>54</v>
      </c>
      <c r="AP160" s="117">
        <v>1</v>
      </c>
      <c r="AQ160" s="10">
        <v>0</v>
      </c>
      <c r="AR160" s="98">
        <f t="shared" si="17"/>
        <v>0</v>
      </c>
      <c r="AS160" s="119" t="s">
        <v>54</v>
      </c>
      <c r="AT160" s="117">
        <v>1</v>
      </c>
      <c r="AU160" s="10">
        <v>0</v>
      </c>
      <c r="AV160" s="8"/>
    </row>
    <row r="161" spans="1:48" x14ac:dyDescent="0.25">
      <c r="A161" s="6">
        <v>10158</v>
      </c>
      <c r="B161" s="6">
        <v>449892</v>
      </c>
      <c r="C161" s="6">
        <v>5425565</v>
      </c>
      <c r="D161" s="205">
        <v>12</v>
      </c>
      <c r="E161" s="6" t="s">
        <v>212</v>
      </c>
      <c r="F161" s="6">
        <v>1</v>
      </c>
      <c r="G161" s="6">
        <v>150</v>
      </c>
      <c r="H161" s="6">
        <v>150</v>
      </c>
      <c r="I161" s="6">
        <v>130</v>
      </c>
      <c r="J161" s="6">
        <f t="shared" si="12"/>
        <v>19500</v>
      </c>
      <c r="K161" s="6"/>
      <c r="L161" s="84">
        <f t="shared" si="14"/>
        <v>19897.959183673469</v>
      </c>
      <c r="M161" s="7"/>
      <c r="N161" s="7"/>
      <c r="O161" s="7"/>
      <c r="P161" s="7"/>
      <c r="Q161" s="7"/>
      <c r="R161" s="7"/>
      <c r="S161" s="119" t="s">
        <v>54</v>
      </c>
      <c r="T161" s="117">
        <v>1</v>
      </c>
      <c r="U161" s="10">
        <v>0</v>
      </c>
      <c r="V161" s="98">
        <f t="shared" si="15"/>
        <v>0</v>
      </c>
      <c r="W161" s="119" t="s">
        <v>54</v>
      </c>
      <c r="X161" s="117">
        <v>1</v>
      </c>
      <c r="Y161" s="10">
        <v>0</v>
      </c>
      <c r="Z161" s="98"/>
      <c r="AA161" s="9">
        <v>1531</v>
      </c>
      <c r="AB161" s="119" t="s">
        <v>54</v>
      </c>
      <c r="AC161" s="117">
        <v>1</v>
      </c>
      <c r="AD161" s="10">
        <v>0</v>
      </c>
      <c r="AE161" s="110">
        <f>(Tabelle1[[#This Row],[gesamter Wärmebedarf unter Berücksichtigung Wirkungsgrad Gasfeuerungsanlage (Gas) '[kWh/a'] 2030]]*0.7)/8760</f>
        <v>0</v>
      </c>
      <c r="AF161" s="8">
        <f t="shared" si="13"/>
        <v>0</v>
      </c>
      <c r="AG161" s="119" t="s">
        <v>54</v>
      </c>
      <c r="AH161" s="117">
        <v>1</v>
      </c>
      <c r="AI161" s="10">
        <v>0</v>
      </c>
      <c r="AJ161" s="98">
        <f t="shared" si="16"/>
        <v>0</v>
      </c>
      <c r="AK161" s="119" t="s">
        <v>54</v>
      </c>
      <c r="AL161" s="117">
        <v>1</v>
      </c>
      <c r="AM161" s="10">
        <v>0</v>
      </c>
      <c r="AN161" s="98"/>
      <c r="AO161" s="119" t="s">
        <v>54</v>
      </c>
      <c r="AP161" s="117">
        <v>1</v>
      </c>
      <c r="AQ161" s="10">
        <v>0</v>
      </c>
      <c r="AR161" s="98">
        <f t="shared" si="17"/>
        <v>0</v>
      </c>
      <c r="AS161" s="119" t="s">
        <v>54</v>
      </c>
      <c r="AT161" s="117">
        <v>1</v>
      </c>
      <c r="AU161" s="10">
        <v>0</v>
      </c>
      <c r="AV161" s="8"/>
    </row>
    <row r="162" spans="1:48" x14ac:dyDescent="0.25">
      <c r="A162" s="6">
        <v>10159</v>
      </c>
      <c r="B162" s="6">
        <v>449896</v>
      </c>
      <c r="C162" s="6">
        <v>5425560</v>
      </c>
      <c r="D162" s="205">
        <v>11</v>
      </c>
      <c r="E162" s="6" t="s">
        <v>212</v>
      </c>
      <c r="F162" s="6">
        <v>1</v>
      </c>
      <c r="G162" s="6">
        <v>150</v>
      </c>
      <c r="H162" s="6">
        <v>150</v>
      </c>
      <c r="I162" s="6">
        <v>130</v>
      </c>
      <c r="J162" s="6">
        <f t="shared" si="12"/>
        <v>19500</v>
      </c>
      <c r="K162" s="6"/>
      <c r="L162" s="84">
        <f t="shared" si="14"/>
        <v>19897.959183673469</v>
      </c>
      <c r="M162" s="7"/>
      <c r="N162" s="7"/>
      <c r="O162" s="7"/>
      <c r="P162" s="7"/>
      <c r="Q162" s="7"/>
      <c r="R162" s="7"/>
      <c r="S162" s="119" t="s">
        <v>54</v>
      </c>
      <c r="T162" s="117">
        <v>1</v>
      </c>
      <c r="U162" s="10">
        <v>0</v>
      </c>
      <c r="V162" s="98">
        <f t="shared" si="15"/>
        <v>0</v>
      </c>
      <c r="W162" s="119" t="s">
        <v>54</v>
      </c>
      <c r="X162" s="117">
        <v>1</v>
      </c>
      <c r="Y162" s="10">
        <v>0</v>
      </c>
      <c r="Z162" s="98"/>
      <c r="AA162" s="9">
        <v>902</v>
      </c>
      <c r="AB162" s="119" t="s">
        <v>54</v>
      </c>
      <c r="AC162" s="117">
        <v>1</v>
      </c>
      <c r="AD162" s="10">
        <v>0</v>
      </c>
      <c r="AE162" s="110">
        <f>(Tabelle1[[#This Row],[gesamter Wärmebedarf unter Berücksichtigung Wirkungsgrad Gasfeuerungsanlage (Gas) '[kWh/a'] 2030]]*0.7)/8760</f>
        <v>0</v>
      </c>
      <c r="AF162" s="8">
        <f t="shared" si="13"/>
        <v>0</v>
      </c>
      <c r="AG162" s="119" t="s">
        <v>54</v>
      </c>
      <c r="AH162" s="117">
        <v>1</v>
      </c>
      <c r="AI162" s="10">
        <v>0</v>
      </c>
      <c r="AJ162" s="98">
        <f t="shared" si="16"/>
        <v>0</v>
      </c>
      <c r="AK162" s="119" t="s">
        <v>54</v>
      </c>
      <c r="AL162" s="117">
        <v>1</v>
      </c>
      <c r="AM162" s="10">
        <v>0</v>
      </c>
      <c r="AN162" s="98"/>
      <c r="AO162" s="119" t="s">
        <v>54</v>
      </c>
      <c r="AP162" s="117">
        <v>1</v>
      </c>
      <c r="AQ162" s="10">
        <v>0</v>
      </c>
      <c r="AR162" s="98">
        <f t="shared" si="17"/>
        <v>0</v>
      </c>
      <c r="AS162" s="119" t="s">
        <v>54</v>
      </c>
      <c r="AT162" s="117">
        <v>1</v>
      </c>
      <c r="AU162" s="10">
        <v>0</v>
      </c>
      <c r="AV162" s="8"/>
    </row>
    <row r="163" spans="1:48" x14ac:dyDescent="0.25">
      <c r="A163" s="6">
        <v>10160</v>
      </c>
      <c r="B163" s="6">
        <v>449901</v>
      </c>
      <c r="C163" s="6">
        <v>5425556</v>
      </c>
      <c r="D163" s="205">
        <v>9</v>
      </c>
      <c r="E163" s="6" t="s">
        <v>212</v>
      </c>
      <c r="F163" s="6">
        <v>1</v>
      </c>
      <c r="G163" s="6">
        <v>150</v>
      </c>
      <c r="H163" s="6">
        <v>150</v>
      </c>
      <c r="I163" s="6">
        <v>140</v>
      </c>
      <c r="J163" s="6">
        <f t="shared" si="12"/>
        <v>21000</v>
      </c>
      <c r="K163" s="6"/>
      <c r="L163" s="84">
        <f t="shared" si="14"/>
        <v>21428.571428571428</v>
      </c>
      <c r="M163" s="7"/>
      <c r="N163" s="7"/>
      <c r="O163" s="7"/>
      <c r="P163" s="7"/>
      <c r="Q163" s="7"/>
      <c r="R163" s="7"/>
      <c r="S163" s="119" t="s">
        <v>54</v>
      </c>
      <c r="T163" s="117">
        <v>1</v>
      </c>
      <c r="U163" s="10">
        <v>0</v>
      </c>
      <c r="V163" s="98">
        <f t="shared" si="15"/>
        <v>0</v>
      </c>
      <c r="W163" s="119" t="s">
        <v>54</v>
      </c>
      <c r="X163" s="117">
        <v>1</v>
      </c>
      <c r="Y163" s="10">
        <v>0</v>
      </c>
      <c r="Z163" s="98"/>
      <c r="AA163" s="9">
        <v>1124</v>
      </c>
      <c r="AB163" s="119" t="s">
        <v>54</v>
      </c>
      <c r="AC163" s="117">
        <v>1</v>
      </c>
      <c r="AD163" s="10">
        <v>0</v>
      </c>
      <c r="AE163" s="110">
        <f>(Tabelle1[[#This Row],[gesamter Wärmebedarf unter Berücksichtigung Wirkungsgrad Gasfeuerungsanlage (Gas) '[kWh/a'] 2030]]*0.7)/8760</f>
        <v>0</v>
      </c>
      <c r="AF163" s="8">
        <f t="shared" si="13"/>
        <v>0</v>
      </c>
      <c r="AG163" s="119" t="s">
        <v>54</v>
      </c>
      <c r="AH163" s="117">
        <v>1</v>
      </c>
      <c r="AI163" s="10">
        <v>0</v>
      </c>
      <c r="AJ163" s="98">
        <f t="shared" si="16"/>
        <v>0</v>
      </c>
      <c r="AK163" s="119" t="s">
        <v>54</v>
      </c>
      <c r="AL163" s="117">
        <v>1</v>
      </c>
      <c r="AM163" s="10">
        <v>0</v>
      </c>
      <c r="AN163" s="98"/>
      <c r="AO163" s="119" t="s">
        <v>54</v>
      </c>
      <c r="AP163" s="117">
        <v>1</v>
      </c>
      <c r="AQ163" s="10">
        <v>0</v>
      </c>
      <c r="AR163" s="98">
        <f t="shared" si="17"/>
        <v>0</v>
      </c>
      <c r="AS163" s="119" t="s">
        <v>54</v>
      </c>
      <c r="AT163" s="117">
        <v>1</v>
      </c>
      <c r="AU163" s="10">
        <v>0</v>
      </c>
      <c r="AV163" s="8"/>
    </row>
    <row r="164" spans="1:48" x14ac:dyDescent="0.25">
      <c r="A164" s="6">
        <v>10161</v>
      </c>
      <c r="B164" s="6">
        <v>449906</v>
      </c>
      <c r="C164" s="6">
        <v>5425550</v>
      </c>
      <c r="D164" s="205">
        <v>9</v>
      </c>
      <c r="E164" s="75" t="s">
        <v>210</v>
      </c>
      <c r="F164" s="6">
        <v>6.73</v>
      </c>
      <c r="G164" s="6">
        <v>70</v>
      </c>
      <c r="H164" s="6">
        <v>471.1</v>
      </c>
      <c r="I164" s="6">
        <v>140</v>
      </c>
      <c r="J164" s="6">
        <f t="shared" si="12"/>
        <v>65954</v>
      </c>
      <c r="K164" s="6"/>
      <c r="L164" s="84">
        <f t="shared" si="14"/>
        <v>67300</v>
      </c>
      <c r="M164" s="7"/>
      <c r="N164" s="7"/>
      <c r="O164" s="7"/>
      <c r="P164" s="7"/>
      <c r="Q164" s="7"/>
      <c r="R164" s="7"/>
      <c r="S164" s="119" t="s">
        <v>54</v>
      </c>
      <c r="T164" s="117">
        <v>6.73</v>
      </c>
      <c r="U164" s="10">
        <v>0</v>
      </c>
      <c r="V164" s="98">
        <f t="shared" si="15"/>
        <v>0</v>
      </c>
      <c r="W164" s="119" t="s">
        <v>54</v>
      </c>
      <c r="X164" s="117">
        <v>6.73</v>
      </c>
      <c r="Y164" s="10">
        <v>0</v>
      </c>
      <c r="Z164" s="98"/>
      <c r="AA164" s="9">
        <v>40</v>
      </c>
      <c r="AB164" s="119" t="s">
        <v>54</v>
      </c>
      <c r="AC164" s="117">
        <v>6.73</v>
      </c>
      <c r="AD164" s="10">
        <v>0</v>
      </c>
      <c r="AE164" s="110">
        <f>(Tabelle1[[#This Row],[gesamter Wärmebedarf unter Berücksichtigung Wirkungsgrad Gasfeuerungsanlage (Gas) '[kWh/a'] 2030]]*0.7)/8760</f>
        <v>0</v>
      </c>
      <c r="AF164" s="8">
        <f t="shared" si="13"/>
        <v>0</v>
      </c>
      <c r="AG164" s="119" t="s">
        <v>54</v>
      </c>
      <c r="AH164" s="117">
        <v>6.73</v>
      </c>
      <c r="AI164" s="10">
        <v>0</v>
      </c>
      <c r="AJ164" s="98">
        <f t="shared" si="16"/>
        <v>0</v>
      </c>
      <c r="AK164" s="119" t="s">
        <v>54</v>
      </c>
      <c r="AL164" s="117">
        <v>6.73</v>
      </c>
      <c r="AM164" s="10">
        <v>0</v>
      </c>
      <c r="AN164" s="98"/>
      <c r="AO164" s="119" t="s">
        <v>54</v>
      </c>
      <c r="AP164" s="117">
        <v>6.73</v>
      </c>
      <c r="AQ164" s="10">
        <v>0</v>
      </c>
      <c r="AR164" s="98">
        <f t="shared" si="17"/>
        <v>0</v>
      </c>
      <c r="AS164" s="119" t="s">
        <v>54</v>
      </c>
      <c r="AT164" s="117">
        <v>6.73</v>
      </c>
      <c r="AU164" s="10">
        <v>0</v>
      </c>
      <c r="AV164" s="8"/>
    </row>
    <row r="165" spans="1:48" x14ac:dyDescent="0.25">
      <c r="A165" s="6">
        <v>10162</v>
      </c>
      <c r="B165" s="6">
        <v>449915</v>
      </c>
      <c r="C165" s="6">
        <v>5425602</v>
      </c>
      <c r="D165" s="205">
        <v>17</v>
      </c>
      <c r="E165" s="6" t="s">
        <v>212</v>
      </c>
      <c r="F165" s="6">
        <v>1</v>
      </c>
      <c r="G165" s="6">
        <v>150</v>
      </c>
      <c r="H165" s="6">
        <v>150</v>
      </c>
      <c r="I165" s="6">
        <v>90</v>
      </c>
      <c r="J165" s="6">
        <f t="shared" si="12"/>
        <v>13500</v>
      </c>
      <c r="K165" s="6"/>
      <c r="L165" s="84">
        <f t="shared" si="14"/>
        <v>13775.510204081633</v>
      </c>
      <c r="M165" s="7"/>
      <c r="N165" s="7"/>
      <c r="O165" s="7"/>
      <c r="P165" s="7"/>
      <c r="Q165" s="7"/>
      <c r="R165" s="7"/>
      <c r="S165" s="119" t="s">
        <v>53</v>
      </c>
      <c r="T165" s="117">
        <v>1</v>
      </c>
      <c r="U165" s="10">
        <v>13775.510204081633</v>
      </c>
      <c r="V165" s="98">
        <f t="shared" si="15"/>
        <v>2.7547116588212479E-5</v>
      </c>
      <c r="W165" s="119" t="s">
        <v>53</v>
      </c>
      <c r="X165" s="117">
        <v>1</v>
      </c>
      <c r="Y165" s="10">
        <v>13775.510204081633</v>
      </c>
      <c r="Z165" s="98"/>
      <c r="AA165" s="9">
        <v>22</v>
      </c>
      <c r="AB165" s="119" t="s">
        <v>53</v>
      </c>
      <c r="AC165" s="117">
        <v>1</v>
      </c>
      <c r="AD165" s="10">
        <v>13775.510204081633</v>
      </c>
      <c r="AE165" s="110">
        <f>(Tabelle1[[#This Row],[gesamter Wärmebedarf unter Berücksichtigung Wirkungsgrad Gasfeuerungsanlage (Gas) '[kWh/a'] 2030]]*0.7)/8760</f>
        <v>1.1007827788649707</v>
      </c>
      <c r="AF165" s="8">
        <f t="shared" si="13"/>
        <v>2.66321089732928E-5</v>
      </c>
      <c r="AG165" s="119" t="s">
        <v>53</v>
      </c>
      <c r="AH165" s="117">
        <v>1</v>
      </c>
      <c r="AI165" s="10">
        <v>13775.510204081633</v>
      </c>
      <c r="AJ165" s="98">
        <f t="shared" si="16"/>
        <v>1.3089996272481594E-5</v>
      </c>
      <c r="AK165" s="119" t="s">
        <v>53</v>
      </c>
      <c r="AL165" s="117">
        <v>1</v>
      </c>
      <c r="AM165" s="10">
        <v>13775.510204081633</v>
      </c>
      <c r="AN165" s="98"/>
      <c r="AO165" s="119" t="s">
        <v>53</v>
      </c>
      <c r="AP165" s="117">
        <v>1</v>
      </c>
      <c r="AQ165" s="10">
        <v>13775.510204081633</v>
      </c>
      <c r="AR165" s="98">
        <f t="shared" si="17"/>
        <v>1.3089996272481594E-5</v>
      </c>
      <c r="AS165" s="119" t="s">
        <v>54</v>
      </c>
      <c r="AT165" s="117">
        <v>1</v>
      </c>
      <c r="AU165" s="10">
        <v>0</v>
      </c>
      <c r="AV165" s="8"/>
    </row>
    <row r="166" spans="1:48" x14ac:dyDescent="0.25">
      <c r="A166" s="6">
        <v>10163</v>
      </c>
      <c r="B166" s="6">
        <v>449919</v>
      </c>
      <c r="C166" s="6">
        <v>5425596</v>
      </c>
      <c r="D166" s="205">
        <v>14</v>
      </c>
      <c r="E166" s="6" t="s">
        <v>212</v>
      </c>
      <c r="F166" s="6">
        <v>1</v>
      </c>
      <c r="G166" s="6">
        <v>150</v>
      </c>
      <c r="H166" s="6">
        <v>150</v>
      </c>
      <c r="I166" s="6">
        <v>140</v>
      </c>
      <c r="J166" s="6">
        <f t="shared" si="12"/>
        <v>21000</v>
      </c>
      <c r="K166" s="6"/>
      <c r="L166" s="84">
        <f t="shared" si="14"/>
        <v>21428.571428571428</v>
      </c>
      <c r="M166" s="7"/>
      <c r="N166" s="7"/>
      <c r="O166" s="7"/>
      <c r="P166" s="7"/>
      <c r="Q166" s="7"/>
      <c r="R166" s="7"/>
      <c r="S166" s="119" t="s">
        <v>53</v>
      </c>
      <c r="T166" s="117">
        <v>1</v>
      </c>
      <c r="U166" s="10">
        <v>21428.571428571428</v>
      </c>
      <c r="V166" s="98">
        <f t="shared" si="15"/>
        <v>4.2851070248330516E-5</v>
      </c>
      <c r="W166" s="119" t="s">
        <v>53</v>
      </c>
      <c r="X166" s="117">
        <v>1</v>
      </c>
      <c r="Y166" s="10">
        <v>21428.571428571428</v>
      </c>
      <c r="Z166" s="98"/>
      <c r="AA166" s="9">
        <v>1684</v>
      </c>
      <c r="AB166" s="119" t="s">
        <v>53</v>
      </c>
      <c r="AC166" s="117">
        <v>1</v>
      </c>
      <c r="AD166" s="10">
        <v>21428.571428571428</v>
      </c>
      <c r="AE166" s="110">
        <f>(Tabelle1[[#This Row],[gesamter Wärmebedarf unter Berücksichtigung Wirkungsgrad Gasfeuerungsanlage (Gas) '[kWh/a'] 2030]]*0.7)/8760</f>
        <v>1.7123287671232874</v>
      </c>
      <c r="AF166" s="8">
        <f t="shared" si="13"/>
        <v>4.142772506956657E-5</v>
      </c>
      <c r="AG166" s="119" t="s">
        <v>53</v>
      </c>
      <c r="AH166" s="117">
        <v>1</v>
      </c>
      <c r="AI166" s="10">
        <v>21428.571428571428</v>
      </c>
      <c r="AJ166" s="98">
        <f t="shared" si="16"/>
        <v>2.0362216423860254E-5</v>
      </c>
      <c r="AK166" s="119" t="s">
        <v>53</v>
      </c>
      <c r="AL166" s="117">
        <v>1</v>
      </c>
      <c r="AM166" s="10">
        <v>21428.571428571428</v>
      </c>
      <c r="AN166" s="98"/>
      <c r="AO166" s="119" t="s">
        <v>53</v>
      </c>
      <c r="AP166" s="117">
        <v>1</v>
      </c>
      <c r="AQ166" s="10">
        <v>21428.571428571428</v>
      </c>
      <c r="AR166" s="98">
        <f t="shared" si="17"/>
        <v>2.0362216423860254E-5</v>
      </c>
      <c r="AS166" s="119" t="s">
        <v>53</v>
      </c>
      <c r="AT166" s="117">
        <v>1</v>
      </c>
      <c r="AU166" s="10">
        <v>21428.571428571428</v>
      </c>
      <c r="AV166" s="8"/>
    </row>
    <row r="167" spans="1:48" x14ac:dyDescent="0.25">
      <c r="A167" s="6">
        <v>10164</v>
      </c>
      <c r="B167" s="6">
        <v>449921</v>
      </c>
      <c r="C167" s="6">
        <v>5425589</v>
      </c>
      <c r="D167" s="205">
        <v>16</v>
      </c>
      <c r="E167" s="6" t="s">
        <v>212</v>
      </c>
      <c r="F167" s="6">
        <v>1</v>
      </c>
      <c r="G167" s="6">
        <v>150</v>
      </c>
      <c r="H167" s="6">
        <v>150</v>
      </c>
      <c r="I167" s="6">
        <v>150</v>
      </c>
      <c r="J167" s="6">
        <f t="shared" si="12"/>
        <v>22500</v>
      </c>
      <c r="K167" s="6"/>
      <c r="L167" s="84">
        <f t="shared" si="14"/>
        <v>22959.18367346939</v>
      </c>
      <c r="M167" s="7"/>
      <c r="N167" s="7"/>
      <c r="O167" s="7"/>
      <c r="P167" s="7"/>
      <c r="Q167" s="7"/>
      <c r="R167" s="7"/>
      <c r="S167" s="119" t="s">
        <v>54</v>
      </c>
      <c r="T167" s="117">
        <v>1</v>
      </c>
      <c r="U167" s="10">
        <v>0</v>
      </c>
      <c r="V167" s="98">
        <f t="shared" si="15"/>
        <v>0</v>
      </c>
      <c r="W167" s="119" t="s">
        <v>54</v>
      </c>
      <c r="X167" s="117">
        <v>1</v>
      </c>
      <c r="Y167" s="10">
        <v>0</v>
      </c>
      <c r="Z167" s="98"/>
      <c r="AA167" s="9">
        <v>986</v>
      </c>
      <c r="AB167" s="119" t="s">
        <v>54</v>
      </c>
      <c r="AC167" s="117">
        <v>1</v>
      </c>
      <c r="AD167" s="10">
        <v>0</v>
      </c>
      <c r="AE167" s="110">
        <f>(Tabelle1[[#This Row],[gesamter Wärmebedarf unter Berücksichtigung Wirkungsgrad Gasfeuerungsanlage (Gas) '[kWh/a'] 2030]]*0.7)/8760</f>
        <v>0</v>
      </c>
      <c r="AF167" s="8">
        <f t="shared" si="13"/>
        <v>0</v>
      </c>
      <c r="AG167" s="119" t="s">
        <v>54</v>
      </c>
      <c r="AH167" s="117">
        <v>1</v>
      </c>
      <c r="AI167" s="10">
        <v>0</v>
      </c>
      <c r="AJ167" s="98">
        <f t="shared" si="16"/>
        <v>0</v>
      </c>
      <c r="AK167" s="119" t="s">
        <v>54</v>
      </c>
      <c r="AL167" s="117">
        <v>1</v>
      </c>
      <c r="AM167" s="10">
        <v>0</v>
      </c>
      <c r="AN167" s="98"/>
      <c r="AO167" s="119" t="s">
        <v>54</v>
      </c>
      <c r="AP167" s="117">
        <v>1</v>
      </c>
      <c r="AQ167" s="10">
        <v>0</v>
      </c>
      <c r="AR167" s="98">
        <f t="shared" si="17"/>
        <v>0</v>
      </c>
      <c r="AS167" s="119" t="s">
        <v>54</v>
      </c>
      <c r="AT167" s="117">
        <v>1</v>
      </c>
      <c r="AU167" s="10">
        <v>0</v>
      </c>
      <c r="AV167" s="8"/>
    </row>
    <row r="168" spans="1:48" x14ac:dyDescent="0.25">
      <c r="A168" s="6">
        <v>10165</v>
      </c>
      <c r="B168" s="6">
        <v>449923</v>
      </c>
      <c r="C168" s="6">
        <v>5425582</v>
      </c>
      <c r="D168" s="205">
        <v>16</v>
      </c>
      <c r="E168" s="75" t="s">
        <v>210</v>
      </c>
      <c r="F168" s="6">
        <v>6.73</v>
      </c>
      <c r="G168" s="6">
        <v>70</v>
      </c>
      <c r="H168" s="6">
        <v>471.1</v>
      </c>
      <c r="I168" s="6">
        <v>40</v>
      </c>
      <c r="J168" s="6">
        <f t="shared" si="12"/>
        <v>18844</v>
      </c>
      <c r="K168" s="6"/>
      <c r="L168" s="84">
        <f t="shared" si="14"/>
        <v>19228.571428571428</v>
      </c>
      <c r="M168" s="7"/>
      <c r="N168" s="7"/>
      <c r="O168" s="7"/>
      <c r="P168" s="7"/>
      <c r="Q168" s="7"/>
      <c r="R168" s="7"/>
      <c r="S168" s="119" t="s">
        <v>53</v>
      </c>
      <c r="T168" s="117">
        <v>6.73</v>
      </c>
      <c r="U168" s="10">
        <v>19228.571428571428</v>
      </c>
      <c r="V168" s="98">
        <f t="shared" si="15"/>
        <v>3.8451693702835255E-5</v>
      </c>
      <c r="W168" s="119" t="s">
        <v>53</v>
      </c>
      <c r="X168" s="117">
        <v>6.73</v>
      </c>
      <c r="Y168" s="10">
        <v>19228.571428571428</v>
      </c>
      <c r="Z168" s="98"/>
      <c r="AA168" s="9">
        <v>1193</v>
      </c>
      <c r="AB168" s="119" t="s">
        <v>53</v>
      </c>
      <c r="AC168" s="117">
        <v>6.73</v>
      </c>
      <c r="AD168" s="10">
        <v>19228.571428571428</v>
      </c>
      <c r="AE168" s="110">
        <f>(Tabelle1[[#This Row],[gesamter Wärmebedarf unter Berücksichtigung Wirkungsgrad Gasfeuerungsanlage (Gas) '[kWh/a'] 2030]]*0.7)/8760</f>
        <v>1.5365296803652966</v>
      </c>
      <c r="AF168" s="8">
        <f t="shared" si="13"/>
        <v>3.7174478629091073E-5</v>
      </c>
      <c r="AG168" s="119" t="s">
        <v>53</v>
      </c>
      <c r="AH168" s="117">
        <v>6.73</v>
      </c>
      <c r="AI168" s="10">
        <v>19228.571428571428</v>
      </c>
      <c r="AJ168" s="98">
        <f t="shared" si="16"/>
        <v>1.827169553767727E-5</v>
      </c>
      <c r="AK168" s="119" t="s">
        <v>53</v>
      </c>
      <c r="AL168" s="117">
        <v>6.73</v>
      </c>
      <c r="AM168" s="10">
        <v>19228.571428571428</v>
      </c>
      <c r="AN168" s="98"/>
      <c r="AO168" s="119" t="s">
        <v>53</v>
      </c>
      <c r="AP168" s="117">
        <v>6.73</v>
      </c>
      <c r="AQ168" s="10">
        <v>19228.571428571428</v>
      </c>
      <c r="AR168" s="98">
        <f t="shared" si="17"/>
        <v>1.827169553767727E-5</v>
      </c>
      <c r="AS168" s="119" t="s">
        <v>53</v>
      </c>
      <c r="AT168" s="117">
        <v>6.73</v>
      </c>
      <c r="AU168" s="10">
        <v>19228.571428571428</v>
      </c>
      <c r="AV168" s="8"/>
    </row>
    <row r="169" spans="1:48" x14ac:dyDescent="0.25">
      <c r="A169" s="6">
        <v>10166</v>
      </c>
      <c r="B169" s="6">
        <v>449926</v>
      </c>
      <c r="C169" s="6">
        <v>5425574</v>
      </c>
      <c r="D169" s="205">
        <v>16</v>
      </c>
      <c r="E169" s="6" t="s">
        <v>212</v>
      </c>
      <c r="F169" s="6">
        <v>1</v>
      </c>
      <c r="G169" s="6">
        <v>150</v>
      </c>
      <c r="H169" s="6">
        <v>150</v>
      </c>
      <c r="I169" s="6">
        <v>120</v>
      </c>
      <c r="J169" s="6">
        <f t="shared" si="12"/>
        <v>18000</v>
      </c>
      <c r="K169" s="6"/>
      <c r="L169" s="84">
        <f t="shared" si="14"/>
        <v>18367.34693877551</v>
      </c>
      <c r="M169" s="7"/>
      <c r="N169" s="7"/>
      <c r="O169" s="7"/>
      <c r="P169" s="7"/>
      <c r="Q169" s="7"/>
      <c r="R169" s="7"/>
      <c r="S169" s="119" t="s">
        <v>53</v>
      </c>
      <c r="T169" s="117">
        <v>1</v>
      </c>
      <c r="U169" s="10">
        <v>18367.34693877551</v>
      </c>
      <c r="V169" s="98">
        <f t="shared" si="15"/>
        <v>3.6729488784283305E-5</v>
      </c>
      <c r="W169" s="119" t="s">
        <v>53</v>
      </c>
      <c r="X169" s="117">
        <v>1</v>
      </c>
      <c r="Y169" s="10">
        <v>18367.34693877551</v>
      </c>
      <c r="Z169" s="98"/>
      <c r="AA169" s="9">
        <v>1171</v>
      </c>
      <c r="AB169" s="119" t="s">
        <v>53</v>
      </c>
      <c r="AC169" s="117">
        <v>1</v>
      </c>
      <c r="AD169" s="10">
        <v>18367.34693877551</v>
      </c>
      <c r="AE169" s="110">
        <f>(Tabelle1[[#This Row],[gesamter Wärmebedarf unter Berücksichtigung Wirkungsgrad Gasfeuerungsanlage (Gas) '[kWh/a'] 2030]]*0.7)/8760</f>
        <v>1.4677103718199609</v>
      </c>
      <c r="AF169" s="8">
        <f t="shared" si="13"/>
        <v>3.5509478631057065E-5</v>
      </c>
      <c r="AG169" s="119" t="s">
        <v>53</v>
      </c>
      <c r="AH169" s="117">
        <v>1</v>
      </c>
      <c r="AI169" s="10">
        <v>18367.34693877551</v>
      </c>
      <c r="AJ169" s="98">
        <f t="shared" si="16"/>
        <v>1.7453328363308793E-5</v>
      </c>
      <c r="AK169" s="119" t="s">
        <v>54</v>
      </c>
      <c r="AL169" s="117">
        <v>1</v>
      </c>
      <c r="AM169" s="10">
        <v>0</v>
      </c>
      <c r="AN169" s="98"/>
      <c r="AO169" s="119" t="s">
        <v>54</v>
      </c>
      <c r="AP169" s="117">
        <v>1</v>
      </c>
      <c r="AQ169" s="10">
        <v>0</v>
      </c>
      <c r="AR169" s="98">
        <f t="shared" si="17"/>
        <v>0</v>
      </c>
      <c r="AS169" s="119" t="s">
        <v>54</v>
      </c>
      <c r="AT169" s="117">
        <v>1</v>
      </c>
      <c r="AU169" s="10">
        <v>0</v>
      </c>
      <c r="AV169" s="8"/>
    </row>
    <row r="170" spans="1:48" x14ac:dyDescent="0.25">
      <c r="A170" s="6">
        <v>10167</v>
      </c>
      <c r="B170" s="6">
        <v>449928</v>
      </c>
      <c r="C170" s="6">
        <v>5425567</v>
      </c>
      <c r="D170" s="205">
        <v>15</v>
      </c>
      <c r="E170" s="6" t="s">
        <v>212</v>
      </c>
      <c r="F170" s="6">
        <v>1</v>
      </c>
      <c r="G170" s="6">
        <v>150</v>
      </c>
      <c r="H170" s="6">
        <v>150</v>
      </c>
      <c r="I170" s="6">
        <v>200</v>
      </c>
      <c r="J170" s="6">
        <f t="shared" si="12"/>
        <v>30000</v>
      </c>
      <c r="K170" s="6"/>
      <c r="L170" s="84">
        <f t="shared" si="14"/>
        <v>30612.244897959183</v>
      </c>
      <c r="M170" s="7"/>
      <c r="N170" s="7"/>
      <c r="O170" s="7"/>
      <c r="P170" s="7"/>
      <c r="Q170" s="7"/>
      <c r="R170" s="7"/>
      <c r="S170" s="119" t="s">
        <v>54</v>
      </c>
      <c r="T170" s="117">
        <v>1</v>
      </c>
      <c r="U170" s="10">
        <v>0</v>
      </c>
      <c r="V170" s="98">
        <f t="shared" si="15"/>
        <v>0</v>
      </c>
      <c r="W170" s="119" t="s">
        <v>54</v>
      </c>
      <c r="X170" s="117">
        <v>1</v>
      </c>
      <c r="Y170" s="10">
        <v>0</v>
      </c>
      <c r="Z170" s="98"/>
      <c r="AA170" s="9">
        <v>142</v>
      </c>
      <c r="AB170" s="119" t="s">
        <v>54</v>
      </c>
      <c r="AC170" s="117">
        <v>1</v>
      </c>
      <c r="AD170" s="10">
        <v>0</v>
      </c>
      <c r="AE170" s="110">
        <f>(Tabelle1[[#This Row],[gesamter Wärmebedarf unter Berücksichtigung Wirkungsgrad Gasfeuerungsanlage (Gas) '[kWh/a'] 2030]]*0.7)/8760</f>
        <v>0</v>
      </c>
      <c r="AF170" s="8">
        <f t="shared" si="13"/>
        <v>0</v>
      </c>
      <c r="AG170" s="119" t="s">
        <v>54</v>
      </c>
      <c r="AH170" s="117">
        <v>1</v>
      </c>
      <c r="AI170" s="10">
        <v>0</v>
      </c>
      <c r="AJ170" s="98">
        <f t="shared" si="16"/>
        <v>0</v>
      </c>
      <c r="AK170" s="119" t="s">
        <v>54</v>
      </c>
      <c r="AL170" s="117">
        <v>1</v>
      </c>
      <c r="AM170" s="10">
        <v>0</v>
      </c>
      <c r="AN170" s="98"/>
      <c r="AO170" s="119" t="s">
        <v>54</v>
      </c>
      <c r="AP170" s="117">
        <v>1</v>
      </c>
      <c r="AQ170" s="10">
        <v>0</v>
      </c>
      <c r="AR170" s="98">
        <f t="shared" si="17"/>
        <v>0</v>
      </c>
      <c r="AS170" s="119" t="s">
        <v>54</v>
      </c>
      <c r="AT170" s="117">
        <v>1</v>
      </c>
      <c r="AU170" s="10">
        <v>0</v>
      </c>
      <c r="AV170" s="8"/>
    </row>
    <row r="171" spans="1:48" x14ac:dyDescent="0.25">
      <c r="A171" s="6">
        <v>10168</v>
      </c>
      <c r="B171" s="6">
        <v>449754</v>
      </c>
      <c r="C171" s="6">
        <v>5425471</v>
      </c>
      <c r="D171" s="205">
        <v>20</v>
      </c>
      <c r="E171" s="6" t="s">
        <v>212</v>
      </c>
      <c r="F171" s="6">
        <v>1</v>
      </c>
      <c r="G171" s="6">
        <v>150</v>
      </c>
      <c r="H171" s="6">
        <v>150</v>
      </c>
      <c r="I171" s="6">
        <v>220</v>
      </c>
      <c r="J171" s="6">
        <f t="shared" si="12"/>
        <v>33000</v>
      </c>
      <c r="K171" s="6"/>
      <c r="L171" s="84">
        <f t="shared" si="14"/>
        <v>33673.469387755104</v>
      </c>
      <c r="M171" s="7"/>
      <c r="N171" s="7"/>
      <c r="O171" s="7"/>
      <c r="P171" s="7"/>
      <c r="Q171" s="7"/>
      <c r="R171" s="7"/>
      <c r="S171" s="119" t="s">
        <v>53</v>
      </c>
      <c r="T171" s="117">
        <v>1</v>
      </c>
      <c r="U171" s="10">
        <v>33673.469387755104</v>
      </c>
      <c r="V171" s="98">
        <f t="shared" si="15"/>
        <v>6.7337396104519392E-5</v>
      </c>
      <c r="W171" s="119" t="s">
        <v>53</v>
      </c>
      <c r="X171" s="117">
        <v>1</v>
      </c>
      <c r="Y171" s="10">
        <v>33673.469387755104</v>
      </c>
      <c r="Z171" s="98"/>
      <c r="AA171" s="9">
        <v>471</v>
      </c>
      <c r="AB171" s="119" t="s">
        <v>53</v>
      </c>
      <c r="AC171" s="117">
        <v>1</v>
      </c>
      <c r="AD171" s="10">
        <v>33673.469387755104</v>
      </c>
      <c r="AE171" s="110">
        <f>(Tabelle1[[#This Row],[gesamter Wärmebedarf unter Berücksichtigung Wirkungsgrad Gasfeuerungsanlage (Gas) '[kWh/a'] 2030]]*0.7)/8760</f>
        <v>2.6908023483365948</v>
      </c>
      <c r="AF171" s="8">
        <f t="shared" si="13"/>
        <v>6.5100710823604618E-5</v>
      </c>
      <c r="AG171" s="119" t="s">
        <v>53</v>
      </c>
      <c r="AH171" s="117">
        <v>1</v>
      </c>
      <c r="AI171" s="10">
        <v>33673.469387755104</v>
      </c>
      <c r="AJ171" s="98">
        <f t="shared" si="16"/>
        <v>3.199776866606612E-5</v>
      </c>
      <c r="AK171" s="119" t="s">
        <v>53</v>
      </c>
      <c r="AL171" s="117">
        <v>1</v>
      </c>
      <c r="AM171" s="10">
        <v>33673.469387755104</v>
      </c>
      <c r="AN171" s="98"/>
      <c r="AO171" s="119" t="s">
        <v>53</v>
      </c>
      <c r="AP171" s="117">
        <v>1</v>
      </c>
      <c r="AQ171" s="10">
        <v>33673.469387755104</v>
      </c>
      <c r="AR171" s="98">
        <f t="shared" si="17"/>
        <v>3.199776866606612E-5</v>
      </c>
      <c r="AS171" s="119" t="s">
        <v>53</v>
      </c>
      <c r="AT171" s="117">
        <v>1</v>
      </c>
      <c r="AU171" s="10">
        <v>33673.469387755104</v>
      </c>
      <c r="AV171" s="8"/>
    </row>
    <row r="172" spans="1:48" x14ac:dyDescent="0.25">
      <c r="A172" s="6">
        <v>10169</v>
      </c>
      <c r="B172" s="6">
        <v>449756</v>
      </c>
      <c r="C172" s="6">
        <v>5425478</v>
      </c>
      <c r="D172" s="205">
        <v>20</v>
      </c>
      <c r="E172" s="6" t="s">
        <v>212</v>
      </c>
      <c r="F172" s="6">
        <v>1</v>
      </c>
      <c r="G172" s="6">
        <v>150</v>
      </c>
      <c r="H172" s="6">
        <v>150</v>
      </c>
      <c r="I172" s="6">
        <v>330</v>
      </c>
      <c r="J172" s="6">
        <f t="shared" si="12"/>
        <v>49500</v>
      </c>
      <c r="K172" s="6"/>
      <c r="L172" s="84">
        <f t="shared" si="14"/>
        <v>50510.204081632655</v>
      </c>
      <c r="M172" s="7"/>
      <c r="N172" s="7"/>
      <c r="O172" s="7"/>
      <c r="P172" s="7"/>
      <c r="Q172" s="7"/>
      <c r="R172" s="7"/>
      <c r="S172" s="119" t="s">
        <v>54</v>
      </c>
      <c r="T172" s="117">
        <v>1</v>
      </c>
      <c r="U172" s="10">
        <v>0</v>
      </c>
      <c r="V172" s="98">
        <f t="shared" si="15"/>
        <v>0</v>
      </c>
      <c r="W172" s="119" t="s">
        <v>54</v>
      </c>
      <c r="X172" s="117">
        <v>1</v>
      </c>
      <c r="Y172" s="10">
        <v>0</v>
      </c>
      <c r="Z172" s="98"/>
      <c r="AA172" s="9">
        <v>114</v>
      </c>
      <c r="AB172" s="119" t="s">
        <v>54</v>
      </c>
      <c r="AC172" s="117">
        <v>1</v>
      </c>
      <c r="AD172" s="10">
        <v>0</v>
      </c>
      <c r="AE172" s="110">
        <f>(Tabelle1[[#This Row],[gesamter Wärmebedarf unter Berücksichtigung Wirkungsgrad Gasfeuerungsanlage (Gas) '[kWh/a'] 2030]]*0.7)/8760</f>
        <v>0</v>
      </c>
      <c r="AF172" s="8">
        <f t="shared" si="13"/>
        <v>0</v>
      </c>
      <c r="AG172" s="119" t="s">
        <v>54</v>
      </c>
      <c r="AH172" s="117">
        <v>1</v>
      </c>
      <c r="AI172" s="10">
        <v>0</v>
      </c>
      <c r="AJ172" s="98">
        <f t="shared" si="16"/>
        <v>0</v>
      </c>
      <c r="AK172" s="119" t="s">
        <v>54</v>
      </c>
      <c r="AL172" s="117">
        <v>1</v>
      </c>
      <c r="AM172" s="10">
        <v>0</v>
      </c>
      <c r="AN172" s="98"/>
      <c r="AO172" s="119" t="s">
        <v>54</v>
      </c>
      <c r="AP172" s="117">
        <v>1</v>
      </c>
      <c r="AQ172" s="10">
        <v>0</v>
      </c>
      <c r="AR172" s="98">
        <f t="shared" si="17"/>
        <v>0</v>
      </c>
      <c r="AS172" s="119" t="s">
        <v>54</v>
      </c>
      <c r="AT172" s="117">
        <v>1</v>
      </c>
      <c r="AU172" s="10">
        <v>0</v>
      </c>
      <c r="AV172" s="8"/>
    </row>
    <row r="173" spans="1:48" x14ac:dyDescent="0.25">
      <c r="A173" s="6">
        <v>10170</v>
      </c>
      <c r="B173" s="6">
        <v>449758</v>
      </c>
      <c r="C173" s="6">
        <v>5425486</v>
      </c>
      <c r="D173" s="205">
        <v>20</v>
      </c>
      <c r="E173" s="6" t="s">
        <v>212</v>
      </c>
      <c r="F173" s="6">
        <v>1</v>
      </c>
      <c r="G173" s="6">
        <v>150</v>
      </c>
      <c r="H173" s="6">
        <v>150</v>
      </c>
      <c r="I173" s="6">
        <v>250</v>
      </c>
      <c r="J173" s="6">
        <f t="shared" si="12"/>
        <v>37500</v>
      </c>
      <c r="K173" s="6"/>
      <c r="L173" s="84">
        <f t="shared" si="14"/>
        <v>38265.306122448979</v>
      </c>
      <c r="M173" s="7"/>
      <c r="N173" s="7"/>
      <c r="O173" s="7"/>
      <c r="P173" s="7"/>
      <c r="Q173" s="7"/>
      <c r="R173" s="7"/>
      <c r="S173" s="119" t="s">
        <v>54</v>
      </c>
      <c r="T173" s="117">
        <v>1</v>
      </c>
      <c r="U173" s="10">
        <v>0</v>
      </c>
      <c r="V173" s="98">
        <f t="shared" si="15"/>
        <v>0</v>
      </c>
      <c r="W173" s="119" t="s">
        <v>54</v>
      </c>
      <c r="X173" s="117">
        <v>1</v>
      </c>
      <c r="Y173" s="10">
        <v>0</v>
      </c>
      <c r="Z173" s="98"/>
      <c r="AA173" s="9">
        <v>822</v>
      </c>
      <c r="AB173" s="119" t="s">
        <v>54</v>
      </c>
      <c r="AC173" s="117">
        <v>1</v>
      </c>
      <c r="AD173" s="10">
        <v>0</v>
      </c>
      <c r="AE173" s="110">
        <f>(Tabelle1[[#This Row],[gesamter Wärmebedarf unter Berücksichtigung Wirkungsgrad Gasfeuerungsanlage (Gas) '[kWh/a'] 2030]]*0.7)/8760</f>
        <v>0</v>
      </c>
      <c r="AF173" s="8">
        <f t="shared" si="13"/>
        <v>0</v>
      </c>
      <c r="AG173" s="119" t="s">
        <v>54</v>
      </c>
      <c r="AH173" s="117">
        <v>1</v>
      </c>
      <c r="AI173" s="10">
        <v>0</v>
      </c>
      <c r="AJ173" s="98">
        <f t="shared" si="16"/>
        <v>0</v>
      </c>
      <c r="AK173" s="119" t="s">
        <v>54</v>
      </c>
      <c r="AL173" s="117">
        <v>1</v>
      </c>
      <c r="AM173" s="10">
        <v>0</v>
      </c>
      <c r="AN173" s="98"/>
      <c r="AO173" s="119" t="s">
        <v>54</v>
      </c>
      <c r="AP173" s="117">
        <v>1</v>
      </c>
      <c r="AQ173" s="10">
        <v>0</v>
      </c>
      <c r="AR173" s="98">
        <f t="shared" si="17"/>
        <v>0</v>
      </c>
      <c r="AS173" s="119" t="s">
        <v>54</v>
      </c>
      <c r="AT173" s="117">
        <v>1</v>
      </c>
      <c r="AU173" s="10">
        <v>0</v>
      </c>
      <c r="AV173" s="8"/>
    </row>
    <row r="174" spans="1:48" x14ac:dyDescent="0.25">
      <c r="A174" s="6">
        <v>10171</v>
      </c>
      <c r="B174" s="6">
        <v>449760</v>
      </c>
      <c r="C174" s="6">
        <v>5425494</v>
      </c>
      <c r="D174" s="205">
        <v>21</v>
      </c>
      <c r="E174" s="75" t="s">
        <v>210</v>
      </c>
      <c r="F174" s="6">
        <v>6.73</v>
      </c>
      <c r="G174" s="6">
        <v>70</v>
      </c>
      <c r="H174" s="6">
        <v>471.1</v>
      </c>
      <c r="I174" s="6">
        <v>150</v>
      </c>
      <c r="J174" s="6">
        <f t="shared" si="12"/>
        <v>70665</v>
      </c>
      <c r="K174" s="6"/>
      <c r="L174" s="84">
        <f t="shared" si="14"/>
        <v>72107.142857142855</v>
      </c>
      <c r="M174" s="7"/>
      <c r="N174" s="7"/>
      <c r="O174" s="7"/>
      <c r="P174" s="7"/>
      <c r="Q174" s="7"/>
      <c r="R174" s="7"/>
      <c r="S174" s="119" t="s">
        <v>54</v>
      </c>
      <c r="T174" s="117">
        <v>6.73</v>
      </c>
      <c r="U174" s="10">
        <v>0</v>
      </c>
      <c r="V174" s="98">
        <f t="shared" si="15"/>
        <v>0</v>
      </c>
      <c r="W174" s="119" t="s">
        <v>54</v>
      </c>
      <c r="X174" s="117">
        <v>6.73</v>
      </c>
      <c r="Y174" s="10">
        <v>0</v>
      </c>
      <c r="Z174" s="98"/>
      <c r="AA174" s="9">
        <v>1092</v>
      </c>
      <c r="AB174" s="119" t="s">
        <v>54</v>
      </c>
      <c r="AC174" s="117">
        <v>6.73</v>
      </c>
      <c r="AD174" s="10">
        <v>0</v>
      </c>
      <c r="AE174" s="110">
        <f>(Tabelle1[[#This Row],[gesamter Wärmebedarf unter Berücksichtigung Wirkungsgrad Gasfeuerungsanlage (Gas) '[kWh/a'] 2030]]*0.7)/8760</f>
        <v>0</v>
      </c>
      <c r="AF174" s="8">
        <f t="shared" si="13"/>
        <v>0</v>
      </c>
      <c r="AG174" s="119" t="s">
        <v>54</v>
      </c>
      <c r="AH174" s="117">
        <v>6.73</v>
      </c>
      <c r="AI174" s="10">
        <v>0</v>
      </c>
      <c r="AJ174" s="98">
        <f t="shared" si="16"/>
        <v>0</v>
      </c>
      <c r="AK174" s="119" t="s">
        <v>54</v>
      </c>
      <c r="AL174" s="117">
        <v>6.73</v>
      </c>
      <c r="AM174" s="10">
        <v>0</v>
      </c>
      <c r="AN174" s="98"/>
      <c r="AO174" s="119" t="s">
        <v>54</v>
      </c>
      <c r="AP174" s="117">
        <v>6.73</v>
      </c>
      <c r="AQ174" s="10">
        <v>0</v>
      </c>
      <c r="AR174" s="98">
        <f t="shared" si="17"/>
        <v>0</v>
      </c>
      <c r="AS174" s="119" t="s">
        <v>54</v>
      </c>
      <c r="AT174" s="117">
        <v>6.73</v>
      </c>
      <c r="AU174" s="10">
        <v>0</v>
      </c>
      <c r="AV174" s="8"/>
    </row>
    <row r="175" spans="1:48" x14ac:dyDescent="0.25">
      <c r="A175" s="6">
        <v>10172</v>
      </c>
      <c r="B175" s="6">
        <v>449762</v>
      </c>
      <c r="C175" s="6">
        <v>5425503</v>
      </c>
      <c r="D175" s="205">
        <v>21</v>
      </c>
      <c r="E175" s="6" t="s">
        <v>212</v>
      </c>
      <c r="F175" s="6">
        <v>1</v>
      </c>
      <c r="G175" s="6">
        <v>150</v>
      </c>
      <c r="H175" s="6">
        <v>150</v>
      </c>
      <c r="I175" s="6">
        <v>200</v>
      </c>
      <c r="J175" s="6">
        <f t="shared" si="12"/>
        <v>30000</v>
      </c>
      <c r="K175" s="6"/>
      <c r="L175" s="84">
        <f t="shared" si="14"/>
        <v>30612.244897959183</v>
      </c>
      <c r="M175" s="7"/>
      <c r="N175" s="7"/>
      <c r="O175" s="7"/>
      <c r="P175" s="7"/>
      <c r="Q175" s="7"/>
      <c r="R175" s="7"/>
      <c r="S175" s="119" t="s">
        <v>54</v>
      </c>
      <c r="T175" s="117">
        <v>1</v>
      </c>
      <c r="U175" s="10">
        <v>0</v>
      </c>
      <c r="V175" s="98">
        <f t="shared" si="15"/>
        <v>0</v>
      </c>
      <c r="W175" s="119" t="s">
        <v>54</v>
      </c>
      <c r="X175" s="117">
        <v>1</v>
      </c>
      <c r="Y175" s="10">
        <v>0</v>
      </c>
      <c r="Z175" s="98"/>
      <c r="AA175" s="9">
        <v>691</v>
      </c>
      <c r="AB175" s="119" t="s">
        <v>54</v>
      </c>
      <c r="AC175" s="117">
        <v>1</v>
      </c>
      <c r="AD175" s="10">
        <v>0</v>
      </c>
      <c r="AE175" s="110">
        <f>(Tabelle1[[#This Row],[gesamter Wärmebedarf unter Berücksichtigung Wirkungsgrad Gasfeuerungsanlage (Gas) '[kWh/a'] 2030]]*0.7)/8760</f>
        <v>0</v>
      </c>
      <c r="AF175" s="8">
        <f t="shared" si="13"/>
        <v>0</v>
      </c>
      <c r="AG175" s="119" t="s">
        <v>54</v>
      </c>
      <c r="AH175" s="117">
        <v>1</v>
      </c>
      <c r="AI175" s="10">
        <v>0</v>
      </c>
      <c r="AJ175" s="98">
        <f t="shared" si="16"/>
        <v>0</v>
      </c>
      <c r="AK175" s="119" t="s">
        <v>54</v>
      </c>
      <c r="AL175" s="117">
        <v>1</v>
      </c>
      <c r="AM175" s="10">
        <v>0</v>
      </c>
      <c r="AN175" s="98"/>
      <c r="AO175" s="119" t="s">
        <v>54</v>
      </c>
      <c r="AP175" s="117">
        <v>1</v>
      </c>
      <c r="AQ175" s="10">
        <v>0</v>
      </c>
      <c r="AR175" s="98">
        <f t="shared" si="17"/>
        <v>0</v>
      </c>
      <c r="AS175" s="119" t="s">
        <v>54</v>
      </c>
      <c r="AT175" s="117">
        <v>1</v>
      </c>
      <c r="AU175" s="10">
        <v>0</v>
      </c>
      <c r="AV175" s="8"/>
    </row>
    <row r="176" spans="1:48" x14ac:dyDescent="0.25">
      <c r="A176" s="6">
        <v>10173</v>
      </c>
      <c r="B176" s="6">
        <v>449745</v>
      </c>
      <c r="C176" s="6">
        <v>5425552</v>
      </c>
      <c r="D176" s="205">
        <v>12</v>
      </c>
      <c r="E176" s="6" t="s">
        <v>212</v>
      </c>
      <c r="F176" s="6">
        <v>1</v>
      </c>
      <c r="G176" s="6">
        <v>150</v>
      </c>
      <c r="H176" s="6">
        <v>150</v>
      </c>
      <c r="I176" s="6">
        <v>180</v>
      </c>
      <c r="J176" s="6">
        <f t="shared" si="12"/>
        <v>27000</v>
      </c>
      <c r="K176" s="6"/>
      <c r="L176" s="84">
        <f t="shared" si="14"/>
        <v>27551.020408163266</v>
      </c>
      <c r="M176" s="7"/>
      <c r="N176" s="7"/>
      <c r="O176" s="7"/>
      <c r="P176" s="7"/>
      <c r="Q176" s="7"/>
      <c r="R176" s="7"/>
      <c r="S176" s="119" t="s">
        <v>53</v>
      </c>
      <c r="T176" s="117">
        <v>1</v>
      </c>
      <c r="U176" s="10">
        <v>27551.020408163266</v>
      </c>
      <c r="V176" s="98">
        <f t="shared" si="15"/>
        <v>5.5094233176424957E-5</v>
      </c>
      <c r="W176" s="119" t="s">
        <v>53</v>
      </c>
      <c r="X176" s="117">
        <v>1</v>
      </c>
      <c r="Y176" s="10">
        <v>27551.020408163266</v>
      </c>
      <c r="Z176" s="98"/>
      <c r="AA176" s="9">
        <v>1141</v>
      </c>
      <c r="AB176" s="119" t="s">
        <v>53</v>
      </c>
      <c r="AC176" s="117">
        <v>1</v>
      </c>
      <c r="AD176" s="10">
        <v>27551.020408163266</v>
      </c>
      <c r="AE176" s="110">
        <f>(Tabelle1[[#This Row],[gesamter Wärmebedarf unter Berücksichtigung Wirkungsgrad Gasfeuerungsanlage (Gas) '[kWh/a'] 2030]]*0.7)/8760</f>
        <v>2.2015655577299413</v>
      </c>
      <c r="AF176" s="8">
        <f t="shared" si="13"/>
        <v>5.3264217946585601E-5</v>
      </c>
      <c r="AG176" s="119" t="s">
        <v>53</v>
      </c>
      <c r="AH176" s="117">
        <v>1</v>
      </c>
      <c r="AI176" s="10">
        <v>27551.020408163266</v>
      </c>
      <c r="AJ176" s="98">
        <f t="shared" si="16"/>
        <v>2.6179992544963188E-5</v>
      </c>
      <c r="AK176" s="119" t="s">
        <v>53</v>
      </c>
      <c r="AL176" s="117">
        <v>1</v>
      </c>
      <c r="AM176" s="10">
        <v>27551.020408163266</v>
      </c>
      <c r="AN176" s="98"/>
      <c r="AO176" s="119" t="s">
        <v>53</v>
      </c>
      <c r="AP176" s="117">
        <v>1</v>
      </c>
      <c r="AQ176" s="10">
        <v>27551.020408163266</v>
      </c>
      <c r="AR176" s="98">
        <f t="shared" si="17"/>
        <v>2.6179992544963188E-5</v>
      </c>
      <c r="AS176" s="119" t="s">
        <v>53</v>
      </c>
      <c r="AT176" s="117">
        <v>1</v>
      </c>
      <c r="AU176" s="10">
        <v>27551.020408163266</v>
      </c>
      <c r="AV176" s="8"/>
    </row>
    <row r="177" spans="1:48" x14ac:dyDescent="0.25">
      <c r="A177" s="6">
        <v>10174</v>
      </c>
      <c r="B177" s="6">
        <v>449751</v>
      </c>
      <c r="C177" s="6">
        <v>5425545</v>
      </c>
      <c r="D177" s="205">
        <v>12</v>
      </c>
      <c r="E177" s="6" t="s">
        <v>212</v>
      </c>
      <c r="F177" s="6">
        <v>1</v>
      </c>
      <c r="G177" s="6">
        <v>150</v>
      </c>
      <c r="H177" s="6">
        <v>150</v>
      </c>
      <c r="I177" s="6">
        <v>180</v>
      </c>
      <c r="J177" s="6">
        <f t="shared" si="12"/>
        <v>27000</v>
      </c>
      <c r="K177" s="6"/>
      <c r="L177" s="84">
        <f t="shared" si="14"/>
        <v>27551.020408163266</v>
      </c>
      <c r="M177" s="7"/>
      <c r="N177" s="7"/>
      <c r="O177" s="7"/>
      <c r="P177" s="7"/>
      <c r="Q177" s="7"/>
      <c r="R177" s="7"/>
      <c r="S177" s="119" t="s">
        <v>53</v>
      </c>
      <c r="T177" s="117">
        <v>1</v>
      </c>
      <c r="U177" s="10">
        <v>27551.020408163266</v>
      </c>
      <c r="V177" s="98">
        <f t="shared" si="15"/>
        <v>5.5094233176424957E-5</v>
      </c>
      <c r="W177" s="119" t="s">
        <v>53</v>
      </c>
      <c r="X177" s="117">
        <v>1</v>
      </c>
      <c r="Y177" s="10">
        <v>27551.020408163266</v>
      </c>
      <c r="Z177" s="98"/>
      <c r="AA177" s="9">
        <v>1047</v>
      </c>
      <c r="AB177" s="119" t="s">
        <v>53</v>
      </c>
      <c r="AC177" s="117">
        <v>1</v>
      </c>
      <c r="AD177" s="10">
        <v>27551.020408163266</v>
      </c>
      <c r="AE177" s="110">
        <f>(Tabelle1[[#This Row],[gesamter Wärmebedarf unter Berücksichtigung Wirkungsgrad Gasfeuerungsanlage (Gas) '[kWh/a'] 2030]]*0.7)/8760</f>
        <v>2.2015655577299413</v>
      </c>
      <c r="AF177" s="8">
        <f t="shared" si="13"/>
        <v>5.3264217946585601E-5</v>
      </c>
      <c r="AG177" s="119" t="s">
        <v>53</v>
      </c>
      <c r="AH177" s="117">
        <v>1</v>
      </c>
      <c r="AI177" s="10">
        <v>27551.020408163266</v>
      </c>
      <c r="AJ177" s="98">
        <f t="shared" si="16"/>
        <v>2.6179992544963188E-5</v>
      </c>
      <c r="AK177" s="119" t="s">
        <v>53</v>
      </c>
      <c r="AL177" s="117">
        <v>1</v>
      </c>
      <c r="AM177" s="10">
        <v>27551.020408163266</v>
      </c>
      <c r="AN177" s="98"/>
      <c r="AO177" s="119" t="s">
        <v>53</v>
      </c>
      <c r="AP177" s="117">
        <v>1</v>
      </c>
      <c r="AQ177" s="10">
        <v>27551.020408163266</v>
      </c>
      <c r="AR177" s="98">
        <f t="shared" si="17"/>
        <v>2.6179992544963188E-5</v>
      </c>
      <c r="AS177" s="119" t="s">
        <v>54</v>
      </c>
      <c r="AT177" s="117">
        <v>1</v>
      </c>
      <c r="AU177" s="10">
        <v>0</v>
      </c>
      <c r="AV177" s="8"/>
    </row>
    <row r="178" spans="1:48" x14ac:dyDescent="0.25">
      <c r="A178" s="6">
        <v>10175</v>
      </c>
      <c r="B178" s="6">
        <v>449755</v>
      </c>
      <c r="C178" s="6">
        <v>5425538</v>
      </c>
      <c r="D178" s="205">
        <v>12</v>
      </c>
      <c r="E178" s="75" t="s">
        <v>210</v>
      </c>
      <c r="F178" s="6">
        <v>6.73</v>
      </c>
      <c r="G178" s="6">
        <v>70</v>
      </c>
      <c r="H178" s="6">
        <v>471.1</v>
      </c>
      <c r="I178" s="6">
        <v>150</v>
      </c>
      <c r="J178" s="6">
        <f t="shared" si="12"/>
        <v>70665</v>
      </c>
      <c r="K178" s="6"/>
      <c r="L178" s="84">
        <f t="shared" si="14"/>
        <v>72107.142857142855</v>
      </c>
      <c r="M178" s="7"/>
      <c r="N178" s="7"/>
      <c r="O178" s="7"/>
      <c r="P178" s="7"/>
      <c r="Q178" s="7"/>
      <c r="R178" s="7"/>
      <c r="S178" s="119" t="s">
        <v>54</v>
      </c>
      <c r="T178" s="117">
        <v>6.73</v>
      </c>
      <c r="U178" s="10">
        <v>0</v>
      </c>
      <c r="V178" s="98">
        <f t="shared" si="15"/>
        <v>0</v>
      </c>
      <c r="W178" s="119" t="s">
        <v>54</v>
      </c>
      <c r="X178" s="117">
        <v>6.73</v>
      </c>
      <c r="Y178" s="10">
        <v>0</v>
      </c>
      <c r="Z178" s="98"/>
      <c r="AA178" s="9">
        <v>478</v>
      </c>
      <c r="AB178" s="119" t="s">
        <v>54</v>
      </c>
      <c r="AC178" s="117">
        <v>6.73</v>
      </c>
      <c r="AD178" s="10">
        <v>0</v>
      </c>
      <c r="AE178" s="110">
        <f>(Tabelle1[[#This Row],[gesamter Wärmebedarf unter Berücksichtigung Wirkungsgrad Gasfeuerungsanlage (Gas) '[kWh/a'] 2030]]*0.7)/8760</f>
        <v>0</v>
      </c>
      <c r="AF178" s="8">
        <f t="shared" si="13"/>
        <v>0</v>
      </c>
      <c r="AG178" s="119" t="s">
        <v>54</v>
      </c>
      <c r="AH178" s="117">
        <v>6.73</v>
      </c>
      <c r="AI178" s="10">
        <v>0</v>
      </c>
      <c r="AJ178" s="98">
        <f t="shared" si="16"/>
        <v>0</v>
      </c>
      <c r="AK178" s="119" t="s">
        <v>54</v>
      </c>
      <c r="AL178" s="117">
        <v>6.73</v>
      </c>
      <c r="AM178" s="10">
        <v>0</v>
      </c>
      <c r="AN178" s="98"/>
      <c r="AO178" s="119" t="s">
        <v>54</v>
      </c>
      <c r="AP178" s="117">
        <v>6.73</v>
      </c>
      <c r="AQ178" s="10">
        <v>0</v>
      </c>
      <c r="AR178" s="98">
        <f t="shared" si="17"/>
        <v>0</v>
      </c>
      <c r="AS178" s="119" t="s">
        <v>54</v>
      </c>
      <c r="AT178" s="117">
        <v>6.73</v>
      </c>
      <c r="AU178" s="10">
        <v>0</v>
      </c>
      <c r="AV178" s="8"/>
    </row>
    <row r="179" spans="1:48" x14ac:dyDescent="0.25">
      <c r="A179" s="6">
        <v>10176</v>
      </c>
      <c r="B179" s="6">
        <v>449708</v>
      </c>
      <c r="C179" s="6">
        <v>5425493</v>
      </c>
      <c r="D179" s="205">
        <v>11</v>
      </c>
      <c r="E179" s="6" t="s">
        <v>212</v>
      </c>
      <c r="F179" s="6">
        <v>1</v>
      </c>
      <c r="G179" s="6">
        <v>150</v>
      </c>
      <c r="H179" s="6">
        <v>150</v>
      </c>
      <c r="I179" s="6">
        <v>380</v>
      </c>
      <c r="J179" s="6">
        <f t="shared" si="12"/>
        <v>57000</v>
      </c>
      <c r="K179" s="6"/>
      <c r="L179" s="84">
        <f t="shared" si="14"/>
        <v>58163.265306122448</v>
      </c>
      <c r="M179" s="7"/>
      <c r="N179" s="7"/>
      <c r="O179" s="7"/>
      <c r="P179" s="7"/>
      <c r="Q179" s="7"/>
      <c r="R179" s="7"/>
      <c r="S179" s="119" t="s">
        <v>53</v>
      </c>
      <c r="T179" s="117">
        <v>1</v>
      </c>
      <c r="U179" s="10">
        <v>58163.265306122448</v>
      </c>
      <c r="V179" s="98">
        <f t="shared" si="15"/>
        <v>1.1631004781689712E-4</v>
      </c>
      <c r="W179" s="119" t="s">
        <v>53</v>
      </c>
      <c r="X179" s="117">
        <v>1</v>
      </c>
      <c r="Y179" s="10">
        <v>58163.265306122448</v>
      </c>
      <c r="Z179" s="98"/>
      <c r="AA179" s="9">
        <v>1718</v>
      </c>
      <c r="AB179" s="119" t="s">
        <v>53</v>
      </c>
      <c r="AC179" s="117">
        <v>1</v>
      </c>
      <c r="AD179" s="10">
        <v>58163.265306122448</v>
      </c>
      <c r="AE179" s="110">
        <f>(Tabelle1[[#This Row],[gesamter Wärmebedarf unter Berücksichtigung Wirkungsgrad Gasfeuerungsanlage (Gas) '[kWh/a'] 2030]]*0.7)/8760</f>
        <v>4.6477495107632087</v>
      </c>
      <c r="AF179" s="8">
        <f t="shared" si="13"/>
        <v>1.124466823316807E-4</v>
      </c>
      <c r="AG179" s="119" t="s">
        <v>53</v>
      </c>
      <c r="AH179" s="117">
        <v>1</v>
      </c>
      <c r="AI179" s="10">
        <v>58163.265306122448</v>
      </c>
      <c r="AJ179" s="98">
        <f t="shared" si="16"/>
        <v>5.5268873150477837E-5</v>
      </c>
      <c r="AK179" s="119" t="s">
        <v>53</v>
      </c>
      <c r="AL179" s="117">
        <v>1</v>
      </c>
      <c r="AM179" s="10">
        <v>58163.265306122448</v>
      </c>
      <c r="AN179" s="98"/>
      <c r="AO179" s="119" t="s">
        <v>53</v>
      </c>
      <c r="AP179" s="117">
        <v>1</v>
      </c>
      <c r="AQ179" s="10">
        <v>58163.265306122448</v>
      </c>
      <c r="AR179" s="98">
        <f t="shared" si="17"/>
        <v>5.5268873150477837E-5</v>
      </c>
      <c r="AS179" s="119" t="s">
        <v>53</v>
      </c>
      <c r="AT179" s="117">
        <v>1</v>
      </c>
      <c r="AU179" s="10">
        <v>58163.265306122448</v>
      </c>
      <c r="AV179" s="8"/>
    </row>
    <row r="180" spans="1:48" x14ac:dyDescent="0.25">
      <c r="A180" s="6">
        <v>10177</v>
      </c>
      <c r="B180" s="6">
        <v>449710</v>
      </c>
      <c r="C180" s="6">
        <v>5425500</v>
      </c>
      <c r="D180" s="205">
        <v>10</v>
      </c>
      <c r="E180" s="6" t="s">
        <v>212</v>
      </c>
      <c r="F180" s="6">
        <v>1</v>
      </c>
      <c r="G180" s="6">
        <v>150</v>
      </c>
      <c r="H180" s="6">
        <v>150</v>
      </c>
      <c r="I180" s="6">
        <v>100</v>
      </c>
      <c r="J180" s="6">
        <f t="shared" si="12"/>
        <v>15000</v>
      </c>
      <c r="K180" s="6"/>
      <c r="L180" s="84">
        <f t="shared" si="14"/>
        <v>15306.122448979591</v>
      </c>
      <c r="M180" s="7"/>
      <c r="N180" s="7"/>
      <c r="O180" s="7"/>
      <c r="P180" s="7"/>
      <c r="Q180" s="7"/>
      <c r="R180" s="7"/>
      <c r="S180" s="119" t="s">
        <v>53</v>
      </c>
      <c r="T180" s="117">
        <v>1</v>
      </c>
      <c r="U180" s="10">
        <v>15306.122448979591</v>
      </c>
      <c r="V180" s="98">
        <f t="shared" si="15"/>
        <v>3.0607907320236087E-5</v>
      </c>
      <c r="W180" s="119" t="s">
        <v>53</v>
      </c>
      <c r="X180" s="117">
        <v>1</v>
      </c>
      <c r="Y180" s="10">
        <v>15306.122448979591</v>
      </c>
      <c r="Z180" s="98"/>
      <c r="AA180" s="9">
        <v>1276</v>
      </c>
      <c r="AB180" s="119" t="s">
        <v>53</v>
      </c>
      <c r="AC180" s="117">
        <v>1</v>
      </c>
      <c r="AD180" s="10">
        <v>15306.122448979591</v>
      </c>
      <c r="AE180" s="110">
        <f>(Tabelle1[[#This Row],[gesamter Wärmebedarf unter Berücksichtigung Wirkungsgrad Gasfeuerungsanlage (Gas) '[kWh/a'] 2030]]*0.7)/8760</f>
        <v>1.2230919765166339</v>
      </c>
      <c r="AF180" s="8">
        <f t="shared" si="13"/>
        <v>2.9591232192547556E-5</v>
      </c>
      <c r="AG180" s="119" t="s">
        <v>53</v>
      </c>
      <c r="AH180" s="117">
        <v>1</v>
      </c>
      <c r="AI180" s="10">
        <v>15306.122448979591</v>
      </c>
      <c r="AJ180" s="98">
        <f t="shared" si="16"/>
        <v>1.4544440302757324E-5</v>
      </c>
      <c r="AK180" s="119" t="s">
        <v>53</v>
      </c>
      <c r="AL180" s="117">
        <v>1</v>
      </c>
      <c r="AM180" s="10">
        <v>15306.122448979591</v>
      </c>
      <c r="AN180" s="98"/>
      <c r="AO180" s="119" t="s">
        <v>53</v>
      </c>
      <c r="AP180" s="117">
        <v>1</v>
      </c>
      <c r="AQ180" s="10">
        <v>15306.122448979591</v>
      </c>
      <c r="AR180" s="98">
        <f t="shared" si="17"/>
        <v>1.4544440302757324E-5</v>
      </c>
      <c r="AS180" s="119" t="s">
        <v>53</v>
      </c>
      <c r="AT180" s="117">
        <v>1</v>
      </c>
      <c r="AU180" s="10">
        <v>15306.122448979591</v>
      </c>
      <c r="AV180" s="8"/>
    </row>
    <row r="181" spans="1:48" x14ac:dyDescent="0.25">
      <c r="A181" s="6">
        <v>10178</v>
      </c>
      <c r="B181" s="6">
        <v>449711</v>
      </c>
      <c r="C181" s="6">
        <v>5425509</v>
      </c>
      <c r="D181" s="205">
        <v>9</v>
      </c>
      <c r="E181" s="6" t="s">
        <v>212</v>
      </c>
      <c r="F181" s="6">
        <v>1</v>
      </c>
      <c r="G181" s="6">
        <v>150</v>
      </c>
      <c r="H181" s="6">
        <v>150</v>
      </c>
      <c r="I181" s="6">
        <v>30</v>
      </c>
      <c r="J181" s="6">
        <f t="shared" si="12"/>
        <v>4500</v>
      </c>
      <c r="K181" s="6"/>
      <c r="L181" s="84">
        <f t="shared" si="14"/>
        <v>4591.8367346938776</v>
      </c>
      <c r="M181" s="7"/>
      <c r="N181" s="7"/>
      <c r="O181" s="7"/>
      <c r="P181" s="7"/>
      <c r="Q181" s="7"/>
      <c r="R181" s="7"/>
      <c r="S181" s="119" t="s">
        <v>54</v>
      </c>
      <c r="T181" s="117">
        <v>1</v>
      </c>
      <c r="U181" s="10">
        <v>0</v>
      </c>
      <c r="V181" s="98">
        <f t="shared" si="15"/>
        <v>0</v>
      </c>
      <c r="W181" s="119" t="s">
        <v>54</v>
      </c>
      <c r="X181" s="117">
        <v>1</v>
      </c>
      <c r="Y181" s="10">
        <v>0</v>
      </c>
      <c r="Z181" s="98"/>
      <c r="AA181" s="9">
        <v>320</v>
      </c>
      <c r="AB181" s="119" t="s">
        <v>54</v>
      </c>
      <c r="AC181" s="117">
        <v>1</v>
      </c>
      <c r="AD181" s="10">
        <v>0</v>
      </c>
      <c r="AE181" s="110">
        <f>(Tabelle1[[#This Row],[gesamter Wärmebedarf unter Berücksichtigung Wirkungsgrad Gasfeuerungsanlage (Gas) '[kWh/a'] 2030]]*0.7)/8760</f>
        <v>0</v>
      </c>
      <c r="AF181" s="8">
        <f t="shared" si="13"/>
        <v>0</v>
      </c>
      <c r="AG181" s="119" t="s">
        <v>54</v>
      </c>
      <c r="AH181" s="117">
        <v>1</v>
      </c>
      <c r="AI181" s="10">
        <v>0</v>
      </c>
      <c r="AJ181" s="98">
        <f t="shared" si="16"/>
        <v>0</v>
      </c>
      <c r="AK181" s="119" t="s">
        <v>54</v>
      </c>
      <c r="AL181" s="117">
        <v>1</v>
      </c>
      <c r="AM181" s="10">
        <v>0</v>
      </c>
      <c r="AN181" s="98"/>
      <c r="AO181" s="119" t="s">
        <v>54</v>
      </c>
      <c r="AP181" s="117">
        <v>1</v>
      </c>
      <c r="AQ181" s="10">
        <v>0</v>
      </c>
      <c r="AR181" s="98">
        <f t="shared" si="17"/>
        <v>0</v>
      </c>
      <c r="AS181" s="119" t="s">
        <v>54</v>
      </c>
      <c r="AT181" s="117">
        <v>1</v>
      </c>
      <c r="AU181" s="10">
        <v>0</v>
      </c>
      <c r="AV181" s="8"/>
    </row>
    <row r="182" spans="1:48" x14ac:dyDescent="0.25">
      <c r="A182" s="6">
        <v>10179</v>
      </c>
      <c r="B182" s="6">
        <v>449715</v>
      </c>
      <c r="C182" s="6">
        <v>5425515</v>
      </c>
      <c r="D182" s="205">
        <v>11</v>
      </c>
      <c r="E182" s="6" t="s">
        <v>212</v>
      </c>
      <c r="F182" s="6">
        <v>1</v>
      </c>
      <c r="G182" s="6">
        <v>150</v>
      </c>
      <c r="H182" s="6">
        <v>150</v>
      </c>
      <c r="I182" s="6">
        <v>140</v>
      </c>
      <c r="J182" s="6">
        <f t="shared" si="12"/>
        <v>21000</v>
      </c>
      <c r="K182" s="6"/>
      <c r="L182" s="84">
        <f t="shared" si="14"/>
        <v>21428.571428571428</v>
      </c>
      <c r="M182" s="7"/>
      <c r="N182" s="7"/>
      <c r="O182" s="7"/>
      <c r="P182" s="7"/>
      <c r="Q182" s="7"/>
      <c r="R182" s="7"/>
      <c r="S182" s="119" t="s">
        <v>53</v>
      </c>
      <c r="T182" s="117">
        <v>1</v>
      </c>
      <c r="U182" s="10">
        <v>21428.571428571428</v>
      </c>
      <c r="V182" s="98">
        <f t="shared" si="15"/>
        <v>4.2851070248330516E-5</v>
      </c>
      <c r="W182" s="119" t="s">
        <v>53</v>
      </c>
      <c r="X182" s="117">
        <v>1</v>
      </c>
      <c r="Y182" s="10">
        <v>21428.571428571428</v>
      </c>
      <c r="Z182" s="98"/>
      <c r="AA182" s="9">
        <v>908</v>
      </c>
      <c r="AB182" s="119" t="s">
        <v>53</v>
      </c>
      <c r="AC182" s="117">
        <v>1</v>
      </c>
      <c r="AD182" s="10">
        <v>21428.571428571428</v>
      </c>
      <c r="AE182" s="110">
        <f>(Tabelle1[[#This Row],[gesamter Wärmebedarf unter Berücksichtigung Wirkungsgrad Gasfeuerungsanlage (Gas) '[kWh/a'] 2030]]*0.7)/8760</f>
        <v>1.7123287671232874</v>
      </c>
      <c r="AF182" s="8">
        <f t="shared" si="13"/>
        <v>4.142772506956657E-5</v>
      </c>
      <c r="AG182" s="119" t="s">
        <v>53</v>
      </c>
      <c r="AH182" s="117">
        <v>1</v>
      </c>
      <c r="AI182" s="10">
        <v>21428.571428571428</v>
      </c>
      <c r="AJ182" s="98">
        <f t="shared" si="16"/>
        <v>2.0362216423860254E-5</v>
      </c>
      <c r="AK182" s="119" t="s">
        <v>53</v>
      </c>
      <c r="AL182" s="117">
        <v>1</v>
      </c>
      <c r="AM182" s="10">
        <v>21428.571428571428</v>
      </c>
      <c r="AN182" s="98"/>
      <c r="AO182" s="119" t="s">
        <v>53</v>
      </c>
      <c r="AP182" s="117">
        <v>1</v>
      </c>
      <c r="AQ182" s="10">
        <v>21428.571428571428</v>
      </c>
      <c r="AR182" s="98">
        <f t="shared" si="17"/>
        <v>2.0362216423860254E-5</v>
      </c>
      <c r="AS182" s="119" t="s">
        <v>53</v>
      </c>
      <c r="AT182" s="117">
        <v>1</v>
      </c>
      <c r="AU182" s="10">
        <v>21428.571428571428</v>
      </c>
      <c r="AV182" s="8"/>
    </row>
    <row r="183" spans="1:48" x14ac:dyDescent="0.25">
      <c r="A183" s="6">
        <v>10180</v>
      </c>
      <c r="B183" s="6">
        <v>449717</v>
      </c>
      <c r="C183" s="6">
        <v>5425523</v>
      </c>
      <c r="D183" s="205">
        <v>10</v>
      </c>
      <c r="E183" s="6" t="s">
        <v>212</v>
      </c>
      <c r="F183" s="6">
        <v>1</v>
      </c>
      <c r="G183" s="6">
        <v>150</v>
      </c>
      <c r="H183" s="6">
        <v>150</v>
      </c>
      <c r="I183" s="6">
        <v>70</v>
      </c>
      <c r="J183" s="6">
        <f t="shared" si="12"/>
        <v>10500</v>
      </c>
      <c r="K183" s="6"/>
      <c r="L183" s="84">
        <f t="shared" si="14"/>
        <v>10714.285714285714</v>
      </c>
      <c r="M183" s="7"/>
      <c r="N183" s="7"/>
      <c r="O183" s="7"/>
      <c r="P183" s="7"/>
      <c r="Q183" s="7"/>
      <c r="R183" s="7"/>
      <c r="S183" s="119" t="s">
        <v>54</v>
      </c>
      <c r="T183" s="117">
        <v>1</v>
      </c>
      <c r="U183" s="10">
        <v>0</v>
      </c>
      <c r="V183" s="98">
        <f t="shared" si="15"/>
        <v>0</v>
      </c>
      <c r="W183" s="119" t="s">
        <v>54</v>
      </c>
      <c r="X183" s="117">
        <v>1</v>
      </c>
      <c r="Y183" s="10">
        <v>0</v>
      </c>
      <c r="Z183" s="98"/>
      <c r="AA183" s="9">
        <v>624</v>
      </c>
      <c r="AB183" s="119" t="s">
        <v>54</v>
      </c>
      <c r="AC183" s="117">
        <v>1</v>
      </c>
      <c r="AD183" s="10">
        <v>0</v>
      </c>
      <c r="AE183" s="110">
        <f>(Tabelle1[[#This Row],[gesamter Wärmebedarf unter Berücksichtigung Wirkungsgrad Gasfeuerungsanlage (Gas) '[kWh/a'] 2030]]*0.7)/8760</f>
        <v>0</v>
      </c>
      <c r="AF183" s="8">
        <f t="shared" si="13"/>
        <v>0</v>
      </c>
      <c r="AG183" s="119" t="s">
        <v>54</v>
      </c>
      <c r="AH183" s="117">
        <v>1</v>
      </c>
      <c r="AI183" s="10">
        <v>0</v>
      </c>
      <c r="AJ183" s="98">
        <f t="shared" si="16"/>
        <v>0</v>
      </c>
      <c r="AK183" s="119" t="s">
        <v>54</v>
      </c>
      <c r="AL183" s="117">
        <v>1</v>
      </c>
      <c r="AM183" s="10">
        <v>0</v>
      </c>
      <c r="AN183" s="98"/>
      <c r="AO183" s="119" t="s">
        <v>54</v>
      </c>
      <c r="AP183" s="117">
        <v>1</v>
      </c>
      <c r="AQ183" s="10">
        <v>0</v>
      </c>
      <c r="AR183" s="98">
        <f t="shared" si="17"/>
        <v>0</v>
      </c>
      <c r="AS183" s="119" t="s">
        <v>54</v>
      </c>
      <c r="AT183" s="117">
        <v>1</v>
      </c>
      <c r="AU183" s="10">
        <v>0</v>
      </c>
      <c r="AV183" s="8"/>
    </row>
    <row r="184" spans="1:48" x14ac:dyDescent="0.25">
      <c r="A184" s="6">
        <v>10181</v>
      </c>
      <c r="B184" s="6">
        <v>449724</v>
      </c>
      <c r="C184" s="6">
        <v>5425530</v>
      </c>
      <c r="D184" s="205">
        <v>11</v>
      </c>
      <c r="E184" s="6" t="s">
        <v>212</v>
      </c>
      <c r="F184" s="6">
        <v>1</v>
      </c>
      <c r="G184" s="6">
        <v>150</v>
      </c>
      <c r="H184" s="6">
        <v>150</v>
      </c>
      <c r="I184" s="6">
        <v>250</v>
      </c>
      <c r="J184" s="6">
        <f t="shared" si="12"/>
        <v>37500</v>
      </c>
      <c r="K184" s="6"/>
      <c r="L184" s="84">
        <f t="shared" si="14"/>
        <v>38265.306122448979</v>
      </c>
      <c r="M184" s="7"/>
      <c r="N184" s="7"/>
      <c r="O184" s="7"/>
      <c r="P184" s="7"/>
      <c r="Q184" s="7"/>
      <c r="R184" s="7"/>
      <c r="S184" s="119" t="s">
        <v>53</v>
      </c>
      <c r="T184" s="117">
        <v>1</v>
      </c>
      <c r="U184" s="10">
        <v>38265.306122448979</v>
      </c>
      <c r="V184" s="98">
        <f t="shared" si="15"/>
        <v>7.6519768300590212E-5</v>
      </c>
      <c r="W184" s="119" t="s">
        <v>53</v>
      </c>
      <c r="X184" s="117">
        <v>1</v>
      </c>
      <c r="Y184" s="10">
        <v>38265.306122448979</v>
      </c>
      <c r="Z184" s="98"/>
      <c r="AA184" s="9">
        <v>826</v>
      </c>
      <c r="AB184" s="119" t="s">
        <v>53</v>
      </c>
      <c r="AC184" s="117">
        <v>1</v>
      </c>
      <c r="AD184" s="10">
        <v>38265.306122448979</v>
      </c>
      <c r="AE184" s="110">
        <f>(Tabelle1[[#This Row],[gesamter Wärmebedarf unter Berücksichtigung Wirkungsgrad Gasfeuerungsanlage (Gas) '[kWh/a'] 2030]]*0.7)/8760</f>
        <v>3.0577299412915848</v>
      </c>
      <c r="AF184" s="8">
        <f t="shared" si="13"/>
        <v>7.3978080481368886E-5</v>
      </c>
      <c r="AG184" s="119" t="s">
        <v>53</v>
      </c>
      <c r="AH184" s="117">
        <v>1</v>
      </c>
      <c r="AI184" s="10">
        <v>38265.306122448979</v>
      </c>
      <c r="AJ184" s="98">
        <f t="shared" si="16"/>
        <v>3.636110075689332E-5</v>
      </c>
      <c r="AK184" s="119" t="s">
        <v>53</v>
      </c>
      <c r="AL184" s="117">
        <v>1</v>
      </c>
      <c r="AM184" s="10">
        <v>38265.306122448979</v>
      </c>
      <c r="AN184" s="98"/>
      <c r="AO184" s="119" t="s">
        <v>53</v>
      </c>
      <c r="AP184" s="117">
        <v>1</v>
      </c>
      <c r="AQ184" s="10">
        <v>38265.306122448979</v>
      </c>
      <c r="AR184" s="98">
        <f t="shared" si="17"/>
        <v>3.636110075689332E-5</v>
      </c>
      <c r="AS184" s="119" t="s">
        <v>53</v>
      </c>
      <c r="AT184" s="117">
        <v>1</v>
      </c>
      <c r="AU184" s="10">
        <v>38265.306122448979</v>
      </c>
      <c r="AV184" s="8"/>
    </row>
    <row r="185" spans="1:48" x14ac:dyDescent="0.25">
      <c r="A185" s="6">
        <v>10182</v>
      </c>
      <c r="B185" s="6">
        <v>449765</v>
      </c>
      <c r="C185" s="6">
        <v>5425569</v>
      </c>
      <c r="D185" s="205">
        <v>12</v>
      </c>
      <c r="E185" s="75" t="s">
        <v>210</v>
      </c>
      <c r="F185" s="6">
        <v>6.73</v>
      </c>
      <c r="G185" s="6">
        <v>70</v>
      </c>
      <c r="H185" s="6">
        <v>471.1</v>
      </c>
      <c r="I185" s="6">
        <v>120</v>
      </c>
      <c r="J185" s="6">
        <f t="shared" si="12"/>
        <v>56532</v>
      </c>
      <c r="K185" s="6"/>
      <c r="L185" s="84">
        <f t="shared" si="14"/>
        <v>57685.71428571429</v>
      </c>
      <c r="M185" s="7"/>
      <c r="N185" s="7"/>
      <c r="O185" s="7"/>
      <c r="P185" s="7"/>
      <c r="Q185" s="7"/>
      <c r="R185" s="7"/>
      <c r="S185" s="119" t="s">
        <v>54</v>
      </c>
      <c r="T185" s="117">
        <v>6.73</v>
      </c>
      <c r="U185" s="10">
        <v>0</v>
      </c>
      <c r="V185" s="98">
        <f t="shared" si="15"/>
        <v>0</v>
      </c>
      <c r="W185" s="119" t="s">
        <v>54</v>
      </c>
      <c r="X185" s="117">
        <v>6.73</v>
      </c>
      <c r="Y185" s="10">
        <v>0</v>
      </c>
      <c r="Z185" s="98"/>
      <c r="AA185" s="9">
        <v>685</v>
      </c>
      <c r="AB185" s="119" t="s">
        <v>54</v>
      </c>
      <c r="AC185" s="117">
        <v>6.73</v>
      </c>
      <c r="AD185" s="10">
        <v>0</v>
      </c>
      <c r="AE185" s="110">
        <f>(Tabelle1[[#This Row],[gesamter Wärmebedarf unter Berücksichtigung Wirkungsgrad Gasfeuerungsanlage (Gas) '[kWh/a'] 2030]]*0.7)/8760</f>
        <v>0</v>
      </c>
      <c r="AF185" s="8">
        <f t="shared" si="13"/>
        <v>0</v>
      </c>
      <c r="AG185" s="119" t="s">
        <v>54</v>
      </c>
      <c r="AH185" s="117">
        <v>6.73</v>
      </c>
      <c r="AI185" s="10">
        <v>0</v>
      </c>
      <c r="AJ185" s="98">
        <f t="shared" si="16"/>
        <v>0</v>
      </c>
      <c r="AK185" s="119" t="s">
        <v>54</v>
      </c>
      <c r="AL185" s="117">
        <v>6.73</v>
      </c>
      <c r="AM185" s="10">
        <v>0</v>
      </c>
      <c r="AN185" s="98"/>
      <c r="AO185" s="119" t="s">
        <v>54</v>
      </c>
      <c r="AP185" s="117">
        <v>6.73</v>
      </c>
      <c r="AQ185" s="10">
        <v>0</v>
      </c>
      <c r="AR185" s="98">
        <f t="shared" si="17"/>
        <v>0</v>
      </c>
      <c r="AS185" s="119" t="s">
        <v>54</v>
      </c>
      <c r="AT185" s="117">
        <v>6.73</v>
      </c>
      <c r="AU185" s="10">
        <v>0</v>
      </c>
      <c r="AV185" s="8"/>
    </row>
    <row r="186" spans="1:48" x14ac:dyDescent="0.25">
      <c r="A186" s="6">
        <v>10183</v>
      </c>
      <c r="B186" s="6">
        <v>449783</v>
      </c>
      <c r="C186" s="6">
        <v>5425582</v>
      </c>
      <c r="D186" s="205">
        <v>10</v>
      </c>
      <c r="E186" s="6" t="s">
        <v>212</v>
      </c>
      <c r="F186" s="6">
        <v>1</v>
      </c>
      <c r="G186" s="6">
        <v>150</v>
      </c>
      <c r="H186" s="6">
        <v>150</v>
      </c>
      <c r="I186" s="6">
        <v>220</v>
      </c>
      <c r="J186" s="6">
        <f t="shared" si="12"/>
        <v>33000</v>
      </c>
      <c r="K186" s="6"/>
      <c r="L186" s="84">
        <f t="shared" si="14"/>
        <v>33673.469387755104</v>
      </c>
      <c r="M186" s="7"/>
      <c r="N186" s="7"/>
      <c r="O186" s="7"/>
      <c r="P186" s="7"/>
      <c r="Q186" s="7"/>
      <c r="R186" s="7"/>
      <c r="S186" s="119" t="s">
        <v>53</v>
      </c>
      <c r="T186" s="117">
        <v>1</v>
      </c>
      <c r="U186" s="10">
        <v>33673.469387755104</v>
      </c>
      <c r="V186" s="98">
        <f t="shared" si="15"/>
        <v>6.7337396104519392E-5</v>
      </c>
      <c r="W186" s="119" t="s">
        <v>53</v>
      </c>
      <c r="X186" s="117">
        <v>1</v>
      </c>
      <c r="Y186" s="10">
        <v>33673.469387755104</v>
      </c>
      <c r="Z186" s="98"/>
      <c r="AA186" s="9">
        <v>644</v>
      </c>
      <c r="AB186" s="119" t="s">
        <v>53</v>
      </c>
      <c r="AC186" s="117">
        <v>1</v>
      </c>
      <c r="AD186" s="10">
        <v>33673.469387755104</v>
      </c>
      <c r="AE186" s="110">
        <f>(Tabelle1[[#This Row],[gesamter Wärmebedarf unter Berücksichtigung Wirkungsgrad Gasfeuerungsanlage (Gas) '[kWh/a'] 2030]]*0.7)/8760</f>
        <v>2.6908023483365948</v>
      </c>
      <c r="AF186" s="8">
        <f t="shared" si="13"/>
        <v>6.5100710823604618E-5</v>
      </c>
      <c r="AG186" s="119" t="s">
        <v>53</v>
      </c>
      <c r="AH186" s="117">
        <v>1</v>
      </c>
      <c r="AI186" s="10">
        <v>33673.469387755104</v>
      </c>
      <c r="AJ186" s="98">
        <f t="shared" si="16"/>
        <v>3.199776866606612E-5</v>
      </c>
      <c r="AK186" s="119" t="s">
        <v>53</v>
      </c>
      <c r="AL186" s="117">
        <v>1</v>
      </c>
      <c r="AM186" s="10">
        <v>33673.469387755104</v>
      </c>
      <c r="AN186" s="98"/>
      <c r="AO186" s="119" t="s">
        <v>53</v>
      </c>
      <c r="AP186" s="117">
        <v>1</v>
      </c>
      <c r="AQ186" s="10">
        <v>33673.469387755104</v>
      </c>
      <c r="AR186" s="98">
        <f t="shared" si="17"/>
        <v>3.199776866606612E-5</v>
      </c>
      <c r="AS186" s="119" t="s">
        <v>53</v>
      </c>
      <c r="AT186" s="117">
        <v>1</v>
      </c>
      <c r="AU186" s="10">
        <v>33673.469387755104</v>
      </c>
      <c r="AV186" s="8"/>
    </row>
    <row r="187" spans="1:48" x14ac:dyDescent="0.25">
      <c r="A187" s="6">
        <v>10184</v>
      </c>
      <c r="B187" s="6">
        <v>449772</v>
      </c>
      <c r="C187" s="6">
        <v>5425563</v>
      </c>
      <c r="D187" s="205">
        <v>11</v>
      </c>
      <c r="E187" s="6" t="s">
        <v>212</v>
      </c>
      <c r="F187" s="6">
        <v>1</v>
      </c>
      <c r="G187" s="6">
        <v>150</v>
      </c>
      <c r="H187" s="6">
        <v>150</v>
      </c>
      <c r="I187" s="6">
        <v>190</v>
      </c>
      <c r="J187" s="6">
        <f t="shared" si="12"/>
        <v>28500</v>
      </c>
      <c r="K187" s="6"/>
      <c r="L187" s="84">
        <f t="shared" si="14"/>
        <v>29081.632653061224</v>
      </c>
      <c r="M187" s="7"/>
      <c r="N187" s="7"/>
      <c r="O187" s="7"/>
      <c r="P187" s="7"/>
      <c r="Q187" s="7"/>
      <c r="R187" s="7"/>
      <c r="S187" s="119" t="s">
        <v>53</v>
      </c>
      <c r="T187" s="117">
        <v>1</v>
      </c>
      <c r="U187" s="10">
        <v>29081.632653061224</v>
      </c>
      <c r="V187" s="98">
        <f t="shared" si="15"/>
        <v>5.8155023908448559E-5</v>
      </c>
      <c r="W187" s="119" t="s">
        <v>53</v>
      </c>
      <c r="X187" s="117">
        <v>1</v>
      </c>
      <c r="Y187" s="10">
        <v>29081.632653061224</v>
      </c>
      <c r="Z187" s="98"/>
      <c r="AA187" s="9">
        <v>338</v>
      </c>
      <c r="AB187" s="119" t="s">
        <v>53</v>
      </c>
      <c r="AC187" s="117">
        <v>1</v>
      </c>
      <c r="AD187" s="10">
        <v>29081.632653061224</v>
      </c>
      <c r="AE187" s="110">
        <f>(Tabelle1[[#This Row],[gesamter Wärmebedarf unter Berücksichtigung Wirkungsgrad Gasfeuerungsanlage (Gas) '[kWh/a'] 2030]]*0.7)/8760</f>
        <v>2.3238747553816044</v>
      </c>
      <c r="AF187" s="8">
        <f t="shared" si="13"/>
        <v>5.622334116584035E-5</v>
      </c>
      <c r="AG187" s="119" t="s">
        <v>53</v>
      </c>
      <c r="AH187" s="117">
        <v>1</v>
      </c>
      <c r="AI187" s="10">
        <v>29081.632653061224</v>
      </c>
      <c r="AJ187" s="98">
        <f t="shared" si="16"/>
        <v>2.7634436575238919E-5</v>
      </c>
      <c r="AK187" s="119" t="s">
        <v>53</v>
      </c>
      <c r="AL187" s="117">
        <v>1</v>
      </c>
      <c r="AM187" s="10">
        <v>29081.632653061224</v>
      </c>
      <c r="AN187" s="98"/>
      <c r="AO187" s="119" t="s">
        <v>53</v>
      </c>
      <c r="AP187" s="117">
        <v>1</v>
      </c>
      <c r="AQ187" s="10">
        <v>29081.632653061224</v>
      </c>
      <c r="AR187" s="98">
        <f t="shared" si="17"/>
        <v>2.7634436575238919E-5</v>
      </c>
      <c r="AS187" s="119" t="s">
        <v>53</v>
      </c>
      <c r="AT187" s="117">
        <v>1</v>
      </c>
      <c r="AU187" s="10">
        <v>29081.632653061224</v>
      </c>
      <c r="AV187" s="8"/>
    </row>
    <row r="188" spans="1:48" x14ac:dyDescent="0.25">
      <c r="A188" s="6">
        <v>10185</v>
      </c>
      <c r="B188" s="6">
        <v>449789</v>
      </c>
      <c r="C188" s="6">
        <v>5425575</v>
      </c>
      <c r="D188" s="205">
        <v>10</v>
      </c>
      <c r="E188" s="6" t="s">
        <v>211</v>
      </c>
      <c r="F188" s="6">
        <v>2</v>
      </c>
      <c r="G188" s="6">
        <v>112</v>
      </c>
      <c r="H188" s="6">
        <v>224</v>
      </c>
      <c r="I188" s="6">
        <v>150</v>
      </c>
      <c r="J188" s="6">
        <f t="shared" si="12"/>
        <v>33600</v>
      </c>
      <c r="K188" s="6"/>
      <c r="L188" s="84">
        <f t="shared" si="14"/>
        <v>34285.71428571429</v>
      </c>
      <c r="M188" s="7"/>
      <c r="N188" s="7"/>
      <c r="O188" s="7"/>
      <c r="P188" s="7"/>
      <c r="Q188" s="7"/>
      <c r="R188" s="7"/>
      <c r="S188" s="119" t="s">
        <v>54</v>
      </c>
      <c r="T188" s="117">
        <v>2</v>
      </c>
      <c r="U188" s="10">
        <v>0</v>
      </c>
      <c r="V188" s="98">
        <f t="shared" si="15"/>
        <v>0</v>
      </c>
      <c r="W188" s="119" t="s">
        <v>54</v>
      </c>
      <c r="X188" s="117">
        <v>2</v>
      </c>
      <c r="Y188" s="10">
        <v>0</v>
      </c>
      <c r="Z188" s="98"/>
      <c r="AA188" s="9">
        <v>805</v>
      </c>
      <c r="AB188" s="119" t="s">
        <v>54</v>
      </c>
      <c r="AC188" s="117">
        <v>2</v>
      </c>
      <c r="AD188" s="10">
        <v>0</v>
      </c>
      <c r="AE188" s="110">
        <f>(Tabelle1[[#This Row],[gesamter Wärmebedarf unter Berücksichtigung Wirkungsgrad Gasfeuerungsanlage (Gas) '[kWh/a'] 2030]]*0.7)/8760</f>
        <v>0</v>
      </c>
      <c r="AF188" s="8">
        <f t="shared" si="13"/>
        <v>0</v>
      </c>
      <c r="AG188" s="119" t="s">
        <v>54</v>
      </c>
      <c r="AH188" s="117">
        <v>2</v>
      </c>
      <c r="AI188" s="10">
        <v>0</v>
      </c>
      <c r="AJ188" s="98">
        <f t="shared" si="16"/>
        <v>0</v>
      </c>
      <c r="AK188" s="119" t="s">
        <v>54</v>
      </c>
      <c r="AL188" s="117">
        <v>2</v>
      </c>
      <c r="AM188" s="10">
        <v>0</v>
      </c>
      <c r="AN188" s="98"/>
      <c r="AO188" s="119" t="s">
        <v>54</v>
      </c>
      <c r="AP188" s="117">
        <v>2</v>
      </c>
      <c r="AQ188" s="10">
        <v>0</v>
      </c>
      <c r="AR188" s="98">
        <f t="shared" si="17"/>
        <v>0</v>
      </c>
      <c r="AS188" s="119" t="s">
        <v>54</v>
      </c>
      <c r="AT188" s="117">
        <v>2</v>
      </c>
      <c r="AU188" s="10">
        <v>0</v>
      </c>
      <c r="AV188" s="8"/>
    </row>
    <row r="189" spans="1:48" x14ac:dyDescent="0.25">
      <c r="A189" s="6">
        <v>10186</v>
      </c>
      <c r="B189" s="6">
        <v>449777</v>
      </c>
      <c r="C189" s="6">
        <v>5425557</v>
      </c>
      <c r="D189" s="205">
        <v>10</v>
      </c>
      <c r="E189" s="75" t="s">
        <v>210</v>
      </c>
      <c r="F189" s="6">
        <v>6.73</v>
      </c>
      <c r="G189" s="6">
        <v>70</v>
      </c>
      <c r="H189" s="6">
        <v>471.1</v>
      </c>
      <c r="I189" s="6">
        <v>40</v>
      </c>
      <c r="J189" s="6">
        <f t="shared" si="12"/>
        <v>18844</v>
      </c>
      <c r="K189" s="6"/>
      <c r="L189" s="84">
        <f t="shared" si="14"/>
        <v>19228.571428571428</v>
      </c>
      <c r="M189" s="7"/>
      <c r="N189" s="7"/>
      <c r="O189" s="7"/>
      <c r="P189" s="7"/>
      <c r="Q189" s="7"/>
      <c r="R189" s="7"/>
      <c r="S189" s="119" t="s">
        <v>53</v>
      </c>
      <c r="T189" s="117">
        <v>6.73</v>
      </c>
      <c r="U189" s="10">
        <v>19228.571428571428</v>
      </c>
      <c r="V189" s="98">
        <f t="shared" si="15"/>
        <v>3.8451693702835255E-5</v>
      </c>
      <c r="W189" s="119" t="s">
        <v>53</v>
      </c>
      <c r="X189" s="117">
        <v>6.73</v>
      </c>
      <c r="Y189" s="10">
        <v>19228.571428571428</v>
      </c>
      <c r="Z189" s="98"/>
      <c r="AA189" s="9">
        <v>499</v>
      </c>
      <c r="AB189" s="119" t="s">
        <v>53</v>
      </c>
      <c r="AC189" s="117">
        <v>6.73</v>
      </c>
      <c r="AD189" s="10">
        <v>19228.571428571428</v>
      </c>
      <c r="AE189" s="110">
        <f>(Tabelle1[[#This Row],[gesamter Wärmebedarf unter Berücksichtigung Wirkungsgrad Gasfeuerungsanlage (Gas) '[kWh/a'] 2030]]*0.7)/8760</f>
        <v>1.5365296803652966</v>
      </c>
      <c r="AF189" s="8">
        <f t="shared" si="13"/>
        <v>3.7174478629091073E-5</v>
      </c>
      <c r="AG189" s="119" t="s">
        <v>53</v>
      </c>
      <c r="AH189" s="117">
        <v>6.73</v>
      </c>
      <c r="AI189" s="10">
        <v>19228.571428571428</v>
      </c>
      <c r="AJ189" s="98">
        <f t="shared" si="16"/>
        <v>1.827169553767727E-5</v>
      </c>
      <c r="AK189" s="119" t="s">
        <v>53</v>
      </c>
      <c r="AL189" s="117">
        <v>6.73</v>
      </c>
      <c r="AM189" s="10">
        <v>19228.571428571428</v>
      </c>
      <c r="AN189" s="98"/>
      <c r="AO189" s="119" t="s">
        <v>53</v>
      </c>
      <c r="AP189" s="117">
        <v>6.73</v>
      </c>
      <c r="AQ189" s="10">
        <v>19228.571428571428</v>
      </c>
      <c r="AR189" s="98">
        <f t="shared" si="17"/>
        <v>1.827169553767727E-5</v>
      </c>
      <c r="AS189" s="119" t="s">
        <v>53</v>
      </c>
      <c r="AT189" s="117">
        <v>6.73</v>
      </c>
      <c r="AU189" s="10">
        <v>19228.571428571428</v>
      </c>
      <c r="AV189" s="8"/>
    </row>
    <row r="190" spans="1:48" x14ac:dyDescent="0.25">
      <c r="A190" s="6">
        <v>10187</v>
      </c>
      <c r="B190" s="6">
        <v>449792</v>
      </c>
      <c r="C190" s="6">
        <v>5425568</v>
      </c>
      <c r="D190" s="205">
        <v>9</v>
      </c>
      <c r="E190" s="6" t="s">
        <v>212</v>
      </c>
      <c r="F190" s="6">
        <v>1</v>
      </c>
      <c r="G190" s="6">
        <v>150</v>
      </c>
      <c r="H190" s="6">
        <v>150</v>
      </c>
      <c r="I190" s="6">
        <v>110</v>
      </c>
      <c r="J190" s="6">
        <f t="shared" si="12"/>
        <v>16500</v>
      </c>
      <c r="K190" s="6"/>
      <c r="L190" s="84">
        <f t="shared" si="14"/>
        <v>16836.734693877552</v>
      </c>
      <c r="M190" s="7"/>
      <c r="N190" s="7"/>
      <c r="O190" s="7"/>
      <c r="P190" s="7"/>
      <c r="Q190" s="7"/>
      <c r="R190" s="7"/>
      <c r="S190" s="119" t="s">
        <v>53</v>
      </c>
      <c r="T190" s="117">
        <v>1</v>
      </c>
      <c r="U190" s="10">
        <v>16836.734693877552</v>
      </c>
      <c r="V190" s="98">
        <f t="shared" si="15"/>
        <v>3.3668698052259696E-5</v>
      </c>
      <c r="W190" s="119" t="s">
        <v>53</v>
      </c>
      <c r="X190" s="117">
        <v>1</v>
      </c>
      <c r="Y190" s="10">
        <v>16836.734693877552</v>
      </c>
      <c r="Z190" s="98"/>
      <c r="AA190" s="9">
        <v>1590</v>
      </c>
      <c r="AB190" s="119" t="s">
        <v>53</v>
      </c>
      <c r="AC190" s="117">
        <v>1</v>
      </c>
      <c r="AD190" s="10">
        <v>16836.734693877552</v>
      </c>
      <c r="AE190" s="110">
        <f>(Tabelle1[[#This Row],[gesamter Wärmebedarf unter Berücksichtigung Wirkungsgrad Gasfeuerungsanlage (Gas) '[kWh/a'] 2030]]*0.7)/8760</f>
        <v>1.3454011741682974</v>
      </c>
      <c r="AF190" s="8">
        <f t="shared" si="13"/>
        <v>3.2550355411802309E-5</v>
      </c>
      <c r="AG190" s="119" t="s">
        <v>53</v>
      </c>
      <c r="AH190" s="117">
        <v>1</v>
      </c>
      <c r="AI190" s="10">
        <v>16836.734693877552</v>
      </c>
      <c r="AJ190" s="98">
        <f t="shared" si="16"/>
        <v>1.599888433303306E-5</v>
      </c>
      <c r="AK190" s="119" t="s">
        <v>53</v>
      </c>
      <c r="AL190" s="117">
        <v>1</v>
      </c>
      <c r="AM190" s="10">
        <v>16836.734693877552</v>
      </c>
      <c r="AN190" s="98"/>
      <c r="AO190" s="119" t="s">
        <v>54</v>
      </c>
      <c r="AP190" s="117">
        <v>1</v>
      </c>
      <c r="AQ190" s="10">
        <v>0</v>
      </c>
      <c r="AR190" s="98">
        <f t="shared" si="17"/>
        <v>0</v>
      </c>
      <c r="AS190" s="119" t="s">
        <v>54</v>
      </c>
      <c r="AT190" s="117">
        <v>1</v>
      </c>
      <c r="AU190" s="10">
        <v>0</v>
      </c>
      <c r="AV190" s="8"/>
    </row>
    <row r="191" spans="1:48" x14ac:dyDescent="0.25">
      <c r="A191" s="6">
        <v>10188</v>
      </c>
      <c r="B191" s="6">
        <v>449799</v>
      </c>
      <c r="C191" s="6">
        <v>5425561</v>
      </c>
      <c r="D191" s="205">
        <v>10</v>
      </c>
      <c r="E191" s="6" t="s">
        <v>212</v>
      </c>
      <c r="F191" s="6">
        <v>1</v>
      </c>
      <c r="G191" s="6">
        <v>150</v>
      </c>
      <c r="H191" s="6">
        <v>150</v>
      </c>
      <c r="I191" s="6">
        <v>230</v>
      </c>
      <c r="J191" s="6">
        <f t="shared" si="12"/>
        <v>34500</v>
      </c>
      <c r="K191" s="6"/>
      <c r="L191" s="84">
        <f t="shared" si="14"/>
        <v>35204.081632653062</v>
      </c>
      <c r="M191" s="7"/>
      <c r="N191" s="7"/>
      <c r="O191" s="7"/>
      <c r="P191" s="7"/>
      <c r="Q191" s="7"/>
      <c r="R191" s="7"/>
      <c r="S191" s="119" t="s">
        <v>54</v>
      </c>
      <c r="T191" s="117">
        <v>1</v>
      </c>
      <c r="U191" s="10">
        <v>0</v>
      </c>
      <c r="V191" s="98">
        <f t="shared" si="15"/>
        <v>0</v>
      </c>
      <c r="W191" s="119" t="s">
        <v>54</v>
      </c>
      <c r="X191" s="117">
        <v>1</v>
      </c>
      <c r="Y191" s="10">
        <v>0</v>
      </c>
      <c r="Z191" s="98"/>
      <c r="AA191" s="9">
        <v>600</v>
      </c>
      <c r="AB191" s="119" t="s">
        <v>54</v>
      </c>
      <c r="AC191" s="117">
        <v>1</v>
      </c>
      <c r="AD191" s="10">
        <v>0</v>
      </c>
      <c r="AE191" s="110">
        <f>(Tabelle1[[#This Row],[gesamter Wärmebedarf unter Berücksichtigung Wirkungsgrad Gasfeuerungsanlage (Gas) '[kWh/a'] 2030]]*0.7)/8760</f>
        <v>0</v>
      </c>
      <c r="AF191" s="8">
        <f t="shared" si="13"/>
        <v>0</v>
      </c>
      <c r="AG191" s="119" t="s">
        <v>54</v>
      </c>
      <c r="AH191" s="117">
        <v>1</v>
      </c>
      <c r="AI191" s="10">
        <v>0</v>
      </c>
      <c r="AJ191" s="98">
        <f t="shared" si="16"/>
        <v>0</v>
      </c>
      <c r="AK191" s="119" t="s">
        <v>54</v>
      </c>
      <c r="AL191" s="117">
        <v>1</v>
      </c>
      <c r="AM191" s="10">
        <v>0</v>
      </c>
      <c r="AN191" s="98"/>
      <c r="AO191" s="119" t="s">
        <v>54</v>
      </c>
      <c r="AP191" s="117">
        <v>1</v>
      </c>
      <c r="AQ191" s="10">
        <v>0</v>
      </c>
      <c r="AR191" s="98">
        <f t="shared" si="17"/>
        <v>0</v>
      </c>
      <c r="AS191" s="119" t="s">
        <v>54</v>
      </c>
      <c r="AT191" s="117">
        <v>1</v>
      </c>
      <c r="AU191" s="10">
        <v>0</v>
      </c>
      <c r="AV191" s="8"/>
    </row>
    <row r="192" spans="1:48" x14ac:dyDescent="0.25">
      <c r="A192" s="6">
        <v>10189</v>
      </c>
      <c r="B192" s="6">
        <v>449940</v>
      </c>
      <c r="C192" s="6">
        <v>5424919</v>
      </c>
      <c r="D192" s="205">
        <v>28</v>
      </c>
      <c r="E192" s="6" t="s">
        <v>195</v>
      </c>
      <c r="F192" s="6">
        <v>1</v>
      </c>
      <c r="G192" s="6">
        <v>90</v>
      </c>
      <c r="H192" s="6">
        <v>90</v>
      </c>
      <c r="I192" s="6">
        <v>30</v>
      </c>
      <c r="J192" s="6">
        <f t="shared" si="12"/>
        <v>2700</v>
      </c>
      <c r="K192" s="6"/>
      <c r="L192" s="84">
        <f t="shared" si="14"/>
        <v>2755.1020408163267</v>
      </c>
      <c r="M192" s="7"/>
      <c r="N192" s="7"/>
      <c r="O192" s="7"/>
      <c r="P192" s="7"/>
      <c r="Q192" s="7"/>
      <c r="R192" s="7"/>
      <c r="S192" s="119" t="s">
        <v>53</v>
      </c>
      <c r="T192" s="117">
        <v>1</v>
      </c>
      <c r="U192" s="10">
        <v>2755.1020408163267</v>
      </c>
      <c r="V192" s="98">
        <f t="shared" si="15"/>
        <v>5.5094233176424964E-6</v>
      </c>
      <c r="W192" s="119" t="s">
        <v>53</v>
      </c>
      <c r="X192" s="117">
        <v>1</v>
      </c>
      <c r="Y192" s="10">
        <v>2755.1020408163267</v>
      </c>
      <c r="Z192" s="98"/>
      <c r="AA192" s="9">
        <v>681</v>
      </c>
      <c r="AB192" s="119" t="s">
        <v>53</v>
      </c>
      <c r="AC192" s="117">
        <v>1</v>
      </c>
      <c r="AD192" s="10">
        <v>2755.1020408163267</v>
      </c>
      <c r="AE192" s="110">
        <f>(Tabelle1[[#This Row],[gesamter Wärmebedarf unter Berücksichtigung Wirkungsgrad Gasfeuerungsanlage (Gas) '[kWh/a'] 2030]]*0.7)/8760</f>
        <v>0.22015655577299414</v>
      </c>
      <c r="AF192" s="8">
        <f t="shared" si="13"/>
        <v>5.3264217946585601E-6</v>
      </c>
      <c r="AG192" s="119" t="s">
        <v>53</v>
      </c>
      <c r="AH192" s="117">
        <v>1</v>
      </c>
      <c r="AI192" s="10">
        <v>2755.1020408163267</v>
      </c>
      <c r="AJ192" s="98">
        <f t="shared" si="16"/>
        <v>2.6179992544963192E-6</v>
      </c>
      <c r="AK192" s="119" t="s">
        <v>53</v>
      </c>
      <c r="AL192" s="117">
        <v>1</v>
      </c>
      <c r="AM192" s="10">
        <v>2755.1020408163267</v>
      </c>
      <c r="AN192" s="98"/>
      <c r="AO192" s="119" t="s">
        <v>53</v>
      </c>
      <c r="AP192" s="117">
        <v>1</v>
      </c>
      <c r="AQ192" s="10">
        <v>2755.1020408163267</v>
      </c>
      <c r="AR192" s="98">
        <f t="shared" si="17"/>
        <v>2.6179992544963192E-6</v>
      </c>
      <c r="AS192" s="119" t="s">
        <v>53</v>
      </c>
      <c r="AT192" s="117">
        <v>1</v>
      </c>
      <c r="AU192" s="10">
        <v>2755.1020408163267</v>
      </c>
      <c r="AV192" s="8"/>
    </row>
    <row r="193" spans="1:48" x14ac:dyDescent="0.25">
      <c r="A193" s="6">
        <v>10190</v>
      </c>
      <c r="B193" s="6">
        <v>450062</v>
      </c>
      <c r="C193" s="6">
        <v>5425060</v>
      </c>
      <c r="D193" s="205">
        <v>39</v>
      </c>
      <c r="E193" s="6" t="s">
        <v>212</v>
      </c>
      <c r="F193" s="6">
        <v>1</v>
      </c>
      <c r="G193" s="6">
        <v>150</v>
      </c>
      <c r="H193" s="6">
        <v>150</v>
      </c>
      <c r="I193" s="6">
        <v>190</v>
      </c>
      <c r="J193" s="6">
        <f t="shared" si="12"/>
        <v>28500</v>
      </c>
      <c r="K193" s="6"/>
      <c r="L193" s="84">
        <f t="shared" si="14"/>
        <v>29081.632653061224</v>
      </c>
      <c r="M193" s="7"/>
      <c r="N193" s="7"/>
      <c r="O193" s="7"/>
      <c r="P193" s="7"/>
      <c r="Q193" s="7"/>
      <c r="R193" s="7"/>
      <c r="S193" s="119" t="s">
        <v>53</v>
      </c>
      <c r="T193" s="117">
        <v>1</v>
      </c>
      <c r="U193" s="10">
        <v>29081.632653061224</v>
      </c>
      <c r="V193" s="98">
        <f t="shared" si="15"/>
        <v>5.8155023908448559E-5</v>
      </c>
      <c r="W193" s="119" t="s">
        <v>53</v>
      </c>
      <c r="X193" s="117">
        <v>1</v>
      </c>
      <c r="Y193" s="10">
        <v>29081.632653061224</v>
      </c>
      <c r="Z193" s="98"/>
      <c r="AA193" s="9">
        <v>929</v>
      </c>
      <c r="AB193" s="119" t="s">
        <v>53</v>
      </c>
      <c r="AC193" s="117">
        <v>1</v>
      </c>
      <c r="AD193" s="10">
        <v>29081.632653061224</v>
      </c>
      <c r="AE193" s="110">
        <f>(Tabelle1[[#This Row],[gesamter Wärmebedarf unter Berücksichtigung Wirkungsgrad Gasfeuerungsanlage (Gas) '[kWh/a'] 2030]]*0.7)/8760</f>
        <v>2.3238747553816044</v>
      </c>
      <c r="AF193" s="8">
        <f t="shared" si="13"/>
        <v>5.622334116584035E-5</v>
      </c>
      <c r="AG193" s="119" t="s">
        <v>53</v>
      </c>
      <c r="AH193" s="117">
        <v>1</v>
      </c>
      <c r="AI193" s="10">
        <v>29081.632653061224</v>
      </c>
      <c r="AJ193" s="98">
        <f t="shared" si="16"/>
        <v>2.7634436575238919E-5</v>
      </c>
      <c r="AK193" s="119" t="s">
        <v>53</v>
      </c>
      <c r="AL193" s="117">
        <v>1</v>
      </c>
      <c r="AM193" s="10">
        <v>29081.632653061224</v>
      </c>
      <c r="AN193" s="98"/>
      <c r="AO193" s="119" t="s">
        <v>54</v>
      </c>
      <c r="AP193" s="117">
        <v>1</v>
      </c>
      <c r="AQ193" s="10">
        <v>0</v>
      </c>
      <c r="AR193" s="98">
        <f t="shared" si="17"/>
        <v>0</v>
      </c>
      <c r="AS193" s="119" t="s">
        <v>54</v>
      </c>
      <c r="AT193" s="117">
        <v>1</v>
      </c>
      <c r="AU193" s="10">
        <v>0</v>
      </c>
      <c r="AV193" s="8"/>
    </row>
    <row r="194" spans="1:48" x14ac:dyDescent="0.25">
      <c r="A194" s="6">
        <v>10191</v>
      </c>
      <c r="B194" s="6">
        <v>449805</v>
      </c>
      <c r="C194" s="6">
        <v>5425555</v>
      </c>
      <c r="D194" s="205">
        <v>11</v>
      </c>
      <c r="E194" s="6" t="s">
        <v>212</v>
      </c>
      <c r="F194" s="6">
        <v>1</v>
      </c>
      <c r="G194" s="6">
        <v>150</v>
      </c>
      <c r="H194" s="6">
        <v>150</v>
      </c>
      <c r="I194" s="6">
        <v>170</v>
      </c>
      <c r="J194" s="6">
        <f t="shared" si="12"/>
        <v>25500</v>
      </c>
      <c r="K194" s="6"/>
      <c r="L194" s="84">
        <f t="shared" si="14"/>
        <v>26020.408163265307</v>
      </c>
      <c r="M194" s="7"/>
      <c r="N194" s="7"/>
      <c r="O194" s="7"/>
      <c r="P194" s="7"/>
      <c r="Q194" s="7"/>
      <c r="R194" s="7"/>
      <c r="S194" s="119" t="s">
        <v>54</v>
      </c>
      <c r="T194" s="117">
        <v>1</v>
      </c>
      <c r="U194" s="10">
        <v>0</v>
      </c>
      <c r="V194" s="98">
        <f t="shared" si="15"/>
        <v>0</v>
      </c>
      <c r="W194" s="119" t="s">
        <v>54</v>
      </c>
      <c r="X194" s="117">
        <v>1</v>
      </c>
      <c r="Y194" s="10">
        <v>0</v>
      </c>
      <c r="Z194" s="98"/>
      <c r="AA194" s="9">
        <v>1721</v>
      </c>
      <c r="AB194" s="119" t="s">
        <v>54</v>
      </c>
      <c r="AC194" s="117">
        <v>1</v>
      </c>
      <c r="AD194" s="10">
        <v>0</v>
      </c>
      <c r="AE194" s="110">
        <f>(Tabelle1[[#This Row],[gesamter Wärmebedarf unter Berücksichtigung Wirkungsgrad Gasfeuerungsanlage (Gas) '[kWh/a'] 2030]]*0.7)/8760</f>
        <v>0</v>
      </c>
      <c r="AF194" s="8">
        <f t="shared" si="13"/>
        <v>0</v>
      </c>
      <c r="AG194" s="119" t="s">
        <v>54</v>
      </c>
      <c r="AH194" s="117">
        <v>1</v>
      </c>
      <c r="AI194" s="10">
        <v>0</v>
      </c>
      <c r="AJ194" s="98">
        <f t="shared" si="16"/>
        <v>0</v>
      </c>
      <c r="AK194" s="119" t="s">
        <v>54</v>
      </c>
      <c r="AL194" s="117">
        <v>1</v>
      </c>
      <c r="AM194" s="10">
        <v>0</v>
      </c>
      <c r="AN194" s="98"/>
      <c r="AO194" s="119" t="s">
        <v>54</v>
      </c>
      <c r="AP194" s="117">
        <v>1</v>
      </c>
      <c r="AQ194" s="10">
        <v>0</v>
      </c>
      <c r="AR194" s="98">
        <f t="shared" si="17"/>
        <v>0</v>
      </c>
      <c r="AS194" s="119" t="s">
        <v>54</v>
      </c>
      <c r="AT194" s="117">
        <v>1</v>
      </c>
      <c r="AU194" s="10">
        <v>0</v>
      </c>
      <c r="AV194" s="8"/>
    </row>
    <row r="195" spans="1:48" x14ac:dyDescent="0.25">
      <c r="A195" s="6">
        <v>10192</v>
      </c>
      <c r="B195" s="6">
        <v>449804</v>
      </c>
      <c r="C195" s="6">
        <v>5425598</v>
      </c>
      <c r="D195" s="205">
        <v>13</v>
      </c>
      <c r="E195" s="6" t="s">
        <v>212</v>
      </c>
      <c r="F195" s="6">
        <v>1</v>
      </c>
      <c r="G195" s="6">
        <v>150</v>
      </c>
      <c r="H195" s="6">
        <v>150</v>
      </c>
      <c r="I195" s="6">
        <v>40</v>
      </c>
      <c r="J195" s="6">
        <f t="shared" si="12"/>
        <v>6000</v>
      </c>
      <c r="K195" s="6"/>
      <c r="L195" s="84">
        <f t="shared" si="14"/>
        <v>6122.4489795918371</v>
      </c>
      <c r="M195" s="7"/>
      <c r="N195" s="7"/>
      <c r="O195" s="7"/>
      <c r="P195" s="7"/>
      <c r="Q195" s="7"/>
      <c r="R195" s="7"/>
      <c r="S195" s="119" t="s">
        <v>53</v>
      </c>
      <c r="T195" s="117">
        <v>1</v>
      </c>
      <c r="U195" s="10">
        <v>6122.4489795918371</v>
      </c>
      <c r="V195" s="98">
        <f t="shared" si="15"/>
        <v>1.2243162928094433E-5</v>
      </c>
      <c r="W195" s="119" t="s">
        <v>53</v>
      </c>
      <c r="X195" s="117">
        <v>1</v>
      </c>
      <c r="Y195" s="10">
        <v>6122.4489795918371</v>
      </c>
      <c r="Z195" s="98"/>
      <c r="AA195" s="9">
        <v>1547</v>
      </c>
      <c r="AB195" s="119" t="s">
        <v>53</v>
      </c>
      <c r="AC195" s="117">
        <v>1</v>
      </c>
      <c r="AD195" s="10">
        <v>6122.4489795918371</v>
      </c>
      <c r="AE195" s="110">
        <f>(Tabelle1[[#This Row],[gesamter Wärmebedarf unter Berücksichtigung Wirkungsgrad Gasfeuerungsanlage (Gas) '[kWh/a'] 2030]]*0.7)/8760</f>
        <v>0.48923679060665359</v>
      </c>
      <c r="AF195" s="8">
        <f t="shared" si="13"/>
        <v>1.1836492877019022E-5</v>
      </c>
      <c r="AG195" s="119" t="s">
        <v>53</v>
      </c>
      <c r="AH195" s="117">
        <v>1</v>
      </c>
      <c r="AI195" s="10">
        <v>6122.4489795918371</v>
      </c>
      <c r="AJ195" s="98">
        <f t="shared" si="16"/>
        <v>5.8177761211029311E-6</v>
      </c>
      <c r="AK195" s="119" t="s">
        <v>53</v>
      </c>
      <c r="AL195" s="117">
        <v>1</v>
      </c>
      <c r="AM195" s="10">
        <v>6122.4489795918371</v>
      </c>
      <c r="AN195" s="98"/>
      <c r="AO195" s="119" t="s">
        <v>53</v>
      </c>
      <c r="AP195" s="117">
        <v>1</v>
      </c>
      <c r="AQ195" s="10">
        <v>6122.4489795918371</v>
      </c>
      <c r="AR195" s="98">
        <f t="shared" si="17"/>
        <v>5.8177761211029311E-6</v>
      </c>
      <c r="AS195" s="119" t="s">
        <v>53</v>
      </c>
      <c r="AT195" s="117">
        <v>1</v>
      </c>
      <c r="AU195" s="10">
        <v>6122.4489795918371</v>
      </c>
      <c r="AV195" s="8"/>
    </row>
    <row r="196" spans="1:48" x14ac:dyDescent="0.25">
      <c r="A196" s="6">
        <v>10193</v>
      </c>
      <c r="B196" s="6">
        <v>449823</v>
      </c>
      <c r="C196" s="6">
        <v>5425612</v>
      </c>
      <c r="D196" s="205">
        <v>11</v>
      </c>
      <c r="E196" s="6" t="s">
        <v>212</v>
      </c>
      <c r="F196" s="6">
        <v>1</v>
      </c>
      <c r="G196" s="6">
        <v>150</v>
      </c>
      <c r="H196" s="6">
        <v>150</v>
      </c>
      <c r="I196" s="6">
        <v>230</v>
      </c>
      <c r="J196" s="6">
        <f t="shared" ref="J196:J259" si="18">I196*H196</f>
        <v>34500</v>
      </c>
      <c r="K196" s="6"/>
      <c r="L196" s="84">
        <f t="shared" si="14"/>
        <v>35204.081632653062</v>
      </c>
      <c r="M196" s="7"/>
      <c r="N196" s="7"/>
      <c r="O196" s="7"/>
      <c r="P196" s="7"/>
      <c r="Q196" s="7"/>
      <c r="R196" s="7"/>
      <c r="S196" s="119" t="s">
        <v>53</v>
      </c>
      <c r="T196" s="117">
        <v>1</v>
      </c>
      <c r="U196" s="10">
        <v>35204.081632653062</v>
      </c>
      <c r="V196" s="98">
        <f t="shared" si="15"/>
        <v>7.0398186836542994E-5</v>
      </c>
      <c r="W196" s="119" t="s">
        <v>53</v>
      </c>
      <c r="X196" s="117">
        <v>1</v>
      </c>
      <c r="Y196" s="10">
        <v>35204.081632653062</v>
      </c>
      <c r="Z196" s="98"/>
      <c r="AA196" s="9">
        <v>812</v>
      </c>
      <c r="AB196" s="119" t="s">
        <v>53</v>
      </c>
      <c r="AC196" s="117">
        <v>1</v>
      </c>
      <c r="AD196" s="10">
        <v>35204.081632653062</v>
      </c>
      <c r="AE196" s="110">
        <f>(Tabelle1[[#This Row],[gesamter Wärmebedarf unter Berücksichtigung Wirkungsgrad Gasfeuerungsanlage (Gas) '[kWh/a'] 2030]]*0.7)/8760</f>
        <v>2.8131115459882583</v>
      </c>
      <c r="AF196" s="8">
        <f t="shared" ref="AF196:AF259" si="19">((AD196*$O$4)/$P$4)/31536000</f>
        <v>6.8059834042859374E-5</v>
      </c>
      <c r="AG196" s="119" t="s">
        <v>53</v>
      </c>
      <c r="AH196" s="117">
        <v>1</v>
      </c>
      <c r="AI196" s="10">
        <v>35204.081632653062</v>
      </c>
      <c r="AJ196" s="98">
        <f t="shared" si="16"/>
        <v>3.3452212696341853E-5</v>
      </c>
      <c r="AK196" s="119" t="s">
        <v>53</v>
      </c>
      <c r="AL196" s="117">
        <v>1</v>
      </c>
      <c r="AM196" s="10">
        <v>35204.081632653062</v>
      </c>
      <c r="AN196" s="98"/>
      <c r="AO196" s="119" t="s">
        <v>53</v>
      </c>
      <c r="AP196" s="117">
        <v>1</v>
      </c>
      <c r="AQ196" s="10">
        <v>35204.081632653062</v>
      </c>
      <c r="AR196" s="98">
        <f t="shared" si="17"/>
        <v>3.3452212696341853E-5</v>
      </c>
      <c r="AS196" s="119" t="s">
        <v>53</v>
      </c>
      <c r="AT196" s="117">
        <v>1</v>
      </c>
      <c r="AU196" s="10">
        <v>35204.081632653062</v>
      </c>
      <c r="AV196" s="8"/>
    </row>
    <row r="197" spans="1:48" x14ac:dyDescent="0.25">
      <c r="A197" s="6">
        <v>10194</v>
      </c>
      <c r="B197" s="6">
        <v>449810</v>
      </c>
      <c r="C197" s="6">
        <v>5425591</v>
      </c>
      <c r="D197" s="205">
        <v>13</v>
      </c>
      <c r="E197" s="6" t="s">
        <v>212</v>
      </c>
      <c r="F197" s="6">
        <v>1</v>
      </c>
      <c r="G197" s="6">
        <v>150</v>
      </c>
      <c r="H197" s="6">
        <v>150</v>
      </c>
      <c r="I197" s="6">
        <v>170</v>
      </c>
      <c r="J197" s="6">
        <f t="shared" si="18"/>
        <v>25500</v>
      </c>
      <c r="K197" s="6"/>
      <c r="L197" s="84">
        <f t="shared" ref="L197:L260" si="20">J197/$K$4</f>
        <v>26020.408163265307</v>
      </c>
      <c r="M197" s="7"/>
      <c r="N197" s="7"/>
      <c r="O197" s="7"/>
      <c r="P197" s="7"/>
      <c r="Q197" s="7"/>
      <c r="R197" s="7"/>
      <c r="S197" s="119" t="s">
        <v>53</v>
      </c>
      <c r="T197" s="117">
        <v>1</v>
      </c>
      <c r="U197" s="10">
        <v>26020.408163265307</v>
      </c>
      <c r="V197" s="98">
        <f t="shared" ref="V197:V260" si="21">((U197*$M$4)/$N$4)/31536000</f>
        <v>5.2033442444401349E-5</v>
      </c>
      <c r="W197" s="119" t="s">
        <v>53</v>
      </c>
      <c r="X197" s="117">
        <v>1</v>
      </c>
      <c r="Y197" s="10">
        <v>26020.408163265307</v>
      </c>
      <c r="Z197" s="98"/>
      <c r="AA197" s="9">
        <v>1664</v>
      </c>
      <c r="AB197" s="119" t="s">
        <v>53</v>
      </c>
      <c r="AC197" s="117">
        <v>1</v>
      </c>
      <c r="AD197" s="10">
        <v>26020.408163265307</v>
      </c>
      <c r="AE197" s="110">
        <f>(Tabelle1[[#This Row],[gesamter Wärmebedarf unter Berücksichtigung Wirkungsgrad Gasfeuerungsanlage (Gas) '[kWh/a'] 2030]]*0.7)/8760</f>
        <v>2.0792563600782779</v>
      </c>
      <c r="AF197" s="8">
        <f t="shared" si="19"/>
        <v>5.0305094727330838E-5</v>
      </c>
      <c r="AG197" s="119" t="s">
        <v>53</v>
      </c>
      <c r="AH197" s="117">
        <v>1</v>
      </c>
      <c r="AI197" s="10">
        <v>26020.408163265307</v>
      </c>
      <c r="AJ197" s="98">
        <f t="shared" ref="AJ197:AJ260" si="22">((AI197*$Q$4)/$R$4)/31536000</f>
        <v>2.4725548514687455E-5</v>
      </c>
      <c r="AK197" s="119" t="s">
        <v>53</v>
      </c>
      <c r="AL197" s="117">
        <v>1</v>
      </c>
      <c r="AM197" s="10">
        <v>26020.408163265307</v>
      </c>
      <c r="AN197" s="98"/>
      <c r="AO197" s="119" t="s">
        <v>53</v>
      </c>
      <c r="AP197" s="117">
        <v>1</v>
      </c>
      <c r="AQ197" s="10">
        <v>26020.408163265307</v>
      </c>
      <c r="AR197" s="98">
        <f t="shared" ref="AR197:AR260" si="23">((AQ197*$Q$4)/$R$4)/31536000</f>
        <v>2.4725548514687455E-5</v>
      </c>
      <c r="AS197" s="119" t="s">
        <v>53</v>
      </c>
      <c r="AT197" s="117">
        <v>1</v>
      </c>
      <c r="AU197" s="10">
        <v>26020.408163265307</v>
      </c>
      <c r="AV197" s="8"/>
    </row>
    <row r="198" spans="1:48" x14ac:dyDescent="0.25">
      <c r="A198" s="6">
        <v>10195</v>
      </c>
      <c r="B198" s="6">
        <v>449828</v>
      </c>
      <c r="C198" s="6">
        <v>5425606</v>
      </c>
      <c r="D198" s="205">
        <v>11</v>
      </c>
      <c r="E198" s="75" t="s">
        <v>210</v>
      </c>
      <c r="F198" s="6">
        <v>6.73</v>
      </c>
      <c r="G198" s="6">
        <v>70</v>
      </c>
      <c r="H198" s="6">
        <v>471.1</v>
      </c>
      <c r="I198" s="6">
        <v>130</v>
      </c>
      <c r="J198" s="6">
        <f t="shared" si="18"/>
        <v>61243</v>
      </c>
      <c r="K198" s="6"/>
      <c r="L198" s="84">
        <f t="shared" si="20"/>
        <v>62492.857142857145</v>
      </c>
      <c r="M198" s="7"/>
      <c r="N198" s="7"/>
      <c r="O198" s="7"/>
      <c r="P198" s="7"/>
      <c r="Q198" s="7"/>
      <c r="R198" s="7"/>
      <c r="S198" s="119" t="s">
        <v>54</v>
      </c>
      <c r="T198" s="117">
        <v>6.73</v>
      </c>
      <c r="U198" s="10">
        <v>0</v>
      </c>
      <c r="V198" s="98">
        <f t="shared" si="21"/>
        <v>0</v>
      </c>
      <c r="W198" s="119" t="s">
        <v>54</v>
      </c>
      <c r="X198" s="117">
        <v>6.73</v>
      </c>
      <c r="Y198" s="10">
        <v>0</v>
      </c>
      <c r="Z198" s="98"/>
      <c r="AA198" s="9">
        <v>1711</v>
      </c>
      <c r="AB198" s="119" t="s">
        <v>54</v>
      </c>
      <c r="AC198" s="117">
        <v>6.73</v>
      </c>
      <c r="AD198" s="10">
        <v>0</v>
      </c>
      <c r="AE198" s="110">
        <f>(Tabelle1[[#This Row],[gesamter Wärmebedarf unter Berücksichtigung Wirkungsgrad Gasfeuerungsanlage (Gas) '[kWh/a'] 2030]]*0.7)/8760</f>
        <v>0</v>
      </c>
      <c r="AF198" s="8">
        <f t="shared" si="19"/>
        <v>0</v>
      </c>
      <c r="AG198" s="119" t="s">
        <v>54</v>
      </c>
      <c r="AH198" s="117">
        <v>6.73</v>
      </c>
      <c r="AI198" s="10">
        <v>0</v>
      </c>
      <c r="AJ198" s="98">
        <f t="shared" si="22"/>
        <v>0</v>
      </c>
      <c r="AK198" s="119" t="s">
        <v>54</v>
      </c>
      <c r="AL198" s="117">
        <v>6.73</v>
      </c>
      <c r="AM198" s="10">
        <v>0</v>
      </c>
      <c r="AN198" s="98"/>
      <c r="AO198" s="119" t="s">
        <v>54</v>
      </c>
      <c r="AP198" s="117">
        <v>6.73</v>
      </c>
      <c r="AQ198" s="10">
        <v>0</v>
      </c>
      <c r="AR198" s="98">
        <f t="shared" si="23"/>
        <v>0</v>
      </c>
      <c r="AS198" s="119" t="s">
        <v>54</v>
      </c>
      <c r="AT198" s="117">
        <v>6.73</v>
      </c>
      <c r="AU198" s="10">
        <v>0</v>
      </c>
      <c r="AV198" s="8"/>
    </row>
    <row r="199" spans="1:48" x14ac:dyDescent="0.25">
      <c r="A199" s="6">
        <v>10196</v>
      </c>
      <c r="B199" s="6">
        <v>449816</v>
      </c>
      <c r="C199" s="6">
        <v>5425585</v>
      </c>
      <c r="D199" s="205">
        <v>12</v>
      </c>
      <c r="E199" s="6" t="s">
        <v>212</v>
      </c>
      <c r="F199" s="6">
        <v>1</v>
      </c>
      <c r="G199" s="6">
        <v>150</v>
      </c>
      <c r="H199" s="6">
        <v>150</v>
      </c>
      <c r="I199" s="6">
        <v>160</v>
      </c>
      <c r="J199" s="6">
        <f t="shared" si="18"/>
        <v>24000</v>
      </c>
      <c r="K199" s="6"/>
      <c r="L199" s="84">
        <f t="shared" si="20"/>
        <v>24489.795918367348</v>
      </c>
      <c r="M199" s="7"/>
      <c r="N199" s="7"/>
      <c r="O199" s="7"/>
      <c r="P199" s="7"/>
      <c r="Q199" s="7"/>
      <c r="R199" s="7"/>
      <c r="S199" s="119" t="s">
        <v>53</v>
      </c>
      <c r="T199" s="117">
        <v>1</v>
      </c>
      <c r="U199" s="10">
        <v>24489.795918367348</v>
      </c>
      <c r="V199" s="98">
        <f t="shared" si="21"/>
        <v>4.8972651712377733E-5</v>
      </c>
      <c r="W199" s="119" t="s">
        <v>53</v>
      </c>
      <c r="X199" s="117">
        <v>1</v>
      </c>
      <c r="Y199" s="10">
        <v>24489.795918367348</v>
      </c>
      <c r="Z199" s="98"/>
      <c r="AA199" s="9">
        <v>150</v>
      </c>
      <c r="AB199" s="119" t="s">
        <v>53</v>
      </c>
      <c r="AC199" s="117">
        <v>1</v>
      </c>
      <c r="AD199" s="10">
        <v>24489.795918367348</v>
      </c>
      <c r="AE199" s="110">
        <f>(Tabelle1[[#This Row],[gesamter Wärmebedarf unter Berücksichtigung Wirkungsgrad Gasfeuerungsanlage (Gas) '[kWh/a'] 2030]]*0.7)/8760</f>
        <v>1.9569471624266144</v>
      </c>
      <c r="AF199" s="8">
        <f t="shared" si="19"/>
        <v>4.7345971508076089E-5</v>
      </c>
      <c r="AG199" s="119" t="s">
        <v>53</v>
      </c>
      <c r="AH199" s="117">
        <v>1</v>
      </c>
      <c r="AI199" s="10">
        <v>24489.795918367348</v>
      </c>
      <c r="AJ199" s="98">
        <f t="shared" si="22"/>
        <v>2.3271104484411725E-5</v>
      </c>
      <c r="AK199" s="119" t="s">
        <v>53</v>
      </c>
      <c r="AL199" s="117">
        <v>1</v>
      </c>
      <c r="AM199" s="10">
        <v>24489.795918367348</v>
      </c>
      <c r="AN199" s="98"/>
      <c r="AO199" s="119" t="s">
        <v>53</v>
      </c>
      <c r="AP199" s="117">
        <v>1</v>
      </c>
      <c r="AQ199" s="10">
        <v>24489.795918367348</v>
      </c>
      <c r="AR199" s="98">
        <f t="shared" si="23"/>
        <v>2.3271104484411725E-5</v>
      </c>
      <c r="AS199" s="119" t="s">
        <v>54</v>
      </c>
      <c r="AT199" s="117">
        <v>1</v>
      </c>
      <c r="AU199" s="10">
        <v>0</v>
      </c>
      <c r="AV199" s="8"/>
    </row>
    <row r="200" spans="1:48" x14ac:dyDescent="0.25">
      <c r="A200" s="6">
        <v>10197</v>
      </c>
      <c r="B200" s="6">
        <v>449833</v>
      </c>
      <c r="C200" s="6">
        <v>5425598</v>
      </c>
      <c r="D200" s="205">
        <v>10</v>
      </c>
      <c r="E200" s="6" t="s">
        <v>212</v>
      </c>
      <c r="F200" s="6">
        <v>1</v>
      </c>
      <c r="G200" s="6">
        <v>150</v>
      </c>
      <c r="H200" s="6">
        <v>150</v>
      </c>
      <c r="I200" s="6">
        <v>130</v>
      </c>
      <c r="J200" s="6">
        <f t="shared" si="18"/>
        <v>19500</v>
      </c>
      <c r="K200" s="6"/>
      <c r="L200" s="84">
        <f t="shared" si="20"/>
        <v>19897.959183673469</v>
      </c>
      <c r="M200" s="7"/>
      <c r="N200" s="7"/>
      <c r="O200" s="7"/>
      <c r="P200" s="7"/>
      <c r="Q200" s="7"/>
      <c r="R200" s="7"/>
      <c r="S200" s="119" t="s">
        <v>54</v>
      </c>
      <c r="T200" s="117">
        <v>1</v>
      </c>
      <c r="U200" s="10">
        <v>0</v>
      </c>
      <c r="V200" s="98">
        <f t="shared" si="21"/>
        <v>0</v>
      </c>
      <c r="W200" s="119" t="s">
        <v>54</v>
      </c>
      <c r="X200" s="117">
        <v>1</v>
      </c>
      <c r="Y200" s="10">
        <v>0</v>
      </c>
      <c r="Z200" s="98"/>
      <c r="AA200" s="9">
        <v>509</v>
      </c>
      <c r="AB200" s="119" t="s">
        <v>54</v>
      </c>
      <c r="AC200" s="117">
        <v>1</v>
      </c>
      <c r="AD200" s="10">
        <v>0</v>
      </c>
      <c r="AE200" s="110">
        <f>(Tabelle1[[#This Row],[gesamter Wärmebedarf unter Berücksichtigung Wirkungsgrad Gasfeuerungsanlage (Gas) '[kWh/a'] 2030]]*0.7)/8760</f>
        <v>0</v>
      </c>
      <c r="AF200" s="8">
        <f t="shared" si="19"/>
        <v>0</v>
      </c>
      <c r="AG200" s="119" t="s">
        <v>54</v>
      </c>
      <c r="AH200" s="117">
        <v>1</v>
      </c>
      <c r="AI200" s="10">
        <v>0</v>
      </c>
      <c r="AJ200" s="98">
        <f t="shared" si="22"/>
        <v>0</v>
      </c>
      <c r="AK200" s="119" t="s">
        <v>54</v>
      </c>
      <c r="AL200" s="117">
        <v>1</v>
      </c>
      <c r="AM200" s="10">
        <v>0</v>
      </c>
      <c r="AN200" s="98"/>
      <c r="AO200" s="119" t="s">
        <v>54</v>
      </c>
      <c r="AP200" s="117">
        <v>1</v>
      </c>
      <c r="AQ200" s="10">
        <v>0</v>
      </c>
      <c r="AR200" s="98">
        <f t="shared" si="23"/>
        <v>0</v>
      </c>
      <c r="AS200" s="119" t="s">
        <v>54</v>
      </c>
      <c r="AT200" s="117">
        <v>1</v>
      </c>
      <c r="AU200" s="10">
        <v>0</v>
      </c>
      <c r="AV200" s="8"/>
    </row>
    <row r="201" spans="1:48" x14ac:dyDescent="0.25">
      <c r="A201" s="6">
        <v>10198</v>
      </c>
      <c r="B201" s="6">
        <v>449822</v>
      </c>
      <c r="C201" s="6">
        <v>5425578</v>
      </c>
      <c r="D201" s="205">
        <v>11</v>
      </c>
      <c r="E201" s="75" t="s">
        <v>210</v>
      </c>
      <c r="F201" s="6">
        <v>6.73</v>
      </c>
      <c r="G201" s="6">
        <v>70</v>
      </c>
      <c r="H201" s="6">
        <v>471.1</v>
      </c>
      <c r="I201" s="6">
        <v>200</v>
      </c>
      <c r="J201" s="6">
        <f t="shared" si="18"/>
        <v>94220</v>
      </c>
      <c r="K201" s="6"/>
      <c r="L201" s="84">
        <f t="shared" si="20"/>
        <v>96142.857142857145</v>
      </c>
      <c r="M201" s="7"/>
      <c r="N201" s="7"/>
      <c r="O201" s="7"/>
      <c r="P201" s="7"/>
      <c r="Q201" s="7"/>
      <c r="R201" s="7"/>
      <c r="S201" s="119" t="s">
        <v>54</v>
      </c>
      <c r="T201" s="117">
        <v>6.73</v>
      </c>
      <c r="U201" s="10">
        <v>0</v>
      </c>
      <c r="V201" s="98">
        <f t="shared" si="21"/>
        <v>0</v>
      </c>
      <c r="W201" s="119" t="s">
        <v>54</v>
      </c>
      <c r="X201" s="117">
        <v>6.73</v>
      </c>
      <c r="Y201" s="10">
        <v>0</v>
      </c>
      <c r="Z201" s="98"/>
      <c r="AA201" s="9">
        <v>336</v>
      </c>
      <c r="AB201" s="119" t="s">
        <v>54</v>
      </c>
      <c r="AC201" s="117">
        <v>6.73</v>
      </c>
      <c r="AD201" s="10">
        <v>0</v>
      </c>
      <c r="AE201" s="110">
        <f>(Tabelle1[[#This Row],[gesamter Wärmebedarf unter Berücksichtigung Wirkungsgrad Gasfeuerungsanlage (Gas) '[kWh/a'] 2030]]*0.7)/8760</f>
        <v>0</v>
      </c>
      <c r="AF201" s="8">
        <f t="shared" si="19"/>
        <v>0</v>
      </c>
      <c r="AG201" s="119" t="s">
        <v>54</v>
      </c>
      <c r="AH201" s="117">
        <v>6.73</v>
      </c>
      <c r="AI201" s="10">
        <v>0</v>
      </c>
      <c r="AJ201" s="98">
        <f t="shared" si="22"/>
        <v>0</v>
      </c>
      <c r="AK201" s="119" t="s">
        <v>54</v>
      </c>
      <c r="AL201" s="117">
        <v>6.73</v>
      </c>
      <c r="AM201" s="10">
        <v>0</v>
      </c>
      <c r="AN201" s="98"/>
      <c r="AO201" s="119" t="s">
        <v>54</v>
      </c>
      <c r="AP201" s="117">
        <v>6.73</v>
      </c>
      <c r="AQ201" s="10">
        <v>0</v>
      </c>
      <c r="AR201" s="98">
        <f t="shared" si="23"/>
        <v>0</v>
      </c>
      <c r="AS201" s="119" t="s">
        <v>54</v>
      </c>
      <c r="AT201" s="117">
        <v>6.73</v>
      </c>
      <c r="AU201" s="10">
        <v>0</v>
      </c>
      <c r="AV201" s="8"/>
    </row>
    <row r="202" spans="1:48" x14ac:dyDescent="0.25">
      <c r="A202" s="6">
        <v>10199</v>
      </c>
      <c r="B202" s="6">
        <v>449827</v>
      </c>
      <c r="C202" s="6">
        <v>5425573</v>
      </c>
      <c r="D202" s="205">
        <v>10</v>
      </c>
      <c r="E202" s="6" t="s">
        <v>212</v>
      </c>
      <c r="F202" s="6">
        <v>1</v>
      </c>
      <c r="G202" s="6">
        <v>150</v>
      </c>
      <c r="H202" s="6">
        <v>150</v>
      </c>
      <c r="I202" s="6">
        <v>120</v>
      </c>
      <c r="J202" s="6">
        <f t="shared" si="18"/>
        <v>18000</v>
      </c>
      <c r="K202" s="6"/>
      <c r="L202" s="84">
        <f t="shared" si="20"/>
        <v>18367.34693877551</v>
      </c>
      <c r="M202" s="7"/>
      <c r="N202" s="7"/>
      <c r="O202" s="7"/>
      <c r="P202" s="7"/>
      <c r="Q202" s="7"/>
      <c r="R202" s="7"/>
      <c r="S202" s="119" t="s">
        <v>53</v>
      </c>
      <c r="T202" s="117">
        <v>1</v>
      </c>
      <c r="U202" s="10">
        <v>18367.34693877551</v>
      </c>
      <c r="V202" s="98">
        <f t="shared" si="21"/>
        <v>3.6729488784283305E-5</v>
      </c>
      <c r="W202" s="119" t="s">
        <v>53</v>
      </c>
      <c r="X202" s="117">
        <v>1</v>
      </c>
      <c r="Y202" s="10">
        <v>18367.34693877551</v>
      </c>
      <c r="Z202" s="98"/>
      <c r="AA202" s="9">
        <v>1529</v>
      </c>
      <c r="AB202" s="119" t="s">
        <v>53</v>
      </c>
      <c r="AC202" s="117">
        <v>1</v>
      </c>
      <c r="AD202" s="10">
        <v>18367.34693877551</v>
      </c>
      <c r="AE202" s="110">
        <f>(Tabelle1[[#This Row],[gesamter Wärmebedarf unter Berücksichtigung Wirkungsgrad Gasfeuerungsanlage (Gas) '[kWh/a'] 2030]]*0.7)/8760</f>
        <v>1.4677103718199609</v>
      </c>
      <c r="AF202" s="8">
        <f t="shared" si="19"/>
        <v>3.5509478631057065E-5</v>
      </c>
      <c r="AG202" s="119" t="s">
        <v>53</v>
      </c>
      <c r="AH202" s="117">
        <v>1</v>
      </c>
      <c r="AI202" s="10">
        <v>18367.34693877551</v>
      </c>
      <c r="AJ202" s="98">
        <f t="shared" si="22"/>
        <v>1.7453328363308793E-5</v>
      </c>
      <c r="AK202" s="119" t="s">
        <v>53</v>
      </c>
      <c r="AL202" s="117">
        <v>1</v>
      </c>
      <c r="AM202" s="10">
        <v>18367.34693877551</v>
      </c>
      <c r="AN202" s="98"/>
      <c r="AO202" s="119" t="s">
        <v>53</v>
      </c>
      <c r="AP202" s="117">
        <v>1</v>
      </c>
      <c r="AQ202" s="10">
        <v>18367.34693877551</v>
      </c>
      <c r="AR202" s="98">
        <f t="shared" si="23"/>
        <v>1.7453328363308793E-5</v>
      </c>
      <c r="AS202" s="119" t="s">
        <v>53</v>
      </c>
      <c r="AT202" s="117">
        <v>1</v>
      </c>
      <c r="AU202" s="10">
        <v>18367.34693877551</v>
      </c>
      <c r="AV202" s="8"/>
    </row>
    <row r="203" spans="1:48" x14ac:dyDescent="0.25">
      <c r="A203" s="6">
        <v>10200</v>
      </c>
      <c r="B203" s="6">
        <v>449959</v>
      </c>
      <c r="C203" s="6">
        <v>5425421</v>
      </c>
      <c r="D203" s="205">
        <v>14</v>
      </c>
      <c r="E203" s="6" t="s">
        <v>211</v>
      </c>
      <c r="F203" s="6">
        <v>2</v>
      </c>
      <c r="G203" s="6">
        <v>112</v>
      </c>
      <c r="H203" s="6">
        <v>224</v>
      </c>
      <c r="I203" s="6">
        <v>30</v>
      </c>
      <c r="J203" s="6">
        <f t="shared" si="18"/>
        <v>6720</v>
      </c>
      <c r="K203" s="6"/>
      <c r="L203" s="84">
        <f t="shared" si="20"/>
        <v>6857.1428571428569</v>
      </c>
      <c r="M203" s="7"/>
      <c r="N203" s="7"/>
      <c r="O203" s="7"/>
      <c r="P203" s="7"/>
      <c r="Q203" s="7"/>
      <c r="R203" s="7"/>
      <c r="S203" s="119" t="s">
        <v>53</v>
      </c>
      <c r="T203" s="117">
        <v>2</v>
      </c>
      <c r="U203" s="10">
        <v>6857.1428571428569</v>
      </c>
      <c r="V203" s="98">
        <f t="shared" si="21"/>
        <v>1.3712342479465765E-5</v>
      </c>
      <c r="W203" s="119" t="s">
        <v>53</v>
      </c>
      <c r="X203" s="117">
        <v>2</v>
      </c>
      <c r="Y203" s="10">
        <v>6857.1428571428569</v>
      </c>
      <c r="Z203" s="98"/>
      <c r="AA203" s="9">
        <v>385</v>
      </c>
      <c r="AB203" s="119" t="s">
        <v>53</v>
      </c>
      <c r="AC203" s="117">
        <v>2</v>
      </c>
      <c r="AD203" s="10">
        <v>6857.1428571428569</v>
      </c>
      <c r="AE203" s="110">
        <f>(Tabelle1[[#This Row],[gesamter Wärmebedarf unter Berücksichtigung Wirkungsgrad Gasfeuerungsanlage (Gas) '[kWh/a'] 2030]]*0.7)/8760</f>
        <v>0.54794520547945191</v>
      </c>
      <c r="AF203" s="8">
        <f t="shared" si="19"/>
        <v>1.3256872022261302E-5</v>
      </c>
      <c r="AG203" s="119" t="s">
        <v>54</v>
      </c>
      <c r="AH203" s="117">
        <v>2</v>
      </c>
      <c r="AI203" s="10">
        <v>0</v>
      </c>
      <c r="AJ203" s="98">
        <f t="shared" si="22"/>
        <v>0</v>
      </c>
      <c r="AK203" s="119" t="s">
        <v>54</v>
      </c>
      <c r="AL203" s="117">
        <v>2</v>
      </c>
      <c r="AM203" s="10">
        <v>0</v>
      </c>
      <c r="AN203" s="98"/>
      <c r="AO203" s="119" t="s">
        <v>54</v>
      </c>
      <c r="AP203" s="117">
        <v>2</v>
      </c>
      <c r="AQ203" s="10">
        <v>0</v>
      </c>
      <c r="AR203" s="98">
        <f t="shared" si="23"/>
        <v>0</v>
      </c>
      <c r="AS203" s="119" t="s">
        <v>54</v>
      </c>
      <c r="AT203" s="117">
        <v>2</v>
      </c>
      <c r="AU203" s="10">
        <v>0</v>
      </c>
      <c r="AV203" s="8"/>
    </row>
    <row r="204" spans="1:48" x14ac:dyDescent="0.25">
      <c r="A204" s="6">
        <v>10201</v>
      </c>
      <c r="B204" s="6">
        <v>449843</v>
      </c>
      <c r="C204" s="6">
        <v>5425629</v>
      </c>
      <c r="D204" s="205">
        <v>11</v>
      </c>
      <c r="E204" s="6" t="s">
        <v>211</v>
      </c>
      <c r="F204" s="6">
        <v>2</v>
      </c>
      <c r="G204" s="6">
        <v>112</v>
      </c>
      <c r="H204" s="6">
        <v>224</v>
      </c>
      <c r="I204" s="6">
        <v>90</v>
      </c>
      <c r="J204" s="6">
        <f t="shared" si="18"/>
        <v>20160</v>
      </c>
      <c r="K204" s="6"/>
      <c r="L204" s="84">
        <f t="shared" si="20"/>
        <v>20571.428571428572</v>
      </c>
      <c r="M204" s="7"/>
      <c r="N204" s="7"/>
      <c r="O204" s="7"/>
      <c r="P204" s="7"/>
      <c r="Q204" s="7"/>
      <c r="R204" s="7"/>
      <c r="S204" s="119" t="s">
        <v>54</v>
      </c>
      <c r="T204" s="117">
        <v>2</v>
      </c>
      <c r="U204" s="10">
        <v>0</v>
      </c>
      <c r="V204" s="98">
        <f t="shared" si="21"/>
        <v>0</v>
      </c>
      <c r="W204" s="119" t="s">
        <v>54</v>
      </c>
      <c r="X204" s="117">
        <v>2</v>
      </c>
      <c r="Y204" s="10">
        <v>0</v>
      </c>
      <c r="Z204" s="98"/>
      <c r="AA204" s="9">
        <v>1426</v>
      </c>
      <c r="AB204" s="119" t="s">
        <v>54</v>
      </c>
      <c r="AC204" s="117">
        <v>2</v>
      </c>
      <c r="AD204" s="10">
        <v>0</v>
      </c>
      <c r="AE204" s="110">
        <f>(Tabelle1[[#This Row],[gesamter Wärmebedarf unter Berücksichtigung Wirkungsgrad Gasfeuerungsanlage (Gas) '[kWh/a'] 2030]]*0.7)/8760</f>
        <v>0</v>
      </c>
      <c r="AF204" s="8">
        <f t="shared" si="19"/>
        <v>0</v>
      </c>
      <c r="AG204" s="119" t="s">
        <v>54</v>
      </c>
      <c r="AH204" s="117">
        <v>2</v>
      </c>
      <c r="AI204" s="10">
        <v>0</v>
      </c>
      <c r="AJ204" s="98">
        <f t="shared" si="22"/>
        <v>0</v>
      </c>
      <c r="AK204" s="119" t="s">
        <v>54</v>
      </c>
      <c r="AL204" s="117">
        <v>2</v>
      </c>
      <c r="AM204" s="10">
        <v>0</v>
      </c>
      <c r="AN204" s="98"/>
      <c r="AO204" s="119" t="s">
        <v>54</v>
      </c>
      <c r="AP204" s="117">
        <v>2</v>
      </c>
      <c r="AQ204" s="10">
        <v>0</v>
      </c>
      <c r="AR204" s="98">
        <f t="shared" si="23"/>
        <v>0</v>
      </c>
      <c r="AS204" s="119" t="s">
        <v>54</v>
      </c>
      <c r="AT204" s="117">
        <v>2</v>
      </c>
      <c r="AU204" s="10">
        <v>0</v>
      </c>
      <c r="AV204" s="8"/>
    </row>
    <row r="205" spans="1:48" x14ac:dyDescent="0.25">
      <c r="A205" s="6">
        <v>10202</v>
      </c>
      <c r="B205" s="6">
        <v>449862</v>
      </c>
      <c r="C205" s="6">
        <v>5425642</v>
      </c>
      <c r="D205" s="205">
        <v>13</v>
      </c>
      <c r="E205" s="6" t="s">
        <v>195</v>
      </c>
      <c r="F205" s="6">
        <v>1</v>
      </c>
      <c r="G205" s="6">
        <v>90</v>
      </c>
      <c r="H205" s="6">
        <v>90</v>
      </c>
      <c r="I205" s="6">
        <v>250</v>
      </c>
      <c r="J205" s="6">
        <f t="shared" si="18"/>
        <v>22500</v>
      </c>
      <c r="K205" s="6"/>
      <c r="L205" s="84">
        <f t="shared" si="20"/>
        <v>22959.18367346939</v>
      </c>
      <c r="M205" s="7"/>
      <c r="N205" s="7"/>
      <c r="O205" s="7"/>
      <c r="P205" s="7"/>
      <c r="Q205" s="7"/>
      <c r="R205" s="7"/>
      <c r="S205" s="119" t="s">
        <v>53</v>
      </c>
      <c r="T205" s="117">
        <v>1</v>
      </c>
      <c r="U205" s="10">
        <v>22959.18367346939</v>
      </c>
      <c r="V205" s="98">
        <f t="shared" si="21"/>
        <v>4.5911860980354138E-5</v>
      </c>
      <c r="W205" s="119" t="s">
        <v>53</v>
      </c>
      <c r="X205" s="117">
        <v>1</v>
      </c>
      <c r="Y205" s="10">
        <v>22959.18367346939</v>
      </c>
      <c r="Z205" s="98"/>
      <c r="AA205" s="9">
        <v>939</v>
      </c>
      <c r="AB205" s="119" t="s">
        <v>53</v>
      </c>
      <c r="AC205" s="117">
        <v>1</v>
      </c>
      <c r="AD205" s="10">
        <v>22959.18367346939</v>
      </c>
      <c r="AE205" s="110">
        <f>(Tabelle1[[#This Row],[gesamter Wärmebedarf unter Berücksichtigung Wirkungsgrad Gasfeuerungsanlage (Gas) '[kWh/a'] 2030]]*0.7)/8760</f>
        <v>1.8346379647749511</v>
      </c>
      <c r="AF205" s="8">
        <f t="shared" si="19"/>
        <v>4.4386848288821333E-5</v>
      </c>
      <c r="AG205" s="119" t="s">
        <v>53</v>
      </c>
      <c r="AH205" s="117">
        <v>1</v>
      </c>
      <c r="AI205" s="10">
        <v>22959.18367346939</v>
      </c>
      <c r="AJ205" s="98">
        <f t="shared" si="22"/>
        <v>2.1816660454135991E-5</v>
      </c>
      <c r="AK205" s="119" t="s">
        <v>53</v>
      </c>
      <c r="AL205" s="117">
        <v>1</v>
      </c>
      <c r="AM205" s="10">
        <v>22959.18367346939</v>
      </c>
      <c r="AN205" s="98"/>
      <c r="AO205" s="119" t="s">
        <v>54</v>
      </c>
      <c r="AP205" s="117">
        <v>1</v>
      </c>
      <c r="AQ205" s="10">
        <v>0</v>
      </c>
      <c r="AR205" s="98">
        <f t="shared" si="23"/>
        <v>0</v>
      </c>
      <c r="AS205" s="119" t="s">
        <v>54</v>
      </c>
      <c r="AT205" s="117">
        <v>1</v>
      </c>
      <c r="AU205" s="10">
        <v>0</v>
      </c>
      <c r="AV205" s="8"/>
    </row>
    <row r="206" spans="1:48" x14ac:dyDescent="0.25">
      <c r="A206" s="6">
        <v>10203</v>
      </c>
      <c r="B206" s="6">
        <v>449849</v>
      </c>
      <c r="C206" s="6">
        <v>5425623</v>
      </c>
      <c r="D206" s="205">
        <v>10</v>
      </c>
      <c r="E206" s="6" t="s">
        <v>212</v>
      </c>
      <c r="F206" s="6">
        <v>1</v>
      </c>
      <c r="G206" s="6">
        <v>150</v>
      </c>
      <c r="H206" s="6">
        <v>150</v>
      </c>
      <c r="I206" s="6">
        <v>140</v>
      </c>
      <c r="J206" s="6">
        <f t="shared" si="18"/>
        <v>21000</v>
      </c>
      <c r="K206" s="6"/>
      <c r="L206" s="84">
        <f t="shared" si="20"/>
        <v>21428.571428571428</v>
      </c>
      <c r="M206" s="7"/>
      <c r="N206" s="7"/>
      <c r="O206" s="7"/>
      <c r="P206" s="7"/>
      <c r="Q206" s="7"/>
      <c r="R206" s="7"/>
      <c r="S206" s="119" t="s">
        <v>53</v>
      </c>
      <c r="T206" s="117">
        <v>1</v>
      </c>
      <c r="U206" s="10">
        <v>21428.571428571428</v>
      </c>
      <c r="V206" s="98">
        <f t="shared" si="21"/>
        <v>4.2851070248330516E-5</v>
      </c>
      <c r="W206" s="119" t="s">
        <v>53</v>
      </c>
      <c r="X206" s="117">
        <v>1</v>
      </c>
      <c r="Y206" s="10">
        <v>21428.571428571428</v>
      </c>
      <c r="Z206" s="98"/>
      <c r="AA206" s="9">
        <v>1087</v>
      </c>
      <c r="AB206" s="119" t="s">
        <v>53</v>
      </c>
      <c r="AC206" s="117">
        <v>1</v>
      </c>
      <c r="AD206" s="10">
        <v>21428.571428571428</v>
      </c>
      <c r="AE206" s="110">
        <f>(Tabelle1[[#This Row],[gesamter Wärmebedarf unter Berücksichtigung Wirkungsgrad Gasfeuerungsanlage (Gas) '[kWh/a'] 2030]]*0.7)/8760</f>
        <v>1.7123287671232874</v>
      </c>
      <c r="AF206" s="8">
        <f t="shared" si="19"/>
        <v>4.142772506956657E-5</v>
      </c>
      <c r="AG206" s="119" t="s">
        <v>53</v>
      </c>
      <c r="AH206" s="117">
        <v>1</v>
      </c>
      <c r="AI206" s="10">
        <v>21428.571428571428</v>
      </c>
      <c r="AJ206" s="98">
        <f t="shared" si="22"/>
        <v>2.0362216423860254E-5</v>
      </c>
      <c r="AK206" s="119" t="s">
        <v>53</v>
      </c>
      <c r="AL206" s="117">
        <v>1</v>
      </c>
      <c r="AM206" s="10">
        <v>21428.571428571428</v>
      </c>
      <c r="AN206" s="98"/>
      <c r="AO206" s="119" t="s">
        <v>53</v>
      </c>
      <c r="AP206" s="117">
        <v>1</v>
      </c>
      <c r="AQ206" s="10">
        <v>21428.571428571428</v>
      </c>
      <c r="AR206" s="98">
        <f t="shared" si="23"/>
        <v>2.0362216423860254E-5</v>
      </c>
      <c r="AS206" s="119" t="s">
        <v>53</v>
      </c>
      <c r="AT206" s="117">
        <v>1</v>
      </c>
      <c r="AU206" s="10">
        <v>21428.571428571428</v>
      </c>
      <c r="AV206" s="8"/>
    </row>
    <row r="207" spans="1:48" x14ac:dyDescent="0.25">
      <c r="A207" s="6">
        <v>10204</v>
      </c>
      <c r="B207" s="6">
        <v>449865</v>
      </c>
      <c r="C207" s="6">
        <v>5425634</v>
      </c>
      <c r="D207" s="205">
        <v>11</v>
      </c>
      <c r="E207" s="75" t="s">
        <v>210</v>
      </c>
      <c r="F207" s="6">
        <v>6.73</v>
      </c>
      <c r="G207" s="6">
        <v>70</v>
      </c>
      <c r="H207" s="6">
        <v>471.1</v>
      </c>
      <c r="I207" s="6">
        <v>210</v>
      </c>
      <c r="J207" s="6">
        <f t="shared" si="18"/>
        <v>98931</v>
      </c>
      <c r="K207" s="6"/>
      <c r="L207" s="84">
        <f t="shared" si="20"/>
        <v>100950</v>
      </c>
      <c r="M207" s="7"/>
      <c r="N207" s="7"/>
      <c r="O207" s="7"/>
      <c r="P207" s="7"/>
      <c r="Q207" s="7"/>
      <c r="R207" s="7"/>
      <c r="S207" s="119" t="s">
        <v>53</v>
      </c>
      <c r="T207" s="117">
        <v>6.73</v>
      </c>
      <c r="U207" s="10">
        <v>100950</v>
      </c>
      <c r="V207" s="98">
        <f t="shared" si="21"/>
        <v>2.0187139193988509E-4</v>
      </c>
      <c r="W207" s="119" t="s">
        <v>53</v>
      </c>
      <c r="X207" s="117">
        <v>6.73</v>
      </c>
      <c r="Y207" s="10">
        <v>100950</v>
      </c>
      <c r="Z207" s="98"/>
      <c r="AA207" s="9">
        <v>982</v>
      </c>
      <c r="AB207" s="119" t="s">
        <v>53</v>
      </c>
      <c r="AC207" s="117">
        <v>6.73</v>
      </c>
      <c r="AD207" s="10">
        <v>100950</v>
      </c>
      <c r="AE207" s="110">
        <f>(Tabelle1[[#This Row],[gesamter Wärmebedarf unter Berücksichtigung Wirkungsgrad Gasfeuerungsanlage (Gas) '[kWh/a'] 2030]]*0.7)/8760</f>
        <v>8.0667808219178081</v>
      </c>
      <c r="AF207" s="8">
        <f t="shared" si="19"/>
        <v>1.9516601280272812E-4</v>
      </c>
      <c r="AG207" s="119" t="s">
        <v>54</v>
      </c>
      <c r="AH207" s="117">
        <v>6.73</v>
      </c>
      <c r="AI207" s="10">
        <v>0</v>
      </c>
      <c r="AJ207" s="98">
        <f t="shared" si="22"/>
        <v>0</v>
      </c>
      <c r="AK207" s="119" t="s">
        <v>54</v>
      </c>
      <c r="AL207" s="117">
        <v>6.73</v>
      </c>
      <c r="AM207" s="10">
        <v>0</v>
      </c>
      <c r="AN207" s="98"/>
      <c r="AO207" s="119" t="s">
        <v>54</v>
      </c>
      <c r="AP207" s="117">
        <v>6.73</v>
      </c>
      <c r="AQ207" s="10">
        <v>0</v>
      </c>
      <c r="AR207" s="98">
        <f t="shared" si="23"/>
        <v>0</v>
      </c>
      <c r="AS207" s="119" t="s">
        <v>54</v>
      </c>
      <c r="AT207" s="117">
        <v>6.73</v>
      </c>
      <c r="AU207" s="10">
        <v>0</v>
      </c>
      <c r="AV207" s="8"/>
    </row>
    <row r="208" spans="1:48" x14ac:dyDescent="0.25">
      <c r="A208" s="6">
        <v>10205</v>
      </c>
      <c r="B208" s="6">
        <v>449871</v>
      </c>
      <c r="C208" s="6">
        <v>5425628</v>
      </c>
      <c r="D208" s="205">
        <v>11</v>
      </c>
      <c r="E208" s="6" t="s">
        <v>212</v>
      </c>
      <c r="F208" s="6">
        <v>1</v>
      </c>
      <c r="G208" s="6">
        <v>150</v>
      </c>
      <c r="H208" s="6">
        <v>150</v>
      </c>
      <c r="I208" s="6">
        <v>230</v>
      </c>
      <c r="J208" s="6">
        <f t="shared" si="18"/>
        <v>34500</v>
      </c>
      <c r="K208" s="6"/>
      <c r="L208" s="84">
        <f t="shared" si="20"/>
        <v>35204.081632653062</v>
      </c>
      <c r="M208" s="7"/>
      <c r="N208" s="7"/>
      <c r="O208" s="7"/>
      <c r="P208" s="7"/>
      <c r="Q208" s="7"/>
      <c r="R208" s="7"/>
      <c r="S208" s="119" t="s">
        <v>54</v>
      </c>
      <c r="T208" s="117">
        <v>1</v>
      </c>
      <c r="U208" s="10">
        <v>0</v>
      </c>
      <c r="V208" s="98">
        <f t="shared" si="21"/>
        <v>0</v>
      </c>
      <c r="W208" s="119" t="s">
        <v>54</v>
      </c>
      <c r="X208" s="117">
        <v>1</v>
      </c>
      <c r="Y208" s="10">
        <v>0</v>
      </c>
      <c r="Z208" s="98"/>
      <c r="AA208" s="9">
        <v>112</v>
      </c>
      <c r="AB208" s="119" t="s">
        <v>54</v>
      </c>
      <c r="AC208" s="117">
        <v>1</v>
      </c>
      <c r="AD208" s="10">
        <v>0</v>
      </c>
      <c r="AE208" s="110">
        <f>(Tabelle1[[#This Row],[gesamter Wärmebedarf unter Berücksichtigung Wirkungsgrad Gasfeuerungsanlage (Gas) '[kWh/a'] 2030]]*0.7)/8760</f>
        <v>0</v>
      </c>
      <c r="AF208" s="8">
        <f t="shared" si="19"/>
        <v>0</v>
      </c>
      <c r="AG208" s="119" t="s">
        <v>54</v>
      </c>
      <c r="AH208" s="117">
        <v>1</v>
      </c>
      <c r="AI208" s="10">
        <v>0</v>
      </c>
      <c r="AJ208" s="98">
        <f t="shared" si="22"/>
        <v>0</v>
      </c>
      <c r="AK208" s="119" t="s">
        <v>54</v>
      </c>
      <c r="AL208" s="117">
        <v>1</v>
      </c>
      <c r="AM208" s="10">
        <v>0</v>
      </c>
      <c r="AN208" s="98"/>
      <c r="AO208" s="119" t="s">
        <v>54</v>
      </c>
      <c r="AP208" s="117">
        <v>1</v>
      </c>
      <c r="AQ208" s="10">
        <v>0</v>
      </c>
      <c r="AR208" s="98">
        <f t="shared" si="23"/>
        <v>0</v>
      </c>
      <c r="AS208" s="119" t="s">
        <v>54</v>
      </c>
      <c r="AT208" s="117">
        <v>1</v>
      </c>
      <c r="AU208" s="10">
        <v>0</v>
      </c>
      <c r="AV208" s="8"/>
    </row>
    <row r="209" spans="1:48" x14ac:dyDescent="0.25">
      <c r="A209" s="6">
        <v>10206</v>
      </c>
      <c r="B209" s="6">
        <v>449878</v>
      </c>
      <c r="C209" s="6">
        <v>5425622</v>
      </c>
      <c r="D209" s="205">
        <v>12</v>
      </c>
      <c r="E209" s="6" t="s">
        <v>212</v>
      </c>
      <c r="F209" s="6">
        <v>1</v>
      </c>
      <c r="G209" s="6">
        <v>150</v>
      </c>
      <c r="H209" s="6">
        <v>150</v>
      </c>
      <c r="I209" s="6">
        <v>130</v>
      </c>
      <c r="J209" s="6">
        <f t="shared" si="18"/>
        <v>19500</v>
      </c>
      <c r="K209" s="6"/>
      <c r="L209" s="84">
        <f t="shared" si="20"/>
        <v>19897.959183673469</v>
      </c>
      <c r="M209" s="7"/>
      <c r="N209" s="7"/>
      <c r="O209" s="7"/>
      <c r="P209" s="7"/>
      <c r="Q209" s="7"/>
      <c r="R209" s="7"/>
      <c r="S209" s="119" t="s">
        <v>54</v>
      </c>
      <c r="T209" s="117">
        <v>1</v>
      </c>
      <c r="U209" s="10">
        <v>0</v>
      </c>
      <c r="V209" s="98">
        <f t="shared" si="21"/>
        <v>0</v>
      </c>
      <c r="W209" s="119" t="s">
        <v>54</v>
      </c>
      <c r="X209" s="117">
        <v>1</v>
      </c>
      <c r="Y209" s="10">
        <v>0</v>
      </c>
      <c r="Z209" s="98"/>
      <c r="AA209" s="9">
        <v>850</v>
      </c>
      <c r="AB209" s="119" t="s">
        <v>54</v>
      </c>
      <c r="AC209" s="117">
        <v>1</v>
      </c>
      <c r="AD209" s="10">
        <v>0</v>
      </c>
      <c r="AE209" s="110">
        <f>(Tabelle1[[#This Row],[gesamter Wärmebedarf unter Berücksichtigung Wirkungsgrad Gasfeuerungsanlage (Gas) '[kWh/a'] 2030]]*0.7)/8760</f>
        <v>0</v>
      </c>
      <c r="AF209" s="8">
        <f t="shared" si="19"/>
        <v>0</v>
      </c>
      <c r="AG209" s="119" t="s">
        <v>54</v>
      </c>
      <c r="AH209" s="117">
        <v>1</v>
      </c>
      <c r="AI209" s="10">
        <v>0</v>
      </c>
      <c r="AJ209" s="98">
        <f t="shared" si="22"/>
        <v>0</v>
      </c>
      <c r="AK209" s="119" t="s">
        <v>54</v>
      </c>
      <c r="AL209" s="117">
        <v>1</v>
      </c>
      <c r="AM209" s="10">
        <v>0</v>
      </c>
      <c r="AN209" s="98"/>
      <c r="AO209" s="119" t="s">
        <v>54</v>
      </c>
      <c r="AP209" s="117">
        <v>1</v>
      </c>
      <c r="AQ209" s="10">
        <v>0</v>
      </c>
      <c r="AR209" s="98">
        <f t="shared" si="23"/>
        <v>0</v>
      </c>
      <c r="AS209" s="119" t="s">
        <v>54</v>
      </c>
      <c r="AT209" s="117">
        <v>1</v>
      </c>
      <c r="AU209" s="10">
        <v>0</v>
      </c>
      <c r="AV209" s="8"/>
    </row>
    <row r="210" spans="1:48" x14ac:dyDescent="0.25">
      <c r="A210" s="6">
        <v>10207</v>
      </c>
      <c r="B210" s="6">
        <v>449881</v>
      </c>
      <c r="C210" s="6">
        <v>5425613</v>
      </c>
      <c r="D210" s="205">
        <v>9</v>
      </c>
      <c r="E210" s="6" t="s">
        <v>212</v>
      </c>
      <c r="F210" s="6">
        <v>1</v>
      </c>
      <c r="G210" s="6">
        <v>150</v>
      </c>
      <c r="H210" s="6">
        <v>150</v>
      </c>
      <c r="I210" s="6">
        <v>50</v>
      </c>
      <c r="J210" s="6">
        <f t="shared" si="18"/>
        <v>7500</v>
      </c>
      <c r="K210" s="6"/>
      <c r="L210" s="84">
        <f t="shared" si="20"/>
        <v>7653.0612244897957</v>
      </c>
      <c r="M210" s="7"/>
      <c r="N210" s="7"/>
      <c r="O210" s="7"/>
      <c r="P210" s="7"/>
      <c r="Q210" s="7"/>
      <c r="R210" s="7"/>
      <c r="S210" s="119" t="s">
        <v>53</v>
      </c>
      <c r="T210" s="117">
        <v>1</v>
      </c>
      <c r="U210" s="10">
        <v>7653.0612244897957</v>
      </c>
      <c r="V210" s="98">
        <f t="shared" si="21"/>
        <v>1.5303953660118044E-5</v>
      </c>
      <c r="W210" s="119" t="s">
        <v>53</v>
      </c>
      <c r="X210" s="117">
        <v>1</v>
      </c>
      <c r="Y210" s="10">
        <v>7653.0612244897957</v>
      </c>
      <c r="Z210" s="98"/>
      <c r="AA210" s="9">
        <v>830</v>
      </c>
      <c r="AB210" s="119" t="s">
        <v>53</v>
      </c>
      <c r="AC210" s="117">
        <v>1</v>
      </c>
      <c r="AD210" s="10">
        <v>7653.0612244897957</v>
      </c>
      <c r="AE210" s="110">
        <f>(Tabelle1[[#This Row],[gesamter Wärmebedarf unter Berücksichtigung Wirkungsgrad Gasfeuerungsanlage (Gas) '[kWh/a'] 2030]]*0.7)/8760</f>
        <v>0.61154598825831696</v>
      </c>
      <c r="AF210" s="8">
        <f t="shared" si="19"/>
        <v>1.4795616096273778E-5</v>
      </c>
      <c r="AG210" s="119" t="s">
        <v>53</v>
      </c>
      <c r="AH210" s="117">
        <v>1</v>
      </c>
      <c r="AI210" s="10">
        <v>7653.0612244897957</v>
      </c>
      <c r="AJ210" s="98">
        <f t="shared" si="22"/>
        <v>7.2722201513786622E-6</v>
      </c>
      <c r="AK210" s="119" t="s">
        <v>53</v>
      </c>
      <c r="AL210" s="117">
        <v>1</v>
      </c>
      <c r="AM210" s="10">
        <v>7653.0612244897957</v>
      </c>
      <c r="AN210" s="98"/>
      <c r="AO210" s="119" t="s">
        <v>54</v>
      </c>
      <c r="AP210" s="117">
        <v>1</v>
      </c>
      <c r="AQ210" s="10">
        <v>0</v>
      </c>
      <c r="AR210" s="98">
        <f t="shared" si="23"/>
        <v>0</v>
      </c>
      <c r="AS210" s="119" t="s">
        <v>54</v>
      </c>
      <c r="AT210" s="117">
        <v>1</v>
      </c>
      <c r="AU210" s="10">
        <v>0</v>
      </c>
      <c r="AV210" s="8"/>
    </row>
    <row r="211" spans="1:48" x14ac:dyDescent="0.25">
      <c r="A211" s="6">
        <v>10208</v>
      </c>
      <c r="B211" s="6">
        <v>449892</v>
      </c>
      <c r="C211" s="6">
        <v>5425669</v>
      </c>
      <c r="D211" s="205">
        <v>14</v>
      </c>
      <c r="E211" s="6" t="s">
        <v>212</v>
      </c>
      <c r="F211" s="6">
        <v>1</v>
      </c>
      <c r="G211" s="6">
        <v>150</v>
      </c>
      <c r="H211" s="6">
        <v>150</v>
      </c>
      <c r="I211" s="6">
        <v>370</v>
      </c>
      <c r="J211" s="6">
        <f t="shared" si="18"/>
        <v>55500</v>
      </c>
      <c r="K211" s="6"/>
      <c r="L211" s="84">
        <f t="shared" si="20"/>
        <v>56632.65306122449</v>
      </c>
      <c r="M211" s="7"/>
      <c r="N211" s="7"/>
      <c r="O211" s="7"/>
      <c r="P211" s="7"/>
      <c r="Q211" s="7"/>
      <c r="R211" s="7"/>
      <c r="S211" s="119" t="s">
        <v>53</v>
      </c>
      <c r="T211" s="117">
        <v>1</v>
      </c>
      <c r="U211" s="10">
        <v>56632.65306122449</v>
      </c>
      <c r="V211" s="98">
        <f t="shared" si="21"/>
        <v>1.1324925708487352E-4</v>
      </c>
      <c r="W211" s="119" t="s">
        <v>53</v>
      </c>
      <c r="X211" s="117">
        <v>1</v>
      </c>
      <c r="Y211" s="10">
        <v>56632.65306122449</v>
      </c>
      <c r="Z211" s="98"/>
      <c r="AA211" s="9">
        <v>1671</v>
      </c>
      <c r="AB211" s="119" t="s">
        <v>53</v>
      </c>
      <c r="AC211" s="117">
        <v>1</v>
      </c>
      <c r="AD211" s="10">
        <v>56632.65306122449</v>
      </c>
      <c r="AE211" s="110">
        <f>(Tabelle1[[#This Row],[gesamter Wärmebedarf unter Berücksichtigung Wirkungsgrad Gasfeuerungsanlage (Gas) '[kWh/a'] 2030]]*0.7)/8760</f>
        <v>4.5254403131115453</v>
      </c>
      <c r="AF211" s="8">
        <f t="shared" si="19"/>
        <v>1.0948755911242596E-4</v>
      </c>
      <c r="AG211" s="119" t="s">
        <v>53</v>
      </c>
      <c r="AH211" s="117">
        <v>1</v>
      </c>
      <c r="AI211" s="10">
        <v>56632.65306122449</v>
      </c>
      <c r="AJ211" s="98">
        <f t="shared" si="22"/>
        <v>5.381442912020211E-5</v>
      </c>
      <c r="AK211" s="119" t="s">
        <v>53</v>
      </c>
      <c r="AL211" s="117">
        <v>1</v>
      </c>
      <c r="AM211" s="10">
        <v>56632.65306122449</v>
      </c>
      <c r="AN211" s="98"/>
      <c r="AO211" s="119" t="s">
        <v>53</v>
      </c>
      <c r="AP211" s="117">
        <v>1</v>
      </c>
      <c r="AQ211" s="10">
        <v>56632.65306122449</v>
      </c>
      <c r="AR211" s="98">
        <f t="shared" si="23"/>
        <v>5.381442912020211E-5</v>
      </c>
      <c r="AS211" s="119" t="s">
        <v>53</v>
      </c>
      <c r="AT211" s="117">
        <v>1</v>
      </c>
      <c r="AU211" s="10">
        <v>56632.65306122449</v>
      </c>
      <c r="AV211" s="8"/>
    </row>
    <row r="212" spans="1:48" x14ac:dyDescent="0.25">
      <c r="A212" s="6">
        <v>10209</v>
      </c>
      <c r="B212" s="6">
        <v>449896</v>
      </c>
      <c r="C212" s="6">
        <v>5425660</v>
      </c>
      <c r="D212" s="205">
        <v>15</v>
      </c>
      <c r="E212" s="6" t="s">
        <v>212</v>
      </c>
      <c r="F212" s="6">
        <v>1</v>
      </c>
      <c r="G212" s="6">
        <v>150</v>
      </c>
      <c r="H212" s="6">
        <v>150</v>
      </c>
      <c r="I212" s="6">
        <v>120</v>
      </c>
      <c r="J212" s="6">
        <f t="shared" si="18"/>
        <v>18000</v>
      </c>
      <c r="K212" s="6"/>
      <c r="L212" s="84">
        <f t="shared" si="20"/>
        <v>18367.34693877551</v>
      </c>
      <c r="M212" s="7"/>
      <c r="N212" s="7"/>
      <c r="O212" s="7"/>
      <c r="P212" s="7"/>
      <c r="Q212" s="7"/>
      <c r="R212" s="7"/>
      <c r="S212" s="119" t="s">
        <v>54</v>
      </c>
      <c r="T212" s="117">
        <v>1</v>
      </c>
      <c r="U212" s="10">
        <v>0</v>
      </c>
      <c r="V212" s="98">
        <f t="shared" si="21"/>
        <v>0</v>
      </c>
      <c r="W212" s="119" t="s">
        <v>54</v>
      </c>
      <c r="X212" s="117">
        <v>1</v>
      </c>
      <c r="Y212" s="10">
        <v>0</v>
      </c>
      <c r="Z212" s="98"/>
      <c r="AA212" s="9">
        <v>25</v>
      </c>
      <c r="AB212" s="119" t="s">
        <v>54</v>
      </c>
      <c r="AC212" s="117">
        <v>1</v>
      </c>
      <c r="AD212" s="10">
        <v>0</v>
      </c>
      <c r="AE212" s="110">
        <f>(Tabelle1[[#This Row],[gesamter Wärmebedarf unter Berücksichtigung Wirkungsgrad Gasfeuerungsanlage (Gas) '[kWh/a'] 2030]]*0.7)/8760</f>
        <v>0</v>
      </c>
      <c r="AF212" s="8">
        <f t="shared" si="19"/>
        <v>0</v>
      </c>
      <c r="AG212" s="119" t="s">
        <v>54</v>
      </c>
      <c r="AH212" s="117">
        <v>1</v>
      </c>
      <c r="AI212" s="10">
        <v>0</v>
      </c>
      <c r="AJ212" s="98">
        <f t="shared" si="22"/>
        <v>0</v>
      </c>
      <c r="AK212" s="119" t="s">
        <v>54</v>
      </c>
      <c r="AL212" s="117">
        <v>1</v>
      </c>
      <c r="AM212" s="10">
        <v>0</v>
      </c>
      <c r="AN212" s="98"/>
      <c r="AO212" s="119" t="s">
        <v>54</v>
      </c>
      <c r="AP212" s="117">
        <v>1</v>
      </c>
      <c r="AQ212" s="10">
        <v>0</v>
      </c>
      <c r="AR212" s="98">
        <f t="shared" si="23"/>
        <v>0</v>
      </c>
      <c r="AS212" s="119" t="s">
        <v>54</v>
      </c>
      <c r="AT212" s="117">
        <v>1</v>
      </c>
      <c r="AU212" s="10">
        <v>0</v>
      </c>
      <c r="AV212" s="8"/>
    </row>
    <row r="213" spans="1:48" x14ac:dyDescent="0.25">
      <c r="A213" s="6">
        <v>10210</v>
      </c>
      <c r="B213" s="6">
        <v>449899</v>
      </c>
      <c r="C213" s="6">
        <v>5425650</v>
      </c>
      <c r="D213" s="205">
        <v>14</v>
      </c>
      <c r="E213" s="6" t="s">
        <v>212</v>
      </c>
      <c r="F213" s="6">
        <v>1</v>
      </c>
      <c r="G213" s="6">
        <v>150</v>
      </c>
      <c r="H213" s="6">
        <v>150</v>
      </c>
      <c r="I213" s="6">
        <v>230</v>
      </c>
      <c r="J213" s="6">
        <f t="shared" si="18"/>
        <v>34500</v>
      </c>
      <c r="K213" s="6"/>
      <c r="L213" s="84">
        <f t="shared" si="20"/>
        <v>35204.081632653062</v>
      </c>
      <c r="M213" s="7"/>
      <c r="N213" s="7"/>
      <c r="O213" s="7"/>
      <c r="P213" s="7"/>
      <c r="Q213" s="7"/>
      <c r="R213" s="7"/>
      <c r="S213" s="119" t="s">
        <v>54</v>
      </c>
      <c r="T213" s="117">
        <v>1</v>
      </c>
      <c r="U213" s="10">
        <v>0</v>
      </c>
      <c r="V213" s="98">
        <f t="shared" si="21"/>
        <v>0</v>
      </c>
      <c r="W213" s="119" t="s">
        <v>54</v>
      </c>
      <c r="X213" s="117">
        <v>1</v>
      </c>
      <c r="Y213" s="10">
        <v>0</v>
      </c>
      <c r="Z213" s="98"/>
      <c r="AA213" s="9">
        <v>83</v>
      </c>
      <c r="AB213" s="119" t="s">
        <v>54</v>
      </c>
      <c r="AC213" s="117">
        <v>1</v>
      </c>
      <c r="AD213" s="10">
        <v>0</v>
      </c>
      <c r="AE213" s="110">
        <f>(Tabelle1[[#This Row],[gesamter Wärmebedarf unter Berücksichtigung Wirkungsgrad Gasfeuerungsanlage (Gas) '[kWh/a'] 2030]]*0.7)/8760</f>
        <v>0</v>
      </c>
      <c r="AF213" s="8">
        <f t="shared" si="19"/>
        <v>0</v>
      </c>
      <c r="AG213" s="119" t="s">
        <v>54</v>
      </c>
      <c r="AH213" s="117">
        <v>1</v>
      </c>
      <c r="AI213" s="10">
        <v>0</v>
      </c>
      <c r="AJ213" s="98">
        <f t="shared" si="22"/>
        <v>0</v>
      </c>
      <c r="AK213" s="119" t="s">
        <v>54</v>
      </c>
      <c r="AL213" s="117">
        <v>1</v>
      </c>
      <c r="AM213" s="10">
        <v>0</v>
      </c>
      <c r="AN213" s="98"/>
      <c r="AO213" s="119" t="s">
        <v>54</v>
      </c>
      <c r="AP213" s="117">
        <v>1</v>
      </c>
      <c r="AQ213" s="10">
        <v>0</v>
      </c>
      <c r="AR213" s="98">
        <f t="shared" si="23"/>
        <v>0</v>
      </c>
      <c r="AS213" s="119" t="s">
        <v>54</v>
      </c>
      <c r="AT213" s="117">
        <v>1</v>
      </c>
      <c r="AU213" s="10">
        <v>0</v>
      </c>
      <c r="AV213" s="8"/>
    </row>
    <row r="214" spans="1:48" x14ac:dyDescent="0.25">
      <c r="A214" s="6">
        <v>10211</v>
      </c>
      <c r="B214" s="6">
        <v>449902</v>
      </c>
      <c r="C214" s="6">
        <v>5425642</v>
      </c>
      <c r="D214" s="205">
        <v>14</v>
      </c>
      <c r="E214" s="6" t="s">
        <v>212</v>
      </c>
      <c r="F214" s="6">
        <v>1</v>
      </c>
      <c r="G214" s="6">
        <v>150</v>
      </c>
      <c r="H214" s="6">
        <v>150</v>
      </c>
      <c r="I214" s="6">
        <v>80</v>
      </c>
      <c r="J214" s="6">
        <f t="shared" si="18"/>
        <v>12000</v>
      </c>
      <c r="K214" s="6"/>
      <c r="L214" s="84">
        <f t="shared" si="20"/>
        <v>12244.897959183674</v>
      </c>
      <c r="M214" s="7"/>
      <c r="N214" s="7"/>
      <c r="O214" s="7"/>
      <c r="P214" s="7"/>
      <c r="Q214" s="7"/>
      <c r="R214" s="7"/>
      <c r="S214" s="119" t="s">
        <v>53</v>
      </c>
      <c r="T214" s="117">
        <v>1</v>
      </c>
      <c r="U214" s="10">
        <v>12244.897959183674</v>
      </c>
      <c r="V214" s="98">
        <f t="shared" si="21"/>
        <v>2.4486325856188867E-5</v>
      </c>
      <c r="W214" s="119" t="s">
        <v>53</v>
      </c>
      <c r="X214" s="117">
        <v>1</v>
      </c>
      <c r="Y214" s="10">
        <v>12244.897959183674</v>
      </c>
      <c r="Z214" s="98"/>
      <c r="AA214" s="9">
        <v>515</v>
      </c>
      <c r="AB214" s="119" t="s">
        <v>53</v>
      </c>
      <c r="AC214" s="117">
        <v>1</v>
      </c>
      <c r="AD214" s="10">
        <v>12244.897959183674</v>
      </c>
      <c r="AE214" s="110">
        <f>(Tabelle1[[#This Row],[gesamter Wärmebedarf unter Berücksichtigung Wirkungsgrad Gasfeuerungsanlage (Gas) '[kWh/a'] 2030]]*0.7)/8760</f>
        <v>0.97847358121330719</v>
      </c>
      <c r="AF214" s="8">
        <f t="shared" si="19"/>
        <v>2.3672985754038044E-5</v>
      </c>
      <c r="AG214" s="119" t="s">
        <v>53</v>
      </c>
      <c r="AH214" s="117">
        <v>1</v>
      </c>
      <c r="AI214" s="10">
        <v>12244.897959183674</v>
      </c>
      <c r="AJ214" s="98">
        <f t="shared" si="22"/>
        <v>1.1635552242205862E-5</v>
      </c>
      <c r="AK214" s="119" t="s">
        <v>53</v>
      </c>
      <c r="AL214" s="117">
        <v>1</v>
      </c>
      <c r="AM214" s="10">
        <v>12244.897959183674</v>
      </c>
      <c r="AN214" s="98"/>
      <c r="AO214" s="119" t="s">
        <v>53</v>
      </c>
      <c r="AP214" s="117">
        <v>1</v>
      </c>
      <c r="AQ214" s="10">
        <v>12244.897959183674</v>
      </c>
      <c r="AR214" s="98">
        <f t="shared" si="23"/>
        <v>1.1635552242205862E-5</v>
      </c>
      <c r="AS214" s="119" t="s">
        <v>54</v>
      </c>
      <c r="AT214" s="117">
        <v>1</v>
      </c>
      <c r="AU214" s="10">
        <v>0</v>
      </c>
      <c r="AV214" s="8"/>
    </row>
    <row r="215" spans="1:48" x14ac:dyDescent="0.25">
      <c r="A215" s="6">
        <v>10212</v>
      </c>
      <c r="B215" s="6">
        <v>449904</v>
      </c>
      <c r="C215" s="6">
        <v>5425632</v>
      </c>
      <c r="D215" s="205">
        <v>15</v>
      </c>
      <c r="E215" s="75" t="s">
        <v>210</v>
      </c>
      <c r="F215" s="6">
        <v>6.73</v>
      </c>
      <c r="G215" s="6">
        <v>70</v>
      </c>
      <c r="H215" s="6">
        <v>471.1</v>
      </c>
      <c r="I215" s="6">
        <v>340</v>
      </c>
      <c r="J215" s="6">
        <f t="shared" si="18"/>
        <v>160174</v>
      </c>
      <c r="K215" s="6"/>
      <c r="L215" s="84">
        <f t="shared" si="20"/>
        <v>163442.85714285716</v>
      </c>
      <c r="M215" s="7"/>
      <c r="N215" s="7"/>
      <c r="O215" s="7"/>
      <c r="P215" s="7"/>
      <c r="Q215" s="7"/>
      <c r="R215" s="7"/>
      <c r="S215" s="119" t="s">
        <v>54</v>
      </c>
      <c r="T215" s="117">
        <v>6.73</v>
      </c>
      <c r="U215" s="10">
        <v>0</v>
      </c>
      <c r="V215" s="98">
        <f t="shared" si="21"/>
        <v>0</v>
      </c>
      <c r="W215" s="119" t="s">
        <v>54</v>
      </c>
      <c r="X215" s="117">
        <v>6.73</v>
      </c>
      <c r="Y215" s="10">
        <v>0</v>
      </c>
      <c r="Z215" s="98"/>
      <c r="AA215" s="9">
        <v>1271</v>
      </c>
      <c r="AB215" s="119" t="s">
        <v>54</v>
      </c>
      <c r="AC215" s="117">
        <v>6.73</v>
      </c>
      <c r="AD215" s="10">
        <v>0</v>
      </c>
      <c r="AE215" s="110">
        <f>(Tabelle1[[#This Row],[gesamter Wärmebedarf unter Berücksichtigung Wirkungsgrad Gasfeuerungsanlage (Gas) '[kWh/a'] 2030]]*0.7)/8760</f>
        <v>0</v>
      </c>
      <c r="AF215" s="8">
        <f t="shared" si="19"/>
        <v>0</v>
      </c>
      <c r="AG215" s="119" t="s">
        <v>54</v>
      </c>
      <c r="AH215" s="117">
        <v>6.73</v>
      </c>
      <c r="AI215" s="10">
        <v>0</v>
      </c>
      <c r="AJ215" s="98">
        <f t="shared" si="22"/>
        <v>0</v>
      </c>
      <c r="AK215" s="119" t="s">
        <v>54</v>
      </c>
      <c r="AL215" s="117">
        <v>6.73</v>
      </c>
      <c r="AM215" s="10">
        <v>0</v>
      </c>
      <c r="AN215" s="98"/>
      <c r="AO215" s="119" t="s">
        <v>54</v>
      </c>
      <c r="AP215" s="117">
        <v>6.73</v>
      </c>
      <c r="AQ215" s="10">
        <v>0</v>
      </c>
      <c r="AR215" s="98">
        <f t="shared" si="23"/>
        <v>0</v>
      </c>
      <c r="AS215" s="119" t="s">
        <v>54</v>
      </c>
      <c r="AT215" s="117">
        <v>6.73</v>
      </c>
      <c r="AU215" s="10">
        <v>0</v>
      </c>
      <c r="AV215" s="8"/>
    </row>
    <row r="216" spans="1:48" x14ac:dyDescent="0.25">
      <c r="A216" s="6">
        <v>10213</v>
      </c>
      <c r="B216" s="6">
        <v>449616</v>
      </c>
      <c r="C216" s="6">
        <v>5425483</v>
      </c>
      <c r="D216" s="205">
        <v>16</v>
      </c>
      <c r="E216" s="6" t="s">
        <v>212</v>
      </c>
      <c r="F216" s="6">
        <v>1</v>
      </c>
      <c r="G216" s="6">
        <v>150</v>
      </c>
      <c r="H216" s="6">
        <v>150</v>
      </c>
      <c r="I216" s="6">
        <v>230</v>
      </c>
      <c r="J216" s="6">
        <f t="shared" si="18"/>
        <v>34500</v>
      </c>
      <c r="K216" s="6"/>
      <c r="L216" s="84">
        <f t="shared" si="20"/>
        <v>35204.081632653062</v>
      </c>
      <c r="M216" s="7"/>
      <c r="N216" s="7"/>
      <c r="O216" s="7"/>
      <c r="P216" s="7"/>
      <c r="Q216" s="7"/>
      <c r="R216" s="7"/>
      <c r="S216" s="119" t="s">
        <v>53</v>
      </c>
      <c r="T216" s="117">
        <v>1</v>
      </c>
      <c r="U216" s="10">
        <v>35204.081632653062</v>
      </c>
      <c r="V216" s="98">
        <f t="shared" si="21"/>
        <v>7.0398186836542994E-5</v>
      </c>
      <c r="W216" s="119" t="s">
        <v>53</v>
      </c>
      <c r="X216" s="117">
        <v>1</v>
      </c>
      <c r="Y216" s="10">
        <v>35204.081632653062</v>
      </c>
      <c r="Z216" s="98"/>
      <c r="AA216" s="9">
        <v>652</v>
      </c>
      <c r="AB216" s="119" t="s">
        <v>53</v>
      </c>
      <c r="AC216" s="117">
        <v>1</v>
      </c>
      <c r="AD216" s="10">
        <v>35204.081632653062</v>
      </c>
      <c r="AE216" s="110">
        <f>(Tabelle1[[#This Row],[gesamter Wärmebedarf unter Berücksichtigung Wirkungsgrad Gasfeuerungsanlage (Gas) '[kWh/a'] 2030]]*0.7)/8760</f>
        <v>2.8131115459882583</v>
      </c>
      <c r="AF216" s="8">
        <f t="shared" si="19"/>
        <v>6.8059834042859374E-5</v>
      </c>
      <c r="AG216" s="119" t="s">
        <v>53</v>
      </c>
      <c r="AH216" s="117">
        <v>1</v>
      </c>
      <c r="AI216" s="10">
        <v>35204.081632653062</v>
      </c>
      <c r="AJ216" s="98">
        <f t="shared" si="22"/>
        <v>3.3452212696341853E-5</v>
      </c>
      <c r="AK216" s="119" t="s">
        <v>53</v>
      </c>
      <c r="AL216" s="117">
        <v>1</v>
      </c>
      <c r="AM216" s="10">
        <v>35204.081632653062</v>
      </c>
      <c r="AN216" s="98"/>
      <c r="AO216" s="119" t="s">
        <v>53</v>
      </c>
      <c r="AP216" s="117">
        <v>1</v>
      </c>
      <c r="AQ216" s="10">
        <v>35204.081632653062</v>
      </c>
      <c r="AR216" s="98">
        <f t="shared" si="23"/>
        <v>3.3452212696341853E-5</v>
      </c>
      <c r="AS216" s="119" t="s">
        <v>53</v>
      </c>
      <c r="AT216" s="117">
        <v>1</v>
      </c>
      <c r="AU216" s="10">
        <v>35204.081632653062</v>
      </c>
      <c r="AV216" s="8"/>
    </row>
    <row r="217" spans="1:48" x14ac:dyDescent="0.25">
      <c r="A217" s="6">
        <v>10214</v>
      </c>
      <c r="B217" s="6">
        <v>449638</v>
      </c>
      <c r="C217" s="6">
        <v>5425507</v>
      </c>
      <c r="D217" s="205">
        <v>13</v>
      </c>
      <c r="E217" s="6" t="s">
        <v>212</v>
      </c>
      <c r="F217" s="6">
        <v>1</v>
      </c>
      <c r="G217" s="6">
        <v>150</v>
      </c>
      <c r="H217" s="6">
        <v>150</v>
      </c>
      <c r="I217" s="6">
        <v>20</v>
      </c>
      <c r="J217" s="6">
        <f t="shared" si="18"/>
        <v>3000</v>
      </c>
      <c r="K217" s="6"/>
      <c r="L217" s="84">
        <f t="shared" si="20"/>
        <v>3061.2244897959185</v>
      </c>
      <c r="M217" s="7"/>
      <c r="N217" s="7"/>
      <c r="O217" s="7"/>
      <c r="P217" s="7"/>
      <c r="Q217" s="7"/>
      <c r="R217" s="7"/>
      <c r="S217" s="119" t="s">
        <v>54</v>
      </c>
      <c r="T217" s="117">
        <v>1</v>
      </c>
      <c r="U217" s="10">
        <v>0</v>
      </c>
      <c r="V217" s="98">
        <f t="shared" si="21"/>
        <v>0</v>
      </c>
      <c r="W217" s="119" t="s">
        <v>54</v>
      </c>
      <c r="X217" s="117">
        <v>1</v>
      </c>
      <c r="Y217" s="10">
        <v>0</v>
      </c>
      <c r="Z217" s="98"/>
      <c r="AA217" s="9">
        <v>1461</v>
      </c>
      <c r="AB217" s="119" t="s">
        <v>54</v>
      </c>
      <c r="AC217" s="117">
        <v>1</v>
      </c>
      <c r="AD217" s="10">
        <v>0</v>
      </c>
      <c r="AE217" s="110">
        <f>(Tabelle1[[#This Row],[gesamter Wärmebedarf unter Berücksichtigung Wirkungsgrad Gasfeuerungsanlage (Gas) '[kWh/a'] 2030]]*0.7)/8760</f>
        <v>0</v>
      </c>
      <c r="AF217" s="8">
        <f t="shared" si="19"/>
        <v>0</v>
      </c>
      <c r="AG217" s="119" t="s">
        <v>54</v>
      </c>
      <c r="AH217" s="117">
        <v>1</v>
      </c>
      <c r="AI217" s="10">
        <v>0</v>
      </c>
      <c r="AJ217" s="98">
        <f t="shared" si="22"/>
        <v>0</v>
      </c>
      <c r="AK217" s="119" t="s">
        <v>54</v>
      </c>
      <c r="AL217" s="117">
        <v>1</v>
      </c>
      <c r="AM217" s="10">
        <v>0</v>
      </c>
      <c r="AN217" s="98"/>
      <c r="AO217" s="119" t="s">
        <v>54</v>
      </c>
      <c r="AP217" s="117">
        <v>1</v>
      </c>
      <c r="AQ217" s="10">
        <v>0</v>
      </c>
      <c r="AR217" s="98">
        <f t="shared" si="23"/>
        <v>0</v>
      </c>
      <c r="AS217" s="119" t="s">
        <v>54</v>
      </c>
      <c r="AT217" s="117">
        <v>1</v>
      </c>
      <c r="AU217" s="10">
        <v>0</v>
      </c>
      <c r="AV217" s="8"/>
    </row>
    <row r="218" spans="1:48" x14ac:dyDescent="0.25">
      <c r="A218" s="6">
        <v>10215</v>
      </c>
      <c r="B218" s="6">
        <v>449641</v>
      </c>
      <c r="C218" s="6">
        <v>5425477</v>
      </c>
      <c r="D218" s="205">
        <v>14</v>
      </c>
      <c r="E218" s="6" t="s">
        <v>212</v>
      </c>
      <c r="F218" s="6">
        <v>1</v>
      </c>
      <c r="G218" s="6">
        <v>150</v>
      </c>
      <c r="H218" s="6">
        <v>150</v>
      </c>
      <c r="I218" s="6">
        <v>130</v>
      </c>
      <c r="J218" s="6">
        <f t="shared" si="18"/>
        <v>19500</v>
      </c>
      <c r="K218" s="6"/>
      <c r="L218" s="84">
        <f t="shared" si="20"/>
        <v>19897.959183673469</v>
      </c>
      <c r="M218" s="7"/>
      <c r="N218" s="7"/>
      <c r="O218" s="7"/>
      <c r="P218" s="7"/>
      <c r="Q218" s="7"/>
      <c r="R218" s="7"/>
      <c r="S218" s="119" t="s">
        <v>53</v>
      </c>
      <c r="T218" s="117">
        <v>1</v>
      </c>
      <c r="U218" s="10">
        <v>19897.959183673469</v>
      </c>
      <c r="V218" s="98">
        <f t="shared" si="21"/>
        <v>3.9790279516306914E-5</v>
      </c>
      <c r="W218" s="119" t="s">
        <v>53</v>
      </c>
      <c r="X218" s="117">
        <v>1</v>
      </c>
      <c r="Y218" s="10">
        <v>19897.959183673469</v>
      </c>
      <c r="Z218" s="98"/>
      <c r="AA218" s="9">
        <v>108</v>
      </c>
      <c r="AB218" s="119" t="s">
        <v>53</v>
      </c>
      <c r="AC218" s="117">
        <v>1</v>
      </c>
      <c r="AD218" s="10">
        <v>19897.959183673469</v>
      </c>
      <c r="AE218" s="110">
        <f>(Tabelle1[[#This Row],[gesamter Wärmebedarf unter Berücksichtigung Wirkungsgrad Gasfeuerungsanlage (Gas) '[kWh/a'] 2030]]*0.7)/8760</f>
        <v>1.5900195694716242</v>
      </c>
      <c r="AF218" s="8">
        <f t="shared" si="19"/>
        <v>3.8468601850311814E-5</v>
      </c>
      <c r="AG218" s="119" t="s">
        <v>53</v>
      </c>
      <c r="AH218" s="117">
        <v>1</v>
      </c>
      <c r="AI218" s="10">
        <v>19897.959183673469</v>
      </c>
      <c r="AJ218" s="98">
        <f t="shared" si="22"/>
        <v>1.8907772393584524E-5</v>
      </c>
      <c r="AK218" s="119" t="s">
        <v>54</v>
      </c>
      <c r="AL218" s="117">
        <v>1</v>
      </c>
      <c r="AM218" s="10">
        <v>0</v>
      </c>
      <c r="AN218" s="98"/>
      <c r="AO218" s="119" t="s">
        <v>54</v>
      </c>
      <c r="AP218" s="117">
        <v>1</v>
      </c>
      <c r="AQ218" s="10">
        <v>0</v>
      </c>
      <c r="AR218" s="98">
        <f t="shared" si="23"/>
        <v>0</v>
      </c>
      <c r="AS218" s="119" t="s">
        <v>54</v>
      </c>
      <c r="AT218" s="117">
        <v>1</v>
      </c>
      <c r="AU218" s="10">
        <v>0</v>
      </c>
      <c r="AV218" s="8"/>
    </row>
    <row r="219" spans="1:48" x14ac:dyDescent="0.25">
      <c r="A219" s="6">
        <v>10216</v>
      </c>
      <c r="B219" s="6">
        <v>449646</v>
      </c>
      <c r="C219" s="6">
        <v>5425505</v>
      </c>
      <c r="D219" s="205">
        <v>13</v>
      </c>
      <c r="E219" s="6" t="s">
        <v>211</v>
      </c>
      <c r="F219" s="6">
        <v>2</v>
      </c>
      <c r="G219" s="6">
        <v>112</v>
      </c>
      <c r="H219" s="6">
        <v>224</v>
      </c>
      <c r="I219" s="6">
        <v>210</v>
      </c>
      <c r="J219" s="6">
        <f t="shared" si="18"/>
        <v>47040</v>
      </c>
      <c r="K219" s="6"/>
      <c r="L219" s="84">
        <f t="shared" si="20"/>
        <v>48000</v>
      </c>
      <c r="M219" s="7"/>
      <c r="N219" s="7"/>
      <c r="O219" s="7"/>
      <c r="P219" s="7"/>
      <c r="Q219" s="7"/>
      <c r="R219" s="7"/>
      <c r="S219" s="119" t="s">
        <v>53</v>
      </c>
      <c r="T219" s="117">
        <v>2</v>
      </c>
      <c r="U219" s="10">
        <v>48000</v>
      </c>
      <c r="V219" s="98">
        <f t="shared" si="21"/>
        <v>9.5986397356260375E-5</v>
      </c>
      <c r="W219" s="119" t="s">
        <v>53</v>
      </c>
      <c r="X219" s="117">
        <v>2</v>
      </c>
      <c r="Y219" s="10">
        <v>48000</v>
      </c>
      <c r="Z219" s="98"/>
      <c r="AA219" s="9">
        <v>827</v>
      </c>
      <c r="AB219" s="119" t="s">
        <v>53</v>
      </c>
      <c r="AC219" s="117">
        <v>2</v>
      </c>
      <c r="AD219" s="10">
        <v>48000</v>
      </c>
      <c r="AE219" s="110">
        <f>(Tabelle1[[#This Row],[gesamter Wärmebedarf unter Berücksichtigung Wirkungsgrad Gasfeuerungsanlage (Gas) '[kWh/a'] 2030]]*0.7)/8760</f>
        <v>3.8356164383561642</v>
      </c>
      <c r="AF219" s="8">
        <f t="shared" si="19"/>
        <v>9.2798104155829132E-5</v>
      </c>
      <c r="AG219" s="119" t="s">
        <v>53</v>
      </c>
      <c r="AH219" s="117">
        <v>2</v>
      </c>
      <c r="AI219" s="10">
        <v>48000</v>
      </c>
      <c r="AJ219" s="98">
        <f t="shared" si="22"/>
        <v>4.5611364789446975E-5</v>
      </c>
      <c r="AK219" s="119" t="s">
        <v>53</v>
      </c>
      <c r="AL219" s="117">
        <v>2</v>
      </c>
      <c r="AM219" s="10">
        <v>48000</v>
      </c>
      <c r="AN219" s="98"/>
      <c r="AO219" s="119" t="s">
        <v>53</v>
      </c>
      <c r="AP219" s="117">
        <v>2</v>
      </c>
      <c r="AQ219" s="10">
        <v>48000</v>
      </c>
      <c r="AR219" s="98">
        <f t="shared" si="23"/>
        <v>4.5611364789446975E-5</v>
      </c>
      <c r="AS219" s="119" t="s">
        <v>53</v>
      </c>
      <c r="AT219" s="117">
        <v>2</v>
      </c>
      <c r="AU219" s="10">
        <v>48000</v>
      </c>
      <c r="AV219" s="8"/>
    </row>
    <row r="220" spans="1:48" x14ac:dyDescent="0.25">
      <c r="A220" s="6">
        <v>10217</v>
      </c>
      <c r="B220" s="6">
        <v>449659</v>
      </c>
      <c r="C220" s="6">
        <v>5425474</v>
      </c>
      <c r="D220" s="205">
        <v>11</v>
      </c>
      <c r="E220" s="75" t="s">
        <v>210</v>
      </c>
      <c r="F220" s="6">
        <v>6.73</v>
      </c>
      <c r="G220" s="6">
        <v>70</v>
      </c>
      <c r="H220" s="6">
        <v>471.1</v>
      </c>
      <c r="I220" s="6">
        <v>230</v>
      </c>
      <c r="J220" s="6">
        <f t="shared" si="18"/>
        <v>108353</v>
      </c>
      <c r="K220" s="6"/>
      <c r="L220" s="84">
        <f t="shared" si="20"/>
        <v>110564.28571428571</v>
      </c>
      <c r="M220" s="7"/>
      <c r="N220" s="7"/>
      <c r="O220" s="7"/>
      <c r="P220" s="7"/>
      <c r="Q220" s="7"/>
      <c r="R220" s="7"/>
      <c r="S220" s="119" t="s">
        <v>53</v>
      </c>
      <c r="T220" s="117">
        <v>6.73</v>
      </c>
      <c r="U220" s="10">
        <v>110564.28571428571</v>
      </c>
      <c r="V220" s="98">
        <f t="shared" si="21"/>
        <v>2.2109723879130269E-4</v>
      </c>
      <c r="W220" s="119" t="s">
        <v>53</v>
      </c>
      <c r="X220" s="117">
        <v>6.73</v>
      </c>
      <c r="Y220" s="10">
        <v>110564.28571428571</v>
      </c>
      <c r="Z220" s="98"/>
      <c r="AA220" s="9">
        <v>1105</v>
      </c>
      <c r="AB220" s="119" t="s">
        <v>53</v>
      </c>
      <c r="AC220" s="117">
        <v>6.73</v>
      </c>
      <c r="AD220" s="10">
        <v>110564.28571428571</v>
      </c>
      <c r="AE220" s="110">
        <f>(Tabelle1[[#This Row],[gesamter Wärmebedarf unter Berücksichtigung Wirkungsgrad Gasfeuerungsanlage (Gas) '[kWh/a'] 2030]]*0.7)/8760</f>
        <v>8.8350456621004554</v>
      </c>
      <c r="AF220" s="8">
        <f t="shared" si="19"/>
        <v>2.1375325211727366E-4</v>
      </c>
      <c r="AG220" s="119" t="s">
        <v>53</v>
      </c>
      <c r="AH220" s="117">
        <v>6.73</v>
      </c>
      <c r="AI220" s="10">
        <v>110564.28571428571</v>
      </c>
      <c r="AJ220" s="98">
        <f t="shared" si="22"/>
        <v>1.050622493416443E-4</v>
      </c>
      <c r="AK220" s="119" t="s">
        <v>53</v>
      </c>
      <c r="AL220" s="117">
        <v>6.73</v>
      </c>
      <c r="AM220" s="10">
        <v>110564.28571428571</v>
      </c>
      <c r="AN220" s="98"/>
      <c r="AO220" s="119" t="s">
        <v>53</v>
      </c>
      <c r="AP220" s="117">
        <v>6.73</v>
      </c>
      <c r="AQ220" s="10">
        <v>110564.28571428571</v>
      </c>
      <c r="AR220" s="98">
        <f t="shared" si="23"/>
        <v>1.050622493416443E-4</v>
      </c>
      <c r="AS220" s="119" t="s">
        <v>53</v>
      </c>
      <c r="AT220" s="117">
        <v>6.73</v>
      </c>
      <c r="AU220" s="10">
        <v>110564.28571428571</v>
      </c>
      <c r="AV220" s="8"/>
    </row>
    <row r="221" spans="1:48" x14ac:dyDescent="0.25">
      <c r="A221" s="6">
        <v>10218</v>
      </c>
      <c r="B221" s="6">
        <v>449677</v>
      </c>
      <c r="C221" s="6">
        <v>5425467</v>
      </c>
      <c r="D221" s="205">
        <v>13</v>
      </c>
      <c r="E221" s="6" t="s">
        <v>212</v>
      </c>
      <c r="F221" s="6">
        <v>1</v>
      </c>
      <c r="G221" s="6">
        <v>150</v>
      </c>
      <c r="H221" s="6">
        <v>150</v>
      </c>
      <c r="I221" s="6">
        <v>140</v>
      </c>
      <c r="J221" s="6">
        <f t="shared" si="18"/>
        <v>21000</v>
      </c>
      <c r="K221" s="6"/>
      <c r="L221" s="84">
        <f t="shared" si="20"/>
        <v>21428.571428571428</v>
      </c>
      <c r="M221" s="7"/>
      <c r="N221" s="7"/>
      <c r="O221" s="7"/>
      <c r="P221" s="7"/>
      <c r="Q221" s="7"/>
      <c r="R221" s="7"/>
      <c r="S221" s="119" t="s">
        <v>53</v>
      </c>
      <c r="T221" s="117">
        <v>1</v>
      </c>
      <c r="U221" s="10">
        <v>21428.571428571428</v>
      </c>
      <c r="V221" s="98">
        <f t="shared" si="21"/>
        <v>4.2851070248330516E-5</v>
      </c>
      <c r="W221" s="119" t="s">
        <v>53</v>
      </c>
      <c r="X221" s="117">
        <v>1</v>
      </c>
      <c r="Y221" s="10">
        <v>21428.571428571428</v>
      </c>
      <c r="Z221" s="98"/>
      <c r="AA221" s="9">
        <v>1067</v>
      </c>
      <c r="AB221" s="119" t="s">
        <v>53</v>
      </c>
      <c r="AC221" s="117">
        <v>1</v>
      </c>
      <c r="AD221" s="10">
        <v>21428.571428571428</v>
      </c>
      <c r="AE221" s="110">
        <f>(Tabelle1[[#This Row],[gesamter Wärmebedarf unter Berücksichtigung Wirkungsgrad Gasfeuerungsanlage (Gas) '[kWh/a'] 2030]]*0.7)/8760</f>
        <v>1.7123287671232874</v>
      </c>
      <c r="AF221" s="8">
        <f t="shared" si="19"/>
        <v>4.142772506956657E-5</v>
      </c>
      <c r="AG221" s="119" t="s">
        <v>53</v>
      </c>
      <c r="AH221" s="117">
        <v>1</v>
      </c>
      <c r="AI221" s="10">
        <v>21428.571428571428</v>
      </c>
      <c r="AJ221" s="98">
        <f t="shared" si="22"/>
        <v>2.0362216423860254E-5</v>
      </c>
      <c r="AK221" s="119" t="s">
        <v>53</v>
      </c>
      <c r="AL221" s="117">
        <v>1</v>
      </c>
      <c r="AM221" s="10">
        <v>21428.571428571428</v>
      </c>
      <c r="AN221" s="98"/>
      <c r="AO221" s="119" t="s">
        <v>53</v>
      </c>
      <c r="AP221" s="117">
        <v>1</v>
      </c>
      <c r="AQ221" s="10">
        <v>21428.571428571428</v>
      </c>
      <c r="AR221" s="98">
        <f t="shared" si="23"/>
        <v>2.0362216423860254E-5</v>
      </c>
      <c r="AS221" s="119" t="s">
        <v>53</v>
      </c>
      <c r="AT221" s="117">
        <v>1</v>
      </c>
      <c r="AU221" s="10">
        <v>21428.571428571428</v>
      </c>
      <c r="AV221" s="8"/>
    </row>
    <row r="222" spans="1:48" x14ac:dyDescent="0.25">
      <c r="A222" s="6">
        <v>10219</v>
      </c>
      <c r="B222" s="6">
        <v>449694</v>
      </c>
      <c r="C222" s="6">
        <v>5425462</v>
      </c>
      <c r="D222" s="205">
        <v>13</v>
      </c>
      <c r="E222" s="6" t="s">
        <v>212</v>
      </c>
      <c r="F222" s="6">
        <v>1</v>
      </c>
      <c r="G222" s="6">
        <v>150</v>
      </c>
      <c r="H222" s="6">
        <v>150</v>
      </c>
      <c r="I222" s="6">
        <v>120</v>
      </c>
      <c r="J222" s="6">
        <f t="shared" si="18"/>
        <v>18000</v>
      </c>
      <c r="K222" s="6"/>
      <c r="L222" s="84">
        <f t="shared" si="20"/>
        <v>18367.34693877551</v>
      </c>
      <c r="M222" s="7"/>
      <c r="N222" s="7"/>
      <c r="O222" s="7"/>
      <c r="P222" s="7"/>
      <c r="Q222" s="7"/>
      <c r="R222" s="7"/>
      <c r="S222" s="119" t="s">
        <v>54</v>
      </c>
      <c r="T222" s="117">
        <v>1</v>
      </c>
      <c r="U222" s="10">
        <v>0</v>
      </c>
      <c r="V222" s="98">
        <f t="shared" si="21"/>
        <v>0</v>
      </c>
      <c r="W222" s="119" t="s">
        <v>54</v>
      </c>
      <c r="X222" s="117">
        <v>1</v>
      </c>
      <c r="Y222" s="10">
        <v>0</v>
      </c>
      <c r="Z222" s="98"/>
      <c r="AA222" s="9">
        <v>239</v>
      </c>
      <c r="AB222" s="119" t="s">
        <v>54</v>
      </c>
      <c r="AC222" s="117">
        <v>1</v>
      </c>
      <c r="AD222" s="10">
        <v>0</v>
      </c>
      <c r="AE222" s="110">
        <f>(Tabelle1[[#This Row],[gesamter Wärmebedarf unter Berücksichtigung Wirkungsgrad Gasfeuerungsanlage (Gas) '[kWh/a'] 2030]]*0.7)/8760</f>
        <v>0</v>
      </c>
      <c r="AF222" s="8">
        <f t="shared" si="19"/>
        <v>0</v>
      </c>
      <c r="AG222" s="119" t="s">
        <v>54</v>
      </c>
      <c r="AH222" s="117">
        <v>1</v>
      </c>
      <c r="AI222" s="10">
        <v>0</v>
      </c>
      <c r="AJ222" s="98">
        <f t="shared" si="22"/>
        <v>0</v>
      </c>
      <c r="AK222" s="119" t="s">
        <v>54</v>
      </c>
      <c r="AL222" s="117">
        <v>1</v>
      </c>
      <c r="AM222" s="10">
        <v>0</v>
      </c>
      <c r="AN222" s="98"/>
      <c r="AO222" s="119" t="s">
        <v>54</v>
      </c>
      <c r="AP222" s="117">
        <v>1</v>
      </c>
      <c r="AQ222" s="10">
        <v>0</v>
      </c>
      <c r="AR222" s="98">
        <f t="shared" si="23"/>
        <v>0</v>
      </c>
      <c r="AS222" s="119" t="s">
        <v>54</v>
      </c>
      <c r="AT222" s="117">
        <v>1</v>
      </c>
      <c r="AU222" s="10">
        <v>0</v>
      </c>
      <c r="AV222" s="8"/>
    </row>
    <row r="223" spans="1:48" x14ac:dyDescent="0.25">
      <c r="A223" s="6">
        <v>10220</v>
      </c>
      <c r="B223" s="6">
        <v>449711</v>
      </c>
      <c r="C223" s="6">
        <v>5425457</v>
      </c>
      <c r="D223" s="205">
        <v>14</v>
      </c>
      <c r="E223" s="6" t="s">
        <v>195</v>
      </c>
      <c r="F223" s="6">
        <v>1</v>
      </c>
      <c r="G223" s="6">
        <v>90</v>
      </c>
      <c r="H223" s="6">
        <v>90</v>
      </c>
      <c r="I223" s="6">
        <v>240</v>
      </c>
      <c r="J223" s="6">
        <f t="shared" si="18"/>
        <v>21600</v>
      </c>
      <c r="K223" s="6"/>
      <c r="L223" s="84">
        <f t="shared" si="20"/>
        <v>22040.816326530614</v>
      </c>
      <c r="M223" s="7"/>
      <c r="N223" s="7"/>
      <c r="O223" s="7"/>
      <c r="P223" s="7"/>
      <c r="Q223" s="7"/>
      <c r="R223" s="7"/>
      <c r="S223" s="119" t="s">
        <v>53</v>
      </c>
      <c r="T223" s="117">
        <v>1</v>
      </c>
      <c r="U223" s="10">
        <v>22040.816326530614</v>
      </c>
      <c r="V223" s="98">
        <f t="shared" si="21"/>
        <v>4.4075386541139971E-5</v>
      </c>
      <c r="W223" s="119" t="s">
        <v>53</v>
      </c>
      <c r="X223" s="117">
        <v>1</v>
      </c>
      <c r="Y223" s="10">
        <v>22040.816326530614</v>
      </c>
      <c r="Z223" s="98"/>
      <c r="AA223" s="9">
        <v>1532</v>
      </c>
      <c r="AB223" s="119" t="s">
        <v>53</v>
      </c>
      <c r="AC223" s="117">
        <v>1</v>
      </c>
      <c r="AD223" s="10">
        <v>22040.816326530614</v>
      </c>
      <c r="AE223" s="110">
        <f>(Tabelle1[[#This Row],[gesamter Wärmebedarf unter Berücksichtigung Wirkungsgrad Gasfeuerungsanlage (Gas) '[kWh/a'] 2030]]*0.7)/8760</f>
        <v>1.7612524461839532</v>
      </c>
      <c r="AF223" s="8">
        <f t="shared" si="19"/>
        <v>4.2611374357268481E-5</v>
      </c>
      <c r="AG223" s="119" t="s">
        <v>53</v>
      </c>
      <c r="AH223" s="117">
        <v>1</v>
      </c>
      <c r="AI223" s="10">
        <v>22040.816326530614</v>
      </c>
      <c r="AJ223" s="98">
        <f t="shared" si="22"/>
        <v>2.0943994035970553E-5</v>
      </c>
      <c r="AK223" s="119" t="s">
        <v>53</v>
      </c>
      <c r="AL223" s="117">
        <v>1</v>
      </c>
      <c r="AM223" s="10">
        <v>22040.816326530614</v>
      </c>
      <c r="AN223" s="98"/>
      <c r="AO223" s="119" t="s">
        <v>53</v>
      </c>
      <c r="AP223" s="117">
        <v>1</v>
      </c>
      <c r="AQ223" s="10">
        <v>22040.816326530614</v>
      </c>
      <c r="AR223" s="98">
        <f t="shared" si="23"/>
        <v>2.0943994035970553E-5</v>
      </c>
      <c r="AS223" s="119" t="s">
        <v>53</v>
      </c>
      <c r="AT223" s="117">
        <v>1</v>
      </c>
      <c r="AU223" s="10">
        <v>22040.816326530614</v>
      </c>
      <c r="AV223" s="8"/>
    </row>
    <row r="224" spans="1:48" x14ac:dyDescent="0.25">
      <c r="A224" s="6">
        <v>10221</v>
      </c>
      <c r="B224" s="6">
        <v>449729</v>
      </c>
      <c r="C224" s="6">
        <v>5425453</v>
      </c>
      <c r="D224" s="205">
        <v>12</v>
      </c>
      <c r="E224" s="6" t="s">
        <v>212</v>
      </c>
      <c r="F224" s="6">
        <v>1</v>
      </c>
      <c r="G224" s="6">
        <v>150</v>
      </c>
      <c r="H224" s="6">
        <v>150</v>
      </c>
      <c r="I224" s="6">
        <v>250</v>
      </c>
      <c r="J224" s="6">
        <f t="shared" si="18"/>
        <v>37500</v>
      </c>
      <c r="K224" s="6"/>
      <c r="L224" s="84">
        <f t="shared" si="20"/>
        <v>38265.306122448979</v>
      </c>
      <c r="M224" s="7"/>
      <c r="N224" s="7"/>
      <c r="O224" s="7"/>
      <c r="P224" s="7"/>
      <c r="Q224" s="7"/>
      <c r="R224" s="7"/>
      <c r="S224" s="119" t="s">
        <v>54</v>
      </c>
      <c r="T224" s="117">
        <v>1</v>
      </c>
      <c r="U224" s="10">
        <v>0</v>
      </c>
      <c r="V224" s="98">
        <f t="shared" si="21"/>
        <v>0</v>
      </c>
      <c r="W224" s="119" t="s">
        <v>54</v>
      </c>
      <c r="X224" s="117">
        <v>1</v>
      </c>
      <c r="Y224" s="10">
        <v>0</v>
      </c>
      <c r="Z224" s="98"/>
      <c r="AA224" s="9">
        <v>1615</v>
      </c>
      <c r="AB224" s="119" t="s">
        <v>54</v>
      </c>
      <c r="AC224" s="117">
        <v>1</v>
      </c>
      <c r="AD224" s="10">
        <v>0</v>
      </c>
      <c r="AE224" s="110">
        <f>(Tabelle1[[#This Row],[gesamter Wärmebedarf unter Berücksichtigung Wirkungsgrad Gasfeuerungsanlage (Gas) '[kWh/a'] 2030]]*0.7)/8760</f>
        <v>0</v>
      </c>
      <c r="AF224" s="8">
        <f t="shared" si="19"/>
        <v>0</v>
      </c>
      <c r="AG224" s="119" t="s">
        <v>54</v>
      </c>
      <c r="AH224" s="117">
        <v>1</v>
      </c>
      <c r="AI224" s="10">
        <v>0</v>
      </c>
      <c r="AJ224" s="98">
        <f t="shared" si="22"/>
        <v>0</v>
      </c>
      <c r="AK224" s="119" t="s">
        <v>54</v>
      </c>
      <c r="AL224" s="117">
        <v>1</v>
      </c>
      <c r="AM224" s="10">
        <v>0</v>
      </c>
      <c r="AN224" s="98"/>
      <c r="AO224" s="119" t="s">
        <v>54</v>
      </c>
      <c r="AP224" s="117">
        <v>1</v>
      </c>
      <c r="AQ224" s="10">
        <v>0</v>
      </c>
      <c r="AR224" s="98">
        <f t="shared" si="23"/>
        <v>0</v>
      </c>
      <c r="AS224" s="119" t="s">
        <v>54</v>
      </c>
      <c r="AT224" s="117">
        <v>1</v>
      </c>
      <c r="AU224" s="10">
        <v>0</v>
      </c>
      <c r="AV224" s="8"/>
    </row>
    <row r="225" spans="1:48" x14ac:dyDescent="0.25">
      <c r="A225" s="6">
        <v>10222</v>
      </c>
      <c r="B225" s="6">
        <v>449747</v>
      </c>
      <c r="C225" s="6">
        <v>5425447</v>
      </c>
      <c r="D225" s="205">
        <v>13</v>
      </c>
      <c r="E225" s="6" t="s">
        <v>212</v>
      </c>
      <c r="F225" s="6">
        <v>1</v>
      </c>
      <c r="G225" s="6">
        <v>150</v>
      </c>
      <c r="H225" s="6">
        <v>150</v>
      </c>
      <c r="I225" s="6">
        <v>170</v>
      </c>
      <c r="J225" s="6">
        <f t="shared" si="18"/>
        <v>25500</v>
      </c>
      <c r="K225" s="6"/>
      <c r="L225" s="84">
        <f t="shared" si="20"/>
        <v>26020.408163265307</v>
      </c>
      <c r="M225" s="7"/>
      <c r="N225" s="7"/>
      <c r="O225" s="7"/>
      <c r="P225" s="7"/>
      <c r="Q225" s="7"/>
      <c r="R225" s="7"/>
      <c r="S225" s="119" t="s">
        <v>54</v>
      </c>
      <c r="T225" s="117">
        <v>1</v>
      </c>
      <c r="U225" s="10">
        <v>0</v>
      </c>
      <c r="V225" s="98">
        <f t="shared" si="21"/>
        <v>0</v>
      </c>
      <c r="W225" s="119" t="s">
        <v>54</v>
      </c>
      <c r="X225" s="117">
        <v>1</v>
      </c>
      <c r="Y225" s="10">
        <v>0</v>
      </c>
      <c r="Z225" s="98"/>
      <c r="AA225" s="9">
        <v>1338</v>
      </c>
      <c r="AB225" s="119" t="s">
        <v>54</v>
      </c>
      <c r="AC225" s="117">
        <v>1</v>
      </c>
      <c r="AD225" s="10">
        <v>0</v>
      </c>
      <c r="AE225" s="110">
        <f>(Tabelle1[[#This Row],[gesamter Wärmebedarf unter Berücksichtigung Wirkungsgrad Gasfeuerungsanlage (Gas) '[kWh/a'] 2030]]*0.7)/8760</f>
        <v>0</v>
      </c>
      <c r="AF225" s="8">
        <f t="shared" si="19"/>
        <v>0</v>
      </c>
      <c r="AG225" s="119" t="s">
        <v>54</v>
      </c>
      <c r="AH225" s="117">
        <v>1</v>
      </c>
      <c r="AI225" s="10">
        <v>0</v>
      </c>
      <c r="AJ225" s="98">
        <f t="shared" si="22"/>
        <v>0</v>
      </c>
      <c r="AK225" s="119" t="s">
        <v>54</v>
      </c>
      <c r="AL225" s="117">
        <v>1</v>
      </c>
      <c r="AM225" s="10">
        <v>0</v>
      </c>
      <c r="AN225" s="98"/>
      <c r="AO225" s="119" t="s">
        <v>54</v>
      </c>
      <c r="AP225" s="117">
        <v>1</v>
      </c>
      <c r="AQ225" s="10">
        <v>0</v>
      </c>
      <c r="AR225" s="98">
        <f t="shared" si="23"/>
        <v>0</v>
      </c>
      <c r="AS225" s="119" t="s">
        <v>54</v>
      </c>
      <c r="AT225" s="117">
        <v>1</v>
      </c>
      <c r="AU225" s="10">
        <v>0</v>
      </c>
      <c r="AV225" s="8"/>
    </row>
    <row r="226" spans="1:48" x14ac:dyDescent="0.25">
      <c r="A226" s="6">
        <v>10223</v>
      </c>
      <c r="B226" s="6">
        <v>449671</v>
      </c>
      <c r="C226" s="6">
        <v>5425498</v>
      </c>
      <c r="D226" s="205">
        <v>13</v>
      </c>
      <c r="E226" s="6" t="s">
        <v>212</v>
      </c>
      <c r="F226" s="6">
        <v>1</v>
      </c>
      <c r="G226" s="6">
        <v>150</v>
      </c>
      <c r="H226" s="6">
        <v>150</v>
      </c>
      <c r="I226" s="6">
        <v>220</v>
      </c>
      <c r="J226" s="6">
        <f t="shared" si="18"/>
        <v>33000</v>
      </c>
      <c r="K226" s="6"/>
      <c r="L226" s="84">
        <f t="shared" si="20"/>
        <v>33673.469387755104</v>
      </c>
      <c r="M226" s="7"/>
      <c r="N226" s="7"/>
      <c r="O226" s="7"/>
      <c r="P226" s="7"/>
      <c r="Q226" s="7"/>
      <c r="R226" s="7"/>
      <c r="S226" s="119" t="s">
        <v>53</v>
      </c>
      <c r="T226" s="117">
        <v>1</v>
      </c>
      <c r="U226" s="10">
        <v>33673.469387755104</v>
      </c>
      <c r="V226" s="98">
        <f t="shared" si="21"/>
        <v>6.7337396104519392E-5</v>
      </c>
      <c r="W226" s="119" t="s">
        <v>53</v>
      </c>
      <c r="X226" s="117">
        <v>1</v>
      </c>
      <c r="Y226" s="10">
        <v>33673.469387755104</v>
      </c>
      <c r="Z226" s="98"/>
      <c r="AA226" s="9">
        <v>596</v>
      </c>
      <c r="AB226" s="119" t="s">
        <v>53</v>
      </c>
      <c r="AC226" s="117">
        <v>1</v>
      </c>
      <c r="AD226" s="10">
        <v>33673.469387755104</v>
      </c>
      <c r="AE226" s="110">
        <f>(Tabelle1[[#This Row],[gesamter Wärmebedarf unter Berücksichtigung Wirkungsgrad Gasfeuerungsanlage (Gas) '[kWh/a'] 2030]]*0.7)/8760</f>
        <v>2.6908023483365948</v>
      </c>
      <c r="AF226" s="8">
        <f t="shared" si="19"/>
        <v>6.5100710823604618E-5</v>
      </c>
      <c r="AG226" s="119" t="s">
        <v>53</v>
      </c>
      <c r="AH226" s="117">
        <v>1</v>
      </c>
      <c r="AI226" s="10">
        <v>33673.469387755104</v>
      </c>
      <c r="AJ226" s="98">
        <f t="shared" si="22"/>
        <v>3.199776866606612E-5</v>
      </c>
      <c r="AK226" s="119" t="s">
        <v>53</v>
      </c>
      <c r="AL226" s="117">
        <v>1</v>
      </c>
      <c r="AM226" s="10">
        <v>33673.469387755104</v>
      </c>
      <c r="AN226" s="98"/>
      <c r="AO226" s="119" t="s">
        <v>54</v>
      </c>
      <c r="AP226" s="117">
        <v>1</v>
      </c>
      <c r="AQ226" s="10">
        <v>0</v>
      </c>
      <c r="AR226" s="98">
        <f t="shared" si="23"/>
        <v>0</v>
      </c>
      <c r="AS226" s="119" t="s">
        <v>54</v>
      </c>
      <c r="AT226" s="117">
        <v>1</v>
      </c>
      <c r="AU226" s="10">
        <v>0</v>
      </c>
      <c r="AV226" s="8"/>
    </row>
    <row r="227" spans="1:48" x14ac:dyDescent="0.25">
      <c r="A227" s="6">
        <v>10224</v>
      </c>
      <c r="B227" s="6">
        <v>449651</v>
      </c>
      <c r="C227" s="6">
        <v>5425522</v>
      </c>
      <c r="D227" s="205">
        <v>13</v>
      </c>
      <c r="E227" s="75" t="s">
        <v>210</v>
      </c>
      <c r="F227" s="6">
        <v>6.73</v>
      </c>
      <c r="G227" s="6">
        <v>70</v>
      </c>
      <c r="H227" s="6">
        <v>471.1</v>
      </c>
      <c r="I227" s="6">
        <v>80</v>
      </c>
      <c r="J227" s="6">
        <f t="shared" si="18"/>
        <v>37688</v>
      </c>
      <c r="K227" s="6"/>
      <c r="L227" s="84">
        <f t="shared" si="20"/>
        <v>38457.142857142855</v>
      </c>
      <c r="M227" s="7"/>
      <c r="N227" s="7"/>
      <c r="O227" s="7"/>
      <c r="P227" s="7"/>
      <c r="Q227" s="7"/>
      <c r="R227" s="7"/>
      <c r="S227" s="119" t="s">
        <v>54</v>
      </c>
      <c r="T227" s="117">
        <v>6.73</v>
      </c>
      <c r="U227" s="10">
        <v>0</v>
      </c>
      <c r="V227" s="98">
        <f t="shared" si="21"/>
        <v>0</v>
      </c>
      <c r="W227" s="119" t="s">
        <v>54</v>
      </c>
      <c r="X227" s="117">
        <v>6.73</v>
      </c>
      <c r="Y227" s="10">
        <v>0</v>
      </c>
      <c r="Z227" s="98"/>
      <c r="AA227" s="9">
        <v>1530</v>
      </c>
      <c r="AB227" s="119" t="s">
        <v>54</v>
      </c>
      <c r="AC227" s="117">
        <v>6.73</v>
      </c>
      <c r="AD227" s="10">
        <v>0</v>
      </c>
      <c r="AE227" s="110">
        <f>(Tabelle1[[#This Row],[gesamter Wärmebedarf unter Berücksichtigung Wirkungsgrad Gasfeuerungsanlage (Gas) '[kWh/a'] 2030]]*0.7)/8760</f>
        <v>0</v>
      </c>
      <c r="AF227" s="8">
        <f t="shared" si="19"/>
        <v>0</v>
      </c>
      <c r="AG227" s="119" t="s">
        <v>54</v>
      </c>
      <c r="AH227" s="117">
        <v>6.73</v>
      </c>
      <c r="AI227" s="10">
        <v>0</v>
      </c>
      <c r="AJ227" s="98">
        <f t="shared" si="22"/>
        <v>0</v>
      </c>
      <c r="AK227" s="119" t="s">
        <v>54</v>
      </c>
      <c r="AL227" s="117">
        <v>6.73</v>
      </c>
      <c r="AM227" s="10">
        <v>0</v>
      </c>
      <c r="AN227" s="98"/>
      <c r="AO227" s="119" t="s">
        <v>54</v>
      </c>
      <c r="AP227" s="117">
        <v>6.73</v>
      </c>
      <c r="AQ227" s="10">
        <v>0</v>
      </c>
      <c r="AR227" s="98">
        <f t="shared" si="23"/>
        <v>0</v>
      </c>
      <c r="AS227" s="119" t="s">
        <v>54</v>
      </c>
      <c r="AT227" s="117">
        <v>6.73</v>
      </c>
      <c r="AU227" s="10">
        <v>0</v>
      </c>
      <c r="AV227" s="8"/>
    </row>
    <row r="228" spans="1:48" x14ac:dyDescent="0.25">
      <c r="A228" s="6">
        <v>10225</v>
      </c>
      <c r="B228" s="6">
        <v>449678</v>
      </c>
      <c r="C228" s="6">
        <v>5425517</v>
      </c>
      <c r="D228" s="205">
        <v>15</v>
      </c>
      <c r="E228" s="75" t="s">
        <v>210</v>
      </c>
      <c r="F228" s="6">
        <v>6.73</v>
      </c>
      <c r="G228" s="6">
        <v>70</v>
      </c>
      <c r="H228" s="6">
        <v>471.1</v>
      </c>
      <c r="I228" s="6">
        <v>20</v>
      </c>
      <c r="J228" s="6">
        <f t="shared" si="18"/>
        <v>9422</v>
      </c>
      <c r="K228" s="6"/>
      <c r="L228" s="84">
        <f t="shared" si="20"/>
        <v>9614.2857142857138</v>
      </c>
      <c r="M228" s="7"/>
      <c r="N228" s="7"/>
      <c r="O228" s="7"/>
      <c r="P228" s="7"/>
      <c r="Q228" s="7"/>
      <c r="R228" s="7"/>
      <c r="S228" s="119" t="s">
        <v>53</v>
      </c>
      <c r="T228" s="117">
        <v>6.73</v>
      </c>
      <c r="U228" s="10">
        <v>9614.2857142857138</v>
      </c>
      <c r="V228" s="98">
        <f t="shared" si="21"/>
        <v>1.9225846851417628E-5</v>
      </c>
      <c r="W228" s="119" t="s">
        <v>53</v>
      </c>
      <c r="X228" s="117">
        <v>6.73</v>
      </c>
      <c r="Y228" s="10">
        <v>9614.2857142857138</v>
      </c>
      <c r="Z228" s="98"/>
      <c r="AA228" s="9">
        <v>1439</v>
      </c>
      <c r="AB228" s="119" t="s">
        <v>53</v>
      </c>
      <c r="AC228" s="117">
        <v>6.73</v>
      </c>
      <c r="AD228" s="10">
        <v>9614.2857142857138</v>
      </c>
      <c r="AE228" s="110">
        <f>(Tabelle1[[#This Row],[gesamter Wärmebedarf unter Berücksichtigung Wirkungsgrad Gasfeuerungsanlage (Gas) '[kWh/a'] 2030]]*0.7)/8760</f>
        <v>0.76826484018264829</v>
      </c>
      <c r="AF228" s="8">
        <f t="shared" si="19"/>
        <v>1.8587239314545536E-5</v>
      </c>
      <c r="AG228" s="119" t="s">
        <v>53</v>
      </c>
      <c r="AH228" s="117">
        <v>6.73</v>
      </c>
      <c r="AI228" s="10">
        <v>9614.2857142857138</v>
      </c>
      <c r="AJ228" s="98">
        <f t="shared" si="22"/>
        <v>9.1358477688386349E-6</v>
      </c>
      <c r="AK228" s="119" t="s">
        <v>53</v>
      </c>
      <c r="AL228" s="117">
        <v>6.73</v>
      </c>
      <c r="AM228" s="10">
        <v>9614.2857142857138</v>
      </c>
      <c r="AN228" s="98"/>
      <c r="AO228" s="119" t="s">
        <v>53</v>
      </c>
      <c r="AP228" s="117">
        <v>6.73</v>
      </c>
      <c r="AQ228" s="10">
        <v>9614.2857142857138</v>
      </c>
      <c r="AR228" s="98">
        <f t="shared" si="23"/>
        <v>9.1358477688386349E-6</v>
      </c>
      <c r="AS228" s="119" t="s">
        <v>53</v>
      </c>
      <c r="AT228" s="117">
        <v>6.73</v>
      </c>
      <c r="AU228" s="10">
        <v>9614.2857142857138</v>
      </c>
      <c r="AV228" s="8"/>
    </row>
    <row r="229" spans="1:48" x14ac:dyDescent="0.25">
      <c r="A229" s="6">
        <v>10226</v>
      </c>
      <c r="B229" s="6">
        <v>449658</v>
      </c>
      <c r="C229" s="6">
        <v>5425541</v>
      </c>
      <c r="D229" s="205">
        <v>12</v>
      </c>
      <c r="E229" s="6" t="s">
        <v>212</v>
      </c>
      <c r="F229" s="6">
        <v>1</v>
      </c>
      <c r="G229" s="6">
        <v>150</v>
      </c>
      <c r="H229" s="6">
        <v>150</v>
      </c>
      <c r="I229" s="6">
        <v>220</v>
      </c>
      <c r="J229" s="6">
        <f t="shared" si="18"/>
        <v>33000</v>
      </c>
      <c r="K229" s="6"/>
      <c r="L229" s="84">
        <f t="shared" si="20"/>
        <v>33673.469387755104</v>
      </c>
      <c r="M229" s="7"/>
      <c r="N229" s="7"/>
      <c r="O229" s="7"/>
      <c r="P229" s="7"/>
      <c r="Q229" s="7"/>
      <c r="R229" s="7"/>
      <c r="S229" s="119" t="s">
        <v>54</v>
      </c>
      <c r="T229" s="117">
        <v>1</v>
      </c>
      <c r="U229" s="10">
        <v>0</v>
      </c>
      <c r="V229" s="98">
        <f t="shared" si="21"/>
        <v>0</v>
      </c>
      <c r="W229" s="119" t="s">
        <v>54</v>
      </c>
      <c r="X229" s="117">
        <v>1</v>
      </c>
      <c r="Y229" s="10">
        <v>0</v>
      </c>
      <c r="Z229" s="98"/>
      <c r="AA229" s="9">
        <v>1099</v>
      </c>
      <c r="AB229" s="119" t="s">
        <v>54</v>
      </c>
      <c r="AC229" s="117">
        <v>1</v>
      </c>
      <c r="AD229" s="10">
        <v>0</v>
      </c>
      <c r="AE229" s="110">
        <f>(Tabelle1[[#This Row],[gesamter Wärmebedarf unter Berücksichtigung Wirkungsgrad Gasfeuerungsanlage (Gas) '[kWh/a'] 2030]]*0.7)/8760</f>
        <v>0</v>
      </c>
      <c r="AF229" s="8">
        <f t="shared" si="19"/>
        <v>0</v>
      </c>
      <c r="AG229" s="119" t="s">
        <v>54</v>
      </c>
      <c r="AH229" s="117">
        <v>1</v>
      </c>
      <c r="AI229" s="10">
        <v>0</v>
      </c>
      <c r="AJ229" s="98">
        <f t="shared" si="22"/>
        <v>0</v>
      </c>
      <c r="AK229" s="119" t="s">
        <v>54</v>
      </c>
      <c r="AL229" s="117">
        <v>1</v>
      </c>
      <c r="AM229" s="10">
        <v>0</v>
      </c>
      <c r="AN229" s="98"/>
      <c r="AO229" s="119" t="s">
        <v>54</v>
      </c>
      <c r="AP229" s="117">
        <v>1</v>
      </c>
      <c r="AQ229" s="10">
        <v>0</v>
      </c>
      <c r="AR229" s="98">
        <f t="shared" si="23"/>
        <v>0</v>
      </c>
      <c r="AS229" s="119" t="s">
        <v>54</v>
      </c>
      <c r="AT229" s="117">
        <v>1</v>
      </c>
      <c r="AU229" s="10">
        <v>0</v>
      </c>
      <c r="AV229" s="8"/>
    </row>
    <row r="230" spans="1:48" x14ac:dyDescent="0.25">
      <c r="A230" s="6">
        <v>10227</v>
      </c>
      <c r="B230" s="6">
        <v>449685</v>
      </c>
      <c r="C230" s="6">
        <v>5425534</v>
      </c>
      <c r="D230" s="205">
        <v>15</v>
      </c>
      <c r="E230" s="6" t="s">
        <v>212</v>
      </c>
      <c r="F230" s="6">
        <v>1</v>
      </c>
      <c r="G230" s="6">
        <v>150</v>
      </c>
      <c r="H230" s="6">
        <v>150</v>
      </c>
      <c r="I230" s="6">
        <v>160</v>
      </c>
      <c r="J230" s="6">
        <f t="shared" si="18"/>
        <v>24000</v>
      </c>
      <c r="K230" s="6"/>
      <c r="L230" s="84">
        <f t="shared" si="20"/>
        <v>24489.795918367348</v>
      </c>
      <c r="M230" s="7"/>
      <c r="N230" s="7"/>
      <c r="O230" s="7"/>
      <c r="P230" s="7"/>
      <c r="Q230" s="7"/>
      <c r="R230" s="7"/>
      <c r="S230" s="119" t="s">
        <v>54</v>
      </c>
      <c r="T230" s="117">
        <v>1</v>
      </c>
      <c r="U230" s="10">
        <v>0</v>
      </c>
      <c r="V230" s="98">
        <f t="shared" si="21"/>
        <v>0</v>
      </c>
      <c r="W230" s="119" t="s">
        <v>54</v>
      </c>
      <c r="X230" s="117">
        <v>1</v>
      </c>
      <c r="Y230" s="10">
        <v>0</v>
      </c>
      <c r="Z230" s="98"/>
      <c r="AA230" s="9">
        <v>1011</v>
      </c>
      <c r="AB230" s="119" t="s">
        <v>54</v>
      </c>
      <c r="AC230" s="117">
        <v>1</v>
      </c>
      <c r="AD230" s="10">
        <v>0</v>
      </c>
      <c r="AE230" s="110">
        <f>(Tabelle1[[#This Row],[gesamter Wärmebedarf unter Berücksichtigung Wirkungsgrad Gasfeuerungsanlage (Gas) '[kWh/a'] 2030]]*0.7)/8760</f>
        <v>0</v>
      </c>
      <c r="AF230" s="8">
        <f t="shared" si="19"/>
        <v>0</v>
      </c>
      <c r="AG230" s="119" t="s">
        <v>54</v>
      </c>
      <c r="AH230" s="117">
        <v>1</v>
      </c>
      <c r="AI230" s="10">
        <v>0</v>
      </c>
      <c r="AJ230" s="98">
        <f t="shared" si="22"/>
        <v>0</v>
      </c>
      <c r="AK230" s="119" t="s">
        <v>54</v>
      </c>
      <c r="AL230" s="117">
        <v>1</v>
      </c>
      <c r="AM230" s="10">
        <v>0</v>
      </c>
      <c r="AN230" s="98"/>
      <c r="AO230" s="119" t="s">
        <v>54</v>
      </c>
      <c r="AP230" s="117">
        <v>1</v>
      </c>
      <c r="AQ230" s="10">
        <v>0</v>
      </c>
      <c r="AR230" s="98">
        <f t="shared" si="23"/>
        <v>0</v>
      </c>
      <c r="AS230" s="119" t="s">
        <v>54</v>
      </c>
      <c r="AT230" s="117">
        <v>1</v>
      </c>
      <c r="AU230" s="10">
        <v>0</v>
      </c>
      <c r="AV230" s="8"/>
    </row>
    <row r="231" spans="1:48" x14ac:dyDescent="0.25">
      <c r="A231" s="6">
        <v>10228</v>
      </c>
      <c r="B231" s="6">
        <v>449664</v>
      </c>
      <c r="C231" s="6">
        <v>5425555</v>
      </c>
      <c r="D231" s="205">
        <v>14</v>
      </c>
      <c r="E231" s="75" t="s">
        <v>210</v>
      </c>
      <c r="F231" s="6">
        <v>6.73</v>
      </c>
      <c r="G231" s="6">
        <v>70</v>
      </c>
      <c r="H231" s="6">
        <v>471.1</v>
      </c>
      <c r="I231" s="6">
        <v>200</v>
      </c>
      <c r="J231" s="6">
        <f t="shared" si="18"/>
        <v>94220</v>
      </c>
      <c r="K231" s="6"/>
      <c r="L231" s="84">
        <f t="shared" si="20"/>
        <v>96142.857142857145</v>
      </c>
      <c r="M231" s="7"/>
      <c r="N231" s="7"/>
      <c r="O231" s="7"/>
      <c r="P231" s="7"/>
      <c r="Q231" s="7"/>
      <c r="R231" s="7"/>
      <c r="S231" s="119" t="s">
        <v>53</v>
      </c>
      <c r="T231" s="117">
        <v>6.73</v>
      </c>
      <c r="U231" s="10">
        <v>96142.857142857145</v>
      </c>
      <c r="V231" s="98">
        <f t="shared" si="21"/>
        <v>1.9225846851417627E-4</v>
      </c>
      <c r="W231" s="119" t="s">
        <v>53</v>
      </c>
      <c r="X231" s="117">
        <v>6.73</v>
      </c>
      <c r="Y231" s="10">
        <v>96142.857142857145</v>
      </c>
      <c r="Z231" s="98"/>
      <c r="AA231" s="9">
        <v>448</v>
      </c>
      <c r="AB231" s="119" t="s">
        <v>53</v>
      </c>
      <c r="AC231" s="117">
        <v>6.73</v>
      </c>
      <c r="AD231" s="10">
        <v>96142.857142857145</v>
      </c>
      <c r="AE231" s="110">
        <f>(Tabelle1[[#This Row],[gesamter Wärmebedarf unter Berücksichtigung Wirkungsgrad Gasfeuerungsanlage (Gas) '[kWh/a'] 2030]]*0.7)/8760</f>
        <v>7.6826484018264845</v>
      </c>
      <c r="AF231" s="8">
        <f t="shared" si="19"/>
        <v>1.8587239314545536E-4</v>
      </c>
      <c r="AG231" s="119" t="s">
        <v>53</v>
      </c>
      <c r="AH231" s="117">
        <v>6.73</v>
      </c>
      <c r="AI231" s="10">
        <v>96142.857142857145</v>
      </c>
      <c r="AJ231" s="98">
        <f t="shared" si="22"/>
        <v>9.1358477688386366E-5</v>
      </c>
      <c r="AK231" s="119" t="s">
        <v>53</v>
      </c>
      <c r="AL231" s="117">
        <v>6.73</v>
      </c>
      <c r="AM231" s="10">
        <v>96142.857142857145</v>
      </c>
      <c r="AN231" s="98"/>
      <c r="AO231" s="119" t="s">
        <v>53</v>
      </c>
      <c r="AP231" s="117">
        <v>6.73</v>
      </c>
      <c r="AQ231" s="10">
        <v>96142.857142857145</v>
      </c>
      <c r="AR231" s="98">
        <f t="shared" si="23"/>
        <v>9.1358477688386366E-5</v>
      </c>
      <c r="AS231" s="119" t="s">
        <v>53</v>
      </c>
      <c r="AT231" s="117">
        <v>6.73</v>
      </c>
      <c r="AU231" s="10">
        <v>96142.857142857145</v>
      </c>
      <c r="AV231" s="8"/>
    </row>
    <row r="232" spans="1:48" x14ac:dyDescent="0.25">
      <c r="A232" s="6">
        <v>10229</v>
      </c>
      <c r="B232" s="6">
        <v>449668</v>
      </c>
      <c r="C232" s="6">
        <v>5425560</v>
      </c>
      <c r="D232" s="205">
        <v>15</v>
      </c>
      <c r="E232" s="6" t="s">
        <v>212</v>
      </c>
      <c r="F232" s="6">
        <v>1</v>
      </c>
      <c r="G232" s="6">
        <v>150</v>
      </c>
      <c r="H232" s="6">
        <v>150</v>
      </c>
      <c r="I232" s="6">
        <v>390</v>
      </c>
      <c r="J232" s="6">
        <f t="shared" si="18"/>
        <v>58500</v>
      </c>
      <c r="K232" s="6"/>
      <c r="L232" s="84">
        <f t="shared" si="20"/>
        <v>59693.877551020407</v>
      </c>
      <c r="M232" s="7"/>
      <c r="N232" s="7"/>
      <c r="O232" s="7"/>
      <c r="P232" s="7"/>
      <c r="Q232" s="7"/>
      <c r="R232" s="7"/>
      <c r="S232" s="119" t="s">
        <v>53</v>
      </c>
      <c r="T232" s="117">
        <v>1</v>
      </c>
      <c r="U232" s="10">
        <v>59693.877551020407</v>
      </c>
      <c r="V232" s="98">
        <f t="shared" si="21"/>
        <v>1.1937083854892073E-4</v>
      </c>
      <c r="W232" s="119" t="s">
        <v>53</v>
      </c>
      <c r="X232" s="117">
        <v>1</v>
      </c>
      <c r="Y232" s="10">
        <v>59693.877551020407</v>
      </c>
      <c r="Z232" s="98"/>
      <c r="AA232" s="9">
        <v>853</v>
      </c>
      <c r="AB232" s="119" t="s">
        <v>53</v>
      </c>
      <c r="AC232" s="117">
        <v>1</v>
      </c>
      <c r="AD232" s="10">
        <v>59693.877551020407</v>
      </c>
      <c r="AE232" s="110">
        <f>(Tabelle1[[#This Row],[gesamter Wärmebedarf unter Berücksichtigung Wirkungsgrad Gasfeuerungsanlage (Gas) '[kWh/a'] 2030]]*0.7)/8760</f>
        <v>4.7700587084148722</v>
      </c>
      <c r="AF232" s="8">
        <f t="shared" si="19"/>
        <v>1.1540580555093547E-4</v>
      </c>
      <c r="AG232" s="119" t="s">
        <v>53</v>
      </c>
      <c r="AH232" s="117">
        <v>1</v>
      </c>
      <c r="AI232" s="10">
        <v>59693.877551020407</v>
      </c>
      <c r="AJ232" s="98">
        <f t="shared" si="22"/>
        <v>5.6723317180753578E-5</v>
      </c>
      <c r="AK232" s="119" t="s">
        <v>53</v>
      </c>
      <c r="AL232" s="117">
        <v>1</v>
      </c>
      <c r="AM232" s="10">
        <v>59693.877551020407</v>
      </c>
      <c r="AN232" s="98"/>
      <c r="AO232" s="119" t="s">
        <v>53</v>
      </c>
      <c r="AP232" s="117">
        <v>1</v>
      </c>
      <c r="AQ232" s="10">
        <v>59693.877551020407</v>
      </c>
      <c r="AR232" s="98">
        <f t="shared" si="23"/>
        <v>5.6723317180753578E-5</v>
      </c>
      <c r="AS232" s="119" t="s">
        <v>53</v>
      </c>
      <c r="AT232" s="117">
        <v>1</v>
      </c>
      <c r="AU232" s="10">
        <v>59693.877551020407</v>
      </c>
      <c r="AV232" s="8"/>
    </row>
    <row r="233" spans="1:48" x14ac:dyDescent="0.25">
      <c r="A233" s="6">
        <v>10230</v>
      </c>
      <c r="B233" s="6">
        <v>449680</v>
      </c>
      <c r="C233" s="6">
        <v>5425572</v>
      </c>
      <c r="D233" s="205">
        <v>14</v>
      </c>
      <c r="E233" s="6" t="s">
        <v>212</v>
      </c>
      <c r="F233" s="6">
        <v>1</v>
      </c>
      <c r="G233" s="6">
        <v>150</v>
      </c>
      <c r="H233" s="6">
        <v>150</v>
      </c>
      <c r="I233" s="6">
        <v>180</v>
      </c>
      <c r="J233" s="6">
        <f t="shared" si="18"/>
        <v>27000</v>
      </c>
      <c r="K233" s="6"/>
      <c r="L233" s="84">
        <f t="shared" si="20"/>
        <v>27551.020408163266</v>
      </c>
      <c r="M233" s="7"/>
      <c r="N233" s="7"/>
      <c r="O233" s="7"/>
      <c r="P233" s="7"/>
      <c r="Q233" s="7"/>
      <c r="R233" s="7"/>
      <c r="S233" s="119" t="s">
        <v>53</v>
      </c>
      <c r="T233" s="117">
        <v>1</v>
      </c>
      <c r="U233" s="10">
        <v>27551.020408163266</v>
      </c>
      <c r="V233" s="98">
        <f t="shared" si="21"/>
        <v>5.5094233176424957E-5</v>
      </c>
      <c r="W233" s="119" t="s">
        <v>53</v>
      </c>
      <c r="X233" s="117">
        <v>1</v>
      </c>
      <c r="Y233" s="10">
        <v>27551.020408163266</v>
      </c>
      <c r="Z233" s="98"/>
      <c r="AA233" s="9">
        <v>1733</v>
      </c>
      <c r="AB233" s="119" t="s">
        <v>53</v>
      </c>
      <c r="AC233" s="117">
        <v>1</v>
      </c>
      <c r="AD233" s="10">
        <v>27551.020408163266</v>
      </c>
      <c r="AE233" s="110">
        <f>(Tabelle1[[#This Row],[gesamter Wärmebedarf unter Berücksichtigung Wirkungsgrad Gasfeuerungsanlage (Gas) '[kWh/a'] 2030]]*0.7)/8760</f>
        <v>2.2015655577299413</v>
      </c>
      <c r="AF233" s="8">
        <f t="shared" si="19"/>
        <v>5.3264217946585601E-5</v>
      </c>
      <c r="AG233" s="119" t="s">
        <v>53</v>
      </c>
      <c r="AH233" s="117">
        <v>1</v>
      </c>
      <c r="AI233" s="10">
        <v>27551.020408163266</v>
      </c>
      <c r="AJ233" s="98">
        <f t="shared" si="22"/>
        <v>2.6179992544963188E-5</v>
      </c>
      <c r="AK233" s="119" t="s">
        <v>53</v>
      </c>
      <c r="AL233" s="117">
        <v>1</v>
      </c>
      <c r="AM233" s="10">
        <v>27551.020408163266</v>
      </c>
      <c r="AN233" s="98"/>
      <c r="AO233" s="119" t="s">
        <v>53</v>
      </c>
      <c r="AP233" s="117">
        <v>1</v>
      </c>
      <c r="AQ233" s="10">
        <v>27551.020408163266</v>
      </c>
      <c r="AR233" s="98">
        <f t="shared" si="23"/>
        <v>2.6179992544963188E-5</v>
      </c>
      <c r="AS233" s="119" t="s">
        <v>53</v>
      </c>
      <c r="AT233" s="117">
        <v>1</v>
      </c>
      <c r="AU233" s="10">
        <v>27551.020408163266</v>
      </c>
      <c r="AV233" s="8"/>
    </row>
    <row r="234" spans="1:48" x14ac:dyDescent="0.25">
      <c r="A234" s="6">
        <v>10231</v>
      </c>
      <c r="B234" s="6">
        <v>449695</v>
      </c>
      <c r="C234" s="6">
        <v>5425552</v>
      </c>
      <c r="D234" s="205">
        <v>11</v>
      </c>
      <c r="E234" s="6" t="s">
        <v>212</v>
      </c>
      <c r="F234" s="6">
        <v>1</v>
      </c>
      <c r="G234" s="6">
        <v>150</v>
      </c>
      <c r="H234" s="6">
        <v>150</v>
      </c>
      <c r="I234" s="6">
        <v>230</v>
      </c>
      <c r="J234" s="6">
        <f t="shared" si="18"/>
        <v>34500</v>
      </c>
      <c r="K234" s="6"/>
      <c r="L234" s="84">
        <f t="shared" si="20"/>
        <v>35204.081632653062</v>
      </c>
      <c r="M234" s="7"/>
      <c r="N234" s="7"/>
      <c r="O234" s="7"/>
      <c r="P234" s="7"/>
      <c r="Q234" s="7"/>
      <c r="R234" s="7"/>
      <c r="S234" s="119" t="s">
        <v>53</v>
      </c>
      <c r="T234" s="117">
        <v>1</v>
      </c>
      <c r="U234" s="10">
        <v>35204.081632653062</v>
      </c>
      <c r="V234" s="98">
        <f t="shared" si="21"/>
        <v>7.0398186836542994E-5</v>
      </c>
      <c r="W234" s="119" t="s">
        <v>53</v>
      </c>
      <c r="X234" s="117">
        <v>1</v>
      </c>
      <c r="Y234" s="10">
        <v>35204.081632653062</v>
      </c>
      <c r="Z234" s="98"/>
      <c r="AA234" s="9">
        <v>957</v>
      </c>
      <c r="AB234" s="119" t="s">
        <v>53</v>
      </c>
      <c r="AC234" s="117">
        <v>1</v>
      </c>
      <c r="AD234" s="10">
        <v>35204.081632653062</v>
      </c>
      <c r="AE234" s="110">
        <f>(Tabelle1[[#This Row],[gesamter Wärmebedarf unter Berücksichtigung Wirkungsgrad Gasfeuerungsanlage (Gas) '[kWh/a'] 2030]]*0.7)/8760</f>
        <v>2.8131115459882583</v>
      </c>
      <c r="AF234" s="8">
        <f t="shared" si="19"/>
        <v>6.8059834042859374E-5</v>
      </c>
      <c r="AG234" s="119" t="s">
        <v>54</v>
      </c>
      <c r="AH234" s="117">
        <v>1</v>
      </c>
      <c r="AI234" s="10">
        <v>0</v>
      </c>
      <c r="AJ234" s="98">
        <f t="shared" si="22"/>
        <v>0</v>
      </c>
      <c r="AK234" s="119" t="s">
        <v>54</v>
      </c>
      <c r="AL234" s="117">
        <v>1</v>
      </c>
      <c r="AM234" s="10">
        <v>0</v>
      </c>
      <c r="AN234" s="98"/>
      <c r="AO234" s="119" t="s">
        <v>54</v>
      </c>
      <c r="AP234" s="117">
        <v>1</v>
      </c>
      <c r="AQ234" s="10">
        <v>0</v>
      </c>
      <c r="AR234" s="98">
        <f t="shared" si="23"/>
        <v>0</v>
      </c>
      <c r="AS234" s="119" t="s">
        <v>54</v>
      </c>
      <c r="AT234" s="117">
        <v>1</v>
      </c>
      <c r="AU234" s="10">
        <v>0</v>
      </c>
      <c r="AV234" s="8"/>
    </row>
    <row r="235" spans="1:48" x14ac:dyDescent="0.25">
      <c r="A235" s="6">
        <v>10232</v>
      </c>
      <c r="B235" s="6">
        <v>449689</v>
      </c>
      <c r="C235" s="6">
        <v>5425582</v>
      </c>
      <c r="D235" s="205">
        <v>15</v>
      </c>
      <c r="E235" s="75" t="s">
        <v>210</v>
      </c>
      <c r="F235" s="6">
        <v>6.73</v>
      </c>
      <c r="G235" s="6">
        <v>70</v>
      </c>
      <c r="H235" s="6">
        <v>471.1</v>
      </c>
      <c r="I235" s="6">
        <v>120</v>
      </c>
      <c r="J235" s="6">
        <f t="shared" si="18"/>
        <v>56532</v>
      </c>
      <c r="K235" s="6"/>
      <c r="L235" s="84">
        <f t="shared" si="20"/>
        <v>57685.71428571429</v>
      </c>
      <c r="M235" s="7"/>
      <c r="N235" s="7"/>
      <c r="O235" s="7"/>
      <c r="P235" s="7"/>
      <c r="Q235" s="7"/>
      <c r="R235" s="7"/>
      <c r="S235" s="119" t="s">
        <v>53</v>
      </c>
      <c r="T235" s="117">
        <v>6.73</v>
      </c>
      <c r="U235" s="10">
        <v>57685.71428571429</v>
      </c>
      <c r="V235" s="98">
        <f t="shared" si="21"/>
        <v>1.1535508110850577E-4</v>
      </c>
      <c r="W235" s="119" t="s">
        <v>53</v>
      </c>
      <c r="X235" s="117">
        <v>6.73</v>
      </c>
      <c r="Y235" s="10">
        <v>57685.71428571429</v>
      </c>
      <c r="Z235" s="98"/>
      <c r="AA235" s="9">
        <v>749</v>
      </c>
      <c r="AB235" s="119" t="s">
        <v>53</v>
      </c>
      <c r="AC235" s="117">
        <v>6.73</v>
      </c>
      <c r="AD235" s="10">
        <v>57685.71428571429</v>
      </c>
      <c r="AE235" s="110">
        <f>(Tabelle1[[#This Row],[gesamter Wärmebedarf unter Berücksichtigung Wirkungsgrad Gasfeuerungsanlage (Gas) '[kWh/a'] 2030]]*0.7)/8760</f>
        <v>4.6095890410958908</v>
      </c>
      <c r="AF235" s="8">
        <f t="shared" si="19"/>
        <v>1.1152343588727323E-4</v>
      </c>
      <c r="AG235" s="119" t="s">
        <v>53</v>
      </c>
      <c r="AH235" s="117">
        <v>6.73</v>
      </c>
      <c r="AI235" s="10">
        <v>57685.71428571429</v>
      </c>
      <c r="AJ235" s="98">
        <f t="shared" si="22"/>
        <v>5.4815086613031827E-5</v>
      </c>
      <c r="AK235" s="119" t="s">
        <v>53</v>
      </c>
      <c r="AL235" s="117">
        <v>6.73</v>
      </c>
      <c r="AM235" s="10">
        <v>57685.71428571429</v>
      </c>
      <c r="AN235" s="98"/>
      <c r="AO235" s="119" t="s">
        <v>53</v>
      </c>
      <c r="AP235" s="117">
        <v>6.73</v>
      </c>
      <c r="AQ235" s="10">
        <v>57685.71428571429</v>
      </c>
      <c r="AR235" s="98">
        <f t="shared" si="23"/>
        <v>5.4815086613031827E-5</v>
      </c>
      <c r="AS235" s="119" t="s">
        <v>53</v>
      </c>
      <c r="AT235" s="117">
        <v>6.73</v>
      </c>
      <c r="AU235" s="10">
        <v>57685.71428571429</v>
      </c>
      <c r="AV235" s="8"/>
    </row>
    <row r="236" spans="1:48" x14ac:dyDescent="0.25">
      <c r="A236" s="6">
        <v>10233</v>
      </c>
      <c r="B236" s="6">
        <v>449695</v>
      </c>
      <c r="C236" s="6">
        <v>5425586</v>
      </c>
      <c r="D236" s="205">
        <v>15</v>
      </c>
      <c r="E236" s="6" t="s">
        <v>212</v>
      </c>
      <c r="F236" s="6">
        <v>1</v>
      </c>
      <c r="G236" s="6">
        <v>150</v>
      </c>
      <c r="H236" s="6">
        <v>150</v>
      </c>
      <c r="I236" s="6">
        <v>160</v>
      </c>
      <c r="J236" s="6">
        <f t="shared" si="18"/>
        <v>24000</v>
      </c>
      <c r="K236" s="6"/>
      <c r="L236" s="84">
        <f t="shared" si="20"/>
        <v>24489.795918367348</v>
      </c>
      <c r="M236" s="7"/>
      <c r="N236" s="7"/>
      <c r="O236" s="7"/>
      <c r="P236" s="7"/>
      <c r="Q236" s="7"/>
      <c r="R236" s="7"/>
      <c r="S236" s="119" t="s">
        <v>54</v>
      </c>
      <c r="T236" s="117">
        <v>1</v>
      </c>
      <c r="U236" s="10">
        <v>0</v>
      </c>
      <c r="V236" s="98">
        <f t="shared" si="21"/>
        <v>0</v>
      </c>
      <c r="W236" s="119" t="s">
        <v>53</v>
      </c>
      <c r="X236" s="117">
        <v>1</v>
      </c>
      <c r="Y236" s="10">
        <v>24489.795918367348</v>
      </c>
      <c r="Z236" s="98"/>
      <c r="AA236" s="9">
        <v>704</v>
      </c>
      <c r="AB236" s="119" t="s">
        <v>53</v>
      </c>
      <c r="AC236" s="117">
        <v>1</v>
      </c>
      <c r="AD236" s="10">
        <v>24489.795918367348</v>
      </c>
      <c r="AE236" s="110">
        <f>(Tabelle1[[#This Row],[gesamter Wärmebedarf unter Berücksichtigung Wirkungsgrad Gasfeuerungsanlage (Gas) '[kWh/a'] 2030]]*0.7)/8760</f>
        <v>1.9569471624266144</v>
      </c>
      <c r="AF236" s="8">
        <f t="shared" si="19"/>
        <v>4.7345971508076089E-5</v>
      </c>
      <c r="AG236" s="119" t="s">
        <v>53</v>
      </c>
      <c r="AH236" s="117">
        <v>1</v>
      </c>
      <c r="AI236" s="10">
        <v>24489.795918367348</v>
      </c>
      <c r="AJ236" s="98">
        <f t="shared" si="22"/>
        <v>2.3271104484411725E-5</v>
      </c>
      <c r="AK236" s="119" t="s">
        <v>53</v>
      </c>
      <c r="AL236" s="117">
        <v>1</v>
      </c>
      <c r="AM236" s="10">
        <v>24489.795918367348</v>
      </c>
      <c r="AN236" s="98"/>
      <c r="AO236" s="119" t="s">
        <v>53</v>
      </c>
      <c r="AP236" s="117">
        <v>1</v>
      </c>
      <c r="AQ236" s="10">
        <v>24489.795918367348</v>
      </c>
      <c r="AR236" s="98">
        <f t="shared" si="23"/>
        <v>2.3271104484411725E-5</v>
      </c>
      <c r="AS236" s="119" t="s">
        <v>53</v>
      </c>
      <c r="AT236" s="117">
        <v>1</v>
      </c>
      <c r="AU236" s="10">
        <v>24489.795918367348</v>
      </c>
      <c r="AV236" s="8"/>
    </row>
    <row r="237" spans="1:48" x14ac:dyDescent="0.25">
      <c r="A237" s="6">
        <v>10234</v>
      </c>
      <c r="B237" s="6">
        <v>449712</v>
      </c>
      <c r="C237" s="6">
        <v>5425565</v>
      </c>
      <c r="D237" s="205">
        <v>12</v>
      </c>
      <c r="E237" s="6" t="s">
        <v>212</v>
      </c>
      <c r="F237" s="6">
        <v>1</v>
      </c>
      <c r="G237" s="6">
        <v>150</v>
      </c>
      <c r="H237" s="6">
        <v>150</v>
      </c>
      <c r="I237" s="6">
        <v>260</v>
      </c>
      <c r="J237" s="6">
        <f t="shared" si="18"/>
        <v>39000</v>
      </c>
      <c r="K237" s="6"/>
      <c r="L237" s="84">
        <f t="shared" si="20"/>
        <v>39795.918367346938</v>
      </c>
      <c r="M237" s="7"/>
      <c r="N237" s="7"/>
      <c r="O237" s="7"/>
      <c r="P237" s="7"/>
      <c r="Q237" s="7"/>
      <c r="R237" s="7"/>
      <c r="S237" s="119" t="s">
        <v>53</v>
      </c>
      <c r="T237" s="117">
        <v>1</v>
      </c>
      <c r="U237" s="10">
        <v>39795.918367346938</v>
      </c>
      <c r="V237" s="98">
        <f t="shared" si="21"/>
        <v>7.9580559032613827E-5</v>
      </c>
      <c r="W237" s="119" t="s">
        <v>53</v>
      </c>
      <c r="X237" s="117">
        <v>1</v>
      </c>
      <c r="Y237" s="10">
        <v>39795.918367346938</v>
      </c>
      <c r="Z237" s="98"/>
      <c r="AA237" s="9">
        <v>1636</v>
      </c>
      <c r="AB237" s="119" t="s">
        <v>53</v>
      </c>
      <c r="AC237" s="117">
        <v>1</v>
      </c>
      <c r="AD237" s="10">
        <v>39795.918367346938</v>
      </c>
      <c r="AE237" s="110">
        <f>(Tabelle1[[#This Row],[gesamter Wärmebedarf unter Berücksichtigung Wirkungsgrad Gasfeuerungsanlage (Gas) '[kWh/a'] 2030]]*0.7)/8760</f>
        <v>3.1800391389432483</v>
      </c>
      <c r="AF237" s="8">
        <f t="shared" si="19"/>
        <v>7.6937203700623628E-5</v>
      </c>
      <c r="AG237" s="119" t="s">
        <v>53</v>
      </c>
      <c r="AH237" s="117">
        <v>1</v>
      </c>
      <c r="AI237" s="10">
        <v>39795.918367346938</v>
      </c>
      <c r="AJ237" s="98">
        <f t="shared" si="22"/>
        <v>3.7815544787169047E-5</v>
      </c>
      <c r="AK237" s="119" t="s">
        <v>53</v>
      </c>
      <c r="AL237" s="117">
        <v>1</v>
      </c>
      <c r="AM237" s="10">
        <v>39795.918367346938</v>
      </c>
      <c r="AN237" s="98"/>
      <c r="AO237" s="119" t="s">
        <v>53</v>
      </c>
      <c r="AP237" s="117">
        <v>1</v>
      </c>
      <c r="AQ237" s="10">
        <v>39795.918367346938</v>
      </c>
      <c r="AR237" s="98">
        <f t="shared" si="23"/>
        <v>3.7815544787169047E-5</v>
      </c>
      <c r="AS237" s="119" t="s">
        <v>53</v>
      </c>
      <c r="AT237" s="117">
        <v>1</v>
      </c>
      <c r="AU237" s="10">
        <v>39795.918367346938</v>
      </c>
      <c r="AV237" s="8"/>
    </row>
    <row r="238" spans="1:48" x14ac:dyDescent="0.25">
      <c r="A238" s="6">
        <v>10235</v>
      </c>
      <c r="B238" s="6">
        <v>449707</v>
      </c>
      <c r="C238" s="6">
        <v>5425594</v>
      </c>
      <c r="D238" s="205">
        <v>14</v>
      </c>
      <c r="E238" s="6" t="s">
        <v>212</v>
      </c>
      <c r="F238" s="6">
        <v>1</v>
      </c>
      <c r="G238" s="6">
        <v>150</v>
      </c>
      <c r="H238" s="6">
        <v>150</v>
      </c>
      <c r="I238" s="6">
        <v>240</v>
      </c>
      <c r="J238" s="6">
        <f t="shared" si="18"/>
        <v>36000</v>
      </c>
      <c r="K238" s="6"/>
      <c r="L238" s="84">
        <f t="shared" si="20"/>
        <v>36734.693877551021</v>
      </c>
      <c r="M238" s="7"/>
      <c r="N238" s="7"/>
      <c r="O238" s="7"/>
      <c r="P238" s="7"/>
      <c r="Q238" s="7"/>
      <c r="R238" s="7"/>
      <c r="S238" s="119" t="s">
        <v>53</v>
      </c>
      <c r="T238" s="117">
        <v>1</v>
      </c>
      <c r="U238" s="10">
        <v>36734.693877551021</v>
      </c>
      <c r="V238" s="98">
        <f t="shared" si="21"/>
        <v>7.345897756856661E-5</v>
      </c>
      <c r="W238" s="119" t="s">
        <v>53</v>
      </c>
      <c r="X238" s="117">
        <v>1</v>
      </c>
      <c r="Y238" s="10">
        <v>36734.693877551021</v>
      </c>
      <c r="Z238" s="98"/>
      <c r="AA238" s="9">
        <v>1522</v>
      </c>
      <c r="AB238" s="119" t="s">
        <v>53</v>
      </c>
      <c r="AC238" s="117">
        <v>1</v>
      </c>
      <c r="AD238" s="10">
        <v>36734.693877551021</v>
      </c>
      <c r="AE238" s="110">
        <f>(Tabelle1[[#This Row],[gesamter Wärmebedarf unter Berücksichtigung Wirkungsgrad Gasfeuerungsanlage (Gas) '[kWh/a'] 2030]]*0.7)/8760</f>
        <v>2.9354207436399218</v>
      </c>
      <c r="AF238" s="8">
        <f t="shared" si="19"/>
        <v>7.101895726211413E-5</v>
      </c>
      <c r="AG238" s="119" t="s">
        <v>54</v>
      </c>
      <c r="AH238" s="117">
        <v>1</v>
      </c>
      <c r="AI238" s="10">
        <v>0</v>
      </c>
      <c r="AJ238" s="98">
        <f t="shared" si="22"/>
        <v>0</v>
      </c>
      <c r="AK238" s="119" t="s">
        <v>54</v>
      </c>
      <c r="AL238" s="117">
        <v>1</v>
      </c>
      <c r="AM238" s="10">
        <v>0</v>
      </c>
      <c r="AN238" s="98"/>
      <c r="AO238" s="119" t="s">
        <v>54</v>
      </c>
      <c r="AP238" s="117">
        <v>1</v>
      </c>
      <c r="AQ238" s="10">
        <v>0</v>
      </c>
      <c r="AR238" s="98">
        <f t="shared" si="23"/>
        <v>0</v>
      </c>
      <c r="AS238" s="119" t="s">
        <v>54</v>
      </c>
      <c r="AT238" s="117">
        <v>1</v>
      </c>
      <c r="AU238" s="10">
        <v>0</v>
      </c>
      <c r="AV238" s="8"/>
    </row>
    <row r="239" spans="1:48" x14ac:dyDescent="0.25">
      <c r="A239" s="6">
        <v>10236</v>
      </c>
      <c r="B239" s="6">
        <v>449728</v>
      </c>
      <c r="C239" s="6">
        <v>5425574</v>
      </c>
      <c r="D239" s="205">
        <v>15</v>
      </c>
      <c r="E239" s="6" t="s">
        <v>195</v>
      </c>
      <c r="F239" s="6">
        <v>1</v>
      </c>
      <c r="G239" s="6">
        <v>90</v>
      </c>
      <c r="H239" s="6">
        <v>90</v>
      </c>
      <c r="I239" s="6">
        <v>180</v>
      </c>
      <c r="J239" s="6">
        <f t="shared" si="18"/>
        <v>16200</v>
      </c>
      <c r="K239" s="6"/>
      <c r="L239" s="84">
        <f t="shared" si="20"/>
        <v>16530.612244897959</v>
      </c>
      <c r="M239" s="7"/>
      <c r="N239" s="7"/>
      <c r="O239" s="7"/>
      <c r="P239" s="7"/>
      <c r="Q239" s="7"/>
      <c r="R239" s="7"/>
      <c r="S239" s="119" t="s">
        <v>53</v>
      </c>
      <c r="T239" s="117">
        <v>1</v>
      </c>
      <c r="U239" s="10">
        <v>16530.612244897959</v>
      </c>
      <c r="V239" s="98">
        <f t="shared" si="21"/>
        <v>3.3056539905854972E-5</v>
      </c>
      <c r="W239" s="119" t="s">
        <v>53</v>
      </c>
      <c r="X239" s="117">
        <v>1</v>
      </c>
      <c r="Y239" s="10">
        <v>16530.612244897959</v>
      </c>
      <c r="Z239" s="98"/>
      <c r="AA239" s="9">
        <v>1592</v>
      </c>
      <c r="AB239" s="119" t="s">
        <v>53</v>
      </c>
      <c r="AC239" s="117">
        <v>1</v>
      </c>
      <c r="AD239" s="10">
        <v>16530.612244897959</v>
      </c>
      <c r="AE239" s="110">
        <f>(Tabelle1[[#This Row],[gesamter Wärmebedarf unter Berücksichtigung Wirkungsgrad Gasfeuerungsanlage (Gas) '[kWh/a'] 2030]]*0.7)/8760</f>
        <v>1.3209393346379648</v>
      </c>
      <c r="AF239" s="8">
        <f t="shared" si="19"/>
        <v>3.1958530767951354E-5</v>
      </c>
      <c r="AG239" s="119" t="s">
        <v>53</v>
      </c>
      <c r="AH239" s="117">
        <v>1</v>
      </c>
      <c r="AI239" s="10">
        <v>16530.612244897959</v>
      </c>
      <c r="AJ239" s="98">
        <f t="shared" si="22"/>
        <v>1.5707995526977912E-5</v>
      </c>
      <c r="AK239" s="119" t="s">
        <v>53</v>
      </c>
      <c r="AL239" s="117">
        <v>1</v>
      </c>
      <c r="AM239" s="10">
        <v>16530.612244897959</v>
      </c>
      <c r="AN239" s="98"/>
      <c r="AO239" s="119" t="s">
        <v>53</v>
      </c>
      <c r="AP239" s="117">
        <v>1</v>
      </c>
      <c r="AQ239" s="10">
        <v>16530.612244897959</v>
      </c>
      <c r="AR239" s="98">
        <f t="shared" si="23"/>
        <v>1.5707995526977912E-5</v>
      </c>
      <c r="AS239" s="119" t="s">
        <v>53</v>
      </c>
      <c r="AT239" s="117">
        <v>1</v>
      </c>
      <c r="AU239" s="10">
        <v>16530.612244897959</v>
      </c>
      <c r="AV239" s="8"/>
    </row>
    <row r="240" spans="1:48" x14ac:dyDescent="0.25">
      <c r="A240" s="6">
        <v>10237</v>
      </c>
      <c r="B240" s="6">
        <v>449723</v>
      </c>
      <c r="C240" s="6">
        <v>5425606</v>
      </c>
      <c r="D240" s="205">
        <v>13</v>
      </c>
      <c r="E240" s="75" t="s">
        <v>210</v>
      </c>
      <c r="F240" s="6">
        <v>6.73</v>
      </c>
      <c r="G240" s="6">
        <v>70</v>
      </c>
      <c r="H240" s="6">
        <v>471.1</v>
      </c>
      <c r="I240" s="6">
        <v>70</v>
      </c>
      <c r="J240" s="6">
        <f t="shared" si="18"/>
        <v>32977</v>
      </c>
      <c r="K240" s="6"/>
      <c r="L240" s="84">
        <f t="shared" si="20"/>
        <v>33650</v>
      </c>
      <c r="M240" s="7"/>
      <c r="N240" s="7"/>
      <c r="O240" s="7"/>
      <c r="P240" s="7"/>
      <c r="Q240" s="7"/>
      <c r="R240" s="7"/>
      <c r="S240" s="119" t="s">
        <v>53</v>
      </c>
      <c r="T240" s="117">
        <v>6.73</v>
      </c>
      <c r="U240" s="10">
        <v>33650</v>
      </c>
      <c r="V240" s="98">
        <f t="shared" si="21"/>
        <v>6.7290463979961698E-5</v>
      </c>
      <c r="W240" s="119" t="s">
        <v>53</v>
      </c>
      <c r="X240" s="117">
        <v>6.73</v>
      </c>
      <c r="Y240" s="10">
        <v>33650</v>
      </c>
      <c r="Z240" s="98"/>
      <c r="AA240" s="9">
        <v>261</v>
      </c>
      <c r="AB240" s="119" t="s">
        <v>53</v>
      </c>
      <c r="AC240" s="117">
        <v>6.73</v>
      </c>
      <c r="AD240" s="10">
        <v>33650</v>
      </c>
      <c r="AE240" s="110">
        <f>(Tabelle1[[#This Row],[gesamter Wärmebedarf unter Berücksichtigung Wirkungsgrad Gasfeuerungsanlage (Gas) '[kWh/a'] 2030]]*0.7)/8760</f>
        <v>2.6889269406392695</v>
      </c>
      <c r="AF240" s="8">
        <f t="shared" si="19"/>
        <v>6.5055337600909379E-5</v>
      </c>
      <c r="AG240" s="119" t="s">
        <v>53</v>
      </c>
      <c r="AH240" s="117">
        <v>6.73</v>
      </c>
      <c r="AI240" s="10">
        <v>33650</v>
      </c>
      <c r="AJ240" s="98">
        <f t="shared" si="22"/>
        <v>3.1975467190935221E-5</v>
      </c>
      <c r="AK240" s="119" t="s">
        <v>53</v>
      </c>
      <c r="AL240" s="117">
        <v>6.73</v>
      </c>
      <c r="AM240" s="10">
        <v>33650</v>
      </c>
      <c r="AN240" s="98"/>
      <c r="AO240" s="119" t="s">
        <v>53</v>
      </c>
      <c r="AP240" s="117">
        <v>6.73</v>
      </c>
      <c r="AQ240" s="10">
        <v>33650</v>
      </c>
      <c r="AR240" s="98">
        <f t="shared" si="23"/>
        <v>3.1975467190935221E-5</v>
      </c>
      <c r="AS240" s="119" t="s">
        <v>53</v>
      </c>
      <c r="AT240" s="117">
        <v>6.73</v>
      </c>
      <c r="AU240" s="10">
        <v>33650</v>
      </c>
      <c r="AV240" s="8"/>
    </row>
    <row r="241" spans="1:48" x14ac:dyDescent="0.25">
      <c r="A241" s="6">
        <v>10238</v>
      </c>
      <c r="B241" s="6">
        <v>449741</v>
      </c>
      <c r="C241" s="6">
        <v>5425587</v>
      </c>
      <c r="D241" s="205">
        <v>13</v>
      </c>
      <c r="E241" s="6" t="s">
        <v>195</v>
      </c>
      <c r="F241" s="6">
        <v>1</v>
      </c>
      <c r="G241" s="6">
        <v>90</v>
      </c>
      <c r="H241" s="6">
        <v>90</v>
      </c>
      <c r="I241" s="6">
        <v>90</v>
      </c>
      <c r="J241" s="6">
        <f t="shared" si="18"/>
        <v>8100</v>
      </c>
      <c r="K241" s="6"/>
      <c r="L241" s="84">
        <f t="shared" si="20"/>
        <v>8265.3061224489793</v>
      </c>
      <c r="M241" s="7"/>
      <c r="N241" s="7"/>
      <c r="O241" s="7"/>
      <c r="P241" s="7"/>
      <c r="Q241" s="7"/>
      <c r="R241" s="7"/>
      <c r="S241" s="119" t="s">
        <v>53</v>
      </c>
      <c r="T241" s="117">
        <v>1</v>
      </c>
      <c r="U241" s="10">
        <v>8265.3061224489793</v>
      </c>
      <c r="V241" s="98">
        <f t="shared" si="21"/>
        <v>1.6528269952927486E-5</v>
      </c>
      <c r="W241" s="119" t="s">
        <v>53</v>
      </c>
      <c r="X241" s="117">
        <v>1</v>
      </c>
      <c r="Y241" s="10">
        <v>8265.3061224489793</v>
      </c>
      <c r="Z241" s="98"/>
      <c r="AA241" s="9">
        <v>153</v>
      </c>
      <c r="AB241" s="119" t="s">
        <v>53</v>
      </c>
      <c r="AC241" s="117">
        <v>1</v>
      </c>
      <c r="AD241" s="10">
        <v>8265.3061224489793</v>
      </c>
      <c r="AE241" s="110">
        <f>(Tabelle1[[#This Row],[gesamter Wärmebedarf unter Berücksichtigung Wirkungsgrad Gasfeuerungsanlage (Gas) '[kWh/a'] 2030]]*0.7)/8760</f>
        <v>0.66046966731898238</v>
      </c>
      <c r="AF241" s="8">
        <f t="shared" si="19"/>
        <v>1.5979265383975677E-5</v>
      </c>
      <c r="AG241" s="119" t="s">
        <v>53</v>
      </c>
      <c r="AH241" s="117">
        <v>1</v>
      </c>
      <c r="AI241" s="10">
        <v>8265.3061224489793</v>
      </c>
      <c r="AJ241" s="98">
        <f t="shared" si="22"/>
        <v>7.8539977634889558E-6</v>
      </c>
      <c r="AK241" s="119" t="s">
        <v>53</v>
      </c>
      <c r="AL241" s="117">
        <v>1</v>
      </c>
      <c r="AM241" s="10">
        <v>8265.3061224489793</v>
      </c>
      <c r="AN241" s="98"/>
      <c r="AO241" s="119" t="s">
        <v>53</v>
      </c>
      <c r="AP241" s="117">
        <v>1</v>
      </c>
      <c r="AQ241" s="10">
        <v>8265.3061224489793</v>
      </c>
      <c r="AR241" s="98">
        <f t="shared" si="23"/>
        <v>7.8539977634889558E-6</v>
      </c>
      <c r="AS241" s="119" t="s">
        <v>53</v>
      </c>
      <c r="AT241" s="117">
        <v>1</v>
      </c>
      <c r="AU241" s="10">
        <v>8265.3061224489793</v>
      </c>
      <c r="AV241" s="8"/>
    </row>
    <row r="242" spans="1:48" x14ac:dyDescent="0.25">
      <c r="A242" s="6">
        <v>10239</v>
      </c>
      <c r="B242" s="6">
        <v>449734</v>
      </c>
      <c r="C242" s="6">
        <v>5425614</v>
      </c>
      <c r="D242" s="205">
        <v>13</v>
      </c>
      <c r="E242" s="6" t="s">
        <v>211</v>
      </c>
      <c r="F242" s="6">
        <v>2</v>
      </c>
      <c r="G242" s="6">
        <v>112</v>
      </c>
      <c r="H242" s="6">
        <v>224</v>
      </c>
      <c r="I242" s="6">
        <v>80</v>
      </c>
      <c r="J242" s="6">
        <f t="shared" si="18"/>
        <v>17920</v>
      </c>
      <c r="K242" s="6"/>
      <c r="L242" s="84">
        <f t="shared" si="20"/>
        <v>18285.714285714286</v>
      </c>
      <c r="M242" s="7"/>
      <c r="N242" s="7"/>
      <c r="O242" s="7"/>
      <c r="P242" s="7"/>
      <c r="Q242" s="7"/>
      <c r="R242" s="7"/>
      <c r="S242" s="119" t="s">
        <v>53</v>
      </c>
      <c r="T242" s="117">
        <v>2</v>
      </c>
      <c r="U242" s="10">
        <v>18285.714285714286</v>
      </c>
      <c r="V242" s="98">
        <f t="shared" si="21"/>
        <v>3.6566246611908712E-5</v>
      </c>
      <c r="W242" s="119" t="s">
        <v>53</v>
      </c>
      <c r="X242" s="117">
        <v>2</v>
      </c>
      <c r="Y242" s="10">
        <v>18285.714285714286</v>
      </c>
      <c r="Z242" s="98"/>
      <c r="AA242" s="9">
        <v>378</v>
      </c>
      <c r="AB242" s="119" t="s">
        <v>53</v>
      </c>
      <c r="AC242" s="117">
        <v>2</v>
      </c>
      <c r="AD242" s="10">
        <v>18285.714285714286</v>
      </c>
      <c r="AE242" s="110">
        <f>(Tabelle1[[#This Row],[gesamter Wärmebedarf unter Berücksichtigung Wirkungsgrad Gasfeuerungsanlage (Gas) '[kWh/a'] 2030]]*0.7)/8760</f>
        <v>1.4611872146118721</v>
      </c>
      <c r="AF242" s="8">
        <f t="shared" si="19"/>
        <v>3.5351658726030144E-5</v>
      </c>
      <c r="AG242" s="119" t="s">
        <v>53</v>
      </c>
      <c r="AH242" s="117">
        <v>2</v>
      </c>
      <c r="AI242" s="10">
        <v>18285.714285714286</v>
      </c>
      <c r="AJ242" s="98">
        <f t="shared" si="22"/>
        <v>1.7375758015027421E-5</v>
      </c>
      <c r="AK242" s="119" t="s">
        <v>53</v>
      </c>
      <c r="AL242" s="117">
        <v>2</v>
      </c>
      <c r="AM242" s="10">
        <v>18285.714285714286</v>
      </c>
      <c r="AN242" s="98"/>
      <c r="AO242" s="119" t="s">
        <v>54</v>
      </c>
      <c r="AP242" s="117">
        <v>2</v>
      </c>
      <c r="AQ242" s="10">
        <v>0</v>
      </c>
      <c r="AR242" s="98">
        <f t="shared" si="23"/>
        <v>0</v>
      </c>
      <c r="AS242" s="119" t="s">
        <v>54</v>
      </c>
      <c r="AT242" s="117">
        <v>2</v>
      </c>
      <c r="AU242" s="10">
        <v>0</v>
      </c>
      <c r="AV242" s="8"/>
    </row>
    <row r="243" spans="1:48" x14ac:dyDescent="0.25">
      <c r="A243" s="6">
        <v>10240</v>
      </c>
      <c r="B243" s="6">
        <v>449739</v>
      </c>
      <c r="C243" s="6">
        <v>5425617</v>
      </c>
      <c r="D243" s="205">
        <v>13</v>
      </c>
      <c r="E243" s="6" t="s">
        <v>212</v>
      </c>
      <c r="F243" s="6">
        <v>1</v>
      </c>
      <c r="G243" s="6">
        <v>150</v>
      </c>
      <c r="H243" s="6">
        <v>150</v>
      </c>
      <c r="I243" s="6">
        <v>180</v>
      </c>
      <c r="J243" s="6">
        <f t="shared" si="18"/>
        <v>27000</v>
      </c>
      <c r="K243" s="6"/>
      <c r="L243" s="84">
        <f t="shared" si="20"/>
        <v>27551.020408163266</v>
      </c>
      <c r="M243" s="7"/>
      <c r="N243" s="7"/>
      <c r="O243" s="7"/>
      <c r="P243" s="7"/>
      <c r="Q243" s="7"/>
      <c r="R243" s="7"/>
      <c r="S243" s="119" t="s">
        <v>53</v>
      </c>
      <c r="T243" s="117">
        <v>1</v>
      </c>
      <c r="U243" s="10">
        <v>27551.020408163266</v>
      </c>
      <c r="V243" s="98">
        <f t="shared" si="21"/>
        <v>5.5094233176424957E-5</v>
      </c>
      <c r="W243" s="119" t="s">
        <v>53</v>
      </c>
      <c r="X243" s="117">
        <v>1</v>
      </c>
      <c r="Y243" s="10">
        <v>27551.020408163266</v>
      </c>
      <c r="Z243" s="98"/>
      <c r="AA243" s="9">
        <v>1418</v>
      </c>
      <c r="AB243" s="119" t="s">
        <v>53</v>
      </c>
      <c r="AC243" s="117">
        <v>1</v>
      </c>
      <c r="AD243" s="10">
        <v>27551.020408163266</v>
      </c>
      <c r="AE243" s="110">
        <f>(Tabelle1[[#This Row],[gesamter Wärmebedarf unter Berücksichtigung Wirkungsgrad Gasfeuerungsanlage (Gas) '[kWh/a'] 2030]]*0.7)/8760</f>
        <v>2.2015655577299413</v>
      </c>
      <c r="AF243" s="8">
        <f t="shared" si="19"/>
        <v>5.3264217946585601E-5</v>
      </c>
      <c r="AG243" s="119" t="s">
        <v>53</v>
      </c>
      <c r="AH243" s="117">
        <v>1</v>
      </c>
      <c r="AI243" s="10">
        <v>27551.020408163266</v>
      </c>
      <c r="AJ243" s="98">
        <f t="shared" si="22"/>
        <v>2.6179992544963188E-5</v>
      </c>
      <c r="AK243" s="119" t="s">
        <v>53</v>
      </c>
      <c r="AL243" s="117">
        <v>1</v>
      </c>
      <c r="AM243" s="10">
        <v>27551.020408163266</v>
      </c>
      <c r="AN243" s="98"/>
      <c r="AO243" s="119" t="s">
        <v>53</v>
      </c>
      <c r="AP243" s="117">
        <v>1</v>
      </c>
      <c r="AQ243" s="10">
        <v>27551.020408163266</v>
      </c>
      <c r="AR243" s="98">
        <f t="shared" si="23"/>
        <v>2.6179992544963188E-5</v>
      </c>
      <c r="AS243" s="119" t="s">
        <v>53</v>
      </c>
      <c r="AT243" s="117">
        <v>1</v>
      </c>
      <c r="AU243" s="10">
        <v>27551.020408163266</v>
      </c>
      <c r="AV243" s="8"/>
    </row>
    <row r="244" spans="1:48" x14ac:dyDescent="0.25">
      <c r="A244" s="6">
        <v>10241</v>
      </c>
      <c r="B244" s="6">
        <v>449756</v>
      </c>
      <c r="C244" s="6">
        <v>5425600</v>
      </c>
      <c r="D244" s="205">
        <v>12</v>
      </c>
      <c r="E244" s="6" t="s">
        <v>211</v>
      </c>
      <c r="F244" s="6">
        <v>2</v>
      </c>
      <c r="G244" s="6">
        <v>112</v>
      </c>
      <c r="H244" s="6">
        <v>224</v>
      </c>
      <c r="I244" s="6">
        <v>120</v>
      </c>
      <c r="J244" s="6">
        <f t="shared" si="18"/>
        <v>26880</v>
      </c>
      <c r="K244" s="6"/>
      <c r="L244" s="84">
        <f t="shared" si="20"/>
        <v>27428.571428571428</v>
      </c>
      <c r="M244" s="7"/>
      <c r="N244" s="7"/>
      <c r="O244" s="7"/>
      <c r="P244" s="7"/>
      <c r="Q244" s="7"/>
      <c r="R244" s="7"/>
      <c r="S244" s="119" t="s">
        <v>54</v>
      </c>
      <c r="T244" s="117">
        <v>2</v>
      </c>
      <c r="U244" s="10">
        <v>0</v>
      </c>
      <c r="V244" s="98">
        <f t="shared" si="21"/>
        <v>0</v>
      </c>
      <c r="W244" s="119" t="s">
        <v>54</v>
      </c>
      <c r="X244" s="117">
        <v>2</v>
      </c>
      <c r="Y244" s="10">
        <v>0</v>
      </c>
      <c r="Z244" s="98"/>
      <c r="AA244" s="9">
        <v>1503</v>
      </c>
      <c r="AB244" s="119" t="s">
        <v>54</v>
      </c>
      <c r="AC244" s="117">
        <v>2</v>
      </c>
      <c r="AD244" s="10">
        <v>0</v>
      </c>
      <c r="AE244" s="110">
        <f>(Tabelle1[[#This Row],[gesamter Wärmebedarf unter Berücksichtigung Wirkungsgrad Gasfeuerungsanlage (Gas) '[kWh/a'] 2030]]*0.7)/8760</f>
        <v>0</v>
      </c>
      <c r="AF244" s="8">
        <f t="shared" si="19"/>
        <v>0</v>
      </c>
      <c r="AG244" s="119" t="s">
        <v>54</v>
      </c>
      <c r="AH244" s="117">
        <v>2</v>
      </c>
      <c r="AI244" s="10">
        <v>0</v>
      </c>
      <c r="AJ244" s="98">
        <f t="shared" si="22"/>
        <v>0</v>
      </c>
      <c r="AK244" s="119" t="s">
        <v>54</v>
      </c>
      <c r="AL244" s="117">
        <v>2</v>
      </c>
      <c r="AM244" s="10">
        <v>0</v>
      </c>
      <c r="AN244" s="98"/>
      <c r="AO244" s="119" t="s">
        <v>54</v>
      </c>
      <c r="AP244" s="117">
        <v>2</v>
      </c>
      <c r="AQ244" s="10">
        <v>0</v>
      </c>
      <c r="AR244" s="98">
        <f t="shared" si="23"/>
        <v>0</v>
      </c>
      <c r="AS244" s="119" t="s">
        <v>54</v>
      </c>
      <c r="AT244" s="117">
        <v>2</v>
      </c>
      <c r="AU244" s="10">
        <v>0</v>
      </c>
      <c r="AV244" s="8"/>
    </row>
    <row r="245" spans="1:48" x14ac:dyDescent="0.25">
      <c r="A245" s="6">
        <v>10242</v>
      </c>
      <c r="B245" s="6">
        <v>449747</v>
      </c>
      <c r="C245" s="6">
        <v>5425627</v>
      </c>
      <c r="D245" s="205">
        <v>15</v>
      </c>
      <c r="E245" s="75" t="s">
        <v>210</v>
      </c>
      <c r="F245" s="6">
        <v>6.73</v>
      </c>
      <c r="G245" s="6">
        <v>70</v>
      </c>
      <c r="H245" s="6">
        <v>471.1</v>
      </c>
      <c r="I245" s="6">
        <v>220</v>
      </c>
      <c r="J245" s="6">
        <f t="shared" si="18"/>
        <v>103642</v>
      </c>
      <c r="K245" s="6"/>
      <c r="L245" s="84">
        <f t="shared" si="20"/>
        <v>105757.14285714286</v>
      </c>
      <c r="M245" s="7"/>
      <c r="N245" s="7"/>
      <c r="O245" s="7"/>
      <c r="P245" s="7"/>
      <c r="Q245" s="7"/>
      <c r="R245" s="7"/>
      <c r="S245" s="119" t="s">
        <v>54</v>
      </c>
      <c r="T245" s="117">
        <v>6.73</v>
      </c>
      <c r="U245" s="10">
        <v>0</v>
      </c>
      <c r="V245" s="98">
        <f t="shared" si="21"/>
        <v>0</v>
      </c>
      <c r="W245" s="119" t="s">
        <v>54</v>
      </c>
      <c r="X245" s="117">
        <v>6.73</v>
      </c>
      <c r="Y245" s="10">
        <v>0</v>
      </c>
      <c r="Z245" s="98"/>
      <c r="AA245" s="9">
        <v>1634</v>
      </c>
      <c r="AB245" s="119" t="s">
        <v>54</v>
      </c>
      <c r="AC245" s="117">
        <v>6.73</v>
      </c>
      <c r="AD245" s="10">
        <v>0</v>
      </c>
      <c r="AE245" s="110">
        <f>(Tabelle1[[#This Row],[gesamter Wärmebedarf unter Berücksichtigung Wirkungsgrad Gasfeuerungsanlage (Gas) '[kWh/a'] 2030]]*0.7)/8760</f>
        <v>0</v>
      </c>
      <c r="AF245" s="8">
        <f t="shared" si="19"/>
        <v>0</v>
      </c>
      <c r="AG245" s="119" t="s">
        <v>54</v>
      </c>
      <c r="AH245" s="117">
        <v>6.73</v>
      </c>
      <c r="AI245" s="10">
        <v>0</v>
      </c>
      <c r="AJ245" s="98">
        <f t="shared" si="22"/>
        <v>0</v>
      </c>
      <c r="AK245" s="119" t="s">
        <v>54</v>
      </c>
      <c r="AL245" s="117">
        <v>6.73</v>
      </c>
      <c r="AM245" s="10">
        <v>0</v>
      </c>
      <c r="AN245" s="98"/>
      <c r="AO245" s="119" t="s">
        <v>54</v>
      </c>
      <c r="AP245" s="117">
        <v>6.73</v>
      </c>
      <c r="AQ245" s="10">
        <v>0</v>
      </c>
      <c r="AR245" s="98">
        <f t="shared" si="23"/>
        <v>0</v>
      </c>
      <c r="AS245" s="119" t="s">
        <v>54</v>
      </c>
      <c r="AT245" s="117">
        <v>6.73</v>
      </c>
      <c r="AU245" s="10">
        <v>0</v>
      </c>
      <c r="AV245" s="8"/>
    </row>
    <row r="246" spans="1:48" x14ac:dyDescent="0.25">
      <c r="A246" s="6">
        <v>10243</v>
      </c>
      <c r="B246" s="6">
        <v>449753</v>
      </c>
      <c r="C246" s="6">
        <v>5425630</v>
      </c>
      <c r="D246" s="205">
        <v>14</v>
      </c>
      <c r="E246" s="6" t="s">
        <v>212</v>
      </c>
      <c r="F246" s="6">
        <v>1</v>
      </c>
      <c r="G246" s="6">
        <v>150</v>
      </c>
      <c r="H246" s="6">
        <v>150</v>
      </c>
      <c r="I246" s="6">
        <v>160</v>
      </c>
      <c r="J246" s="6">
        <f t="shared" si="18"/>
        <v>24000</v>
      </c>
      <c r="K246" s="6"/>
      <c r="L246" s="84">
        <f t="shared" si="20"/>
        <v>24489.795918367348</v>
      </c>
      <c r="M246" s="7"/>
      <c r="N246" s="7"/>
      <c r="O246" s="7"/>
      <c r="P246" s="7"/>
      <c r="Q246" s="7"/>
      <c r="R246" s="7"/>
      <c r="S246" s="119" t="s">
        <v>54</v>
      </c>
      <c r="T246" s="117">
        <v>1</v>
      </c>
      <c r="U246" s="10">
        <v>0</v>
      </c>
      <c r="V246" s="98">
        <f t="shared" si="21"/>
        <v>0</v>
      </c>
      <c r="W246" s="119" t="s">
        <v>54</v>
      </c>
      <c r="X246" s="117">
        <v>1</v>
      </c>
      <c r="Y246" s="10">
        <v>0</v>
      </c>
      <c r="Z246" s="98"/>
      <c r="AA246" s="9">
        <v>1726</v>
      </c>
      <c r="AB246" s="119" t="s">
        <v>54</v>
      </c>
      <c r="AC246" s="117">
        <v>1</v>
      </c>
      <c r="AD246" s="10">
        <v>0</v>
      </c>
      <c r="AE246" s="110">
        <f>(Tabelle1[[#This Row],[gesamter Wärmebedarf unter Berücksichtigung Wirkungsgrad Gasfeuerungsanlage (Gas) '[kWh/a'] 2030]]*0.7)/8760</f>
        <v>0</v>
      </c>
      <c r="AF246" s="8">
        <f t="shared" si="19"/>
        <v>0</v>
      </c>
      <c r="AG246" s="119" t="s">
        <v>54</v>
      </c>
      <c r="AH246" s="117">
        <v>1</v>
      </c>
      <c r="AI246" s="10">
        <v>0</v>
      </c>
      <c r="AJ246" s="98">
        <f t="shared" si="22"/>
        <v>0</v>
      </c>
      <c r="AK246" s="119" t="s">
        <v>54</v>
      </c>
      <c r="AL246" s="117">
        <v>1</v>
      </c>
      <c r="AM246" s="10">
        <v>0</v>
      </c>
      <c r="AN246" s="98"/>
      <c r="AO246" s="119" t="s">
        <v>54</v>
      </c>
      <c r="AP246" s="117">
        <v>1</v>
      </c>
      <c r="AQ246" s="10">
        <v>0</v>
      </c>
      <c r="AR246" s="98">
        <f t="shared" si="23"/>
        <v>0</v>
      </c>
      <c r="AS246" s="119" t="s">
        <v>54</v>
      </c>
      <c r="AT246" s="117">
        <v>1</v>
      </c>
      <c r="AU246" s="10">
        <v>0</v>
      </c>
      <c r="AV246" s="8"/>
    </row>
    <row r="247" spans="1:48" x14ac:dyDescent="0.25">
      <c r="A247" s="6">
        <v>10244</v>
      </c>
      <c r="B247" s="6">
        <v>449772</v>
      </c>
      <c r="C247" s="6">
        <v>5425610</v>
      </c>
      <c r="D247" s="205">
        <v>13</v>
      </c>
      <c r="E247" s="6" t="s">
        <v>211</v>
      </c>
      <c r="F247" s="6">
        <v>2</v>
      </c>
      <c r="G247" s="6">
        <v>112</v>
      </c>
      <c r="H247" s="6">
        <v>224</v>
      </c>
      <c r="I247" s="6">
        <v>160</v>
      </c>
      <c r="J247" s="6">
        <f t="shared" si="18"/>
        <v>35840</v>
      </c>
      <c r="K247" s="6"/>
      <c r="L247" s="84">
        <f t="shared" si="20"/>
        <v>36571.428571428572</v>
      </c>
      <c r="M247" s="7"/>
      <c r="N247" s="7"/>
      <c r="O247" s="7"/>
      <c r="P247" s="7"/>
      <c r="Q247" s="7"/>
      <c r="R247" s="7"/>
      <c r="S247" s="119" t="s">
        <v>54</v>
      </c>
      <c r="T247" s="117">
        <v>2</v>
      </c>
      <c r="U247" s="10">
        <v>0</v>
      </c>
      <c r="V247" s="98">
        <f t="shared" si="21"/>
        <v>0</v>
      </c>
      <c r="W247" s="119" t="s">
        <v>54</v>
      </c>
      <c r="X247" s="117">
        <v>2</v>
      </c>
      <c r="Y247" s="10">
        <v>0</v>
      </c>
      <c r="Z247" s="98"/>
      <c r="AA247" s="9">
        <v>99</v>
      </c>
      <c r="AB247" s="119" t="s">
        <v>54</v>
      </c>
      <c r="AC247" s="117">
        <v>2</v>
      </c>
      <c r="AD247" s="10">
        <v>0</v>
      </c>
      <c r="AE247" s="110">
        <f>(Tabelle1[[#This Row],[gesamter Wärmebedarf unter Berücksichtigung Wirkungsgrad Gasfeuerungsanlage (Gas) '[kWh/a'] 2030]]*0.7)/8760</f>
        <v>0</v>
      </c>
      <c r="AF247" s="8">
        <f t="shared" si="19"/>
        <v>0</v>
      </c>
      <c r="AG247" s="119" t="s">
        <v>54</v>
      </c>
      <c r="AH247" s="117">
        <v>2</v>
      </c>
      <c r="AI247" s="10">
        <v>0</v>
      </c>
      <c r="AJ247" s="98">
        <f t="shared" si="22"/>
        <v>0</v>
      </c>
      <c r="AK247" s="119" t="s">
        <v>54</v>
      </c>
      <c r="AL247" s="117">
        <v>2</v>
      </c>
      <c r="AM247" s="10">
        <v>0</v>
      </c>
      <c r="AN247" s="98"/>
      <c r="AO247" s="119" t="s">
        <v>54</v>
      </c>
      <c r="AP247" s="117">
        <v>2</v>
      </c>
      <c r="AQ247" s="10">
        <v>0</v>
      </c>
      <c r="AR247" s="98">
        <f t="shared" si="23"/>
        <v>0</v>
      </c>
      <c r="AS247" s="119" t="s">
        <v>54</v>
      </c>
      <c r="AT247" s="117">
        <v>2</v>
      </c>
      <c r="AU247" s="10">
        <v>0</v>
      </c>
      <c r="AV247" s="8"/>
    </row>
    <row r="248" spans="1:48" x14ac:dyDescent="0.25">
      <c r="A248" s="6">
        <v>10245</v>
      </c>
      <c r="B248" s="6">
        <v>449760</v>
      </c>
      <c r="C248" s="6">
        <v>5425639</v>
      </c>
      <c r="D248" s="205">
        <v>17</v>
      </c>
      <c r="E248" s="6" t="s">
        <v>195</v>
      </c>
      <c r="F248" s="6">
        <v>1</v>
      </c>
      <c r="G248" s="6">
        <v>90</v>
      </c>
      <c r="H248" s="6">
        <v>90</v>
      </c>
      <c r="I248" s="6">
        <v>190</v>
      </c>
      <c r="J248" s="6">
        <f t="shared" si="18"/>
        <v>17100</v>
      </c>
      <c r="K248" s="6"/>
      <c r="L248" s="84">
        <f t="shared" si="20"/>
        <v>17448.979591836734</v>
      </c>
      <c r="M248" s="7"/>
      <c r="N248" s="7"/>
      <c r="O248" s="7"/>
      <c r="P248" s="7"/>
      <c r="Q248" s="7"/>
      <c r="R248" s="7"/>
      <c r="S248" s="119" t="s">
        <v>53</v>
      </c>
      <c r="T248" s="117">
        <v>1</v>
      </c>
      <c r="U248" s="10">
        <v>17448.979591836734</v>
      </c>
      <c r="V248" s="98">
        <f t="shared" si="21"/>
        <v>3.4893014345069138E-5</v>
      </c>
      <c r="W248" s="119" t="s">
        <v>53</v>
      </c>
      <c r="X248" s="117">
        <v>1</v>
      </c>
      <c r="Y248" s="10">
        <v>17448.979591836734</v>
      </c>
      <c r="Z248" s="98"/>
      <c r="AA248" s="9">
        <v>1396</v>
      </c>
      <c r="AB248" s="119" t="s">
        <v>53</v>
      </c>
      <c r="AC248" s="117">
        <v>1</v>
      </c>
      <c r="AD248" s="10">
        <v>17448.979591836734</v>
      </c>
      <c r="AE248" s="110">
        <f>(Tabelle1[[#This Row],[gesamter Wärmebedarf unter Berücksichtigung Wirkungsgrad Gasfeuerungsanlage (Gas) '[kWh/a'] 2030]]*0.7)/8760</f>
        <v>1.3943248532289627</v>
      </c>
      <c r="AF248" s="8">
        <f t="shared" si="19"/>
        <v>3.3734004699504213E-5</v>
      </c>
      <c r="AG248" s="119" t="s">
        <v>53</v>
      </c>
      <c r="AH248" s="117">
        <v>1</v>
      </c>
      <c r="AI248" s="10">
        <v>17448.979591836734</v>
      </c>
      <c r="AJ248" s="98">
        <f t="shared" si="22"/>
        <v>1.6580661945143356E-5</v>
      </c>
      <c r="AK248" s="119" t="s">
        <v>53</v>
      </c>
      <c r="AL248" s="117">
        <v>1</v>
      </c>
      <c r="AM248" s="10">
        <v>17448.979591836734</v>
      </c>
      <c r="AN248" s="98"/>
      <c r="AO248" s="119" t="s">
        <v>54</v>
      </c>
      <c r="AP248" s="117">
        <v>1</v>
      </c>
      <c r="AQ248" s="10">
        <v>0</v>
      </c>
      <c r="AR248" s="98">
        <f t="shared" si="23"/>
        <v>0</v>
      </c>
      <c r="AS248" s="119" t="s">
        <v>54</v>
      </c>
      <c r="AT248" s="117">
        <v>1</v>
      </c>
      <c r="AU248" s="10">
        <v>0</v>
      </c>
      <c r="AV248" s="8"/>
    </row>
    <row r="249" spans="1:48" x14ac:dyDescent="0.25">
      <c r="A249" s="6">
        <v>10246</v>
      </c>
      <c r="B249" s="6">
        <v>449766</v>
      </c>
      <c r="C249" s="6">
        <v>5425642</v>
      </c>
      <c r="D249" s="205">
        <v>15</v>
      </c>
      <c r="E249" s="75" t="s">
        <v>210</v>
      </c>
      <c r="F249" s="6">
        <v>6.73</v>
      </c>
      <c r="G249" s="6">
        <v>70</v>
      </c>
      <c r="H249" s="6">
        <v>471.1</v>
      </c>
      <c r="I249" s="6">
        <v>110</v>
      </c>
      <c r="J249" s="6">
        <f t="shared" si="18"/>
        <v>51821</v>
      </c>
      <c r="K249" s="6"/>
      <c r="L249" s="84">
        <f t="shared" si="20"/>
        <v>52878.571428571428</v>
      </c>
      <c r="M249" s="7"/>
      <c r="N249" s="7"/>
      <c r="O249" s="7"/>
      <c r="P249" s="7"/>
      <c r="Q249" s="7"/>
      <c r="R249" s="7"/>
      <c r="S249" s="119" t="s">
        <v>54</v>
      </c>
      <c r="T249" s="117">
        <v>6.73</v>
      </c>
      <c r="U249" s="10">
        <v>0</v>
      </c>
      <c r="V249" s="98">
        <f t="shared" si="21"/>
        <v>0</v>
      </c>
      <c r="W249" s="119" t="s">
        <v>54</v>
      </c>
      <c r="X249" s="117">
        <v>6.73</v>
      </c>
      <c r="Y249" s="10">
        <v>0</v>
      </c>
      <c r="Z249" s="98"/>
      <c r="AA249" s="9">
        <v>1526</v>
      </c>
      <c r="AB249" s="119" t="s">
        <v>54</v>
      </c>
      <c r="AC249" s="117">
        <v>6.73</v>
      </c>
      <c r="AD249" s="10">
        <v>0</v>
      </c>
      <c r="AE249" s="110">
        <f>(Tabelle1[[#This Row],[gesamter Wärmebedarf unter Berücksichtigung Wirkungsgrad Gasfeuerungsanlage (Gas) '[kWh/a'] 2030]]*0.7)/8760</f>
        <v>0</v>
      </c>
      <c r="AF249" s="8">
        <f t="shared" si="19"/>
        <v>0</v>
      </c>
      <c r="AG249" s="119" t="s">
        <v>54</v>
      </c>
      <c r="AH249" s="117">
        <v>6.73</v>
      </c>
      <c r="AI249" s="10">
        <v>0</v>
      </c>
      <c r="AJ249" s="98">
        <f t="shared" si="22"/>
        <v>0</v>
      </c>
      <c r="AK249" s="119" t="s">
        <v>54</v>
      </c>
      <c r="AL249" s="117">
        <v>6.73</v>
      </c>
      <c r="AM249" s="10">
        <v>0</v>
      </c>
      <c r="AN249" s="98"/>
      <c r="AO249" s="119" t="s">
        <v>54</v>
      </c>
      <c r="AP249" s="117">
        <v>6.73</v>
      </c>
      <c r="AQ249" s="10">
        <v>0</v>
      </c>
      <c r="AR249" s="98">
        <f t="shared" si="23"/>
        <v>0</v>
      </c>
      <c r="AS249" s="119" t="s">
        <v>54</v>
      </c>
      <c r="AT249" s="117">
        <v>6.73</v>
      </c>
      <c r="AU249" s="10">
        <v>0</v>
      </c>
      <c r="AV249" s="8"/>
    </row>
    <row r="250" spans="1:48" x14ac:dyDescent="0.25">
      <c r="A250" s="6">
        <v>10247</v>
      </c>
      <c r="B250" s="6">
        <v>449789</v>
      </c>
      <c r="C250" s="6">
        <v>5425621</v>
      </c>
      <c r="D250" s="205">
        <v>16</v>
      </c>
      <c r="E250" s="6" t="s">
        <v>212</v>
      </c>
      <c r="F250" s="6">
        <v>1</v>
      </c>
      <c r="G250" s="6">
        <v>150</v>
      </c>
      <c r="H250" s="6">
        <v>150</v>
      </c>
      <c r="I250" s="6">
        <v>170</v>
      </c>
      <c r="J250" s="6">
        <f t="shared" si="18"/>
        <v>25500</v>
      </c>
      <c r="K250" s="6"/>
      <c r="L250" s="84">
        <f t="shared" si="20"/>
        <v>26020.408163265307</v>
      </c>
      <c r="M250" s="7"/>
      <c r="N250" s="7"/>
      <c r="O250" s="7"/>
      <c r="P250" s="7"/>
      <c r="Q250" s="7"/>
      <c r="R250" s="7"/>
      <c r="S250" s="119" t="s">
        <v>54</v>
      </c>
      <c r="T250" s="117">
        <v>1</v>
      </c>
      <c r="U250" s="10">
        <v>0</v>
      </c>
      <c r="V250" s="98">
        <f t="shared" si="21"/>
        <v>0</v>
      </c>
      <c r="W250" s="119" t="s">
        <v>54</v>
      </c>
      <c r="X250" s="117">
        <v>1</v>
      </c>
      <c r="Y250" s="10">
        <v>0</v>
      </c>
      <c r="Z250" s="98"/>
      <c r="AA250" s="9">
        <v>981</v>
      </c>
      <c r="AB250" s="119" t="s">
        <v>54</v>
      </c>
      <c r="AC250" s="117">
        <v>1</v>
      </c>
      <c r="AD250" s="10">
        <v>0</v>
      </c>
      <c r="AE250" s="110">
        <f>(Tabelle1[[#This Row],[gesamter Wärmebedarf unter Berücksichtigung Wirkungsgrad Gasfeuerungsanlage (Gas) '[kWh/a'] 2030]]*0.7)/8760</f>
        <v>0</v>
      </c>
      <c r="AF250" s="8">
        <f t="shared" si="19"/>
        <v>0</v>
      </c>
      <c r="AG250" s="119" t="s">
        <v>54</v>
      </c>
      <c r="AH250" s="117">
        <v>1</v>
      </c>
      <c r="AI250" s="10">
        <v>0</v>
      </c>
      <c r="AJ250" s="98">
        <f t="shared" si="22"/>
        <v>0</v>
      </c>
      <c r="AK250" s="119" t="s">
        <v>54</v>
      </c>
      <c r="AL250" s="117">
        <v>1</v>
      </c>
      <c r="AM250" s="10">
        <v>0</v>
      </c>
      <c r="AN250" s="98"/>
      <c r="AO250" s="119" t="s">
        <v>54</v>
      </c>
      <c r="AP250" s="117">
        <v>1</v>
      </c>
      <c r="AQ250" s="10">
        <v>0</v>
      </c>
      <c r="AR250" s="98">
        <f t="shared" si="23"/>
        <v>0</v>
      </c>
      <c r="AS250" s="119" t="s">
        <v>54</v>
      </c>
      <c r="AT250" s="117">
        <v>1</v>
      </c>
      <c r="AU250" s="10">
        <v>0</v>
      </c>
      <c r="AV250" s="8"/>
    </row>
    <row r="251" spans="1:48" x14ac:dyDescent="0.25">
      <c r="A251" s="6">
        <v>10248</v>
      </c>
      <c r="B251" s="6">
        <v>449780</v>
      </c>
      <c r="C251" s="6">
        <v>5425655</v>
      </c>
      <c r="D251" s="205">
        <v>17</v>
      </c>
      <c r="E251" s="75" t="s">
        <v>210</v>
      </c>
      <c r="F251" s="6">
        <v>6.73</v>
      </c>
      <c r="G251" s="6">
        <v>70</v>
      </c>
      <c r="H251" s="6">
        <v>471.1</v>
      </c>
      <c r="I251" s="6">
        <v>270</v>
      </c>
      <c r="J251" s="6">
        <f t="shared" si="18"/>
        <v>127197</v>
      </c>
      <c r="K251" s="6"/>
      <c r="L251" s="84">
        <f t="shared" si="20"/>
        <v>129792.85714285714</v>
      </c>
      <c r="M251" s="7"/>
      <c r="N251" s="7"/>
      <c r="O251" s="7"/>
      <c r="P251" s="7"/>
      <c r="Q251" s="7"/>
      <c r="R251" s="7"/>
      <c r="S251" s="119" t="s">
        <v>54</v>
      </c>
      <c r="T251" s="117">
        <v>6.73</v>
      </c>
      <c r="U251" s="10">
        <v>0</v>
      </c>
      <c r="V251" s="98">
        <f t="shared" si="21"/>
        <v>0</v>
      </c>
      <c r="W251" s="119" t="s">
        <v>54</v>
      </c>
      <c r="X251" s="117">
        <v>6.73</v>
      </c>
      <c r="Y251" s="10">
        <v>0</v>
      </c>
      <c r="Z251" s="98"/>
      <c r="AA251" s="9">
        <v>1000</v>
      </c>
      <c r="AB251" s="119" t="s">
        <v>54</v>
      </c>
      <c r="AC251" s="117">
        <v>6.73</v>
      </c>
      <c r="AD251" s="10">
        <v>0</v>
      </c>
      <c r="AE251" s="110">
        <f>(Tabelle1[[#This Row],[gesamter Wärmebedarf unter Berücksichtigung Wirkungsgrad Gasfeuerungsanlage (Gas) '[kWh/a'] 2030]]*0.7)/8760</f>
        <v>0</v>
      </c>
      <c r="AF251" s="8">
        <f t="shared" si="19"/>
        <v>0</v>
      </c>
      <c r="AG251" s="119" t="s">
        <v>54</v>
      </c>
      <c r="AH251" s="117">
        <v>6.73</v>
      </c>
      <c r="AI251" s="10">
        <v>0</v>
      </c>
      <c r="AJ251" s="98">
        <f t="shared" si="22"/>
        <v>0</v>
      </c>
      <c r="AK251" s="119" t="s">
        <v>54</v>
      </c>
      <c r="AL251" s="117">
        <v>6.73</v>
      </c>
      <c r="AM251" s="10">
        <v>0</v>
      </c>
      <c r="AN251" s="98"/>
      <c r="AO251" s="119" t="s">
        <v>54</v>
      </c>
      <c r="AP251" s="117">
        <v>6.73</v>
      </c>
      <c r="AQ251" s="10">
        <v>0</v>
      </c>
      <c r="AR251" s="98">
        <f t="shared" si="23"/>
        <v>0</v>
      </c>
      <c r="AS251" s="119" t="s">
        <v>54</v>
      </c>
      <c r="AT251" s="117">
        <v>6.73</v>
      </c>
      <c r="AU251" s="10">
        <v>0</v>
      </c>
      <c r="AV251" s="8"/>
    </row>
    <row r="252" spans="1:48" x14ac:dyDescent="0.25">
      <c r="A252" s="6">
        <v>10249</v>
      </c>
      <c r="B252" s="6">
        <v>449804</v>
      </c>
      <c r="C252" s="6">
        <v>5425631</v>
      </c>
      <c r="D252" s="205">
        <v>16</v>
      </c>
      <c r="E252" s="6" t="s">
        <v>212</v>
      </c>
      <c r="F252" s="6">
        <v>1</v>
      </c>
      <c r="G252" s="6">
        <v>150</v>
      </c>
      <c r="H252" s="6">
        <v>150</v>
      </c>
      <c r="I252" s="6">
        <v>190</v>
      </c>
      <c r="J252" s="6">
        <f t="shared" si="18"/>
        <v>28500</v>
      </c>
      <c r="K252" s="6"/>
      <c r="L252" s="84">
        <f t="shared" si="20"/>
        <v>29081.632653061224</v>
      </c>
      <c r="M252" s="7"/>
      <c r="N252" s="7"/>
      <c r="O252" s="7"/>
      <c r="P252" s="7"/>
      <c r="Q252" s="7"/>
      <c r="R252" s="7"/>
      <c r="S252" s="119" t="s">
        <v>53</v>
      </c>
      <c r="T252" s="117">
        <v>1</v>
      </c>
      <c r="U252" s="10">
        <v>29081.632653061224</v>
      </c>
      <c r="V252" s="98">
        <f t="shared" si="21"/>
        <v>5.8155023908448559E-5</v>
      </c>
      <c r="W252" s="119" t="s">
        <v>53</v>
      </c>
      <c r="X252" s="117">
        <v>1</v>
      </c>
      <c r="Y252" s="10">
        <v>29081.632653061224</v>
      </c>
      <c r="Z252" s="98"/>
      <c r="AA252" s="9">
        <v>1342</v>
      </c>
      <c r="AB252" s="119" t="s">
        <v>53</v>
      </c>
      <c r="AC252" s="117">
        <v>1</v>
      </c>
      <c r="AD252" s="10">
        <v>29081.632653061224</v>
      </c>
      <c r="AE252" s="110">
        <f>(Tabelle1[[#This Row],[gesamter Wärmebedarf unter Berücksichtigung Wirkungsgrad Gasfeuerungsanlage (Gas) '[kWh/a'] 2030]]*0.7)/8760</f>
        <v>2.3238747553816044</v>
      </c>
      <c r="AF252" s="8">
        <f t="shared" si="19"/>
        <v>5.622334116584035E-5</v>
      </c>
      <c r="AG252" s="119" t="s">
        <v>53</v>
      </c>
      <c r="AH252" s="117">
        <v>1</v>
      </c>
      <c r="AI252" s="10">
        <v>29081.632653061224</v>
      </c>
      <c r="AJ252" s="98">
        <f t="shared" si="22"/>
        <v>2.7634436575238919E-5</v>
      </c>
      <c r="AK252" s="119" t="s">
        <v>53</v>
      </c>
      <c r="AL252" s="117">
        <v>1</v>
      </c>
      <c r="AM252" s="10">
        <v>29081.632653061224</v>
      </c>
      <c r="AN252" s="98"/>
      <c r="AO252" s="119" t="s">
        <v>53</v>
      </c>
      <c r="AP252" s="117">
        <v>1</v>
      </c>
      <c r="AQ252" s="10">
        <v>29081.632653061224</v>
      </c>
      <c r="AR252" s="98">
        <f t="shared" si="23"/>
        <v>2.7634436575238919E-5</v>
      </c>
      <c r="AS252" s="119" t="s">
        <v>53</v>
      </c>
      <c r="AT252" s="117">
        <v>1</v>
      </c>
      <c r="AU252" s="10">
        <v>29081.632653061224</v>
      </c>
      <c r="AV252" s="8"/>
    </row>
    <row r="253" spans="1:48" x14ac:dyDescent="0.25">
      <c r="A253" s="6">
        <v>10250</v>
      </c>
      <c r="B253" s="6">
        <v>449809</v>
      </c>
      <c r="C253" s="6">
        <v>5425634</v>
      </c>
      <c r="D253" s="205">
        <v>17</v>
      </c>
      <c r="E253" s="6" t="s">
        <v>212</v>
      </c>
      <c r="F253" s="6">
        <v>1</v>
      </c>
      <c r="G253" s="6">
        <v>150</v>
      </c>
      <c r="H253" s="6">
        <v>150</v>
      </c>
      <c r="I253" s="6">
        <v>120</v>
      </c>
      <c r="J253" s="6">
        <f t="shared" si="18"/>
        <v>18000</v>
      </c>
      <c r="K253" s="6"/>
      <c r="L253" s="84">
        <f t="shared" si="20"/>
        <v>18367.34693877551</v>
      </c>
      <c r="M253" s="7"/>
      <c r="N253" s="7"/>
      <c r="O253" s="7"/>
      <c r="P253" s="7"/>
      <c r="Q253" s="7"/>
      <c r="R253" s="7"/>
      <c r="S253" s="119" t="s">
        <v>54</v>
      </c>
      <c r="T253" s="117">
        <v>1</v>
      </c>
      <c r="U253" s="10">
        <v>0</v>
      </c>
      <c r="V253" s="98">
        <f t="shared" si="21"/>
        <v>0</v>
      </c>
      <c r="W253" s="119" t="s">
        <v>54</v>
      </c>
      <c r="X253" s="117">
        <v>1</v>
      </c>
      <c r="Y253" s="10">
        <v>0</v>
      </c>
      <c r="Z253" s="98"/>
      <c r="AA253" s="9">
        <v>819</v>
      </c>
      <c r="AB253" s="119" t="s">
        <v>54</v>
      </c>
      <c r="AC253" s="117">
        <v>1</v>
      </c>
      <c r="AD253" s="10">
        <v>0</v>
      </c>
      <c r="AE253" s="110">
        <f>(Tabelle1[[#This Row],[gesamter Wärmebedarf unter Berücksichtigung Wirkungsgrad Gasfeuerungsanlage (Gas) '[kWh/a'] 2030]]*0.7)/8760</f>
        <v>0</v>
      </c>
      <c r="AF253" s="8">
        <f t="shared" si="19"/>
        <v>0</v>
      </c>
      <c r="AG253" s="119" t="s">
        <v>54</v>
      </c>
      <c r="AH253" s="117">
        <v>1</v>
      </c>
      <c r="AI253" s="10">
        <v>0</v>
      </c>
      <c r="AJ253" s="98">
        <f t="shared" si="22"/>
        <v>0</v>
      </c>
      <c r="AK253" s="119" t="s">
        <v>54</v>
      </c>
      <c r="AL253" s="117">
        <v>1</v>
      </c>
      <c r="AM253" s="10">
        <v>0</v>
      </c>
      <c r="AN253" s="98"/>
      <c r="AO253" s="119" t="s">
        <v>54</v>
      </c>
      <c r="AP253" s="117">
        <v>1</v>
      </c>
      <c r="AQ253" s="10">
        <v>0</v>
      </c>
      <c r="AR253" s="98">
        <f t="shared" si="23"/>
        <v>0</v>
      </c>
      <c r="AS253" s="119" t="s">
        <v>54</v>
      </c>
      <c r="AT253" s="117">
        <v>1</v>
      </c>
      <c r="AU253" s="10">
        <v>0</v>
      </c>
      <c r="AV253" s="8"/>
    </row>
    <row r="254" spans="1:48" x14ac:dyDescent="0.25">
      <c r="A254" s="6">
        <v>10251</v>
      </c>
      <c r="B254" s="6">
        <v>449797</v>
      </c>
      <c r="C254" s="6">
        <v>5425664</v>
      </c>
      <c r="D254" s="205">
        <v>14</v>
      </c>
      <c r="E254" s="6" t="s">
        <v>211</v>
      </c>
      <c r="F254" s="6">
        <v>2</v>
      </c>
      <c r="G254" s="6">
        <v>112</v>
      </c>
      <c r="H254" s="6">
        <v>224</v>
      </c>
      <c r="I254" s="6">
        <v>290</v>
      </c>
      <c r="J254" s="6">
        <f t="shared" si="18"/>
        <v>64960</v>
      </c>
      <c r="K254" s="6"/>
      <c r="L254" s="84">
        <f t="shared" si="20"/>
        <v>66285.71428571429</v>
      </c>
      <c r="M254" s="7"/>
      <c r="N254" s="7"/>
      <c r="O254" s="7"/>
      <c r="P254" s="7"/>
      <c r="Q254" s="7"/>
      <c r="R254" s="7"/>
      <c r="S254" s="119" t="s">
        <v>53</v>
      </c>
      <c r="T254" s="117">
        <v>2</v>
      </c>
      <c r="U254" s="10">
        <v>66285.71428571429</v>
      </c>
      <c r="V254" s="98">
        <f t="shared" si="21"/>
        <v>1.3255264396816907E-4</v>
      </c>
      <c r="W254" s="119" t="s">
        <v>53</v>
      </c>
      <c r="X254" s="117">
        <v>2</v>
      </c>
      <c r="Y254" s="10">
        <v>66285.71428571429</v>
      </c>
      <c r="Z254" s="98"/>
      <c r="AA254" s="9">
        <v>1406</v>
      </c>
      <c r="AB254" s="119" t="s">
        <v>53</v>
      </c>
      <c r="AC254" s="117">
        <v>2</v>
      </c>
      <c r="AD254" s="10">
        <v>66285.71428571429</v>
      </c>
      <c r="AE254" s="110">
        <f>(Tabelle1[[#This Row],[gesamter Wärmebedarf unter Berücksichtigung Wirkungsgrad Gasfeuerungsanlage (Gas) '[kWh/a'] 2030]]*0.7)/8760</f>
        <v>5.2968036529680367</v>
      </c>
      <c r="AF254" s="8">
        <f t="shared" si="19"/>
        <v>1.2814976288185928E-4</v>
      </c>
      <c r="AG254" s="119" t="s">
        <v>53</v>
      </c>
      <c r="AH254" s="117">
        <v>2</v>
      </c>
      <c r="AI254" s="10">
        <v>66285.71428571429</v>
      </c>
      <c r="AJ254" s="98">
        <f t="shared" si="22"/>
        <v>6.2987122804474406E-5</v>
      </c>
      <c r="AK254" s="119" t="s">
        <v>53</v>
      </c>
      <c r="AL254" s="117">
        <v>2</v>
      </c>
      <c r="AM254" s="10">
        <v>66285.71428571429</v>
      </c>
      <c r="AN254" s="98"/>
      <c r="AO254" s="119" t="s">
        <v>53</v>
      </c>
      <c r="AP254" s="117">
        <v>2</v>
      </c>
      <c r="AQ254" s="10">
        <v>66285.71428571429</v>
      </c>
      <c r="AR254" s="98">
        <f t="shared" si="23"/>
        <v>6.2987122804474406E-5</v>
      </c>
      <c r="AS254" s="119" t="s">
        <v>53</v>
      </c>
      <c r="AT254" s="117">
        <v>2</v>
      </c>
      <c r="AU254" s="10">
        <v>66285.71428571429</v>
      </c>
      <c r="AV254" s="8"/>
    </row>
    <row r="255" spans="1:48" x14ac:dyDescent="0.25">
      <c r="A255" s="6">
        <v>10252</v>
      </c>
      <c r="B255" s="6">
        <v>449820</v>
      </c>
      <c r="C255" s="6">
        <v>5425648</v>
      </c>
      <c r="D255" s="205">
        <v>13</v>
      </c>
      <c r="E255" s="6" t="s">
        <v>212</v>
      </c>
      <c r="F255" s="6">
        <v>1</v>
      </c>
      <c r="G255" s="6">
        <v>150</v>
      </c>
      <c r="H255" s="6">
        <v>150</v>
      </c>
      <c r="I255" s="6">
        <v>220</v>
      </c>
      <c r="J255" s="6">
        <f t="shared" si="18"/>
        <v>33000</v>
      </c>
      <c r="K255" s="6"/>
      <c r="L255" s="84">
        <f t="shared" si="20"/>
        <v>33673.469387755104</v>
      </c>
      <c r="M255" s="7"/>
      <c r="N255" s="7"/>
      <c r="O255" s="7"/>
      <c r="P255" s="7"/>
      <c r="Q255" s="7"/>
      <c r="R255" s="7"/>
      <c r="S255" s="119" t="s">
        <v>53</v>
      </c>
      <c r="T255" s="117">
        <v>1</v>
      </c>
      <c r="U255" s="10">
        <v>33673.469387755104</v>
      </c>
      <c r="V255" s="98">
        <f t="shared" si="21"/>
        <v>6.7337396104519392E-5</v>
      </c>
      <c r="W255" s="119" t="s">
        <v>53</v>
      </c>
      <c r="X255" s="117">
        <v>1</v>
      </c>
      <c r="Y255" s="10">
        <v>33673.469387755104</v>
      </c>
      <c r="Z255" s="98"/>
      <c r="AA255" s="9">
        <v>1369</v>
      </c>
      <c r="AB255" s="119" t="s">
        <v>53</v>
      </c>
      <c r="AC255" s="117">
        <v>1</v>
      </c>
      <c r="AD255" s="10">
        <v>33673.469387755104</v>
      </c>
      <c r="AE255" s="110">
        <f>(Tabelle1[[#This Row],[gesamter Wärmebedarf unter Berücksichtigung Wirkungsgrad Gasfeuerungsanlage (Gas) '[kWh/a'] 2030]]*0.7)/8760</f>
        <v>2.6908023483365948</v>
      </c>
      <c r="AF255" s="8">
        <f t="shared" si="19"/>
        <v>6.5100710823604618E-5</v>
      </c>
      <c r="AG255" s="119" t="s">
        <v>53</v>
      </c>
      <c r="AH255" s="117">
        <v>1</v>
      </c>
      <c r="AI255" s="10">
        <v>33673.469387755104</v>
      </c>
      <c r="AJ255" s="98">
        <f t="shared" si="22"/>
        <v>3.199776866606612E-5</v>
      </c>
      <c r="AK255" s="119" t="s">
        <v>53</v>
      </c>
      <c r="AL255" s="117">
        <v>1</v>
      </c>
      <c r="AM255" s="10">
        <v>33673.469387755104</v>
      </c>
      <c r="AN255" s="98"/>
      <c r="AO255" s="119" t="s">
        <v>53</v>
      </c>
      <c r="AP255" s="117">
        <v>1</v>
      </c>
      <c r="AQ255" s="10">
        <v>33673.469387755104</v>
      </c>
      <c r="AR255" s="98">
        <f t="shared" si="23"/>
        <v>3.199776866606612E-5</v>
      </c>
      <c r="AS255" s="119" t="s">
        <v>53</v>
      </c>
      <c r="AT255" s="117">
        <v>1</v>
      </c>
      <c r="AU255" s="10">
        <v>33673.469387755104</v>
      </c>
      <c r="AV255" s="8"/>
    </row>
    <row r="256" spans="1:48" x14ac:dyDescent="0.25">
      <c r="A256" s="6">
        <v>10253</v>
      </c>
      <c r="B256" s="6">
        <v>449813</v>
      </c>
      <c r="C256" s="6">
        <v>5425675</v>
      </c>
      <c r="D256" s="205">
        <v>13</v>
      </c>
      <c r="E256" s="6" t="s">
        <v>211</v>
      </c>
      <c r="F256" s="6">
        <v>2</v>
      </c>
      <c r="G256" s="6">
        <v>112</v>
      </c>
      <c r="H256" s="6">
        <v>224</v>
      </c>
      <c r="I256" s="6">
        <v>90</v>
      </c>
      <c r="J256" s="6">
        <f t="shared" si="18"/>
        <v>20160</v>
      </c>
      <c r="K256" s="6"/>
      <c r="L256" s="84">
        <f t="shared" si="20"/>
        <v>20571.428571428572</v>
      </c>
      <c r="M256" s="7"/>
      <c r="N256" s="7"/>
      <c r="O256" s="7"/>
      <c r="P256" s="7"/>
      <c r="Q256" s="7"/>
      <c r="R256" s="7"/>
      <c r="S256" s="119" t="s">
        <v>53</v>
      </c>
      <c r="T256" s="117">
        <v>2</v>
      </c>
      <c r="U256" s="10">
        <v>20571.428571428572</v>
      </c>
      <c r="V256" s="98">
        <f t="shared" si="21"/>
        <v>4.1137027438397301E-5</v>
      </c>
      <c r="W256" s="119" t="s">
        <v>53</v>
      </c>
      <c r="X256" s="117">
        <v>2</v>
      </c>
      <c r="Y256" s="10">
        <v>20571.428571428572</v>
      </c>
      <c r="Z256" s="98"/>
      <c r="AA256" s="9">
        <v>958</v>
      </c>
      <c r="AB256" s="119" t="s">
        <v>53</v>
      </c>
      <c r="AC256" s="117">
        <v>2</v>
      </c>
      <c r="AD256" s="10">
        <v>20571.428571428572</v>
      </c>
      <c r="AE256" s="110">
        <f>(Tabelle1[[#This Row],[gesamter Wärmebedarf unter Berücksichtigung Wirkungsgrad Gasfeuerungsanlage (Gas) '[kWh/a'] 2030]]*0.7)/8760</f>
        <v>1.6438356164383561</v>
      </c>
      <c r="AF256" s="8">
        <f t="shared" si="19"/>
        <v>3.9770616066783912E-5</v>
      </c>
      <c r="AG256" s="119" t="s">
        <v>53</v>
      </c>
      <c r="AH256" s="117">
        <v>2</v>
      </c>
      <c r="AI256" s="10">
        <v>20571.428571428572</v>
      </c>
      <c r="AJ256" s="98">
        <f t="shared" si="22"/>
        <v>1.9547727766905849E-5</v>
      </c>
      <c r="AK256" s="119" t="s">
        <v>53</v>
      </c>
      <c r="AL256" s="117">
        <v>2</v>
      </c>
      <c r="AM256" s="10">
        <v>20571.428571428572</v>
      </c>
      <c r="AN256" s="98"/>
      <c r="AO256" s="119" t="s">
        <v>53</v>
      </c>
      <c r="AP256" s="117">
        <v>2</v>
      </c>
      <c r="AQ256" s="10">
        <v>20571.428571428572</v>
      </c>
      <c r="AR256" s="98">
        <f t="shared" si="23"/>
        <v>1.9547727766905849E-5</v>
      </c>
      <c r="AS256" s="119" t="s">
        <v>53</v>
      </c>
      <c r="AT256" s="117">
        <v>2</v>
      </c>
      <c r="AU256" s="10">
        <v>20571.428571428572</v>
      </c>
      <c r="AV256" s="8"/>
    </row>
    <row r="257" spans="1:48" x14ac:dyDescent="0.25">
      <c r="A257" s="6">
        <v>10254</v>
      </c>
      <c r="B257" s="6">
        <v>449833</v>
      </c>
      <c r="C257" s="6">
        <v>5425657</v>
      </c>
      <c r="D257" s="205">
        <v>13</v>
      </c>
      <c r="E257" s="6" t="s">
        <v>211</v>
      </c>
      <c r="F257" s="6">
        <v>2</v>
      </c>
      <c r="G257" s="6">
        <v>112</v>
      </c>
      <c r="H257" s="6">
        <v>224</v>
      </c>
      <c r="I257" s="6">
        <v>210</v>
      </c>
      <c r="J257" s="6">
        <f t="shared" si="18"/>
        <v>47040</v>
      </c>
      <c r="K257" s="6"/>
      <c r="L257" s="84">
        <f t="shared" si="20"/>
        <v>48000</v>
      </c>
      <c r="M257" s="7"/>
      <c r="N257" s="7"/>
      <c r="O257" s="7"/>
      <c r="P257" s="7"/>
      <c r="Q257" s="7"/>
      <c r="R257" s="7"/>
      <c r="S257" s="119" t="s">
        <v>53</v>
      </c>
      <c r="T257" s="117">
        <v>2</v>
      </c>
      <c r="U257" s="10">
        <v>48000</v>
      </c>
      <c r="V257" s="98">
        <f t="shared" si="21"/>
        <v>9.5986397356260375E-5</v>
      </c>
      <c r="W257" s="119" t="s">
        <v>53</v>
      </c>
      <c r="X257" s="117">
        <v>2</v>
      </c>
      <c r="Y257" s="10">
        <v>48000</v>
      </c>
      <c r="Z257" s="98"/>
      <c r="AA257" s="9">
        <v>1470</v>
      </c>
      <c r="AB257" s="119" t="s">
        <v>53</v>
      </c>
      <c r="AC257" s="117">
        <v>2</v>
      </c>
      <c r="AD257" s="10">
        <v>48000</v>
      </c>
      <c r="AE257" s="110">
        <f>(Tabelle1[[#This Row],[gesamter Wärmebedarf unter Berücksichtigung Wirkungsgrad Gasfeuerungsanlage (Gas) '[kWh/a'] 2030]]*0.7)/8760</f>
        <v>3.8356164383561642</v>
      </c>
      <c r="AF257" s="8">
        <f t="shared" si="19"/>
        <v>9.2798104155829132E-5</v>
      </c>
      <c r="AG257" s="119" t="s">
        <v>53</v>
      </c>
      <c r="AH257" s="117">
        <v>2</v>
      </c>
      <c r="AI257" s="10">
        <v>48000</v>
      </c>
      <c r="AJ257" s="98">
        <f t="shared" si="22"/>
        <v>4.5611364789446975E-5</v>
      </c>
      <c r="AK257" s="119" t="s">
        <v>53</v>
      </c>
      <c r="AL257" s="117">
        <v>2</v>
      </c>
      <c r="AM257" s="10">
        <v>48000</v>
      </c>
      <c r="AN257" s="98"/>
      <c r="AO257" s="119" t="s">
        <v>53</v>
      </c>
      <c r="AP257" s="117">
        <v>2</v>
      </c>
      <c r="AQ257" s="10">
        <v>48000</v>
      </c>
      <c r="AR257" s="98">
        <f t="shared" si="23"/>
        <v>4.5611364789446975E-5</v>
      </c>
      <c r="AS257" s="119" t="s">
        <v>53</v>
      </c>
      <c r="AT257" s="117">
        <v>2</v>
      </c>
      <c r="AU257" s="10">
        <v>48000</v>
      </c>
      <c r="AV257" s="8"/>
    </row>
    <row r="258" spans="1:48" x14ac:dyDescent="0.25">
      <c r="A258" s="6">
        <v>10255</v>
      </c>
      <c r="B258" s="6">
        <v>449829</v>
      </c>
      <c r="C258" s="6">
        <v>5425688</v>
      </c>
      <c r="D258" s="205">
        <v>14</v>
      </c>
      <c r="E258" s="6" t="s">
        <v>212</v>
      </c>
      <c r="F258" s="6">
        <v>1</v>
      </c>
      <c r="G258" s="6">
        <v>150</v>
      </c>
      <c r="H258" s="6">
        <v>150</v>
      </c>
      <c r="I258" s="6">
        <v>90</v>
      </c>
      <c r="J258" s="6">
        <f t="shared" si="18"/>
        <v>13500</v>
      </c>
      <c r="K258" s="6"/>
      <c r="L258" s="84">
        <f t="shared" si="20"/>
        <v>13775.510204081633</v>
      </c>
      <c r="M258" s="7"/>
      <c r="N258" s="7"/>
      <c r="O258" s="7"/>
      <c r="P258" s="7"/>
      <c r="Q258" s="7"/>
      <c r="R258" s="7"/>
      <c r="S258" s="119" t="s">
        <v>54</v>
      </c>
      <c r="T258" s="117">
        <v>1</v>
      </c>
      <c r="U258" s="10">
        <v>0</v>
      </c>
      <c r="V258" s="98">
        <f t="shared" si="21"/>
        <v>0</v>
      </c>
      <c r="W258" s="119" t="s">
        <v>54</v>
      </c>
      <c r="X258" s="117">
        <v>1</v>
      </c>
      <c r="Y258" s="10">
        <v>0</v>
      </c>
      <c r="Z258" s="98"/>
      <c r="AA258" s="9">
        <v>678</v>
      </c>
      <c r="AB258" s="119" t="s">
        <v>54</v>
      </c>
      <c r="AC258" s="117">
        <v>1</v>
      </c>
      <c r="AD258" s="10">
        <v>0</v>
      </c>
      <c r="AE258" s="110">
        <f>(Tabelle1[[#This Row],[gesamter Wärmebedarf unter Berücksichtigung Wirkungsgrad Gasfeuerungsanlage (Gas) '[kWh/a'] 2030]]*0.7)/8760</f>
        <v>0</v>
      </c>
      <c r="AF258" s="8">
        <f t="shared" si="19"/>
        <v>0</v>
      </c>
      <c r="AG258" s="119" t="s">
        <v>54</v>
      </c>
      <c r="AH258" s="117">
        <v>1</v>
      </c>
      <c r="AI258" s="10">
        <v>0</v>
      </c>
      <c r="AJ258" s="98">
        <f t="shared" si="22"/>
        <v>0</v>
      </c>
      <c r="AK258" s="119" t="s">
        <v>54</v>
      </c>
      <c r="AL258" s="117">
        <v>1</v>
      </c>
      <c r="AM258" s="10">
        <v>0</v>
      </c>
      <c r="AN258" s="98"/>
      <c r="AO258" s="119" t="s">
        <v>54</v>
      </c>
      <c r="AP258" s="117">
        <v>1</v>
      </c>
      <c r="AQ258" s="10">
        <v>0</v>
      </c>
      <c r="AR258" s="98">
        <f t="shared" si="23"/>
        <v>0</v>
      </c>
      <c r="AS258" s="119" t="s">
        <v>54</v>
      </c>
      <c r="AT258" s="117">
        <v>1</v>
      </c>
      <c r="AU258" s="10">
        <v>0</v>
      </c>
      <c r="AV258" s="8"/>
    </row>
    <row r="259" spans="1:48" x14ac:dyDescent="0.25">
      <c r="A259" s="6">
        <v>10256</v>
      </c>
      <c r="B259" s="6">
        <v>449851</v>
      </c>
      <c r="C259" s="6">
        <v>5425671</v>
      </c>
      <c r="D259" s="205">
        <v>13</v>
      </c>
      <c r="E259" s="6" t="s">
        <v>212</v>
      </c>
      <c r="F259" s="6">
        <v>1</v>
      </c>
      <c r="G259" s="6">
        <v>150</v>
      </c>
      <c r="H259" s="6">
        <v>150</v>
      </c>
      <c r="I259" s="6">
        <v>190</v>
      </c>
      <c r="J259" s="6">
        <f t="shared" si="18"/>
        <v>28500</v>
      </c>
      <c r="K259" s="6"/>
      <c r="L259" s="84">
        <f t="shared" si="20"/>
        <v>29081.632653061224</v>
      </c>
      <c r="M259" s="7"/>
      <c r="N259" s="7"/>
      <c r="O259" s="7"/>
      <c r="P259" s="7"/>
      <c r="Q259" s="7"/>
      <c r="R259" s="7"/>
      <c r="S259" s="119" t="s">
        <v>53</v>
      </c>
      <c r="T259" s="117">
        <v>1</v>
      </c>
      <c r="U259" s="10">
        <v>29081.632653061224</v>
      </c>
      <c r="V259" s="98">
        <f t="shared" si="21"/>
        <v>5.8155023908448559E-5</v>
      </c>
      <c r="W259" s="119" t="s">
        <v>53</v>
      </c>
      <c r="X259" s="117">
        <v>1</v>
      </c>
      <c r="Y259" s="10">
        <v>29081.632653061224</v>
      </c>
      <c r="Z259" s="98"/>
      <c r="AA259" s="9">
        <v>76</v>
      </c>
      <c r="AB259" s="119" t="s">
        <v>53</v>
      </c>
      <c r="AC259" s="117">
        <v>1</v>
      </c>
      <c r="AD259" s="10">
        <v>29081.632653061224</v>
      </c>
      <c r="AE259" s="110">
        <f>(Tabelle1[[#This Row],[gesamter Wärmebedarf unter Berücksichtigung Wirkungsgrad Gasfeuerungsanlage (Gas) '[kWh/a'] 2030]]*0.7)/8760</f>
        <v>2.3238747553816044</v>
      </c>
      <c r="AF259" s="8">
        <f t="shared" si="19"/>
        <v>5.622334116584035E-5</v>
      </c>
      <c r="AG259" s="119" t="s">
        <v>54</v>
      </c>
      <c r="AH259" s="117">
        <v>1</v>
      </c>
      <c r="AI259" s="10">
        <v>0</v>
      </c>
      <c r="AJ259" s="98">
        <f t="shared" si="22"/>
        <v>0</v>
      </c>
      <c r="AK259" s="119" t="s">
        <v>54</v>
      </c>
      <c r="AL259" s="117">
        <v>1</v>
      </c>
      <c r="AM259" s="10">
        <v>0</v>
      </c>
      <c r="AN259" s="98"/>
      <c r="AO259" s="119" t="s">
        <v>54</v>
      </c>
      <c r="AP259" s="117">
        <v>1</v>
      </c>
      <c r="AQ259" s="10">
        <v>0</v>
      </c>
      <c r="AR259" s="98">
        <f t="shared" si="23"/>
        <v>0</v>
      </c>
      <c r="AS259" s="119" t="s">
        <v>54</v>
      </c>
      <c r="AT259" s="117">
        <v>1</v>
      </c>
      <c r="AU259" s="10">
        <v>0</v>
      </c>
      <c r="AV259" s="8"/>
    </row>
    <row r="260" spans="1:48" x14ac:dyDescent="0.25">
      <c r="A260" s="6">
        <v>10257</v>
      </c>
      <c r="B260" s="6">
        <v>449841</v>
      </c>
      <c r="C260" s="6">
        <v>5425697</v>
      </c>
      <c r="D260" s="205">
        <v>13</v>
      </c>
      <c r="E260" s="75" t="s">
        <v>210</v>
      </c>
      <c r="F260" s="6">
        <v>6.73</v>
      </c>
      <c r="G260" s="6">
        <v>70</v>
      </c>
      <c r="H260" s="6">
        <v>471.1</v>
      </c>
      <c r="I260" s="6">
        <v>220</v>
      </c>
      <c r="J260" s="6">
        <f t="shared" ref="J260:J323" si="24">I260*H260</f>
        <v>103642</v>
      </c>
      <c r="K260" s="6"/>
      <c r="L260" s="84">
        <f t="shared" si="20"/>
        <v>105757.14285714286</v>
      </c>
      <c r="M260" s="7"/>
      <c r="N260" s="7"/>
      <c r="O260" s="7"/>
      <c r="P260" s="7"/>
      <c r="Q260" s="7"/>
      <c r="R260" s="7"/>
      <c r="S260" s="119" t="s">
        <v>53</v>
      </c>
      <c r="T260" s="117">
        <v>6.73</v>
      </c>
      <c r="U260" s="10">
        <v>105757.14285714286</v>
      </c>
      <c r="V260" s="98">
        <f t="shared" si="21"/>
        <v>2.1148431536559392E-4</v>
      </c>
      <c r="W260" s="119" t="s">
        <v>53</v>
      </c>
      <c r="X260" s="117">
        <v>6.73</v>
      </c>
      <c r="Y260" s="10">
        <v>105757.14285714286</v>
      </c>
      <c r="Z260" s="98"/>
      <c r="AA260" s="9">
        <v>188</v>
      </c>
      <c r="AB260" s="119" t="s">
        <v>53</v>
      </c>
      <c r="AC260" s="117">
        <v>6.73</v>
      </c>
      <c r="AD260" s="10">
        <v>105757.14285714286</v>
      </c>
      <c r="AE260" s="110">
        <f>(Tabelle1[[#This Row],[gesamter Wärmebedarf unter Berücksichtigung Wirkungsgrad Gasfeuerungsanlage (Gas) '[kWh/a'] 2030]]*0.7)/8760</f>
        <v>8.4509132420091326</v>
      </c>
      <c r="AF260" s="8">
        <f t="shared" ref="AF260:AF323" si="25">((AD260*$O$4)/$P$4)/31536000</f>
        <v>2.0445963246000092E-4</v>
      </c>
      <c r="AG260" s="119" t="s">
        <v>53</v>
      </c>
      <c r="AH260" s="117">
        <v>6.73</v>
      </c>
      <c r="AI260" s="10">
        <v>105757.14285714286</v>
      </c>
      <c r="AJ260" s="98">
        <f t="shared" si="22"/>
        <v>1.0049432545722499E-4</v>
      </c>
      <c r="AK260" s="119" t="s">
        <v>53</v>
      </c>
      <c r="AL260" s="117">
        <v>6.73</v>
      </c>
      <c r="AM260" s="10">
        <v>105757.14285714286</v>
      </c>
      <c r="AN260" s="98"/>
      <c r="AO260" s="119" t="s">
        <v>53</v>
      </c>
      <c r="AP260" s="117">
        <v>6.73</v>
      </c>
      <c r="AQ260" s="10">
        <v>105757.14285714286</v>
      </c>
      <c r="AR260" s="98">
        <f t="shared" si="23"/>
        <v>1.0049432545722499E-4</v>
      </c>
      <c r="AS260" s="119" t="s">
        <v>53</v>
      </c>
      <c r="AT260" s="117">
        <v>6.73</v>
      </c>
      <c r="AU260" s="10">
        <v>105757.14285714286</v>
      </c>
      <c r="AV260" s="8"/>
    </row>
    <row r="261" spans="1:48" x14ac:dyDescent="0.25">
      <c r="A261" s="6">
        <v>10258</v>
      </c>
      <c r="B261" s="6">
        <v>449866</v>
      </c>
      <c r="C261" s="6">
        <v>5425682</v>
      </c>
      <c r="D261" s="205">
        <v>14</v>
      </c>
      <c r="E261" s="6" t="s">
        <v>212</v>
      </c>
      <c r="F261" s="6">
        <v>1</v>
      </c>
      <c r="G261" s="6">
        <v>150</v>
      </c>
      <c r="H261" s="6">
        <v>150</v>
      </c>
      <c r="I261" s="6">
        <v>90</v>
      </c>
      <c r="J261" s="6">
        <f t="shared" si="24"/>
        <v>13500</v>
      </c>
      <c r="K261" s="6"/>
      <c r="L261" s="84">
        <f t="shared" ref="L261:L324" si="26">J261/$K$4</f>
        <v>13775.510204081633</v>
      </c>
      <c r="M261" s="7"/>
      <c r="N261" s="7"/>
      <c r="O261" s="7"/>
      <c r="P261" s="7"/>
      <c r="Q261" s="7"/>
      <c r="R261" s="7"/>
      <c r="S261" s="119" t="s">
        <v>54</v>
      </c>
      <c r="T261" s="117">
        <v>1</v>
      </c>
      <c r="U261" s="10">
        <v>0</v>
      </c>
      <c r="V261" s="98">
        <f t="shared" ref="V261:V324" si="27">((U261*$M$4)/$N$4)/31536000</f>
        <v>0</v>
      </c>
      <c r="W261" s="119" t="s">
        <v>54</v>
      </c>
      <c r="X261" s="117">
        <v>1</v>
      </c>
      <c r="Y261" s="10">
        <v>0</v>
      </c>
      <c r="Z261" s="98"/>
      <c r="AA261" s="9">
        <v>220</v>
      </c>
      <c r="AB261" s="119" t="s">
        <v>54</v>
      </c>
      <c r="AC261" s="117">
        <v>1</v>
      </c>
      <c r="AD261" s="10">
        <v>0</v>
      </c>
      <c r="AE261" s="110">
        <f>(Tabelle1[[#This Row],[gesamter Wärmebedarf unter Berücksichtigung Wirkungsgrad Gasfeuerungsanlage (Gas) '[kWh/a'] 2030]]*0.7)/8760</f>
        <v>0</v>
      </c>
      <c r="AF261" s="8">
        <f t="shared" si="25"/>
        <v>0</v>
      </c>
      <c r="AG261" s="119" t="s">
        <v>54</v>
      </c>
      <c r="AH261" s="117">
        <v>1</v>
      </c>
      <c r="AI261" s="10">
        <v>0</v>
      </c>
      <c r="AJ261" s="98">
        <f t="shared" ref="AJ261:AJ324" si="28">((AI261*$Q$4)/$R$4)/31536000</f>
        <v>0</v>
      </c>
      <c r="AK261" s="119" t="s">
        <v>54</v>
      </c>
      <c r="AL261" s="117">
        <v>1</v>
      </c>
      <c r="AM261" s="10">
        <v>0</v>
      </c>
      <c r="AN261" s="98"/>
      <c r="AO261" s="119" t="s">
        <v>54</v>
      </c>
      <c r="AP261" s="117">
        <v>1</v>
      </c>
      <c r="AQ261" s="10">
        <v>0</v>
      </c>
      <c r="AR261" s="98">
        <f t="shared" ref="AR261:AR324" si="29">((AQ261*$Q$4)/$R$4)/31536000</f>
        <v>0</v>
      </c>
      <c r="AS261" s="119" t="s">
        <v>54</v>
      </c>
      <c r="AT261" s="117">
        <v>1</v>
      </c>
      <c r="AU261" s="10">
        <v>0</v>
      </c>
      <c r="AV261" s="8"/>
    </row>
    <row r="262" spans="1:48" x14ac:dyDescent="0.25">
      <c r="A262" s="6">
        <v>10259</v>
      </c>
      <c r="B262" s="6">
        <v>449858</v>
      </c>
      <c r="C262" s="6">
        <v>5425708</v>
      </c>
      <c r="D262" s="205">
        <v>12</v>
      </c>
      <c r="E262" s="75" t="s">
        <v>210</v>
      </c>
      <c r="F262" s="6">
        <v>6.73</v>
      </c>
      <c r="G262" s="6">
        <v>70</v>
      </c>
      <c r="H262" s="6">
        <v>471.1</v>
      </c>
      <c r="I262" s="6">
        <v>170</v>
      </c>
      <c r="J262" s="6">
        <f t="shared" si="24"/>
        <v>80087</v>
      </c>
      <c r="K262" s="6"/>
      <c r="L262" s="84">
        <f t="shared" si="26"/>
        <v>81721.42857142858</v>
      </c>
      <c r="M262" s="7"/>
      <c r="N262" s="7"/>
      <c r="O262" s="7"/>
      <c r="P262" s="7"/>
      <c r="Q262" s="7"/>
      <c r="R262" s="7"/>
      <c r="S262" s="119" t="s">
        <v>54</v>
      </c>
      <c r="T262" s="117">
        <v>6.73</v>
      </c>
      <c r="U262" s="10">
        <v>0</v>
      </c>
      <c r="V262" s="98">
        <f t="shared" si="27"/>
        <v>0</v>
      </c>
      <c r="W262" s="119" t="s">
        <v>54</v>
      </c>
      <c r="X262" s="117">
        <v>6.73</v>
      </c>
      <c r="Y262" s="10">
        <v>0</v>
      </c>
      <c r="Z262" s="98"/>
      <c r="AA262" s="9">
        <v>1131</v>
      </c>
      <c r="AB262" s="119" t="s">
        <v>54</v>
      </c>
      <c r="AC262" s="117">
        <v>6.73</v>
      </c>
      <c r="AD262" s="10">
        <v>0</v>
      </c>
      <c r="AE262" s="110">
        <f>(Tabelle1[[#This Row],[gesamter Wärmebedarf unter Berücksichtigung Wirkungsgrad Gasfeuerungsanlage (Gas) '[kWh/a'] 2030]]*0.7)/8760</f>
        <v>0</v>
      </c>
      <c r="AF262" s="8">
        <f t="shared" si="25"/>
        <v>0</v>
      </c>
      <c r="AG262" s="119" t="s">
        <v>54</v>
      </c>
      <c r="AH262" s="117">
        <v>6.73</v>
      </c>
      <c r="AI262" s="10">
        <v>0</v>
      </c>
      <c r="AJ262" s="98">
        <f t="shared" si="28"/>
        <v>0</v>
      </c>
      <c r="AK262" s="119" t="s">
        <v>54</v>
      </c>
      <c r="AL262" s="117">
        <v>6.73</v>
      </c>
      <c r="AM262" s="10">
        <v>0</v>
      </c>
      <c r="AN262" s="98"/>
      <c r="AO262" s="119" t="s">
        <v>54</v>
      </c>
      <c r="AP262" s="117">
        <v>6.73</v>
      </c>
      <c r="AQ262" s="10">
        <v>0</v>
      </c>
      <c r="AR262" s="98">
        <f t="shared" si="29"/>
        <v>0</v>
      </c>
      <c r="AS262" s="119" t="s">
        <v>54</v>
      </c>
      <c r="AT262" s="117">
        <v>6.73</v>
      </c>
      <c r="AU262" s="10">
        <v>0</v>
      </c>
      <c r="AV262" s="8"/>
    </row>
    <row r="263" spans="1:48" x14ac:dyDescent="0.25">
      <c r="A263" s="6">
        <v>10260</v>
      </c>
      <c r="B263" s="6">
        <v>449881</v>
      </c>
      <c r="C263" s="6">
        <v>5425692</v>
      </c>
      <c r="D263" s="205">
        <v>15</v>
      </c>
      <c r="E263" s="6" t="s">
        <v>212</v>
      </c>
      <c r="F263" s="6">
        <v>1</v>
      </c>
      <c r="G263" s="6">
        <v>150</v>
      </c>
      <c r="H263" s="6">
        <v>150</v>
      </c>
      <c r="I263" s="6">
        <v>80</v>
      </c>
      <c r="J263" s="6">
        <f t="shared" si="24"/>
        <v>12000</v>
      </c>
      <c r="K263" s="6"/>
      <c r="L263" s="84">
        <f t="shared" si="26"/>
        <v>12244.897959183674</v>
      </c>
      <c r="M263" s="7"/>
      <c r="N263" s="7"/>
      <c r="O263" s="7"/>
      <c r="P263" s="7"/>
      <c r="Q263" s="7"/>
      <c r="R263" s="7"/>
      <c r="S263" s="119" t="s">
        <v>54</v>
      </c>
      <c r="T263" s="117">
        <v>1</v>
      </c>
      <c r="U263" s="10">
        <v>0</v>
      </c>
      <c r="V263" s="98">
        <f t="shared" si="27"/>
        <v>0</v>
      </c>
      <c r="W263" s="119" t="s">
        <v>54</v>
      </c>
      <c r="X263" s="117">
        <v>1</v>
      </c>
      <c r="Y263" s="10">
        <v>0</v>
      </c>
      <c r="Z263" s="98"/>
      <c r="AA263" s="9">
        <v>1367</v>
      </c>
      <c r="AB263" s="119" t="s">
        <v>54</v>
      </c>
      <c r="AC263" s="117">
        <v>1</v>
      </c>
      <c r="AD263" s="10">
        <v>0</v>
      </c>
      <c r="AE263" s="110">
        <f>(Tabelle1[[#This Row],[gesamter Wärmebedarf unter Berücksichtigung Wirkungsgrad Gasfeuerungsanlage (Gas) '[kWh/a'] 2030]]*0.7)/8760</f>
        <v>0</v>
      </c>
      <c r="AF263" s="8">
        <f t="shared" si="25"/>
        <v>0</v>
      </c>
      <c r="AG263" s="119" t="s">
        <v>54</v>
      </c>
      <c r="AH263" s="117">
        <v>1</v>
      </c>
      <c r="AI263" s="10">
        <v>0</v>
      </c>
      <c r="AJ263" s="98">
        <f t="shared" si="28"/>
        <v>0</v>
      </c>
      <c r="AK263" s="119" t="s">
        <v>54</v>
      </c>
      <c r="AL263" s="117">
        <v>1</v>
      </c>
      <c r="AM263" s="10">
        <v>0</v>
      </c>
      <c r="AN263" s="98"/>
      <c r="AO263" s="119" t="s">
        <v>54</v>
      </c>
      <c r="AP263" s="117">
        <v>1</v>
      </c>
      <c r="AQ263" s="10">
        <v>0</v>
      </c>
      <c r="AR263" s="98">
        <f t="shared" si="29"/>
        <v>0</v>
      </c>
      <c r="AS263" s="119" t="s">
        <v>54</v>
      </c>
      <c r="AT263" s="117">
        <v>1</v>
      </c>
      <c r="AU263" s="10">
        <v>0</v>
      </c>
      <c r="AV263" s="8"/>
    </row>
    <row r="264" spans="1:48" x14ac:dyDescent="0.25">
      <c r="A264" s="6">
        <v>10261</v>
      </c>
      <c r="B264" s="6">
        <v>449872</v>
      </c>
      <c r="C264" s="6">
        <v>5425727</v>
      </c>
      <c r="D264" s="205">
        <v>16</v>
      </c>
      <c r="E264" s="6" t="s">
        <v>212</v>
      </c>
      <c r="F264" s="6">
        <v>1</v>
      </c>
      <c r="G264" s="6">
        <v>150</v>
      </c>
      <c r="H264" s="6">
        <v>150</v>
      </c>
      <c r="I264" s="6">
        <v>110</v>
      </c>
      <c r="J264" s="6">
        <f t="shared" si="24"/>
        <v>16500</v>
      </c>
      <c r="K264" s="6"/>
      <c r="L264" s="84">
        <f t="shared" si="26"/>
        <v>16836.734693877552</v>
      </c>
      <c r="M264" s="7"/>
      <c r="N264" s="7"/>
      <c r="O264" s="7"/>
      <c r="P264" s="7"/>
      <c r="Q264" s="7"/>
      <c r="R264" s="7"/>
      <c r="S264" s="119" t="s">
        <v>54</v>
      </c>
      <c r="T264" s="117">
        <v>1</v>
      </c>
      <c r="U264" s="10">
        <v>0</v>
      </c>
      <c r="V264" s="98">
        <f t="shared" si="27"/>
        <v>0</v>
      </c>
      <c r="W264" s="119" t="s">
        <v>54</v>
      </c>
      <c r="X264" s="117">
        <v>1</v>
      </c>
      <c r="Y264" s="10">
        <v>0</v>
      </c>
      <c r="Z264" s="98"/>
      <c r="AA264" s="9">
        <v>1050</v>
      </c>
      <c r="AB264" s="119" t="s">
        <v>54</v>
      </c>
      <c r="AC264" s="117">
        <v>1</v>
      </c>
      <c r="AD264" s="10">
        <v>0</v>
      </c>
      <c r="AE264" s="110">
        <f>(Tabelle1[[#This Row],[gesamter Wärmebedarf unter Berücksichtigung Wirkungsgrad Gasfeuerungsanlage (Gas) '[kWh/a'] 2030]]*0.7)/8760</f>
        <v>0</v>
      </c>
      <c r="AF264" s="8">
        <f t="shared" si="25"/>
        <v>0</v>
      </c>
      <c r="AG264" s="119" t="s">
        <v>54</v>
      </c>
      <c r="AH264" s="117">
        <v>1</v>
      </c>
      <c r="AI264" s="10">
        <v>0</v>
      </c>
      <c r="AJ264" s="98">
        <f t="shared" si="28"/>
        <v>0</v>
      </c>
      <c r="AK264" s="119" t="s">
        <v>54</v>
      </c>
      <c r="AL264" s="117">
        <v>1</v>
      </c>
      <c r="AM264" s="10">
        <v>0</v>
      </c>
      <c r="AN264" s="98"/>
      <c r="AO264" s="119" t="s">
        <v>54</v>
      </c>
      <c r="AP264" s="117">
        <v>1</v>
      </c>
      <c r="AQ264" s="10">
        <v>0</v>
      </c>
      <c r="AR264" s="98">
        <f t="shared" si="29"/>
        <v>0</v>
      </c>
      <c r="AS264" s="119" t="s">
        <v>54</v>
      </c>
      <c r="AT264" s="117">
        <v>1</v>
      </c>
      <c r="AU264" s="10">
        <v>0</v>
      </c>
      <c r="AV264" s="8"/>
    </row>
    <row r="265" spans="1:48" x14ac:dyDescent="0.25">
      <c r="A265" s="6">
        <v>10262</v>
      </c>
      <c r="B265" s="6">
        <v>450017</v>
      </c>
      <c r="C265" s="6">
        <v>5425763</v>
      </c>
      <c r="D265" s="205">
        <v>8</v>
      </c>
      <c r="E265" s="6" t="s">
        <v>212</v>
      </c>
      <c r="F265" s="6">
        <v>1</v>
      </c>
      <c r="G265" s="6">
        <v>150</v>
      </c>
      <c r="H265" s="6">
        <v>150</v>
      </c>
      <c r="I265" s="6">
        <v>50</v>
      </c>
      <c r="J265" s="6">
        <f t="shared" si="24"/>
        <v>7500</v>
      </c>
      <c r="K265" s="6"/>
      <c r="L265" s="84">
        <f t="shared" si="26"/>
        <v>7653.0612244897957</v>
      </c>
      <c r="M265" s="7"/>
      <c r="N265" s="7"/>
      <c r="O265" s="7"/>
      <c r="P265" s="7"/>
      <c r="Q265" s="7"/>
      <c r="R265" s="7"/>
      <c r="S265" s="119" t="s">
        <v>54</v>
      </c>
      <c r="T265" s="117">
        <v>1</v>
      </c>
      <c r="U265" s="10">
        <v>0</v>
      </c>
      <c r="V265" s="98">
        <f t="shared" si="27"/>
        <v>0</v>
      </c>
      <c r="W265" s="119" t="s">
        <v>54</v>
      </c>
      <c r="X265" s="117">
        <v>1</v>
      </c>
      <c r="Y265" s="10">
        <v>0</v>
      </c>
      <c r="Z265" s="98"/>
      <c r="AA265" s="9">
        <v>1737</v>
      </c>
      <c r="AB265" s="119" t="s">
        <v>54</v>
      </c>
      <c r="AC265" s="117">
        <v>1</v>
      </c>
      <c r="AD265" s="10">
        <v>0</v>
      </c>
      <c r="AE265" s="110">
        <f>(Tabelle1[[#This Row],[gesamter Wärmebedarf unter Berücksichtigung Wirkungsgrad Gasfeuerungsanlage (Gas) '[kWh/a'] 2030]]*0.7)/8760</f>
        <v>0</v>
      </c>
      <c r="AF265" s="8">
        <f t="shared" si="25"/>
        <v>0</v>
      </c>
      <c r="AG265" s="119" t="s">
        <v>54</v>
      </c>
      <c r="AH265" s="117">
        <v>1</v>
      </c>
      <c r="AI265" s="10">
        <v>0</v>
      </c>
      <c r="AJ265" s="98">
        <f t="shared" si="28"/>
        <v>0</v>
      </c>
      <c r="AK265" s="119" t="s">
        <v>54</v>
      </c>
      <c r="AL265" s="117">
        <v>1</v>
      </c>
      <c r="AM265" s="10">
        <v>0</v>
      </c>
      <c r="AN265" s="98"/>
      <c r="AO265" s="119" t="s">
        <v>54</v>
      </c>
      <c r="AP265" s="117">
        <v>1</v>
      </c>
      <c r="AQ265" s="10">
        <v>0</v>
      </c>
      <c r="AR265" s="98">
        <f t="shared" si="29"/>
        <v>0</v>
      </c>
      <c r="AS265" s="119" t="s">
        <v>54</v>
      </c>
      <c r="AT265" s="117">
        <v>1</v>
      </c>
      <c r="AU265" s="10">
        <v>0</v>
      </c>
      <c r="AV265" s="8"/>
    </row>
    <row r="266" spans="1:48" x14ac:dyDescent="0.25">
      <c r="A266" s="6">
        <v>10263</v>
      </c>
      <c r="B266" s="6">
        <v>450025</v>
      </c>
      <c r="C266" s="6">
        <v>5425765</v>
      </c>
      <c r="D266" s="205">
        <v>8</v>
      </c>
      <c r="E266" s="6" t="s">
        <v>212</v>
      </c>
      <c r="F266" s="6">
        <v>1</v>
      </c>
      <c r="G266" s="6">
        <v>150</v>
      </c>
      <c r="H266" s="6">
        <v>150</v>
      </c>
      <c r="I266" s="6">
        <v>260</v>
      </c>
      <c r="J266" s="6">
        <f t="shared" si="24"/>
        <v>39000</v>
      </c>
      <c r="K266" s="6"/>
      <c r="L266" s="84">
        <f t="shared" si="26"/>
        <v>39795.918367346938</v>
      </c>
      <c r="M266" s="7"/>
      <c r="N266" s="7"/>
      <c r="O266" s="7"/>
      <c r="P266" s="7"/>
      <c r="Q266" s="7"/>
      <c r="R266" s="7"/>
      <c r="S266" s="119" t="s">
        <v>54</v>
      </c>
      <c r="T266" s="117">
        <v>1</v>
      </c>
      <c r="U266" s="10">
        <v>0</v>
      </c>
      <c r="V266" s="98">
        <f t="shared" si="27"/>
        <v>0</v>
      </c>
      <c r="W266" s="119" t="s">
        <v>54</v>
      </c>
      <c r="X266" s="117">
        <v>1</v>
      </c>
      <c r="Y266" s="10">
        <v>0</v>
      </c>
      <c r="Z266" s="98"/>
      <c r="AA266" s="9">
        <v>1513</v>
      </c>
      <c r="AB266" s="119" t="s">
        <v>53</v>
      </c>
      <c r="AC266" s="117">
        <v>1</v>
      </c>
      <c r="AD266" s="10">
        <v>39795.918367346938</v>
      </c>
      <c r="AE266" s="110">
        <f>(Tabelle1[[#This Row],[gesamter Wärmebedarf unter Berücksichtigung Wirkungsgrad Gasfeuerungsanlage (Gas) '[kWh/a'] 2030]]*0.7)/8760</f>
        <v>3.1800391389432483</v>
      </c>
      <c r="AF266" s="8">
        <f t="shared" si="25"/>
        <v>7.6937203700623628E-5</v>
      </c>
      <c r="AG266" s="119" t="s">
        <v>53</v>
      </c>
      <c r="AH266" s="117">
        <v>1</v>
      </c>
      <c r="AI266" s="10">
        <v>39795.918367346938</v>
      </c>
      <c r="AJ266" s="98">
        <f t="shared" si="28"/>
        <v>3.7815544787169047E-5</v>
      </c>
      <c r="AK266" s="119" t="s">
        <v>53</v>
      </c>
      <c r="AL266" s="117">
        <v>1</v>
      </c>
      <c r="AM266" s="10">
        <v>39795.918367346938</v>
      </c>
      <c r="AN266" s="98"/>
      <c r="AO266" s="119" t="s">
        <v>53</v>
      </c>
      <c r="AP266" s="117">
        <v>1</v>
      </c>
      <c r="AQ266" s="10">
        <v>39795.918367346938</v>
      </c>
      <c r="AR266" s="98">
        <f t="shared" si="29"/>
        <v>3.7815544787169047E-5</v>
      </c>
      <c r="AS266" s="119" t="s">
        <v>53</v>
      </c>
      <c r="AT266" s="117">
        <v>1</v>
      </c>
      <c r="AU266" s="10">
        <v>39795.918367346938</v>
      </c>
      <c r="AV266" s="8"/>
    </row>
    <row r="267" spans="1:48" x14ac:dyDescent="0.25">
      <c r="A267" s="6">
        <v>10264</v>
      </c>
      <c r="B267" s="6">
        <v>450034</v>
      </c>
      <c r="C267" s="6">
        <v>5425767</v>
      </c>
      <c r="D267" s="205">
        <v>9</v>
      </c>
      <c r="E267" s="75" t="s">
        <v>210</v>
      </c>
      <c r="F267" s="6">
        <v>6.73</v>
      </c>
      <c r="G267" s="6">
        <v>70</v>
      </c>
      <c r="H267" s="6">
        <v>471.1</v>
      </c>
      <c r="I267" s="6">
        <v>110</v>
      </c>
      <c r="J267" s="6">
        <f t="shared" si="24"/>
        <v>51821</v>
      </c>
      <c r="K267" s="6"/>
      <c r="L267" s="84">
        <f t="shared" si="26"/>
        <v>52878.571428571428</v>
      </c>
      <c r="M267" s="7"/>
      <c r="N267" s="7"/>
      <c r="O267" s="7"/>
      <c r="P267" s="7"/>
      <c r="Q267" s="7"/>
      <c r="R267" s="7"/>
      <c r="S267" s="119" t="s">
        <v>53</v>
      </c>
      <c r="T267" s="117">
        <v>6.73</v>
      </c>
      <c r="U267" s="10">
        <v>52878.571428571428</v>
      </c>
      <c r="V267" s="98">
        <f t="shared" si="27"/>
        <v>1.0574215768279696E-4</v>
      </c>
      <c r="W267" s="119" t="s">
        <v>53</v>
      </c>
      <c r="X267" s="117">
        <v>6.73</v>
      </c>
      <c r="Y267" s="10">
        <v>52878.571428571428</v>
      </c>
      <c r="Z267" s="98"/>
      <c r="AA267" s="9">
        <v>1218</v>
      </c>
      <c r="AB267" s="119" t="s">
        <v>53</v>
      </c>
      <c r="AC267" s="117">
        <v>6.73</v>
      </c>
      <c r="AD267" s="10">
        <v>52878.571428571428</v>
      </c>
      <c r="AE267" s="110">
        <f>(Tabelle1[[#This Row],[gesamter Wärmebedarf unter Berücksichtigung Wirkungsgrad Gasfeuerungsanlage (Gas) '[kWh/a'] 2030]]*0.7)/8760</f>
        <v>4.2254566210045663</v>
      </c>
      <c r="AF267" s="8">
        <f t="shared" si="25"/>
        <v>1.0222981623000046E-4</v>
      </c>
      <c r="AG267" s="119" t="s">
        <v>53</v>
      </c>
      <c r="AH267" s="117">
        <v>6.73</v>
      </c>
      <c r="AI267" s="10">
        <v>52878.571428571428</v>
      </c>
      <c r="AJ267" s="98">
        <f t="shared" si="28"/>
        <v>5.0247162728612495E-5</v>
      </c>
      <c r="AK267" s="119" t="s">
        <v>53</v>
      </c>
      <c r="AL267" s="117">
        <v>6.73</v>
      </c>
      <c r="AM267" s="10">
        <v>52878.571428571428</v>
      </c>
      <c r="AN267" s="98"/>
      <c r="AO267" s="119" t="s">
        <v>53</v>
      </c>
      <c r="AP267" s="117">
        <v>6.73</v>
      </c>
      <c r="AQ267" s="10">
        <v>52878.571428571428</v>
      </c>
      <c r="AR267" s="98">
        <f t="shared" si="29"/>
        <v>5.0247162728612495E-5</v>
      </c>
      <c r="AS267" s="119" t="s">
        <v>53</v>
      </c>
      <c r="AT267" s="117">
        <v>6.73</v>
      </c>
      <c r="AU267" s="10">
        <v>52878.571428571428</v>
      </c>
      <c r="AV267" s="8"/>
    </row>
    <row r="268" spans="1:48" x14ac:dyDescent="0.25">
      <c r="A268" s="6">
        <v>10265</v>
      </c>
      <c r="B268" s="6">
        <v>450042</v>
      </c>
      <c r="C268" s="6">
        <v>5425769</v>
      </c>
      <c r="D268" s="205">
        <v>10</v>
      </c>
      <c r="E268" s="6" t="s">
        <v>211</v>
      </c>
      <c r="F268" s="6">
        <v>2</v>
      </c>
      <c r="G268" s="6">
        <v>112</v>
      </c>
      <c r="H268" s="6">
        <v>224</v>
      </c>
      <c r="I268" s="6">
        <v>200</v>
      </c>
      <c r="J268" s="6">
        <f t="shared" si="24"/>
        <v>44800</v>
      </c>
      <c r="K268" s="6"/>
      <c r="L268" s="84">
        <f t="shared" si="26"/>
        <v>45714.285714285717</v>
      </c>
      <c r="M268" s="7"/>
      <c r="N268" s="7"/>
      <c r="O268" s="7"/>
      <c r="P268" s="7"/>
      <c r="Q268" s="7"/>
      <c r="R268" s="7"/>
      <c r="S268" s="119" t="s">
        <v>53</v>
      </c>
      <c r="T268" s="117">
        <v>2</v>
      </c>
      <c r="U268" s="10">
        <v>45714.285714285717</v>
      </c>
      <c r="V268" s="98">
        <f t="shared" si="27"/>
        <v>9.141561652977178E-5</v>
      </c>
      <c r="W268" s="119" t="s">
        <v>53</v>
      </c>
      <c r="X268" s="117">
        <v>2</v>
      </c>
      <c r="Y268" s="10">
        <v>45714.285714285717</v>
      </c>
      <c r="Z268" s="98"/>
      <c r="AA268" s="9">
        <v>1079</v>
      </c>
      <c r="AB268" s="119" t="s">
        <v>53</v>
      </c>
      <c r="AC268" s="117">
        <v>2</v>
      </c>
      <c r="AD268" s="10">
        <v>45714.285714285717</v>
      </c>
      <c r="AE268" s="110">
        <f>(Tabelle1[[#This Row],[gesamter Wärmebedarf unter Berücksichtigung Wirkungsgrad Gasfeuerungsanlage (Gas) '[kWh/a'] 2030]]*0.7)/8760</f>
        <v>3.6529680365296802</v>
      </c>
      <c r="AF268" s="8">
        <f t="shared" si="25"/>
        <v>8.8379146815075371E-5</v>
      </c>
      <c r="AG268" s="119" t="s">
        <v>53</v>
      </c>
      <c r="AH268" s="117">
        <v>2</v>
      </c>
      <c r="AI268" s="10">
        <v>45714.285714285717</v>
      </c>
      <c r="AJ268" s="98">
        <f t="shared" si="28"/>
        <v>4.343939503756855E-5</v>
      </c>
      <c r="AK268" s="119" t="s">
        <v>53</v>
      </c>
      <c r="AL268" s="117">
        <v>2</v>
      </c>
      <c r="AM268" s="10">
        <v>45714.285714285717</v>
      </c>
      <c r="AN268" s="98"/>
      <c r="AO268" s="119" t="s">
        <v>53</v>
      </c>
      <c r="AP268" s="117">
        <v>2</v>
      </c>
      <c r="AQ268" s="10">
        <v>45714.285714285717</v>
      </c>
      <c r="AR268" s="98">
        <f t="shared" si="29"/>
        <v>4.343939503756855E-5</v>
      </c>
      <c r="AS268" s="119" t="s">
        <v>53</v>
      </c>
      <c r="AT268" s="117">
        <v>2</v>
      </c>
      <c r="AU268" s="10">
        <v>45714.285714285717</v>
      </c>
      <c r="AV268" s="8"/>
    </row>
    <row r="269" spans="1:48" x14ac:dyDescent="0.25">
      <c r="A269" s="6">
        <v>10266</v>
      </c>
      <c r="B269" s="6">
        <v>450050</v>
      </c>
      <c r="C269" s="6">
        <v>5425771</v>
      </c>
      <c r="D269" s="205">
        <v>11</v>
      </c>
      <c r="E269" s="6" t="s">
        <v>212</v>
      </c>
      <c r="F269" s="6">
        <v>1</v>
      </c>
      <c r="G269" s="6">
        <v>150</v>
      </c>
      <c r="H269" s="6">
        <v>150</v>
      </c>
      <c r="I269" s="6">
        <v>120</v>
      </c>
      <c r="J269" s="6">
        <f t="shared" si="24"/>
        <v>18000</v>
      </c>
      <c r="K269" s="6"/>
      <c r="L269" s="84">
        <f t="shared" si="26"/>
        <v>18367.34693877551</v>
      </c>
      <c r="M269" s="7"/>
      <c r="N269" s="7"/>
      <c r="O269" s="7"/>
      <c r="P269" s="7"/>
      <c r="Q269" s="7"/>
      <c r="R269" s="7"/>
      <c r="S269" s="119" t="s">
        <v>54</v>
      </c>
      <c r="T269" s="117">
        <v>1</v>
      </c>
      <c r="U269" s="10">
        <v>0</v>
      </c>
      <c r="V269" s="98">
        <f t="shared" si="27"/>
        <v>0</v>
      </c>
      <c r="W269" s="119" t="s">
        <v>54</v>
      </c>
      <c r="X269" s="117">
        <v>1</v>
      </c>
      <c r="Y269" s="10">
        <v>0</v>
      </c>
      <c r="Z269" s="98"/>
      <c r="AA269" s="9">
        <v>817</v>
      </c>
      <c r="AB269" s="119" t="s">
        <v>54</v>
      </c>
      <c r="AC269" s="117">
        <v>1</v>
      </c>
      <c r="AD269" s="10">
        <v>0</v>
      </c>
      <c r="AE269" s="110">
        <f>(Tabelle1[[#This Row],[gesamter Wärmebedarf unter Berücksichtigung Wirkungsgrad Gasfeuerungsanlage (Gas) '[kWh/a'] 2030]]*0.7)/8760</f>
        <v>0</v>
      </c>
      <c r="AF269" s="8">
        <f t="shared" si="25"/>
        <v>0</v>
      </c>
      <c r="AG269" s="119" t="s">
        <v>54</v>
      </c>
      <c r="AH269" s="117">
        <v>1</v>
      </c>
      <c r="AI269" s="10">
        <v>0</v>
      </c>
      <c r="AJ269" s="98">
        <f t="shared" si="28"/>
        <v>0</v>
      </c>
      <c r="AK269" s="119" t="s">
        <v>54</v>
      </c>
      <c r="AL269" s="117">
        <v>1</v>
      </c>
      <c r="AM269" s="10">
        <v>0</v>
      </c>
      <c r="AN269" s="98"/>
      <c r="AO269" s="119" t="s">
        <v>54</v>
      </c>
      <c r="AP269" s="117">
        <v>1</v>
      </c>
      <c r="AQ269" s="10">
        <v>0</v>
      </c>
      <c r="AR269" s="98">
        <f t="shared" si="29"/>
        <v>0</v>
      </c>
      <c r="AS269" s="119" t="s">
        <v>54</v>
      </c>
      <c r="AT269" s="117">
        <v>1</v>
      </c>
      <c r="AU269" s="10">
        <v>0</v>
      </c>
      <c r="AV269" s="8"/>
    </row>
    <row r="270" spans="1:48" x14ac:dyDescent="0.25">
      <c r="A270" s="6">
        <v>10267</v>
      </c>
      <c r="B270" s="6">
        <v>450058</v>
      </c>
      <c r="C270" s="6">
        <v>5425774</v>
      </c>
      <c r="D270" s="205">
        <v>11</v>
      </c>
      <c r="E270" s="6" t="s">
        <v>212</v>
      </c>
      <c r="F270" s="6">
        <v>1</v>
      </c>
      <c r="G270" s="6">
        <v>150</v>
      </c>
      <c r="H270" s="6">
        <v>150</v>
      </c>
      <c r="I270" s="6">
        <v>160</v>
      </c>
      <c r="J270" s="6">
        <f t="shared" si="24"/>
        <v>24000</v>
      </c>
      <c r="K270" s="6"/>
      <c r="L270" s="84">
        <f t="shared" si="26"/>
        <v>24489.795918367348</v>
      </c>
      <c r="M270" s="7"/>
      <c r="N270" s="7"/>
      <c r="O270" s="7"/>
      <c r="P270" s="7"/>
      <c r="Q270" s="7"/>
      <c r="R270" s="7"/>
      <c r="S270" s="119" t="s">
        <v>54</v>
      </c>
      <c r="T270" s="117">
        <v>1</v>
      </c>
      <c r="U270" s="10">
        <v>0</v>
      </c>
      <c r="V270" s="98">
        <f t="shared" si="27"/>
        <v>0</v>
      </c>
      <c r="W270" s="119" t="s">
        <v>54</v>
      </c>
      <c r="X270" s="117">
        <v>1</v>
      </c>
      <c r="Y270" s="10">
        <v>0</v>
      </c>
      <c r="Z270" s="98"/>
      <c r="AA270" s="9">
        <v>1357</v>
      </c>
      <c r="AB270" s="119" t="s">
        <v>54</v>
      </c>
      <c r="AC270" s="117">
        <v>1</v>
      </c>
      <c r="AD270" s="10">
        <v>0</v>
      </c>
      <c r="AE270" s="110">
        <f>(Tabelle1[[#This Row],[gesamter Wärmebedarf unter Berücksichtigung Wirkungsgrad Gasfeuerungsanlage (Gas) '[kWh/a'] 2030]]*0.7)/8760</f>
        <v>0</v>
      </c>
      <c r="AF270" s="8">
        <f t="shared" si="25"/>
        <v>0</v>
      </c>
      <c r="AG270" s="119" t="s">
        <v>54</v>
      </c>
      <c r="AH270" s="117">
        <v>1</v>
      </c>
      <c r="AI270" s="10">
        <v>0</v>
      </c>
      <c r="AJ270" s="98">
        <f t="shared" si="28"/>
        <v>0</v>
      </c>
      <c r="AK270" s="119" t="s">
        <v>54</v>
      </c>
      <c r="AL270" s="117">
        <v>1</v>
      </c>
      <c r="AM270" s="10">
        <v>0</v>
      </c>
      <c r="AN270" s="98"/>
      <c r="AO270" s="119" t="s">
        <v>54</v>
      </c>
      <c r="AP270" s="117">
        <v>1</v>
      </c>
      <c r="AQ270" s="10">
        <v>0</v>
      </c>
      <c r="AR270" s="98">
        <f t="shared" si="29"/>
        <v>0</v>
      </c>
      <c r="AS270" s="119" t="s">
        <v>54</v>
      </c>
      <c r="AT270" s="117">
        <v>1</v>
      </c>
      <c r="AU270" s="10">
        <v>0</v>
      </c>
      <c r="AV270" s="8"/>
    </row>
    <row r="271" spans="1:48" x14ac:dyDescent="0.25">
      <c r="A271" s="6">
        <v>10268</v>
      </c>
      <c r="B271" s="6">
        <v>450053</v>
      </c>
      <c r="C271" s="6">
        <v>5425738</v>
      </c>
      <c r="D271" s="205">
        <v>10</v>
      </c>
      <c r="E271" s="6" t="s">
        <v>212</v>
      </c>
      <c r="F271" s="6">
        <v>1</v>
      </c>
      <c r="G271" s="6">
        <v>150</v>
      </c>
      <c r="H271" s="6">
        <v>150</v>
      </c>
      <c r="I271" s="6">
        <v>110</v>
      </c>
      <c r="J271" s="6">
        <f t="shared" si="24"/>
        <v>16500</v>
      </c>
      <c r="K271" s="6"/>
      <c r="L271" s="84">
        <f t="shared" si="26"/>
        <v>16836.734693877552</v>
      </c>
      <c r="M271" s="7"/>
      <c r="N271" s="7"/>
      <c r="O271" s="7"/>
      <c r="P271" s="7"/>
      <c r="Q271" s="7"/>
      <c r="R271" s="7"/>
      <c r="S271" s="119" t="s">
        <v>54</v>
      </c>
      <c r="T271" s="117">
        <v>1</v>
      </c>
      <c r="U271" s="10">
        <v>0</v>
      </c>
      <c r="V271" s="98">
        <f t="shared" si="27"/>
        <v>0</v>
      </c>
      <c r="W271" s="119" t="s">
        <v>54</v>
      </c>
      <c r="X271" s="117">
        <v>1</v>
      </c>
      <c r="Y271" s="10">
        <v>0</v>
      </c>
      <c r="Z271" s="98"/>
      <c r="AA271" s="9">
        <v>466</v>
      </c>
      <c r="AB271" s="119" t="s">
        <v>54</v>
      </c>
      <c r="AC271" s="117">
        <v>1</v>
      </c>
      <c r="AD271" s="10">
        <v>0</v>
      </c>
      <c r="AE271" s="110">
        <f>(Tabelle1[[#This Row],[gesamter Wärmebedarf unter Berücksichtigung Wirkungsgrad Gasfeuerungsanlage (Gas) '[kWh/a'] 2030]]*0.7)/8760</f>
        <v>0</v>
      </c>
      <c r="AF271" s="8">
        <f t="shared" si="25"/>
        <v>0</v>
      </c>
      <c r="AG271" s="119" t="s">
        <v>54</v>
      </c>
      <c r="AH271" s="117">
        <v>1</v>
      </c>
      <c r="AI271" s="10">
        <v>0</v>
      </c>
      <c r="AJ271" s="98">
        <f t="shared" si="28"/>
        <v>0</v>
      </c>
      <c r="AK271" s="119" t="s">
        <v>54</v>
      </c>
      <c r="AL271" s="117">
        <v>1</v>
      </c>
      <c r="AM271" s="10">
        <v>0</v>
      </c>
      <c r="AN271" s="98"/>
      <c r="AO271" s="119" t="s">
        <v>54</v>
      </c>
      <c r="AP271" s="117">
        <v>1</v>
      </c>
      <c r="AQ271" s="10">
        <v>0</v>
      </c>
      <c r="AR271" s="98">
        <f t="shared" si="29"/>
        <v>0</v>
      </c>
      <c r="AS271" s="119" t="s">
        <v>54</v>
      </c>
      <c r="AT271" s="117">
        <v>1</v>
      </c>
      <c r="AU271" s="10">
        <v>0</v>
      </c>
      <c r="AV271" s="8"/>
    </row>
    <row r="272" spans="1:48" x14ac:dyDescent="0.25">
      <c r="A272" s="6">
        <v>10269</v>
      </c>
      <c r="B272" s="6">
        <v>450061</v>
      </c>
      <c r="C272" s="6">
        <v>5425740</v>
      </c>
      <c r="D272" s="205">
        <v>11</v>
      </c>
      <c r="E272" s="6" t="s">
        <v>211</v>
      </c>
      <c r="F272" s="6">
        <v>2</v>
      </c>
      <c r="G272" s="6">
        <v>112</v>
      </c>
      <c r="H272" s="6">
        <v>224</v>
      </c>
      <c r="I272" s="6">
        <v>140</v>
      </c>
      <c r="J272" s="6">
        <f t="shared" si="24"/>
        <v>31360</v>
      </c>
      <c r="K272" s="6"/>
      <c r="L272" s="84">
        <f t="shared" si="26"/>
        <v>32000</v>
      </c>
      <c r="M272" s="7"/>
      <c r="N272" s="7"/>
      <c r="O272" s="7"/>
      <c r="P272" s="7"/>
      <c r="Q272" s="7"/>
      <c r="R272" s="7"/>
      <c r="S272" s="119" t="s">
        <v>53</v>
      </c>
      <c r="T272" s="117">
        <v>2</v>
      </c>
      <c r="U272" s="10">
        <v>32000</v>
      </c>
      <c r="V272" s="98">
        <f t="shared" si="27"/>
        <v>6.3990931570840246E-5</v>
      </c>
      <c r="W272" s="119" t="s">
        <v>53</v>
      </c>
      <c r="X272" s="117">
        <v>2</v>
      </c>
      <c r="Y272" s="10">
        <v>32000</v>
      </c>
      <c r="Z272" s="98"/>
      <c r="AA272" s="9">
        <v>1648</v>
      </c>
      <c r="AB272" s="119" t="s">
        <v>53</v>
      </c>
      <c r="AC272" s="117">
        <v>2</v>
      </c>
      <c r="AD272" s="10">
        <v>32000</v>
      </c>
      <c r="AE272" s="110">
        <f>(Tabelle1[[#This Row],[gesamter Wärmebedarf unter Berücksichtigung Wirkungsgrad Gasfeuerungsanlage (Gas) '[kWh/a'] 2030]]*0.7)/8760</f>
        <v>2.5570776255707761</v>
      </c>
      <c r="AF272" s="8">
        <f t="shared" si="25"/>
        <v>6.1865402770552755E-5</v>
      </c>
      <c r="AG272" s="119" t="s">
        <v>53</v>
      </c>
      <c r="AH272" s="117">
        <v>2</v>
      </c>
      <c r="AI272" s="10">
        <v>32000</v>
      </c>
      <c r="AJ272" s="98">
        <f t="shared" si="28"/>
        <v>3.0407576526297987E-5</v>
      </c>
      <c r="AK272" s="119" t="s">
        <v>53</v>
      </c>
      <c r="AL272" s="117">
        <v>2</v>
      </c>
      <c r="AM272" s="10">
        <v>32000</v>
      </c>
      <c r="AN272" s="98"/>
      <c r="AO272" s="119" t="s">
        <v>53</v>
      </c>
      <c r="AP272" s="117">
        <v>2</v>
      </c>
      <c r="AQ272" s="10">
        <v>32000</v>
      </c>
      <c r="AR272" s="98">
        <f t="shared" si="29"/>
        <v>3.0407576526297987E-5</v>
      </c>
      <c r="AS272" s="119" t="s">
        <v>53</v>
      </c>
      <c r="AT272" s="117">
        <v>2</v>
      </c>
      <c r="AU272" s="10">
        <v>32000</v>
      </c>
      <c r="AV272" s="8"/>
    </row>
    <row r="273" spans="1:48" x14ac:dyDescent="0.25">
      <c r="A273" s="6">
        <v>10270</v>
      </c>
      <c r="B273" s="6">
        <v>450068</v>
      </c>
      <c r="C273" s="6">
        <v>5425744</v>
      </c>
      <c r="D273" s="205">
        <v>10</v>
      </c>
      <c r="E273" s="6" t="s">
        <v>211</v>
      </c>
      <c r="F273" s="6">
        <v>2</v>
      </c>
      <c r="G273" s="6">
        <v>112</v>
      </c>
      <c r="H273" s="6">
        <v>224</v>
      </c>
      <c r="I273" s="6">
        <v>70</v>
      </c>
      <c r="J273" s="6">
        <f t="shared" si="24"/>
        <v>15680</v>
      </c>
      <c r="K273" s="6"/>
      <c r="L273" s="84">
        <f t="shared" si="26"/>
        <v>16000</v>
      </c>
      <c r="M273" s="7"/>
      <c r="N273" s="7"/>
      <c r="O273" s="7"/>
      <c r="P273" s="7"/>
      <c r="Q273" s="7"/>
      <c r="R273" s="7"/>
      <c r="S273" s="119" t="s">
        <v>53</v>
      </c>
      <c r="T273" s="117">
        <v>2</v>
      </c>
      <c r="U273" s="10">
        <v>16000</v>
      </c>
      <c r="V273" s="98">
        <f t="shared" si="27"/>
        <v>3.1995465785420123E-5</v>
      </c>
      <c r="W273" s="119" t="s">
        <v>53</v>
      </c>
      <c r="X273" s="117">
        <v>2</v>
      </c>
      <c r="Y273" s="10">
        <v>16000</v>
      </c>
      <c r="Z273" s="98"/>
      <c r="AA273" s="9">
        <v>231</v>
      </c>
      <c r="AB273" s="119" t="s">
        <v>53</v>
      </c>
      <c r="AC273" s="117">
        <v>2</v>
      </c>
      <c r="AD273" s="10">
        <v>16000</v>
      </c>
      <c r="AE273" s="110">
        <f>(Tabelle1[[#This Row],[gesamter Wärmebedarf unter Berücksichtigung Wirkungsgrad Gasfeuerungsanlage (Gas) '[kWh/a'] 2030]]*0.7)/8760</f>
        <v>1.2785388127853881</v>
      </c>
      <c r="AF273" s="8">
        <f t="shared" si="25"/>
        <v>3.0932701385276377E-5</v>
      </c>
      <c r="AG273" s="119" t="s">
        <v>53</v>
      </c>
      <c r="AH273" s="117">
        <v>2</v>
      </c>
      <c r="AI273" s="10">
        <v>16000</v>
      </c>
      <c r="AJ273" s="98">
        <f t="shared" si="28"/>
        <v>1.5203788263148993E-5</v>
      </c>
      <c r="AK273" s="119" t="s">
        <v>53</v>
      </c>
      <c r="AL273" s="117">
        <v>2</v>
      </c>
      <c r="AM273" s="10">
        <v>16000</v>
      </c>
      <c r="AN273" s="98"/>
      <c r="AO273" s="119" t="s">
        <v>53</v>
      </c>
      <c r="AP273" s="117">
        <v>2</v>
      </c>
      <c r="AQ273" s="10">
        <v>16000</v>
      </c>
      <c r="AR273" s="98">
        <f t="shared" si="29"/>
        <v>1.5203788263148993E-5</v>
      </c>
      <c r="AS273" s="119" t="s">
        <v>54</v>
      </c>
      <c r="AT273" s="117">
        <v>2</v>
      </c>
      <c r="AU273" s="10">
        <v>0</v>
      </c>
      <c r="AV273" s="8"/>
    </row>
    <row r="274" spans="1:48" x14ac:dyDescent="0.25">
      <c r="A274" s="6">
        <v>10271</v>
      </c>
      <c r="B274" s="6">
        <v>450039</v>
      </c>
      <c r="C274" s="6">
        <v>5425700</v>
      </c>
      <c r="D274" s="205">
        <v>9</v>
      </c>
      <c r="E274" s="6" t="s">
        <v>195</v>
      </c>
      <c r="F274" s="6">
        <v>1</v>
      </c>
      <c r="G274" s="6">
        <v>90</v>
      </c>
      <c r="H274" s="6">
        <v>90</v>
      </c>
      <c r="I274" s="6">
        <v>110</v>
      </c>
      <c r="J274" s="6">
        <f t="shared" si="24"/>
        <v>9900</v>
      </c>
      <c r="K274" s="6"/>
      <c r="L274" s="84">
        <f t="shared" si="26"/>
        <v>10102.040816326531</v>
      </c>
      <c r="M274" s="7"/>
      <c r="N274" s="7"/>
      <c r="O274" s="7"/>
      <c r="P274" s="7"/>
      <c r="Q274" s="7"/>
      <c r="R274" s="7"/>
      <c r="S274" s="119" t="s">
        <v>53</v>
      </c>
      <c r="T274" s="117">
        <v>1</v>
      </c>
      <c r="U274" s="10">
        <v>10102.040816326531</v>
      </c>
      <c r="V274" s="98">
        <f t="shared" si="27"/>
        <v>2.0201218831355819E-5</v>
      </c>
      <c r="W274" s="119" t="s">
        <v>53</v>
      </c>
      <c r="X274" s="117">
        <v>1</v>
      </c>
      <c r="Y274" s="10">
        <v>10102.040816326531</v>
      </c>
      <c r="Z274" s="98"/>
      <c r="AA274" s="9">
        <v>215</v>
      </c>
      <c r="AB274" s="119" t="s">
        <v>53</v>
      </c>
      <c r="AC274" s="117">
        <v>1</v>
      </c>
      <c r="AD274" s="10">
        <v>10102.040816326531</v>
      </c>
      <c r="AE274" s="110">
        <f>(Tabelle1[[#This Row],[gesamter Wärmebedarf unter Berücksichtigung Wirkungsgrad Gasfeuerungsanlage (Gas) '[kWh/a'] 2030]]*0.7)/8760</f>
        <v>0.80724070450097851</v>
      </c>
      <c r="AF274" s="8">
        <f t="shared" si="25"/>
        <v>1.9530213247081385E-5</v>
      </c>
      <c r="AG274" s="119" t="s">
        <v>54</v>
      </c>
      <c r="AH274" s="117">
        <v>1</v>
      </c>
      <c r="AI274" s="10">
        <v>0</v>
      </c>
      <c r="AJ274" s="98">
        <f t="shared" si="28"/>
        <v>0</v>
      </c>
      <c r="AK274" s="119" t="s">
        <v>54</v>
      </c>
      <c r="AL274" s="117">
        <v>1</v>
      </c>
      <c r="AM274" s="10">
        <v>0</v>
      </c>
      <c r="AN274" s="98"/>
      <c r="AO274" s="119" t="s">
        <v>54</v>
      </c>
      <c r="AP274" s="117">
        <v>1</v>
      </c>
      <c r="AQ274" s="10">
        <v>0</v>
      </c>
      <c r="AR274" s="98">
        <f t="shared" si="29"/>
        <v>0</v>
      </c>
      <c r="AS274" s="119" t="s">
        <v>54</v>
      </c>
      <c r="AT274" s="117">
        <v>1</v>
      </c>
      <c r="AU274" s="10">
        <v>0</v>
      </c>
      <c r="AV274" s="8"/>
    </row>
    <row r="275" spans="1:48" x14ac:dyDescent="0.25">
      <c r="A275" s="6">
        <v>10272</v>
      </c>
      <c r="B275" s="6">
        <v>450047</v>
      </c>
      <c r="C275" s="6">
        <v>5425703</v>
      </c>
      <c r="D275" s="205">
        <v>9</v>
      </c>
      <c r="E275" s="6" t="s">
        <v>212</v>
      </c>
      <c r="F275" s="6">
        <v>1</v>
      </c>
      <c r="G275" s="6">
        <v>150</v>
      </c>
      <c r="H275" s="6">
        <v>150</v>
      </c>
      <c r="I275" s="6">
        <v>160</v>
      </c>
      <c r="J275" s="6">
        <f t="shared" si="24"/>
        <v>24000</v>
      </c>
      <c r="K275" s="6"/>
      <c r="L275" s="84">
        <f t="shared" si="26"/>
        <v>24489.795918367348</v>
      </c>
      <c r="M275" s="7"/>
      <c r="N275" s="7"/>
      <c r="O275" s="7"/>
      <c r="P275" s="7"/>
      <c r="Q275" s="7"/>
      <c r="R275" s="7"/>
      <c r="S275" s="119" t="s">
        <v>53</v>
      </c>
      <c r="T275" s="117">
        <v>1</v>
      </c>
      <c r="U275" s="10">
        <v>24489.795918367348</v>
      </c>
      <c r="V275" s="98">
        <f t="shared" si="27"/>
        <v>4.8972651712377733E-5</v>
      </c>
      <c r="W275" s="119" t="s">
        <v>53</v>
      </c>
      <c r="X275" s="117">
        <v>1</v>
      </c>
      <c r="Y275" s="10">
        <v>24489.795918367348</v>
      </c>
      <c r="Z275" s="98"/>
      <c r="AA275" s="9">
        <v>204</v>
      </c>
      <c r="AB275" s="119" t="s">
        <v>53</v>
      </c>
      <c r="AC275" s="117">
        <v>1</v>
      </c>
      <c r="AD275" s="10">
        <v>24489.795918367348</v>
      </c>
      <c r="AE275" s="110">
        <f>(Tabelle1[[#This Row],[gesamter Wärmebedarf unter Berücksichtigung Wirkungsgrad Gasfeuerungsanlage (Gas) '[kWh/a'] 2030]]*0.7)/8760</f>
        <v>1.9569471624266144</v>
      </c>
      <c r="AF275" s="8">
        <f t="shared" si="25"/>
        <v>4.7345971508076089E-5</v>
      </c>
      <c r="AG275" s="119" t="s">
        <v>53</v>
      </c>
      <c r="AH275" s="117">
        <v>1</v>
      </c>
      <c r="AI275" s="10">
        <v>24489.795918367348</v>
      </c>
      <c r="AJ275" s="98">
        <f t="shared" si="28"/>
        <v>2.3271104484411725E-5</v>
      </c>
      <c r="AK275" s="119" t="s">
        <v>53</v>
      </c>
      <c r="AL275" s="117">
        <v>1</v>
      </c>
      <c r="AM275" s="10">
        <v>24489.795918367348</v>
      </c>
      <c r="AN275" s="98"/>
      <c r="AO275" s="119" t="s">
        <v>53</v>
      </c>
      <c r="AP275" s="117">
        <v>1</v>
      </c>
      <c r="AQ275" s="10">
        <v>24489.795918367348</v>
      </c>
      <c r="AR275" s="98">
        <f t="shared" si="29"/>
        <v>2.3271104484411725E-5</v>
      </c>
      <c r="AS275" s="119" t="s">
        <v>54</v>
      </c>
      <c r="AT275" s="117">
        <v>1</v>
      </c>
      <c r="AU275" s="10">
        <v>0</v>
      </c>
      <c r="AV275" s="8"/>
    </row>
    <row r="276" spans="1:48" x14ac:dyDescent="0.25">
      <c r="A276" s="6">
        <v>10273</v>
      </c>
      <c r="B276" s="6">
        <v>450056</v>
      </c>
      <c r="C276" s="6">
        <v>5425704</v>
      </c>
      <c r="D276" s="205">
        <v>10</v>
      </c>
      <c r="E276" s="6" t="s">
        <v>212</v>
      </c>
      <c r="F276" s="6">
        <v>1</v>
      </c>
      <c r="G276" s="6">
        <v>150</v>
      </c>
      <c r="H276" s="6">
        <v>150</v>
      </c>
      <c r="I276" s="6">
        <v>100</v>
      </c>
      <c r="J276" s="6">
        <f t="shared" si="24"/>
        <v>15000</v>
      </c>
      <c r="K276" s="6"/>
      <c r="L276" s="84">
        <f t="shared" si="26"/>
        <v>15306.122448979591</v>
      </c>
      <c r="M276" s="7"/>
      <c r="N276" s="7"/>
      <c r="O276" s="7"/>
      <c r="P276" s="7"/>
      <c r="Q276" s="7"/>
      <c r="R276" s="7"/>
      <c r="S276" s="119" t="s">
        <v>54</v>
      </c>
      <c r="T276" s="117">
        <v>1</v>
      </c>
      <c r="U276" s="10">
        <v>0</v>
      </c>
      <c r="V276" s="98">
        <f t="shared" si="27"/>
        <v>0</v>
      </c>
      <c r="W276" s="119" t="s">
        <v>54</v>
      </c>
      <c r="X276" s="117">
        <v>1</v>
      </c>
      <c r="Y276" s="10">
        <v>0</v>
      </c>
      <c r="Z276" s="98"/>
      <c r="AA276" s="9">
        <v>821</v>
      </c>
      <c r="AB276" s="119" t="s">
        <v>54</v>
      </c>
      <c r="AC276" s="117">
        <v>1</v>
      </c>
      <c r="AD276" s="10">
        <v>0</v>
      </c>
      <c r="AE276" s="110">
        <f>(Tabelle1[[#This Row],[gesamter Wärmebedarf unter Berücksichtigung Wirkungsgrad Gasfeuerungsanlage (Gas) '[kWh/a'] 2030]]*0.7)/8760</f>
        <v>0</v>
      </c>
      <c r="AF276" s="8">
        <f t="shared" si="25"/>
        <v>0</v>
      </c>
      <c r="AG276" s="119" t="s">
        <v>54</v>
      </c>
      <c r="AH276" s="117">
        <v>1</v>
      </c>
      <c r="AI276" s="10">
        <v>0</v>
      </c>
      <c r="AJ276" s="98">
        <f t="shared" si="28"/>
        <v>0</v>
      </c>
      <c r="AK276" s="119" t="s">
        <v>54</v>
      </c>
      <c r="AL276" s="117">
        <v>1</v>
      </c>
      <c r="AM276" s="10">
        <v>0</v>
      </c>
      <c r="AN276" s="98"/>
      <c r="AO276" s="119" t="s">
        <v>54</v>
      </c>
      <c r="AP276" s="117">
        <v>1</v>
      </c>
      <c r="AQ276" s="10">
        <v>0</v>
      </c>
      <c r="AR276" s="98">
        <f t="shared" si="29"/>
        <v>0</v>
      </c>
      <c r="AS276" s="119" t="s">
        <v>54</v>
      </c>
      <c r="AT276" s="117">
        <v>1</v>
      </c>
      <c r="AU276" s="10">
        <v>0</v>
      </c>
      <c r="AV276" s="8"/>
    </row>
    <row r="277" spans="1:48" x14ac:dyDescent="0.25">
      <c r="A277" s="6">
        <v>10274</v>
      </c>
      <c r="B277" s="6">
        <v>450064</v>
      </c>
      <c r="C277" s="6">
        <v>5425708</v>
      </c>
      <c r="D277" s="205">
        <v>9</v>
      </c>
      <c r="E277" s="6" t="s">
        <v>195</v>
      </c>
      <c r="F277" s="6">
        <v>1</v>
      </c>
      <c r="G277" s="6">
        <v>90</v>
      </c>
      <c r="H277" s="6">
        <v>90</v>
      </c>
      <c r="I277" s="6">
        <v>30</v>
      </c>
      <c r="J277" s="6">
        <f t="shared" si="24"/>
        <v>2700</v>
      </c>
      <c r="K277" s="6"/>
      <c r="L277" s="84">
        <f t="shared" si="26"/>
        <v>2755.1020408163267</v>
      </c>
      <c r="M277" s="7"/>
      <c r="N277" s="7"/>
      <c r="O277" s="7"/>
      <c r="P277" s="7"/>
      <c r="Q277" s="7"/>
      <c r="R277" s="7"/>
      <c r="S277" s="119" t="s">
        <v>53</v>
      </c>
      <c r="T277" s="117">
        <v>1</v>
      </c>
      <c r="U277" s="10">
        <v>2755.1020408163267</v>
      </c>
      <c r="V277" s="98">
        <f t="shared" si="27"/>
        <v>5.5094233176424964E-6</v>
      </c>
      <c r="W277" s="119" t="s">
        <v>53</v>
      </c>
      <c r="X277" s="117">
        <v>1</v>
      </c>
      <c r="Y277" s="10">
        <v>2755.1020408163267</v>
      </c>
      <c r="Z277" s="98"/>
      <c r="AA277" s="9">
        <v>1438</v>
      </c>
      <c r="AB277" s="119" t="s">
        <v>53</v>
      </c>
      <c r="AC277" s="117">
        <v>1</v>
      </c>
      <c r="AD277" s="10">
        <v>2755.1020408163267</v>
      </c>
      <c r="AE277" s="110">
        <f>(Tabelle1[[#This Row],[gesamter Wärmebedarf unter Berücksichtigung Wirkungsgrad Gasfeuerungsanlage (Gas) '[kWh/a'] 2030]]*0.7)/8760</f>
        <v>0.22015655577299414</v>
      </c>
      <c r="AF277" s="8">
        <f t="shared" si="25"/>
        <v>5.3264217946585601E-6</v>
      </c>
      <c r="AG277" s="119" t="s">
        <v>53</v>
      </c>
      <c r="AH277" s="117">
        <v>1</v>
      </c>
      <c r="AI277" s="10">
        <v>2755.1020408163267</v>
      </c>
      <c r="AJ277" s="98">
        <f t="shared" si="28"/>
        <v>2.6179992544963192E-6</v>
      </c>
      <c r="AK277" s="119" t="s">
        <v>53</v>
      </c>
      <c r="AL277" s="117">
        <v>1</v>
      </c>
      <c r="AM277" s="10">
        <v>2755.1020408163267</v>
      </c>
      <c r="AN277" s="98"/>
      <c r="AO277" s="119" t="s">
        <v>53</v>
      </c>
      <c r="AP277" s="117">
        <v>1</v>
      </c>
      <c r="AQ277" s="10">
        <v>2755.1020408163267</v>
      </c>
      <c r="AR277" s="98">
        <f t="shared" si="29"/>
        <v>2.6179992544963192E-6</v>
      </c>
      <c r="AS277" s="119" t="s">
        <v>53</v>
      </c>
      <c r="AT277" s="117">
        <v>1</v>
      </c>
      <c r="AU277" s="10">
        <v>2755.1020408163267</v>
      </c>
      <c r="AV277" s="8"/>
    </row>
    <row r="278" spans="1:48" x14ac:dyDescent="0.25">
      <c r="A278" s="6">
        <v>10275</v>
      </c>
      <c r="B278" s="6">
        <v>450070</v>
      </c>
      <c r="C278" s="6">
        <v>5425711</v>
      </c>
      <c r="D278" s="205">
        <v>9</v>
      </c>
      <c r="E278" s="75" t="s">
        <v>210</v>
      </c>
      <c r="F278" s="6">
        <v>6.73</v>
      </c>
      <c r="G278" s="6">
        <v>70</v>
      </c>
      <c r="H278" s="6">
        <v>471.1</v>
      </c>
      <c r="I278" s="6">
        <v>140</v>
      </c>
      <c r="J278" s="6">
        <f t="shared" si="24"/>
        <v>65954</v>
      </c>
      <c r="K278" s="6"/>
      <c r="L278" s="84">
        <f t="shared" si="26"/>
        <v>67300</v>
      </c>
      <c r="M278" s="7"/>
      <c r="N278" s="7"/>
      <c r="O278" s="7"/>
      <c r="P278" s="7"/>
      <c r="Q278" s="7"/>
      <c r="R278" s="7"/>
      <c r="S278" s="119" t="s">
        <v>53</v>
      </c>
      <c r="T278" s="117">
        <v>6.73</v>
      </c>
      <c r="U278" s="10">
        <v>67300</v>
      </c>
      <c r="V278" s="98">
        <f t="shared" si="27"/>
        <v>1.345809279599234E-4</v>
      </c>
      <c r="W278" s="119" t="s">
        <v>53</v>
      </c>
      <c r="X278" s="117">
        <v>6.73</v>
      </c>
      <c r="Y278" s="10">
        <v>67300</v>
      </c>
      <c r="Z278" s="98"/>
      <c r="AA278" s="9">
        <v>931</v>
      </c>
      <c r="AB278" s="119" t="s">
        <v>53</v>
      </c>
      <c r="AC278" s="117">
        <v>6.73</v>
      </c>
      <c r="AD278" s="10">
        <v>67300</v>
      </c>
      <c r="AE278" s="110">
        <f>(Tabelle1[[#This Row],[gesamter Wärmebedarf unter Berücksichtigung Wirkungsgrad Gasfeuerungsanlage (Gas) '[kWh/a'] 2030]]*0.7)/8760</f>
        <v>5.377853881278539</v>
      </c>
      <c r="AF278" s="8">
        <f t="shared" si="25"/>
        <v>1.3011067520181876E-4</v>
      </c>
      <c r="AG278" s="119" t="s">
        <v>53</v>
      </c>
      <c r="AH278" s="117">
        <v>6.73</v>
      </c>
      <c r="AI278" s="10">
        <v>67300</v>
      </c>
      <c r="AJ278" s="98">
        <f t="shared" si="28"/>
        <v>6.3950934381870443E-5</v>
      </c>
      <c r="AK278" s="119" t="s">
        <v>53</v>
      </c>
      <c r="AL278" s="117">
        <v>6.73</v>
      </c>
      <c r="AM278" s="10">
        <v>67300</v>
      </c>
      <c r="AN278" s="98"/>
      <c r="AO278" s="119" t="s">
        <v>53</v>
      </c>
      <c r="AP278" s="117">
        <v>6.73</v>
      </c>
      <c r="AQ278" s="10">
        <v>67300</v>
      </c>
      <c r="AR278" s="98">
        <f t="shared" si="29"/>
        <v>6.3950934381870443E-5</v>
      </c>
      <c r="AS278" s="119" t="s">
        <v>54</v>
      </c>
      <c r="AT278" s="117">
        <v>6.73</v>
      </c>
      <c r="AU278" s="10">
        <v>0</v>
      </c>
      <c r="AV278" s="8"/>
    </row>
    <row r="279" spans="1:48" x14ac:dyDescent="0.25">
      <c r="A279" s="6">
        <v>10276</v>
      </c>
      <c r="B279" s="6">
        <v>450080</v>
      </c>
      <c r="C279" s="6">
        <v>5425713</v>
      </c>
      <c r="D279" s="205">
        <v>9</v>
      </c>
      <c r="E279" s="6" t="s">
        <v>212</v>
      </c>
      <c r="F279" s="6">
        <v>1</v>
      </c>
      <c r="G279" s="6">
        <v>150</v>
      </c>
      <c r="H279" s="6">
        <v>150</v>
      </c>
      <c r="I279" s="6">
        <v>60</v>
      </c>
      <c r="J279" s="6">
        <f t="shared" si="24"/>
        <v>9000</v>
      </c>
      <c r="K279" s="6"/>
      <c r="L279" s="84">
        <f t="shared" si="26"/>
        <v>9183.6734693877552</v>
      </c>
      <c r="M279" s="7"/>
      <c r="N279" s="7"/>
      <c r="O279" s="7"/>
      <c r="P279" s="7"/>
      <c r="Q279" s="7"/>
      <c r="R279" s="7"/>
      <c r="S279" s="119" t="s">
        <v>54</v>
      </c>
      <c r="T279" s="117">
        <v>1</v>
      </c>
      <c r="U279" s="10">
        <v>0</v>
      </c>
      <c r="V279" s="98">
        <f t="shared" si="27"/>
        <v>0</v>
      </c>
      <c r="W279" s="119" t="s">
        <v>54</v>
      </c>
      <c r="X279" s="117">
        <v>1</v>
      </c>
      <c r="Y279" s="10">
        <v>0</v>
      </c>
      <c r="Z279" s="98"/>
      <c r="AA279" s="9">
        <v>755</v>
      </c>
      <c r="AB279" s="119" t="s">
        <v>54</v>
      </c>
      <c r="AC279" s="117">
        <v>1</v>
      </c>
      <c r="AD279" s="10">
        <v>0</v>
      </c>
      <c r="AE279" s="110">
        <f>(Tabelle1[[#This Row],[gesamter Wärmebedarf unter Berücksichtigung Wirkungsgrad Gasfeuerungsanlage (Gas) '[kWh/a'] 2030]]*0.7)/8760</f>
        <v>0</v>
      </c>
      <c r="AF279" s="8">
        <f t="shared" si="25"/>
        <v>0</v>
      </c>
      <c r="AG279" s="119" t="s">
        <v>54</v>
      </c>
      <c r="AH279" s="117">
        <v>1</v>
      </c>
      <c r="AI279" s="10">
        <v>0</v>
      </c>
      <c r="AJ279" s="98">
        <f t="shared" si="28"/>
        <v>0</v>
      </c>
      <c r="AK279" s="119" t="s">
        <v>54</v>
      </c>
      <c r="AL279" s="117">
        <v>1</v>
      </c>
      <c r="AM279" s="10">
        <v>0</v>
      </c>
      <c r="AN279" s="98"/>
      <c r="AO279" s="119" t="s">
        <v>54</v>
      </c>
      <c r="AP279" s="117">
        <v>1</v>
      </c>
      <c r="AQ279" s="10">
        <v>0</v>
      </c>
      <c r="AR279" s="98">
        <f t="shared" si="29"/>
        <v>0</v>
      </c>
      <c r="AS279" s="119" t="s">
        <v>54</v>
      </c>
      <c r="AT279" s="117">
        <v>1</v>
      </c>
      <c r="AU279" s="10">
        <v>0</v>
      </c>
      <c r="AV279" s="8"/>
    </row>
    <row r="280" spans="1:48" x14ac:dyDescent="0.25">
      <c r="A280" s="6">
        <v>10277</v>
      </c>
      <c r="B280" s="6">
        <v>450049</v>
      </c>
      <c r="C280" s="6">
        <v>5425669</v>
      </c>
      <c r="D280" s="205">
        <v>9</v>
      </c>
      <c r="E280" s="6" t="s">
        <v>212</v>
      </c>
      <c r="F280" s="6">
        <v>1</v>
      </c>
      <c r="G280" s="6">
        <v>150</v>
      </c>
      <c r="H280" s="6">
        <v>150</v>
      </c>
      <c r="I280" s="6">
        <v>140</v>
      </c>
      <c r="J280" s="6">
        <f t="shared" si="24"/>
        <v>21000</v>
      </c>
      <c r="K280" s="6"/>
      <c r="L280" s="84">
        <f t="shared" si="26"/>
        <v>21428.571428571428</v>
      </c>
      <c r="M280" s="7"/>
      <c r="N280" s="7"/>
      <c r="O280" s="7"/>
      <c r="P280" s="7"/>
      <c r="Q280" s="7"/>
      <c r="R280" s="7"/>
      <c r="S280" s="119" t="s">
        <v>54</v>
      </c>
      <c r="T280" s="117">
        <v>1</v>
      </c>
      <c r="U280" s="10">
        <v>0</v>
      </c>
      <c r="V280" s="98">
        <f t="shared" si="27"/>
        <v>0</v>
      </c>
      <c r="W280" s="119" t="s">
        <v>53</v>
      </c>
      <c r="X280" s="117">
        <v>1</v>
      </c>
      <c r="Y280" s="10">
        <v>21428.571428571428</v>
      </c>
      <c r="Z280" s="98"/>
      <c r="AA280" s="9">
        <v>398</v>
      </c>
      <c r="AB280" s="119" t="s">
        <v>53</v>
      </c>
      <c r="AC280" s="117">
        <v>1</v>
      </c>
      <c r="AD280" s="10">
        <v>21428.571428571428</v>
      </c>
      <c r="AE280" s="110">
        <f>(Tabelle1[[#This Row],[gesamter Wärmebedarf unter Berücksichtigung Wirkungsgrad Gasfeuerungsanlage (Gas) '[kWh/a'] 2030]]*0.7)/8760</f>
        <v>1.7123287671232874</v>
      </c>
      <c r="AF280" s="8">
        <f t="shared" si="25"/>
        <v>4.142772506956657E-5</v>
      </c>
      <c r="AG280" s="119" t="s">
        <v>53</v>
      </c>
      <c r="AH280" s="117">
        <v>1</v>
      </c>
      <c r="AI280" s="10">
        <v>21428.571428571428</v>
      </c>
      <c r="AJ280" s="98">
        <f t="shared" si="28"/>
        <v>2.0362216423860254E-5</v>
      </c>
      <c r="AK280" s="119" t="s">
        <v>53</v>
      </c>
      <c r="AL280" s="117">
        <v>1</v>
      </c>
      <c r="AM280" s="10">
        <v>21428.571428571428</v>
      </c>
      <c r="AN280" s="98"/>
      <c r="AO280" s="119" t="s">
        <v>53</v>
      </c>
      <c r="AP280" s="117">
        <v>1</v>
      </c>
      <c r="AQ280" s="10">
        <v>21428.571428571428</v>
      </c>
      <c r="AR280" s="98">
        <f t="shared" si="29"/>
        <v>2.0362216423860254E-5</v>
      </c>
      <c r="AS280" s="119" t="s">
        <v>53</v>
      </c>
      <c r="AT280" s="117">
        <v>1</v>
      </c>
      <c r="AU280" s="10">
        <v>21428.571428571428</v>
      </c>
      <c r="AV280" s="8"/>
    </row>
    <row r="281" spans="1:48" x14ac:dyDescent="0.25">
      <c r="A281" s="6">
        <v>10278</v>
      </c>
      <c r="B281" s="6">
        <v>450059</v>
      </c>
      <c r="C281" s="6">
        <v>5425672</v>
      </c>
      <c r="D281" s="205">
        <v>9</v>
      </c>
      <c r="E281" s="6" t="s">
        <v>212</v>
      </c>
      <c r="F281" s="6">
        <v>1</v>
      </c>
      <c r="G281" s="6">
        <v>150</v>
      </c>
      <c r="H281" s="6">
        <v>150</v>
      </c>
      <c r="I281" s="6">
        <v>310</v>
      </c>
      <c r="J281" s="6">
        <f t="shared" si="24"/>
        <v>46500</v>
      </c>
      <c r="K281" s="6"/>
      <c r="L281" s="84">
        <f t="shared" si="26"/>
        <v>47448.979591836738</v>
      </c>
      <c r="M281" s="7"/>
      <c r="N281" s="7"/>
      <c r="O281" s="7"/>
      <c r="P281" s="7"/>
      <c r="Q281" s="7"/>
      <c r="R281" s="7"/>
      <c r="S281" s="119" t="s">
        <v>53</v>
      </c>
      <c r="T281" s="117">
        <v>1</v>
      </c>
      <c r="U281" s="10">
        <v>47448.979591836738</v>
      </c>
      <c r="V281" s="98">
        <f t="shared" si="27"/>
        <v>9.4884512692731892E-5</v>
      </c>
      <c r="W281" s="119" t="s">
        <v>53</v>
      </c>
      <c r="X281" s="117">
        <v>1</v>
      </c>
      <c r="Y281" s="10">
        <v>47448.979591836738</v>
      </c>
      <c r="Z281" s="98"/>
      <c r="AA281" s="9">
        <v>1041</v>
      </c>
      <c r="AB281" s="119" t="s">
        <v>53</v>
      </c>
      <c r="AC281" s="117">
        <v>1</v>
      </c>
      <c r="AD281" s="10">
        <v>47448.979591836738</v>
      </c>
      <c r="AE281" s="110">
        <f>(Tabelle1[[#This Row],[gesamter Wärmebedarf unter Berücksichtigung Wirkungsgrad Gasfeuerungsanlage (Gas) '[kWh/a'] 2030]]*0.7)/8760</f>
        <v>3.7915851272015657</v>
      </c>
      <c r="AF281" s="8">
        <f t="shared" si="25"/>
        <v>9.1732819796897422E-5</v>
      </c>
      <c r="AG281" s="119" t="s">
        <v>53</v>
      </c>
      <c r="AH281" s="117">
        <v>1</v>
      </c>
      <c r="AI281" s="10">
        <v>47448.979591836738</v>
      </c>
      <c r="AJ281" s="98">
        <f t="shared" si="28"/>
        <v>4.5087764938547715E-5</v>
      </c>
      <c r="AK281" s="119" t="s">
        <v>54</v>
      </c>
      <c r="AL281" s="117">
        <v>1</v>
      </c>
      <c r="AM281" s="10">
        <v>0</v>
      </c>
      <c r="AN281" s="98"/>
      <c r="AO281" s="119" t="s">
        <v>54</v>
      </c>
      <c r="AP281" s="117">
        <v>1</v>
      </c>
      <c r="AQ281" s="10">
        <v>0</v>
      </c>
      <c r="AR281" s="98">
        <f t="shared" si="29"/>
        <v>0</v>
      </c>
      <c r="AS281" s="119" t="s">
        <v>54</v>
      </c>
      <c r="AT281" s="117">
        <v>1</v>
      </c>
      <c r="AU281" s="10">
        <v>0</v>
      </c>
      <c r="AV281" s="8"/>
    </row>
    <row r="282" spans="1:48" x14ac:dyDescent="0.25">
      <c r="A282" s="6">
        <v>10279</v>
      </c>
      <c r="B282" s="6">
        <v>450066</v>
      </c>
      <c r="C282" s="6">
        <v>5425674</v>
      </c>
      <c r="D282" s="205">
        <v>10</v>
      </c>
      <c r="E282" s="6" t="s">
        <v>211</v>
      </c>
      <c r="F282" s="6">
        <v>2</v>
      </c>
      <c r="G282" s="6">
        <v>112</v>
      </c>
      <c r="H282" s="6">
        <v>224</v>
      </c>
      <c r="I282" s="6">
        <v>250</v>
      </c>
      <c r="J282" s="6">
        <f t="shared" si="24"/>
        <v>56000</v>
      </c>
      <c r="K282" s="6"/>
      <c r="L282" s="84">
        <f t="shared" si="26"/>
        <v>57142.857142857145</v>
      </c>
      <c r="M282" s="7"/>
      <c r="N282" s="7"/>
      <c r="O282" s="7"/>
      <c r="P282" s="7"/>
      <c r="Q282" s="7"/>
      <c r="R282" s="7"/>
      <c r="S282" s="119" t="s">
        <v>54</v>
      </c>
      <c r="T282" s="117">
        <v>2</v>
      </c>
      <c r="U282" s="10">
        <v>0</v>
      </c>
      <c r="V282" s="98">
        <f t="shared" si="27"/>
        <v>0</v>
      </c>
      <c r="W282" s="119" t="s">
        <v>54</v>
      </c>
      <c r="X282" s="117">
        <v>2</v>
      </c>
      <c r="Y282" s="10">
        <v>0</v>
      </c>
      <c r="Z282" s="98"/>
      <c r="AA282" s="9">
        <v>1504</v>
      </c>
      <c r="AB282" s="119" t="s">
        <v>54</v>
      </c>
      <c r="AC282" s="117">
        <v>2</v>
      </c>
      <c r="AD282" s="10">
        <v>0</v>
      </c>
      <c r="AE282" s="110">
        <f>(Tabelle1[[#This Row],[gesamter Wärmebedarf unter Berücksichtigung Wirkungsgrad Gasfeuerungsanlage (Gas) '[kWh/a'] 2030]]*0.7)/8760</f>
        <v>0</v>
      </c>
      <c r="AF282" s="8">
        <f t="shared" si="25"/>
        <v>0</v>
      </c>
      <c r="AG282" s="119" t="s">
        <v>54</v>
      </c>
      <c r="AH282" s="117">
        <v>2</v>
      </c>
      <c r="AI282" s="10">
        <v>0</v>
      </c>
      <c r="AJ282" s="98">
        <f t="shared" si="28"/>
        <v>0</v>
      </c>
      <c r="AK282" s="119" t="s">
        <v>54</v>
      </c>
      <c r="AL282" s="117">
        <v>2</v>
      </c>
      <c r="AM282" s="10">
        <v>0</v>
      </c>
      <c r="AN282" s="98"/>
      <c r="AO282" s="119" t="s">
        <v>54</v>
      </c>
      <c r="AP282" s="117">
        <v>2</v>
      </c>
      <c r="AQ282" s="10">
        <v>0</v>
      </c>
      <c r="AR282" s="98">
        <f t="shared" si="29"/>
        <v>0</v>
      </c>
      <c r="AS282" s="119" t="s">
        <v>54</v>
      </c>
      <c r="AT282" s="117">
        <v>2</v>
      </c>
      <c r="AU282" s="10">
        <v>0</v>
      </c>
      <c r="AV282" s="8"/>
    </row>
    <row r="283" spans="1:48" x14ac:dyDescent="0.25">
      <c r="A283" s="6">
        <v>10280</v>
      </c>
      <c r="B283" s="6">
        <v>450073</v>
      </c>
      <c r="C283" s="6">
        <v>5425677</v>
      </c>
      <c r="D283" s="205">
        <v>8</v>
      </c>
      <c r="E283" s="6" t="s">
        <v>212</v>
      </c>
      <c r="F283" s="6">
        <v>1</v>
      </c>
      <c r="G283" s="6">
        <v>150</v>
      </c>
      <c r="H283" s="6">
        <v>150</v>
      </c>
      <c r="I283" s="6">
        <v>290</v>
      </c>
      <c r="J283" s="6">
        <f t="shared" si="24"/>
        <v>43500</v>
      </c>
      <c r="K283" s="6"/>
      <c r="L283" s="84">
        <f t="shared" si="26"/>
        <v>44387.755102040814</v>
      </c>
      <c r="M283" s="7"/>
      <c r="N283" s="7"/>
      <c r="O283" s="7"/>
      <c r="P283" s="7"/>
      <c r="Q283" s="7"/>
      <c r="R283" s="7"/>
      <c r="S283" s="119" t="s">
        <v>54</v>
      </c>
      <c r="T283" s="117">
        <v>1</v>
      </c>
      <c r="U283" s="10">
        <v>0</v>
      </c>
      <c r="V283" s="98">
        <f t="shared" si="27"/>
        <v>0</v>
      </c>
      <c r="W283" s="119" t="s">
        <v>54</v>
      </c>
      <c r="X283" s="117">
        <v>1</v>
      </c>
      <c r="Y283" s="10">
        <v>0</v>
      </c>
      <c r="Z283" s="98"/>
      <c r="AA283" s="9">
        <v>604</v>
      </c>
      <c r="AB283" s="119" t="s">
        <v>54</v>
      </c>
      <c r="AC283" s="117">
        <v>1</v>
      </c>
      <c r="AD283" s="10">
        <v>0</v>
      </c>
      <c r="AE283" s="110">
        <f>(Tabelle1[[#This Row],[gesamter Wärmebedarf unter Berücksichtigung Wirkungsgrad Gasfeuerungsanlage (Gas) '[kWh/a'] 2030]]*0.7)/8760</f>
        <v>0</v>
      </c>
      <c r="AF283" s="8">
        <f t="shared" si="25"/>
        <v>0</v>
      </c>
      <c r="AG283" s="119" t="s">
        <v>54</v>
      </c>
      <c r="AH283" s="117">
        <v>1</v>
      </c>
      <c r="AI283" s="10">
        <v>0</v>
      </c>
      <c r="AJ283" s="98">
        <f t="shared" si="28"/>
        <v>0</v>
      </c>
      <c r="AK283" s="119" t="s">
        <v>54</v>
      </c>
      <c r="AL283" s="117">
        <v>1</v>
      </c>
      <c r="AM283" s="10">
        <v>0</v>
      </c>
      <c r="AN283" s="98"/>
      <c r="AO283" s="119" t="s">
        <v>54</v>
      </c>
      <c r="AP283" s="117">
        <v>1</v>
      </c>
      <c r="AQ283" s="10">
        <v>0</v>
      </c>
      <c r="AR283" s="98">
        <f t="shared" si="29"/>
        <v>0</v>
      </c>
      <c r="AS283" s="119" t="s">
        <v>54</v>
      </c>
      <c r="AT283" s="117">
        <v>1</v>
      </c>
      <c r="AU283" s="10">
        <v>0</v>
      </c>
      <c r="AV283" s="8"/>
    </row>
    <row r="284" spans="1:48" x14ac:dyDescent="0.25">
      <c r="A284" s="6">
        <v>10281</v>
      </c>
      <c r="B284" s="6">
        <v>450082</v>
      </c>
      <c r="C284" s="6">
        <v>5425680</v>
      </c>
      <c r="D284" s="205">
        <v>9</v>
      </c>
      <c r="E284" s="6" t="s">
        <v>211</v>
      </c>
      <c r="F284" s="6">
        <v>2</v>
      </c>
      <c r="G284" s="6">
        <v>112</v>
      </c>
      <c r="H284" s="6">
        <v>224</v>
      </c>
      <c r="I284" s="6">
        <v>200</v>
      </c>
      <c r="J284" s="6">
        <f t="shared" si="24"/>
        <v>44800</v>
      </c>
      <c r="K284" s="6"/>
      <c r="L284" s="84">
        <f t="shared" si="26"/>
        <v>45714.285714285717</v>
      </c>
      <c r="M284" s="7"/>
      <c r="N284" s="7"/>
      <c r="O284" s="7"/>
      <c r="P284" s="7"/>
      <c r="Q284" s="7"/>
      <c r="R284" s="7"/>
      <c r="S284" s="119" t="s">
        <v>54</v>
      </c>
      <c r="T284" s="117">
        <v>2</v>
      </c>
      <c r="U284" s="10">
        <v>0</v>
      </c>
      <c r="V284" s="98">
        <f t="shared" si="27"/>
        <v>0</v>
      </c>
      <c r="W284" s="119" t="s">
        <v>54</v>
      </c>
      <c r="X284" s="117">
        <v>2</v>
      </c>
      <c r="Y284" s="10">
        <v>0</v>
      </c>
      <c r="Z284" s="98"/>
      <c r="AA284" s="9">
        <v>459</v>
      </c>
      <c r="AB284" s="119" t="s">
        <v>54</v>
      </c>
      <c r="AC284" s="117">
        <v>2</v>
      </c>
      <c r="AD284" s="10">
        <v>0</v>
      </c>
      <c r="AE284" s="110">
        <f>(Tabelle1[[#This Row],[gesamter Wärmebedarf unter Berücksichtigung Wirkungsgrad Gasfeuerungsanlage (Gas) '[kWh/a'] 2030]]*0.7)/8760</f>
        <v>0</v>
      </c>
      <c r="AF284" s="8">
        <f t="shared" si="25"/>
        <v>0</v>
      </c>
      <c r="AG284" s="119" t="s">
        <v>54</v>
      </c>
      <c r="AH284" s="117">
        <v>2</v>
      </c>
      <c r="AI284" s="10">
        <v>0</v>
      </c>
      <c r="AJ284" s="98">
        <f t="shared" si="28"/>
        <v>0</v>
      </c>
      <c r="AK284" s="119" t="s">
        <v>54</v>
      </c>
      <c r="AL284" s="117">
        <v>2</v>
      </c>
      <c r="AM284" s="10">
        <v>0</v>
      </c>
      <c r="AN284" s="98"/>
      <c r="AO284" s="119" t="s">
        <v>54</v>
      </c>
      <c r="AP284" s="117">
        <v>2</v>
      </c>
      <c r="AQ284" s="10">
        <v>0</v>
      </c>
      <c r="AR284" s="98">
        <f t="shared" si="29"/>
        <v>0</v>
      </c>
      <c r="AS284" s="119" t="s">
        <v>54</v>
      </c>
      <c r="AT284" s="117">
        <v>2</v>
      </c>
      <c r="AU284" s="10">
        <v>0</v>
      </c>
      <c r="AV284" s="8"/>
    </row>
    <row r="285" spans="1:48" x14ac:dyDescent="0.25">
      <c r="A285" s="6">
        <v>10282</v>
      </c>
      <c r="B285" s="6">
        <v>450091</v>
      </c>
      <c r="C285" s="6">
        <v>5425682</v>
      </c>
      <c r="D285" s="205">
        <v>10</v>
      </c>
      <c r="E285" s="6" t="s">
        <v>212</v>
      </c>
      <c r="F285" s="6">
        <v>1</v>
      </c>
      <c r="G285" s="6">
        <v>150</v>
      </c>
      <c r="H285" s="6">
        <v>150</v>
      </c>
      <c r="I285" s="6">
        <v>100</v>
      </c>
      <c r="J285" s="6">
        <f t="shared" si="24"/>
        <v>15000</v>
      </c>
      <c r="K285" s="6"/>
      <c r="L285" s="84">
        <f t="shared" si="26"/>
        <v>15306.122448979591</v>
      </c>
      <c r="M285" s="7"/>
      <c r="N285" s="7"/>
      <c r="O285" s="7"/>
      <c r="P285" s="7"/>
      <c r="Q285" s="7"/>
      <c r="R285" s="7"/>
      <c r="S285" s="119" t="s">
        <v>53</v>
      </c>
      <c r="T285" s="117">
        <v>1</v>
      </c>
      <c r="U285" s="10">
        <v>15306.122448979591</v>
      </c>
      <c r="V285" s="98">
        <f t="shared" si="27"/>
        <v>3.0607907320236087E-5</v>
      </c>
      <c r="W285" s="119" t="s">
        <v>53</v>
      </c>
      <c r="X285" s="117">
        <v>1</v>
      </c>
      <c r="Y285" s="10">
        <v>15306.122448979591</v>
      </c>
      <c r="Z285" s="98"/>
      <c r="AA285" s="9">
        <v>1192</v>
      </c>
      <c r="AB285" s="119" t="s">
        <v>53</v>
      </c>
      <c r="AC285" s="117">
        <v>1</v>
      </c>
      <c r="AD285" s="10">
        <v>15306.122448979591</v>
      </c>
      <c r="AE285" s="110">
        <f>(Tabelle1[[#This Row],[gesamter Wärmebedarf unter Berücksichtigung Wirkungsgrad Gasfeuerungsanlage (Gas) '[kWh/a'] 2030]]*0.7)/8760</f>
        <v>1.2230919765166339</v>
      </c>
      <c r="AF285" s="8">
        <f t="shared" si="25"/>
        <v>2.9591232192547556E-5</v>
      </c>
      <c r="AG285" s="119" t="s">
        <v>53</v>
      </c>
      <c r="AH285" s="117">
        <v>1</v>
      </c>
      <c r="AI285" s="10">
        <v>15306.122448979591</v>
      </c>
      <c r="AJ285" s="98">
        <f t="shared" si="28"/>
        <v>1.4544440302757324E-5</v>
      </c>
      <c r="AK285" s="119" t="s">
        <v>53</v>
      </c>
      <c r="AL285" s="117">
        <v>1</v>
      </c>
      <c r="AM285" s="10">
        <v>15306.122448979591</v>
      </c>
      <c r="AN285" s="98"/>
      <c r="AO285" s="119" t="s">
        <v>53</v>
      </c>
      <c r="AP285" s="117">
        <v>1</v>
      </c>
      <c r="AQ285" s="10">
        <v>15306.122448979591</v>
      </c>
      <c r="AR285" s="98">
        <f t="shared" si="29"/>
        <v>1.4544440302757324E-5</v>
      </c>
      <c r="AS285" s="119" t="s">
        <v>54</v>
      </c>
      <c r="AT285" s="117">
        <v>1</v>
      </c>
      <c r="AU285" s="10">
        <v>0</v>
      </c>
      <c r="AV285" s="8"/>
    </row>
    <row r="286" spans="1:48" x14ac:dyDescent="0.25">
      <c r="A286" s="6">
        <v>10283</v>
      </c>
      <c r="B286" s="6">
        <v>450085</v>
      </c>
      <c r="C286" s="6">
        <v>5425644</v>
      </c>
      <c r="D286" s="205">
        <v>11</v>
      </c>
      <c r="E286" s="6" t="s">
        <v>212</v>
      </c>
      <c r="F286" s="6">
        <v>1</v>
      </c>
      <c r="G286" s="6">
        <v>150</v>
      </c>
      <c r="H286" s="6">
        <v>150</v>
      </c>
      <c r="I286" s="6">
        <v>170</v>
      </c>
      <c r="J286" s="6">
        <f t="shared" si="24"/>
        <v>25500</v>
      </c>
      <c r="K286" s="6"/>
      <c r="L286" s="84">
        <f t="shared" si="26"/>
        <v>26020.408163265307</v>
      </c>
      <c r="M286" s="7"/>
      <c r="N286" s="7"/>
      <c r="O286" s="7"/>
      <c r="P286" s="7"/>
      <c r="Q286" s="7"/>
      <c r="R286" s="7"/>
      <c r="S286" s="119" t="s">
        <v>54</v>
      </c>
      <c r="T286" s="117">
        <v>1</v>
      </c>
      <c r="U286" s="10">
        <v>0</v>
      </c>
      <c r="V286" s="98">
        <f t="shared" si="27"/>
        <v>0</v>
      </c>
      <c r="W286" s="119" t="s">
        <v>54</v>
      </c>
      <c r="X286" s="117">
        <v>1</v>
      </c>
      <c r="Y286" s="10">
        <v>0</v>
      </c>
      <c r="Z286" s="98"/>
      <c r="AA286" s="9">
        <v>279</v>
      </c>
      <c r="AB286" s="119" t="s">
        <v>54</v>
      </c>
      <c r="AC286" s="117">
        <v>1</v>
      </c>
      <c r="AD286" s="10">
        <v>0</v>
      </c>
      <c r="AE286" s="110">
        <f>(Tabelle1[[#This Row],[gesamter Wärmebedarf unter Berücksichtigung Wirkungsgrad Gasfeuerungsanlage (Gas) '[kWh/a'] 2030]]*0.7)/8760</f>
        <v>0</v>
      </c>
      <c r="AF286" s="8">
        <f t="shared" si="25"/>
        <v>0</v>
      </c>
      <c r="AG286" s="119" t="s">
        <v>54</v>
      </c>
      <c r="AH286" s="117">
        <v>1</v>
      </c>
      <c r="AI286" s="10">
        <v>0</v>
      </c>
      <c r="AJ286" s="98">
        <f t="shared" si="28"/>
        <v>0</v>
      </c>
      <c r="AK286" s="119" t="s">
        <v>54</v>
      </c>
      <c r="AL286" s="117">
        <v>1</v>
      </c>
      <c r="AM286" s="10">
        <v>0</v>
      </c>
      <c r="AN286" s="98"/>
      <c r="AO286" s="119" t="s">
        <v>54</v>
      </c>
      <c r="AP286" s="117">
        <v>1</v>
      </c>
      <c r="AQ286" s="10">
        <v>0</v>
      </c>
      <c r="AR286" s="98">
        <f t="shared" si="29"/>
        <v>0</v>
      </c>
      <c r="AS286" s="119" t="s">
        <v>54</v>
      </c>
      <c r="AT286" s="117">
        <v>1</v>
      </c>
      <c r="AU286" s="10">
        <v>0</v>
      </c>
      <c r="AV286" s="8"/>
    </row>
    <row r="287" spans="1:48" x14ac:dyDescent="0.25">
      <c r="A287" s="6">
        <v>10284</v>
      </c>
      <c r="B287" s="6">
        <v>450094</v>
      </c>
      <c r="C287" s="6">
        <v>5425648</v>
      </c>
      <c r="D287" s="205">
        <v>11</v>
      </c>
      <c r="E287" s="75" t="s">
        <v>210</v>
      </c>
      <c r="F287" s="6">
        <v>6.73</v>
      </c>
      <c r="G287" s="6">
        <v>70</v>
      </c>
      <c r="H287" s="6">
        <v>471.1</v>
      </c>
      <c r="I287" s="6">
        <v>280</v>
      </c>
      <c r="J287" s="6">
        <f t="shared" si="24"/>
        <v>131908</v>
      </c>
      <c r="K287" s="6"/>
      <c r="L287" s="84">
        <f t="shared" si="26"/>
        <v>134600</v>
      </c>
      <c r="M287" s="7"/>
      <c r="N287" s="7"/>
      <c r="O287" s="7"/>
      <c r="P287" s="7"/>
      <c r="Q287" s="7"/>
      <c r="R287" s="7"/>
      <c r="S287" s="119" t="s">
        <v>54</v>
      </c>
      <c r="T287" s="117">
        <v>6.73</v>
      </c>
      <c r="U287" s="10">
        <v>0</v>
      </c>
      <c r="V287" s="98">
        <f t="shared" si="27"/>
        <v>0</v>
      </c>
      <c r="W287" s="119" t="s">
        <v>54</v>
      </c>
      <c r="X287" s="117">
        <v>6.73</v>
      </c>
      <c r="Y287" s="10">
        <v>0</v>
      </c>
      <c r="Z287" s="98"/>
      <c r="AA287" s="9">
        <v>1579</v>
      </c>
      <c r="AB287" s="119" t="s">
        <v>54</v>
      </c>
      <c r="AC287" s="117">
        <v>6.73</v>
      </c>
      <c r="AD287" s="10">
        <v>0</v>
      </c>
      <c r="AE287" s="110">
        <f>(Tabelle1[[#This Row],[gesamter Wärmebedarf unter Berücksichtigung Wirkungsgrad Gasfeuerungsanlage (Gas) '[kWh/a'] 2030]]*0.7)/8760</f>
        <v>0</v>
      </c>
      <c r="AF287" s="8">
        <f t="shared" si="25"/>
        <v>0</v>
      </c>
      <c r="AG287" s="119" t="s">
        <v>54</v>
      </c>
      <c r="AH287" s="117">
        <v>6.73</v>
      </c>
      <c r="AI287" s="10">
        <v>0</v>
      </c>
      <c r="AJ287" s="98">
        <f t="shared" si="28"/>
        <v>0</v>
      </c>
      <c r="AK287" s="119" t="s">
        <v>54</v>
      </c>
      <c r="AL287" s="117">
        <v>6.73</v>
      </c>
      <c r="AM287" s="10">
        <v>0</v>
      </c>
      <c r="AN287" s="98"/>
      <c r="AO287" s="119" t="s">
        <v>54</v>
      </c>
      <c r="AP287" s="117">
        <v>6.73</v>
      </c>
      <c r="AQ287" s="10">
        <v>0</v>
      </c>
      <c r="AR287" s="98">
        <f t="shared" si="29"/>
        <v>0</v>
      </c>
      <c r="AS287" s="119" t="s">
        <v>54</v>
      </c>
      <c r="AT287" s="117">
        <v>6.73</v>
      </c>
      <c r="AU287" s="10">
        <v>0</v>
      </c>
      <c r="AV287" s="8"/>
    </row>
    <row r="288" spans="1:48" x14ac:dyDescent="0.25">
      <c r="A288" s="6">
        <v>10285</v>
      </c>
      <c r="B288" s="6">
        <v>450101</v>
      </c>
      <c r="C288" s="6">
        <v>5425652</v>
      </c>
      <c r="D288" s="205">
        <v>9</v>
      </c>
      <c r="E288" s="6" t="s">
        <v>212</v>
      </c>
      <c r="F288" s="6">
        <v>1</v>
      </c>
      <c r="G288" s="6">
        <v>150</v>
      </c>
      <c r="H288" s="6">
        <v>150</v>
      </c>
      <c r="I288" s="6">
        <v>220</v>
      </c>
      <c r="J288" s="6">
        <f t="shared" si="24"/>
        <v>33000</v>
      </c>
      <c r="K288" s="6"/>
      <c r="L288" s="84">
        <f t="shared" si="26"/>
        <v>33673.469387755104</v>
      </c>
      <c r="M288" s="7"/>
      <c r="N288" s="7"/>
      <c r="O288" s="7"/>
      <c r="P288" s="7"/>
      <c r="Q288" s="7"/>
      <c r="R288" s="7"/>
      <c r="S288" s="119" t="s">
        <v>53</v>
      </c>
      <c r="T288" s="117">
        <v>1</v>
      </c>
      <c r="U288" s="10">
        <v>33673.469387755104</v>
      </c>
      <c r="V288" s="98">
        <f t="shared" si="27"/>
        <v>6.7337396104519392E-5</v>
      </c>
      <c r="W288" s="119" t="s">
        <v>53</v>
      </c>
      <c r="X288" s="117">
        <v>1</v>
      </c>
      <c r="Y288" s="10">
        <v>33673.469387755104</v>
      </c>
      <c r="Z288" s="98"/>
      <c r="AA288" s="9">
        <v>771</v>
      </c>
      <c r="AB288" s="119" t="s">
        <v>53</v>
      </c>
      <c r="AC288" s="117">
        <v>1</v>
      </c>
      <c r="AD288" s="10">
        <v>33673.469387755104</v>
      </c>
      <c r="AE288" s="110">
        <f>(Tabelle1[[#This Row],[gesamter Wärmebedarf unter Berücksichtigung Wirkungsgrad Gasfeuerungsanlage (Gas) '[kWh/a'] 2030]]*0.7)/8760</f>
        <v>2.6908023483365948</v>
      </c>
      <c r="AF288" s="8">
        <f t="shared" si="25"/>
        <v>6.5100710823604618E-5</v>
      </c>
      <c r="AG288" s="119" t="s">
        <v>53</v>
      </c>
      <c r="AH288" s="117">
        <v>1</v>
      </c>
      <c r="AI288" s="10">
        <v>33673.469387755104</v>
      </c>
      <c r="AJ288" s="98">
        <f t="shared" si="28"/>
        <v>3.199776866606612E-5</v>
      </c>
      <c r="AK288" s="119" t="s">
        <v>53</v>
      </c>
      <c r="AL288" s="117">
        <v>1</v>
      </c>
      <c r="AM288" s="10">
        <v>33673.469387755104</v>
      </c>
      <c r="AN288" s="98"/>
      <c r="AO288" s="119" t="s">
        <v>53</v>
      </c>
      <c r="AP288" s="117">
        <v>1</v>
      </c>
      <c r="AQ288" s="10">
        <v>33673.469387755104</v>
      </c>
      <c r="AR288" s="98">
        <f t="shared" si="29"/>
        <v>3.199776866606612E-5</v>
      </c>
      <c r="AS288" s="119" t="s">
        <v>53</v>
      </c>
      <c r="AT288" s="117">
        <v>1</v>
      </c>
      <c r="AU288" s="10">
        <v>33673.469387755104</v>
      </c>
      <c r="AV288" s="8"/>
    </row>
    <row r="289" spans="1:48" x14ac:dyDescent="0.25">
      <c r="A289" s="6">
        <v>10286</v>
      </c>
      <c r="B289" s="6">
        <v>450123</v>
      </c>
      <c r="C289" s="6">
        <v>5425658</v>
      </c>
      <c r="D289" s="205">
        <v>11</v>
      </c>
      <c r="E289" s="75" t="s">
        <v>210</v>
      </c>
      <c r="F289" s="6">
        <v>6.73</v>
      </c>
      <c r="G289" s="6">
        <v>70</v>
      </c>
      <c r="H289" s="6">
        <v>471.1</v>
      </c>
      <c r="I289" s="6">
        <v>120</v>
      </c>
      <c r="J289" s="6">
        <f t="shared" si="24"/>
        <v>56532</v>
      </c>
      <c r="K289" s="6"/>
      <c r="L289" s="84">
        <f t="shared" si="26"/>
        <v>57685.71428571429</v>
      </c>
      <c r="M289" s="7"/>
      <c r="N289" s="7"/>
      <c r="O289" s="7"/>
      <c r="P289" s="7"/>
      <c r="Q289" s="7"/>
      <c r="R289" s="7"/>
      <c r="S289" s="119" t="s">
        <v>54</v>
      </c>
      <c r="T289" s="117">
        <v>6.73</v>
      </c>
      <c r="U289" s="10">
        <v>0</v>
      </c>
      <c r="V289" s="98">
        <f t="shared" si="27"/>
        <v>0</v>
      </c>
      <c r="W289" s="119" t="s">
        <v>54</v>
      </c>
      <c r="X289" s="117">
        <v>6.73</v>
      </c>
      <c r="Y289" s="10">
        <v>0</v>
      </c>
      <c r="Z289" s="98"/>
      <c r="AA289" s="9">
        <v>734</v>
      </c>
      <c r="AB289" s="119" t="s">
        <v>54</v>
      </c>
      <c r="AC289" s="117">
        <v>6.73</v>
      </c>
      <c r="AD289" s="10">
        <v>0</v>
      </c>
      <c r="AE289" s="110">
        <f>(Tabelle1[[#This Row],[gesamter Wärmebedarf unter Berücksichtigung Wirkungsgrad Gasfeuerungsanlage (Gas) '[kWh/a'] 2030]]*0.7)/8760</f>
        <v>0</v>
      </c>
      <c r="AF289" s="8">
        <f t="shared" si="25"/>
        <v>0</v>
      </c>
      <c r="AG289" s="119" t="s">
        <v>54</v>
      </c>
      <c r="AH289" s="117">
        <v>6.73</v>
      </c>
      <c r="AI289" s="10">
        <v>0</v>
      </c>
      <c r="AJ289" s="98">
        <f t="shared" si="28"/>
        <v>0</v>
      </c>
      <c r="AK289" s="119" t="s">
        <v>54</v>
      </c>
      <c r="AL289" s="117">
        <v>6.73</v>
      </c>
      <c r="AM289" s="10">
        <v>0</v>
      </c>
      <c r="AN289" s="98"/>
      <c r="AO289" s="119" t="s">
        <v>54</v>
      </c>
      <c r="AP289" s="117">
        <v>6.73</v>
      </c>
      <c r="AQ289" s="10">
        <v>0</v>
      </c>
      <c r="AR289" s="98">
        <f t="shared" si="29"/>
        <v>0</v>
      </c>
      <c r="AS289" s="119" t="s">
        <v>54</v>
      </c>
      <c r="AT289" s="117">
        <v>6.73</v>
      </c>
      <c r="AU289" s="10">
        <v>0</v>
      </c>
      <c r="AV289" s="8"/>
    </row>
    <row r="290" spans="1:48" x14ac:dyDescent="0.25">
      <c r="A290" s="6">
        <v>10287</v>
      </c>
      <c r="B290" s="6">
        <v>450119</v>
      </c>
      <c r="C290" s="6">
        <v>5425680</v>
      </c>
      <c r="D290" s="205">
        <v>18</v>
      </c>
      <c r="E290" s="75" t="s">
        <v>210</v>
      </c>
      <c r="F290" s="6">
        <v>6.73</v>
      </c>
      <c r="G290" s="6">
        <v>70</v>
      </c>
      <c r="H290" s="6">
        <v>471.1</v>
      </c>
      <c r="I290" s="6">
        <v>210</v>
      </c>
      <c r="J290" s="6">
        <f t="shared" si="24"/>
        <v>98931</v>
      </c>
      <c r="K290" s="6"/>
      <c r="L290" s="84">
        <f t="shared" si="26"/>
        <v>100950</v>
      </c>
      <c r="M290" s="7"/>
      <c r="N290" s="7"/>
      <c r="O290" s="7"/>
      <c r="P290" s="7"/>
      <c r="Q290" s="7"/>
      <c r="R290" s="7"/>
      <c r="S290" s="119" t="s">
        <v>53</v>
      </c>
      <c r="T290" s="117">
        <v>6.73</v>
      </c>
      <c r="U290" s="10">
        <v>100950</v>
      </c>
      <c r="V290" s="98">
        <f t="shared" si="27"/>
        <v>2.0187139193988509E-4</v>
      </c>
      <c r="W290" s="119" t="s">
        <v>53</v>
      </c>
      <c r="X290" s="117">
        <v>6.73</v>
      </c>
      <c r="Y290" s="10">
        <v>100950</v>
      </c>
      <c r="Z290" s="98"/>
      <c r="AA290" s="9">
        <v>213</v>
      </c>
      <c r="AB290" s="119" t="s">
        <v>53</v>
      </c>
      <c r="AC290" s="117">
        <v>6.73</v>
      </c>
      <c r="AD290" s="10">
        <v>100950</v>
      </c>
      <c r="AE290" s="110">
        <f>(Tabelle1[[#This Row],[gesamter Wärmebedarf unter Berücksichtigung Wirkungsgrad Gasfeuerungsanlage (Gas) '[kWh/a'] 2030]]*0.7)/8760</f>
        <v>8.0667808219178081</v>
      </c>
      <c r="AF290" s="8">
        <f t="shared" si="25"/>
        <v>1.9516601280272812E-4</v>
      </c>
      <c r="AG290" s="119" t="s">
        <v>53</v>
      </c>
      <c r="AH290" s="117">
        <v>6.73</v>
      </c>
      <c r="AI290" s="10">
        <v>100950</v>
      </c>
      <c r="AJ290" s="98">
        <f t="shared" si="28"/>
        <v>9.5926401572805678E-5</v>
      </c>
      <c r="AK290" s="119" t="s">
        <v>53</v>
      </c>
      <c r="AL290" s="117">
        <v>6.73</v>
      </c>
      <c r="AM290" s="10">
        <v>100950</v>
      </c>
      <c r="AN290" s="98"/>
      <c r="AO290" s="119" t="s">
        <v>53</v>
      </c>
      <c r="AP290" s="117">
        <v>6.73</v>
      </c>
      <c r="AQ290" s="10">
        <v>100950</v>
      </c>
      <c r="AR290" s="98">
        <f t="shared" si="29"/>
        <v>9.5926401572805678E-5</v>
      </c>
      <c r="AS290" s="119" t="s">
        <v>54</v>
      </c>
      <c r="AT290" s="117">
        <v>6.73</v>
      </c>
      <c r="AU290" s="10">
        <v>0</v>
      </c>
      <c r="AV290" s="8"/>
    </row>
    <row r="291" spans="1:48" x14ac:dyDescent="0.25">
      <c r="A291" s="6">
        <v>10288</v>
      </c>
      <c r="B291" s="6">
        <v>450131</v>
      </c>
      <c r="C291" s="6">
        <v>5425660</v>
      </c>
      <c r="D291" s="205">
        <v>12</v>
      </c>
      <c r="E291" s="6" t="s">
        <v>212</v>
      </c>
      <c r="F291" s="6">
        <v>1</v>
      </c>
      <c r="G291" s="6">
        <v>150</v>
      </c>
      <c r="H291" s="6">
        <v>150</v>
      </c>
      <c r="I291" s="6">
        <v>130</v>
      </c>
      <c r="J291" s="6">
        <f t="shared" si="24"/>
        <v>19500</v>
      </c>
      <c r="K291" s="6"/>
      <c r="L291" s="84">
        <f t="shared" si="26"/>
        <v>19897.959183673469</v>
      </c>
      <c r="M291" s="7"/>
      <c r="N291" s="7"/>
      <c r="O291" s="7"/>
      <c r="P291" s="7"/>
      <c r="Q291" s="7"/>
      <c r="R291" s="7"/>
      <c r="S291" s="119" t="s">
        <v>53</v>
      </c>
      <c r="T291" s="117">
        <v>1</v>
      </c>
      <c r="U291" s="10">
        <v>19897.959183673469</v>
      </c>
      <c r="V291" s="98">
        <f t="shared" si="27"/>
        <v>3.9790279516306914E-5</v>
      </c>
      <c r="W291" s="119" t="s">
        <v>53</v>
      </c>
      <c r="X291" s="117">
        <v>1</v>
      </c>
      <c r="Y291" s="10">
        <v>19897.959183673469</v>
      </c>
      <c r="Z291" s="98"/>
      <c r="AA291" s="9">
        <v>312</v>
      </c>
      <c r="AB291" s="119" t="s">
        <v>53</v>
      </c>
      <c r="AC291" s="117">
        <v>1</v>
      </c>
      <c r="AD291" s="10">
        <v>19897.959183673469</v>
      </c>
      <c r="AE291" s="110">
        <f>(Tabelle1[[#This Row],[gesamter Wärmebedarf unter Berücksichtigung Wirkungsgrad Gasfeuerungsanlage (Gas) '[kWh/a'] 2030]]*0.7)/8760</f>
        <v>1.5900195694716242</v>
      </c>
      <c r="AF291" s="8">
        <f t="shared" si="25"/>
        <v>3.8468601850311814E-5</v>
      </c>
      <c r="AG291" s="119" t="s">
        <v>53</v>
      </c>
      <c r="AH291" s="117">
        <v>1</v>
      </c>
      <c r="AI291" s="10">
        <v>19897.959183673469</v>
      </c>
      <c r="AJ291" s="98">
        <f t="shared" si="28"/>
        <v>1.8907772393584524E-5</v>
      </c>
      <c r="AK291" s="119" t="s">
        <v>53</v>
      </c>
      <c r="AL291" s="117">
        <v>1</v>
      </c>
      <c r="AM291" s="10">
        <v>19897.959183673469</v>
      </c>
      <c r="AN291" s="98"/>
      <c r="AO291" s="119" t="s">
        <v>54</v>
      </c>
      <c r="AP291" s="117">
        <v>1</v>
      </c>
      <c r="AQ291" s="10">
        <v>0</v>
      </c>
      <c r="AR291" s="98">
        <f t="shared" si="29"/>
        <v>0</v>
      </c>
      <c r="AS291" s="119" t="s">
        <v>54</v>
      </c>
      <c r="AT291" s="117">
        <v>1</v>
      </c>
      <c r="AU291" s="10">
        <v>0</v>
      </c>
      <c r="AV291" s="8"/>
    </row>
    <row r="292" spans="1:48" x14ac:dyDescent="0.25">
      <c r="A292" s="6">
        <v>10289</v>
      </c>
      <c r="B292" s="6">
        <v>450073</v>
      </c>
      <c r="C292" s="6">
        <v>5425607</v>
      </c>
      <c r="D292" s="205">
        <v>9</v>
      </c>
      <c r="E292" s="75" t="s">
        <v>210</v>
      </c>
      <c r="F292" s="6">
        <v>6.73</v>
      </c>
      <c r="G292" s="6">
        <v>70</v>
      </c>
      <c r="H292" s="6">
        <v>471.1</v>
      </c>
      <c r="I292" s="6">
        <v>180</v>
      </c>
      <c r="J292" s="6">
        <f t="shared" si="24"/>
        <v>84798</v>
      </c>
      <c r="K292" s="6"/>
      <c r="L292" s="84">
        <f t="shared" si="26"/>
        <v>86528.571428571435</v>
      </c>
      <c r="M292" s="7"/>
      <c r="N292" s="7"/>
      <c r="O292" s="7"/>
      <c r="P292" s="7"/>
      <c r="Q292" s="7"/>
      <c r="R292" s="7"/>
      <c r="S292" s="119" t="s">
        <v>54</v>
      </c>
      <c r="T292" s="117">
        <v>6.73</v>
      </c>
      <c r="U292" s="10">
        <v>0</v>
      </c>
      <c r="V292" s="98">
        <f t="shared" si="27"/>
        <v>0</v>
      </c>
      <c r="W292" s="119" t="s">
        <v>54</v>
      </c>
      <c r="X292" s="117">
        <v>6.73</v>
      </c>
      <c r="Y292" s="10">
        <v>0</v>
      </c>
      <c r="Z292" s="98"/>
      <c r="AA292" s="9">
        <v>723</v>
      </c>
      <c r="AB292" s="119" t="s">
        <v>54</v>
      </c>
      <c r="AC292" s="117">
        <v>6.73</v>
      </c>
      <c r="AD292" s="10">
        <v>0</v>
      </c>
      <c r="AE292" s="110">
        <f>(Tabelle1[[#This Row],[gesamter Wärmebedarf unter Berücksichtigung Wirkungsgrad Gasfeuerungsanlage (Gas) '[kWh/a'] 2030]]*0.7)/8760</f>
        <v>0</v>
      </c>
      <c r="AF292" s="8">
        <f t="shared" si="25"/>
        <v>0</v>
      </c>
      <c r="AG292" s="119" t="s">
        <v>54</v>
      </c>
      <c r="AH292" s="117">
        <v>6.73</v>
      </c>
      <c r="AI292" s="10">
        <v>0</v>
      </c>
      <c r="AJ292" s="98">
        <f t="shared" si="28"/>
        <v>0</v>
      </c>
      <c r="AK292" s="119" t="s">
        <v>54</v>
      </c>
      <c r="AL292" s="117">
        <v>6.73</v>
      </c>
      <c r="AM292" s="10">
        <v>0</v>
      </c>
      <c r="AN292" s="98"/>
      <c r="AO292" s="119" t="s">
        <v>54</v>
      </c>
      <c r="AP292" s="117">
        <v>6.73</v>
      </c>
      <c r="AQ292" s="10">
        <v>0</v>
      </c>
      <c r="AR292" s="98">
        <f t="shared" si="29"/>
        <v>0</v>
      </c>
      <c r="AS292" s="119" t="s">
        <v>54</v>
      </c>
      <c r="AT292" s="117">
        <v>6.73</v>
      </c>
      <c r="AU292" s="10">
        <v>0</v>
      </c>
      <c r="AV292" s="8"/>
    </row>
    <row r="293" spans="1:48" x14ac:dyDescent="0.25">
      <c r="A293" s="6">
        <v>10290</v>
      </c>
      <c r="B293" s="6">
        <v>450081</v>
      </c>
      <c r="C293" s="6">
        <v>5425609</v>
      </c>
      <c r="D293" s="205">
        <v>9</v>
      </c>
      <c r="E293" s="6" t="s">
        <v>212</v>
      </c>
      <c r="F293" s="6">
        <v>1</v>
      </c>
      <c r="G293" s="6">
        <v>150</v>
      </c>
      <c r="H293" s="6">
        <v>150</v>
      </c>
      <c r="I293" s="6">
        <v>90</v>
      </c>
      <c r="J293" s="6">
        <f t="shared" si="24"/>
        <v>13500</v>
      </c>
      <c r="K293" s="6"/>
      <c r="L293" s="84">
        <f t="shared" si="26"/>
        <v>13775.510204081633</v>
      </c>
      <c r="M293" s="7"/>
      <c r="N293" s="7"/>
      <c r="O293" s="7"/>
      <c r="P293" s="7"/>
      <c r="Q293" s="7"/>
      <c r="R293" s="7"/>
      <c r="S293" s="119" t="s">
        <v>53</v>
      </c>
      <c r="T293" s="117">
        <v>1</v>
      </c>
      <c r="U293" s="10">
        <v>13775.510204081633</v>
      </c>
      <c r="V293" s="98">
        <f t="shared" si="27"/>
        <v>2.7547116588212479E-5</v>
      </c>
      <c r="W293" s="119" t="s">
        <v>53</v>
      </c>
      <c r="X293" s="117">
        <v>1</v>
      </c>
      <c r="Y293" s="10">
        <v>13775.510204081633</v>
      </c>
      <c r="Z293" s="98"/>
      <c r="AA293" s="9">
        <v>197</v>
      </c>
      <c r="AB293" s="119" t="s">
        <v>53</v>
      </c>
      <c r="AC293" s="117">
        <v>1</v>
      </c>
      <c r="AD293" s="10">
        <v>13775.510204081633</v>
      </c>
      <c r="AE293" s="110">
        <f>(Tabelle1[[#This Row],[gesamter Wärmebedarf unter Berücksichtigung Wirkungsgrad Gasfeuerungsanlage (Gas) '[kWh/a'] 2030]]*0.7)/8760</f>
        <v>1.1007827788649707</v>
      </c>
      <c r="AF293" s="8">
        <f t="shared" si="25"/>
        <v>2.66321089732928E-5</v>
      </c>
      <c r="AG293" s="119" t="s">
        <v>53</v>
      </c>
      <c r="AH293" s="117">
        <v>1</v>
      </c>
      <c r="AI293" s="10">
        <v>13775.510204081633</v>
      </c>
      <c r="AJ293" s="98">
        <f t="shared" si="28"/>
        <v>1.3089996272481594E-5</v>
      </c>
      <c r="AK293" s="119" t="s">
        <v>53</v>
      </c>
      <c r="AL293" s="117">
        <v>1</v>
      </c>
      <c r="AM293" s="10">
        <v>13775.510204081633</v>
      </c>
      <c r="AN293" s="98"/>
      <c r="AO293" s="119" t="s">
        <v>53</v>
      </c>
      <c r="AP293" s="117">
        <v>1</v>
      </c>
      <c r="AQ293" s="10">
        <v>13775.510204081633</v>
      </c>
      <c r="AR293" s="98">
        <f t="shared" si="29"/>
        <v>1.3089996272481594E-5</v>
      </c>
      <c r="AS293" s="119" t="s">
        <v>53</v>
      </c>
      <c r="AT293" s="117">
        <v>1</v>
      </c>
      <c r="AU293" s="10">
        <v>13775.510204081633</v>
      </c>
      <c r="AV293" s="8"/>
    </row>
    <row r="294" spans="1:48" x14ac:dyDescent="0.25">
      <c r="A294" s="6">
        <v>10291</v>
      </c>
      <c r="B294" s="6">
        <v>450088</v>
      </c>
      <c r="C294" s="6">
        <v>5425610</v>
      </c>
      <c r="D294" s="205">
        <v>10</v>
      </c>
      <c r="E294" s="6" t="s">
        <v>212</v>
      </c>
      <c r="F294" s="6">
        <v>1</v>
      </c>
      <c r="G294" s="6">
        <v>150</v>
      </c>
      <c r="H294" s="6">
        <v>150</v>
      </c>
      <c r="I294" s="6">
        <v>230</v>
      </c>
      <c r="J294" s="6">
        <f t="shared" si="24"/>
        <v>34500</v>
      </c>
      <c r="K294" s="6"/>
      <c r="L294" s="84">
        <f t="shared" si="26"/>
        <v>35204.081632653062</v>
      </c>
      <c r="M294" s="7"/>
      <c r="N294" s="7"/>
      <c r="O294" s="7"/>
      <c r="P294" s="7"/>
      <c r="Q294" s="7"/>
      <c r="R294" s="7"/>
      <c r="S294" s="119" t="s">
        <v>53</v>
      </c>
      <c r="T294" s="117">
        <v>1</v>
      </c>
      <c r="U294" s="10">
        <v>35204.081632653062</v>
      </c>
      <c r="V294" s="98">
        <f t="shared" si="27"/>
        <v>7.0398186836542994E-5</v>
      </c>
      <c r="W294" s="119" t="s">
        <v>53</v>
      </c>
      <c r="X294" s="117">
        <v>1</v>
      </c>
      <c r="Y294" s="10">
        <v>35204.081632653062</v>
      </c>
      <c r="Z294" s="98"/>
      <c r="AA294" s="9">
        <v>1372</v>
      </c>
      <c r="AB294" s="119" t="s">
        <v>53</v>
      </c>
      <c r="AC294" s="117">
        <v>1</v>
      </c>
      <c r="AD294" s="10">
        <v>35204.081632653062</v>
      </c>
      <c r="AE294" s="110">
        <f>(Tabelle1[[#This Row],[gesamter Wärmebedarf unter Berücksichtigung Wirkungsgrad Gasfeuerungsanlage (Gas) '[kWh/a'] 2030]]*0.7)/8760</f>
        <v>2.8131115459882583</v>
      </c>
      <c r="AF294" s="8">
        <f t="shared" si="25"/>
        <v>6.8059834042859374E-5</v>
      </c>
      <c r="AG294" s="119" t="s">
        <v>53</v>
      </c>
      <c r="AH294" s="117">
        <v>1</v>
      </c>
      <c r="AI294" s="10">
        <v>35204.081632653062</v>
      </c>
      <c r="AJ294" s="98">
        <f t="shared" si="28"/>
        <v>3.3452212696341853E-5</v>
      </c>
      <c r="AK294" s="119" t="s">
        <v>53</v>
      </c>
      <c r="AL294" s="117">
        <v>1</v>
      </c>
      <c r="AM294" s="10">
        <v>35204.081632653062</v>
      </c>
      <c r="AN294" s="98"/>
      <c r="AO294" s="119" t="s">
        <v>53</v>
      </c>
      <c r="AP294" s="117">
        <v>1</v>
      </c>
      <c r="AQ294" s="10">
        <v>35204.081632653062</v>
      </c>
      <c r="AR294" s="98">
        <f t="shared" si="29"/>
        <v>3.3452212696341853E-5</v>
      </c>
      <c r="AS294" s="119" t="s">
        <v>54</v>
      </c>
      <c r="AT294" s="117">
        <v>1</v>
      </c>
      <c r="AU294" s="10">
        <v>0</v>
      </c>
      <c r="AV294" s="8"/>
    </row>
    <row r="295" spans="1:48" x14ac:dyDescent="0.25">
      <c r="A295" s="6">
        <v>10292</v>
      </c>
      <c r="B295" s="6">
        <v>450096</v>
      </c>
      <c r="C295" s="6">
        <v>5425613</v>
      </c>
      <c r="D295" s="205">
        <v>10</v>
      </c>
      <c r="E295" s="6" t="s">
        <v>212</v>
      </c>
      <c r="F295" s="6">
        <v>1</v>
      </c>
      <c r="G295" s="6">
        <v>150</v>
      </c>
      <c r="H295" s="6">
        <v>150</v>
      </c>
      <c r="I295" s="6">
        <v>170</v>
      </c>
      <c r="J295" s="6">
        <f t="shared" si="24"/>
        <v>25500</v>
      </c>
      <c r="K295" s="6"/>
      <c r="L295" s="84">
        <f t="shared" si="26"/>
        <v>26020.408163265307</v>
      </c>
      <c r="M295" s="7"/>
      <c r="N295" s="7"/>
      <c r="O295" s="7"/>
      <c r="P295" s="7"/>
      <c r="Q295" s="7"/>
      <c r="R295" s="7"/>
      <c r="S295" s="119" t="s">
        <v>53</v>
      </c>
      <c r="T295" s="117">
        <v>1</v>
      </c>
      <c r="U295" s="10">
        <v>26020.408163265307</v>
      </c>
      <c r="V295" s="98">
        <f t="shared" si="27"/>
        <v>5.2033442444401349E-5</v>
      </c>
      <c r="W295" s="119" t="s">
        <v>53</v>
      </c>
      <c r="X295" s="117">
        <v>1</v>
      </c>
      <c r="Y295" s="10">
        <v>26020.408163265307</v>
      </c>
      <c r="Z295" s="98"/>
      <c r="AA295" s="9">
        <v>1111</v>
      </c>
      <c r="AB295" s="119" t="s">
        <v>53</v>
      </c>
      <c r="AC295" s="117">
        <v>1</v>
      </c>
      <c r="AD295" s="10">
        <v>26020.408163265307</v>
      </c>
      <c r="AE295" s="110">
        <f>(Tabelle1[[#This Row],[gesamter Wärmebedarf unter Berücksichtigung Wirkungsgrad Gasfeuerungsanlage (Gas) '[kWh/a'] 2030]]*0.7)/8760</f>
        <v>2.0792563600782779</v>
      </c>
      <c r="AF295" s="8">
        <f t="shared" si="25"/>
        <v>5.0305094727330838E-5</v>
      </c>
      <c r="AG295" s="119" t="s">
        <v>53</v>
      </c>
      <c r="AH295" s="117">
        <v>1</v>
      </c>
      <c r="AI295" s="10">
        <v>26020.408163265307</v>
      </c>
      <c r="AJ295" s="98">
        <f t="shared" si="28"/>
        <v>2.4725548514687455E-5</v>
      </c>
      <c r="AK295" s="119" t="s">
        <v>53</v>
      </c>
      <c r="AL295" s="117">
        <v>1</v>
      </c>
      <c r="AM295" s="10">
        <v>26020.408163265307</v>
      </c>
      <c r="AN295" s="98"/>
      <c r="AO295" s="119" t="s">
        <v>53</v>
      </c>
      <c r="AP295" s="117">
        <v>1</v>
      </c>
      <c r="AQ295" s="10">
        <v>26020.408163265307</v>
      </c>
      <c r="AR295" s="98">
        <f t="shared" si="29"/>
        <v>2.4725548514687455E-5</v>
      </c>
      <c r="AS295" s="119" t="s">
        <v>53</v>
      </c>
      <c r="AT295" s="117">
        <v>1</v>
      </c>
      <c r="AU295" s="10">
        <v>26020.408163265307</v>
      </c>
      <c r="AV295" s="8"/>
    </row>
    <row r="296" spans="1:48" x14ac:dyDescent="0.25">
      <c r="A296" s="6">
        <v>10293</v>
      </c>
      <c r="B296" s="6">
        <v>450105</v>
      </c>
      <c r="C296" s="6">
        <v>5425616</v>
      </c>
      <c r="D296" s="205">
        <v>10</v>
      </c>
      <c r="E296" s="6" t="s">
        <v>212</v>
      </c>
      <c r="F296" s="6">
        <v>1</v>
      </c>
      <c r="G296" s="6">
        <v>150</v>
      </c>
      <c r="H296" s="6">
        <v>150</v>
      </c>
      <c r="I296" s="6">
        <v>150</v>
      </c>
      <c r="J296" s="6">
        <f t="shared" si="24"/>
        <v>22500</v>
      </c>
      <c r="K296" s="6"/>
      <c r="L296" s="84">
        <f t="shared" si="26"/>
        <v>22959.18367346939</v>
      </c>
      <c r="M296" s="7"/>
      <c r="N296" s="7"/>
      <c r="O296" s="7"/>
      <c r="P296" s="7"/>
      <c r="Q296" s="7"/>
      <c r="R296" s="7"/>
      <c r="S296" s="119" t="s">
        <v>54</v>
      </c>
      <c r="T296" s="117">
        <v>1</v>
      </c>
      <c r="U296" s="10">
        <v>0</v>
      </c>
      <c r="V296" s="98">
        <f t="shared" si="27"/>
        <v>0</v>
      </c>
      <c r="W296" s="119" t="s">
        <v>54</v>
      </c>
      <c r="X296" s="117">
        <v>1</v>
      </c>
      <c r="Y296" s="10">
        <v>0</v>
      </c>
      <c r="Z296" s="98"/>
      <c r="AA296" s="9">
        <v>379</v>
      </c>
      <c r="AB296" s="119" t="s">
        <v>54</v>
      </c>
      <c r="AC296" s="117">
        <v>1</v>
      </c>
      <c r="AD296" s="10">
        <v>0</v>
      </c>
      <c r="AE296" s="110">
        <f>(Tabelle1[[#This Row],[gesamter Wärmebedarf unter Berücksichtigung Wirkungsgrad Gasfeuerungsanlage (Gas) '[kWh/a'] 2030]]*0.7)/8760</f>
        <v>0</v>
      </c>
      <c r="AF296" s="8">
        <f t="shared" si="25"/>
        <v>0</v>
      </c>
      <c r="AG296" s="119" t="s">
        <v>54</v>
      </c>
      <c r="AH296" s="117">
        <v>1</v>
      </c>
      <c r="AI296" s="10">
        <v>0</v>
      </c>
      <c r="AJ296" s="98">
        <f t="shared" si="28"/>
        <v>0</v>
      </c>
      <c r="AK296" s="119" t="s">
        <v>54</v>
      </c>
      <c r="AL296" s="117">
        <v>1</v>
      </c>
      <c r="AM296" s="10">
        <v>0</v>
      </c>
      <c r="AN296" s="98"/>
      <c r="AO296" s="119" t="s">
        <v>54</v>
      </c>
      <c r="AP296" s="117">
        <v>1</v>
      </c>
      <c r="AQ296" s="10">
        <v>0</v>
      </c>
      <c r="AR296" s="98">
        <f t="shared" si="29"/>
        <v>0</v>
      </c>
      <c r="AS296" s="119" t="s">
        <v>54</v>
      </c>
      <c r="AT296" s="117">
        <v>1</v>
      </c>
      <c r="AU296" s="10">
        <v>0</v>
      </c>
      <c r="AV296" s="8"/>
    </row>
    <row r="297" spans="1:48" x14ac:dyDescent="0.25">
      <c r="A297" s="6">
        <v>10294</v>
      </c>
      <c r="B297" s="6">
        <v>450112</v>
      </c>
      <c r="C297" s="6">
        <v>5425619</v>
      </c>
      <c r="D297" s="205">
        <v>10</v>
      </c>
      <c r="E297" s="6" t="s">
        <v>212</v>
      </c>
      <c r="F297" s="6">
        <v>1</v>
      </c>
      <c r="G297" s="6">
        <v>150</v>
      </c>
      <c r="H297" s="6">
        <v>150</v>
      </c>
      <c r="I297" s="6">
        <v>110</v>
      </c>
      <c r="J297" s="6">
        <f t="shared" si="24"/>
        <v>16500</v>
      </c>
      <c r="K297" s="6"/>
      <c r="L297" s="84">
        <f t="shared" si="26"/>
        <v>16836.734693877552</v>
      </c>
      <c r="M297" s="7"/>
      <c r="N297" s="7"/>
      <c r="O297" s="7"/>
      <c r="P297" s="7"/>
      <c r="Q297" s="7"/>
      <c r="R297" s="7"/>
      <c r="S297" s="119" t="s">
        <v>54</v>
      </c>
      <c r="T297" s="117">
        <v>1</v>
      </c>
      <c r="U297" s="10">
        <v>0</v>
      </c>
      <c r="V297" s="98">
        <f t="shared" si="27"/>
        <v>0</v>
      </c>
      <c r="W297" s="119" t="s">
        <v>53</v>
      </c>
      <c r="X297" s="117">
        <v>1</v>
      </c>
      <c r="Y297" s="10">
        <v>16836.734693877552</v>
      </c>
      <c r="Z297" s="98"/>
      <c r="AA297" s="9">
        <v>490</v>
      </c>
      <c r="AB297" s="119" t="s">
        <v>53</v>
      </c>
      <c r="AC297" s="117">
        <v>1</v>
      </c>
      <c r="AD297" s="10">
        <v>16836.734693877552</v>
      </c>
      <c r="AE297" s="110">
        <f>(Tabelle1[[#This Row],[gesamter Wärmebedarf unter Berücksichtigung Wirkungsgrad Gasfeuerungsanlage (Gas) '[kWh/a'] 2030]]*0.7)/8760</f>
        <v>1.3454011741682974</v>
      </c>
      <c r="AF297" s="8">
        <f t="shared" si="25"/>
        <v>3.2550355411802309E-5</v>
      </c>
      <c r="AG297" s="119" t="s">
        <v>53</v>
      </c>
      <c r="AH297" s="117">
        <v>1</v>
      </c>
      <c r="AI297" s="10">
        <v>16836.734693877552</v>
      </c>
      <c r="AJ297" s="98">
        <f t="shared" si="28"/>
        <v>1.599888433303306E-5</v>
      </c>
      <c r="AK297" s="119" t="s">
        <v>53</v>
      </c>
      <c r="AL297" s="117">
        <v>1</v>
      </c>
      <c r="AM297" s="10">
        <v>16836.734693877552</v>
      </c>
      <c r="AN297" s="98"/>
      <c r="AO297" s="119" t="s">
        <v>53</v>
      </c>
      <c r="AP297" s="117">
        <v>1</v>
      </c>
      <c r="AQ297" s="10">
        <v>16836.734693877552</v>
      </c>
      <c r="AR297" s="98">
        <f t="shared" si="29"/>
        <v>1.599888433303306E-5</v>
      </c>
      <c r="AS297" s="119" t="s">
        <v>53</v>
      </c>
      <c r="AT297" s="117">
        <v>1</v>
      </c>
      <c r="AU297" s="10">
        <v>16836.734693877552</v>
      </c>
      <c r="AV297" s="8"/>
    </row>
    <row r="298" spans="1:48" x14ac:dyDescent="0.25">
      <c r="A298" s="6">
        <v>10295</v>
      </c>
      <c r="B298" s="6">
        <v>450107</v>
      </c>
      <c r="C298" s="6">
        <v>5425583</v>
      </c>
      <c r="D298" s="205">
        <v>11</v>
      </c>
      <c r="E298" s="75" t="s">
        <v>210</v>
      </c>
      <c r="F298" s="6">
        <v>6.73</v>
      </c>
      <c r="G298" s="6">
        <v>70</v>
      </c>
      <c r="H298" s="6">
        <v>471.1</v>
      </c>
      <c r="I298" s="6">
        <v>180</v>
      </c>
      <c r="J298" s="6">
        <f t="shared" si="24"/>
        <v>84798</v>
      </c>
      <c r="K298" s="6"/>
      <c r="L298" s="84">
        <f t="shared" si="26"/>
        <v>86528.571428571435</v>
      </c>
      <c r="M298" s="7"/>
      <c r="N298" s="7"/>
      <c r="O298" s="7"/>
      <c r="P298" s="7"/>
      <c r="Q298" s="7"/>
      <c r="R298" s="7"/>
      <c r="S298" s="119" t="s">
        <v>53</v>
      </c>
      <c r="T298" s="117">
        <v>6.73</v>
      </c>
      <c r="U298" s="10">
        <v>86528.571428571435</v>
      </c>
      <c r="V298" s="98">
        <f t="shared" si="27"/>
        <v>1.7303262166275864E-4</v>
      </c>
      <c r="W298" s="119" t="s">
        <v>53</v>
      </c>
      <c r="X298" s="117">
        <v>6.73</v>
      </c>
      <c r="Y298" s="10">
        <v>86528.571428571435</v>
      </c>
      <c r="Z298" s="98"/>
      <c r="AA298" s="9">
        <v>552</v>
      </c>
      <c r="AB298" s="119" t="s">
        <v>53</v>
      </c>
      <c r="AC298" s="117">
        <v>6.73</v>
      </c>
      <c r="AD298" s="10">
        <v>86528.571428571435</v>
      </c>
      <c r="AE298" s="110">
        <f>(Tabelle1[[#This Row],[gesamter Wärmebedarf unter Berücksichtigung Wirkungsgrad Gasfeuerungsanlage (Gas) '[kWh/a'] 2030]]*0.7)/8760</f>
        <v>6.9143835616438354</v>
      </c>
      <c r="AF298" s="8">
        <f t="shared" si="25"/>
        <v>1.6728515383090982E-4</v>
      </c>
      <c r="AG298" s="119" t="s">
        <v>54</v>
      </c>
      <c r="AH298" s="117">
        <v>6.73</v>
      </c>
      <c r="AI298" s="10">
        <v>0</v>
      </c>
      <c r="AJ298" s="98">
        <f t="shared" si="28"/>
        <v>0</v>
      </c>
      <c r="AK298" s="119" t="s">
        <v>54</v>
      </c>
      <c r="AL298" s="117">
        <v>6.73</v>
      </c>
      <c r="AM298" s="10">
        <v>0</v>
      </c>
      <c r="AN298" s="98"/>
      <c r="AO298" s="119" t="s">
        <v>54</v>
      </c>
      <c r="AP298" s="117">
        <v>6.73</v>
      </c>
      <c r="AQ298" s="10">
        <v>0</v>
      </c>
      <c r="AR298" s="98">
        <f t="shared" si="29"/>
        <v>0</v>
      </c>
      <c r="AS298" s="119" t="s">
        <v>54</v>
      </c>
      <c r="AT298" s="117">
        <v>6.73</v>
      </c>
      <c r="AU298" s="10">
        <v>0</v>
      </c>
      <c r="AV298" s="8"/>
    </row>
    <row r="299" spans="1:48" x14ac:dyDescent="0.25">
      <c r="A299" s="6">
        <v>10296</v>
      </c>
      <c r="B299" s="6">
        <v>450115</v>
      </c>
      <c r="C299" s="6">
        <v>5425586</v>
      </c>
      <c r="D299" s="205">
        <v>11</v>
      </c>
      <c r="E299" s="75" t="s">
        <v>210</v>
      </c>
      <c r="F299" s="6">
        <v>6.73</v>
      </c>
      <c r="G299" s="6">
        <v>70</v>
      </c>
      <c r="H299" s="6">
        <v>471.1</v>
      </c>
      <c r="I299" s="6">
        <v>100</v>
      </c>
      <c r="J299" s="6">
        <f t="shared" si="24"/>
        <v>47110</v>
      </c>
      <c r="K299" s="6"/>
      <c r="L299" s="84">
        <f t="shared" si="26"/>
        <v>48071.428571428572</v>
      </c>
      <c r="M299" s="7"/>
      <c r="N299" s="7"/>
      <c r="O299" s="7"/>
      <c r="P299" s="7"/>
      <c r="Q299" s="7"/>
      <c r="R299" s="7"/>
      <c r="S299" s="119" t="s">
        <v>54</v>
      </c>
      <c r="T299" s="117">
        <v>6.73</v>
      </c>
      <c r="U299" s="10">
        <v>0</v>
      </c>
      <c r="V299" s="98">
        <f t="shared" si="27"/>
        <v>0</v>
      </c>
      <c r="W299" s="119" t="s">
        <v>54</v>
      </c>
      <c r="X299" s="117">
        <v>6.73</v>
      </c>
      <c r="Y299" s="10">
        <v>0</v>
      </c>
      <c r="Z299" s="98"/>
      <c r="AA299" s="9">
        <v>874</v>
      </c>
      <c r="AB299" s="119" t="s">
        <v>54</v>
      </c>
      <c r="AC299" s="117">
        <v>6.73</v>
      </c>
      <c r="AD299" s="10">
        <v>0</v>
      </c>
      <c r="AE299" s="110">
        <f>(Tabelle1[[#This Row],[gesamter Wärmebedarf unter Berücksichtigung Wirkungsgrad Gasfeuerungsanlage (Gas) '[kWh/a'] 2030]]*0.7)/8760</f>
        <v>0</v>
      </c>
      <c r="AF299" s="8">
        <f t="shared" si="25"/>
        <v>0</v>
      </c>
      <c r="AG299" s="119" t="s">
        <v>54</v>
      </c>
      <c r="AH299" s="117">
        <v>6.73</v>
      </c>
      <c r="AI299" s="10">
        <v>0</v>
      </c>
      <c r="AJ299" s="98">
        <f t="shared" si="28"/>
        <v>0</v>
      </c>
      <c r="AK299" s="119" t="s">
        <v>54</v>
      </c>
      <c r="AL299" s="117">
        <v>6.73</v>
      </c>
      <c r="AM299" s="10">
        <v>0</v>
      </c>
      <c r="AN299" s="98"/>
      <c r="AO299" s="119" t="s">
        <v>54</v>
      </c>
      <c r="AP299" s="117">
        <v>6.73</v>
      </c>
      <c r="AQ299" s="10">
        <v>0</v>
      </c>
      <c r="AR299" s="98">
        <f t="shared" si="29"/>
        <v>0</v>
      </c>
      <c r="AS299" s="119" t="s">
        <v>54</v>
      </c>
      <c r="AT299" s="117">
        <v>6.73</v>
      </c>
      <c r="AU299" s="10">
        <v>0</v>
      </c>
      <c r="AV299" s="8"/>
    </row>
    <row r="300" spans="1:48" x14ac:dyDescent="0.25">
      <c r="A300" s="6">
        <v>10297</v>
      </c>
      <c r="B300" s="6">
        <v>450123</v>
      </c>
      <c r="C300" s="6">
        <v>5425589</v>
      </c>
      <c r="D300" s="205">
        <v>11</v>
      </c>
      <c r="E300" s="6" t="s">
        <v>212</v>
      </c>
      <c r="F300" s="6">
        <v>1</v>
      </c>
      <c r="G300" s="6">
        <v>150</v>
      </c>
      <c r="H300" s="6">
        <v>150</v>
      </c>
      <c r="I300" s="6">
        <v>130</v>
      </c>
      <c r="J300" s="6">
        <f t="shared" si="24"/>
        <v>19500</v>
      </c>
      <c r="K300" s="6"/>
      <c r="L300" s="84">
        <f t="shared" si="26"/>
        <v>19897.959183673469</v>
      </c>
      <c r="M300" s="7"/>
      <c r="N300" s="7"/>
      <c r="O300" s="7"/>
      <c r="P300" s="7"/>
      <c r="Q300" s="7"/>
      <c r="R300" s="7"/>
      <c r="S300" s="119" t="s">
        <v>53</v>
      </c>
      <c r="T300" s="117">
        <v>1</v>
      </c>
      <c r="U300" s="10">
        <v>19897.959183673469</v>
      </c>
      <c r="V300" s="98">
        <f t="shared" si="27"/>
        <v>3.9790279516306914E-5</v>
      </c>
      <c r="W300" s="119" t="s">
        <v>53</v>
      </c>
      <c r="X300" s="117">
        <v>1</v>
      </c>
      <c r="Y300" s="10">
        <v>19897.959183673469</v>
      </c>
      <c r="Z300" s="98"/>
      <c r="AA300" s="9">
        <v>281</v>
      </c>
      <c r="AB300" s="119" t="s">
        <v>53</v>
      </c>
      <c r="AC300" s="117">
        <v>1</v>
      </c>
      <c r="AD300" s="10">
        <v>19897.959183673469</v>
      </c>
      <c r="AE300" s="110">
        <f>(Tabelle1[[#This Row],[gesamter Wärmebedarf unter Berücksichtigung Wirkungsgrad Gasfeuerungsanlage (Gas) '[kWh/a'] 2030]]*0.7)/8760</f>
        <v>1.5900195694716242</v>
      </c>
      <c r="AF300" s="8">
        <f t="shared" si="25"/>
        <v>3.8468601850311814E-5</v>
      </c>
      <c r="AG300" s="119" t="s">
        <v>53</v>
      </c>
      <c r="AH300" s="117">
        <v>1</v>
      </c>
      <c r="AI300" s="10">
        <v>19897.959183673469</v>
      </c>
      <c r="AJ300" s="98">
        <f t="shared" si="28"/>
        <v>1.8907772393584524E-5</v>
      </c>
      <c r="AK300" s="119" t="s">
        <v>53</v>
      </c>
      <c r="AL300" s="117">
        <v>1</v>
      </c>
      <c r="AM300" s="10">
        <v>19897.959183673469</v>
      </c>
      <c r="AN300" s="98"/>
      <c r="AO300" s="119" t="s">
        <v>53</v>
      </c>
      <c r="AP300" s="117">
        <v>1</v>
      </c>
      <c r="AQ300" s="10">
        <v>19897.959183673469</v>
      </c>
      <c r="AR300" s="98">
        <f t="shared" si="29"/>
        <v>1.8907772393584524E-5</v>
      </c>
      <c r="AS300" s="119" t="s">
        <v>53</v>
      </c>
      <c r="AT300" s="117">
        <v>1</v>
      </c>
      <c r="AU300" s="10">
        <v>19897.959183673469</v>
      </c>
      <c r="AV300" s="8"/>
    </row>
    <row r="301" spans="1:48" x14ac:dyDescent="0.25">
      <c r="A301" s="6">
        <v>10298</v>
      </c>
      <c r="B301" s="6">
        <v>450087</v>
      </c>
      <c r="C301" s="6">
        <v>5425775</v>
      </c>
      <c r="D301" s="205">
        <v>15</v>
      </c>
      <c r="E301" s="75" t="s">
        <v>210</v>
      </c>
      <c r="F301" s="6">
        <v>6.73</v>
      </c>
      <c r="G301" s="6">
        <v>70</v>
      </c>
      <c r="H301" s="6">
        <v>471.1</v>
      </c>
      <c r="I301" s="6">
        <v>160</v>
      </c>
      <c r="J301" s="6">
        <f t="shared" si="24"/>
        <v>75376</v>
      </c>
      <c r="K301" s="6"/>
      <c r="L301" s="84">
        <f t="shared" si="26"/>
        <v>76914.28571428571</v>
      </c>
      <c r="M301" s="7"/>
      <c r="N301" s="7"/>
      <c r="O301" s="7"/>
      <c r="P301" s="7"/>
      <c r="Q301" s="7"/>
      <c r="R301" s="7"/>
      <c r="S301" s="119" t="s">
        <v>53</v>
      </c>
      <c r="T301" s="117">
        <v>6.73</v>
      </c>
      <c r="U301" s="10">
        <v>76914.28571428571</v>
      </c>
      <c r="V301" s="98">
        <f t="shared" si="27"/>
        <v>1.5380677481134102E-4</v>
      </c>
      <c r="W301" s="119" t="s">
        <v>53</v>
      </c>
      <c r="X301" s="117">
        <v>6.73</v>
      </c>
      <c r="Y301" s="10">
        <v>76914.28571428571</v>
      </c>
      <c r="Z301" s="98"/>
      <c r="AA301" s="9">
        <v>1227</v>
      </c>
      <c r="AB301" s="119" t="s">
        <v>53</v>
      </c>
      <c r="AC301" s="117">
        <v>6.73</v>
      </c>
      <c r="AD301" s="10">
        <v>76914.28571428571</v>
      </c>
      <c r="AE301" s="110">
        <f>(Tabelle1[[#This Row],[gesamter Wärmebedarf unter Berücksichtigung Wirkungsgrad Gasfeuerungsanlage (Gas) '[kWh/a'] 2030]]*0.7)/8760</f>
        <v>6.1461187214611863</v>
      </c>
      <c r="AF301" s="8">
        <f t="shared" si="25"/>
        <v>1.4869791451636429E-4</v>
      </c>
      <c r="AG301" s="119" t="s">
        <v>53</v>
      </c>
      <c r="AH301" s="117">
        <v>6.73</v>
      </c>
      <c r="AI301" s="10">
        <v>76914.28571428571</v>
      </c>
      <c r="AJ301" s="98">
        <f t="shared" si="28"/>
        <v>7.308678215070908E-5</v>
      </c>
      <c r="AK301" s="119" t="s">
        <v>53</v>
      </c>
      <c r="AL301" s="117">
        <v>6.73</v>
      </c>
      <c r="AM301" s="10">
        <v>76914.28571428571</v>
      </c>
      <c r="AN301" s="98"/>
      <c r="AO301" s="119" t="s">
        <v>54</v>
      </c>
      <c r="AP301" s="117">
        <v>6.73</v>
      </c>
      <c r="AQ301" s="10">
        <v>0</v>
      </c>
      <c r="AR301" s="98">
        <f t="shared" si="29"/>
        <v>0</v>
      </c>
      <c r="AS301" s="119" t="s">
        <v>54</v>
      </c>
      <c r="AT301" s="117">
        <v>6.73</v>
      </c>
      <c r="AU301" s="10">
        <v>0</v>
      </c>
      <c r="AV301" s="8"/>
    </row>
    <row r="302" spans="1:48" x14ac:dyDescent="0.25">
      <c r="A302" s="6">
        <v>10299</v>
      </c>
      <c r="B302" s="6">
        <v>450120</v>
      </c>
      <c r="C302" s="6">
        <v>5425774</v>
      </c>
      <c r="D302" s="205">
        <v>16</v>
      </c>
      <c r="E302" s="75" t="s">
        <v>210</v>
      </c>
      <c r="F302" s="6">
        <v>6.73</v>
      </c>
      <c r="G302" s="6">
        <v>70</v>
      </c>
      <c r="H302" s="6">
        <v>471.1</v>
      </c>
      <c r="I302" s="6">
        <v>270</v>
      </c>
      <c r="J302" s="6">
        <f t="shared" si="24"/>
        <v>127197</v>
      </c>
      <c r="K302" s="6"/>
      <c r="L302" s="84">
        <f t="shared" si="26"/>
        <v>129792.85714285714</v>
      </c>
      <c r="M302" s="7"/>
      <c r="N302" s="7"/>
      <c r="O302" s="7"/>
      <c r="P302" s="7"/>
      <c r="Q302" s="7"/>
      <c r="R302" s="7"/>
      <c r="S302" s="119" t="s">
        <v>54</v>
      </c>
      <c r="T302" s="117">
        <v>6.73</v>
      </c>
      <c r="U302" s="10">
        <v>0</v>
      </c>
      <c r="V302" s="98">
        <f t="shared" si="27"/>
        <v>0</v>
      </c>
      <c r="W302" s="119" t="s">
        <v>54</v>
      </c>
      <c r="X302" s="117">
        <v>6.73</v>
      </c>
      <c r="Y302" s="10">
        <v>0</v>
      </c>
      <c r="Z302" s="98"/>
      <c r="AA302" s="9">
        <v>301</v>
      </c>
      <c r="AB302" s="119" t="s">
        <v>54</v>
      </c>
      <c r="AC302" s="117">
        <v>6.73</v>
      </c>
      <c r="AD302" s="10">
        <v>0</v>
      </c>
      <c r="AE302" s="110">
        <f>(Tabelle1[[#This Row],[gesamter Wärmebedarf unter Berücksichtigung Wirkungsgrad Gasfeuerungsanlage (Gas) '[kWh/a'] 2030]]*0.7)/8760</f>
        <v>0</v>
      </c>
      <c r="AF302" s="8">
        <f t="shared" si="25"/>
        <v>0</v>
      </c>
      <c r="AG302" s="119" t="s">
        <v>54</v>
      </c>
      <c r="AH302" s="117">
        <v>6.73</v>
      </c>
      <c r="AI302" s="10">
        <v>0</v>
      </c>
      <c r="AJ302" s="98">
        <f t="shared" si="28"/>
        <v>0</v>
      </c>
      <c r="AK302" s="119" t="s">
        <v>54</v>
      </c>
      <c r="AL302" s="117">
        <v>6.73</v>
      </c>
      <c r="AM302" s="10">
        <v>0</v>
      </c>
      <c r="AN302" s="98"/>
      <c r="AO302" s="119" t="s">
        <v>54</v>
      </c>
      <c r="AP302" s="117">
        <v>6.73</v>
      </c>
      <c r="AQ302" s="10">
        <v>0</v>
      </c>
      <c r="AR302" s="98">
        <f t="shared" si="29"/>
        <v>0</v>
      </c>
      <c r="AS302" s="119" t="s">
        <v>54</v>
      </c>
      <c r="AT302" s="117">
        <v>6.73</v>
      </c>
      <c r="AU302" s="10">
        <v>0</v>
      </c>
      <c r="AV302" s="8"/>
    </row>
    <row r="303" spans="1:48" x14ac:dyDescent="0.25">
      <c r="A303" s="6">
        <v>10300</v>
      </c>
      <c r="B303" s="6">
        <v>450096</v>
      </c>
      <c r="C303" s="6">
        <v>5425756</v>
      </c>
      <c r="D303" s="205">
        <v>13</v>
      </c>
      <c r="E303" s="6" t="s">
        <v>212</v>
      </c>
      <c r="F303" s="6">
        <v>1</v>
      </c>
      <c r="G303" s="6">
        <v>150</v>
      </c>
      <c r="H303" s="6">
        <v>150</v>
      </c>
      <c r="I303" s="6">
        <v>120</v>
      </c>
      <c r="J303" s="6">
        <f t="shared" si="24"/>
        <v>18000</v>
      </c>
      <c r="K303" s="6"/>
      <c r="L303" s="84">
        <f t="shared" si="26"/>
        <v>18367.34693877551</v>
      </c>
      <c r="M303" s="7"/>
      <c r="N303" s="7"/>
      <c r="O303" s="7"/>
      <c r="P303" s="7"/>
      <c r="Q303" s="7"/>
      <c r="R303" s="7"/>
      <c r="S303" s="119" t="s">
        <v>53</v>
      </c>
      <c r="T303" s="117">
        <v>1</v>
      </c>
      <c r="U303" s="10">
        <v>18367.34693877551</v>
      </c>
      <c r="V303" s="98">
        <f t="shared" si="27"/>
        <v>3.6729488784283305E-5</v>
      </c>
      <c r="W303" s="119" t="s">
        <v>53</v>
      </c>
      <c r="X303" s="117">
        <v>1</v>
      </c>
      <c r="Y303" s="10">
        <v>18367.34693877551</v>
      </c>
      <c r="Z303" s="98"/>
      <c r="AA303" s="9">
        <v>740</v>
      </c>
      <c r="AB303" s="119" t="s">
        <v>53</v>
      </c>
      <c r="AC303" s="117">
        <v>1</v>
      </c>
      <c r="AD303" s="10">
        <v>18367.34693877551</v>
      </c>
      <c r="AE303" s="110">
        <f>(Tabelle1[[#This Row],[gesamter Wärmebedarf unter Berücksichtigung Wirkungsgrad Gasfeuerungsanlage (Gas) '[kWh/a'] 2030]]*0.7)/8760</f>
        <v>1.4677103718199609</v>
      </c>
      <c r="AF303" s="8">
        <f t="shared" si="25"/>
        <v>3.5509478631057065E-5</v>
      </c>
      <c r="AG303" s="119" t="s">
        <v>53</v>
      </c>
      <c r="AH303" s="117">
        <v>1</v>
      </c>
      <c r="AI303" s="10">
        <v>18367.34693877551</v>
      </c>
      <c r="AJ303" s="98">
        <f t="shared" si="28"/>
        <v>1.7453328363308793E-5</v>
      </c>
      <c r="AK303" s="119" t="s">
        <v>53</v>
      </c>
      <c r="AL303" s="117">
        <v>1</v>
      </c>
      <c r="AM303" s="10">
        <v>18367.34693877551</v>
      </c>
      <c r="AN303" s="98"/>
      <c r="AO303" s="119" t="s">
        <v>54</v>
      </c>
      <c r="AP303" s="117">
        <v>1</v>
      </c>
      <c r="AQ303" s="10">
        <v>0</v>
      </c>
      <c r="AR303" s="98">
        <f t="shared" si="29"/>
        <v>0</v>
      </c>
      <c r="AS303" s="119" t="s">
        <v>54</v>
      </c>
      <c r="AT303" s="117">
        <v>1</v>
      </c>
      <c r="AU303" s="10">
        <v>0</v>
      </c>
      <c r="AV303" s="8"/>
    </row>
    <row r="304" spans="1:48" x14ac:dyDescent="0.25">
      <c r="A304" s="6">
        <v>10301</v>
      </c>
      <c r="B304" s="6">
        <v>450102</v>
      </c>
      <c r="C304" s="6">
        <v>5425738</v>
      </c>
      <c r="D304" s="205">
        <v>14</v>
      </c>
      <c r="E304" s="6" t="s">
        <v>212</v>
      </c>
      <c r="F304" s="6">
        <v>1</v>
      </c>
      <c r="G304" s="6">
        <v>150</v>
      </c>
      <c r="H304" s="6">
        <v>150</v>
      </c>
      <c r="I304" s="6">
        <v>160</v>
      </c>
      <c r="J304" s="6">
        <f t="shared" si="24"/>
        <v>24000</v>
      </c>
      <c r="K304" s="6"/>
      <c r="L304" s="84">
        <f t="shared" si="26"/>
        <v>24489.795918367348</v>
      </c>
      <c r="M304" s="7"/>
      <c r="N304" s="7"/>
      <c r="O304" s="7"/>
      <c r="P304" s="7"/>
      <c r="Q304" s="7"/>
      <c r="R304" s="7"/>
      <c r="S304" s="119" t="s">
        <v>53</v>
      </c>
      <c r="T304" s="117">
        <v>1</v>
      </c>
      <c r="U304" s="10">
        <v>24489.795918367348</v>
      </c>
      <c r="V304" s="98">
        <f t="shared" si="27"/>
        <v>4.8972651712377733E-5</v>
      </c>
      <c r="W304" s="119" t="s">
        <v>53</v>
      </c>
      <c r="X304" s="117">
        <v>1</v>
      </c>
      <c r="Y304" s="10">
        <v>24489.795918367348</v>
      </c>
      <c r="Z304" s="98"/>
      <c r="AA304" s="9">
        <v>1221</v>
      </c>
      <c r="AB304" s="119" t="s">
        <v>53</v>
      </c>
      <c r="AC304" s="117">
        <v>1</v>
      </c>
      <c r="AD304" s="10">
        <v>24489.795918367348</v>
      </c>
      <c r="AE304" s="110">
        <f>(Tabelle1[[#This Row],[gesamter Wärmebedarf unter Berücksichtigung Wirkungsgrad Gasfeuerungsanlage (Gas) '[kWh/a'] 2030]]*0.7)/8760</f>
        <v>1.9569471624266144</v>
      </c>
      <c r="AF304" s="8">
        <f t="shared" si="25"/>
        <v>4.7345971508076089E-5</v>
      </c>
      <c r="AG304" s="119" t="s">
        <v>53</v>
      </c>
      <c r="AH304" s="117">
        <v>1</v>
      </c>
      <c r="AI304" s="10">
        <v>24489.795918367348</v>
      </c>
      <c r="AJ304" s="98">
        <f t="shared" si="28"/>
        <v>2.3271104484411725E-5</v>
      </c>
      <c r="AK304" s="119" t="s">
        <v>53</v>
      </c>
      <c r="AL304" s="117">
        <v>1</v>
      </c>
      <c r="AM304" s="10">
        <v>24489.795918367348</v>
      </c>
      <c r="AN304" s="98"/>
      <c r="AO304" s="119" t="s">
        <v>54</v>
      </c>
      <c r="AP304" s="117">
        <v>1</v>
      </c>
      <c r="AQ304" s="10">
        <v>0</v>
      </c>
      <c r="AR304" s="98">
        <f t="shared" si="29"/>
        <v>0</v>
      </c>
      <c r="AS304" s="119" t="s">
        <v>54</v>
      </c>
      <c r="AT304" s="117">
        <v>1</v>
      </c>
      <c r="AU304" s="10">
        <v>0</v>
      </c>
      <c r="AV304" s="8"/>
    </row>
    <row r="305" spans="1:48" x14ac:dyDescent="0.25">
      <c r="A305" s="6">
        <v>10302</v>
      </c>
      <c r="B305" s="6">
        <v>450130</v>
      </c>
      <c r="C305" s="6">
        <v>5425744</v>
      </c>
      <c r="D305" s="205">
        <v>15</v>
      </c>
      <c r="E305" s="6" t="s">
        <v>195</v>
      </c>
      <c r="F305" s="6">
        <v>1</v>
      </c>
      <c r="G305" s="6">
        <v>90</v>
      </c>
      <c r="H305" s="6">
        <v>90</v>
      </c>
      <c r="I305" s="6">
        <v>140</v>
      </c>
      <c r="J305" s="6">
        <f t="shared" si="24"/>
        <v>12600</v>
      </c>
      <c r="K305" s="6"/>
      <c r="L305" s="84">
        <f t="shared" si="26"/>
        <v>12857.142857142857</v>
      </c>
      <c r="M305" s="7"/>
      <c r="N305" s="7"/>
      <c r="O305" s="7"/>
      <c r="P305" s="7"/>
      <c r="Q305" s="7"/>
      <c r="R305" s="7"/>
      <c r="S305" s="119" t="s">
        <v>54</v>
      </c>
      <c r="T305" s="117">
        <v>1</v>
      </c>
      <c r="U305" s="10">
        <v>0</v>
      </c>
      <c r="V305" s="98">
        <f t="shared" si="27"/>
        <v>0</v>
      </c>
      <c r="W305" s="119" t="s">
        <v>54</v>
      </c>
      <c r="X305" s="117">
        <v>1</v>
      </c>
      <c r="Y305" s="10">
        <v>0</v>
      </c>
      <c r="Z305" s="98"/>
      <c r="AA305" s="9">
        <v>28</v>
      </c>
      <c r="AB305" s="119" t="s">
        <v>54</v>
      </c>
      <c r="AC305" s="117">
        <v>1</v>
      </c>
      <c r="AD305" s="10">
        <v>0</v>
      </c>
      <c r="AE305" s="110">
        <f>(Tabelle1[[#This Row],[gesamter Wärmebedarf unter Berücksichtigung Wirkungsgrad Gasfeuerungsanlage (Gas) '[kWh/a'] 2030]]*0.7)/8760</f>
        <v>0</v>
      </c>
      <c r="AF305" s="8">
        <f t="shared" si="25"/>
        <v>0</v>
      </c>
      <c r="AG305" s="119" t="s">
        <v>54</v>
      </c>
      <c r="AH305" s="117">
        <v>1</v>
      </c>
      <c r="AI305" s="10">
        <v>0</v>
      </c>
      <c r="AJ305" s="98">
        <f t="shared" si="28"/>
        <v>0</v>
      </c>
      <c r="AK305" s="119" t="s">
        <v>54</v>
      </c>
      <c r="AL305" s="117">
        <v>1</v>
      </c>
      <c r="AM305" s="10">
        <v>0</v>
      </c>
      <c r="AN305" s="98"/>
      <c r="AO305" s="119" t="s">
        <v>54</v>
      </c>
      <c r="AP305" s="117">
        <v>1</v>
      </c>
      <c r="AQ305" s="10">
        <v>0</v>
      </c>
      <c r="AR305" s="98">
        <f t="shared" si="29"/>
        <v>0</v>
      </c>
      <c r="AS305" s="119" t="s">
        <v>54</v>
      </c>
      <c r="AT305" s="117">
        <v>1</v>
      </c>
      <c r="AU305" s="10">
        <v>0</v>
      </c>
      <c r="AV305" s="8"/>
    </row>
    <row r="306" spans="1:48" x14ac:dyDescent="0.25">
      <c r="A306" s="6">
        <v>10303</v>
      </c>
      <c r="B306" s="6">
        <v>450108</v>
      </c>
      <c r="C306" s="6">
        <v>5425723</v>
      </c>
      <c r="D306" s="205">
        <v>13</v>
      </c>
      <c r="E306" s="6" t="s">
        <v>212</v>
      </c>
      <c r="F306" s="6">
        <v>1</v>
      </c>
      <c r="G306" s="6">
        <v>150</v>
      </c>
      <c r="H306" s="6">
        <v>150</v>
      </c>
      <c r="I306" s="6">
        <v>240</v>
      </c>
      <c r="J306" s="6">
        <f t="shared" si="24"/>
        <v>36000</v>
      </c>
      <c r="K306" s="6"/>
      <c r="L306" s="84">
        <f t="shared" si="26"/>
        <v>36734.693877551021</v>
      </c>
      <c r="M306" s="7"/>
      <c r="N306" s="7"/>
      <c r="O306" s="7"/>
      <c r="P306" s="7"/>
      <c r="Q306" s="7"/>
      <c r="R306" s="7"/>
      <c r="S306" s="119" t="s">
        <v>53</v>
      </c>
      <c r="T306" s="117">
        <v>1</v>
      </c>
      <c r="U306" s="10">
        <v>36734.693877551021</v>
      </c>
      <c r="V306" s="98">
        <f t="shared" si="27"/>
        <v>7.345897756856661E-5</v>
      </c>
      <c r="W306" s="119" t="s">
        <v>53</v>
      </c>
      <c r="X306" s="117">
        <v>1</v>
      </c>
      <c r="Y306" s="10">
        <v>36734.693877551021</v>
      </c>
      <c r="Z306" s="98"/>
      <c r="AA306" s="9">
        <v>403</v>
      </c>
      <c r="AB306" s="119" t="s">
        <v>53</v>
      </c>
      <c r="AC306" s="117">
        <v>1</v>
      </c>
      <c r="AD306" s="10">
        <v>36734.693877551021</v>
      </c>
      <c r="AE306" s="110">
        <f>(Tabelle1[[#This Row],[gesamter Wärmebedarf unter Berücksichtigung Wirkungsgrad Gasfeuerungsanlage (Gas) '[kWh/a'] 2030]]*0.7)/8760</f>
        <v>2.9354207436399218</v>
      </c>
      <c r="AF306" s="8">
        <f t="shared" si="25"/>
        <v>7.101895726211413E-5</v>
      </c>
      <c r="AG306" s="119" t="s">
        <v>53</v>
      </c>
      <c r="AH306" s="117">
        <v>1</v>
      </c>
      <c r="AI306" s="10">
        <v>36734.693877551021</v>
      </c>
      <c r="AJ306" s="98">
        <f t="shared" si="28"/>
        <v>3.4906656726617587E-5</v>
      </c>
      <c r="AK306" s="119" t="s">
        <v>53</v>
      </c>
      <c r="AL306" s="117">
        <v>1</v>
      </c>
      <c r="AM306" s="10">
        <v>36734.693877551021</v>
      </c>
      <c r="AN306" s="98"/>
      <c r="AO306" s="119" t="s">
        <v>53</v>
      </c>
      <c r="AP306" s="117">
        <v>1</v>
      </c>
      <c r="AQ306" s="10">
        <v>36734.693877551021</v>
      </c>
      <c r="AR306" s="98">
        <f t="shared" si="29"/>
        <v>3.4906656726617587E-5</v>
      </c>
      <c r="AS306" s="119" t="s">
        <v>53</v>
      </c>
      <c r="AT306" s="117">
        <v>1</v>
      </c>
      <c r="AU306" s="10">
        <v>36734.693877551021</v>
      </c>
      <c r="AV306" s="8"/>
    </row>
    <row r="307" spans="1:48" x14ac:dyDescent="0.25">
      <c r="A307" s="6">
        <v>10304</v>
      </c>
      <c r="B307" s="6">
        <v>450111</v>
      </c>
      <c r="C307" s="6">
        <v>5425716</v>
      </c>
      <c r="D307" s="205">
        <v>13</v>
      </c>
      <c r="E307" s="6" t="s">
        <v>212</v>
      </c>
      <c r="F307" s="6">
        <v>1</v>
      </c>
      <c r="G307" s="6">
        <v>150</v>
      </c>
      <c r="H307" s="6">
        <v>150</v>
      </c>
      <c r="I307" s="6">
        <v>30</v>
      </c>
      <c r="J307" s="6">
        <f t="shared" si="24"/>
        <v>4500</v>
      </c>
      <c r="K307" s="6"/>
      <c r="L307" s="84">
        <f t="shared" si="26"/>
        <v>4591.8367346938776</v>
      </c>
      <c r="M307" s="7"/>
      <c r="N307" s="7"/>
      <c r="O307" s="7"/>
      <c r="P307" s="7"/>
      <c r="Q307" s="7"/>
      <c r="R307" s="7"/>
      <c r="S307" s="119" t="s">
        <v>54</v>
      </c>
      <c r="T307" s="117">
        <v>1</v>
      </c>
      <c r="U307" s="10">
        <v>0</v>
      </c>
      <c r="V307" s="98">
        <f t="shared" si="27"/>
        <v>0</v>
      </c>
      <c r="W307" s="119" t="s">
        <v>54</v>
      </c>
      <c r="X307" s="117">
        <v>1</v>
      </c>
      <c r="Y307" s="10">
        <v>0</v>
      </c>
      <c r="Z307" s="98"/>
      <c r="AA307" s="9">
        <v>30</v>
      </c>
      <c r="AB307" s="119" t="s">
        <v>54</v>
      </c>
      <c r="AC307" s="117">
        <v>1</v>
      </c>
      <c r="AD307" s="10">
        <v>0</v>
      </c>
      <c r="AE307" s="110">
        <f>(Tabelle1[[#This Row],[gesamter Wärmebedarf unter Berücksichtigung Wirkungsgrad Gasfeuerungsanlage (Gas) '[kWh/a'] 2030]]*0.7)/8760</f>
        <v>0</v>
      </c>
      <c r="AF307" s="8">
        <f t="shared" si="25"/>
        <v>0</v>
      </c>
      <c r="AG307" s="119" t="s">
        <v>54</v>
      </c>
      <c r="AH307" s="117">
        <v>1</v>
      </c>
      <c r="AI307" s="10">
        <v>0</v>
      </c>
      <c r="AJ307" s="98">
        <f t="shared" si="28"/>
        <v>0</v>
      </c>
      <c r="AK307" s="119" t="s">
        <v>54</v>
      </c>
      <c r="AL307" s="117">
        <v>1</v>
      </c>
      <c r="AM307" s="10">
        <v>0</v>
      </c>
      <c r="AN307" s="98"/>
      <c r="AO307" s="119" t="s">
        <v>54</v>
      </c>
      <c r="AP307" s="117">
        <v>1</v>
      </c>
      <c r="AQ307" s="10">
        <v>0</v>
      </c>
      <c r="AR307" s="98">
        <f t="shared" si="29"/>
        <v>0</v>
      </c>
      <c r="AS307" s="119" t="s">
        <v>54</v>
      </c>
      <c r="AT307" s="117">
        <v>1</v>
      </c>
      <c r="AU307" s="10">
        <v>0</v>
      </c>
      <c r="AV307" s="8"/>
    </row>
    <row r="308" spans="1:48" x14ac:dyDescent="0.25">
      <c r="A308" s="6">
        <v>10305</v>
      </c>
      <c r="B308" s="6">
        <v>450138</v>
      </c>
      <c r="C308" s="6">
        <v>5425721</v>
      </c>
      <c r="D308" s="205">
        <v>14</v>
      </c>
      <c r="E308" s="6" t="s">
        <v>212</v>
      </c>
      <c r="F308" s="6">
        <v>1</v>
      </c>
      <c r="G308" s="6">
        <v>150</v>
      </c>
      <c r="H308" s="6">
        <v>150</v>
      </c>
      <c r="I308" s="6">
        <v>110</v>
      </c>
      <c r="J308" s="6">
        <f t="shared" si="24"/>
        <v>16500</v>
      </c>
      <c r="K308" s="6"/>
      <c r="L308" s="84">
        <f t="shared" si="26"/>
        <v>16836.734693877552</v>
      </c>
      <c r="M308" s="7"/>
      <c r="N308" s="7"/>
      <c r="O308" s="7"/>
      <c r="P308" s="7"/>
      <c r="Q308" s="7"/>
      <c r="R308" s="7"/>
      <c r="S308" s="119" t="s">
        <v>54</v>
      </c>
      <c r="T308" s="117">
        <v>1</v>
      </c>
      <c r="U308" s="10">
        <v>0</v>
      </c>
      <c r="V308" s="98">
        <f t="shared" si="27"/>
        <v>0</v>
      </c>
      <c r="W308" s="119" t="s">
        <v>54</v>
      </c>
      <c r="X308" s="117">
        <v>1</v>
      </c>
      <c r="Y308" s="10">
        <v>0</v>
      </c>
      <c r="Z308" s="98"/>
      <c r="AA308" s="9">
        <v>393</v>
      </c>
      <c r="AB308" s="119" t="s">
        <v>54</v>
      </c>
      <c r="AC308" s="117">
        <v>1</v>
      </c>
      <c r="AD308" s="10">
        <v>0</v>
      </c>
      <c r="AE308" s="110">
        <f>(Tabelle1[[#This Row],[gesamter Wärmebedarf unter Berücksichtigung Wirkungsgrad Gasfeuerungsanlage (Gas) '[kWh/a'] 2030]]*0.7)/8760</f>
        <v>0</v>
      </c>
      <c r="AF308" s="8">
        <f t="shared" si="25"/>
        <v>0</v>
      </c>
      <c r="AG308" s="119" t="s">
        <v>54</v>
      </c>
      <c r="AH308" s="117">
        <v>1</v>
      </c>
      <c r="AI308" s="10">
        <v>0</v>
      </c>
      <c r="AJ308" s="98">
        <f t="shared" si="28"/>
        <v>0</v>
      </c>
      <c r="AK308" s="119" t="s">
        <v>54</v>
      </c>
      <c r="AL308" s="117">
        <v>1</v>
      </c>
      <c r="AM308" s="10">
        <v>0</v>
      </c>
      <c r="AN308" s="98"/>
      <c r="AO308" s="119" t="s">
        <v>54</v>
      </c>
      <c r="AP308" s="117">
        <v>1</v>
      </c>
      <c r="AQ308" s="10">
        <v>0</v>
      </c>
      <c r="AR308" s="98">
        <f t="shared" si="29"/>
        <v>0</v>
      </c>
      <c r="AS308" s="119" t="s">
        <v>54</v>
      </c>
      <c r="AT308" s="117">
        <v>1</v>
      </c>
      <c r="AU308" s="10">
        <v>0</v>
      </c>
      <c r="AV308" s="8"/>
    </row>
    <row r="309" spans="1:48" x14ac:dyDescent="0.25">
      <c r="A309" s="6">
        <v>10306</v>
      </c>
      <c r="B309" s="6">
        <v>450115</v>
      </c>
      <c r="C309" s="6">
        <v>5425704</v>
      </c>
      <c r="D309" s="205">
        <v>14</v>
      </c>
      <c r="E309" s="6" t="s">
        <v>211</v>
      </c>
      <c r="F309" s="6">
        <v>2</v>
      </c>
      <c r="G309" s="6">
        <v>112</v>
      </c>
      <c r="H309" s="6">
        <v>224</v>
      </c>
      <c r="I309" s="6">
        <v>210</v>
      </c>
      <c r="J309" s="6">
        <f t="shared" si="24"/>
        <v>47040</v>
      </c>
      <c r="K309" s="6"/>
      <c r="L309" s="84">
        <f t="shared" si="26"/>
        <v>48000</v>
      </c>
      <c r="M309" s="7"/>
      <c r="N309" s="7"/>
      <c r="O309" s="7"/>
      <c r="P309" s="7"/>
      <c r="Q309" s="7"/>
      <c r="R309" s="7"/>
      <c r="S309" s="119" t="s">
        <v>54</v>
      </c>
      <c r="T309" s="117">
        <v>2</v>
      </c>
      <c r="U309" s="10">
        <v>0</v>
      </c>
      <c r="V309" s="98">
        <f t="shared" si="27"/>
        <v>0</v>
      </c>
      <c r="W309" s="119" t="s">
        <v>54</v>
      </c>
      <c r="X309" s="117">
        <v>2</v>
      </c>
      <c r="Y309" s="10">
        <v>0</v>
      </c>
      <c r="Z309" s="98"/>
      <c r="AA309" s="9">
        <v>185</v>
      </c>
      <c r="AB309" s="119" t="s">
        <v>54</v>
      </c>
      <c r="AC309" s="117">
        <v>2</v>
      </c>
      <c r="AD309" s="10">
        <v>0</v>
      </c>
      <c r="AE309" s="110">
        <f>(Tabelle1[[#This Row],[gesamter Wärmebedarf unter Berücksichtigung Wirkungsgrad Gasfeuerungsanlage (Gas) '[kWh/a'] 2030]]*0.7)/8760</f>
        <v>0</v>
      </c>
      <c r="AF309" s="8">
        <f t="shared" si="25"/>
        <v>0</v>
      </c>
      <c r="AG309" s="119" t="s">
        <v>54</v>
      </c>
      <c r="AH309" s="117">
        <v>2</v>
      </c>
      <c r="AI309" s="10">
        <v>0</v>
      </c>
      <c r="AJ309" s="98">
        <f t="shared" si="28"/>
        <v>0</v>
      </c>
      <c r="AK309" s="119" t="s">
        <v>54</v>
      </c>
      <c r="AL309" s="117">
        <v>2</v>
      </c>
      <c r="AM309" s="10">
        <v>0</v>
      </c>
      <c r="AN309" s="98"/>
      <c r="AO309" s="119" t="s">
        <v>54</v>
      </c>
      <c r="AP309" s="117">
        <v>2</v>
      </c>
      <c r="AQ309" s="10">
        <v>0</v>
      </c>
      <c r="AR309" s="98">
        <f t="shared" si="29"/>
        <v>0</v>
      </c>
      <c r="AS309" s="119" t="s">
        <v>54</v>
      </c>
      <c r="AT309" s="117">
        <v>2</v>
      </c>
      <c r="AU309" s="10">
        <v>0</v>
      </c>
      <c r="AV309" s="8"/>
    </row>
    <row r="310" spans="1:48" x14ac:dyDescent="0.25">
      <c r="A310" s="6">
        <v>10307</v>
      </c>
      <c r="B310" s="6">
        <v>450141</v>
      </c>
      <c r="C310" s="6">
        <v>5425712</v>
      </c>
      <c r="D310" s="205">
        <v>13</v>
      </c>
      <c r="E310" s="6" t="s">
        <v>212</v>
      </c>
      <c r="F310" s="6">
        <v>1</v>
      </c>
      <c r="G310" s="6">
        <v>150</v>
      </c>
      <c r="H310" s="6">
        <v>150</v>
      </c>
      <c r="I310" s="6">
        <v>290</v>
      </c>
      <c r="J310" s="6">
        <f t="shared" si="24"/>
        <v>43500</v>
      </c>
      <c r="K310" s="6"/>
      <c r="L310" s="84">
        <f t="shared" si="26"/>
        <v>44387.755102040814</v>
      </c>
      <c r="M310" s="7"/>
      <c r="N310" s="7"/>
      <c r="O310" s="7"/>
      <c r="P310" s="7"/>
      <c r="Q310" s="7"/>
      <c r="R310" s="7"/>
      <c r="S310" s="119" t="s">
        <v>53</v>
      </c>
      <c r="T310" s="117">
        <v>1</v>
      </c>
      <c r="U310" s="10">
        <v>44387.755102040814</v>
      </c>
      <c r="V310" s="98">
        <f t="shared" si="27"/>
        <v>8.8762931228684647E-5</v>
      </c>
      <c r="W310" s="119" t="s">
        <v>53</v>
      </c>
      <c r="X310" s="117">
        <v>1</v>
      </c>
      <c r="Y310" s="10">
        <v>44387.755102040814</v>
      </c>
      <c r="Z310" s="98"/>
      <c r="AA310" s="9">
        <v>1057</v>
      </c>
      <c r="AB310" s="119" t="s">
        <v>53</v>
      </c>
      <c r="AC310" s="117">
        <v>1</v>
      </c>
      <c r="AD310" s="10">
        <v>44387.755102040814</v>
      </c>
      <c r="AE310" s="110">
        <f>(Tabelle1[[#This Row],[gesamter Wärmebedarf unter Berücksichtigung Wirkungsgrad Gasfeuerungsanlage (Gas) '[kWh/a'] 2030]]*0.7)/8760</f>
        <v>3.5469667318982383</v>
      </c>
      <c r="AF310" s="8">
        <f t="shared" si="25"/>
        <v>8.5814573358387896E-5</v>
      </c>
      <c r="AG310" s="119" t="s">
        <v>53</v>
      </c>
      <c r="AH310" s="117">
        <v>1</v>
      </c>
      <c r="AI310" s="10">
        <v>44387.755102040814</v>
      </c>
      <c r="AJ310" s="98">
        <f t="shared" si="28"/>
        <v>4.2178876877996248E-5</v>
      </c>
      <c r="AK310" s="119" t="s">
        <v>53</v>
      </c>
      <c r="AL310" s="117">
        <v>1</v>
      </c>
      <c r="AM310" s="10">
        <v>44387.755102040814</v>
      </c>
      <c r="AN310" s="98"/>
      <c r="AO310" s="119" t="s">
        <v>53</v>
      </c>
      <c r="AP310" s="117">
        <v>1</v>
      </c>
      <c r="AQ310" s="10">
        <v>44387.755102040814</v>
      </c>
      <c r="AR310" s="98">
        <f t="shared" si="29"/>
        <v>4.2178876877996248E-5</v>
      </c>
      <c r="AS310" s="119" t="s">
        <v>53</v>
      </c>
      <c r="AT310" s="117">
        <v>1</v>
      </c>
      <c r="AU310" s="10">
        <v>44387.755102040814</v>
      </c>
      <c r="AV310" s="8"/>
    </row>
    <row r="311" spans="1:48" x14ac:dyDescent="0.25">
      <c r="A311" s="6">
        <v>10308</v>
      </c>
      <c r="B311" s="6">
        <v>450117</v>
      </c>
      <c r="C311" s="6">
        <v>5425697</v>
      </c>
      <c r="D311" s="205">
        <v>14</v>
      </c>
      <c r="E311" s="75" t="s">
        <v>210</v>
      </c>
      <c r="F311" s="6">
        <v>6.73</v>
      </c>
      <c r="G311" s="6">
        <v>70</v>
      </c>
      <c r="H311" s="6">
        <v>471.1</v>
      </c>
      <c r="I311" s="6">
        <v>290</v>
      </c>
      <c r="J311" s="6">
        <f t="shared" si="24"/>
        <v>136619</v>
      </c>
      <c r="K311" s="6"/>
      <c r="L311" s="84">
        <f t="shared" si="26"/>
        <v>139407.14285714287</v>
      </c>
      <c r="M311" s="7"/>
      <c r="N311" s="7"/>
      <c r="O311" s="7"/>
      <c r="P311" s="7"/>
      <c r="Q311" s="7"/>
      <c r="R311" s="7"/>
      <c r="S311" s="119" t="s">
        <v>54</v>
      </c>
      <c r="T311" s="117">
        <v>6.73</v>
      </c>
      <c r="U311" s="10">
        <v>0</v>
      </c>
      <c r="V311" s="98">
        <f t="shared" si="27"/>
        <v>0</v>
      </c>
      <c r="W311" s="119" t="s">
        <v>54</v>
      </c>
      <c r="X311" s="117">
        <v>6.73</v>
      </c>
      <c r="Y311" s="10">
        <v>0</v>
      </c>
      <c r="Z311" s="98"/>
      <c r="AA311" s="9">
        <v>36</v>
      </c>
      <c r="AB311" s="119" t="s">
        <v>54</v>
      </c>
      <c r="AC311" s="117">
        <v>6.73</v>
      </c>
      <c r="AD311" s="10">
        <v>0</v>
      </c>
      <c r="AE311" s="110">
        <f>(Tabelle1[[#This Row],[gesamter Wärmebedarf unter Berücksichtigung Wirkungsgrad Gasfeuerungsanlage (Gas) '[kWh/a'] 2030]]*0.7)/8760</f>
        <v>0</v>
      </c>
      <c r="AF311" s="8">
        <f t="shared" si="25"/>
        <v>0</v>
      </c>
      <c r="AG311" s="119" t="s">
        <v>54</v>
      </c>
      <c r="AH311" s="117">
        <v>6.73</v>
      </c>
      <c r="AI311" s="10">
        <v>0</v>
      </c>
      <c r="AJ311" s="98">
        <f t="shared" si="28"/>
        <v>0</v>
      </c>
      <c r="AK311" s="119" t="s">
        <v>54</v>
      </c>
      <c r="AL311" s="117">
        <v>6.73</v>
      </c>
      <c r="AM311" s="10">
        <v>0</v>
      </c>
      <c r="AN311" s="98"/>
      <c r="AO311" s="119" t="s">
        <v>54</v>
      </c>
      <c r="AP311" s="117">
        <v>6.73</v>
      </c>
      <c r="AQ311" s="10">
        <v>0</v>
      </c>
      <c r="AR311" s="98">
        <f t="shared" si="29"/>
        <v>0</v>
      </c>
      <c r="AS311" s="119" t="s">
        <v>54</v>
      </c>
      <c r="AT311" s="117">
        <v>6.73</v>
      </c>
      <c r="AU311" s="10">
        <v>0</v>
      </c>
      <c r="AV311" s="8"/>
    </row>
    <row r="312" spans="1:48" x14ac:dyDescent="0.25">
      <c r="A312" s="6">
        <v>10309</v>
      </c>
      <c r="B312" s="6">
        <v>450150</v>
      </c>
      <c r="C312" s="6">
        <v>5425688</v>
      </c>
      <c r="D312" s="205">
        <v>15</v>
      </c>
      <c r="E312" s="6" t="s">
        <v>211</v>
      </c>
      <c r="F312" s="6">
        <v>2</v>
      </c>
      <c r="G312" s="6">
        <v>112</v>
      </c>
      <c r="H312" s="6">
        <v>224</v>
      </c>
      <c r="I312" s="6">
        <v>140</v>
      </c>
      <c r="J312" s="6">
        <f t="shared" si="24"/>
        <v>31360</v>
      </c>
      <c r="K312" s="6"/>
      <c r="L312" s="84">
        <f t="shared" si="26"/>
        <v>32000</v>
      </c>
      <c r="M312" s="7"/>
      <c r="N312" s="7"/>
      <c r="O312" s="7"/>
      <c r="P312" s="7"/>
      <c r="Q312" s="7"/>
      <c r="R312" s="7"/>
      <c r="S312" s="119" t="s">
        <v>53</v>
      </c>
      <c r="T312" s="117">
        <v>2</v>
      </c>
      <c r="U312" s="10">
        <v>32000</v>
      </c>
      <c r="V312" s="98">
        <f t="shared" si="27"/>
        <v>6.3990931570840246E-5</v>
      </c>
      <c r="W312" s="119" t="s">
        <v>53</v>
      </c>
      <c r="X312" s="117">
        <v>2</v>
      </c>
      <c r="Y312" s="10">
        <v>32000</v>
      </c>
      <c r="Z312" s="98"/>
      <c r="AA312" s="9">
        <v>1155</v>
      </c>
      <c r="AB312" s="119" t="s">
        <v>53</v>
      </c>
      <c r="AC312" s="117">
        <v>2</v>
      </c>
      <c r="AD312" s="10">
        <v>32000</v>
      </c>
      <c r="AE312" s="110">
        <f>(Tabelle1[[#This Row],[gesamter Wärmebedarf unter Berücksichtigung Wirkungsgrad Gasfeuerungsanlage (Gas) '[kWh/a'] 2030]]*0.7)/8760</f>
        <v>2.5570776255707761</v>
      </c>
      <c r="AF312" s="8">
        <f t="shared" si="25"/>
        <v>6.1865402770552755E-5</v>
      </c>
      <c r="AG312" s="119" t="s">
        <v>53</v>
      </c>
      <c r="AH312" s="117">
        <v>2</v>
      </c>
      <c r="AI312" s="10">
        <v>32000</v>
      </c>
      <c r="AJ312" s="98">
        <f t="shared" si="28"/>
        <v>3.0407576526297987E-5</v>
      </c>
      <c r="AK312" s="119" t="s">
        <v>53</v>
      </c>
      <c r="AL312" s="117">
        <v>2</v>
      </c>
      <c r="AM312" s="10">
        <v>32000</v>
      </c>
      <c r="AN312" s="98"/>
      <c r="AO312" s="119" t="s">
        <v>53</v>
      </c>
      <c r="AP312" s="117">
        <v>2</v>
      </c>
      <c r="AQ312" s="10">
        <v>32000</v>
      </c>
      <c r="AR312" s="98">
        <f t="shared" si="29"/>
        <v>3.0407576526297987E-5</v>
      </c>
      <c r="AS312" s="119" t="s">
        <v>53</v>
      </c>
      <c r="AT312" s="117">
        <v>2</v>
      </c>
      <c r="AU312" s="10">
        <v>32000</v>
      </c>
      <c r="AV312" s="8"/>
    </row>
    <row r="313" spans="1:48" x14ac:dyDescent="0.25">
      <c r="A313" s="6">
        <v>10310</v>
      </c>
      <c r="B313" s="6">
        <v>450159</v>
      </c>
      <c r="C313" s="6">
        <v>5425662</v>
      </c>
      <c r="D313" s="205">
        <v>14</v>
      </c>
      <c r="E313" s="75" t="s">
        <v>210</v>
      </c>
      <c r="F313" s="6">
        <v>6.73</v>
      </c>
      <c r="G313" s="6">
        <v>70</v>
      </c>
      <c r="H313" s="6">
        <v>471.1</v>
      </c>
      <c r="I313" s="6">
        <v>170</v>
      </c>
      <c r="J313" s="6">
        <f t="shared" si="24"/>
        <v>80087</v>
      </c>
      <c r="K313" s="6"/>
      <c r="L313" s="84">
        <f t="shared" si="26"/>
        <v>81721.42857142858</v>
      </c>
      <c r="M313" s="7"/>
      <c r="N313" s="7"/>
      <c r="O313" s="7"/>
      <c r="P313" s="7"/>
      <c r="Q313" s="7"/>
      <c r="R313" s="7"/>
      <c r="S313" s="119" t="s">
        <v>53</v>
      </c>
      <c r="T313" s="117">
        <v>6.73</v>
      </c>
      <c r="U313" s="10">
        <v>81721.42857142858</v>
      </c>
      <c r="V313" s="98">
        <f t="shared" si="27"/>
        <v>1.6341969823704985E-4</v>
      </c>
      <c r="W313" s="119" t="s">
        <v>53</v>
      </c>
      <c r="X313" s="117">
        <v>6.73</v>
      </c>
      <c r="Y313" s="10">
        <v>81721.42857142858</v>
      </c>
      <c r="Z313" s="98"/>
      <c r="AA313" s="9">
        <v>66</v>
      </c>
      <c r="AB313" s="119" t="s">
        <v>53</v>
      </c>
      <c r="AC313" s="117">
        <v>6.73</v>
      </c>
      <c r="AD313" s="10">
        <v>81721.42857142858</v>
      </c>
      <c r="AE313" s="110">
        <f>(Tabelle1[[#This Row],[gesamter Wärmebedarf unter Berücksichtigung Wirkungsgrad Gasfeuerungsanlage (Gas) '[kWh/a'] 2030]]*0.7)/8760</f>
        <v>6.5302511415525117</v>
      </c>
      <c r="AF313" s="8">
        <f t="shared" si="25"/>
        <v>1.5799153417363709E-4</v>
      </c>
      <c r="AG313" s="119" t="s">
        <v>53</v>
      </c>
      <c r="AH313" s="117">
        <v>6.73</v>
      </c>
      <c r="AI313" s="10">
        <v>81721.42857142858</v>
      </c>
      <c r="AJ313" s="98">
        <f t="shared" si="28"/>
        <v>7.7654706035128418E-5</v>
      </c>
      <c r="AK313" s="119" t="s">
        <v>53</v>
      </c>
      <c r="AL313" s="117">
        <v>6.73</v>
      </c>
      <c r="AM313" s="10">
        <v>81721.42857142858</v>
      </c>
      <c r="AN313" s="98"/>
      <c r="AO313" s="119" t="s">
        <v>53</v>
      </c>
      <c r="AP313" s="117">
        <v>6.73</v>
      </c>
      <c r="AQ313" s="10">
        <v>81721.42857142858</v>
      </c>
      <c r="AR313" s="98">
        <f t="shared" si="29"/>
        <v>7.7654706035128418E-5</v>
      </c>
      <c r="AS313" s="119" t="s">
        <v>53</v>
      </c>
      <c r="AT313" s="117">
        <v>6.73</v>
      </c>
      <c r="AU313" s="10">
        <v>81721.42857142858</v>
      </c>
      <c r="AV313" s="8"/>
    </row>
    <row r="314" spans="1:48" x14ac:dyDescent="0.25">
      <c r="A314" s="6">
        <v>10311</v>
      </c>
      <c r="B314" s="6">
        <v>450134</v>
      </c>
      <c r="C314" s="6">
        <v>5425645</v>
      </c>
      <c r="D314" s="205">
        <v>14</v>
      </c>
      <c r="E314" s="6" t="s">
        <v>212</v>
      </c>
      <c r="F314" s="6">
        <v>1</v>
      </c>
      <c r="G314" s="6">
        <v>150</v>
      </c>
      <c r="H314" s="6">
        <v>150</v>
      </c>
      <c r="I314" s="6">
        <v>140</v>
      </c>
      <c r="J314" s="6">
        <f t="shared" si="24"/>
        <v>21000</v>
      </c>
      <c r="K314" s="6"/>
      <c r="L314" s="84">
        <f t="shared" si="26"/>
        <v>21428.571428571428</v>
      </c>
      <c r="M314" s="7"/>
      <c r="N314" s="7"/>
      <c r="O314" s="7"/>
      <c r="P314" s="7"/>
      <c r="Q314" s="7"/>
      <c r="R314" s="7"/>
      <c r="S314" s="119" t="s">
        <v>53</v>
      </c>
      <c r="T314" s="117">
        <v>1</v>
      </c>
      <c r="U314" s="10">
        <v>21428.571428571428</v>
      </c>
      <c r="V314" s="98">
        <f t="shared" si="27"/>
        <v>4.2851070248330516E-5</v>
      </c>
      <c r="W314" s="119" t="s">
        <v>53</v>
      </c>
      <c r="X314" s="117">
        <v>1</v>
      </c>
      <c r="Y314" s="10">
        <v>21428.571428571428</v>
      </c>
      <c r="Z314" s="98"/>
      <c r="AA314" s="9">
        <v>609</v>
      </c>
      <c r="AB314" s="119" t="s">
        <v>53</v>
      </c>
      <c r="AC314" s="117">
        <v>1</v>
      </c>
      <c r="AD314" s="10">
        <v>21428.571428571428</v>
      </c>
      <c r="AE314" s="110">
        <f>(Tabelle1[[#This Row],[gesamter Wärmebedarf unter Berücksichtigung Wirkungsgrad Gasfeuerungsanlage (Gas) '[kWh/a'] 2030]]*0.7)/8760</f>
        <v>1.7123287671232874</v>
      </c>
      <c r="AF314" s="8">
        <f t="shared" si="25"/>
        <v>4.142772506956657E-5</v>
      </c>
      <c r="AG314" s="119" t="s">
        <v>54</v>
      </c>
      <c r="AH314" s="117">
        <v>1</v>
      </c>
      <c r="AI314" s="10">
        <v>0</v>
      </c>
      <c r="AJ314" s="98">
        <f t="shared" si="28"/>
        <v>0</v>
      </c>
      <c r="AK314" s="119" t="s">
        <v>54</v>
      </c>
      <c r="AL314" s="117">
        <v>1</v>
      </c>
      <c r="AM314" s="10">
        <v>0</v>
      </c>
      <c r="AN314" s="98"/>
      <c r="AO314" s="119" t="s">
        <v>54</v>
      </c>
      <c r="AP314" s="117">
        <v>1</v>
      </c>
      <c r="AQ314" s="10">
        <v>0</v>
      </c>
      <c r="AR314" s="98">
        <f t="shared" si="29"/>
        <v>0</v>
      </c>
      <c r="AS314" s="119" t="s">
        <v>54</v>
      </c>
      <c r="AT314" s="117">
        <v>1</v>
      </c>
      <c r="AU314" s="10">
        <v>0</v>
      </c>
      <c r="AV314" s="8"/>
    </row>
    <row r="315" spans="1:48" x14ac:dyDescent="0.25">
      <c r="A315" s="6">
        <v>10312</v>
      </c>
      <c r="B315" s="6">
        <v>450141</v>
      </c>
      <c r="C315" s="6">
        <v>5425629</v>
      </c>
      <c r="D315" s="205">
        <v>14</v>
      </c>
      <c r="E315" s="6" t="s">
        <v>212</v>
      </c>
      <c r="F315" s="6">
        <v>1</v>
      </c>
      <c r="G315" s="6">
        <v>150</v>
      </c>
      <c r="H315" s="6">
        <v>150</v>
      </c>
      <c r="I315" s="6">
        <v>90</v>
      </c>
      <c r="J315" s="6">
        <f t="shared" si="24"/>
        <v>13500</v>
      </c>
      <c r="K315" s="6"/>
      <c r="L315" s="84">
        <f t="shared" si="26"/>
        <v>13775.510204081633</v>
      </c>
      <c r="M315" s="7"/>
      <c r="N315" s="7"/>
      <c r="O315" s="7"/>
      <c r="P315" s="7"/>
      <c r="Q315" s="7"/>
      <c r="R315" s="7"/>
      <c r="S315" s="119" t="s">
        <v>53</v>
      </c>
      <c r="T315" s="117">
        <v>1</v>
      </c>
      <c r="U315" s="10">
        <v>13775.510204081633</v>
      </c>
      <c r="V315" s="98">
        <f t="shared" si="27"/>
        <v>2.7547116588212479E-5</v>
      </c>
      <c r="W315" s="119" t="s">
        <v>53</v>
      </c>
      <c r="X315" s="117">
        <v>1</v>
      </c>
      <c r="Y315" s="10">
        <v>13775.510204081633</v>
      </c>
      <c r="Z315" s="98"/>
      <c r="AA315" s="9">
        <v>13</v>
      </c>
      <c r="AB315" s="119" t="s">
        <v>53</v>
      </c>
      <c r="AC315" s="117">
        <v>1</v>
      </c>
      <c r="AD315" s="10">
        <v>13775.510204081633</v>
      </c>
      <c r="AE315" s="110">
        <f>(Tabelle1[[#This Row],[gesamter Wärmebedarf unter Berücksichtigung Wirkungsgrad Gasfeuerungsanlage (Gas) '[kWh/a'] 2030]]*0.7)/8760</f>
        <v>1.1007827788649707</v>
      </c>
      <c r="AF315" s="8">
        <f t="shared" si="25"/>
        <v>2.66321089732928E-5</v>
      </c>
      <c r="AG315" s="119" t="s">
        <v>53</v>
      </c>
      <c r="AH315" s="117">
        <v>1</v>
      </c>
      <c r="AI315" s="10">
        <v>13775.510204081633</v>
      </c>
      <c r="AJ315" s="98">
        <f t="shared" si="28"/>
        <v>1.3089996272481594E-5</v>
      </c>
      <c r="AK315" s="119" t="s">
        <v>53</v>
      </c>
      <c r="AL315" s="117">
        <v>1</v>
      </c>
      <c r="AM315" s="10">
        <v>13775.510204081633</v>
      </c>
      <c r="AN315" s="98"/>
      <c r="AO315" s="119" t="s">
        <v>54</v>
      </c>
      <c r="AP315" s="117">
        <v>1</v>
      </c>
      <c r="AQ315" s="10">
        <v>0</v>
      </c>
      <c r="AR315" s="98">
        <f t="shared" si="29"/>
        <v>0</v>
      </c>
      <c r="AS315" s="119" t="s">
        <v>54</v>
      </c>
      <c r="AT315" s="117">
        <v>1</v>
      </c>
      <c r="AU315" s="10">
        <v>0</v>
      </c>
      <c r="AV315" s="8"/>
    </row>
    <row r="316" spans="1:48" x14ac:dyDescent="0.25">
      <c r="A316" s="6">
        <v>10313</v>
      </c>
      <c r="B316" s="6">
        <v>450170</v>
      </c>
      <c r="C316" s="6">
        <v>5425634</v>
      </c>
      <c r="D316" s="205">
        <v>16</v>
      </c>
      <c r="E316" s="6" t="s">
        <v>212</v>
      </c>
      <c r="F316" s="6">
        <v>1</v>
      </c>
      <c r="G316" s="6">
        <v>150</v>
      </c>
      <c r="H316" s="6">
        <v>150</v>
      </c>
      <c r="I316" s="6">
        <v>150</v>
      </c>
      <c r="J316" s="6">
        <f t="shared" si="24"/>
        <v>22500</v>
      </c>
      <c r="K316" s="6"/>
      <c r="L316" s="84">
        <f t="shared" si="26"/>
        <v>22959.18367346939</v>
      </c>
      <c r="M316" s="7"/>
      <c r="N316" s="7"/>
      <c r="O316" s="7"/>
      <c r="P316" s="7"/>
      <c r="Q316" s="7"/>
      <c r="R316" s="7"/>
      <c r="S316" s="119" t="s">
        <v>53</v>
      </c>
      <c r="T316" s="117">
        <v>1</v>
      </c>
      <c r="U316" s="10">
        <v>22959.18367346939</v>
      </c>
      <c r="V316" s="98">
        <f t="shared" si="27"/>
        <v>4.5911860980354138E-5</v>
      </c>
      <c r="W316" s="119" t="s">
        <v>53</v>
      </c>
      <c r="X316" s="117">
        <v>1</v>
      </c>
      <c r="Y316" s="10">
        <v>22959.18367346939</v>
      </c>
      <c r="Z316" s="98"/>
      <c r="AA316" s="9">
        <v>1505</v>
      </c>
      <c r="AB316" s="119" t="s">
        <v>53</v>
      </c>
      <c r="AC316" s="117">
        <v>1</v>
      </c>
      <c r="AD316" s="10">
        <v>22959.18367346939</v>
      </c>
      <c r="AE316" s="110">
        <f>(Tabelle1[[#This Row],[gesamter Wärmebedarf unter Berücksichtigung Wirkungsgrad Gasfeuerungsanlage (Gas) '[kWh/a'] 2030]]*0.7)/8760</f>
        <v>1.8346379647749511</v>
      </c>
      <c r="AF316" s="8">
        <f t="shared" si="25"/>
        <v>4.4386848288821333E-5</v>
      </c>
      <c r="AG316" s="119" t="s">
        <v>53</v>
      </c>
      <c r="AH316" s="117">
        <v>1</v>
      </c>
      <c r="AI316" s="10">
        <v>22959.18367346939</v>
      </c>
      <c r="AJ316" s="98">
        <f t="shared" si="28"/>
        <v>2.1816660454135991E-5</v>
      </c>
      <c r="AK316" s="119" t="s">
        <v>53</v>
      </c>
      <c r="AL316" s="117">
        <v>1</v>
      </c>
      <c r="AM316" s="10">
        <v>22959.18367346939</v>
      </c>
      <c r="AN316" s="98"/>
      <c r="AO316" s="119" t="s">
        <v>53</v>
      </c>
      <c r="AP316" s="117">
        <v>1</v>
      </c>
      <c r="AQ316" s="10">
        <v>22959.18367346939</v>
      </c>
      <c r="AR316" s="98">
        <f t="shared" si="29"/>
        <v>2.1816660454135991E-5</v>
      </c>
      <c r="AS316" s="119" t="s">
        <v>53</v>
      </c>
      <c r="AT316" s="117">
        <v>1</v>
      </c>
      <c r="AU316" s="10">
        <v>22959.18367346939</v>
      </c>
      <c r="AV316" s="8"/>
    </row>
    <row r="317" spans="1:48" x14ac:dyDescent="0.25">
      <c r="A317" s="6">
        <v>10314</v>
      </c>
      <c r="B317" s="6">
        <v>450143</v>
      </c>
      <c r="C317" s="6">
        <v>5425623</v>
      </c>
      <c r="D317" s="205">
        <v>13</v>
      </c>
      <c r="E317" s="6" t="s">
        <v>212</v>
      </c>
      <c r="F317" s="6">
        <v>1</v>
      </c>
      <c r="G317" s="6">
        <v>150</v>
      </c>
      <c r="H317" s="6">
        <v>150</v>
      </c>
      <c r="I317" s="6">
        <v>130</v>
      </c>
      <c r="J317" s="6">
        <f t="shared" si="24"/>
        <v>19500</v>
      </c>
      <c r="K317" s="6"/>
      <c r="L317" s="84">
        <f t="shared" si="26"/>
        <v>19897.959183673469</v>
      </c>
      <c r="M317" s="7"/>
      <c r="N317" s="7"/>
      <c r="O317" s="7"/>
      <c r="P317" s="7"/>
      <c r="Q317" s="7"/>
      <c r="R317" s="7"/>
      <c r="S317" s="119" t="s">
        <v>53</v>
      </c>
      <c r="T317" s="117">
        <v>1</v>
      </c>
      <c r="U317" s="10">
        <v>19897.959183673469</v>
      </c>
      <c r="V317" s="98">
        <f t="shared" si="27"/>
        <v>3.9790279516306914E-5</v>
      </c>
      <c r="W317" s="119" t="s">
        <v>53</v>
      </c>
      <c r="X317" s="117">
        <v>1</v>
      </c>
      <c r="Y317" s="10">
        <v>19897.959183673469</v>
      </c>
      <c r="Z317" s="98"/>
      <c r="AA317" s="9">
        <v>295</v>
      </c>
      <c r="AB317" s="119" t="s">
        <v>53</v>
      </c>
      <c r="AC317" s="117">
        <v>1</v>
      </c>
      <c r="AD317" s="10">
        <v>19897.959183673469</v>
      </c>
      <c r="AE317" s="110">
        <f>(Tabelle1[[#This Row],[gesamter Wärmebedarf unter Berücksichtigung Wirkungsgrad Gasfeuerungsanlage (Gas) '[kWh/a'] 2030]]*0.7)/8760</f>
        <v>1.5900195694716242</v>
      </c>
      <c r="AF317" s="8">
        <f t="shared" si="25"/>
        <v>3.8468601850311814E-5</v>
      </c>
      <c r="AG317" s="119" t="s">
        <v>53</v>
      </c>
      <c r="AH317" s="117">
        <v>1</v>
      </c>
      <c r="AI317" s="10">
        <v>19897.959183673469</v>
      </c>
      <c r="AJ317" s="98">
        <f t="shared" si="28"/>
        <v>1.8907772393584524E-5</v>
      </c>
      <c r="AK317" s="119" t="s">
        <v>53</v>
      </c>
      <c r="AL317" s="117">
        <v>1</v>
      </c>
      <c r="AM317" s="10">
        <v>19897.959183673469</v>
      </c>
      <c r="AN317" s="98"/>
      <c r="AO317" s="119" t="s">
        <v>53</v>
      </c>
      <c r="AP317" s="117">
        <v>1</v>
      </c>
      <c r="AQ317" s="10">
        <v>19897.959183673469</v>
      </c>
      <c r="AR317" s="98">
        <f t="shared" si="29"/>
        <v>1.8907772393584524E-5</v>
      </c>
      <c r="AS317" s="119" t="s">
        <v>53</v>
      </c>
      <c r="AT317" s="117">
        <v>1</v>
      </c>
      <c r="AU317" s="10">
        <v>19897.959183673469</v>
      </c>
      <c r="AV317" s="8"/>
    </row>
    <row r="318" spans="1:48" x14ac:dyDescent="0.25">
      <c r="A318" s="6">
        <v>10315</v>
      </c>
      <c r="B318" s="6">
        <v>450152</v>
      </c>
      <c r="C318" s="6">
        <v>5425610</v>
      </c>
      <c r="D318" s="205">
        <v>11</v>
      </c>
      <c r="E318" s="6" t="s">
        <v>195</v>
      </c>
      <c r="F318" s="6">
        <v>1</v>
      </c>
      <c r="G318" s="6">
        <v>90</v>
      </c>
      <c r="H318" s="6">
        <v>90</v>
      </c>
      <c r="I318" s="6">
        <v>160</v>
      </c>
      <c r="J318" s="6">
        <f t="shared" si="24"/>
        <v>14400</v>
      </c>
      <c r="K318" s="6"/>
      <c r="L318" s="84">
        <f t="shared" si="26"/>
        <v>14693.877551020409</v>
      </c>
      <c r="M318" s="7"/>
      <c r="N318" s="7"/>
      <c r="O318" s="7"/>
      <c r="P318" s="7"/>
      <c r="Q318" s="7"/>
      <c r="R318" s="7"/>
      <c r="S318" s="119" t="s">
        <v>54</v>
      </c>
      <c r="T318" s="117">
        <v>1</v>
      </c>
      <c r="U318" s="10">
        <v>0</v>
      </c>
      <c r="V318" s="98">
        <f t="shared" si="27"/>
        <v>0</v>
      </c>
      <c r="W318" s="119" t="s">
        <v>54</v>
      </c>
      <c r="X318" s="117">
        <v>1</v>
      </c>
      <c r="Y318" s="10">
        <v>0</v>
      </c>
      <c r="Z318" s="98"/>
      <c r="AA318" s="9">
        <v>1316</v>
      </c>
      <c r="AB318" s="119" t="s">
        <v>54</v>
      </c>
      <c r="AC318" s="117">
        <v>1</v>
      </c>
      <c r="AD318" s="10">
        <v>0</v>
      </c>
      <c r="AE318" s="110">
        <f>(Tabelle1[[#This Row],[gesamter Wärmebedarf unter Berücksichtigung Wirkungsgrad Gasfeuerungsanlage (Gas) '[kWh/a'] 2030]]*0.7)/8760</f>
        <v>0</v>
      </c>
      <c r="AF318" s="8">
        <f t="shared" si="25"/>
        <v>0</v>
      </c>
      <c r="AG318" s="119" t="s">
        <v>54</v>
      </c>
      <c r="AH318" s="117">
        <v>1</v>
      </c>
      <c r="AI318" s="10">
        <v>0</v>
      </c>
      <c r="AJ318" s="98">
        <f t="shared" si="28"/>
        <v>0</v>
      </c>
      <c r="AK318" s="119" t="s">
        <v>54</v>
      </c>
      <c r="AL318" s="117">
        <v>1</v>
      </c>
      <c r="AM318" s="10">
        <v>0</v>
      </c>
      <c r="AN318" s="98"/>
      <c r="AO318" s="119" t="s">
        <v>54</v>
      </c>
      <c r="AP318" s="117">
        <v>1</v>
      </c>
      <c r="AQ318" s="10">
        <v>0</v>
      </c>
      <c r="AR318" s="98">
        <f t="shared" si="29"/>
        <v>0</v>
      </c>
      <c r="AS318" s="119" t="s">
        <v>54</v>
      </c>
      <c r="AT318" s="117">
        <v>1</v>
      </c>
      <c r="AU318" s="10">
        <v>0</v>
      </c>
      <c r="AV318" s="8"/>
    </row>
    <row r="319" spans="1:48" x14ac:dyDescent="0.25">
      <c r="A319" s="6">
        <v>10316</v>
      </c>
      <c r="B319" s="6">
        <v>450159</v>
      </c>
      <c r="C319" s="6">
        <v>5425595</v>
      </c>
      <c r="D319" s="205">
        <v>14</v>
      </c>
      <c r="E319" s="6" t="s">
        <v>212</v>
      </c>
      <c r="F319" s="6">
        <v>1</v>
      </c>
      <c r="G319" s="6">
        <v>150</v>
      </c>
      <c r="H319" s="6">
        <v>150</v>
      </c>
      <c r="I319" s="6">
        <v>50</v>
      </c>
      <c r="J319" s="6">
        <f t="shared" si="24"/>
        <v>7500</v>
      </c>
      <c r="K319" s="6"/>
      <c r="L319" s="84">
        <f t="shared" si="26"/>
        <v>7653.0612244897957</v>
      </c>
      <c r="M319" s="7"/>
      <c r="N319" s="7"/>
      <c r="O319" s="7"/>
      <c r="P319" s="7"/>
      <c r="Q319" s="7"/>
      <c r="R319" s="7"/>
      <c r="S319" s="119" t="s">
        <v>54</v>
      </c>
      <c r="T319" s="117">
        <v>1</v>
      </c>
      <c r="U319" s="10">
        <v>0</v>
      </c>
      <c r="V319" s="98">
        <f t="shared" si="27"/>
        <v>0</v>
      </c>
      <c r="W319" s="119" t="s">
        <v>54</v>
      </c>
      <c r="X319" s="117">
        <v>1</v>
      </c>
      <c r="Y319" s="10">
        <v>0</v>
      </c>
      <c r="Z319" s="98"/>
      <c r="AA319" s="9">
        <v>1604</v>
      </c>
      <c r="AB319" s="119" t="s">
        <v>54</v>
      </c>
      <c r="AC319" s="117">
        <v>1</v>
      </c>
      <c r="AD319" s="10">
        <v>0</v>
      </c>
      <c r="AE319" s="110">
        <f>(Tabelle1[[#This Row],[gesamter Wärmebedarf unter Berücksichtigung Wirkungsgrad Gasfeuerungsanlage (Gas) '[kWh/a'] 2030]]*0.7)/8760</f>
        <v>0</v>
      </c>
      <c r="AF319" s="8">
        <f t="shared" si="25"/>
        <v>0</v>
      </c>
      <c r="AG319" s="119" t="s">
        <v>54</v>
      </c>
      <c r="AH319" s="117">
        <v>1</v>
      </c>
      <c r="AI319" s="10">
        <v>0</v>
      </c>
      <c r="AJ319" s="98">
        <f t="shared" si="28"/>
        <v>0</v>
      </c>
      <c r="AK319" s="119" t="s">
        <v>54</v>
      </c>
      <c r="AL319" s="117">
        <v>1</v>
      </c>
      <c r="AM319" s="10">
        <v>0</v>
      </c>
      <c r="AN319" s="98"/>
      <c r="AO319" s="119" t="s">
        <v>54</v>
      </c>
      <c r="AP319" s="117">
        <v>1</v>
      </c>
      <c r="AQ319" s="10">
        <v>0</v>
      </c>
      <c r="AR319" s="98">
        <f t="shared" si="29"/>
        <v>0</v>
      </c>
      <c r="AS319" s="119" t="s">
        <v>54</v>
      </c>
      <c r="AT319" s="117">
        <v>1</v>
      </c>
      <c r="AU319" s="10">
        <v>0</v>
      </c>
      <c r="AV319" s="8"/>
    </row>
    <row r="320" spans="1:48" x14ac:dyDescent="0.25">
      <c r="A320" s="6">
        <v>10317</v>
      </c>
      <c r="B320" s="6">
        <v>450164</v>
      </c>
      <c r="C320" s="6">
        <v>5425591</v>
      </c>
      <c r="D320" s="205">
        <v>13</v>
      </c>
      <c r="E320" s="6" t="s">
        <v>195</v>
      </c>
      <c r="F320" s="6">
        <v>1</v>
      </c>
      <c r="G320" s="6">
        <v>90</v>
      </c>
      <c r="H320" s="6">
        <v>90</v>
      </c>
      <c r="I320" s="6">
        <v>200</v>
      </c>
      <c r="J320" s="6">
        <f t="shared" si="24"/>
        <v>18000</v>
      </c>
      <c r="K320" s="6"/>
      <c r="L320" s="84">
        <f t="shared" si="26"/>
        <v>18367.34693877551</v>
      </c>
      <c r="M320" s="7"/>
      <c r="N320" s="7"/>
      <c r="O320" s="7"/>
      <c r="P320" s="7"/>
      <c r="Q320" s="7"/>
      <c r="R320" s="7"/>
      <c r="S320" s="119" t="s">
        <v>54</v>
      </c>
      <c r="T320" s="117">
        <v>1</v>
      </c>
      <c r="U320" s="10">
        <v>0</v>
      </c>
      <c r="V320" s="98">
        <f t="shared" si="27"/>
        <v>0</v>
      </c>
      <c r="W320" s="119" t="s">
        <v>54</v>
      </c>
      <c r="X320" s="117">
        <v>1</v>
      </c>
      <c r="Y320" s="10">
        <v>0</v>
      </c>
      <c r="Z320" s="98"/>
      <c r="AA320" s="9">
        <v>1714</v>
      </c>
      <c r="AB320" s="119" t="s">
        <v>54</v>
      </c>
      <c r="AC320" s="117">
        <v>1</v>
      </c>
      <c r="AD320" s="10">
        <v>0</v>
      </c>
      <c r="AE320" s="110">
        <f>(Tabelle1[[#This Row],[gesamter Wärmebedarf unter Berücksichtigung Wirkungsgrad Gasfeuerungsanlage (Gas) '[kWh/a'] 2030]]*0.7)/8760</f>
        <v>0</v>
      </c>
      <c r="AF320" s="8">
        <f t="shared" si="25"/>
        <v>0</v>
      </c>
      <c r="AG320" s="119" t="s">
        <v>54</v>
      </c>
      <c r="AH320" s="117">
        <v>1</v>
      </c>
      <c r="AI320" s="10">
        <v>0</v>
      </c>
      <c r="AJ320" s="98">
        <f t="shared" si="28"/>
        <v>0</v>
      </c>
      <c r="AK320" s="119" t="s">
        <v>54</v>
      </c>
      <c r="AL320" s="117">
        <v>1</v>
      </c>
      <c r="AM320" s="10">
        <v>0</v>
      </c>
      <c r="AN320" s="98"/>
      <c r="AO320" s="119" t="s">
        <v>54</v>
      </c>
      <c r="AP320" s="117">
        <v>1</v>
      </c>
      <c r="AQ320" s="10">
        <v>0</v>
      </c>
      <c r="AR320" s="98">
        <f t="shared" si="29"/>
        <v>0</v>
      </c>
      <c r="AS320" s="119" t="s">
        <v>54</v>
      </c>
      <c r="AT320" s="117">
        <v>1</v>
      </c>
      <c r="AU320" s="10">
        <v>0</v>
      </c>
      <c r="AV320" s="8"/>
    </row>
    <row r="321" spans="1:48" x14ac:dyDescent="0.25">
      <c r="A321" s="6">
        <v>10318</v>
      </c>
      <c r="B321" s="6">
        <v>450187</v>
      </c>
      <c r="C321" s="6">
        <v>5425609</v>
      </c>
      <c r="D321" s="205">
        <v>16</v>
      </c>
      <c r="E321" s="6" t="s">
        <v>212</v>
      </c>
      <c r="F321" s="6">
        <v>1</v>
      </c>
      <c r="G321" s="6">
        <v>150</v>
      </c>
      <c r="H321" s="6">
        <v>150</v>
      </c>
      <c r="I321" s="6">
        <v>280</v>
      </c>
      <c r="J321" s="6">
        <f t="shared" si="24"/>
        <v>42000</v>
      </c>
      <c r="K321" s="6"/>
      <c r="L321" s="84">
        <f t="shared" si="26"/>
        <v>42857.142857142855</v>
      </c>
      <c r="M321" s="7"/>
      <c r="N321" s="7"/>
      <c r="O321" s="7"/>
      <c r="P321" s="7"/>
      <c r="Q321" s="7"/>
      <c r="R321" s="7"/>
      <c r="S321" s="119" t="s">
        <v>53</v>
      </c>
      <c r="T321" s="117">
        <v>1</v>
      </c>
      <c r="U321" s="10">
        <v>42857.142857142855</v>
      </c>
      <c r="V321" s="98">
        <f t="shared" si="27"/>
        <v>8.5702140496661031E-5</v>
      </c>
      <c r="W321" s="119" t="s">
        <v>53</v>
      </c>
      <c r="X321" s="117">
        <v>1</v>
      </c>
      <c r="Y321" s="10">
        <v>42857.142857142855</v>
      </c>
      <c r="Z321" s="98"/>
      <c r="AA321" s="9">
        <v>172</v>
      </c>
      <c r="AB321" s="119" t="s">
        <v>53</v>
      </c>
      <c r="AC321" s="117">
        <v>1</v>
      </c>
      <c r="AD321" s="10">
        <v>42857.142857142855</v>
      </c>
      <c r="AE321" s="110">
        <f>(Tabelle1[[#This Row],[gesamter Wärmebedarf unter Berücksichtigung Wirkungsgrad Gasfeuerungsanlage (Gas) '[kWh/a'] 2030]]*0.7)/8760</f>
        <v>3.4246575342465748</v>
      </c>
      <c r="AF321" s="8">
        <f t="shared" si="25"/>
        <v>8.285545013913314E-5</v>
      </c>
      <c r="AG321" s="119" t="s">
        <v>53</v>
      </c>
      <c r="AH321" s="117">
        <v>1</v>
      </c>
      <c r="AI321" s="10">
        <v>42857.142857142855</v>
      </c>
      <c r="AJ321" s="98">
        <f t="shared" si="28"/>
        <v>4.0724432847720508E-5</v>
      </c>
      <c r="AK321" s="119" t="s">
        <v>53</v>
      </c>
      <c r="AL321" s="117">
        <v>1</v>
      </c>
      <c r="AM321" s="10">
        <v>42857.142857142855</v>
      </c>
      <c r="AN321" s="98"/>
      <c r="AO321" s="119" t="s">
        <v>54</v>
      </c>
      <c r="AP321" s="117">
        <v>1</v>
      </c>
      <c r="AQ321" s="10">
        <v>0</v>
      </c>
      <c r="AR321" s="98">
        <f t="shared" si="29"/>
        <v>0</v>
      </c>
      <c r="AS321" s="119" t="s">
        <v>54</v>
      </c>
      <c r="AT321" s="117">
        <v>1</v>
      </c>
      <c r="AU321" s="10">
        <v>0</v>
      </c>
      <c r="AV321" s="8"/>
    </row>
    <row r="322" spans="1:48" x14ac:dyDescent="0.25">
      <c r="A322" s="6">
        <v>10319</v>
      </c>
      <c r="B322" s="6">
        <v>450173</v>
      </c>
      <c r="C322" s="6">
        <v>5425583</v>
      </c>
      <c r="D322" s="205">
        <v>12</v>
      </c>
      <c r="E322" s="6" t="s">
        <v>212</v>
      </c>
      <c r="F322" s="6">
        <v>1</v>
      </c>
      <c r="G322" s="6">
        <v>150</v>
      </c>
      <c r="H322" s="6">
        <v>150</v>
      </c>
      <c r="I322" s="6">
        <v>60</v>
      </c>
      <c r="J322" s="6">
        <f t="shared" si="24"/>
        <v>9000</v>
      </c>
      <c r="K322" s="6"/>
      <c r="L322" s="84">
        <f t="shared" si="26"/>
        <v>9183.6734693877552</v>
      </c>
      <c r="M322" s="7"/>
      <c r="N322" s="7"/>
      <c r="O322" s="7"/>
      <c r="P322" s="7"/>
      <c r="Q322" s="7"/>
      <c r="R322" s="7"/>
      <c r="S322" s="119" t="s">
        <v>53</v>
      </c>
      <c r="T322" s="117">
        <v>1</v>
      </c>
      <c r="U322" s="10">
        <v>9183.6734693877552</v>
      </c>
      <c r="V322" s="98">
        <f t="shared" si="27"/>
        <v>1.8364744392141652E-5</v>
      </c>
      <c r="W322" s="119" t="s">
        <v>53</v>
      </c>
      <c r="X322" s="117">
        <v>1</v>
      </c>
      <c r="Y322" s="10">
        <v>9183.6734693877552</v>
      </c>
      <c r="Z322" s="98"/>
      <c r="AA322" s="9">
        <v>1442</v>
      </c>
      <c r="AB322" s="119" t="s">
        <v>53</v>
      </c>
      <c r="AC322" s="117">
        <v>1</v>
      </c>
      <c r="AD322" s="10">
        <v>9183.6734693877552</v>
      </c>
      <c r="AE322" s="110">
        <f>(Tabelle1[[#This Row],[gesamter Wärmebedarf unter Berücksichtigung Wirkungsgrad Gasfeuerungsanlage (Gas) '[kWh/a'] 2030]]*0.7)/8760</f>
        <v>0.73385518590998045</v>
      </c>
      <c r="AF322" s="8">
        <f t="shared" si="25"/>
        <v>1.7754739315528532E-5</v>
      </c>
      <c r="AG322" s="119" t="s">
        <v>53</v>
      </c>
      <c r="AH322" s="117">
        <v>1</v>
      </c>
      <c r="AI322" s="10">
        <v>9183.6734693877552</v>
      </c>
      <c r="AJ322" s="98">
        <f t="shared" si="28"/>
        <v>8.7266641816543967E-6</v>
      </c>
      <c r="AK322" s="119" t="s">
        <v>53</v>
      </c>
      <c r="AL322" s="117">
        <v>1</v>
      </c>
      <c r="AM322" s="10">
        <v>9183.6734693877552</v>
      </c>
      <c r="AN322" s="98"/>
      <c r="AO322" s="119" t="s">
        <v>53</v>
      </c>
      <c r="AP322" s="117">
        <v>1</v>
      </c>
      <c r="AQ322" s="10">
        <v>9183.6734693877552</v>
      </c>
      <c r="AR322" s="98">
        <f t="shared" si="29"/>
        <v>8.7266641816543967E-6</v>
      </c>
      <c r="AS322" s="119" t="s">
        <v>53</v>
      </c>
      <c r="AT322" s="117">
        <v>1</v>
      </c>
      <c r="AU322" s="10">
        <v>9183.6734693877552</v>
      </c>
      <c r="AV322" s="8"/>
    </row>
    <row r="323" spans="1:48" x14ac:dyDescent="0.25">
      <c r="A323" s="6">
        <v>10320</v>
      </c>
      <c r="B323" s="6">
        <v>450177</v>
      </c>
      <c r="C323" s="6">
        <v>5425578</v>
      </c>
      <c r="D323" s="205">
        <v>12</v>
      </c>
      <c r="E323" s="6" t="s">
        <v>212</v>
      </c>
      <c r="F323" s="6">
        <v>1</v>
      </c>
      <c r="G323" s="6">
        <v>150</v>
      </c>
      <c r="H323" s="6">
        <v>150</v>
      </c>
      <c r="I323" s="6">
        <v>150</v>
      </c>
      <c r="J323" s="6">
        <f t="shared" si="24"/>
        <v>22500</v>
      </c>
      <c r="K323" s="6"/>
      <c r="L323" s="84">
        <f t="shared" si="26"/>
        <v>22959.18367346939</v>
      </c>
      <c r="M323" s="7"/>
      <c r="N323" s="7"/>
      <c r="O323" s="7"/>
      <c r="P323" s="7"/>
      <c r="Q323" s="7"/>
      <c r="R323" s="7"/>
      <c r="S323" s="119" t="s">
        <v>54</v>
      </c>
      <c r="T323" s="117">
        <v>1</v>
      </c>
      <c r="U323" s="10">
        <v>0</v>
      </c>
      <c r="V323" s="98">
        <f t="shared" si="27"/>
        <v>0</v>
      </c>
      <c r="W323" s="119" t="s">
        <v>54</v>
      </c>
      <c r="X323" s="117">
        <v>1</v>
      </c>
      <c r="Y323" s="10">
        <v>0</v>
      </c>
      <c r="Z323" s="98"/>
      <c r="AA323" s="9">
        <v>662</v>
      </c>
      <c r="AB323" s="119" t="s">
        <v>54</v>
      </c>
      <c r="AC323" s="117">
        <v>1</v>
      </c>
      <c r="AD323" s="10">
        <v>0</v>
      </c>
      <c r="AE323" s="110">
        <f>(Tabelle1[[#This Row],[gesamter Wärmebedarf unter Berücksichtigung Wirkungsgrad Gasfeuerungsanlage (Gas) '[kWh/a'] 2030]]*0.7)/8760</f>
        <v>0</v>
      </c>
      <c r="AF323" s="8">
        <f t="shared" si="25"/>
        <v>0</v>
      </c>
      <c r="AG323" s="119" t="s">
        <v>54</v>
      </c>
      <c r="AH323" s="117">
        <v>1</v>
      </c>
      <c r="AI323" s="10">
        <v>0</v>
      </c>
      <c r="AJ323" s="98">
        <f t="shared" si="28"/>
        <v>0</v>
      </c>
      <c r="AK323" s="119" t="s">
        <v>54</v>
      </c>
      <c r="AL323" s="117">
        <v>1</v>
      </c>
      <c r="AM323" s="10">
        <v>0</v>
      </c>
      <c r="AN323" s="98"/>
      <c r="AO323" s="119" t="s">
        <v>54</v>
      </c>
      <c r="AP323" s="117">
        <v>1</v>
      </c>
      <c r="AQ323" s="10">
        <v>0</v>
      </c>
      <c r="AR323" s="98">
        <f t="shared" si="29"/>
        <v>0</v>
      </c>
      <c r="AS323" s="119" t="s">
        <v>54</v>
      </c>
      <c r="AT323" s="117">
        <v>1</v>
      </c>
      <c r="AU323" s="10">
        <v>0</v>
      </c>
      <c r="AV323" s="8"/>
    </row>
    <row r="324" spans="1:48" x14ac:dyDescent="0.25">
      <c r="A324" s="6">
        <v>10321</v>
      </c>
      <c r="B324" s="6">
        <v>450186</v>
      </c>
      <c r="C324" s="6">
        <v>5425566</v>
      </c>
      <c r="D324" s="205">
        <v>14</v>
      </c>
      <c r="E324" s="6" t="s">
        <v>211</v>
      </c>
      <c r="F324" s="6">
        <v>2</v>
      </c>
      <c r="G324" s="6">
        <v>112</v>
      </c>
      <c r="H324" s="6">
        <v>224</v>
      </c>
      <c r="I324" s="6">
        <v>90</v>
      </c>
      <c r="J324" s="6">
        <f t="shared" ref="J324:J387" si="30">I324*H324</f>
        <v>20160</v>
      </c>
      <c r="K324" s="6"/>
      <c r="L324" s="84">
        <f t="shared" si="26"/>
        <v>20571.428571428572</v>
      </c>
      <c r="M324" s="7"/>
      <c r="N324" s="7"/>
      <c r="O324" s="7"/>
      <c r="P324" s="7"/>
      <c r="Q324" s="7"/>
      <c r="R324" s="7"/>
      <c r="S324" s="119" t="s">
        <v>53</v>
      </c>
      <c r="T324" s="117">
        <v>2</v>
      </c>
      <c r="U324" s="10">
        <v>20571.428571428572</v>
      </c>
      <c r="V324" s="98">
        <f t="shared" si="27"/>
        <v>4.1137027438397301E-5</v>
      </c>
      <c r="W324" s="119" t="s">
        <v>53</v>
      </c>
      <c r="X324" s="117">
        <v>2</v>
      </c>
      <c r="Y324" s="10">
        <v>20571.428571428572</v>
      </c>
      <c r="Z324" s="98"/>
      <c r="AA324" s="9">
        <v>1478</v>
      </c>
      <c r="AB324" s="119" t="s">
        <v>53</v>
      </c>
      <c r="AC324" s="117">
        <v>2</v>
      </c>
      <c r="AD324" s="10">
        <v>20571.428571428572</v>
      </c>
      <c r="AE324" s="110">
        <f>(Tabelle1[[#This Row],[gesamter Wärmebedarf unter Berücksichtigung Wirkungsgrad Gasfeuerungsanlage (Gas) '[kWh/a'] 2030]]*0.7)/8760</f>
        <v>1.6438356164383561</v>
      </c>
      <c r="AF324" s="8">
        <f t="shared" ref="AF324:AF387" si="31">((AD324*$O$4)/$P$4)/31536000</f>
        <v>3.9770616066783912E-5</v>
      </c>
      <c r="AG324" s="119" t="s">
        <v>53</v>
      </c>
      <c r="AH324" s="117">
        <v>2</v>
      </c>
      <c r="AI324" s="10">
        <v>20571.428571428572</v>
      </c>
      <c r="AJ324" s="98">
        <f t="shared" si="28"/>
        <v>1.9547727766905849E-5</v>
      </c>
      <c r="AK324" s="119" t="s">
        <v>53</v>
      </c>
      <c r="AL324" s="117">
        <v>2</v>
      </c>
      <c r="AM324" s="10">
        <v>20571.428571428572</v>
      </c>
      <c r="AN324" s="98"/>
      <c r="AO324" s="119" t="s">
        <v>53</v>
      </c>
      <c r="AP324" s="117">
        <v>2</v>
      </c>
      <c r="AQ324" s="10">
        <v>20571.428571428572</v>
      </c>
      <c r="AR324" s="98">
        <f t="shared" si="29"/>
        <v>1.9547727766905849E-5</v>
      </c>
      <c r="AS324" s="119" t="s">
        <v>53</v>
      </c>
      <c r="AT324" s="117">
        <v>2</v>
      </c>
      <c r="AU324" s="10">
        <v>20571.428571428572</v>
      </c>
      <c r="AV324" s="8"/>
    </row>
    <row r="325" spans="1:48" x14ac:dyDescent="0.25">
      <c r="A325" s="6">
        <v>10322</v>
      </c>
      <c r="B325" s="6">
        <v>450208</v>
      </c>
      <c r="C325" s="6">
        <v>5425590</v>
      </c>
      <c r="D325" s="205">
        <v>18</v>
      </c>
      <c r="E325" s="75" t="s">
        <v>210</v>
      </c>
      <c r="F325" s="6">
        <v>6.73</v>
      </c>
      <c r="G325" s="6">
        <v>70</v>
      </c>
      <c r="H325" s="6">
        <v>471.1</v>
      </c>
      <c r="I325" s="6">
        <v>100</v>
      </c>
      <c r="J325" s="6">
        <f t="shared" si="30"/>
        <v>47110</v>
      </c>
      <c r="K325" s="6"/>
      <c r="L325" s="84">
        <f t="shared" ref="L325:L388" si="32">J325/$K$4</f>
        <v>48071.428571428572</v>
      </c>
      <c r="M325" s="7"/>
      <c r="N325" s="7"/>
      <c r="O325" s="7"/>
      <c r="P325" s="7"/>
      <c r="Q325" s="7"/>
      <c r="R325" s="7"/>
      <c r="S325" s="119" t="s">
        <v>54</v>
      </c>
      <c r="T325" s="117">
        <v>6.73</v>
      </c>
      <c r="U325" s="10">
        <v>0</v>
      </c>
      <c r="V325" s="98">
        <f t="shared" ref="V325:V388" si="33">((U325*$M$4)/$N$4)/31536000</f>
        <v>0</v>
      </c>
      <c r="W325" s="119" t="s">
        <v>54</v>
      </c>
      <c r="X325" s="117">
        <v>6.73</v>
      </c>
      <c r="Y325" s="10">
        <v>0</v>
      </c>
      <c r="Z325" s="98"/>
      <c r="AA325" s="9">
        <v>1496</v>
      </c>
      <c r="AB325" s="119" t="s">
        <v>54</v>
      </c>
      <c r="AC325" s="117">
        <v>6.73</v>
      </c>
      <c r="AD325" s="10">
        <v>0</v>
      </c>
      <c r="AE325" s="110">
        <f>(Tabelle1[[#This Row],[gesamter Wärmebedarf unter Berücksichtigung Wirkungsgrad Gasfeuerungsanlage (Gas) '[kWh/a'] 2030]]*0.7)/8760</f>
        <v>0</v>
      </c>
      <c r="AF325" s="8">
        <f t="shared" si="31"/>
        <v>0</v>
      </c>
      <c r="AG325" s="119" t="s">
        <v>54</v>
      </c>
      <c r="AH325" s="117">
        <v>6.73</v>
      </c>
      <c r="AI325" s="10">
        <v>0</v>
      </c>
      <c r="AJ325" s="98">
        <f t="shared" ref="AJ325:AJ388" si="34">((AI325*$Q$4)/$R$4)/31536000</f>
        <v>0</v>
      </c>
      <c r="AK325" s="119" t="s">
        <v>54</v>
      </c>
      <c r="AL325" s="117">
        <v>6.73</v>
      </c>
      <c r="AM325" s="10">
        <v>0</v>
      </c>
      <c r="AN325" s="98"/>
      <c r="AO325" s="119" t="s">
        <v>54</v>
      </c>
      <c r="AP325" s="117">
        <v>6.73</v>
      </c>
      <c r="AQ325" s="10">
        <v>0</v>
      </c>
      <c r="AR325" s="98">
        <f t="shared" ref="AR325:AR388" si="35">((AQ325*$Q$4)/$R$4)/31536000</f>
        <v>0</v>
      </c>
      <c r="AS325" s="119" t="s">
        <v>54</v>
      </c>
      <c r="AT325" s="117">
        <v>6.73</v>
      </c>
      <c r="AU325" s="10">
        <v>0</v>
      </c>
      <c r="AV325" s="8"/>
    </row>
    <row r="326" spans="1:48" x14ac:dyDescent="0.25">
      <c r="A326" s="6">
        <v>10323</v>
      </c>
      <c r="B326" s="6">
        <v>450116</v>
      </c>
      <c r="C326" s="6">
        <v>5425538</v>
      </c>
      <c r="D326" s="205">
        <v>8</v>
      </c>
      <c r="E326" s="6" t="s">
        <v>211</v>
      </c>
      <c r="F326" s="6">
        <v>2</v>
      </c>
      <c r="G326" s="6">
        <v>112</v>
      </c>
      <c r="H326" s="6">
        <v>224</v>
      </c>
      <c r="I326" s="6">
        <v>30</v>
      </c>
      <c r="J326" s="6">
        <f t="shared" si="30"/>
        <v>6720</v>
      </c>
      <c r="K326" s="6"/>
      <c r="L326" s="84">
        <f t="shared" si="32"/>
        <v>6857.1428571428569</v>
      </c>
      <c r="M326" s="7"/>
      <c r="N326" s="7"/>
      <c r="O326" s="7"/>
      <c r="P326" s="7"/>
      <c r="Q326" s="7"/>
      <c r="R326" s="7"/>
      <c r="S326" s="119" t="s">
        <v>54</v>
      </c>
      <c r="T326" s="117">
        <v>2</v>
      </c>
      <c r="U326" s="10">
        <v>0</v>
      </c>
      <c r="V326" s="98">
        <f t="shared" si="33"/>
        <v>0</v>
      </c>
      <c r="W326" s="119" t="s">
        <v>54</v>
      </c>
      <c r="X326" s="117">
        <v>2</v>
      </c>
      <c r="Y326" s="10">
        <v>0</v>
      </c>
      <c r="Z326" s="98"/>
      <c r="AA326" s="9">
        <v>593</v>
      </c>
      <c r="AB326" s="119" t="s">
        <v>54</v>
      </c>
      <c r="AC326" s="117">
        <v>2</v>
      </c>
      <c r="AD326" s="10">
        <v>0</v>
      </c>
      <c r="AE326" s="110">
        <f>(Tabelle1[[#This Row],[gesamter Wärmebedarf unter Berücksichtigung Wirkungsgrad Gasfeuerungsanlage (Gas) '[kWh/a'] 2030]]*0.7)/8760</f>
        <v>0</v>
      </c>
      <c r="AF326" s="8">
        <f t="shared" si="31"/>
        <v>0</v>
      </c>
      <c r="AG326" s="119" t="s">
        <v>54</v>
      </c>
      <c r="AH326" s="117">
        <v>2</v>
      </c>
      <c r="AI326" s="10">
        <v>0</v>
      </c>
      <c r="AJ326" s="98">
        <f t="shared" si="34"/>
        <v>0</v>
      </c>
      <c r="AK326" s="119" t="s">
        <v>54</v>
      </c>
      <c r="AL326" s="117">
        <v>2</v>
      </c>
      <c r="AM326" s="10">
        <v>0</v>
      </c>
      <c r="AN326" s="98"/>
      <c r="AO326" s="119" t="s">
        <v>54</v>
      </c>
      <c r="AP326" s="117">
        <v>2</v>
      </c>
      <c r="AQ326" s="10">
        <v>0</v>
      </c>
      <c r="AR326" s="98">
        <f t="shared" si="35"/>
        <v>0</v>
      </c>
      <c r="AS326" s="119" t="s">
        <v>54</v>
      </c>
      <c r="AT326" s="117">
        <v>2</v>
      </c>
      <c r="AU326" s="10">
        <v>0</v>
      </c>
      <c r="AV326" s="8"/>
    </row>
    <row r="327" spans="1:48" x14ac:dyDescent="0.25">
      <c r="A327" s="6">
        <v>10324</v>
      </c>
      <c r="B327" s="6">
        <v>450120</v>
      </c>
      <c r="C327" s="6">
        <v>5425532</v>
      </c>
      <c r="D327" s="205">
        <v>9</v>
      </c>
      <c r="E327" s="6" t="s">
        <v>212</v>
      </c>
      <c r="F327" s="6">
        <v>1</v>
      </c>
      <c r="G327" s="6">
        <v>150</v>
      </c>
      <c r="H327" s="6">
        <v>150</v>
      </c>
      <c r="I327" s="6">
        <v>150</v>
      </c>
      <c r="J327" s="6">
        <f t="shared" si="30"/>
        <v>22500</v>
      </c>
      <c r="K327" s="6"/>
      <c r="L327" s="84">
        <f t="shared" si="32"/>
        <v>22959.18367346939</v>
      </c>
      <c r="M327" s="7"/>
      <c r="N327" s="7"/>
      <c r="O327" s="7"/>
      <c r="P327" s="7"/>
      <c r="Q327" s="7"/>
      <c r="R327" s="7"/>
      <c r="S327" s="119" t="s">
        <v>54</v>
      </c>
      <c r="T327" s="117">
        <v>1</v>
      </c>
      <c r="U327" s="10">
        <v>0</v>
      </c>
      <c r="V327" s="98">
        <f t="shared" si="33"/>
        <v>0</v>
      </c>
      <c r="W327" s="119" t="s">
        <v>54</v>
      </c>
      <c r="X327" s="117">
        <v>1</v>
      </c>
      <c r="Y327" s="10">
        <v>0</v>
      </c>
      <c r="Z327" s="98"/>
      <c r="AA327" s="9">
        <v>882</v>
      </c>
      <c r="AB327" s="119" t="s">
        <v>54</v>
      </c>
      <c r="AC327" s="117">
        <v>1</v>
      </c>
      <c r="AD327" s="10">
        <v>0</v>
      </c>
      <c r="AE327" s="110">
        <f>(Tabelle1[[#This Row],[gesamter Wärmebedarf unter Berücksichtigung Wirkungsgrad Gasfeuerungsanlage (Gas) '[kWh/a'] 2030]]*0.7)/8760</f>
        <v>0</v>
      </c>
      <c r="AF327" s="8">
        <f t="shared" si="31"/>
        <v>0</v>
      </c>
      <c r="AG327" s="119" t="s">
        <v>54</v>
      </c>
      <c r="AH327" s="117">
        <v>1</v>
      </c>
      <c r="AI327" s="10">
        <v>0</v>
      </c>
      <c r="AJ327" s="98">
        <f t="shared" si="34"/>
        <v>0</v>
      </c>
      <c r="AK327" s="119" t="s">
        <v>54</v>
      </c>
      <c r="AL327" s="117">
        <v>1</v>
      </c>
      <c r="AM327" s="10">
        <v>0</v>
      </c>
      <c r="AN327" s="98"/>
      <c r="AO327" s="119" t="s">
        <v>54</v>
      </c>
      <c r="AP327" s="117">
        <v>1</v>
      </c>
      <c r="AQ327" s="10">
        <v>0</v>
      </c>
      <c r="AR327" s="98">
        <f t="shared" si="35"/>
        <v>0</v>
      </c>
      <c r="AS327" s="119" t="s">
        <v>54</v>
      </c>
      <c r="AT327" s="117">
        <v>1</v>
      </c>
      <c r="AU327" s="10">
        <v>0</v>
      </c>
      <c r="AV327" s="8"/>
    </row>
    <row r="328" spans="1:48" x14ac:dyDescent="0.25">
      <c r="A328" s="6">
        <v>10325</v>
      </c>
      <c r="B328" s="6">
        <v>450125</v>
      </c>
      <c r="C328" s="6">
        <v>5425526</v>
      </c>
      <c r="D328" s="205">
        <v>9</v>
      </c>
      <c r="E328" s="6" t="s">
        <v>212</v>
      </c>
      <c r="F328" s="6">
        <v>1</v>
      </c>
      <c r="G328" s="6">
        <v>150</v>
      </c>
      <c r="H328" s="6">
        <v>150</v>
      </c>
      <c r="I328" s="6">
        <v>240</v>
      </c>
      <c r="J328" s="6">
        <f t="shared" si="30"/>
        <v>36000</v>
      </c>
      <c r="K328" s="6"/>
      <c r="L328" s="84">
        <f t="shared" si="32"/>
        <v>36734.693877551021</v>
      </c>
      <c r="M328" s="7"/>
      <c r="N328" s="7"/>
      <c r="O328" s="7"/>
      <c r="P328" s="7"/>
      <c r="Q328" s="7"/>
      <c r="R328" s="7"/>
      <c r="S328" s="119" t="s">
        <v>53</v>
      </c>
      <c r="T328" s="117">
        <v>1</v>
      </c>
      <c r="U328" s="10">
        <v>36734.693877551021</v>
      </c>
      <c r="V328" s="98">
        <f t="shared" si="33"/>
        <v>7.345897756856661E-5</v>
      </c>
      <c r="W328" s="119" t="s">
        <v>53</v>
      </c>
      <c r="X328" s="117">
        <v>1</v>
      </c>
      <c r="Y328" s="10">
        <v>36734.693877551021</v>
      </c>
      <c r="Z328" s="98"/>
      <c r="AA328" s="9">
        <v>331</v>
      </c>
      <c r="AB328" s="119" t="s">
        <v>53</v>
      </c>
      <c r="AC328" s="117">
        <v>1</v>
      </c>
      <c r="AD328" s="10">
        <v>36734.693877551021</v>
      </c>
      <c r="AE328" s="110">
        <f>(Tabelle1[[#This Row],[gesamter Wärmebedarf unter Berücksichtigung Wirkungsgrad Gasfeuerungsanlage (Gas) '[kWh/a'] 2030]]*0.7)/8760</f>
        <v>2.9354207436399218</v>
      </c>
      <c r="AF328" s="8">
        <f t="shared" si="31"/>
        <v>7.101895726211413E-5</v>
      </c>
      <c r="AG328" s="119" t="s">
        <v>53</v>
      </c>
      <c r="AH328" s="117">
        <v>1</v>
      </c>
      <c r="AI328" s="10">
        <v>36734.693877551021</v>
      </c>
      <c r="AJ328" s="98">
        <f t="shared" si="34"/>
        <v>3.4906656726617587E-5</v>
      </c>
      <c r="AK328" s="119" t="s">
        <v>53</v>
      </c>
      <c r="AL328" s="117">
        <v>1</v>
      </c>
      <c r="AM328" s="10">
        <v>36734.693877551021</v>
      </c>
      <c r="AN328" s="98"/>
      <c r="AO328" s="119" t="s">
        <v>53</v>
      </c>
      <c r="AP328" s="117">
        <v>1</v>
      </c>
      <c r="AQ328" s="10">
        <v>36734.693877551021</v>
      </c>
      <c r="AR328" s="98">
        <f t="shared" si="35"/>
        <v>3.4906656726617587E-5</v>
      </c>
      <c r="AS328" s="119" t="s">
        <v>53</v>
      </c>
      <c r="AT328" s="117">
        <v>1</v>
      </c>
      <c r="AU328" s="10">
        <v>36734.693877551021</v>
      </c>
      <c r="AV328" s="8"/>
    </row>
    <row r="329" spans="1:48" x14ac:dyDescent="0.25">
      <c r="A329" s="6">
        <v>10326</v>
      </c>
      <c r="B329" s="6">
        <v>450129</v>
      </c>
      <c r="C329" s="6">
        <v>5425521</v>
      </c>
      <c r="D329" s="205">
        <v>10</v>
      </c>
      <c r="E329" s="6" t="s">
        <v>212</v>
      </c>
      <c r="F329" s="6">
        <v>1</v>
      </c>
      <c r="G329" s="6">
        <v>150</v>
      </c>
      <c r="H329" s="6">
        <v>150</v>
      </c>
      <c r="I329" s="6">
        <v>190</v>
      </c>
      <c r="J329" s="6">
        <f t="shared" si="30"/>
        <v>28500</v>
      </c>
      <c r="K329" s="6"/>
      <c r="L329" s="84">
        <f t="shared" si="32"/>
        <v>29081.632653061224</v>
      </c>
      <c r="M329" s="7"/>
      <c r="N329" s="7"/>
      <c r="O329" s="7"/>
      <c r="P329" s="7"/>
      <c r="Q329" s="7"/>
      <c r="R329" s="7"/>
      <c r="S329" s="119" t="s">
        <v>53</v>
      </c>
      <c r="T329" s="117">
        <v>1</v>
      </c>
      <c r="U329" s="10">
        <v>29081.632653061224</v>
      </c>
      <c r="V329" s="98">
        <f t="shared" si="33"/>
        <v>5.8155023908448559E-5</v>
      </c>
      <c r="W329" s="119" t="s">
        <v>53</v>
      </c>
      <c r="X329" s="117">
        <v>1</v>
      </c>
      <c r="Y329" s="10">
        <v>29081.632653061224</v>
      </c>
      <c r="Z329" s="98"/>
      <c r="AA329" s="9">
        <v>1665</v>
      </c>
      <c r="AB329" s="119" t="s">
        <v>53</v>
      </c>
      <c r="AC329" s="117">
        <v>1</v>
      </c>
      <c r="AD329" s="10">
        <v>29081.632653061224</v>
      </c>
      <c r="AE329" s="110">
        <f>(Tabelle1[[#This Row],[gesamter Wärmebedarf unter Berücksichtigung Wirkungsgrad Gasfeuerungsanlage (Gas) '[kWh/a'] 2030]]*0.7)/8760</f>
        <v>2.3238747553816044</v>
      </c>
      <c r="AF329" s="8">
        <f t="shared" si="31"/>
        <v>5.622334116584035E-5</v>
      </c>
      <c r="AG329" s="119" t="s">
        <v>53</v>
      </c>
      <c r="AH329" s="117">
        <v>1</v>
      </c>
      <c r="AI329" s="10">
        <v>29081.632653061224</v>
      </c>
      <c r="AJ329" s="98">
        <f t="shared" si="34"/>
        <v>2.7634436575238919E-5</v>
      </c>
      <c r="AK329" s="119" t="s">
        <v>53</v>
      </c>
      <c r="AL329" s="117">
        <v>1</v>
      </c>
      <c r="AM329" s="10">
        <v>29081.632653061224</v>
      </c>
      <c r="AN329" s="98"/>
      <c r="AO329" s="119" t="s">
        <v>53</v>
      </c>
      <c r="AP329" s="117">
        <v>1</v>
      </c>
      <c r="AQ329" s="10">
        <v>29081.632653061224</v>
      </c>
      <c r="AR329" s="98">
        <f t="shared" si="35"/>
        <v>2.7634436575238919E-5</v>
      </c>
      <c r="AS329" s="119" t="s">
        <v>53</v>
      </c>
      <c r="AT329" s="117">
        <v>1</v>
      </c>
      <c r="AU329" s="10">
        <v>29081.632653061224</v>
      </c>
      <c r="AV329" s="8"/>
    </row>
    <row r="330" spans="1:48" x14ac:dyDescent="0.25">
      <c r="A330" s="6">
        <v>10327</v>
      </c>
      <c r="B330" s="6">
        <v>450135</v>
      </c>
      <c r="C330" s="6">
        <v>5425516</v>
      </c>
      <c r="D330" s="205">
        <v>8</v>
      </c>
      <c r="E330" s="6" t="s">
        <v>212</v>
      </c>
      <c r="F330" s="6">
        <v>1</v>
      </c>
      <c r="G330" s="6">
        <v>150</v>
      </c>
      <c r="H330" s="6">
        <v>150</v>
      </c>
      <c r="I330" s="6">
        <v>110</v>
      </c>
      <c r="J330" s="6">
        <f t="shared" si="30"/>
        <v>16500</v>
      </c>
      <c r="K330" s="6"/>
      <c r="L330" s="84">
        <f t="shared" si="32"/>
        <v>16836.734693877552</v>
      </c>
      <c r="M330" s="7"/>
      <c r="N330" s="7"/>
      <c r="O330" s="7"/>
      <c r="P330" s="7"/>
      <c r="Q330" s="7"/>
      <c r="R330" s="7"/>
      <c r="S330" s="119" t="s">
        <v>53</v>
      </c>
      <c r="T330" s="117">
        <v>1</v>
      </c>
      <c r="U330" s="10">
        <v>16836.734693877552</v>
      </c>
      <c r="V330" s="98">
        <f t="shared" si="33"/>
        <v>3.3668698052259696E-5</v>
      </c>
      <c r="W330" s="119" t="s">
        <v>53</v>
      </c>
      <c r="X330" s="117">
        <v>1</v>
      </c>
      <c r="Y330" s="10">
        <v>16836.734693877552</v>
      </c>
      <c r="Z330" s="98"/>
      <c r="AA330" s="9">
        <v>474</v>
      </c>
      <c r="AB330" s="119" t="s">
        <v>53</v>
      </c>
      <c r="AC330" s="117">
        <v>1</v>
      </c>
      <c r="AD330" s="10">
        <v>16836.734693877552</v>
      </c>
      <c r="AE330" s="110">
        <f>(Tabelle1[[#This Row],[gesamter Wärmebedarf unter Berücksichtigung Wirkungsgrad Gasfeuerungsanlage (Gas) '[kWh/a'] 2030]]*0.7)/8760</f>
        <v>1.3454011741682974</v>
      </c>
      <c r="AF330" s="8">
        <f t="shared" si="31"/>
        <v>3.2550355411802309E-5</v>
      </c>
      <c r="AG330" s="119" t="s">
        <v>53</v>
      </c>
      <c r="AH330" s="117">
        <v>1</v>
      </c>
      <c r="AI330" s="10">
        <v>16836.734693877552</v>
      </c>
      <c r="AJ330" s="98">
        <f t="shared" si="34"/>
        <v>1.599888433303306E-5</v>
      </c>
      <c r="AK330" s="119" t="s">
        <v>53</v>
      </c>
      <c r="AL330" s="117">
        <v>1</v>
      </c>
      <c r="AM330" s="10">
        <v>16836.734693877552</v>
      </c>
      <c r="AN330" s="98"/>
      <c r="AO330" s="119" t="s">
        <v>53</v>
      </c>
      <c r="AP330" s="117">
        <v>1</v>
      </c>
      <c r="AQ330" s="10">
        <v>16836.734693877552</v>
      </c>
      <c r="AR330" s="98">
        <f t="shared" si="35"/>
        <v>1.599888433303306E-5</v>
      </c>
      <c r="AS330" s="119" t="s">
        <v>53</v>
      </c>
      <c r="AT330" s="117">
        <v>1</v>
      </c>
      <c r="AU330" s="10">
        <v>16836.734693877552</v>
      </c>
      <c r="AV330" s="8"/>
    </row>
    <row r="331" spans="1:48" x14ac:dyDescent="0.25">
      <c r="A331" s="6">
        <v>10328</v>
      </c>
      <c r="B331" s="6">
        <v>450140</v>
      </c>
      <c r="C331" s="6">
        <v>5425559</v>
      </c>
      <c r="D331" s="205">
        <v>12</v>
      </c>
      <c r="E331" s="6" t="s">
        <v>212</v>
      </c>
      <c r="F331" s="6">
        <v>1</v>
      </c>
      <c r="G331" s="6">
        <v>150</v>
      </c>
      <c r="H331" s="6">
        <v>150</v>
      </c>
      <c r="I331" s="6">
        <v>180</v>
      </c>
      <c r="J331" s="6">
        <f t="shared" si="30"/>
        <v>27000</v>
      </c>
      <c r="K331" s="6"/>
      <c r="L331" s="84">
        <f t="shared" si="32"/>
        <v>27551.020408163266</v>
      </c>
      <c r="M331" s="7"/>
      <c r="N331" s="7"/>
      <c r="O331" s="7"/>
      <c r="P331" s="7"/>
      <c r="Q331" s="7"/>
      <c r="R331" s="7"/>
      <c r="S331" s="119" t="s">
        <v>54</v>
      </c>
      <c r="T331" s="117">
        <v>1</v>
      </c>
      <c r="U331" s="10">
        <v>0</v>
      </c>
      <c r="V331" s="98">
        <f t="shared" si="33"/>
        <v>0</v>
      </c>
      <c r="W331" s="119" t="s">
        <v>54</v>
      </c>
      <c r="X331" s="117">
        <v>1</v>
      </c>
      <c r="Y331" s="10">
        <v>0</v>
      </c>
      <c r="Z331" s="98"/>
      <c r="AA331" s="9">
        <v>754</v>
      </c>
      <c r="AB331" s="119" t="s">
        <v>54</v>
      </c>
      <c r="AC331" s="117">
        <v>1</v>
      </c>
      <c r="AD331" s="10">
        <v>0</v>
      </c>
      <c r="AE331" s="110">
        <f>(Tabelle1[[#This Row],[gesamter Wärmebedarf unter Berücksichtigung Wirkungsgrad Gasfeuerungsanlage (Gas) '[kWh/a'] 2030]]*0.7)/8760</f>
        <v>0</v>
      </c>
      <c r="AF331" s="8">
        <f t="shared" si="31"/>
        <v>0</v>
      </c>
      <c r="AG331" s="119" t="s">
        <v>54</v>
      </c>
      <c r="AH331" s="117">
        <v>1</v>
      </c>
      <c r="AI331" s="10">
        <v>0</v>
      </c>
      <c r="AJ331" s="98">
        <f t="shared" si="34"/>
        <v>0</v>
      </c>
      <c r="AK331" s="119" t="s">
        <v>54</v>
      </c>
      <c r="AL331" s="117">
        <v>1</v>
      </c>
      <c r="AM331" s="10">
        <v>0</v>
      </c>
      <c r="AN331" s="98"/>
      <c r="AO331" s="119" t="s">
        <v>54</v>
      </c>
      <c r="AP331" s="117">
        <v>1</v>
      </c>
      <c r="AQ331" s="10">
        <v>0</v>
      </c>
      <c r="AR331" s="98">
        <f t="shared" si="35"/>
        <v>0</v>
      </c>
      <c r="AS331" s="119" t="s">
        <v>54</v>
      </c>
      <c r="AT331" s="117">
        <v>1</v>
      </c>
      <c r="AU331" s="10">
        <v>0</v>
      </c>
      <c r="AV331" s="8"/>
    </row>
    <row r="332" spans="1:48" x14ac:dyDescent="0.25">
      <c r="A332" s="6">
        <v>10329</v>
      </c>
      <c r="B332" s="6">
        <v>450143</v>
      </c>
      <c r="C332" s="6">
        <v>5425553</v>
      </c>
      <c r="D332" s="205">
        <v>13</v>
      </c>
      <c r="E332" s="6" t="s">
        <v>212</v>
      </c>
      <c r="F332" s="6">
        <v>1</v>
      </c>
      <c r="G332" s="6">
        <v>150</v>
      </c>
      <c r="H332" s="6">
        <v>150</v>
      </c>
      <c r="I332" s="6">
        <v>240</v>
      </c>
      <c r="J332" s="6">
        <f t="shared" si="30"/>
        <v>36000</v>
      </c>
      <c r="K332" s="6"/>
      <c r="L332" s="84">
        <f t="shared" si="32"/>
        <v>36734.693877551021</v>
      </c>
      <c r="M332" s="7"/>
      <c r="N332" s="7"/>
      <c r="O332" s="7"/>
      <c r="P332" s="7"/>
      <c r="Q332" s="7"/>
      <c r="R332" s="7"/>
      <c r="S332" s="119" t="s">
        <v>53</v>
      </c>
      <c r="T332" s="117">
        <v>1</v>
      </c>
      <c r="U332" s="10">
        <v>36734.693877551021</v>
      </c>
      <c r="V332" s="98">
        <f t="shared" si="33"/>
        <v>7.345897756856661E-5</v>
      </c>
      <c r="W332" s="119" t="s">
        <v>53</v>
      </c>
      <c r="X332" s="117">
        <v>1</v>
      </c>
      <c r="Y332" s="10">
        <v>36734.693877551021</v>
      </c>
      <c r="Z332" s="98"/>
      <c r="AA332" s="9">
        <v>1132</v>
      </c>
      <c r="AB332" s="119" t="s">
        <v>53</v>
      </c>
      <c r="AC332" s="117">
        <v>1</v>
      </c>
      <c r="AD332" s="10">
        <v>36734.693877551021</v>
      </c>
      <c r="AE332" s="110">
        <f>(Tabelle1[[#This Row],[gesamter Wärmebedarf unter Berücksichtigung Wirkungsgrad Gasfeuerungsanlage (Gas) '[kWh/a'] 2030]]*0.7)/8760</f>
        <v>2.9354207436399218</v>
      </c>
      <c r="AF332" s="8">
        <f t="shared" si="31"/>
        <v>7.101895726211413E-5</v>
      </c>
      <c r="AG332" s="119" t="s">
        <v>53</v>
      </c>
      <c r="AH332" s="117">
        <v>1</v>
      </c>
      <c r="AI332" s="10">
        <v>36734.693877551021</v>
      </c>
      <c r="AJ332" s="98">
        <f t="shared" si="34"/>
        <v>3.4906656726617587E-5</v>
      </c>
      <c r="AK332" s="119" t="s">
        <v>53</v>
      </c>
      <c r="AL332" s="117">
        <v>1</v>
      </c>
      <c r="AM332" s="10">
        <v>36734.693877551021</v>
      </c>
      <c r="AN332" s="98"/>
      <c r="AO332" s="119" t="s">
        <v>53</v>
      </c>
      <c r="AP332" s="117">
        <v>1</v>
      </c>
      <c r="AQ332" s="10">
        <v>36734.693877551021</v>
      </c>
      <c r="AR332" s="98">
        <f t="shared" si="35"/>
        <v>3.4906656726617587E-5</v>
      </c>
      <c r="AS332" s="119" t="s">
        <v>54</v>
      </c>
      <c r="AT332" s="117">
        <v>1</v>
      </c>
      <c r="AU332" s="10">
        <v>0</v>
      </c>
      <c r="AV332" s="8"/>
    </row>
    <row r="333" spans="1:48" x14ac:dyDescent="0.25">
      <c r="A333" s="6">
        <v>10330</v>
      </c>
      <c r="B333" s="6">
        <v>450148</v>
      </c>
      <c r="C333" s="6">
        <v>5425548</v>
      </c>
      <c r="D333" s="205">
        <v>14</v>
      </c>
      <c r="E333" s="6" t="s">
        <v>212</v>
      </c>
      <c r="F333" s="6">
        <v>1</v>
      </c>
      <c r="G333" s="6">
        <v>150</v>
      </c>
      <c r="H333" s="6">
        <v>150</v>
      </c>
      <c r="I333" s="6">
        <v>190</v>
      </c>
      <c r="J333" s="6">
        <f t="shared" si="30"/>
        <v>28500</v>
      </c>
      <c r="K333" s="6"/>
      <c r="L333" s="84">
        <f t="shared" si="32"/>
        <v>29081.632653061224</v>
      </c>
      <c r="M333" s="7"/>
      <c r="N333" s="7"/>
      <c r="O333" s="7"/>
      <c r="P333" s="7"/>
      <c r="Q333" s="7"/>
      <c r="R333" s="7"/>
      <c r="S333" s="119" t="s">
        <v>53</v>
      </c>
      <c r="T333" s="117">
        <v>1</v>
      </c>
      <c r="U333" s="10">
        <v>29081.632653061224</v>
      </c>
      <c r="V333" s="98">
        <f t="shared" si="33"/>
        <v>5.8155023908448559E-5</v>
      </c>
      <c r="W333" s="119" t="s">
        <v>53</v>
      </c>
      <c r="X333" s="117">
        <v>1</v>
      </c>
      <c r="Y333" s="10">
        <v>29081.632653061224</v>
      </c>
      <c r="Z333" s="98"/>
      <c r="AA333" s="9">
        <v>1685</v>
      </c>
      <c r="AB333" s="119" t="s">
        <v>53</v>
      </c>
      <c r="AC333" s="117">
        <v>1</v>
      </c>
      <c r="AD333" s="10">
        <v>29081.632653061224</v>
      </c>
      <c r="AE333" s="110">
        <f>(Tabelle1[[#This Row],[gesamter Wärmebedarf unter Berücksichtigung Wirkungsgrad Gasfeuerungsanlage (Gas) '[kWh/a'] 2030]]*0.7)/8760</f>
        <v>2.3238747553816044</v>
      </c>
      <c r="AF333" s="8">
        <f t="shared" si="31"/>
        <v>5.622334116584035E-5</v>
      </c>
      <c r="AG333" s="119" t="s">
        <v>53</v>
      </c>
      <c r="AH333" s="117">
        <v>1</v>
      </c>
      <c r="AI333" s="10">
        <v>29081.632653061224</v>
      </c>
      <c r="AJ333" s="98">
        <f t="shared" si="34"/>
        <v>2.7634436575238919E-5</v>
      </c>
      <c r="AK333" s="119" t="s">
        <v>53</v>
      </c>
      <c r="AL333" s="117">
        <v>1</v>
      </c>
      <c r="AM333" s="10">
        <v>29081.632653061224</v>
      </c>
      <c r="AN333" s="98"/>
      <c r="AO333" s="119" t="s">
        <v>53</v>
      </c>
      <c r="AP333" s="117">
        <v>1</v>
      </c>
      <c r="AQ333" s="10">
        <v>29081.632653061224</v>
      </c>
      <c r="AR333" s="98">
        <f t="shared" si="35"/>
        <v>2.7634436575238919E-5</v>
      </c>
      <c r="AS333" s="119" t="s">
        <v>53</v>
      </c>
      <c r="AT333" s="117">
        <v>1</v>
      </c>
      <c r="AU333" s="10">
        <v>29081.632653061224</v>
      </c>
      <c r="AV333" s="8"/>
    </row>
    <row r="334" spans="1:48" x14ac:dyDescent="0.25">
      <c r="A334" s="6">
        <v>10331</v>
      </c>
      <c r="B334" s="6">
        <v>450153</v>
      </c>
      <c r="C334" s="6">
        <v>5425541</v>
      </c>
      <c r="D334" s="205">
        <v>14</v>
      </c>
      <c r="E334" s="6" t="s">
        <v>212</v>
      </c>
      <c r="F334" s="6">
        <v>1</v>
      </c>
      <c r="G334" s="6">
        <v>150</v>
      </c>
      <c r="H334" s="6">
        <v>150</v>
      </c>
      <c r="I334" s="6">
        <v>280</v>
      </c>
      <c r="J334" s="6">
        <f t="shared" si="30"/>
        <v>42000</v>
      </c>
      <c r="K334" s="6"/>
      <c r="L334" s="84">
        <f t="shared" si="32"/>
        <v>42857.142857142855</v>
      </c>
      <c r="M334" s="7"/>
      <c r="N334" s="7"/>
      <c r="O334" s="7"/>
      <c r="P334" s="7"/>
      <c r="Q334" s="7"/>
      <c r="R334" s="7"/>
      <c r="S334" s="119" t="s">
        <v>54</v>
      </c>
      <c r="T334" s="117">
        <v>1</v>
      </c>
      <c r="U334" s="10">
        <v>0</v>
      </c>
      <c r="V334" s="98">
        <f t="shared" si="33"/>
        <v>0</v>
      </c>
      <c r="W334" s="119" t="s">
        <v>54</v>
      </c>
      <c r="X334" s="117">
        <v>1</v>
      </c>
      <c r="Y334" s="10">
        <v>0</v>
      </c>
      <c r="Z334" s="98"/>
      <c r="AA334" s="9">
        <v>841</v>
      </c>
      <c r="AB334" s="119" t="s">
        <v>54</v>
      </c>
      <c r="AC334" s="117">
        <v>1</v>
      </c>
      <c r="AD334" s="10">
        <v>0</v>
      </c>
      <c r="AE334" s="110">
        <f>(Tabelle1[[#This Row],[gesamter Wärmebedarf unter Berücksichtigung Wirkungsgrad Gasfeuerungsanlage (Gas) '[kWh/a'] 2030]]*0.7)/8760</f>
        <v>0</v>
      </c>
      <c r="AF334" s="8">
        <f t="shared" si="31"/>
        <v>0</v>
      </c>
      <c r="AG334" s="119" t="s">
        <v>54</v>
      </c>
      <c r="AH334" s="117">
        <v>1</v>
      </c>
      <c r="AI334" s="10">
        <v>0</v>
      </c>
      <c r="AJ334" s="98">
        <f t="shared" si="34"/>
        <v>0</v>
      </c>
      <c r="AK334" s="119" t="s">
        <v>54</v>
      </c>
      <c r="AL334" s="117">
        <v>1</v>
      </c>
      <c r="AM334" s="10">
        <v>0</v>
      </c>
      <c r="AN334" s="98"/>
      <c r="AO334" s="119" t="s">
        <v>54</v>
      </c>
      <c r="AP334" s="117">
        <v>1</v>
      </c>
      <c r="AQ334" s="10">
        <v>0</v>
      </c>
      <c r="AR334" s="98">
        <f t="shared" si="35"/>
        <v>0</v>
      </c>
      <c r="AS334" s="119" t="s">
        <v>54</v>
      </c>
      <c r="AT334" s="117">
        <v>1</v>
      </c>
      <c r="AU334" s="10">
        <v>0</v>
      </c>
      <c r="AV334" s="8"/>
    </row>
    <row r="335" spans="1:48" x14ac:dyDescent="0.25">
      <c r="A335" s="6">
        <v>10332</v>
      </c>
      <c r="B335" s="6">
        <v>450158</v>
      </c>
      <c r="C335" s="6">
        <v>5425537</v>
      </c>
      <c r="D335" s="205">
        <v>13</v>
      </c>
      <c r="E335" s="6" t="s">
        <v>211</v>
      </c>
      <c r="F335" s="6">
        <v>2</v>
      </c>
      <c r="G335" s="6">
        <v>112</v>
      </c>
      <c r="H335" s="6">
        <v>224</v>
      </c>
      <c r="I335" s="6">
        <v>190</v>
      </c>
      <c r="J335" s="6">
        <f t="shared" si="30"/>
        <v>42560</v>
      </c>
      <c r="K335" s="6"/>
      <c r="L335" s="84">
        <f t="shared" si="32"/>
        <v>43428.571428571428</v>
      </c>
      <c r="M335" s="7"/>
      <c r="N335" s="7"/>
      <c r="O335" s="7"/>
      <c r="P335" s="7"/>
      <c r="Q335" s="7"/>
      <c r="R335" s="7"/>
      <c r="S335" s="119" t="s">
        <v>54</v>
      </c>
      <c r="T335" s="117">
        <v>2</v>
      </c>
      <c r="U335" s="10">
        <v>0</v>
      </c>
      <c r="V335" s="98">
        <f t="shared" si="33"/>
        <v>0</v>
      </c>
      <c r="W335" s="119" t="s">
        <v>54</v>
      </c>
      <c r="X335" s="117">
        <v>2</v>
      </c>
      <c r="Y335" s="10">
        <v>0</v>
      </c>
      <c r="Z335" s="98"/>
      <c r="AA335" s="9">
        <v>798</v>
      </c>
      <c r="AB335" s="119" t="s">
        <v>54</v>
      </c>
      <c r="AC335" s="117">
        <v>2</v>
      </c>
      <c r="AD335" s="10">
        <v>0</v>
      </c>
      <c r="AE335" s="110">
        <f>(Tabelle1[[#This Row],[gesamter Wärmebedarf unter Berücksichtigung Wirkungsgrad Gasfeuerungsanlage (Gas) '[kWh/a'] 2030]]*0.7)/8760</f>
        <v>0</v>
      </c>
      <c r="AF335" s="8">
        <f t="shared" si="31"/>
        <v>0</v>
      </c>
      <c r="AG335" s="119" t="s">
        <v>54</v>
      </c>
      <c r="AH335" s="117">
        <v>2</v>
      </c>
      <c r="AI335" s="10">
        <v>0</v>
      </c>
      <c r="AJ335" s="98">
        <f t="shared" si="34"/>
        <v>0</v>
      </c>
      <c r="AK335" s="119" t="s">
        <v>54</v>
      </c>
      <c r="AL335" s="117">
        <v>2</v>
      </c>
      <c r="AM335" s="10">
        <v>0</v>
      </c>
      <c r="AN335" s="98"/>
      <c r="AO335" s="119" t="s">
        <v>54</v>
      </c>
      <c r="AP335" s="117">
        <v>2</v>
      </c>
      <c r="AQ335" s="10">
        <v>0</v>
      </c>
      <c r="AR335" s="98">
        <f t="shared" si="35"/>
        <v>0</v>
      </c>
      <c r="AS335" s="119" t="s">
        <v>54</v>
      </c>
      <c r="AT335" s="117">
        <v>2</v>
      </c>
      <c r="AU335" s="10">
        <v>0</v>
      </c>
      <c r="AV335" s="8"/>
    </row>
    <row r="336" spans="1:48" x14ac:dyDescent="0.25">
      <c r="A336" s="6">
        <v>10333</v>
      </c>
      <c r="B336" s="6">
        <v>450177</v>
      </c>
      <c r="C336" s="6">
        <v>5425487</v>
      </c>
      <c r="D336" s="205">
        <v>10</v>
      </c>
      <c r="E336" s="75" t="s">
        <v>210</v>
      </c>
      <c r="F336" s="6">
        <v>6.73</v>
      </c>
      <c r="G336" s="6">
        <v>70</v>
      </c>
      <c r="H336" s="6">
        <v>471.1</v>
      </c>
      <c r="I336" s="6">
        <v>120</v>
      </c>
      <c r="J336" s="6">
        <f t="shared" si="30"/>
        <v>56532</v>
      </c>
      <c r="K336" s="6"/>
      <c r="L336" s="84">
        <f t="shared" si="32"/>
        <v>57685.71428571429</v>
      </c>
      <c r="M336" s="7"/>
      <c r="N336" s="7"/>
      <c r="O336" s="7"/>
      <c r="P336" s="7"/>
      <c r="Q336" s="7"/>
      <c r="R336" s="7"/>
      <c r="S336" s="119" t="s">
        <v>53</v>
      </c>
      <c r="T336" s="117">
        <v>6.73</v>
      </c>
      <c r="U336" s="10">
        <v>57685.71428571429</v>
      </c>
      <c r="V336" s="98">
        <f t="shared" si="33"/>
        <v>1.1535508110850577E-4</v>
      </c>
      <c r="W336" s="119" t="s">
        <v>53</v>
      </c>
      <c r="X336" s="117">
        <v>6.73</v>
      </c>
      <c r="Y336" s="10">
        <v>57685.71428571429</v>
      </c>
      <c r="Z336" s="98"/>
      <c r="AA336" s="9">
        <v>132</v>
      </c>
      <c r="AB336" s="119" t="s">
        <v>53</v>
      </c>
      <c r="AC336" s="117">
        <v>6.73</v>
      </c>
      <c r="AD336" s="10">
        <v>57685.71428571429</v>
      </c>
      <c r="AE336" s="110">
        <f>(Tabelle1[[#This Row],[gesamter Wärmebedarf unter Berücksichtigung Wirkungsgrad Gasfeuerungsanlage (Gas) '[kWh/a'] 2030]]*0.7)/8760</f>
        <v>4.6095890410958908</v>
      </c>
      <c r="AF336" s="8">
        <f t="shared" si="31"/>
        <v>1.1152343588727323E-4</v>
      </c>
      <c r="AG336" s="119" t="s">
        <v>53</v>
      </c>
      <c r="AH336" s="117">
        <v>6.73</v>
      </c>
      <c r="AI336" s="10">
        <v>57685.71428571429</v>
      </c>
      <c r="AJ336" s="98">
        <f t="shared" si="34"/>
        <v>5.4815086613031827E-5</v>
      </c>
      <c r="AK336" s="119" t="s">
        <v>53</v>
      </c>
      <c r="AL336" s="117">
        <v>6.73</v>
      </c>
      <c r="AM336" s="10">
        <v>57685.71428571429</v>
      </c>
      <c r="AN336" s="98"/>
      <c r="AO336" s="119" t="s">
        <v>53</v>
      </c>
      <c r="AP336" s="117">
        <v>6.73</v>
      </c>
      <c r="AQ336" s="10">
        <v>57685.71428571429</v>
      </c>
      <c r="AR336" s="98">
        <f t="shared" si="35"/>
        <v>5.4815086613031827E-5</v>
      </c>
      <c r="AS336" s="119" t="s">
        <v>54</v>
      </c>
      <c r="AT336" s="117">
        <v>6.73</v>
      </c>
      <c r="AU336" s="10">
        <v>0</v>
      </c>
      <c r="AV336" s="8"/>
    </row>
    <row r="337" spans="1:48" x14ac:dyDescent="0.25">
      <c r="A337" s="6">
        <v>10334</v>
      </c>
      <c r="B337" s="6">
        <v>450188</v>
      </c>
      <c r="C337" s="6">
        <v>5425476</v>
      </c>
      <c r="D337" s="205">
        <v>9</v>
      </c>
      <c r="E337" s="6" t="s">
        <v>212</v>
      </c>
      <c r="F337" s="6">
        <v>1</v>
      </c>
      <c r="G337" s="6">
        <v>150</v>
      </c>
      <c r="H337" s="6">
        <v>150</v>
      </c>
      <c r="I337" s="6">
        <v>200</v>
      </c>
      <c r="J337" s="6">
        <f t="shared" si="30"/>
        <v>30000</v>
      </c>
      <c r="K337" s="6"/>
      <c r="L337" s="84">
        <f t="shared" si="32"/>
        <v>30612.244897959183</v>
      </c>
      <c r="M337" s="7"/>
      <c r="N337" s="7"/>
      <c r="O337" s="7"/>
      <c r="P337" s="7"/>
      <c r="Q337" s="7"/>
      <c r="R337" s="7"/>
      <c r="S337" s="119" t="s">
        <v>54</v>
      </c>
      <c r="T337" s="117">
        <v>1</v>
      </c>
      <c r="U337" s="10">
        <v>0</v>
      </c>
      <c r="V337" s="98">
        <f t="shared" si="33"/>
        <v>0</v>
      </c>
      <c r="W337" s="119" t="s">
        <v>54</v>
      </c>
      <c r="X337" s="117">
        <v>1</v>
      </c>
      <c r="Y337" s="10">
        <v>0</v>
      </c>
      <c r="Z337" s="98"/>
      <c r="AA337" s="9">
        <v>1203</v>
      </c>
      <c r="AB337" s="119" t="s">
        <v>54</v>
      </c>
      <c r="AC337" s="117">
        <v>1</v>
      </c>
      <c r="AD337" s="10">
        <v>0</v>
      </c>
      <c r="AE337" s="110">
        <f>(Tabelle1[[#This Row],[gesamter Wärmebedarf unter Berücksichtigung Wirkungsgrad Gasfeuerungsanlage (Gas) '[kWh/a'] 2030]]*0.7)/8760</f>
        <v>0</v>
      </c>
      <c r="AF337" s="8">
        <f t="shared" si="31"/>
        <v>0</v>
      </c>
      <c r="AG337" s="119" t="s">
        <v>54</v>
      </c>
      <c r="AH337" s="117">
        <v>1</v>
      </c>
      <c r="AI337" s="10">
        <v>0</v>
      </c>
      <c r="AJ337" s="98">
        <f t="shared" si="34"/>
        <v>0</v>
      </c>
      <c r="AK337" s="119" t="s">
        <v>54</v>
      </c>
      <c r="AL337" s="117">
        <v>1</v>
      </c>
      <c r="AM337" s="10">
        <v>0</v>
      </c>
      <c r="AN337" s="98"/>
      <c r="AO337" s="119" t="s">
        <v>54</v>
      </c>
      <c r="AP337" s="117">
        <v>1</v>
      </c>
      <c r="AQ337" s="10">
        <v>0</v>
      </c>
      <c r="AR337" s="98">
        <f t="shared" si="35"/>
        <v>0</v>
      </c>
      <c r="AS337" s="119" t="s">
        <v>54</v>
      </c>
      <c r="AT337" s="117">
        <v>1</v>
      </c>
      <c r="AU337" s="10">
        <v>0</v>
      </c>
      <c r="AV337" s="8"/>
    </row>
    <row r="338" spans="1:48" x14ac:dyDescent="0.25">
      <c r="A338" s="6">
        <v>10335</v>
      </c>
      <c r="B338" s="6">
        <v>450200</v>
      </c>
      <c r="C338" s="6">
        <v>5425465</v>
      </c>
      <c r="D338" s="205">
        <v>9</v>
      </c>
      <c r="E338" s="6" t="s">
        <v>211</v>
      </c>
      <c r="F338" s="6">
        <v>2</v>
      </c>
      <c r="G338" s="6">
        <v>112</v>
      </c>
      <c r="H338" s="6">
        <v>224</v>
      </c>
      <c r="I338" s="6">
        <v>140</v>
      </c>
      <c r="J338" s="6">
        <f t="shared" si="30"/>
        <v>31360</v>
      </c>
      <c r="K338" s="6"/>
      <c r="L338" s="84">
        <f t="shared" si="32"/>
        <v>32000</v>
      </c>
      <c r="M338" s="7"/>
      <c r="N338" s="7"/>
      <c r="O338" s="7"/>
      <c r="P338" s="7"/>
      <c r="Q338" s="7"/>
      <c r="R338" s="7"/>
      <c r="S338" s="119" t="s">
        <v>53</v>
      </c>
      <c r="T338" s="117">
        <v>2</v>
      </c>
      <c r="U338" s="10">
        <v>32000</v>
      </c>
      <c r="V338" s="98">
        <f t="shared" si="33"/>
        <v>6.3990931570840246E-5</v>
      </c>
      <c r="W338" s="119" t="s">
        <v>53</v>
      </c>
      <c r="X338" s="117">
        <v>2</v>
      </c>
      <c r="Y338" s="10">
        <v>32000</v>
      </c>
      <c r="Z338" s="98"/>
      <c r="AA338" s="9">
        <v>138</v>
      </c>
      <c r="AB338" s="119" t="s">
        <v>53</v>
      </c>
      <c r="AC338" s="117">
        <v>2</v>
      </c>
      <c r="AD338" s="10">
        <v>32000</v>
      </c>
      <c r="AE338" s="110">
        <f>(Tabelle1[[#This Row],[gesamter Wärmebedarf unter Berücksichtigung Wirkungsgrad Gasfeuerungsanlage (Gas) '[kWh/a'] 2030]]*0.7)/8760</f>
        <v>2.5570776255707761</v>
      </c>
      <c r="AF338" s="8">
        <f t="shared" si="31"/>
        <v>6.1865402770552755E-5</v>
      </c>
      <c r="AG338" s="119" t="s">
        <v>53</v>
      </c>
      <c r="AH338" s="117">
        <v>2</v>
      </c>
      <c r="AI338" s="10">
        <v>32000</v>
      </c>
      <c r="AJ338" s="98">
        <f t="shared" si="34"/>
        <v>3.0407576526297987E-5</v>
      </c>
      <c r="AK338" s="119" t="s">
        <v>53</v>
      </c>
      <c r="AL338" s="117">
        <v>2</v>
      </c>
      <c r="AM338" s="10">
        <v>32000</v>
      </c>
      <c r="AN338" s="98"/>
      <c r="AO338" s="119" t="s">
        <v>54</v>
      </c>
      <c r="AP338" s="117">
        <v>2</v>
      </c>
      <c r="AQ338" s="10">
        <v>0</v>
      </c>
      <c r="AR338" s="98">
        <f t="shared" si="35"/>
        <v>0</v>
      </c>
      <c r="AS338" s="119" t="s">
        <v>54</v>
      </c>
      <c r="AT338" s="117">
        <v>2</v>
      </c>
      <c r="AU338" s="10">
        <v>0</v>
      </c>
      <c r="AV338" s="8"/>
    </row>
    <row r="339" spans="1:48" x14ac:dyDescent="0.25">
      <c r="A339" s="6">
        <v>10336</v>
      </c>
      <c r="B339" s="6">
        <v>450204</v>
      </c>
      <c r="C339" s="6">
        <v>5425511</v>
      </c>
      <c r="D339" s="205">
        <v>13</v>
      </c>
      <c r="E339" s="6" t="s">
        <v>212</v>
      </c>
      <c r="F339" s="6">
        <v>1</v>
      </c>
      <c r="G339" s="6">
        <v>150</v>
      </c>
      <c r="H339" s="6">
        <v>150</v>
      </c>
      <c r="I339" s="6">
        <v>210</v>
      </c>
      <c r="J339" s="6">
        <f t="shared" si="30"/>
        <v>31500</v>
      </c>
      <c r="K339" s="6"/>
      <c r="L339" s="84">
        <f t="shared" si="32"/>
        <v>32142.857142857145</v>
      </c>
      <c r="M339" s="7"/>
      <c r="N339" s="7"/>
      <c r="O339" s="7"/>
      <c r="P339" s="7"/>
      <c r="Q339" s="7"/>
      <c r="R339" s="7"/>
      <c r="S339" s="119" t="s">
        <v>54</v>
      </c>
      <c r="T339" s="117">
        <v>1</v>
      </c>
      <c r="U339" s="10">
        <v>0</v>
      </c>
      <c r="V339" s="98">
        <f t="shared" si="33"/>
        <v>0</v>
      </c>
      <c r="W339" s="119" t="s">
        <v>54</v>
      </c>
      <c r="X339" s="117">
        <v>1</v>
      </c>
      <c r="Y339" s="10">
        <v>0</v>
      </c>
      <c r="Z339" s="98"/>
      <c r="AA339" s="9">
        <v>1082</v>
      </c>
      <c r="AB339" s="119" t="s">
        <v>54</v>
      </c>
      <c r="AC339" s="117">
        <v>1</v>
      </c>
      <c r="AD339" s="10">
        <v>0</v>
      </c>
      <c r="AE339" s="110">
        <f>(Tabelle1[[#This Row],[gesamter Wärmebedarf unter Berücksichtigung Wirkungsgrad Gasfeuerungsanlage (Gas) '[kWh/a'] 2030]]*0.7)/8760</f>
        <v>0</v>
      </c>
      <c r="AF339" s="8">
        <f t="shared" si="31"/>
        <v>0</v>
      </c>
      <c r="AG339" s="119" t="s">
        <v>54</v>
      </c>
      <c r="AH339" s="117">
        <v>1</v>
      </c>
      <c r="AI339" s="10">
        <v>0</v>
      </c>
      <c r="AJ339" s="98">
        <f t="shared" si="34"/>
        <v>0</v>
      </c>
      <c r="AK339" s="119" t="s">
        <v>54</v>
      </c>
      <c r="AL339" s="117">
        <v>1</v>
      </c>
      <c r="AM339" s="10">
        <v>0</v>
      </c>
      <c r="AN339" s="98"/>
      <c r="AO339" s="119" t="s">
        <v>54</v>
      </c>
      <c r="AP339" s="117">
        <v>1</v>
      </c>
      <c r="AQ339" s="10">
        <v>0</v>
      </c>
      <c r="AR339" s="98">
        <f t="shared" si="35"/>
        <v>0</v>
      </c>
      <c r="AS339" s="119" t="s">
        <v>54</v>
      </c>
      <c r="AT339" s="117">
        <v>1</v>
      </c>
      <c r="AU339" s="10">
        <v>0</v>
      </c>
      <c r="AV339" s="8"/>
    </row>
    <row r="340" spans="1:48" x14ac:dyDescent="0.25">
      <c r="A340" s="6">
        <v>10337</v>
      </c>
      <c r="B340" s="6">
        <v>450217</v>
      </c>
      <c r="C340" s="6">
        <v>5425500</v>
      </c>
      <c r="D340" s="205">
        <v>11</v>
      </c>
      <c r="E340" s="6" t="s">
        <v>211</v>
      </c>
      <c r="F340" s="6">
        <v>2</v>
      </c>
      <c r="G340" s="6">
        <v>112</v>
      </c>
      <c r="H340" s="6">
        <v>224</v>
      </c>
      <c r="I340" s="6">
        <v>350</v>
      </c>
      <c r="J340" s="6">
        <f t="shared" si="30"/>
        <v>78400</v>
      </c>
      <c r="K340" s="6"/>
      <c r="L340" s="84">
        <f t="shared" si="32"/>
        <v>80000</v>
      </c>
      <c r="M340" s="7"/>
      <c r="N340" s="7"/>
      <c r="O340" s="7"/>
      <c r="P340" s="7"/>
      <c r="Q340" s="7"/>
      <c r="R340" s="7"/>
      <c r="S340" s="119" t="s">
        <v>53</v>
      </c>
      <c r="T340" s="117">
        <v>2</v>
      </c>
      <c r="U340" s="10">
        <v>80000</v>
      </c>
      <c r="V340" s="98">
        <f t="shared" si="33"/>
        <v>1.5997732892710062E-4</v>
      </c>
      <c r="W340" s="119" t="s">
        <v>53</v>
      </c>
      <c r="X340" s="117">
        <v>2</v>
      </c>
      <c r="Y340" s="10">
        <v>80000</v>
      </c>
      <c r="Z340" s="98"/>
      <c r="AA340" s="9">
        <v>1033</v>
      </c>
      <c r="AB340" s="119" t="s">
        <v>53</v>
      </c>
      <c r="AC340" s="117">
        <v>2</v>
      </c>
      <c r="AD340" s="10">
        <v>80000</v>
      </c>
      <c r="AE340" s="110">
        <f>(Tabelle1[[#This Row],[gesamter Wärmebedarf unter Berücksichtigung Wirkungsgrad Gasfeuerungsanlage (Gas) '[kWh/a'] 2030]]*0.7)/8760</f>
        <v>6.3926940639269407</v>
      </c>
      <c r="AF340" s="8">
        <f t="shared" si="31"/>
        <v>1.5466350692638187E-4</v>
      </c>
      <c r="AG340" s="119" t="s">
        <v>53</v>
      </c>
      <c r="AH340" s="117">
        <v>2</v>
      </c>
      <c r="AI340" s="10">
        <v>80000</v>
      </c>
      <c r="AJ340" s="98">
        <f t="shared" si="34"/>
        <v>7.6018941315744959E-5</v>
      </c>
      <c r="AK340" s="119" t="s">
        <v>54</v>
      </c>
      <c r="AL340" s="117">
        <v>2</v>
      </c>
      <c r="AM340" s="10">
        <v>0</v>
      </c>
      <c r="AN340" s="98"/>
      <c r="AO340" s="119" t="s">
        <v>54</v>
      </c>
      <c r="AP340" s="117">
        <v>2</v>
      </c>
      <c r="AQ340" s="10">
        <v>0</v>
      </c>
      <c r="AR340" s="98">
        <f t="shared" si="35"/>
        <v>0</v>
      </c>
      <c r="AS340" s="119" t="s">
        <v>54</v>
      </c>
      <c r="AT340" s="117">
        <v>2</v>
      </c>
      <c r="AU340" s="10">
        <v>0</v>
      </c>
      <c r="AV340" s="8"/>
    </row>
    <row r="341" spans="1:48" x14ac:dyDescent="0.25">
      <c r="A341" s="6">
        <v>10338</v>
      </c>
      <c r="B341" s="6">
        <v>450229</v>
      </c>
      <c r="C341" s="6">
        <v>5425489</v>
      </c>
      <c r="D341" s="205">
        <v>10</v>
      </c>
      <c r="E341" s="6" t="s">
        <v>212</v>
      </c>
      <c r="F341" s="6">
        <v>1</v>
      </c>
      <c r="G341" s="6">
        <v>150</v>
      </c>
      <c r="H341" s="6">
        <v>150</v>
      </c>
      <c r="I341" s="6">
        <v>160</v>
      </c>
      <c r="J341" s="6">
        <f t="shared" si="30"/>
        <v>24000</v>
      </c>
      <c r="K341" s="6"/>
      <c r="L341" s="84">
        <f t="shared" si="32"/>
        <v>24489.795918367348</v>
      </c>
      <c r="M341" s="7"/>
      <c r="N341" s="7"/>
      <c r="O341" s="7"/>
      <c r="P341" s="7"/>
      <c r="Q341" s="7"/>
      <c r="R341" s="7"/>
      <c r="S341" s="119" t="s">
        <v>54</v>
      </c>
      <c r="T341" s="117">
        <v>1</v>
      </c>
      <c r="U341" s="10">
        <v>0</v>
      </c>
      <c r="V341" s="98">
        <f t="shared" si="33"/>
        <v>0</v>
      </c>
      <c r="W341" s="119" t="s">
        <v>54</v>
      </c>
      <c r="X341" s="117">
        <v>1</v>
      </c>
      <c r="Y341" s="10">
        <v>0</v>
      </c>
      <c r="Z341" s="98"/>
      <c r="AA341" s="9">
        <v>854</v>
      </c>
      <c r="AB341" s="119" t="s">
        <v>54</v>
      </c>
      <c r="AC341" s="117">
        <v>1</v>
      </c>
      <c r="AD341" s="10">
        <v>0</v>
      </c>
      <c r="AE341" s="110">
        <f>(Tabelle1[[#This Row],[gesamter Wärmebedarf unter Berücksichtigung Wirkungsgrad Gasfeuerungsanlage (Gas) '[kWh/a'] 2030]]*0.7)/8760</f>
        <v>0</v>
      </c>
      <c r="AF341" s="8">
        <f t="shared" si="31"/>
        <v>0</v>
      </c>
      <c r="AG341" s="119" t="s">
        <v>54</v>
      </c>
      <c r="AH341" s="117">
        <v>1</v>
      </c>
      <c r="AI341" s="10">
        <v>0</v>
      </c>
      <c r="AJ341" s="98">
        <f t="shared" si="34"/>
        <v>0</v>
      </c>
      <c r="AK341" s="119" t="s">
        <v>54</v>
      </c>
      <c r="AL341" s="117">
        <v>1</v>
      </c>
      <c r="AM341" s="10">
        <v>0</v>
      </c>
      <c r="AN341" s="98"/>
      <c r="AO341" s="119" t="s">
        <v>54</v>
      </c>
      <c r="AP341" s="117">
        <v>1</v>
      </c>
      <c r="AQ341" s="10">
        <v>0</v>
      </c>
      <c r="AR341" s="98">
        <f t="shared" si="35"/>
        <v>0</v>
      </c>
      <c r="AS341" s="119" t="s">
        <v>54</v>
      </c>
      <c r="AT341" s="117">
        <v>1</v>
      </c>
      <c r="AU341" s="10">
        <v>0</v>
      </c>
      <c r="AV341" s="8"/>
    </row>
    <row r="342" spans="1:48" x14ac:dyDescent="0.25">
      <c r="A342" s="6">
        <v>10339</v>
      </c>
      <c r="B342" s="6">
        <v>450233</v>
      </c>
      <c r="C342" s="6">
        <v>5425537</v>
      </c>
      <c r="D342" s="205">
        <v>13</v>
      </c>
      <c r="E342" s="6" t="s">
        <v>195</v>
      </c>
      <c r="F342" s="6">
        <v>1</v>
      </c>
      <c r="G342" s="6">
        <v>90</v>
      </c>
      <c r="H342" s="6">
        <v>90</v>
      </c>
      <c r="I342" s="6">
        <v>110</v>
      </c>
      <c r="J342" s="6">
        <f t="shared" si="30"/>
        <v>9900</v>
      </c>
      <c r="K342" s="6"/>
      <c r="L342" s="84">
        <f t="shared" si="32"/>
        <v>10102.040816326531</v>
      </c>
      <c r="M342" s="7"/>
      <c r="N342" s="7"/>
      <c r="O342" s="7"/>
      <c r="P342" s="7"/>
      <c r="Q342" s="7"/>
      <c r="R342" s="7"/>
      <c r="S342" s="119" t="s">
        <v>54</v>
      </c>
      <c r="T342" s="117">
        <v>1</v>
      </c>
      <c r="U342" s="10">
        <v>0</v>
      </c>
      <c r="V342" s="98">
        <f t="shared" si="33"/>
        <v>0</v>
      </c>
      <c r="W342" s="119" t="s">
        <v>54</v>
      </c>
      <c r="X342" s="117">
        <v>1</v>
      </c>
      <c r="Y342" s="10">
        <v>0</v>
      </c>
      <c r="Z342" s="98"/>
      <c r="AA342" s="9">
        <v>610</v>
      </c>
      <c r="AB342" s="119" t="s">
        <v>54</v>
      </c>
      <c r="AC342" s="117">
        <v>1</v>
      </c>
      <c r="AD342" s="10">
        <v>0</v>
      </c>
      <c r="AE342" s="110">
        <f>(Tabelle1[[#This Row],[gesamter Wärmebedarf unter Berücksichtigung Wirkungsgrad Gasfeuerungsanlage (Gas) '[kWh/a'] 2030]]*0.7)/8760</f>
        <v>0</v>
      </c>
      <c r="AF342" s="8">
        <f t="shared" si="31"/>
        <v>0</v>
      </c>
      <c r="AG342" s="119" t="s">
        <v>54</v>
      </c>
      <c r="AH342" s="117">
        <v>1</v>
      </c>
      <c r="AI342" s="10">
        <v>0</v>
      </c>
      <c r="AJ342" s="98">
        <f t="shared" si="34"/>
        <v>0</v>
      </c>
      <c r="AK342" s="119" t="s">
        <v>54</v>
      </c>
      <c r="AL342" s="117">
        <v>1</v>
      </c>
      <c r="AM342" s="10">
        <v>0</v>
      </c>
      <c r="AN342" s="98"/>
      <c r="AO342" s="119" t="s">
        <v>54</v>
      </c>
      <c r="AP342" s="117">
        <v>1</v>
      </c>
      <c r="AQ342" s="10">
        <v>0</v>
      </c>
      <c r="AR342" s="98">
        <f t="shared" si="35"/>
        <v>0</v>
      </c>
      <c r="AS342" s="119" t="s">
        <v>54</v>
      </c>
      <c r="AT342" s="117">
        <v>1</v>
      </c>
      <c r="AU342" s="10">
        <v>0</v>
      </c>
      <c r="AV342" s="8"/>
    </row>
    <row r="343" spans="1:48" x14ac:dyDescent="0.25">
      <c r="A343" s="6">
        <v>10340</v>
      </c>
      <c r="B343" s="6">
        <v>450246</v>
      </c>
      <c r="C343" s="6">
        <v>5425528</v>
      </c>
      <c r="D343" s="205">
        <v>10</v>
      </c>
      <c r="E343" s="6" t="s">
        <v>212</v>
      </c>
      <c r="F343" s="6">
        <v>1</v>
      </c>
      <c r="G343" s="6">
        <v>150</v>
      </c>
      <c r="H343" s="6">
        <v>150</v>
      </c>
      <c r="I343" s="6">
        <v>240</v>
      </c>
      <c r="J343" s="6">
        <f t="shared" si="30"/>
        <v>36000</v>
      </c>
      <c r="K343" s="6"/>
      <c r="L343" s="84">
        <f t="shared" si="32"/>
        <v>36734.693877551021</v>
      </c>
      <c r="M343" s="7"/>
      <c r="N343" s="7"/>
      <c r="O343" s="7"/>
      <c r="P343" s="7"/>
      <c r="Q343" s="7"/>
      <c r="R343" s="7"/>
      <c r="S343" s="119" t="s">
        <v>54</v>
      </c>
      <c r="T343" s="117">
        <v>1</v>
      </c>
      <c r="U343" s="10">
        <v>0</v>
      </c>
      <c r="V343" s="98">
        <f t="shared" si="33"/>
        <v>0</v>
      </c>
      <c r="W343" s="119" t="s">
        <v>54</v>
      </c>
      <c r="X343" s="117">
        <v>1</v>
      </c>
      <c r="Y343" s="10">
        <v>0</v>
      </c>
      <c r="Z343" s="98"/>
      <c r="AA343" s="9">
        <v>1156</v>
      </c>
      <c r="AB343" s="119" t="s">
        <v>54</v>
      </c>
      <c r="AC343" s="117">
        <v>1</v>
      </c>
      <c r="AD343" s="10">
        <v>0</v>
      </c>
      <c r="AE343" s="110">
        <f>(Tabelle1[[#This Row],[gesamter Wärmebedarf unter Berücksichtigung Wirkungsgrad Gasfeuerungsanlage (Gas) '[kWh/a'] 2030]]*0.7)/8760</f>
        <v>0</v>
      </c>
      <c r="AF343" s="8">
        <f t="shared" si="31"/>
        <v>0</v>
      </c>
      <c r="AG343" s="119" t="s">
        <v>54</v>
      </c>
      <c r="AH343" s="117">
        <v>1</v>
      </c>
      <c r="AI343" s="10">
        <v>0</v>
      </c>
      <c r="AJ343" s="98">
        <f t="shared" si="34"/>
        <v>0</v>
      </c>
      <c r="AK343" s="119" t="s">
        <v>54</v>
      </c>
      <c r="AL343" s="117">
        <v>1</v>
      </c>
      <c r="AM343" s="10">
        <v>0</v>
      </c>
      <c r="AN343" s="98"/>
      <c r="AO343" s="119" t="s">
        <v>54</v>
      </c>
      <c r="AP343" s="117">
        <v>1</v>
      </c>
      <c r="AQ343" s="10">
        <v>0</v>
      </c>
      <c r="AR343" s="98">
        <f t="shared" si="35"/>
        <v>0</v>
      </c>
      <c r="AS343" s="119" t="s">
        <v>54</v>
      </c>
      <c r="AT343" s="117">
        <v>1</v>
      </c>
      <c r="AU343" s="10">
        <v>0</v>
      </c>
      <c r="AV343" s="8"/>
    </row>
    <row r="344" spans="1:48" x14ac:dyDescent="0.25">
      <c r="A344" s="6">
        <v>10341</v>
      </c>
      <c r="B344" s="6">
        <v>450257</v>
      </c>
      <c r="C344" s="6">
        <v>5425517</v>
      </c>
      <c r="D344" s="205">
        <v>10</v>
      </c>
      <c r="E344" s="6" t="s">
        <v>212</v>
      </c>
      <c r="F344" s="6">
        <v>1</v>
      </c>
      <c r="G344" s="6">
        <v>150</v>
      </c>
      <c r="H344" s="6">
        <v>150</v>
      </c>
      <c r="I344" s="6">
        <v>160</v>
      </c>
      <c r="J344" s="6">
        <f t="shared" si="30"/>
        <v>24000</v>
      </c>
      <c r="K344" s="6"/>
      <c r="L344" s="84">
        <f t="shared" si="32"/>
        <v>24489.795918367348</v>
      </c>
      <c r="M344" s="7"/>
      <c r="N344" s="7"/>
      <c r="O344" s="7"/>
      <c r="P344" s="7"/>
      <c r="Q344" s="7"/>
      <c r="R344" s="7"/>
      <c r="S344" s="119" t="s">
        <v>54</v>
      </c>
      <c r="T344" s="117">
        <v>1</v>
      </c>
      <c r="U344" s="10">
        <v>0</v>
      </c>
      <c r="V344" s="98">
        <f t="shared" si="33"/>
        <v>0</v>
      </c>
      <c r="W344" s="119" t="s">
        <v>54</v>
      </c>
      <c r="X344" s="117">
        <v>1</v>
      </c>
      <c r="Y344" s="10">
        <v>0</v>
      </c>
      <c r="Z344" s="98"/>
      <c r="AA344" s="9">
        <v>1637</v>
      </c>
      <c r="AB344" s="119" t="s">
        <v>54</v>
      </c>
      <c r="AC344" s="117">
        <v>1</v>
      </c>
      <c r="AD344" s="10">
        <v>0</v>
      </c>
      <c r="AE344" s="110">
        <f>(Tabelle1[[#This Row],[gesamter Wärmebedarf unter Berücksichtigung Wirkungsgrad Gasfeuerungsanlage (Gas) '[kWh/a'] 2030]]*0.7)/8760</f>
        <v>0</v>
      </c>
      <c r="AF344" s="8">
        <f t="shared" si="31"/>
        <v>0</v>
      </c>
      <c r="AG344" s="119" t="s">
        <v>54</v>
      </c>
      <c r="AH344" s="117">
        <v>1</v>
      </c>
      <c r="AI344" s="10">
        <v>0</v>
      </c>
      <c r="AJ344" s="98">
        <f t="shared" si="34"/>
        <v>0</v>
      </c>
      <c r="AK344" s="119" t="s">
        <v>54</v>
      </c>
      <c r="AL344" s="117">
        <v>1</v>
      </c>
      <c r="AM344" s="10">
        <v>0</v>
      </c>
      <c r="AN344" s="98"/>
      <c r="AO344" s="119" t="s">
        <v>54</v>
      </c>
      <c r="AP344" s="117">
        <v>1</v>
      </c>
      <c r="AQ344" s="10">
        <v>0</v>
      </c>
      <c r="AR344" s="98">
        <f t="shared" si="35"/>
        <v>0</v>
      </c>
      <c r="AS344" s="119" t="s">
        <v>54</v>
      </c>
      <c r="AT344" s="117">
        <v>1</v>
      </c>
      <c r="AU344" s="10">
        <v>0</v>
      </c>
      <c r="AV344" s="8"/>
    </row>
    <row r="345" spans="1:48" x14ac:dyDescent="0.25">
      <c r="A345" s="6">
        <v>10342</v>
      </c>
      <c r="B345" s="6">
        <v>450265</v>
      </c>
      <c r="C345" s="6">
        <v>5425562</v>
      </c>
      <c r="D345" s="205">
        <v>12</v>
      </c>
      <c r="E345" s="6" t="s">
        <v>212</v>
      </c>
      <c r="F345" s="6">
        <v>1</v>
      </c>
      <c r="G345" s="6">
        <v>150</v>
      </c>
      <c r="H345" s="6">
        <v>150</v>
      </c>
      <c r="I345" s="6">
        <v>80</v>
      </c>
      <c r="J345" s="6">
        <f t="shared" si="30"/>
        <v>12000</v>
      </c>
      <c r="K345" s="6"/>
      <c r="L345" s="84">
        <f t="shared" si="32"/>
        <v>12244.897959183674</v>
      </c>
      <c r="M345" s="7"/>
      <c r="N345" s="7"/>
      <c r="O345" s="7"/>
      <c r="P345" s="7"/>
      <c r="Q345" s="7"/>
      <c r="R345" s="7"/>
      <c r="S345" s="119" t="s">
        <v>53</v>
      </c>
      <c r="T345" s="117">
        <v>1</v>
      </c>
      <c r="U345" s="10">
        <v>12244.897959183674</v>
      </c>
      <c r="V345" s="98">
        <f t="shared" si="33"/>
        <v>2.4486325856188867E-5</v>
      </c>
      <c r="W345" s="119" t="s">
        <v>53</v>
      </c>
      <c r="X345" s="117">
        <v>1</v>
      </c>
      <c r="Y345" s="10">
        <v>12244.897959183674</v>
      </c>
      <c r="Z345" s="98"/>
      <c r="AA345" s="9">
        <v>110</v>
      </c>
      <c r="AB345" s="119" t="s">
        <v>53</v>
      </c>
      <c r="AC345" s="117">
        <v>1</v>
      </c>
      <c r="AD345" s="10">
        <v>12244.897959183674</v>
      </c>
      <c r="AE345" s="110">
        <f>(Tabelle1[[#This Row],[gesamter Wärmebedarf unter Berücksichtigung Wirkungsgrad Gasfeuerungsanlage (Gas) '[kWh/a'] 2030]]*0.7)/8760</f>
        <v>0.97847358121330719</v>
      </c>
      <c r="AF345" s="8">
        <f t="shared" si="31"/>
        <v>2.3672985754038044E-5</v>
      </c>
      <c r="AG345" s="119" t="s">
        <v>53</v>
      </c>
      <c r="AH345" s="117">
        <v>1</v>
      </c>
      <c r="AI345" s="10">
        <v>12244.897959183674</v>
      </c>
      <c r="AJ345" s="98">
        <f t="shared" si="34"/>
        <v>1.1635552242205862E-5</v>
      </c>
      <c r="AK345" s="119" t="s">
        <v>53</v>
      </c>
      <c r="AL345" s="117">
        <v>1</v>
      </c>
      <c r="AM345" s="10">
        <v>12244.897959183674</v>
      </c>
      <c r="AN345" s="98"/>
      <c r="AO345" s="119" t="s">
        <v>53</v>
      </c>
      <c r="AP345" s="117">
        <v>1</v>
      </c>
      <c r="AQ345" s="10">
        <v>12244.897959183674</v>
      </c>
      <c r="AR345" s="98">
        <f t="shared" si="35"/>
        <v>1.1635552242205862E-5</v>
      </c>
      <c r="AS345" s="119" t="s">
        <v>53</v>
      </c>
      <c r="AT345" s="117">
        <v>1</v>
      </c>
      <c r="AU345" s="10">
        <v>12244.897959183674</v>
      </c>
      <c r="AV345" s="8"/>
    </row>
    <row r="346" spans="1:48" x14ac:dyDescent="0.25">
      <c r="A346" s="6">
        <v>10343</v>
      </c>
      <c r="B346" s="6">
        <v>450277</v>
      </c>
      <c r="C346" s="6">
        <v>5425554</v>
      </c>
      <c r="D346" s="205">
        <v>9</v>
      </c>
      <c r="E346" s="75" t="s">
        <v>210</v>
      </c>
      <c r="F346" s="6">
        <v>6.73</v>
      </c>
      <c r="G346" s="6">
        <v>70</v>
      </c>
      <c r="H346" s="6">
        <v>471.1</v>
      </c>
      <c r="I346" s="6">
        <v>150</v>
      </c>
      <c r="J346" s="6">
        <f t="shared" si="30"/>
        <v>70665</v>
      </c>
      <c r="K346" s="6"/>
      <c r="L346" s="84">
        <f t="shared" si="32"/>
        <v>72107.142857142855</v>
      </c>
      <c r="M346" s="7"/>
      <c r="N346" s="7"/>
      <c r="O346" s="7"/>
      <c r="P346" s="7"/>
      <c r="Q346" s="7"/>
      <c r="R346" s="7"/>
      <c r="S346" s="119" t="s">
        <v>54</v>
      </c>
      <c r="T346" s="117">
        <v>6.73</v>
      </c>
      <c r="U346" s="10">
        <v>0</v>
      </c>
      <c r="V346" s="98">
        <f t="shared" si="33"/>
        <v>0</v>
      </c>
      <c r="W346" s="119" t="s">
        <v>54</v>
      </c>
      <c r="X346" s="117">
        <v>6.73</v>
      </c>
      <c r="Y346" s="10">
        <v>0</v>
      </c>
      <c r="Z346" s="98"/>
      <c r="AA346" s="9">
        <v>121</v>
      </c>
      <c r="AB346" s="119" t="s">
        <v>54</v>
      </c>
      <c r="AC346" s="117">
        <v>6.73</v>
      </c>
      <c r="AD346" s="10">
        <v>0</v>
      </c>
      <c r="AE346" s="110">
        <f>(Tabelle1[[#This Row],[gesamter Wärmebedarf unter Berücksichtigung Wirkungsgrad Gasfeuerungsanlage (Gas) '[kWh/a'] 2030]]*0.7)/8760</f>
        <v>0</v>
      </c>
      <c r="AF346" s="8">
        <f t="shared" si="31"/>
        <v>0</v>
      </c>
      <c r="AG346" s="119" t="s">
        <v>54</v>
      </c>
      <c r="AH346" s="117">
        <v>6.73</v>
      </c>
      <c r="AI346" s="10">
        <v>0</v>
      </c>
      <c r="AJ346" s="98">
        <f t="shared" si="34"/>
        <v>0</v>
      </c>
      <c r="AK346" s="119" t="s">
        <v>54</v>
      </c>
      <c r="AL346" s="117">
        <v>6.73</v>
      </c>
      <c r="AM346" s="10">
        <v>0</v>
      </c>
      <c r="AN346" s="98"/>
      <c r="AO346" s="119" t="s">
        <v>54</v>
      </c>
      <c r="AP346" s="117">
        <v>6.73</v>
      </c>
      <c r="AQ346" s="10">
        <v>0</v>
      </c>
      <c r="AR346" s="98">
        <f t="shared" si="35"/>
        <v>0</v>
      </c>
      <c r="AS346" s="119" t="s">
        <v>54</v>
      </c>
      <c r="AT346" s="117">
        <v>6.73</v>
      </c>
      <c r="AU346" s="10">
        <v>0</v>
      </c>
      <c r="AV346" s="8"/>
    </row>
    <row r="347" spans="1:48" x14ac:dyDescent="0.25">
      <c r="A347" s="6">
        <v>10344</v>
      </c>
      <c r="B347" s="6">
        <v>450286</v>
      </c>
      <c r="C347" s="6">
        <v>5425541</v>
      </c>
      <c r="D347" s="205">
        <v>11</v>
      </c>
      <c r="E347" s="6" t="s">
        <v>212</v>
      </c>
      <c r="F347" s="6">
        <v>1</v>
      </c>
      <c r="G347" s="6">
        <v>150</v>
      </c>
      <c r="H347" s="6">
        <v>150</v>
      </c>
      <c r="I347" s="6">
        <v>120</v>
      </c>
      <c r="J347" s="6">
        <f t="shared" si="30"/>
        <v>18000</v>
      </c>
      <c r="K347" s="6"/>
      <c r="L347" s="84">
        <f t="shared" si="32"/>
        <v>18367.34693877551</v>
      </c>
      <c r="M347" s="7"/>
      <c r="N347" s="7"/>
      <c r="O347" s="7"/>
      <c r="P347" s="7"/>
      <c r="Q347" s="7"/>
      <c r="R347" s="7"/>
      <c r="S347" s="119" t="s">
        <v>53</v>
      </c>
      <c r="T347" s="117">
        <v>1</v>
      </c>
      <c r="U347" s="10">
        <v>18367.34693877551</v>
      </c>
      <c r="V347" s="98">
        <f t="shared" si="33"/>
        <v>3.6729488784283305E-5</v>
      </c>
      <c r="W347" s="119" t="s">
        <v>53</v>
      </c>
      <c r="X347" s="117">
        <v>1</v>
      </c>
      <c r="Y347" s="10">
        <v>18367.34693877551</v>
      </c>
      <c r="Z347" s="98"/>
      <c r="AA347" s="9">
        <v>1154</v>
      </c>
      <c r="AB347" s="119" t="s">
        <v>53</v>
      </c>
      <c r="AC347" s="117">
        <v>1</v>
      </c>
      <c r="AD347" s="10">
        <v>18367.34693877551</v>
      </c>
      <c r="AE347" s="110">
        <f>(Tabelle1[[#This Row],[gesamter Wärmebedarf unter Berücksichtigung Wirkungsgrad Gasfeuerungsanlage (Gas) '[kWh/a'] 2030]]*0.7)/8760</f>
        <v>1.4677103718199609</v>
      </c>
      <c r="AF347" s="8">
        <f t="shared" si="31"/>
        <v>3.5509478631057065E-5</v>
      </c>
      <c r="AG347" s="119" t="s">
        <v>53</v>
      </c>
      <c r="AH347" s="117">
        <v>1</v>
      </c>
      <c r="AI347" s="10">
        <v>18367.34693877551</v>
      </c>
      <c r="AJ347" s="98">
        <f t="shared" si="34"/>
        <v>1.7453328363308793E-5</v>
      </c>
      <c r="AK347" s="119" t="s">
        <v>53</v>
      </c>
      <c r="AL347" s="117">
        <v>1</v>
      </c>
      <c r="AM347" s="10">
        <v>18367.34693877551</v>
      </c>
      <c r="AN347" s="98"/>
      <c r="AO347" s="119" t="s">
        <v>53</v>
      </c>
      <c r="AP347" s="117">
        <v>1</v>
      </c>
      <c r="AQ347" s="10">
        <v>18367.34693877551</v>
      </c>
      <c r="AR347" s="98">
        <f t="shared" si="35"/>
        <v>1.7453328363308793E-5</v>
      </c>
      <c r="AS347" s="119" t="s">
        <v>53</v>
      </c>
      <c r="AT347" s="117">
        <v>1</v>
      </c>
      <c r="AU347" s="10">
        <v>18367.34693877551</v>
      </c>
      <c r="AV347" s="8"/>
    </row>
    <row r="348" spans="1:48" x14ac:dyDescent="0.25">
      <c r="A348" s="6">
        <v>10345</v>
      </c>
      <c r="B348" s="6">
        <v>450080</v>
      </c>
      <c r="C348" s="6">
        <v>5425437</v>
      </c>
      <c r="D348" s="205">
        <v>12</v>
      </c>
      <c r="E348" s="6" t="s">
        <v>212</v>
      </c>
      <c r="F348" s="6">
        <v>1</v>
      </c>
      <c r="G348" s="6">
        <v>150</v>
      </c>
      <c r="H348" s="6">
        <v>150</v>
      </c>
      <c r="I348" s="6">
        <v>300</v>
      </c>
      <c r="J348" s="6">
        <f t="shared" si="30"/>
        <v>45000</v>
      </c>
      <c r="K348" s="6"/>
      <c r="L348" s="84">
        <f t="shared" si="32"/>
        <v>45918.36734693878</v>
      </c>
      <c r="M348" s="7"/>
      <c r="N348" s="7"/>
      <c r="O348" s="7"/>
      <c r="P348" s="7"/>
      <c r="Q348" s="7"/>
      <c r="R348" s="7"/>
      <c r="S348" s="119" t="s">
        <v>53</v>
      </c>
      <c r="T348" s="117">
        <v>1</v>
      </c>
      <c r="U348" s="10">
        <v>45918.36734693878</v>
      </c>
      <c r="V348" s="98">
        <f t="shared" si="33"/>
        <v>9.1823721960708276E-5</v>
      </c>
      <c r="W348" s="119" t="s">
        <v>53</v>
      </c>
      <c r="X348" s="117">
        <v>1</v>
      </c>
      <c r="Y348" s="10">
        <v>45918.36734693878</v>
      </c>
      <c r="Z348" s="98"/>
      <c r="AA348" s="9">
        <v>585</v>
      </c>
      <c r="AB348" s="119" t="s">
        <v>53</v>
      </c>
      <c r="AC348" s="117">
        <v>1</v>
      </c>
      <c r="AD348" s="10">
        <v>45918.36734693878</v>
      </c>
      <c r="AE348" s="110">
        <f>(Tabelle1[[#This Row],[gesamter Wärmebedarf unter Berücksichtigung Wirkungsgrad Gasfeuerungsanlage (Gas) '[kWh/a'] 2030]]*0.7)/8760</f>
        <v>3.6692759295499022</v>
      </c>
      <c r="AF348" s="8">
        <f t="shared" si="31"/>
        <v>8.8773696577642666E-5</v>
      </c>
      <c r="AG348" s="119" t="s">
        <v>53</v>
      </c>
      <c r="AH348" s="117">
        <v>1</v>
      </c>
      <c r="AI348" s="10">
        <v>45918.36734693878</v>
      </c>
      <c r="AJ348" s="98">
        <f t="shared" si="34"/>
        <v>4.3633320908271982E-5</v>
      </c>
      <c r="AK348" s="119" t="s">
        <v>53</v>
      </c>
      <c r="AL348" s="117">
        <v>1</v>
      </c>
      <c r="AM348" s="10">
        <v>45918.36734693878</v>
      </c>
      <c r="AN348" s="98"/>
      <c r="AO348" s="119" t="s">
        <v>53</v>
      </c>
      <c r="AP348" s="117">
        <v>1</v>
      </c>
      <c r="AQ348" s="10">
        <v>45918.36734693878</v>
      </c>
      <c r="AR348" s="98">
        <f t="shared" si="35"/>
        <v>4.3633320908271982E-5</v>
      </c>
      <c r="AS348" s="119" t="s">
        <v>54</v>
      </c>
      <c r="AT348" s="117">
        <v>1</v>
      </c>
      <c r="AU348" s="10">
        <v>0</v>
      </c>
      <c r="AV348" s="8"/>
    </row>
    <row r="349" spans="1:48" x14ac:dyDescent="0.25">
      <c r="A349" s="6">
        <v>10346</v>
      </c>
      <c r="B349" s="6">
        <v>450101</v>
      </c>
      <c r="C349" s="6">
        <v>5425418</v>
      </c>
      <c r="D349" s="205">
        <v>11</v>
      </c>
      <c r="E349" s="6" t="s">
        <v>211</v>
      </c>
      <c r="F349" s="6">
        <v>2</v>
      </c>
      <c r="G349" s="6">
        <v>112</v>
      </c>
      <c r="H349" s="6">
        <v>224</v>
      </c>
      <c r="I349" s="6">
        <v>240</v>
      </c>
      <c r="J349" s="6">
        <f t="shared" si="30"/>
        <v>53760</v>
      </c>
      <c r="K349" s="6"/>
      <c r="L349" s="84">
        <f t="shared" si="32"/>
        <v>54857.142857142855</v>
      </c>
      <c r="M349" s="7"/>
      <c r="N349" s="7"/>
      <c r="O349" s="7"/>
      <c r="P349" s="7"/>
      <c r="Q349" s="7"/>
      <c r="R349" s="7"/>
      <c r="S349" s="119" t="s">
        <v>53</v>
      </c>
      <c r="T349" s="117">
        <v>2</v>
      </c>
      <c r="U349" s="10">
        <v>54857.142857142855</v>
      </c>
      <c r="V349" s="98">
        <f t="shared" si="33"/>
        <v>1.0969873983572612E-4</v>
      </c>
      <c r="W349" s="119" t="s">
        <v>53</v>
      </c>
      <c r="X349" s="117">
        <v>2</v>
      </c>
      <c r="Y349" s="10">
        <v>54857.142857142855</v>
      </c>
      <c r="Z349" s="98"/>
      <c r="AA349" s="9">
        <v>64</v>
      </c>
      <c r="AB349" s="119" t="s">
        <v>53</v>
      </c>
      <c r="AC349" s="117">
        <v>2</v>
      </c>
      <c r="AD349" s="10">
        <v>54857.142857142855</v>
      </c>
      <c r="AE349" s="110">
        <f>(Tabelle1[[#This Row],[gesamter Wärmebedarf unter Berücksichtigung Wirkungsgrad Gasfeuerungsanlage (Gas) '[kWh/a'] 2030]]*0.7)/8760</f>
        <v>4.3835616438356153</v>
      </c>
      <c r="AF349" s="8">
        <f t="shared" si="31"/>
        <v>1.0605497617809041E-4</v>
      </c>
      <c r="AG349" s="119" t="s">
        <v>53</v>
      </c>
      <c r="AH349" s="117">
        <v>2</v>
      </c>
      <c r="AI349" s="10">
        <v>54857.142857142855</v>
      </c>
      <c r="AJ349" s="98">
        <f t="shared" si="34"/>
        <v>5.2127274045082258E-5</v>
      </c>
      <c r="AK349" s="119" t="s">
        <v>53</v>
      </c>
      <c r="AL349" s="117">
        <v>2</v>
      </c>
      <c r="AM349" s="10">
        <v>54857.142857142855</v>
      </c>
      <c r="AN349" s="98"/>
      <c r="AO349" s="119" t="s">
        <v>53</v>
      </c>
      <c r="AP349" s="117">
        <v>2</v>
      </c>
      <c r="AQ349" s="10">
        <v>54857.142857142855</v>
      </c>
      <c r="AR349" s="98">
        <f t="shared" si="35"/>
        <v>5.2127274045082258E-5</v>
      </c>
      <c r="AS349" s="119" t="s">
        <v>53</v>
      </c>
      <c r="AT349" s="117">
        <v>2</v>
      </c>
      <c r="AU349" s="10">
        <v>54857.142857142855</v>
      </c>
      <c r="AV349" s="8"/>
    </row>
    <row r="350" spans="1:48" x14ac:dyDescent="0.25">
      <c r="A350" s="6">
        <v>10347</v>
      </c>
      <c r="B350" s="6">
        <v>450122</v>
      </c>
      <c r="C350" s="6">
        <v>5425399</v>
      </c>
      <c r="D350" s="205">
        <v>10</v>
      </c>
      <c r="E350" s="75" t="s">
        <v>210</v>
      </c>
      <c r="F350" s="6">
        <v>6.73</v>
      </c>
      <c r="G350" s="6">
        <v>70</v>
      </c>
      <c r="H350" s="6">
        <v>471.1</v>
      </c>
      <c r="I350" s="6">
        <v>320</v>
      </c>
      <c r="J350" s="6">
        <f t="shared" si="30"/>
        <v>150752</v>
      </c>
      <c r="K350" s="6"/>
      <c r="L350" s="84">
        <f t="shared" si="32"/>
        <v>153828.57142857142</v>
      </c>
      <c r="M350" s="7"/>
      <c r="N350" s="7"/>
      <c r="O350" s="7"/>
      <c r="P350" s="7"/>
      <c r="Q350" s="7"/>
      <c r="R350" s="7"/>
      <c r="S350" s="119" t="s">
        <v>53</v>
      </c>
      <c r="T350" s="117">
        <v>6.73</v>
      </c>
      <c r="U350" s="10">
        <v>153828.57142857142</v>
      </c>
      <c r="V350" s="98">
        <f t="shared" si="33"/>
        <v>3.0761354962268204E-4</v>
      </c>
      <c r="W350" s="119" t="s">
        <v>53</v>
      </c>
      <c r="X350" s="117">
        <v>6.73</v>
      </c>
      <c r="Y350" s="10">
        <v>153828.57142857142</v>
      </c>
      <c r="Z350" s="98"/>
      <c r="AA350" s="9">
        <v>1332</v>
      </c>
      <c r="AB350" s="119" t="s">
        <v>53</v>
      </c>
      <c r="AC350" s="117">
        <v>6.73</v>
      </c>
      <c r="AD350" s="10">
        <v>153828.57142857142</v>
      </c>
      <c r="AE350" s="110">
        <f>(Tabelle1[[#This Row],[gesamter Wärmebedarf unter Berücksichtigung Wirkungsgrad Gasfeuerungsanlage (Gas) '[kWh/a'] 2030]]*0.7)/8760</f>
        <v>12.292237442922373</v>
      </c>
      <c r="AF350" s="8">
        <f t="shared" si="31"/>
        <v>2.9739582903272858E-4</v>
      </c>
      <c r="AG350" s="119" t="s">
        <v>53</v>
      </c>
      <c r="AH350" s="117">
        <v>6.73</v>
      </c>
      <c r="AI350" s="10">
        <v>153828.57142857142</v>
      </c>
      <c r="AJ350" s="98">
        <f t="shared" si="34"/>
        <v>1.4617356430141816E-4</v>
      </c>
      <c r="AK350" s="119" t="s">
        <v>54</v>
      </c>
      <c r="AL350" s="117">
        <v>6.73</v>
      </c>
      <c r="AM350" s="10">
        <v>0</v>
      </c>
      <c r="AN350" s="98"/>
      <c r="AO350" s="119" t="s">
        <v>54</v>
      </c>
      <c r="AP350" s="117">
        <v>6.73</v>
      </c>
      <c r="AQ350" s="10">
        <v>0</v>
      </c>
      <c r="AR350" s="98">
        <f t="shared" si="35"/>
        <v>0</v>
      </c>
      <c r="AS350" s="119" t="s">
        <v>54</v>
      </c>
      <c r="AT350" s="117">
        <v>6.73</v>
      </c>
      <c r="AU350" s="10">
        <v>0</v>
      </c>
      <c r="AV350" s="8"/>
    </row>
    <row r="351" spans="1:48" x14ac:dyDescent="0.25">
      <c r="A351" s="6">
        <v>10348</v>
      </c>
      <c r="B351" s="6">
        <v>450117</v>
      </c>
      <c r="C351" s="6">
        <v>5425451</v>
      </c>
      <c r="D351" s="205">
        <v>25</v>
      </c>
      <c r="E351" s="6" t="s">
        <v>212</v>
      </c>
      <c r="F351" s="6">
        <v>1</v>
      </c>
      <c r="G351" s="6">
        <v>150</v>
      </c>
      <c r="H351" s="6">
        <v>150</v>
      </c>
      <c r="I351" s="6">
        <v>130</v>
      </c>
      <c r="J351" s="6">
        <f t="shared" si="30"/>
        <v>19500</v>
      </c>
      <c r="K351" s="6"/>
      <c r="L351" s="84">
        <f t="shared" si="32"/>
        <v>19897.959183673469</v>
      </c>
      <c r="M351" s="7"/>
      <c r="N351" s="7"/>
      <c r="O351" s="7"/>
      <c r="P351" s="7"/>
      <c r="Q351" s="7"/>
      <c r="R351" s="7"/>
      <c r="S351" s="119" t="s">
        <v>53</v>
      </c>
      <c r="T351" s="117">
        <v>1</v>
      </c>
      <c r="U351" s="10">
        <v>19897.959183673469</v>
      </c>
      <c r="V351" s="98">
        <f t="shared" si="33"/>
        <v>3.9790279516306914E-5</v>
      </c>
      <c r="W351" s="119" t="s">
        <v>53</v>
      </c>
      <c r="X351" s="117">
        <v>1</v>
      </c>
      <c r="Y351" s="10">
        <v>19897.959183673469</v>
      </c>
      <c r="Z351" s="98"/>
      <c r="AA351" s="9">
        <v>60</v>
      </c>
      <c r="AB351" s="119" t="s">
        <v>53</v>
      </c>
      <c r="AC351" s="117">
        <v>1</v>
      </c>
      <c r="AD351" s="10">
        <v>19897.959183673469</v>
      </c>
      <c r="AE351" s="110">
        <f>(Tabelle1[[#This Row],[gesamter Wärmebedarf unter Berücksichtigung Wirkungsgrad Gasfeuerungsanlage (Gas) '[kWh/a'] 2030]]*0.7)/8760</f>
        <v>1.5900195694716242</v>
      </c>
      <c r="AF351" s="8">
        <f t="shared" si="31"/>
        <v>3.8468601850311814E-5</v>
      </c>
      <c r="AG351" s="119" t="s">
        <v>53</v>
      </c>
      <c r="AH351" s="117">
        <v>1</v>
      </c>
      <c r="AI351" s="10">
        <v>19897.959183673469</v>
      </c>
      <c r="AJ351" s="98">
        <f t="shared" si="34"/>
        <v>1.8907772393584524E-5</v>
      </c>
      <c r="AK351" s="119" t="s">
        <v>53</v>
      </c>
      <c r="AL351" s="117">
        <v>1</v>
      </c>
      <c r="AM351" s="10">
        <v>19897.959183673469</v>
      </c>
      <c r="AN351" s="98"/>
      <c r="AO351" s="119" t="s">
        <v>53</v>
      </c>
      <c r="AP351" s="117">
        <v>1</v>
      </c>
      <c r="AQ351" s="10">
        <v>19897.959183673469</v>
      </c>
      <c r="AR351" s="98">
        <f t="shared" si="35"/>
        <v>1.8907772393584524E-5</v>
      </c>
      <c r="AS351" s="119" t="s">
        <v>53</v>
      </c>
      <c r="AT351" s="117">
        <v>1</v>
      </c>
      <c r="AU351" s="10">
        <v>19897.959183673469</v>
      </c>
      <c r="AV351" s="8"/>
    </row>
    <row r="352" spans="1:48" x14ac:dyDescent="0.25">
      <c r="A352" s="6">
        <v>10349</v>
      </c>
      <c r="B352" s="6">
        <v>449594</v>
      </c>
      <c r="C352" s="6">
        <v>5425418</v>
      </c>
      <c r="D352" s="205">
        <v>12</v>
      </c>
      <c r="E352" s="6" t="s">
        <v>212</v>
      </c>
      <c r="F352" s="6">
        <v>1</v>
      </c>
      <c r="G352" s="6">
        <v>150</v>
      </c>
      <c r="H352" s="6">
        <v>150</v>
      </c>
      <c r="I352" s="6">
        <v>190</v>
      </c>
      <c r="J352" s="6">
        <f t="shared" si="30"/>
        <v>28500</v>
      </c>
      <c r="K352" s="6"/>
      <c r="L352" s="84">
        <f t="shared" si="32"/>
        <v>29081.632653061224</v>
      </c>
      <c r="M352" s="7"/>
      <c r="N352" s="7"/>
      <c r="O352" s="7"/>
      <c r="P352" s="7"/>
      <c r="Q352" s="7"/>
      <c r="R352" s="7"/>
      <c r="S352" s="119" t="s">
        <v>54</v>
      </c>
      <c r="T352" s="117">
        <v>1</v>
      </c>
      <c r="U352" s="10">
        <v>0</v>
      </c>
      <c r="V352" s="98">
        <f t="shared" si="33"/>
        <v>0</v>
      </c>
      <c r="W352" s="119" t="s">
        <v>54</v>
      </c>
      <c r="X352" s="117">
        <v>1</v>
      </c>
      <c r="Y352" s="10">
        <v>0</v>
      </c>
      <c r="Z352" s="98"/>
      <c r="AA352" s="9">
        <v>1724</v>
      </c>
      <c r="AB352" s="119" t="s">
        <v>54</v>
      </c>
      <c r="AC352" s="117">
        <v>1</v>
      </c>
      <c r="AD352" s="10">
        <v>0</v>
      </c>
      <c r="AE352" s="110">
        <f>(Tabelle1[[#This Row],[gesamter Wärmebedarf unter Berücksichtigung Wirkungsgrad Gasfeuerungsanlage (Gas) '[kWh/a'] 2030]]*0.7)/8760</f>
        <v>0</v>
      </c>
      <c r="AF352" s="8">
        <f t="shared" si="31"/>
        <v>0</v>
      </c>
      <c r="AG352" s="119" t="s">
        <v>54</v>
      </c>
      <c r="AH352" s="117">
        <v>1</v>
      </c>
      <c r="AI352" s="10">
        <v>0</v>
      </c>
      <c r="AJ352" s="98">
        <f t="shared" si="34"/>
        <v>0</v>
      </c>
      <c r="AK352" s="119" t="s">
        <v>54</v>
      </c>
      <c r="AL352" s="117">
        <v>1</v>
      </c>
      <c r="AM352" s="10">
        <v>0</v>
      </c>
      <c r="AN352" s="98"/>
      <c r="AO352" s="119" t="s">
        <v>54</v>
      </c>
      <c r="AP352" s="117">
        <v>1</v>
      </c>
      <c r="AQ352" s="10">
        <v>0</v>
      </c>
      <c r="AR352" s="98">
        <f t="shared" si="35"/>
        <v>0</v>
      </c>
      <c r="AS352" s="119" t="s">
        <v>54</v>
      </c>
      <c r="AT352" s="117">
        <v>1</v>
      </c>
      <c r="AU352" s="10">
        <v>0</v>
      </c>
      <c r="AV352" s="8"/>
    </row>
    <row r="353" spans="1:48" x14ac:dyDescent="0.25">
      <c r="A353" s="6">
        <v>10350</v>
      </c>
      <c r="B353" s="6">
        <v>449600</v>
      </c>
      <c r="C353" s="6">
        <v>5425425</v>
      </c>
      <c r="D353" s="205">
        <v>13</v>
      </c>
      <c r="E353" s="6" t="s">
        <v>212</v>
      </c>
      <c r="F353" s="6">
        <v>1</v>
      </c>
      <c r="G353" s="6">
        <v>150</v>
      </c>
      <c r="H353" s="6">
        <v>150</v>
      </c>
      <c r="I353" s="6">
        <v>230</v>
      </c>
      <c r="J353" s="6">
        <f t="shared" si="30"/>
        <v>34500</v>
      </c>
      <c r="K353" s="6"/>
      <c r="L353" s="84">
        <f t="shared" si="32"/>
        <v>35204.081632653062</v>
      </c>
      <c r="M353" s="7"/>
      <c r="N353" s="7"/>
      <c r="O353" s="7"/>
      <c r="P353" s="7"/>
      <c r="Q353" s="7"/>
      <c r="R353" s="7"/>
      <c r="S353" s="119" t="s">
        <v>54</v>
      </c>
      <c r="T353" s="117">
        <v>1</v>
      </c>
      <c r="U353" s="10">
        <v>0</v>
      </c>
      <c r="V353" s="98">
        <f t="shared" si="33"/>
        <v>0</v>
      </c>
      <c r="W353" s="119" t="s">
        <v>54</v>
      </c>
      <c r="X353" s="117">
        <v>1</v>
      </c>
      <c r="Y353" s="10">
        <v>0</v>
      </c>
      <c r="Z353" s="98"/>
      <c r="AA353" s="9">
        <v>580</v>
      </c>
      <c r="AB353" s="119" t="s">
        <v>54</v>
      </c>
      <c r="AC353" s="117">
        <v>1</v>
      </c>
      <c r="AD353" s="10">
        <v>0</v>
      </c>
      <c r="AE353" s="110">
        <f>(Tabelle1[[#This Row],[gesamter Wärmebedarf unter Berücksichtigung Wirkungsgrad Gasfeuerungsanlage (Gas) '[kWh/a'] 2030]]*0.7)/8760</f>
        <v>0</v>
      </c>
      <c r="AF353" s="8">
        <f t="shared" si="31"/>
        <v>0</v>
      </c>
      <c r="AG353" s="119" t="s">
        <v>54</v>
      </c>
      <c r="AH353" s="117">
        <v>1</v>
      </c>
      <c r="AI353" s="10">
        <v>0</v>
      </c>
      <c r="AJ353" s="98">
        <f t="shared" si="34"/>
        <v>0</v>
      </c>
      <c r="AK353" s="119" t="s">
        <v>54</v>
      </c>
      <c r="AL353" s="117">
        <v>1</v>
      </c>
      <c r="AM353" s="10">
        <v>0</v>
      </c>
      <c r="AN353" s="98"/>
      <c r="AO353" s="119" t="s">
        <v>54</v>
      </c>
      <c r="AP353" s="117">
        <v>1</v>
      </c>
      <c r="AQ353" s="10">
        <v>0</v>
      </c>
      <c r="AR353" s="98">
        <f t="shared" si="35"/>
        <v>0</v>
      </c>
      <c r="AS353" s="119" t="s">
        <v>54</v>
      </c>
      <c r="AT353" s="117">
        <v>1</v>
      </c>
      <c r="AU353" s="10">
        <v>0</v>
      </c>
      <c r="AV353" s="8"/>
    </row>
    <row r="354" spans="1:48" x14ac:dyDescent="0.25">
      <c r="A354" s="6">
        <v>10351</v>
      </c>
      <c r="B354" s="6">
        <v>449606</v>
      </c>
      <c r="C354" s="6">
        <v>5425434</v>
      </c>
      <c r="D354" s="205">
        <v>12</v>
      </c>
      <c r="E354" s="6" t="s">
        <v>211</v>
      </c>
      <c r="F354" s="6">
        <v>2</v>
      </c>
      <c r="G354" s="6">
        <v>112</v>
      </c>
      <c r="H354" s="6">
        <v>224</v>
      </c>
      <c r="I354" s="6">
        <v>170</v>
      </c>
      <c r="J354" s="6">
        <f t="shared" si="30"/>
        <v>38080</v>
      </c>
      <c r="K354" s="6"/>
      <c r="L354" s="84">
        <f t="shared" si="32"/>
        <v>38857.142857142855</v>
      </c>
      <c r="M354" s="7"/>
      <c r="N354" s="7"/>
      <c r="O354" s="7"/>
      <c r="P354" s="7"/>
      <c r="Q354" s="7"/>
      <c r="R354" s="7"/>
      <c r="S354" s="119" t="s">
        <v>54</v>
      </c>
      <c r="T354" s="117">
        <v>2</v>
      </c>
      <c r="U354" s="10">
        <v>0</v>
      </c>
      <c r="V354" s="98">
        <f t="shared" si="33"/>
        <v>0</v>
      </c>
      <c r="W354" s="119" t="s">
        <v>54</v>
      </c>
      <c r="X354" s="117">
        <v>2</v>
      </c>
      <c r="Y354" s="10">
        <v>0</v>
      </c>
      <c r="Z354" s="98"/>
      <c r="AA354" s="9">
        <v>1190</v>
      </c>
      <c r="AB354" s="119" t="s">
        <v>54</v>
      </c>
      <c r="AC354" s="117">
        <v>2</v>
      </c>
      <c r="AD354" s="10">
        <v>0</v>
      </c>
      <c r="AE354" s="110">
        <f>(Tabelle1[[#This Row],[gesamter Wärmebedarf unter Berücksichtigung Wirkungsgrad Gasfeuerungsanlage (Gas) '[kWh/a'] 2030]]*0.7)/8760</f>
        <v>0</v>
      </c>
      <c r="AF354" s="8">
        <f t="shared" si="31"/>
        <v>0</v>
      </c>
      <c r="AG354" s="119" t="s">
        <v>54</v>
      </c>
      <c r="AH354" s="117">
        <v>2</v>
      </c>
      <c r="AI354" s="10">
        <v>0</v>
      </c>
      <c r="AJ354" s="98">
        <f t="shared" si="34"/>
        <v>0</v>
      </c>
      <c r="AK354" s="119" t="s">
        <v>54</v>
      </c>
      <c r="AL354" s="117">
        <v>2</v>
      </c>
      <c r="AM354" s="10">
        <v>0</v>
      </c>
      <c r="AN354" s="98"/>
      <c r="AO354" s="119" t="s">
        <v>54</v>
      </c>
      <c r="AP354" s="117">
        <v>2</v>
      </c>
      <c r="AQ354" s="10">
        <v>0</v>
      </c>
      <c r="AR354" s="98">
        <f t="shared" si="35"/>
        <v>0</v>
      </c>
      <c r="AS354" s="119" t="s">
        <v>54</v>
      </c>
      <c r="AT354" s="117">
        <v>2</v>
      </c>
      <c r="AU354" s="10">
        <v>0</v>
      </c>
      <c r="AV354" s="8"/>
    </row>
    <row r="355" spans="1:48" x14ac:dyDescent="0.25">
      <c r="A355" s="6">
        <v>10352</v>
      </c>
      <c r="B355" s="6">
        <v>449613</v>
      </c>
      <c r="C355" s="6">
        <v>5425441</v>
      </c>
      <c r="D355" s="205">
        <v>12</v>
      </c>
      <c r="E355" s="6" t="s">
        <v>212</v>
      </c>
      <c r="F355" s="6">
        <v>1</v>
      </c>
      <c r="G355" s="6">
        <v>150</v>
      </c>
      <c r="H355" s="6">
        <v>150</v>
      </c>
      <c r="I355" s="6">
        <v>160</v>
      </c>
      <c r="J355" s="6">
        <f t="shared" si="30"/>
        <v>24000</v>
      </c>
      <c r="K355" s="6"/>
      <c r="L355" s="84">
        <f t="shared" si="32"/>
        <v>24489.795918367348</v>
      </c>
      <c r="M355" s="7"/>
      <c r="N355" s="7"/>
      <c r="O355" s="7"/>
      <c r="P355" s="7"/>
      <c r="Q355" s="7"/>
      <c r="R355" s="7"/>
      <c r="S355" s="119" t="s">
        <v>53</v>
      </c>
      <c r="T355" s="117">
        <v>1</v>
      </c>
      <c r="U355" s="10">
        <v>24489.795918367348</v>
      </c>
      <c r="V355" s="98">
        <f t="shared" si="33"/>
        <v>4.8972651712377733E-5</v>
      </c>
      <c r="W355" s="119" t="s">
        <v>53</v>
      </c>
      <c r="X355" s="117">
        <v>1</v>
      </c>
      <c r="Y355" s="10">
        <v>24489.795918367348</v>
      </c>
      <c r="Z355" s="98"/>
      <c r="AA355" s="9">
        <v>649</v>
      </c>
      <c r="AB355" s="119" t="s">
        <v>53</v>
      </c>
      <c r="AC355" s="117">
        <v>1</v>
      </c>
      <c r="AD355" s="10">
        <v>24489.795918367348</v>
      </c>
      <c r="AE355" s="110">
        <f>(Tabelle1[[#This Row],[gesamter Wärmebedarf unter Berücksichtigung Wirkungsgrad Gasfeuerungsanlage (Gas) '[kWh/a'] 2030]]*0.7)/8760</f>
        <v>1.9569471624266144</v>
      </c>
      <c r="AF355" s="8">
        <f t="shared" si="31"/>
        <v>4.7345971508076089E-5</v>
      </c>
      <c r="AG355" s="119" t="s">
        <v>53</v>
      </c>
      <c r="AH355" s="117">
        <v>1</v>
      </c>
      <c r="AI355" s="10">
        <v>24489.795918367348</v>
      </c>
      <c r="AJ355" s="98">
        <f t="shared" si="34"/>
        <v>2.3271104484411725E-5</v>
      </c>
      <c r="AK355" s="119" t="s">
        <v>53</v>
      </c>
      <c r="AL355" s="117">
        <v>1</v>
      </c>
      <c r="AM355" s="10">
        <v>24489.795918367348</v>
      </c>
      <c r="AN355" s="98"/>
      <c r="AO355" s="119" t="s">
        <v>54</v>
      </c>
      <c r="AP355" s="117">
        <v>1</v>
      </c>
      <c r="AQ355" s="10">
        <v>0</v>
      </c>
      <c r="AR355" s="98">
        <f t="shared" si="35"/>
        <v>0</v>
      </c>
      <c r="AS355" s="119" t="s">
        <v>54</v>
      </c>
      <c r="AT355" s="117">
        <v>1</v>
      </c>
      <c r="AU355" s="10">
        <v>0</v>
      </c>
      <c r="AV355" s="8"/>
    </row>
    <row r="356" spans="1:48" x14ac:dyDescent="0.25">
      <c r="A356" s="6">
        <v>10353</v>
      </c>
      <c r="B356" s="6">
        <v>449618</v>
      </c>
      <c r="C356" s="6">
        <v>5425449</v>
      </c>
      <c r="D356" s="205">
        <v>14</v>
      </c>
      <c r="E356" s="75" t="s">
        <v>210</v>
      </c>
      <c r="F356" s="6">
        <v>6.73</v>
      </c>
      <c r="G356" s="6">
        <v>70</v>
      </c>
      <c r="H356" s="6">
        <v>471.1</v>
      </c>
      <c r="I356" s="6">
        <v>200</v>
      </c>
      <c r="J356" s="6">
        <f t="shared" si="30"/>
        <v>94220</v>
      </c>
      <c r="K356" s="6"/>
      <c r="L356" s="84">
        <f t="shared" si="32"/>
        <v>96142.857142857145</v>
      </c>
      <c r="M356" s="7"/>
      <c r="N356" s="7"/>
      <c r="O356" s="7"/>
      <c r="P356" s="7"/>
      <c r="Q356" s="7"/>
      <c r="R356" s="7"/>
      <c r="S356" s="119" t="s">
        <v>54</v>
      </c>
      <c r="T356" s="117">
        <v>6.73</v>
      </c>
      <c r="U356" s="10">
        <v>0</v>
      </c>
      <c r="V356" s="98">
        <f t="shared" si="33"/>
        <v>0</v>
      </c>
      <c r="W356" s="119" t="s">
        <v>54</v>
      </c>
      <c r="X356" s="117">
        <v>6.73</v>
      </c>
      <c r="Y356" s="10">
        <v>0</v>
      </c>
      <c r="Z356" s="98"/>
      <c r="AA356" s="9">
        <v>1165</v>
      </c>
      <c r="AB356" s="119" t="s">
        <v>54</v>
      </c>
      <c r="AC356" s="117">
        <v>6.73</v>
      </c>
      <c r="AD356" s="10">
        <v>0</v>
      </c>
      <c r="AE356" s="110">
        <f>(Tabelle1[[#This Row],[gesamter Wärmebedarf unter Berücksichtigung Wirkungsgrad Gasfeuerungsanlage (Gas) '[kWh/a'] 2030]]*0.7)/8760</f>
        <v>0</v>
      </c>
      <c r="AF356" s="8">
        <f t="shared" si="31"/>
        <v>0</v>
      </c>
      <c r="AG356" s="119" t="s">
        <v>54</v>
      </c>
      <c r="AH356" s="117">
        <v>6.73</v>
      </c>
      <c r="AI356" s="10">
        <v>0</v>
      </c>
      <c r="AJ356" s="98">
        <f t="shared" si="34"/>
        <v>0</v>
      </c>
      <c r="AK356" s="119" t="s">
        <v>54</v>
      </c>
      <c r="AL356" s="117">
        <v>6.73</v>
      </c>
      <c r="AM356" s="10">
        <v>0</v>
      </c>
      <c r="AN356" s="98"/>
      <c r="AO356" s="119" t="s">
        <v>54</v>
      </c>
      <c r="AP356" s="117">
        <v>6.73</v>
      </c>
      <c r="AQ356" s="10">
        <v>0</v>
      </c>
      <c r="AR356" s="98">
        <f t="shared" si="35"/>
        <v>0</v>
      </c>
      <c r="AS356" s="119" t="s">
        <v>54</v>
      </c>
      <c r="AT356" s="117">
        <v>6.73</v>
      </c>
      <c r="AU356" s="10">
        <v>0</v>
      </c>
      <c r="AV356" s="8"/>
    </row>
    <row r="357" spans="1:48" x14ac:dyDescent="0.25">
      <c r="A357" s="6">
        <v>10354</v>
      </c>
      <c r="B357" s="6">
        <v>449654</v>
      </c>
      <c r="C357" s="6">
        <v>5425437</v>
      </c>
      <c r="D357" s="205">
        <v>11</v>
      </c>
      <c r="E357" s="6" t="s">
        <v>212</v>
      </c>
      <c r="F357" s="6">
        <v>1</v>
      </c>
      <c r="G357" s="6">
        <v>150</v>
      </c>
      <c r="H357" s="6">
        <v>150</v>
      </c>
      <c r="I357" s="6">
        <v>80</v>
      </c>
      <c r="J357" s="6">
        <f t="shared" si="30"/>
        <v>12000</v>
      </c>
      <c r="K357" s="6"/>
      <c r="L357" s="84">
        <f t="shared" si="32"/>
        <v>12244.897959183674</v>
      </c>
      <c r="M357" s="7"/>
      <c r="N357" s="7"/>
      <c r="O357" s="7"/>
      <c r="P357" s="7"/>
      <c r="Q357" s="7"/>
      <c r="R357" s="7"/>
      <c r="S357" s="119" t="s">
        <v>53</v>
      </c>
      <c r="T357" s="117">
        <v>1</v>
      </c>
      <c r="U357" s="10">
        <v>12244.897959183674</v>
      </c>
      <c r="V357" s="98">
        <f t="shared" si="33"/>
        <v>2.4486325856188867E-5</v>
      </c>
      <c r="W357" s="119" t="s">
        <v>53</v>
      </c>
      <c r="X357" s="117">
        <v>1</v>
      </c>
      <c r="Y357" s="10">
        <v>12244.897959183674</v>
      </c>
      <c r="Z357" s="98"/>
      <c r="AA357" s="9">
        <v>42</v>
      </c>
      <c r="AB357" s="119" t="s">
        <v>53</v>
      </c>
      <c r="AC357" s="117">
        <v>1</v>
      </c>
      <c r="AD357" s="10">
        <v>12244.897959183674</v>
      </c>
      <c r="AE357" s="110">
        <f>(Tabelle1[[#This Row],[gesamter Wärmebedarf unter Berücksichtigung Wirkungsgrad Gasfeuerungsanlage (Gas) '[kWh/a'] 2030]]*0.7)/8760</f>
        <v>0.97847358121330719</v>
      </c>
      <c r="AF357" s="8">
        <f t="shared" si="31"/>
        <v>2.3672985754038044E-5</v>
      </c>
      <c r="AG357" s="119" t="s">
        <v>53</v>
      </c>
      <c r="AH357" s="117">
        <v>1</v>
      </c>
      <c r="AI357" s="10">
        <v>12244.897959183674</v>
      </c>
      <c r="AJ357" s="98">
        <f t="shared" si="34"/>
        <v>1.1635552242205862E-5</v>
      </c>
      <c r="AK357" s="119" t="s">
        <v>53</v>
      </c>
      <c r="AL357" s="117">
        <v>1</v>
      </c>
      <c r="AM357" s="10">
        <v>12244.897959183674</v>
      </c>
      <c r="AN357" s="98"/>
      <c r="AO357" s="119" t="s">
        <v>53</v>
      </c>
      <c r="AP357" s="117">
        <v>1</v>
      </c>
      <c r="AQ357" s="10">
        <v>12244.897959183674</v>
      </c>
      <c r="AR357" s="98">
        <f t="shared" si="35"/>
        <v>1.1635552242205862E-5</v>
      </c>
      <c r="AS357" s="119" t="s">
        <v>53</v>
      </c>
      <c r="AT357" s="117">
        <v>1</v>
      </c>
      <c r="AU357" s="10">
        <v>12244.897959183674</v>
      </c>
      <c r="AV357" s="8"/>
    </row>
    <row r="358" spans="1:48" x14ac:dyDescent="0.25">
      <c r="A358" s="6">
        <v>10355</v>
      </c>
      <c r="B358" s="6">
        <v>449649</v>
      </c>
      <c r="C358" s="6">
        <v>5425431</v>
      </c>
      <c r="D358" s="205">
        <v>13</v>
      </c>
      <c r="E358" s="6" t="s">
        <v>211</v>
      </c>
      <c r="F358" s="6">
        <v>2</v>
      </c>
      <c r="G358" s="6">
        <v>112</v>
      </c>
      <c r="H358" s="6">
        <v>224</v>
      </c>
      <c r="I358" s="6">
        <v>210</v>
      </c>
      <c r="J358" s="6">
        <f t="shared" si="30"/>
        <v>47040</v>
      </c>
      <c r="K358" s="6"/>
      <c r="L358" s="84">
        <f t="shared" si="32"/>
        <v>48000</v>
      </c>
      <c r="M358" s="7"/>
      <c r="N358" s="7"/>
      <c r="O358" s="7"/>
      <c r="P358" s="7"/>
      <c r="Q358" s="7"/>
      <c r="R358" s="7"/>
      <c r="S358" s="119" t="s">
        <v>53</v>
      </c>
      <c r="T358" s="117">
        <v>2</v>
      </c>
      <c r="U358" s="10">
        <v>48000</v>
      </c>
      <c r="V358" s="98">
        <f t="shared" si="33"/>
        <v>9.5986397356260375E-5</v>
      </c>
      <c r="W358" s="119" t="s">
        <v>53</v>
      </c>
      <c r="X358" s="117">
        <v>2</v>
      </c>
      <c r="Y358" s="10">
        <v>48000</v>
      </c>
      <c r="Z358" s="98"/>
      <c r="AA358" s="9">
        <v>527</v>
      </c>
      <c r="AB358" s="119" t="s">
        <v>53</v>
      </c>
      <c r="AC358" s="117">
        <v>2</v>
      </c>
      <c r="AD358" s="10">
        <v>48000</v>
      </c>
      <c r="AE358" s="110">
        <f>(Tabelle1[[#This Row],[gesamter Wärmebedarf unter Berücksichtigung Wirkungsgrad Gasfeuerungsanlage (Gas) '[kWh/a'] 2030]]*0.7)/8760</f>
        <v>3.8356164383561642</v>
      </c>
      <c r="AF358" s="8">
        <f t="shared" si="31"/>
        <v>9.2798104155829132E-5</v>
      </c>
      <c r="AG358" s="119" t="s">
        <v>53</v>
      </c>
      <c r="AH358" s="117">
        <v>2</v>
      </c>
      <c r="AI358" s="10">
        <v>48000</v>
      </c>
      <c r="AJ358" s="98">
        <f t="shared" si="34"/>
        <v>4.5611364789446975E-5</v>
      </c>
      <c r="AK358" s="119" t="s">
        <v>53</v>
      </c>
      <c r="AL358" s="117">
        <v>2</v>
      </c>
      <c r="AM358" s="10">
        <v>48000</v>
      </c>
      <c r="AN358" s="98"/>
      <c r="AO358" s="119" t="s">
        <v>53</v>
      </c>
      <c r="AP358" s="117">
        <v>2</v>
      </c>
      <c r="AQ358" s="10">
        <v>48000</v>
      </c>
      <c r="AR358" s="98">
        <f t="shared" si="35"/>
        <v>4.5611364789446975E-5</v>
      </c>
      <c r="AS358" s="119" t="s">
        <v>53</v>
      </c>
      <c r="AT358" s="117">
        <v>2</v>
      </c>
      <c r="AU358" s="10">
        <v>48000</v>
      </c>
      <c r="AV358" s="8"/>
    </row>
    <row r="359" spans="1:48" x14ac:dyDescent="0.25">
      <c r="A359" s="6">
        <v>10356</v>
      </c>
      <c r="B359" s="6">
        <v>449643</v>
      </c>
      <c r="C359" s="6">
        <v>5425423</v>
      </c>
      <c r="D359" s="205">
        <v>13</v>
      </c>
      <c r="E359" s="6" t="s">
        <v>212</v>
      </c>
      <c r="F359" s="6">
        <v>1</v>
      </c>
      <c r="G359" s="6">
        <v>150</v>
      </c>
      <c r="H359" s="6">
        <v>150</v>
      </c>
      <c r="I359" s="6">
        <v>110</v>
      </c>
      <c r="J359" s="6">
        <f t="shared" si="30"/>
        <v>16500</v>
      </c>
      <c r="K359" s="6"/>
      <c r="L359" s="84">
        <f t="shared" si="32"/>
        <v>16836.734693877552</v>
      </c>
      <c r="M359" s="7"/>
      <c r="N359" s="7"/>
      <c r="O359" s="7"/>
      <c r="P359" s="7"/>
      <c r="Q359" s="7"/>
      <c r="R359" s="7"/>
      <c r="S359" s="119" t="s">
        <v>53</v>
      </c>
      <c r="T359" s="117">
        <v>1</v>
      </c>
      <c r="U359" s="10">
        <v>16836.734693877552</v>
      </c>
      <c r="V359" s="98">
        <f t="shared" si="33"/>
        <v>3.3668698052259696E-5</v>
      </c>
      <c r="W359" s="119" t="s">
        <v>53</v>
      </c>
      <c r="X359" s="117">
        <v>1</v>
      </c>
      <c r="Y359" s="10">
        <v>16836.734693877552</v>
      </c>
      <c r="Z359" s="98"/>
      <c r="AA359" s="9">
        <v>1258</v>
      </c>
      <c r="AB359" s="119" t="s">
        <v>53</v>
      </c>
      <c r="AC359" s="117">
        <v>1</v>
      </c>
      <c r="AD359" s="10">
        <v>16836.734693877552</v>
      </c>
      <c r="AE359" s="110">
        <f>(Tabelle1[[#This Row],[gesamter Wärmebedarf unter Berücksichtigung Wirkungsgrad Gasfeuerungsanlage (Gas) '[kWh/a'] 2030]]*0.7)/8760</f>
        <v>1.3454011741682974</v>
      </c>
      <c r="AF359" s="8">
        <f t="shared" si="31"/>
        <v>3.2550355411802309E-5</v>
      </c>
      <c r="AG359" s="119" t="s">
        <v>53</v>
      </c>
      <c r="AH359" s="117">
        <v>1</v>
      </c>
      <c r="AI359" s="10">
        <v>16836.734693877552</v>
      </c>
      <c r="AJ359" s="98">
        <f t="shared" si="34"/>
        <v>1.599888433303306E-5</v>
      </c>
      <c r="AK359" s="119" t="s">
        <v>54</v>
      </c>
      <c r="AL359" s="117">
        <v>1</v>
      </c>
      <c r="AM359" s="10">
        <v>0</v>
      </c>
      <c r="AN359" s="98"/>
      <c r="AO359" s="119" t="s">
        <v>54</v>
      </c>
      <c r="AP359" s="117">
        <v>1</v>
      </c>
      <c r="AQ359" s="10">
        <v>0</v>
      </c>
      <c r="AR359" s="98">
        <f t="shared" si="35"/>
        <v>0</v>
      </c>
      <c r="AS359" s="119" t="s">
        <v>54</v>
      </c>
      <c r="AT359" s="117">
        <v>1</v>
      </c>
      <c r="AU359" s="10">
        <v>0</v>
      </c>
      <c r="AV359" s="8"/>
    </row>
    <row r="360" spans="1:48" x14ac:dyDescent="0.25">
      <c r="A360" s="6">
        <v>10357</v>
      </c>
      <c r="B360" s="6">
        <v>449637</v>
      </c>
      <c r="C360" s="6">
        <v>5425415</v>
      </c>
      <c r="D360" s="205">
        <v>14</v>
      </c>
      <c r="E360" s="6" t="s">
        <v>211</v>
      </c>
      <c r="F360" s="6">
        <v>2</v>
      </c>
      <c r="G360" s="6">
        <v>112</v>
      </c>
      <c r="H360" s="6">
        <v>224</v>
      </c>
      <c r="I360" s="6">
        <v>70</v>
      </c>
      <c r="J360" s="6">
        <f t="shared" si="30"/>
        <v>15680</v>
      </c>
      <c r="K360" s="6"/>
      <c r="L360" s="84">
        <f t="shared" si="32"/>
        <v>16000</v>
      </c>
      <c r="M360" s="7"/>
      <c r="N360" s="7"/>
      <c r="O360" s="7"/>
      <c r="P360" s="7"/>
      <c r="Q360" s="7"/>
      <c r="R360" s="7"/>
      <c r="S360" s="119" t="s">
        <v>53</v>
      </c>
      <c r="T360" s="117">
        <v>2</v>
      </c>
      <c r="U360" s="10">
        <v>16000</v>
      </c>
      <c r="V360" s="98">
        <f t="shared" si="33"/>
        <v>3.1995465785420123E-5</v>
      </c>
      <c r="W360" s="119" t="s">
        <v>53</v>
      </c>
      <c r="X360" s="117">
        <v>2</v>
      </c>
      <c r="Y360" s="10">
        <v>16000</v>
      </c>
      <c r="Z360" s="98"/>
      <c r="AA360" s="9">
        <v>1151</v>
      </c>
      <c r="AB360" s="119" t="s">
        <v>53</v>
      </c>
      <c r="AC360" s="117">
        <v>2</v>
      </c>
      <c r="AD360" s="10">
        <v>16000</v>
      </c>
      <c r="AE360" s="110">
        <f>(Tabelle1[[#This Row],[gesamter Wärmebedarf unter Berücksichtigung Wirkungsgrad Gasfeuerungsanlage (Gas) '[kWh/a'] 2030]]*0.7)/8760</f>
        <v>1.2785388127853881</v>
      </c>
      <c r="AF360" s="8">
        <f t="shared" si="31"/>
        <v>3.0932701385276377E-5</v>
      </c>
      <c r="AG360" s="119" t="s">
        <v>53</v>
      </c>
      <c r="AH360" s="117">
        <v>2</v>
      </c>
      <c r="AI360" s="10">
        <v>16000</v>
      </c>
      <c r="AJ360" s="98">
        <f t="shared" si="34"/>
        <v>1.5203788263148993E-5</v>
      </c>
      <c r="AK360" s="119" t="s">
        <v>53</v>
      </c>
      <c r="AL360" s="117">
        <v>2</v>
      </c>
      <c r="AM360" s="10">
        <v>16000</v>
      </c>
      <c r="AN360" s="98"/>
      <c r="AO360" s="119" t="s">
        <v>53</v>
      </c>
      <c r="AP360" s="117">
        <v>2</v>
      </c>
      <c r="AQ360" s="10">
        <v>16000</v>
      </c>
      <c r="AR360" s="98">
        <f t="shared" si="35"/>
        <v>1.5203788263148993E-5</v>
      </c>
      <c r="AS360" s="119" t="s">
        <v>53</v>
      </c>
      <c r="AT360" s="117">
        <v>2</v>
      </c>
      <c r="AU360" s="10">
        <v>16000</v>
      </c>
      <c r="AV360" s="8"/>
    </row>
    <row r="361" spans="1:48" x14ac:dyDescent="0.25">
      <c r="A361" s="6">
        <v>10358</v>
      </c>
      <c r="B361" s="6">
        <v>449631</v>
      </c>
      <c r="C361" s="6">
        <v>5425408</v>
      </c>
      <c r="D361" s="205">
        <v>11</v>
      </c>
      <c r="E361" s="6" t="s">
        <v>212</v>
      </c>
      <c r="F361" s="6">
        <v>1</v>
      </c>
      <c r="G361" s="6">
        <v>150</v>
      </c>
      <c r="H361" s="6">
        <v>150</v>
      </c>
      <c r="I361" s="6">
        <v>110</v>
      </c>
      <c r="J361" s="6">
        <f t="shared" si="30"/>
        <v>16500</v>
      </c>
      <c r="K361" s="6"/>
      <c r="L361" s="84">
        <f t="shared" si="32"/>
        <v>16836.734693877552</v>
      </c>
      <c r="M361" s="7"/>
      <c r="N361" s="7"/>
      <c r="O361" s="7"/>
      <c r="P361" s="7"/>
      <c r="Q361" s="7"/>
      <c r="R361" s="7"/>
      <c r="S361" s="119" t="s">
        <v>53</v>
      </c>
      <c r="T361" s="117">
        <v>1</v>
      </c>
      <c r="U361" s="10">
        <v>16836.734693877552</v>
      </c>
      <c r="V361" s="98">
        <f t="shared" si="33"/>
        <v>3.3668698052259696E-5</v>
      </c>
      <c r="W361" s="119" t="s">
        <v>53</v>
      </c>
      <c r="X361" s="117">
        <v>1</v>
      </c>
      <c r="Y361" s="10">
        <v>16836.734693877552</v>
      </c>
      <c r="Z361" s="98"/>
      <c r="AA361" s="9">
        <v>1297</v>
      </c>
      <c r="AB361" s="119" t="s">
        <v>53</v>
      </c>
      <c r="AC361" s="117">
        <v>1</v>
      </c>
      <c r="AD361" s="10">
        <v>16836.734693877552</v>
      </c>
      <c r="AE361" s="110">
        <f>(Tabelle1[[#This Row],[gesamter Wärmebedarf unter Berücksichtigung Wirkungsgrad Gasfeuerungsanlage (Gas) '[kWh/a'] 2030]]*0.7)/8760</f>
        <v>1.3454011741682974</v>
      </c>
      <c r="AF361" s="8">
        <f t="shared" si="31"/>
        <v>3.2550355411802309E-5</v>
      </c>
      <c r="AG361" s="119" t="s">
        <v>53</v>
      </c>
      <c r="AH361" s="117">
        <v>1</v>
      </c>
      <c r="AI361" s="10">
        <v>16836.734693877552</v>
      </c>
      <c r="AJ361" s="98">
        <f t="shared" si="34"/>
        <v>1.599888433303306E-5</v>
      </c>
      <c r="AK361" s="119" t="s">
        <v>53</v>
      </c>
      <c r="AL361" s="117">
        <v>1</v>
      </c>
      <c r="AM361" s="10">
        <v>16836.734693877552</v>
      </c>
      <c r="AN361" s="98"/>
      <c r="AO361" s="119" t="s">
        <v>54</v>
      </c>
      <c r="AP361" s="117">
        <v>1</v>
      </c>
      <c r="AQ361" s="10">
        <v>0</v>
      </c>
      <c r="AR361" s="98">
        <f t="shared" si="35"/>
        <v>0</v>
      </c>
      <c r="AS361" s="119" t="s">
        <v>54</v>
      </c>
      <c r="AT361" s="117">
        <v>1</v>
      </c>
      <c r="AU361" s="10">
        <v>0</v>
      </c>
      <c r="AV361" s="8"/>
    </row>
    <row r="362" spans="1:48" x14ac:dyDescent="0.25">
      <c r="A362" s="6">
        <v>10359</v>
      </c>
      <c r="B362" s="6">
        <v>449667</v>
      </c>
      <c r="C362" s="6">
        <v>5425397</v>
      </c>
      <c r="D362" s="205">
        <v>11</v>
      </c>
      <c r="E362" s="6" t="s">
        <v>195</v>
      </c>
      <c r="F362" s="6">
        <v>1</v>
      </c>
      <c r="G362" s="6">
        <v>90</v>
      </c>
      <c r="H362" s="6">
        <v>90</v>
      </c>
      <c r="I362" s="6">
        <v>170</v>
      </c>
      <c r="J362" s="6">
        <f t="shared" si="30"/>
        <v>15300</v>
      </c>
      <c r="K362" s="6"/>
      <c r="L362" s="84">
        <f t="shared" si="32"/>
        <v>15612.244897959185</v>
      </c>
      <c r="M362" s="7"/>
      <c r="N362" s="7"/>
      <c r="O362" s="7"/>
      <c r="P362" s="7"/>
      <c r="Q362" s="7"/>
      <c r="R362" s="7"/>
      <c r="S362" s="119" t="s">
        <v>53</v>
      </c>
      <c r="T362" s="117">
        <v>1</v>
      </c>
      <c r="U362" s="10">
        <v>15612.244897959185</v>
      </c>
      <c r="V362" s="98">
        <f t="shared" si="33"/>
        <v>3.1220065466640812E-5</v>
      </c>
      <c r="W362" s="119" t="s">
        <v>53</v>
      </c>
      <c r="X362" s="117">
        <v>1</v>
      </c>
      <c r="Y362" s="10">
        <v>15612.244897959185</v>
      </c>
      <c r="Z362" s="98"/>
      <c r="AA362" s="9">
        <v>1205</v>
      </c>
      <c r="AB362" s="119" t="s">
        <v>53</v>
      </c>
      <c r="AC362" s="117">
        <v>1</v>
      </c>
      <c r="AD362" s="10">
        <v>15612.244897959185</v>
      </c>
      <c r="AE362" s="110">
        <f>(Tabelle1[[#This Row],[gesamter Wärmebedarf unter Berücksichtigung Wirkungsgrad Gasfeuerungsanlage (Gas) '[kWh/a'] 2030]]*0.7)/8760</f>
        <v>1.2475538160469668</v>
      </c>
      <c r="AF362" s="8">
        <f t="shared" si="31"/>
        <v>3.0183056836398508E-5</v>
      </c>
      <c r="AG362" s="119" t="s">
        <v>53</v>
      </c>
      <c r="AH362" s="117">
        <v>1</v>
      </c>
      <c r="AI362" s="10">
        <v>15612.244897959185</v>
      </c>
      <c r="AJ362" s="98">
        <f t="shared" si="34"/>
        <v>1.4835329108812474E-5</v>
      </c>
      <c r="AK362" s="119" t="s">
        <v>53</v>
      </c>
      <c r="AL362" s="117">
        <v>1</v>
      </c>
      <c r="AM362" s="10">
        <v>15612.244897959185</v>
      </c>
      <c r="AN362" s="98"/>
      <c r="AO362" s="119" t="s">
        <v>53</v>
      </c>
      <c r="AP362" s="117">
        <v>1</v>
      </c>
      <c r="AQ362" s="10">
        <v>15612.244897959185</v>
      </c>
      <c r="AR362" s="98">
        <f t="shared" si="35"/>
        <v>1.4835329108812474E-5</v>
      </c>
      <c r="AS362" s="119" t="s">
        <v>53</v>
      </c>
      <c r="AT362" s="117">
        <v>1</v>
      </c>
      <c r="AU362" s="10">
        <v>15612.244897959185</v>
      </c>
      <c r="AV362" s="8"/>
    </row>
    <row r="363" spans="1:48" x14ac:dyDescent="0.25">
      <c r="A363" s="6">
        <v>10360</v>
      </c>
      <c r="B363" s="6">
        <v>449673</v>
      </c>
      <c r="C363" s="6">
        <v>5425405</v>
      </c>
      <c r="D363" s="205">
        <v>12</v>
      </c>
      <c r="E363" s="6" t="s">
        <v>212</v>
      </c>
      <c r="F363" s="6">
        <v>1</v>
      </c>
      <c r="G363" s="6">
        <v>150</v>
      </c>
      <c r="H363" s="6">
        <v>150</v>
      </c>
      <c r="I363" s="6">
        <v>250</v>
      </c>
      <c r="J363" s="6">
        <f t="shared" si="30"/>
        <v>37500</v>
      </c>
      <c r="K363" s="6"/>
      <c r="L363" s="84">
        <f t="shared" si="32"/>
        <v>38265.306122448979</v>
      </c>
      <c r="M363" s="7"/>
      <c r="N363" s="7"/>
      <c r="O363" s="7"/>
      <c r="P363" s="7"/>
      <c r="Q363" s="7"/>
      <c r="R363" s="7"/>
      <c r="S363" s="119" t="s">
        <v>53</v>
      </c>
      <c r="T363" s="117">
        <v>1</v>
      </c>
      <c r="U363" s="10">
        <v>38265.306122448979</v>
      </c>
      <c r="V363" s="98">
        <f t="shared" si="33"/>
        <v>7.6519768300590212E-5</v>
      </c>
      <c r="W363" s="119" t="s">
        <v>53</v>
      </c>
      <c r="X363" s="117">
        <v>1</v>
      </c>
      <c r="Y363" s="10">
        <v>38265.306122448979</v>
      </c>
      <c r="Z363" s="98"/>
      <c r="AA363" s="9">
        <v>225</v>
      </c>
      <c r="AB363" s="119" t="s">
        <v>53</v>
      </c>
      <c r="AC363" s="117">
        <v>1</v>
      </c>
      <c r="AD363" s="10">
        <v>38265.306122448979</v>
      </c>
      <c r="AE363" s="110">
        <f>(Tabelle1[[#This Row],[gesamter Wärmebedarf unter Berücksichtigung Wirkungsgrad Gasfeuerungsanlage (Gas) '[kWh/a'] 2030]]*0.7)/8760</f>
        <v>3.0577299412915848</v>
      </c>
      <c r="AF363" s="8">
        <f t="shared" si="31"/>
        <v>7.3978080481368886E-5</v>
      </c>
      <c r="AG363" s="119" t="s">
        <v>53</v>
      </c>
      <c r="AH363" s="117">
        <v>1</v>
      </c>
      <c r="AI363" s="10">
        <v>38265.306122448979</v>
      </c>
      <c r="AJ363" s="98">
        <f t="shared" si="34"/>
        <v>3.636110075689332E-5</v>
      </c>
      <c r="AK363" s="119" t="s">
        <v>53</v>
      </c>
      <c r="AL363" s="117">
        <v>1</v>
      </c>
      <c r="AM363" s="10">
        <v>38265.306122448979</v>
      </c>
      <c r="AN363" s="98"/>
      <c r="AO363" s="119" t="s">
        <v>53</v>
      </c>
      <c r="AP363" s="117">
        <v>1</v>
      </c>
      <c r="AQ363" s="10">
        <v>38265.306122448979</v>
      </c>
      <c r="AR363" s="98">
        <f t="shared" si="35"/>
        <v>3.636110075689332E-5</v>
      </c>
      <c r="AS363" s="119" t="s">
        <v>54</v>
      </c>
      <c r="AT363" s="117">
        <v>1</v>
      </c>
      <c r="AU363" s="10">
        <v>0</v>
      </c>
      <c r="AV363" s="8"/>
    </row>
    <row r="364" spans="1:48" x14ac:dyDescent="0.25">
      <c r="A364" s="6">
        <v>10361</v>
      </c>
      <c r="B364" s="6">
        <v>449679</v>
      </c>
      <c r="C364" s="6">
        <v>5425412</v>
      </c>
      <c r="D364" s="205">
        <v>13</v>
      </c>
      <c r="E364" s="6" t="s">
        <v>212</v>
      </c>
      <c r="F364" s="6">
        <v>1</v>
      </c>
      <c r="G364" s="6">
        <v>150</v>
      </c>
      <c r="H364" s="6">
        <v>150</v>
      </c>
      <c r="I364" s="6">
        <v>160</v>
      </c>
      <c r="J364" s="6">
        <f t="shared" si="30"/>
        <v>24000</v>
      </c>
      <c r="K364" s="6"/>
      <c r="L364" s="84">
        <f t="shared" si="32"/>
        <v>24489.795918367348</v>
      </c>
      <c r="M364" s="7"/>
      <c r="N364" s="7"/>
      <c r="O364" s="7"/>
      <c r="P364" s="7"/>
      <c r="Q364" s="7"/>
      <c r="R364" s="7"/>
      <c r="S364" s="119" t="s">
        <v>53</v>
      </c>
      <c r="T364" s="117">
        <v>1</v>
      </c>
      <c r="U364" s="10">
        <v>24489.795918367348</v>
      </c>
      <c r="V364" s="98">
        <f t="shared" si="33"/>
        <v>4.8972651712377733E-5</v>
      </c>
      <c r="W364" s="119" t="s">
        <v>53</v>
      </c>
      <c r="X364" s="117">
        <v>1</v>
      </c>
      <c r="Y364" s="10">
        <v>24489.795918367348</v>
      </c>
      <c r="Z364" s="98"/>
      <c r="AA364" s="9">
        <v>996</v>
      </c>
      <c r="AB364" s="119" t="s">
        <v>53</v>
      </c>
      <c r="AC364" s="117">
        <v>1</v>
      </c>
      <c r="AD364" s="10">
        <v>24489.795918367348</v>
      </c>
      <c r="AE364" s="110">
        <f>(Tabelle1[[#This Row],[gesamter Wärmebedarf unter Berücksichtigung Wirkungsgrad Gasfeuerungsanlage (Gas) '[kWh/a'] 2030]]*0.7)/8760</f>
        <v>1.9569471624266144</v>
      </c>
      <c r="AF364" s="8">
        <f t="shared" si="31"/>
        <v>4.7345971508076089E-5</v>
      </c>
      <c r="AG364" s="119" t="s">
        <v>53</v>
      </c>
      <c r="AH364" s="117">
        <v>1</v>
      </c>
      <c r="AI364" s="10">
        <v>24489.795918367348</v>
      </c>
      <c r="AJ364" s="98">
        <f t="shared" si="34"/>
        <v>2.3271104484411725E-5</v>
      </c>
      <c r="AK364" s="119" t="s">
        <v>53</v>
      </c>
      <c r="AL364" s="117">
        <v>1</v>
      </c>
      <c r="AM364" s="10">
        <v>24489.795918367348</v>
      </c>
      <c r="AN364" s="98"/>
      <c r="AO364" s="119" t="s">
        <v>53</v>
      </c>
      <c r="AP364" s="117">
        <v>1</v>
      </c>
      <c r="AQ364" s="10">
        <v>24489.795918367348</v>
      </c>
      <c r="AR364" s="98">
        <f t="shared" si="35"/>
        <v>2.3271104484411725E-5</v>
      </c>
      <c r="AS364" s="119" t="s">
        <v>54</v>
      </c>
      <c r="AT364" s="117">
        <v>1</v>
      </c>
      <c r="AU364" s="10">
        <v>0</v>
      </c>
      <c r="AV364" s="8"/>
    </row>
    <row r="365" spans="1:48" x14ac:dyDescent="0.25">
      <c r="A365" s="6">
        <v>10362</v>
      </c>
      <c r="B365" s="6">
        <v>449686</v>
      </c>
      <c r="C365" s="6">
        <v>5425419</v>
      </c>
      <c r="D365" s="205">
        <v>14</v>
      </c>
      <c r="E365" s="6" t="s">
        <v>212</v>
      </c>
      <c r="F365" s="6">
        <v>1</v>
      </c>
      <c r="G365" s="6">
        <v>150</v>
      </c>
      <c r="H365" s="6">
        <v>150</v>
      </c>
      <c r="I365" s="6">
        <v>140</v>
      </c>
      <c r="J365" s="6">
        <f t="shared" si="30"/>
        <v>21000</v>
      </c>
      <c r="K365" s="6"/>
      <c r="L365" s="84">
        <f t="shared" si="32"/>
        <v>21428.571428571428</v>
      </c>
      <c r="M365" s="7"/>
      <c r="N365" s="7"/>
      <c r="O365" s="7"/>
      <c r="P365" s="7"/>
      <c r="Q365" s="7"/>
      <c r="R365" s="7"/>
      <c r="S365" s="119" t="s">
        <v>54</v>
      </c>
      <c r="T365" s="117">
        <v>1</v>
      </c>
      <c r="U365" s="10">
        <v>0</v>
      </c>
      <c r="V365" s="98">
        <f t="shared" si="33"/>
        <v>0</v>
      </c>
      <c r="W365" s="119" t="s">
        <v>54</v>
      </c>
      <c r="X365" s="117">
        <v>1</v>
      </c>
      <c r="Y365" s="10">
        <v>0</v>
      </c>
      <c r="Z365" s="98"/>
      <c r="AA365" s="9">
        <v>6</v>
      </c>
      <c r="AB365" s="119" t="s">
        <v>54</v>
      </c>
      <c r="AC365" s="117">
        <v>1</v>
      </c>
      <c r="AD365" s="10">
        <v>0</v>
      </c>
      <c r="AE365" s="110">
        <f>(Tabelle1[[#This Row],[gesamter Wärmebedarf unter Berücksichtigung Wirkungsgrad Gasfeuerungsanlage (Gas) '[kWh/a'] 2030]]*0.7)/8760</f>
        <v>0</v>
      </c>
      <c r="AF365" s="8">
        <f t="shared" si="31"/>
        <v>0</v>
      </c>
      <c r="AG365" s="119" t="s">
        <v>54</v>
      </c>
      <c r="AH365" s="117">
        <v>1</v>
      </c>
      <c r="AI365" s="10">
        <v>0</v>
      </c>
      <c r="AJ365" s="98">
        <f t="shared" si="34"/>
        <v>0</v>
      </c>
      <c r="AK365" s="119" t="s">
        <v>54</v>
      </c>
      <c r="AL365" s="117">
        <v>1</v>
      </c>
      <c r="AM365" s="10">
        <v>0</v>
      </c>
      <c r="AN365" s="98"/>
      <c r="AO365" s="119" t="s">
        <v>54</v>
      </c>
      <c r="AP365" s="117">
        <v>1</v>
      </c>
      <c r="AQ365" s="10">
        <v>0</v>
      </c>
      <c r="AR365" s="98">
        <f t="shared" si="35"/>
        <v>0</v>
      </c>
      <c r="AS365" s="119" t="s">
        <v>54</v>
      </c>
      <c r="AT365" s="117">
        <v>1</v>
      </c>
      <c r="AU365" s="10">
        <v>0</v>
      </c>
      <c r="AV365" s="8"/>
    </row>
    <row r="366" spans="1:48" x14ac:dyDescent="0.25">
      <c r="A366" s="6">
        <v>10363</v>
      </c>
      <c r="B366" s="6">
        <v>449689</v>
      </c>
      <c r="C366" s="6">
        <v>5425427</v>
      </c>
      <c r="D366" s="205">
        <v>11</v>
      </c>
      <c r="E366" s="6" t="s">
        <v>212</v>
      </c>
      <c r="F366" s="6">
        <v>1</v>
      </c>
      <c r="G366" s="6">
        <v>150</v>
      </c>
      <c r="H366" s="6">
        <v>150</v>
      </c>
      <c r="I366" s="6">
        <v>240</v>
      </c>
      <c r="J366" s="6">
        <f t="shared" si="30"/>
        <v>36000</v>
      </c>
      <c r="K366" s="6"/>
      <c r="L366" s="84">
        <f t="shared" si="32"/>
        <v>36734.693877551021</v>
      </c>
      <c r="M366" s="7"/>
      <c r="N366" s="7"/>
      <c r="O366" s="7"/>
      <c r="P366" s="7"/>
      <c r="Q366" s="7"/>
      <c r="R366" s="7"/>
      <c r="S366" s="119" t="s">
        <v>53</v>
      </c>
      <c r="T366" s="117">
        <v>1</v>
      </c>
      <c r="U366" s="10">
        <v>36734.693877551021</v>
      </c>
      <c r="V366" s="98">
        <f t="shared" si="33"/>
        <v>7.345897756856661E-5</v>
      </c>
      <c r="W366" s="119" t="s">
        <v>53</v>
      </c>
      <c r="X366" s="117">
        <v>1</v>
      </c>
      <c r="Y366" s="10">
        <v>36734.693877551021</v>
      </c>
      <c r="Z366" s="98"/>
      <c r="AA366" s="9">
        <v>47</v>
      </c>
      <c r="AB366" s="119" t="s">
        <v>53</v>
      </c>
      <c r="AC366" s="117">
        <v>1</v>
      </c>
      <c r="AD366" s="10">
        <v>36734.693877551021</v>
      </c>
      <c r="AE366" s="110">
        <f>(Tabelle1[[#This Row],[gesamter Wärmebedarf unter Berücksichtigung Wirkungsgrad Gasfeuerungsanlage (Gas) '[kWh/a'] 2030]]*0.7)/8760</f>
        <v>2.9354207436399218</v>
      </c>
      <c r="AF366" s="8">
        <f t="shared" si="31"/>
        <v>7.101895726211413E-5</v>
      </c>
      <c r="AG366" s="119" t="s">
        <v>53</v>
      </c>
      <c r="AH366" s="117">
        <v>1</v>
      </c>
      <c r="AI366" s="10">
        <v>36734.693877551021</v>
      </c>
      <c r="AJ366" s="98">
        <f t="shared" si="34"/>
        <v>3.4906656726617587E-5</v>
      </c>
      <c r="AK366" s="119" t="s">
        <v>53</v>
      </c>
      <c r="AL366" s="117">
        <v>1</v>
      </c>
      <c r="AM366" s="10">
        <v>36734.693877551021</v>
      </c>
      <c r="AN366" s="98"/>
      <c r="AO366" s="119" t="s">
        <v>53</v>
      </c>
      <c r="AP366" s="117">
        <v>1</v>
      </c>
      <c r="AQ366" s="10">
        <v>36734.693877551021</v>
      </c>
      <c r="AR366" s="98">
        <f t="shared" si="35"/>
        <v>3.4906656726617587E-5</v>
      </c>
      <c r="AS366" s="119" t="s">
        <v>53</v>
      </c>
      <c r="AT366" s="117">
        <v>1</v>
      </c>
      <c r="AU366" s="10">
        <v>36734.693877551021</v>
      </c>
      <c r="AV366" s="8"/>
    </row>
    <row r="367" spans="1:48" x14ac:dyDescent="0.25">
      <c r="A367" s="6">
        <v>10364</v>
      </c>
      <c r="B367" s="6">
        <v>449703</v>
      </c>
      <c r="C367" s="6">
        <v>5425387</v>
      </c>
      <c r="D367" s="205">
        <v>11</v>
      </c>
      <c r="E367" s="6" t="s">
        <v>212</v>
      </c>
      <c r="F367" s="6">
        <v>1</v>
      </c>
      <c r="G367" s="6">
        <v>150</v>
      </c>
      <c r="H367" s="6">
        <v>150</v>
      </c>
      <c r="I367" s="6">
        <v>250</v>
      </c>
      <c r="J367" s="6">
        <f t="shared" si="30"/>
        <v>37500</v>
      </c>
      <c r="K367" s="6"/>
      <c r="L367" s="84">
        <f t="shared" si="32"/>
        <v>38265.306122448979</v>
      </c>
      <c r="M367" s="7"/>
      <c r="N367" s="7"/>
      <c r="O367" s="7"/>
      <c r="P367" s="7"/>
      <c r="Q367" s="7"/>
      <c r="R367" s="7"/>
      <c r="S367" s="119" t="s">
        <v>53</v>
      </c>
      <c r="T367" s="117">
        <v>1</v>
      </c>
      <c r="U367" s="10">
        <v>38265.306122448979</v>
      </c>
      <c r="V367" s="98">
        <f t="shared" si="33"/>
        <v>7.6519768300590212E-5</v>
      </c>
      <c r="W367" s="119" t="s">
        <v>53</v>
      </c>
      <c r="X367" s="117">
        <v>1</v>
      </c>
      <c r="Y367" s="10">
        <v>38265.306122448979</v>
      </c>
      <c r="Z367" s="98"/>
      <c r="AA367" s="9">
        <v>1462</v>
      </c>
      <c r="AB367" s="119" t="s">
        <v>53</v>
      </c>
      <c r="AC367" s="117">
        <v>1</v>
      </c>
      <c r="AD367" s="10">
        <v>38265.306122448979</v>
      </c>
      <c r="AE367" s="110">
        <f>(Tabelle1[[#This Row],[gesamter Wärmebedarf unter Berücksichtigung Wirkungsgrad Gasfeuerungsanlage (Gas) '[kWh/a'] 2030]]*0.7)/8760</f>
        <v>3.0577299412915848</v>
      </c>
      <c r="AF367" s="8">
        <f t="shared" si="31"/>
        <v>7.3978080481368886E-5</v>
      </c>
      <c r="AG367" s="119" t="s">
        <v>53</v>
      </c>
      <c r="AH367" s="117">
        <v>1</v>
      </c>
      <c r="AI367" s="10">
        <v>38265.306122448979</v>
      </c>
      <c r="AJ367" s="98">
        <f t="shared" si="34"/>
        <v>3.636110075689332E-5</v>
      </c>
      <c r="AK367" s="119" t="s">
        <v>53</v>
      </c>
      <c r="AL367" s="117">
        <v>1</v>
      </c>
      <c r="AM367" s="10">
        <v>38265.306122448979</v>
      </c>
      <c r="AN367" s="98"/>
      <c r="AO367" s="119" t="s">
        <v>53</v>
      </c>
      <c r="AP367" s="117">
        <v>1</v>
      </c>
      <c r="AQ367" s="10">
        <v>38265.306122448979</v>
      </c>
      <c r="AR367" s="98">
        <f t="shared" si="35"/>
        <v>3.636110075689332E-5</v>
      </c>
      <c r="AS367" s="119" t="s">
        <v>53</v>
      </c>
      <c r="AT367" s="117">
        <v>1</v>
      </c>
      <c r="AU367" s="10">
        <v>38265.306122448979</v>
      </c>
      <c r="AV367" s="8"/>
    </row>
    <row r="368" spans="1:48" x14ac:dyDescent="0.25">
      <c r="A368" s="6">
        <v>10365</v>
      </c>
      <c r="B368" s="6">
        <v>449710</v>
      </c>
      <c r="C368" s="6">
        <v>5425394</v>
      </c>
      <c r="D368" s="205">
        <v>13</v>
      </c>
      <c r="E368" s="6" t="s">
        <v>212</v>
      </c>
      <c r="F368" s="6">
        <v>1</v>
      </c>
      <c r="G368" s="6">
        <v>150</v>
      </c>
      <c r="H368" s="6">
        <v>150</v>
      </c>
      <c r="I368" s="6">
        <v>160</v>
      </c>
      <c r="J368" s="6">
        <f t="shared" si="30"/>
        <v>24000</v>
      </c>
      <c r="K368" s="6"/>
      <c r="L368" s="84">
        <f t="shared" si="32"/>
        <v>24489.795918367348</v>
      </c>
      <c r="M368" s="7"/>
      <c r="N368" s="7"/>
      <c r="O368" s="7"/>
      <c r="P368" s="7"/>
      <c r="Q368" s="7"/>
      <c r="R368" s="7"/>
      <c r="S368" s="119" t="s">
        <v>54</v>
      </c>
      <c r="T368" s="117">
        <v>1</v>
      </c>
      <c r="U368" s="10">
        <v>0</v>
      </c>
      <c r="V368" s="98">
        <f t="shared" si="33"/>
        <v>0</v>
      </c>
      <c r="W368" s="119" t="s">
        <v>54</v>
      </c>
      <c r="X368" s="117">
        <v>1</v>
      </c>
      <c r="Y368" s="10">
        <v>0</v>
      </c>
      <c r="Z368" s="98"/>
      <c r="AA368" s="9">
        <v>1517</v>
      </c>
      <c r="AB368" s="119" t="s">
        <v>54</v>
      </c>
      <c r="AC368" s="117">
        <v>1</v>
      </c>
      <c r="AD368" s="10">
        <v>0</v>
      </c>
      <c r="AE368" s="110">
        <f>(Tabelle1[[#This Row],[gesamter Wärmebedarf unter Berücksichtigung Wirkungsgrad Gasfeuerungsanlage (Gas) '[kWh/a'] 2030]]*0.7)/8760</f>
        <v>0</v>
      </c>
      <c r="AF368" s="8">
        <f t="shared" si="31"/>
        <v>0</v>
      </c>
      <c r="AG368" s="119" t="s">
        <v>54</v>
      </c>
      <c r="AH368" s="117">
        <v>1</v>
      </c>
      <c r="AI368" s="10">
        <v>0</v>
      </c>
      <c r="AJ368" s="98">
        <f t="shared" si="34"/>
        <v>0</v>
      </c>
      <c r="AK368" s="119" t="s">
        <v>54</v>
      </c>
      <c r="AL368" s="117">
        <v>1</v>
      </c>
      <c r="AM368" s="10">
        <v>0</v>
      </c>
      <c r="AN368" s="98"/>
      <c r="AO368" s="119" t="s">
        <v>54</v>
      </c>
      <c r="AP368" s="117">
        <v>1</v>
      </c>
      <c r="AQ368" s="10">
        <v>0</v>
      </c>
      <c r="AR368" s="98">
        <f t="shared" si="35"/>
        <v>0</v>
      </c>
      <c r="AS368" s="119" t="s">
        <v>54</v>
      </c>
      <c r="AT368" s="117">
        <v>1</v>
      </c>
      <c r="AU368" s="10">
        <v>0</v>
      </c>
      <c r="AV368" s="8"/>
    </row>
    <row r="369" spans="1:48" x14ac:dyDescent="0.25">
      <c r="A369" s="6">
        <v>10366</v>
      </c>
      <c r="B369" s="6">
        <v>449716</v>
      </c>
      <c r="C369" s="6">
        <v>5425401</v>
      </c>
      <c r="D369" s="205">
        <v>13</v>
      </c>
      <c r="E369" s="6" t="s">
        <v>212</v>
      </c>
      <c r="F369" s="6">
        <v>1</v>
      </c>
      <c r="G369" s="6">
        <v>150</v>
      </c>
      <c r="H369" s="6">
        <v>150</v>
      </c>
      <c r="I369" s="6">
        <v>250</v>
      </c>
      <c r="J369" s="6">
        <f t="shared" si="30"/>
        <v>37500</v>
      </c>
      <c r="K369" s="6"/>
      <c r="L369" s="84">
        <f t="shared" si="32"/>
        <v>38265.306122448979</v>
      </c>
      <c r="M369" s="7"/>
      <c r="N369" s="7"/>
      <c r="O369" s="7"/>
      <c r="P369" s="7"/>
      <c r="Q369" s="7"/>
      <c r="R369" s="7"/>
      <c r="S369" s="119" t="s">
        <v>54</v>
      </c>
      <c r="T369" s="117">
        <v>1</v>
      </c>
      <c r="U369" s="10">
        <v>0</v>
      </c>
      <c r="V369" s="98">
        <f t="shared" si="33"/>
        <v>0</v>
      </c>
      <c r="W369" s="119" t="s">
        <v>54</v>
      </c>
      <c r="X369" s="117">
        <v>1</v>
      </c>
      <c r="Y369" s="10">
        <v>0</v>
      </c>
      <c r="Z369" s="98"/>
      <c r="AA369" s="9">
        <v>46</v>
      </c>
      <c r="AB369" s="119" t="s">
        <v>54</v>
      </c>
      <c r="AC369" s="117">
        <v>1</v>
      </c>
      <c r="AD369" s="10">
        <v>0</v>
      </c>
      <c r="AE369" s="110">
        <f>(Tabelle1[[#This Row],[gesamter Wärmebedarf unter Berücksichtigung Wirkungsgrad Gasfeuerungsanlage (Gas) '[kWh/a'] 2030]]*0.7)/8760</f>
        <v>0</v>
      </c>
      <c r="AF369" s="8">
        <f t="shared" si="31"/>
        <v>0</v>
      </c>
      <c r="AG369" s="119" t="s">
        <v>54</v>
      </c>
      <c r="AH369" s="117">
        <v>1</v>
      </c>
      <c r="AI369" s="10">
        <v>0</v>
      </c>
      <c r="AJ369" s="98">
        <f t="shared" si="34"/>
        <v>0</v>
      </c>
      <c r="AK369" s="119" t="s">
        <v>54</v>
      </c>
      <c r="AL369" s="117">
        <v>1</v>
      </c>
      <c r="AM369" s="10">
        <v>0</v>
      </c>
      <c r="AN369" s="98"/>
      <c r="AO369" s="119" t="s">
        <v>54</v>
      </c>
      <c r="AP369" s="117">
        <v>1</v>
      </c>
      <c r="AQ369" s="10">
        <v>0</v>
      </c>
      <c r="AR369" s="98">
        <f t="shared" si="35"/>
        <v>0</v>
      </c>
      <c r="AS369" s="119" t="s">
        <v>54</v>
      </c>
      <c r="AT369" s="117">
        <v>1</v>
      </c>
      <c r="AU369" s="10">
        <v>0</v>
      </c>
      <c r="AV369" s="8"/>
    </row>
    <row r="370" spans="1:48" x14ac:dyDescent="0.25">
      <c r="A370" s="6">
        <v>10367</v>
      </c>
      <c r="B370" s="6">
        <v>449722</v>
      </c>
      <c r="C370" s="6">
        <v>5425409</v>
      </c>
      <c r="D370" s="205">
        <v>13</v>
      </c>
      <c r="E370" s="75" t="s">
        <v>210</v>
      </c>
      <c r="F370" s="6">
        <v>6.73</v>
      </c>
      <c r="G370" s="6">
        <v>70</v>
      </c>
      <c r="H370" s="6">
        <v>471.1</v>
      </c>
      <c r="I370" s="6">
        <v>100</v>
      </c>
      <c r="J370" s="6">
        <f t="shared" si="30"/>
        <v>47110</v>
      </c>
      <c r="K370" s="6"/>
      <c r="L370" s="84">
        <f t="shared" si="32"/>
        <v>48071.428571428572</v>
      </c>
      <c r="M370" s="7"/>
      <c r="N370" s="7"/>
      <c r="O370" s="7"/>
      <c r="P370" s="7"/>
      <c r="Q370" s="7"/>
      <c r="R370" s="7"/>
      <c r="S370" s="119" t="s">
        <v>54</v>
      </c>
      <c r="T370" s="117">
        <v>6.73</v>
      </c>
      <c r="U370" s="10">
        <v>0</v>
      </c>
      <c r="V370" s="98">
        <f t="shared" si="33"/>
        <v>0</v>
      </c>
      <c r="W370" s="119" t="s">
        <v>54</v>
      </c>
      <c r="X370" s="117">
        <v>6.73</v>
      </c>
      <c r="Y370" s="10">
        <v>0</v>
      </c>
      <c r="Z370" s="98"/>
      <c r="AA370" s="9">
        <v>1233</v>
      </c>
      <c r="AB370" s="119" t="s">
        <v>54</v>
      </c>
      <c r="AC370" s="117">
        <v>6.73</v>
      </c>
      <c r="AD370" s="10">
        <v>0</v>
      </c>
      <c r="AE370" s="110">
        <f>(Tabelle1[[#This Row],[gesamter Wärmebedarf unter Berücksichtigung Wirkungsgrad Gasfeuerungsanlage (Gas) '[kWh/a'] 2030]]*0.7)/8760</f>
        <v>0</v>
      </c>
      <c r="AF370" s="8">
        <f t="shared" si="31"/>
        <v>0</v>
      </c>
      <c r="AG370" s="119" t="s">
        <v>54</v>
      </c>
      <c r="AH370" s="117">
        <v>6.73</v>
      </c>
      <c r="AI370" s="10">
        <v>0</v>
      </c>
      <c r="AJ370" s="98">
        <f t="shared" si="34"/>
        <v>0</v>
      </c>
      <c r="AK370" s="119" t="s">
        <v>54</v>
      </c>
      <c r="AL370" s="117">
        <v>6.73</v>
      </c>
      <c r="AM370" s="10">
        <v>0</v>
      </c>
      <c r="AN370" s="98"/>
      <c r="AO370" s="119" t="s">
        <v>54</v>
      </c>
      <c r="AP370" s="117">
        <v>6.73</v>
      </c>
      <c r="AQ370" s="10">
        <v>0</v>
      </c>
      <c r="AR370" s="98">
        <f t="shared" si="35"/>
        <v>0</v>
      </c>
      <c r="AS370" s="119" t="s">
        <v>54</v>
      </c>
      <c r="AT370" s="117">
        <v>6.73</v>
      </c>
      <c r="AU370" s="10">
        <v>0</v>
      </c>
      <c r="AV370" s="8"/>
    </row>
    <row r="371" spans="1:48" x14ac:dyDescent="0.25">
      <c r="A371" s="6">
        <v>10368</v>
      </c>
      <c r="B371" s="6">
        <v>449726</v>
      </c>
      <c r="C371" s="6">
        <v>5425416</v>
      </c>
      <c r="D371" s="205">
        <v>13</v>
      </c>
      <c r="E371" s="6" t="s">
        <v>212</v>
      </c>
      <c r="F371" s="6">
        <v>1</v>
      </c>
      <c r="G371" s="6">
        <v>150</v>
      </c>
      <c r="H371" s="6">
        <v>150</v>
      </c>
      <c r="I371" s="6">
        <v>20</v>
      </c>
      <c r="J371" s="6">
        <f t="shared" si="30"/>
        <v>3000</v>
      </c>
      <c r="K371" s="6"/>
      <c r="L371" s="84">
        <f t="shared" si="32"/>
        <v>3061.2244897959185</v>
      </c>
      <c r="M371" s="7"/>
      <c r="N371" s="7"/>
      <c r="O371" s="7"/>
      <c r="P371" s="7"/>
      <c r="Q371" s="7"/>
      <c r="R371" s="7"/>
      <c r="S371" s="119" t="s">
        <v>53</v>
      </c>
      <c r="T371" s="117">
        <v>1</v>
      </c>
      <c r="U371" s="10">
        <v>3061.2244897959185</v>
      </c>
      <c r="V371" s="98">
        <f t="shared" si="33"/>
        <v>6.1215814640472167E-6</v>
      </c>
      <c r="W371" s="119" t="s">
        <v>53</v>
      </c>
      <c r="X371" s="117">
        <v>1</v>
      </c>
      <c r="Y371" s="10">
        <v>3061.2244897959185</v>
      </c>
      <c r="Z371" s="98"/>
      <c r="AA371" s="9">
        <v>420</v>
      </c>
      <c r="AB371" s="119" t="s">
        <v>53</v>
      </c>
      <c r="AC371" s="117">
        <v>1</v>
      </c>
      <c r="AD371" s="10">
        <v>3061.2244897959185</v>
      </c>
      <c r="AE371" s="110">
        <f>(Tabelle1[[#This Row],[gesamter Wärmebedarf unter Berücksichtigung Wirkungsgrad Gasfeuerungsanlage (Gas) '[kWh/a'] 2030]]*0.7)/8760</f>
        <v>0.2446183953033268</v>
      </c>
      <c r="AF371" s="8">
        <f t="shared" si="31"/>
        <v>5.9182464385095111E-6</v>
      </c>
      <c r="AG371" s="119" t="s">
        <v>54</v>
      </c>
      <c r="AH371" s="117">
        <v>1</v>
      </c>
      <c r="AI371" s="10">
        <v>0</v>
      </c>
      <c r="AJ371" s="98">
        <f t="shared" si="34"/>
        <v>0</v>
      </c>
      <c r="AK371" s="119" t="s">
        <v>54</v>
      </c>
      <c r="AL371" s="117">
        <v>1</v>
      </c>
      <c r="AM371" s="10">
        <v>0</v>
      </c>
      <c r="AN371" s="98"/>
      <c r="AO371" s="119" t="s">
        <v>54</v>
      </c>
      <c r="AP371" s="117">
        <v>1</v>
      </c>
      <c r="AQ371" s="10">
        <v>0</v>
      </c>
      <c r="AR371" s="98">
        <f t="shared" si="35"/>
        <v>0</v>
      </c>
      <c r="AS371" s="119" t="s">
        <v>54</v>
      </c>
      <c r="AT371" s="117">
        <v>1</v>
      </c>
      <c r="AU371" s="10">
        <v>0</v>
      </c>
      <c r="AV371" s="8"/>
    </row>
    <row r="372" spans="1:48" x14ac:dyDescent="0.25">
      <c r="A372" s="6">
        <v>10369</v>
      </c>
      <c r="B372" s="6">
        <v>449597</v>
      </c>
      <c r="C372" s="6">
        <v>5425383</v>
      </c>
      <c r="D372" s="205">
        <v>11</v>
      </c>
      <c r="E372" s="6" t="s">
        <v>212</v>
      </c>
      <c r="F372" s="6">
        <v>1</v>
      </c>
      <c r="G372" s="6">
        <v>150</v>
      </c>
      <c r="H372" s="6">
        <v>150</v>
      </c>
      <c r="I372" s="6">
        <v>70</v>
      </c>
      <c r="J372" s="6">
        <f t="shared" si="30"/>
        <v>10500</v>
      </c>
      <c r="K372" s="6"/>
      <c r="L372" s="84">
        <f t="shared" si="32"/>
        <v>10714.285714285714</v>
      </c>
      <c r="M372" s="7"/>
      <c r="N372" s="7"/>
      <c r="O372" s="7"/>
      <c r="P372" s="7"/>
      <c r="Q372" s="7"/>
      <c r="R372" s="7"/>
      <c r="S372" s="119" t="s">
        <v>54</v>
      </c>
      <c r="T372" s="117">
        <v>1</v>
      </c>
      <c r="U372" s="10">
        <v>0</v>
      </c>
      <c r="V372" s="98">
        <f t="shared" si="33"/>
        <v>0</v>
      </c>
      <c r="W372" s="119" t="s">
        <v>54</v>
      </c>
      <c r="X372" s="117">
        <v>1</v>
      </c>
      <c r="Y372" s="10">
        <v>0</v>
      </c>
      <c r="Z372" s="98"/>
      <c r="AA372" s="9">
        <v>1108</v>
      </c>
      <c r="AB372" s="119" t="s">
        <v>54</v>
      </c>
      <c r="AC372" s="117">
        <v>1</v>
      </c>
      <c r="AD372" s="10">
        <v>0</v>
      </c>
      <c r="AE372" s="110">
        <f>(Tabelle1[[#This Row],[gesamter Wärmebedarf unter Berücksichtigung Wirkungsgrad Gasfeuerungsanlage (Gas) '[kWh/a'] 2030]]*0.7)/8760</f>
        <v>0</v>
      </c>
      <c r="AF372" s="8">
        <f t="shared" si="31"/>
        <v>0</v>
      </c>
      <c r="AG372" s="119" t="s">
        <v>54</v>
      </c>
      <c r="AH372" s="117">
        <v>1</v>
      </c>
      <c r="AI372" s="10">
        <v>0</v>
      </c>
      <c r="AJ372" s="98">
        <f t="shared" si="34"/>
        <v>0</v>
      </c>
      <c r="AK372" s="119" t="s">
        <v>54</v>
      </c>
      <c r="AL372" s="117">
        <v>1</v>
      </c>
      <c r="AM372" s="10">
        <v>0</v>
      </c>
      <c r="AN372" s="98"/>
      <c r="AO372" s="119" t="s">
        <v>54</v>
      </c>
      <c r="AP372" s="117">
        <v>1</v>
      </c>
      <c r="AQ372" s="10">
        <v>0</v>
      </c>
      <c r="AR372" s="98">
        <f t="shared" si="35"/>
        <v>0</v>
      </c>
      <c r="AS372" s="119" t="s">
        <v>54</v>
      </c>
      <c r="AT372" s="117">
        <v>1</v>
      </c>
      <c r="AU372" s="10">
        <v>0</v>
      </c>
      <c r="AV372" s="8"/>
    </row>
    <row r="373" spans="1:48" x14ac:dyDescent="0.25">
      <c r="A373" s="6">
        <v>10370</v>
      </c>
      <c r="B373" s="6">
        <v>449626</v>
      </c>
      <c r="C373" s="6">
        <v>5425371</v>
      </c>
      <c r="D373" s="205">
        <v>14</v>
      </c>
      <c r="E373" s="6" t="s">
        <v>212</v>
      </c>
      <c r="F373" s="6">
        <v>1</v>
      </c>
      <c r="G373" s="6">
        <v>150</v>
      </c>
      <c r="H373" s="6">
        <v>150</v>
      </c>
      <c r="I373" s="6">
        <v>170</v>
      </c>
      <c r="J373" s="6">
        <f t="shared" si="30"/>
        <v>25500</v>
      </c>
      <c r="K373" s="6"/>
      <c r="L373" s="84">
        <f t="shared" si="32"/>
        <v>26020.408163265307</v>
      </c>
      <c r="M373" s="7"/>
      <c r="N373" s="7"/>
      <c r="O373" s="7"/>
      <c r="P373" s="7"/>
      <c r="Q373" s="7"/>
      <c r="R373" s="7"/>
      <c r="S373" s="119" t="s">
        <v>54</v>
      </c>
      <c r="T373" s="117">
        <v>1</v>
      </c>
      <c r="U373" s="10">
        <v>0</v>
      </c>
      <c r="V373" s="98">
        <f t="shared" si="33"/>
        <v>0</v>
      </c>
      <c r="W373" s="119" t="s">
        <v>54</v>
      </c>
      <c r="X373" s="117">
        <v>1</v>
      </c>
      <c r="Y373" s="10">
        <v>0</v>
      </c>
      <c r="Z373" s="98"/>
      <c r="AA373" s="9">
        <v>1413</v>
      </c>
      <c r="AB373" s="119" t="s">
        <v>54</v>
      </c>
      <c r="AC373" s="117">
        <v>1</v>
      </c>
      <c r="AD373" s="10">
        <v>0</v>
      </c>
      <c r="AE373" s="110">
        <f>(Tabelle1[[#This Row],[gesamter Wärmebedarf unter Berücksichtigung Wirkungsgrad Gasfeuerungsanlage (Gas) '[kWh/a'] 2030]]*0.7)/8760</f>
        <v>0</v>
      </c>
      <c r="AF373" s="8">
        <f t="shared" si="31"/>
        <v>0</v>
      </c>
      <c r="AG373" s="119" t="s">
        <v>54</v>
      </c>
      <c r="AH373" s="117">
        <v>1</v>
      </c>
      <c r="AI373" s="10">
        <v>0</v>
      </c>
      <c r="AJ373" s="98">
        <f t="shared" si="34"/>
        <v>0</v>
      </c>
      <c r="AK373" s="119" t="s">
        <v>54</v>
      </c>
      <c r="AL373" s="117">
        <v>1</v>
      </c>
      <c r="AM373" s="10">
        <v>0</v>
      </c>
      <c r="AN373" s="98"/>
      <c r="AO373" s="119" t="s">
        <v>54</v>
      </c>
      <c r="AP373" s="117">
        <v>1</v>
      </c>
      <c r="AQ373" s="10">
        <v>0</v>
      </c>
      <c r="AR373" s="98">
        <f t="shared" si="35"/>
        <v>0</v>
      </c>
      <c r="AS373" s="119" t="s">
        <v>54</v>
      </c>
      <c r="AT373" s="117">
        <v>1</v>
      </c>
      <c r="AU373" s="10">
        <v>0</v>
      </c>
      <c r="AV373" s="8"/>
    </row>
    <row r="374" spans="1:48" x14ac:dyDescent="0.25">
      <c r="A374" s="6">
        <v>10371</v>
      </c>
      <c r="B374" s="6">
        <v>449649</v>
      </c>
      <c r="C374" s="6">
        <v>5425366</v>
      </c>
      <c r="D374" s="205">
        <v>13</v>
      </c>
      <c r="E374" s="75" t="s">
        <v>210</v>
      </c>
      <c r="F374" s="6">
        <v>6.73</v>
      </c>
      <c r="G374" s="6">
        <v>70</v>
      </c>
      <c r="H374" s="6">
        <v>471.1</v>
      </c>
      <c r="I374" s="6">
        <v>170</v>
      </c>
      <c r="J374" s="6">
        <f t="shared" si="30"/>
        <v>80087</v>
      </c>
      <c r="K374" s="6"/>
      <c r="L374" s="84">
        <f t="shared" si="32"/>
        <v>81721.42857142858</v>
      </c>
      <c r="M374" s="7"/>
      <c r="N374" s="7"/>
      <c r="O374" s="7"/>
      <c r="P374" s="7"/>
      <c r="Q374" s="7"/>
      <c r="R374" s="7"/>
      <c r="S374" s="119" t="s">
        <v>54</v>
      </c>
      <c r="T374" s="117">
        <v>6.73</v>
      </c>
      <c r="U374" s="10">
        <v>0</v>
      </c>
      <c r="V374" s="98">
        <f t="shared" si="33"/>
        <v>0</v>
      </c>
      <c r="W374" s="119" t="s">
        <v>54</v>
      </c>
      <c r="X374" s="117">
        <v>6.73</v>
      </c>
      <c r="Y374" s="10">
        <v>0</v>
      </c>
      <c r="Z374" s="98"/>
      <c r="AA374" s="9">
        <v>259</v>
      </c>
      <c r="AB374" s="119" t="s">
        <v>54</v>
      </c>
      <c r="AC374" s="117">
        <v>6.73</v>
      </c>
      <c r="AD374" s="10">
        <v>0</v>
      </c>
      <c r="AE374" s="110">
        <f>(Tabelle1[[#This Row],[gesamter Wärmebedarf unter Berücksichtigung Wirkungsgrad Gasfeuerungsanlage (Gas) '[kWh/a'] 2030]]*0.7)/8760</f>
        <v>0</v>
      </c>
      <c r="AF374" s="8">
        <f t="shared" si="31"/>
        <v>0</v>
      </c>
      <c r="AG374" s="119" t="s">
        <v>54</v>
      </c>
      <c r="AH374" s="117">
        <v>6.73</v>
      </c>
      <c r="AI374" s="10">
        <v>0</v>
      </c>
      <c r="AJ374" s="98">
        <f t="shared" si="34"/>
        <v>0</v>
      </c>
      <c r="AK374" s="119" t="s">
        <v>54</v>
      </c>
      <c r="AL374" s="117">
        <v>6.73</v>
      </c>
      <c r="AM374" s="10">
        <v>0</v>
      </c>
      <c r="AN374" s="98"/>
      <c r="AO374" s="119" t="s">
        <v>54</v>
      </c>
      <c r="AP374" s="117">
        <v>6.73</v>
      </c>
      <c r="AQ374" s="10">
        <v>0</v>
      </c>
      <c r="AR374" s="98">
        <f t="shared" si="35"/>
        <v>0</v>
      </c>
      <c r="AS374" s="119" t="s">
        <v>54</v>
      </c>
      <c r="AT374" s="117">
        <v>6.73</v>
      </c>
      <c r="AU374" s="10">
        <v>0</v>
      </c>
      <c r="AV374" s="8"/>
    </row>
    <row r="375" spans="1:48" x14ac:dyDescent="0.25">
      <c r="A375" s="6">
        <v>10372</v>
      </c>
      <c r="B375" s="6">
        <v>449659</v>
      </c>
      <c r="C375" s="6">
        <v>5425364</v>
      </c>
      <c r="D375" s="205">
        <v>13</v>
      </c>
      <c r="E375" s="6" t="s">
        <v>211</v>
      </c>
      <c r="F375" s="6">
        <v>2</v>
      </c>
      <c r="G375" s="6">
        <v>112</v>
      </c>
      <c r="H375" s="6">
        <v>224</v>
      </c>
      <c r="I375" s="6">
        <v>180</v>
      </c>
      <c r="J375" s="6">
        <f t="shared" si="30"/>
        <v>40320</v>
      </c>
      <c r="K375" s="6"/>
      <c r="L375" s="84">
        <f t="shared" si="32"/>
        <v>41142.857142857145</v>
      </c>
      <c r="M375" s="7"/>
      <c r="N375" s="7"/>
      <c r="O375" s="7"/>
      <c r="P375" s="7"/>
      <c r="Q375" s="7"/>
      <c r="R375" s="7"/>
      <c r="S375" s="119" t="s">
        <v>53</v>
      </c>
      <c r="T375" s="117">
        <v>2</v>
      </c>
      <c r="U375" s="10">
        <v>41142.857142857145</v>
      </c>
      <c r="V375" s="98">
        <f t="shared" si="33"/>
        <v>8.2274054876794602E-5</v>
      </c>
      <c r="W375" s="119" t="s">
        <v>53</v>
      </c>
      <c r="X375" s="117">
        <v>2</v>
      </c>
      <c r="Y375" s="10">
        <v>41142.857142857145</v>
      </c>
      <c r="Z375" s="98"/>
      <c r="AA375" s="9">
        <v>520</v>
      </c>
      <c r="AB375" s="119" t="s">
        <v>53</v>
      </c>
      <c r="AC375" s="117">
        <v>2</v>
      </c>
      <c r="AD375" s="10">
        <v>41142.857142857145</v>
      </c>
      <c r="AE375" s="110">
        <f>(Tabelle1[[#This Row],[gesamter Wärmebedarf unter Berücksichtigung Wirkungsgrad Gasfeuerungsanlage (Gas) '[kWh/a'] 2030]]*0.7)/8760</f>
        <v>3.2876712328767121</v>
      </c>
      <c r="AF375" s="8">
        <f t="shared" si="31"/>
        <v>7.9541232133567823E-5</v>
      </c>
      <c r="AG375" s="119" t="s">
        <v>53</v>
      </c>
      <c r="AH375" s="117">
        <v>2</v>
      </c>
      <c r="AI375" s="10">
        <v>41142.857142857145</v>
      </c>
      <c r="AJ375" s="98">
        <f t="shared" si="34"/>
        <v>3.9095455533811699E-5</v>
      </c>
      <c r="AK375" s="119" t="s">
        <v>53</v>
      </c>
      <c r="AL375" s="117">
        <v>2</v>
      </c>
      <c r="AM375" s="10">
        <v>41142.857142857145</v>
      </c>
      <c r="AN375" s="98"/>
      <c r="AO375" s="119" t="s">
        <v>53</v>
      </c>
      <c r="AP375" s="117">
        <v>2</v>
      </c>
      <c r="AQ375" s="10">
        <v>41142.857142857145</v>
      </c>
      <c r="AR375" s="98">
        <f t="shared" si="35"/>
        <v>3.9095455533811699E-5</v>
      </c>
      <c r="AS375" s="119" t="s">
        <v>53</v>
      </c>
      <c r="AT375" s="117">
        <v>2</v>
      </c>
      <c r="AU375" s="10">
        <v>41142.857142857145</v>
      </c>
      <c r="AV375" s="8"/>
    </row>
    <row r="376" spans="1:48" x14ac:dyDescent="0.25">
      <c r="A376" s="6">
        <v>10373</v>
      </c>
      <c r="B376" s="6">
        <v>449681</v>
      </c>
      <c r="C376" s="6">
        <v>5425355</v>
      </c>
      <c r="D376" s="205">
        <v>16</v>
      </c>
      <c r="E376" s="6" t="s">
        <v>212</v>
      </c>
      <c r="F376" s="6">
        <v>1</v>
      </c>
      <c r="G376" s="6">
        <v>150</v>
      </c>
      <c r="H376" s="6">
        <v>150</v>
      </c>
      <c r="I376" s="6">
        <v>260</v>
      </c>
      <c r="J376" s="6">
        <f t="shared" si="30"/>
        <v>39000</v>
      </c>
      <c r="K376" s="6"/>
      <c r="L376" s="84">
        <f t="shared" si="32"/>
        <v>39795.918367346938</v>
      </c>
      <c r="M376" s="7"/>
      <c r="N376" s="7"/>
      <c r="O376" s="7"/>
      <c r="P376" s="7"/>
      <c r="Q376" s="7"/>
      <c r="R376" s="7"/>
      <c r="S376" s="119" t="s">
        <v>53</v>
      </c>
      <c r="T376" s="117">
        <v>1</v>
      </c>
      <c r="U376" s="10">
        <v>39795.918367346938</v>
      </c>
      <c r="V376" s="98">
        <f t="shared" si="33"/>
        <v>7.9580559032613827E-5</v>
      </c>
      <c r="W376" s="119" t="s">
        <v>53</v>
      </c>
      <c r="X376" s="117">
        <v>1</v>
      </c>
      <c r="Y376" s="10">
        <v>39795.918367346938</v>
      </c>
      <c r="Z376" s="98"/>
      <c r="AA376" s="9">
        <v>101</v>
      </c>
      <c r="AB376" s="119" t="s">
        <v>53</v>
      </c>
      <c r="AC376" s="117">
        <v>1</v>
      </c>
      <c r="AD376" s="10">
        <v>39795.918367346938</v>
      </c>
      <c r="AE376" s="110">
        <f>(Tabelle1[[#This Row],[gesamter Wärmebedarf unter Berücksichtigung Wirkungsgrad Gasfeuerungsanlage (Gas) '[kWh/a'] 2030]]*0.7)/8760</f>
        <v>3.1800391389432483</v>
      </c>
      <c r="AF376" s="8">
        <f t="shared" si="31"/>
        <v>7.6937203700623628E-5</v>
      </c>
      <c r="AG376" s="119" t="s">
        <v>53</v>
      </c>
      <c r="AH376" s="117">
        <v>1</v>
      </c>
      <c r="AI376" s="10">
        <v>39795.918367346938</v>
      </c>
      <c r="AJ376" s="98">
        <f t="shared" si="34"/>
        <v>3.7815544787169047E-5</v>
      </c>
      <c r="AK376" s="119" t="s">
        <v>53</v>
      </c>
      <c r="AL376" s="117">
        <v>1</v>
      </c>
      <c r="AM376" s="10">
        <v>39795.918367346938</v>
      </c>
      <c r="AN376" s="98"/>
      <c r="AO376" s="119" t="s">
        <v>53</v>
      </c>
      <c r="AP376" s="117">
        <v>1</v>
      </c>
      <c r="AQ376" s="10">
        <v>39795.918367346938</v>
      </c>
      <c r="AR376" s="98">
        <f t="shared" si="35"/>
        <v>3.7815544787169047E-5</v>
      </c>
      <c r="AS376" s="119" t="s">
        <v>53</v>
      </c>
      <c r="AT376" s="117">
        <v>1</v>
      </c>
      <c r="AU376" s="10">
        <v>39795.918367346938</v>
      </c>
      <c r="AV376" s="8"/>
    </row>
    <row r="377" spans="1:48" x14ac:dyDescent="0.25">
      <c r="A377" s="6">
        <v>10374</v>
      </c>
      <c r="B377" s="6">
        <v>449708</v>
      </c>
      <c r="C377" s="6">
        <v>5425347</v>
      </c>
      <c r="D377" s="205">
        <v>15</v>
      </c>
      <c r="E377" s="6" t="s">
        <v>211</v>
      </c>
      <c r="F377" s="6">
        <v>2</v>
      </c>
      <c r="G377" s="6">
        <v>112</v>
      </c>
      <c r="H377" s="6">
        <v>224</v>
      </c>
      <c r="I377" s="6">
        <v>60</v>
      </c>
      <c r="J377" s="6">
        <f t="shared" si="30"/>
        <v>13440</v>
      </c>
      <c r="K377" s="6"/>
      <c r="L377" s="84">
        <f t="shared" si="32"/>
        <v>13714.285714285714</v>
      </c>
      <c r="M377" s="7"/>
      <c r="N377" s="7"/>
      <c r="O377" s="7"/>
      <c r="P377" s="7"/>
      <c r="Q377" s="7"/>
      <c r="R377" s="7"/>
      <c r="S377" s="119" t="s">
        <v>53</v>
      </c>
      <c r="T377" s="117">
        <v>2</v>
      </c>
      <c r="U377" s="10">
        <v>13714.285714285714</v>
      </c>
      <c r="V377" s="98">
        <f t="shared" si="33"/>
        <v>2.742468495893153E-5</v>
      </c>
      <c r="W377" s="119" t="s">
        <v>53</v>
      </c>
      <c r="X377" s="117">
        <v>2</v>
      </c>
      <c r="Y377" s="10">
        <v>13714.285714285714</v>
      </c>
      <c r="Z377" s="98"/>
      <c r="AA377" s="9">
        <v>1602</v>
      </c>
      <c r="AB377" s="119" t="s">
        <v>53</v>
      </c>
      <c r="AC377" s="117">
        <v>2</v>
      </c>
      <c r="AD377" s="10">
        <v>13714.285714285714</v>
      </c>
      <c r="AE377" s="110">
        <f>(Tabelle1[[#This Row],[gesamter Wärmebedarf unter Berücksichtigung Wirkungsgrad Gasfeuerungsanlage (Gas) '[kWh/a'] 2030]]*0.7)/8760</f>
        <v>1.0958904109589038</v>
      </c>
      <c r="AF377" s="8">
        <f t="shared" si="31"/>
        <v>2.6513744044522603E-5</v>
      </c>
      <c r="AG377" s="119" t="s">
        <v>53</v>
      </c>
      <c r="AH377" s="117">
        <v>2</v>
      </c>
      <c r="AI377" s="10">
        <v>13714.285714285714</v>
      </c>
      <c r="AJ377" s="98">
        <f t="shared" si="34"/>
        <v>1.3031818511270565E-5</v>
      </c>
      <c r="AK377" s="119" t="s">
        <v>53</v>
      </c>
      <c r="AL377" s="117">
        <v>2</v>
      </c>
      <c r="AM377" s="10">
        <v>13714.285714285714</v>
      </c>
      <c r="AN377" s="98"/>
      <c r="AO377" s="119" t="s">
        <v>54</v>
      </c>
      <c r="AP377" s="117">
        <v>2</v>
      </c>
      <c r="AQ377" s="10">
        <v>0</v>
      </c>
      <c r="AR377" s="98">
        <f t="shared" si="35"/>
        <v>0</v>
      </c>
      <c r="AS377" s="119" t="s">
        <v>54</v>
      </c>
      <c r="AT377" s="117">
        <v>2</v>
      </c>
      <c r="AU377" s="10">
        <v>0</v>
      </c>
      <c r="AV377" s="8"/>
    </row>
    <row r="378" spans="1:48" x14ac:dyDescent="0.25">
      <c r="A378" s="6">
        <v>10375</v>
      </c>
      <c r="B378" s="6">
        <v>449719</v>
      </c>
      <c r="C378" s="6">
        <v>5425345</v>
      </c>
      <c r="D378" s="205">
        <v>14</v>
      </c>
      <c r="E378" s="6" t="s">
        <v>212</v>
      </c>
      <c r="F378" s="6">
        <v>1</v>
      </c>
      <c r="G378" s="6">
        <v>150</v>
      </c>
      <c r="H378" s="6">
        <v>150</v>
      </c>
      <c r="I378" s="6">
        <v>190</v>
      </c>
      <c r="J378" s="6">
        <f t="shared" si="30"/>
        <v>28500</v>
      </c>
      <c r="K378" s="6"/>
      <c r="L378" s="84">
        <f t="shared" si="32"/>
        <v>29081.632653061224</v>
      </c>
      <c r="M378" s="7"/>
      <c r="N378" s="7"/>
      <c r="O378" s="7"/>
      <c r="P378" s="7"/>
      <c r="Q378" s="7"/>
      <c r="R378" s="7"/>
      <c r="S378" s="119" t="s">
        <v>53</v>
      </c>
      <c r="T378" s="117">
        <v>1</v>
      </c>
      <c r="U378" s="10">
        <v>29081.632653061224</v>
      </c>
      <c r="V378" s="98">
        <f t="shared" si="33"/>
        <v>5.8155023908448559E-5</v>
      </c>
      <c r="W378" s="119" t="s">
        <v>53</v>
      </c>
      <c r="X378" s="117">
        <v>1</v>
      </c>
      <c r="Y378" s="10">
        <v>29081.632653061224</v>
      </c>
      <c r="Z378" s="98"/>
      <c r="AA378" s="9">
        <v>1720</v>
      </c>
      <c r="AB378" s="119" t="s">
        <v>53</v>
      </c>
      <c r="AC378" s="117">
        <v>1</v>
      </c>
      <c r="AD378" s="10">
        <v>29081.632653061224</v>
      </c>
      <c r="AE378" s="110">
        <f>(Tabelle1[[#This Row],[gesamter Wärmebedarf unter Berücksichtigung Wirkungsgrad Gasfeuerungsanlage (Gas) '[kWh/a'] 2030]]*0.7)/8760</f>
        <v>2.3238747553816044</v>
      </c>
      <c r="AF378" s="8">
        <f t="shared" si="31"/>
        <v>5.622334116584035E-5</v>
      </c>
      <c r="AG378" s="119" t="s">
        <v>53</v>
      </c>
      <c r="AH378" s="117">
        <v>1</v>
      </c>
      <c r="AI378" s="10">
        <v>29081.632653061224</v>
      </c>
      <c r="AJ378" s="98">
        <f t="shared" si="34"/>
        <v>2.7634436575238919E-5</v>
      </c>
      <c r="AK378" s="119" t="s">
        <v>53</v>
      </c>
      <c r="AL378" s="117">
        <v>1</v>
      </c>
      <c r="AM378" s="10">
        <v>29081.632653061224</v>
      </c>
      <c r="AN378" s="98"/>
      <c r="AO378" s="119" t="s">
        <v>53</v>
      </c>
      <c r="AP378" s="117">
        <v>1</v>
      </c>
      <c r="AQ378" s="10">
        <v>29081.632653061224</v>
      </c>
      <c r="AR378" s="98">
        <f t="shared" si="35"/>
        <v>2.7634436575238919E-5</v>
      </c>
      <c r="AS378" s="119" t="s">
        <v>53</v>
      </c>
      <c r="AT378" s="117">
        <v>1</v>
      </c>
      <c r="AU378" s="10">
        <v>29081.632653061224</v>
      </c>
      <c r="AV378" s="8"/>
    </row>
    <row r="379" spans="1:48" x14ac:dyDescent="0.25">
      <c r="A379" s="6">
        <v>10376</v>
      </c>
      <c r="B379" s="6">
        <v>449586</v>
      </c>
      <c r="C379" s="6">
        <v>5425363</v>
      </c>
      <c r="D379" s="205">
        <v>12</v>
      </c>
      <c r="E379" s="6" t="s">
        <v>211</v>
      </c>
      <c r="F379" s="6">
        <v>2</v>
      </c>
      <c r="G379" s="6">
        <v>112</v>
      </c>
      <c r="H379" s="6">
        <v>224</v>
      </c>
      <c r="I379" s="6">
        <v>120</v>
      </c>
      <c r="J379" s="6">
        <f t="shared" si="30"/>
        <v>26880</v>
      </c>
      <c r="K379" s="6"/>
      <c r="L379" s="84">
        <f t="shared" si="32"/>
        <v>27428.571428571428</v>
      </c>
      <c r="M379" s="7"/>
      <c r="N379" s="7"/>
      <c r="O379" s="7"/>
      <c r="P379" s="7"/>
      <c r="Q379" s="7"/>
      <c r="R379" s="7"/>
      <c r="S379" s="119" t="s">
        <v>54</v>
      </c>
      <c r="T379" s="117">
        <v>2</v>
      </c>
      <c r="U379" s="10">
        <v>0</v>
      </c>
      <c r="V379" s="98">
        <f t="shared" si="33"/>
        <v>0</v>
      </c>
      <c r="W379" s="119" t="s">
        <v>54</v>
      </c>
      <c r="X379" s="117">
        <v>2</v>
      </c>
      <c r="Y379" s="10">
        <v>0</v>
      </c>
      <c r="Z379" s="98"/>
      <c r="AA379" s="9">
        <v>136</v>
      </c>
      <c r="AB379" s="119" t="s">
        <v>54</v>
      </c>
      <c r="AC379" s="117">
        <v>2</v>
      </c>
      <c r="AD379" s="10">
        <v>0</v>
      </c>
      <c r="AE379" s="110">
        <f>(Tabelle1[[#This Row],[gesamter Wärmebedarf unter Berücksichtigung Wirkungsgrad Gasfeuerungsanlage (Gas) '[kWh/a'] 2030]]*0.7)/8760</f>
        <v>0</v>
      </c>
      <c r="AF379" s="8">
        <f t="shared" si="31"/>
        <v>0</v>
      </c>
      <c r="AG379" s="119" t="s">
        <v>54</v>
      </c>
      <c r="AH379" s="117">
        <v>2</v>
      </c>
      <c r="AI379" s="10">
        <v>0</v>
      </c>
      <c r="AJ379" s="98">
        <f t="shared" si="34"/>
        <v>0</v>
      </c>
      <c r="AK379" s="119" t="s">
        <v>54</v>
      </c>
      <c r="AL379" s="117">
        <v>2</v>
      </c>
      <c r="AM379" s="10">
        <v>0</v>
      </c>
      <c r="AN379" s="98"/>
      <c r="AO379" s="119" t="s">
        <v>54</v>
      </c>
      <c r="AP379" s="117">
        <v>2</v>
      </c>
      <c r="AQ379" s="10">
        <v>0</v>
      </c>
      <c r="AR379" s="98">
        <f t="shared" si="35"/>
        <v>0</v>
      </c>
      <c r="AS379" s="119" t="s">
        <v>54</v>
      </c>
      <c r="AT379" s="117">
        <v>2</v>
      </c>
      <c r="AU379" s="10">
        <v>0</v>
      </c>
      <c r="AV379" s="8"/>
    </row>
    <row r="380" spans="1:48" x14ac:dyDescent="0.25">
      <c r="A380" s="6">
        <v>10377</v>
      </c>
      <c r="B380" s="6">
        <v>449583</v>
      </c>
      <c r="C380" s="6">
        <v>5425342</v>
      </c>
      <c r="D380" s="205">
        <v>15</v>
      </c>
      <c r="E380" s="6" t="s">
        <v>212</v>
      </c>
      <c r="F380" s="6">
        <v>1</v>
      </c>
      <c r="G380" s="6">
        <v>150</v>
      </c>
      <c r="H380" s="6">
        <v>150</v>
      </c>
      <c r="I380" s="6">
        <v>70</v>
      </c>
      <c r="J380" s="6">
        <f t="shared" si="30"/>
        <v>10500</v>
      </c>
      <c r="K380" s="6"/>
      <c r="L380" s="84">
        <f t="shared" si="32"/>
        <v>10714.285714285714</v>
      </c>
      <c r="M380" s="7"/>
      <c r="N380" s="7"/>
      <c r="O380" s="7"/>
      <c r="P380" s="7"/>
      <c r="Q380" s="7"/>
      <c r="R380" s="7"/>
      <c r="S380" s="119" t="s">
        <v>54</v>
      </c>
      <c r="T380" s="117">
        <v>1</v>
      </c>
      <c r="U380" s="10">
        <v>0</v>
      </c>
      <c r="V380" s="98">
        <f t="shared" si="33"/>
        <v>0</v>
      </c>
      <c r="W380" s="119" t="s">
        <v>54</v>
      </c>
      <c r="X380" s="117">
        <v>1</v>
      </c>
      <c r="Y380" s="10">
        <v>0</v>
      </c>
      <c r="Z380" s="98"/>
      <c r="AA380" s="9">
        <v>1292</v>
      </c>
      <c r="AB380" s="119" t="s">
        <v>54</v>
      </c>
      <c r="AC380" s="117">
        <v>1</v>
      </c>
      <c r="AD380" s="10">
        <v>0</v>
      </c>
      <c r="AE380" s="110">
        <f>(Tabelle1[[#This Row],[gesamter Wärmebedarf unter Berücksichtigung Wirkungsgrad Gasfeuerungsanlage (Gas) '[kWh/a'] 2030]]*0.7)/8760</f>
        <v>0</v>
      </c>
      <c r="AF380" s="8">
        <f t="shared" si="31"/>
        <v>0</v>
      </c>
      <c r="AG380" s="119" t="s">
        <v>54</v>
      </c>
      <c r="AH380" s="117">
        <v>1</v>
      </c>
      <c r="AI380" s="10">
        <v>0</v>
      </c>
      <c r="AJ380" s="98">
        <f t="shared" si="34"/>
        <v>0</v>
      </c>
      <c r="AK380" s="119" t="s">
        <v>54</v>
      </c>
      <c r="AL380" s="117">
        <v>1</v>
      </c>
      <c r="AM380" s="10">
        <v>0</v>
      </c>
      <c r="AN380" s="98"/>
      <c r="AO380" s="119" t="s">
        <v>54</v>
      </c>
      <c r="AP380" s="117">
        <v>1</v>
      </c>
      <c r="AQ380" s="10">
        <v>0</v>
      </c>
      <c r="AR380" s="98">
        <f t="shared" si="35"/>
        <v>0</v>
      </c>
      <c r="AS380" s="119" t="s">
        <v>54</v>
      </c>
      <c r="AT380" s="117">
        <v>1</v>
      </c>
      <c r="AU380" s="10">
        <v>0</v>
      </c>
      <c r="AV380" s="8"/>
    </row>
    <row r="381" spans="1:48" x14ac:dyDescent="0.25">
      <c r="A381" s="6">
        <v>10378</v>
      </c>
      <c r="B381" s="6">
        <v>449575</v>
      </c>
      <c r="C381" s="6">
        <v>5425313</v>
      </c>
      <c r="D381" s="205">
        <v>16</v>
      </c>
      <c r="E381" s="6" t="s">
        <v>212</v>
      </c>
      <c r="F381" s="6">
        <v>1</v>
      </c>
      <c r="G381" s="6">
        <v>150</v>
      </c>
      <c r="H381" s="6">
        <v>150</v>
      </c>
      <c r="I381" s="6">
        <v>60</v>
      </c>
      <c r="J381" s="6">
        <f t="shared" si="30"/>
        <v>9000</v>
      </c>
      <c r="K381" s="6"/>
      <c r="L381" s="84">
        <f t="shared" si="32"/>
        <v>9183.6734693877552</v>
      </c>
      <c r="M381" s="7"/>
      <c r="N381" s="7"/>
      <c r="O381" s="7"/>
      <c r="P381" s="7"/>
      <c r="Q381" s="7"/>
      <c r="R381" s="7"/>
      <c r="S381" s="119" t="s">
        <v>54</v>
      </c>
      <c r="T381" s="117">
        <v>1</v>
      </c>
      <c r="U381" s="10">
        <v>0</v>
      </c>
      <c r="V381" s="98">
        <f t="shared" si="33"/>
        <v>0</v>
      </c>
      <c r="W381" s="119" t="s">
        <v>54</v>
      </c>
      <c r="X381" s="117">
        <v>1</v>
      </c>
      <c r="Y381" s="10">
        <v>0</v>
      </c>
      <c r="Z381" s="98"/>
      <c r="AA381" s="9">
        <v>1727</v>
      </c>
      <c r="AB381" s="119" t="s">
        <v>54</v>
      </c>
      <c r="AC381" s="117">
        <v>1</v>
      </c>
      <c r="AD381" s="10">
        <v>0</v>
      </c>
      <c r="AE381" s="110">
        <f>(Tabelle1[[#This Row],[gesamter Wärmebedarf unter Berücksichtigung Wirkungsgrad Gasfeuerungsanlage (Gas) '[kWh/a'] 2030]]*0.7)/8760</f>
        <v>0</v>
      </c>
      <c r="AF381" s="8">
        <f t="shared" si="31"/>
        <v>0</v>
      </c>
      <c r="AG381" s="119" t="s">
        <v>54</v>
      </c>
      <c r="AH381" s="117">
        <v>1</v>
      </c>
      <c r="AI381" s="10">
        <v>0</v>
      </c>
      <c r="AJ381" s="98">
        <f t="shared" si="34"/>
        <v>0</v>
      </c>
      <c r="AK381" s="119" t="s">
        <v>54</v>
      </c>
      <c r="AL381" s="117">
        <v>1</v>
      </c>
      <c r="AM381" s="10">
        <v>0</v>
      </c>
      <c r="AN381" s="98"/>
      <c r="AO381" s="119" t="s">
        <v>54</v>
      </c>
      <c r="AP381" s="117">
        <v>1</v>
      </c>
      <c r="AQ381" s="10">
        <v>0</v>
      </c>
      <c r="AR381" s="98">
        <f t="shared" si="35"/>
        <v>0</v>
      </c>
      <c r="AS381" s="119" t="s">
        <v>54</v>
      </c>
      <c r="AT381" s="117">
        <v>1</v>
      </c>
      <c r="AU381" s="10">
        <v>0</v>
      </c>
      <c r="AV381" s="8"/>
    </row>
    <row r="382" spans="1:48" x14ac:dyDescent="0.25">
      <c r="A382" s="6">
        <v>10379</v>
      </c>
      <c r="B382" s="6">
        <v>449597</v>
      </c>
      <c r="C382" s="6">
        <v>5425309</v>
      </c>
      <c r="D382" s="205">
        <v>14</v>
      </c>
      <c r="E382" s="6" t="s">
        <v>212</v>
      </c>
      <c r="F382" s="6">
        <v>1</v>
      </c>
      <c r="G382" s="6">
        <v>150</v>
      </c>
      <c r="H382" s="6">
        <v>150</v>
      </c>
      <c r="I382" s="6">
        <v>160</v>
      </c>
      <c r="J382" s="6">
        <f t="shared" si="30"/>
        <v>24000</v>
      </c>
      <c r="K382" s="6"/>
      <c r="L382" s="84">
        <f t="shared" si="32"/>
        <v>24489.795918367348</v>
      </c>
      <c r="M382" s="7"/>
      <c r="N382" s="7"/>
      <c r="O382" s="7"/>
      <c r="P382" s="7"/>
      <c r="Q382" s="7"/>
      <c r="R382" s="7"/>
      <c r="S382" s="119" t="s">
        <v>54</v>
      </c>
      <c r="T382" s="117">
        <v>1</v>
      </c>
      <c r="U382" s="10">
        <v>0</v>
      </c>
      <c r="V382" s="98">
        <f t="shared" si="33"/>
        <v>0</v>
      </c>
      <c r="W382" s="119" t="s">
        <v>54</v>
      </c>
      <c r="X382" s="117">
        <v>1</v>
      </c>
      <c r="Y382" s="10">
        <v>0</v>
      </c>
      <c r="Z382" s="98"/>
      <c r="AA382" s="9">
        <v>1012</v>
      </c>
      <c r="AB382" s="119" t="s">
        <v>54</v>
      </c>
      <c r="AC382" s="117">
        <v>1</v>
      </c>
      <c r="AD382" s="10">
        <v>0</v>
      </c>
      <c r="AE382" s="110">
        <f>(Tabelle1[[#This Row],[gesamter Wärmebedarf unter Berücksichtigung Wirkungsgrad Gasfeuerungsanlage (Gas) '[kWh/a'] 2030]]*0.7)/8760</f>
        <v>0</v>
      </c>
      <c r="AF382" s="8">
        <f t="shared" si="31"/>
        <v>0</v>
      </c>
      <c r="AG382" s="119" t="s">
        <v>54</v>
      </c>
      <c r="AH382" s="117">
        <v>1</v>
      </c>
      <c r="AI382" s="10">
        <v>0</v>
      </c>
      <c r="AJ382" s="98">
        <f t="shared" si="34"/>
        <v>0</v>
      </c>
      <c r="AK382" s="119" t="s">
        <v>54</v>
      </c>
      <c r="AL382" s="117">
        <v>1</v>
      </c>
      <c r="AM382" s="10">
        <v>0</v>
      </c>
      <c r="AN382" s="98"/>
      <c r="AO382" s="119" t="s">
        <v>54</v>
      </c>
      <c r="AP382" s="117">
        <v>1</v>
      </c>
      <c r="AQ382" s="10">
        <v>0</v>
      </c>
      <c r="AR382" s="98">
        <f t="shared" si="35"/>
        <v>0</v>
      </c>
      <c r="AS382" s="119" t="s">
        <v>54</v>
      </c>
      <c r="AT382" s="117">
        <v>1</v>
      </c>
      <c r="AU382" s="10">
        <v>0</v>
      </c>
      <c r="AV382" s="8"/>
    </row>
    <row r="383" spans="1:48" x14ac:dyDescent="0.25">
      <c r="A383" s="6">
        <v>10380</v>
      </c>
      <c r="B383" s="6">
        <v>449613</v>
      </c>
      <c r="C383" s="6">
        <v>5425334</v>
      </c>
      <c r="D383" s="205">
        <v>14</v>
      </c>
      <c r="E383" s="6" t="s">
        <v>212</v>
      </c>
      <c r="F383" s="6">
        <v>1</v>
      </c>
      <c r="G383" s="6">
        <v>150</v>
      </c>
      <c r="H383" s="6">
        <v>150</v>
      </c>
      <c r="I383" s="6">
        <v>240</v>
      </c>
      <c r="J383" s="6">
        <f t="shared" si="30"/>
        <v>36000</v>
      </c>
      <c r="K383" s="6"/>
      <c r="L383" s="84">
        <f t="shared" si="32"/>
        <v>36734.693877551021</v>
      </c>
      <c r="M383" s="7"/>
      <c r="N383" s="7"/>
      <c r="O383" s="7"/>
      <c r="P383" s="7"/>
      <c r="Q383" s="7"/>
      <c r="R383" s="7"/>
      <c r="S383" s="119" t="s">
        <v>54</v>
      </c>
      <c r="T383" s="117">
        <v>1</v>
      </c>
      <c r="U383" s="10">
        <v>0</v>
      </c>
      <c r="V383" s="98">
        <f t="shared" si="33"/>
        <v>0</v>
      </c>
      <c r="W383" s="119" t="s">
        <v>54</v>
      </c>
      <c r="X383" s="117">
        <v>1</v>
      </c>
      <c r="Y383" s="10">
        <v>0</v>
      </c>
      <c r="Z383" s="98"/>
      <c r="AA383" s="9">
        <v>1302</v>
      </c>
      <c r="AB383" s="119" t="s">
        <v>54</v>
      </c>
      <c r="AC383" s="117">
        <v>1</v>
      </c>
      <c r="AD383" s="10">
        <v>0</v>
      </c>
      <c r="AE383" s="110">
        <f>(Tabelle1[[#This Row],[gesamter Wärmebedarf unter Berücksichtigung Wirkungsgrad Gasfeuerungsanlage (Gas) '[kWh/a'] 2030]]*0.7)/8760</f>
        <v>0</v>
      </c>
      <c r="AF383" s="8">
        <f t="shared" si="31"/>
        <v>0</v>
      </c>
      <c r="AG383" s="119" t="s">
        <v>54</v>
      </c>
      <c r="AH383" s="117">
        <v>1</v>
      </c>
      <c r="AI383" s="10">
        <v>0</v>
      </c>
      <c r="AJ383" s="98">
        <f t="shared" si="34"/>
        <v>0</v>
      </c>
      <c r="AK383" s="119" t="s">
        <v>54</v>
      </c>
      <c r="AL383" s="117">
        <v>1</v>
      </c>
      <c r="AM383" s="10">
        <v>0</v>
      </c>
      <c r="AN383" s="98"/>
      <c r="AO383" s="119" t="s">
        <v>54</v>
      </c>
      <c r="AP383" s="117">
        <v>1</v>
      </c>
      <c r="AQ383" s="10">
        <v>0</v>
      </c>
      <c r="AR383" s="98">
        <f t="shared" si="35"/>
        <v>0</v>
      </c>
      <c r="AS383" s="119" t="s">
        <v>54</v>
      </c>
      <c r="AT383" s="117">
        <v>1</v>
      </c>
      <c r="AU383" s="10">
        <v>0</v>
      </c>
      <c r="AV383" s="8"/>
    </row>
    <row r="384" spans="1:48" x14ac:dyDescent="0.25">
      <c r="A384" s="6">
        <v>10381</v>
      </c>
      <c r="B384" s="6">
        <v>449606</v>
      </c>
      <c r="C384" s="6">
        <v>5425306</v>
      </c>
      <c r="D384" s="205">
        <v>15</v>
      </c>
      <c r="E384" s="6" t="s">
        <v>212</v>
      </c>
      <c r="F384" s="6">
        <v>1</v>
      </c>
      <c r="G384" s="6">
        <v>150</v>
      </c>
      <c r="H384" s="6">
        <v>150</v>
      </c>
      <c r="I384" s="6">
        <v>130</v>
      </c>
      <c r="J384" s="6">
        <f t="shared" si="30"/>
        <v>19500</v>
      </c>
      <c r="K384" s="6"/>
      <c r="L384" s="84">
        <f t="shared" si="32"/>
        <v>19897.959183673469</v>
      </c>
      <c r="M384" s="7"/>
      <c r="N384" s="7"/>
      <c r="O384" s="7"/>
      <c r="P384" s="7"/>
      <c r="Q384" s="7"/>
      <c r="R384" s="7"/>
      <c r="S384" s="119" t="s">
        <v>54</v>
      </c>
      <c r="T384" s="117">
        <v>1</v>
      </c>
      <c r="U384" s="10">
        <v>0</v>
      </c>
      <c r="V384" s="98">
        <f t="shared" si="33"/>
        <v>0</v>
      </c>
      <c r="W384" s="119" t="s">
        <v>54</v>
      </c>
      <c r="X384" s="117">
        <v>1</v>
      </c>
      <c r="Y384" s="10">
        <v>0</v>
      </c>
      <c r="Z384" s="98"/>
      <c r="AA384" s="9">
        <v>1682</v>
      </c>
      <c r="AB384" s="119" t="s">
        <v>54</v>
      </c>
      <c r="AC384" s="117">
        <v>1</v>
      </c>
      <c r="AD384" s="10">
        <v>0</v>
      </c>
      <c r="AE384" s="110">
        <f>(Tabelle1[[#This Row],[gesamter Wärmebedarf unter Berücksichtigung Wirkungsgrad Gasfeuerungsanlage (Gas) '[kWh/a'] 2030]]*0.7)/8760</f>
        <v>0</v>
      </c>
      <c r="AF384" s="8">
        <f t="shared" si="31"/>
        <v>0</v>
      </c>
      <c r="AG384" s="119" t="s">
        <v>54</v>
      </c>
      <c r="AH384" s="117">
        <v>1</v>
      </c>
      <c r="AI384" s="10">
        <v>0</v>
      </c>
      <c r="AJ384" s="98">
        <f t="shared" si="34"/>
        <v>0</v>
      </c>
      <c r="AK384" s="119" t="s">
        <v>54</v>
      </c>
      <c r="AL384" s="117">
        <v>1</v>
      </c>
      <c r="AM384" s="10">
        <v>0</v>
      </c>
      <c r="AN384" s="98"/>
      <c r="AO384" s="119" t="s">
        <v>54</v>
      </c>
      <c r="AP384" s="117">
        <v>1</v>
      </c>
      <c r="AQ384" s="10">
        <v>0</v>
      </c>
      <c r="AR384" s="98">
        <f t="shared" si="35"/>
        <v>0</v>
      </c>
      <c r="AS384" s="119" t="s">
        <v>54</v>
      </c>
      <c r="AT384" s="117">
        <v>1</v>
      </c>
      <c r="AU384" s="10">
        <v>0</v>
      </c>
      <c r="AV384" s="8"/>
    </row>
    <row r="385" spans="1:48" x14ac:dyDescent="0.25">
      <c r="A385" s="6">
        <v>10382</v>
      </c>
      <c r="B385" s="6">
        <v>449631</v>
      </c>
      <c r="C385" s="6">
        <v>5425328</v>
      </c>
      <c r="D385" s="205">
        <v>14</v>
      </c>
      <c r="E385" s="75" t="s">
        <v>210</v>
      </c>
      <c r="F385" s="6">
        <v>6.73</v>
      </c>
      <c r="G385" s="6">
        <v>70</v>
      </c>
      <c r="H385" s="6">
        <v>471.1</v>
      </c>
      <c r="I385" s="6">
        <v>80</v>
      </c>
      <c r="J385" s="6">
        <f t="shared" si="30"/>
        <v>37688</v>
      </c>
      <c r="K385" s="6"/>
      <c r="L385" s="84">
        <f t="shared" si="32"/>
        <v>38457.142857142855</v>
      </c>
      <c r="M385" s="7"/>
      <c r="N385" s="7"/>
      <c r="O385" s="7"/>
      <c r="P385" s="7"/>
      <c r="Q385" s="7"/>
      <c r="R385" s="7"/>
      <c r="S385" s="119" t="s">
        <v>53</v>
      </c>
      <c r="T385" s="117">
        <v>6.73</v>
      </c>
      <c r="U385" s="10">
        <v>38457.142857142855</v>
      </c>
      <c r="V385" s="98">
        <f t="shared" si="33"/>
        <v>7.690338740567051E-5</v>
      </c>
      <c r="W385" s="119" t="s">
        <v>53</v>
      </c>
      <c r="X385" s="117">
        <v>6.73</v>
      </c>
      <c r="Y385" s="10">
        <v>38457.142857142855</v>
      </c>
      <c r="Z385" s="98"/>
      <c r="AA385" s="9">
        <v>1553</v>
      </c>
      <c r="AB385" s="119" t="s">
        <v>53</v>
      </c>
      <c r="AC385" s="117">
        <v>6.73</v>
      </c>
      <c r="AD385" s="10">
        <v>38457.142857142855</v>
      </c>
      <c r="AE385" s="110">
        <f>(Tabelle1[[#This Row],[gesamter Wärmebedarf unter Berücksichtigung Wirkungsgrad Gasfeuerungsanlage (Gas) '[kWh/a'] 2030]]*0.7)/8760</f>
        <v>3.0730593607305932</v>
      </c>
      <c r="AF385" s="8">
        <f t="shared" si="31"/>
        <v>7.4348957258182146E-5</v>
      </c>
      <c r="AG385" s="119" t="s">
        <v>53</v>
      </c>
      <c r="AH385" s="117">
        <v>6.73</v>
      </c>
      <c r="AI385" s="10">
        <v>38457.142857142855</v>
      </c>
      <c r="AJ385" s="98">
        <f t="shared" si="34"/>
        <v>3.654339107535454E-5</v>
      </c>
      <c r="AK385" s="119" t="s">
        <v>53</v>
      </c>
      <c r="AL385" s="117">
        <v>6.73</v>
      </c>
      <c r="AM385" s="10">
        <v>38457.142857142855</v>
      </c>
      <c r="AN385" s="98"/>
      <c r="AO385" s="119" t="s">
        <v>54</v>
      </c>
      <c r="AP385" s="117">
        <v>6.73</v>
      </c>
      <c r="AQ385" s="10">
        <v>0</v>
      </c>
      <c r="AR385" s="98">
        <f t="shared" si="35"/>
        <v>0</v>
      </c>
      <c r="AS385" s="119" t="s">
        <v>54</v>
      </c>
      <c r="AT385" s="117">
        <v>6.73</v>
      </c>
      <c r="AU385" s="10">
        <v>0</v>
      </c>
      <c r="AV385" s="8"/>
    </row>
    <row r="386" spans="1:48" x14ac:dyDescent="0.25">
      <c r="A386" s="6">
        <v>10383</v>
      </c>
      <c r="B386" s="6">
        <v>449624</v>
      </c>
      <c r="C386" s="6">
        <v>5425300</v>
      </c>
      <c r="D386" s="205">
        <v>15</v>
      </c>
      <c r="E386" s="6" t="s">
        <v>212</v>
      </c>
      <c r="F386" s="6">
        <v>1</v>
      </c>
      <c r="G386" s="6">
        <v>150</v>
      </c>
      <c r="H386" s="6">
        <v>150</v>
      </c>
      <c r="I386" s="6">
        <v>300</v>
      </c>
      <c r="J386" s="6">
        <f t="shared" si="30"/>
        <v>45000</v>
      </c>
      <c r="K386" s="6"/>
      <c r="L386" s="84">
        <f t="shared" si="32"/>
        <v>45918.36734693878</v>
      </c>
      <c r="M386" s="7"/>
      <c r="N386" s="7"/>
      <c r="O386" s="7"/>
      <c r="P386" s="7"/>
      <c r="Q386" s="7"/>
      <c r="R386" s="7"/>
      <c r="S386" s="119" t="s">
        <v>54</v>
      </c>
      <c r="T386" s="117">
        <v>1</v>
      </c>
      <c r="U386" s="10">
        <v>0</v>
      </c>
      <c r="V386" s="98">
        <f t="shared" si="33"/>
        <v>0</v>
      </c>
      <c r="W386" s="119" t="s">
        <v>54</v>
      </c>
      <c r="X386" s="117">
        <v>1</v>
      </c>
      <c r="Y386" s="10">
        <v>0</v>
      </c>
      <c r="Z386" s="98"/>
      <c r="AA386" s="9">
        <v>547</v>
      </c>
      <c r="AB386" s="119" t="s">
        <v>54</v>
      </c>
      <c r="AC386" s="117">
        <v>1</v>
      </c>
      <c r="AD386" s="10">
        <v>0</v>
      </c>
      <c r="AE386" s="110">
        <f>(Tabelle1[[#This Row],[gesamter Wärmebedarf unter Berücksichtigung Wirkungsgrad Gasfeuerungsanlage (Gas) '[kWh/a'] 2030]]*0.7)/8760</f>
        <v>0</v>
      </c>
      <c r="AF386" s="8">
        <f t="shared" si="31"/>
        <v>0</v>
      </c>
      <c r="AG386" s="119" t="s">
        <v>54</v>
      </c>
      <c r="AH386" s="117">
        <v>1</v>
      </c>
      <c r="AI386" s="10">
        <v>0</v>
      </c>
      <c r="AJ386" s="98">
        <f t="shared" si="34"/>
        <v>0</v>
      </c>
      <c r="AK386" s="119" t="s">
        <v>54</v>
      </c>
      <c r="AL386" s="117">
        <v>1</v>
      </c>
      <c r="AM386" s="10">
        <v>0</v>
      </c>
      <c r="AN386" s="98"/>
      <c r="AO386" s="119" t="s">
        <v>54</v>
      </c>
      <c r="AP386" s="117">
        <v>1</v>
      </c>
      <c r="AQ386" s="10">
        <v>0</v>
      </c>
      <c r="AR386" s="98">
        <f t="shared" si="35"/>
        <v>0</v>
      </c>
      <c r="AS386" s="119" t="s">
        <v>54</v>
      </c>
      <c r="AT386" s="117">
        <v>1</v>
      </c>
      <c r="AU386" s="10">
        <v>0</v>
      </c>
      <c r="AV386" s="8"/>
    </row>
    <row r="387" spans="1:48" x14ac:dyDescent="0.25">
      <c r="A387" s="6">
        <v>10384</v>
      </c>
      <c r="B387" s="6">
        <v>449642</v>
      </c>
      <c r="C387" s="6">
        <v>5425295</v>
      </c>
      <c r="D387" s="205">
        <v>15</v>
      </c>
      <c r="E387" s="6" t="s">
        <v>195</v>
      </c>
      <c r="F387" s="6">
        <v>1</v>
      </c>
      <c r="G387" s="6">
        <v>90</v>
      </c>
      <c r="H387" s="6">
        <v>90</v>
      </c>
      <c r="I387" s="6">
        <v>360</v>
      </c>
      <c r="J387" s="6">
        <f t="shared" si="30"/>
        <v>32400</v>
      </c>
      <c r="K387" s="6"/>
      <c r="L387" s="84">
        <f t="shared" si="32"/>
        <v>33061.224489795917</v>
      </c>
      <c r="M387" s="7"/>
      <c r="N387" s="7"/>
      <c r="O387" s="7"/>
      <c r="P387" s="7"/>
      <c r="Q387" s="7"/>
      <c r="R387" s="7"/>
      <c r="S387" s="119" t="s">
        <v>53</v>
      </c>
      <c r="T387" s="117">
        <v>1</v>
      </c>
      <c r="U387" s="10">
        <v>33061.224489795917</v>
      </c>
      <c r="V387" s="98">
        <f t="shared" si="33"/>
        <v>6.6113079811709944E-5</v>
      </c>
      <c r="W387" s="119" t="s">
        <v>53</v>
      </c>
      <c r="X387" s="117">
        <v>1</v>
      </c>
      <c r="Y387" s="10">
        <v>33061.224489795917</v>
      </c>
      <c r="Z387" s="98"/>
      <c r="AA387" s="9">
        <v>666</v>
      </c>
      <c r="AB387" s="119" t="s">
        <v>53</v>
      </c>
      <c r="AC387" s="117">
        <v>1</v>
      </c>
      <c r="AD387" s="10">
        <v>33061.224489795917</v>
      </c>
      <c r="AE387" s="110">
        <f>(Tabelle1[[#This Row],[gesamter Wärmebedarf unter Berücksichtigung Wirkungsgrad Gasfeuerungsanlage (Gas) '[kWh/a'] 2030]]*0.7)/8760</f>
        <v>2.6418786692759295</v>
      </c>
      <c r="AF387" s="8">
        <f t="shared" si="31"/>
        <v>6.3917061535902707E-5</v>
      </c>
      <c r="AG387" s="119" t="s">
        <v>53</v>
      </c>
      <c r="AH387" s="117">
        <v>1</v>
      </c>
      <c r="AI387" s="10">
        <v>33061.224489795917</v>
      </c>
      <c r="AJ387" s="98">
        <f t="shared" si="34"/>
        <v>3.1415991053955823E-5</v>
      </c>
      <c r="AK387" s="119" t="s">
        <v>53</v>
      </c>
      <c r="AL387" s="117">
        <v>1</v>
      </c>
      <c r="AM387" s="10">
        <v>33061.224489795917</v>
      </c>
      <c r="AN387" s="98"/>
      <c r="AO387" s="119" t="s">
        <v>53</v>
      </c>
      <c r="AP387" s="117">
        <v>1</v>
      </c>
      <c r="AQ387" s="10">
        <v>33061.224489795917</v>
      </c>
      <c r="AR387" s="98">
        <f t="shared" si="35"/>
        <v>3.1415991053955823E-5</v>
      </c>
      <c r="AS387" s="119" t="s">
        <v>53</v>
      </c>
      <c r="AT387" s="117">
        <v>1</v>
      </c>
      <c r="AU387" s="10">
        <v>33061.224489795917</v>
      </c>
      <c r="AV387" s="8"/>
    </row>
    <row r="388" spans="1:48" x14ac:dyDescent="0.25">
      <c r="A388" s="6">
        <v>10385</v>
      </c>
      <c r="B388" s="6">
        <v>449658</v>
      </c>
      <c r="C388" s="6">
        <v>5425320</v>
      </c>
      <c r="D388" s="205">
        <v>14</v>
      </c>
      <c r="E388" s="6" t="s">
        <v>212</v>
      </c>
      <c r="F388" s="6">
        <v>1</v>
      </c>
      <c r="G388" s="6">
        <v>150</v>
      </c>
      <c r="H388" s="6">
        <v>150</v>
      </c>
      <c r="I388" s="6">
        <v>300</v>
      </c>
      <c r="J388" s="6">
        <f t="shared" ref="J388:J451" si="36">I388*H388</f>
        <v>45000</v>
      </c>
      <c r="K388" s="6"/>
      <c r="L388" s="84">
        <f t="shared" si="32"/>
        <v>45918.36734693878</v>
      </c>
      <c r="M388" s="7"/>
      <c r="N388" s="7"/>
      <c r="O388" s="7"/>
      <c r="P388" s="7"/>
      <c r="Q388" s="7"/>
      <c r="R388" s="7"/>
      <c r="S388" s="119" t="s">
        <v>53</v>
      </c>
      <c r="T388" s="117">
        <v>1</v>
      </c>
      <c r="U388" s="10">
        <v>45918.36734693878</v>
      </c>
      <c r="V388" s="98">
        <f t="shared" si="33"/>
        <v>9.1823721960708276E-5</v>
      </c>
      <c r="W388" s="119" t="s">
        <v>53</v>
      </c>
      <c r="X388" s="117">
        <v>1</v>
      </c>
      <c r="Y388" s="10">
        <v>45918.36734693878</v>
      </c>
      <c r="Z388" s="98"/>
      <c r="AA388" s="9">
        <v>630</v>
      </c>
      <c r="AB388" s="119" t="s">
        <v>53</v>
      </c>
      <c r="AC388" s="117">
        <v>1</v>
      </c>
      <c r="AD388" s="10">
        <v>45918.36734693878</v>
      </c>
      <c r="AE388" s="110">
        <f>(Tabelle1[[#This Row],[gesamter Wärmebedarf unter Berücksichtigung Wirkungsgrad Gasfeuerungsanlage (Gas) '[kWh/a'] 2030]]*0.7)/8760</f>
        <v>3.6692759295499022</v>
      </c>
      <c r="AF388" s="8">
        <f t="shared" ref="AF388:AF451" si="37">((AD388*$O$4)/$P$4)/31536000</f>
        <v>8.8773696577642666E-5</v>
      </c>
      <c r="AG388" s="119" t="s">
        <v>53</v>
      </c>
      <c r="AH388" s="117">
        <v>1</v>
      </c>
      <c r="AI388" s="10">
        <v>45918.36734693878</v>
      </c>
      <c r="AJ388" s="98">
        <f t="shared" si="34"/>
        <v>4.3633320908271982E-5</v>
      </c>
      <c r="AK388" s="119" t="s">
        <v>53</v>
      </c>
      <c r="AL388" s="117">
        <v>1</v>
      </c>
      <c r="AM388" s="10">
        <v>45918.36734693878</v>
      </c>
      <c r="AN388" s="98"/>
      <c r="AO388" s="119" t="s">
        <v>53</v>
      </c>
      <c r="AP388" s="117">
        <v>1</v>
      </c>
      <c r="AQ388" s="10">
        <v>45918.36734693878</v>
      </c>
      <c r="AR388" s="98">
        <f t="shared" si="35"/>
        <v>4.3633320908271982E-5</v>
      </c>
      <c r="AS388" s="119" t="s">
        <v>54</v>
      </c>
      <c r="AT388" s="117">
        <v>1</v>
      </c>
      <c r="AU388" s="10">
        <v>0</v>
      </c>
      <c r="AV388" s="8"/>
    </row>
    <row r="389" spans="1:48" x14ac:dyDescent="0.25">
      <c r="A389" s="6">
        <v>10386</v>
      </c>
      <c r="B389" s="6">
        <v>449657</v>
      </c>
      <c r="C389" s="6">
        <v>5425291</v>
      </c>
      <c r="D389" s="205">
        <v>15</v>
      </c>
      <c r="E389" s="75" t="s">
        <v>210</v>
      </c>
      <c r="F389" s="6">
        <v>6.73</v>
      </c>
      <c r="G389" s="6">
        <v>70</v>
      </c>
      <c r="H389" s="6">
        <v>471.1</v>
      </c>
      <c r="I389" s="6">
        <v>260</v>
      </c>
      <c r="J389" s="6">
        <f t="shared" si="36"/>
        <v>122486</v>
      </c>
      <c r="K389" s="6"/>
      <c r="L389" s="84">
        <f t="shared" ref="L389:L452" si="38">J389/$K$4</f>
        <v>124985.71428571429</v>
      </c>
      <c r="M389" s="7"/>
      <c r="N389" s="7"/>
      <c r="O389" s="7"/>
      <c r="P389" s="7"/>
      <c r="Q389" s="7"/>
      <c r="R389" s="7"/>
      <c r="S389" s="119" t="s">
        <v>53</v>
      </c>
      <c r="T389" s="117">
        <v>6.73</v>
      </c>
      <c r="U389" s="10">
        <v>124985.71428571429</v>
      </c>
      <c r="V389" s="98">
        <f t="shared" ref="V389:V452" si="39">((U389*$M$4)/$N$4)/31536000</f>
        <v>2.4993600906842919E-4</v>
      </c>
      <c r="W389" s="119" t="s">
        <v>53</v>
      </c>
      <c r="X389" s="117">
        <v>6.73</v>
      </c>
      <c r="Y389" s="10">
        <v>124985.71428571429</v>
      </c>
      <c r="Z389" s="98"/>
      <c r="AA389" s="9">
        <v>1707</v>
      </c>
      <c r="AB389" s="119" t="s">
        <v>53</v>
      </c>
      <c r="AC389" s="117">
        <v>6.73</v>
      </c>
      <c r="AD389" s="10">
        <v>124985.71428571429</v>
      </c>
      <c r="AE389" s="110">
        <f>(Tabelle1[[#This Row],[gesamter Wärmebedarf unter Berücksichtigung Wirkungsgrad Gasfeuerungsanlage (Gas) '[kWh/a'] 2030]]*0.7)/8760</f>
        <v>9.987442922374429</v>
      </c>
      <c r="AF389" s="8">
        <f t="shared" si="37"/>
        <v>2.4163411108909198E-4</v>
      </c>
      <c r="AG389" s="119" t="s">
        <v>53</v>
      </c>
      <c r="AH389" s="117">
        <v>6.73</v>
      </c>
      <c r="AI389" s="10">
        <v>124985.71428571429</v>
      </c>
      <c r="AJ389" s="98">
        <f t="shared" ref="AJ389:AJ452" si="40">((AI389*$Q$4)/$R$4)/31536000</f>
        <v>1.1876602099490228E-4</v>
      </c>
      <c r="AK389" s="119" t="s">
        <v>54</v>
      </c>
      <c r="AL389" s="117">
        <v>6.73</v>
      </c>
      <c r="AM389" s="10">
        <v>0</v>
      </c>
      <c r="AN389" s="98"/>
      <c r="AO389" s="119" t="s">
        <v>54</v>
      </c>
      <c r="AP389" s="117">
        <v>6.73</v>
      </c>
      <c r="AQ389" s="10">
        <v>0</v>
      </c>
      <c r="AR389" s="98">
        <f t="shared" ref="AR389:AR452" si="41">((AQ389*$Q$4)/$R$4)/31536000</f>
        <v>0</v>
      </c>
      <c r="AS389" s="119" t="s">
        <v>54</v>
      </c>
      <c r="AT389" s="117">
        <v>6.73</v>
      </c>
      <c r="AU389" s="10">
        <v>0</v>
      </c>
      <c r="AV389" s="8"/>
    </row>
    <row r="390" spans="1:48" x14ac:dyDescent="0.25">
      <c r="A390" s="6">
        <v>10387</v>
      </c>
      <c r="B390" s="6">
        <v>449675</v>
      </c>
      <c r="C390" s="6">
        <v>5425313</v>
      </c>
      <c r="D390" s="205">
        <v>12</v>
      </c>
      <c r="E390" s="6" t="s">
        <v>212</v>
      </c>
      <c r="F390" s="6">
        <v>1</v>
      </c>
      <c r="G390" s="6">
        <v>150</v>
      </c>
      <c r="H390" s="6">
        <v>150</v>
      </c>
      <c r="I390" s="6">
        <v>220</v>
      </c>
      <c r="J390" s="6">
        <f t="shared" si="36"/>
        <v>33000</v>
      </c>
      <c r="K390" s="6"/>
      <c r="L390" s="84">
        <f t="shared" si="38"/>
        <v>33673.469387755104</v>
      </c>
      <c r="M390" s="7"/>
      <c r="N390" s="7"/>
      <c r="O390" s="7"/>
      <c r="P390" s="7"/>
      <c r="Q390" s="7"/>
      <c r="R390" s="7"/>
      <c r="S390" s="119" t="s">
        <v>53</v>
      </c>
      <c r="T390" s="117">
        <v>1</v>
      </c>
      <c r="U390" s="10">
        <v>33673.469387755104</v>
      </c>
      <c r="V390" s="98">
        <f t="shared" si="39"/>
        <v>6.7337396104519392E-5</v>
      </c>
      <c r="W390" s="119" t="s">
        <v>53</v>
      </c>
      <c r="X390" s="117">
        <v>1</v>
      </c>
      <c r="Y390" s="10">
        <v>33673.469387755104</v>
      </c>
      <c r="Z390" s="98"/>
      <c r="AA390" s="9">
        <v>777</v>
      </c>
      <c r="AB390" s="119" t="s">
        <v>53</v>
      </c>
      <c r="AC390" s="117">
        <v>1</v>
      </c>
      <c r="AD390" s="10">
        <v>33673.469387755104</v>
      </c>
      <c r="AE390" s="110">
        <f>(Tabelle1[[#This Row],[gesamter Wärmebedarf unter Berücksichtigung Wirkungsgrad Gasfeuerungsanlage (Gas) '[kWh/a'] 2030]]*0.7)/8760</f>
        <v>2.6908023483365948</v>
      </c>
      <c r="AF390" s="8">
        <f t="shared" si="37"/>
        <v>6.5100710823604618E-5</v>
      </c>
      <c r="AG390" s="119" t="s">
        <v>53</v>
      </c>
      <c r="AH390" s="117">
        <v>1</v>
      </c>
      <c r="AI390" s="10">
        <v>33673.469387755104</v>
      </c>
      <c r="AJ390" s="98">
        <f t="shared" si="40"/>
        <v>3.199776866606612E-5</v>
      </c>
      <c r="AK390" s="119" t="s">
        <v>53</v>
      </c>
      <c r="AL390" s="117">
        <v>1</v>
      </c>
      <c r="AM390" s="10">
        <v>33673.469387755104</v>
      </c>
      <c r="AN390" s="98"/>
      <c r="AO390" s="119" t="s">
        <v>53</v>
      </c>
      <c r="AP390" s="117">
        <v>1</v>
      </c>
      <c r="AQ390" s="10">
        <v>33673.469387755104</v>
      </c>
      <c r="AR390" s="98">
        <f t="shared" si="41"/>
        <v>3.199776866606612E-5</v>
      </c>
      <c r="AS390" s="119" t="s">
        <v>54</v>
      </c>
      <c r="AT390" s="117">
        <v>1</v>
      </c>
      <c r="AU390" s="10">
        <v>0</v>
      </c>
      <c r="AV390" s="8"/>
    </row>
    <row r="391" spans="1:48" x14ac:dyDescent="0.25">
      <c r="A391" s="6">
        <v>10388</v>
      </c>
      <c r="B391" s="6">
        <v>449671</v>
      </c>
      <c r="C391" s="6">
        <v>5425284</v>
      </c>
      <c r="D391" s="205">
        <v>17</v>
      </c>
      <c r="E391" s="75" t="s">
        <v>210</v>
      </c>
      <c r="F391" s="6">
        <v>6.73</v>
      </c>
      <c r="G391" s="6">
        <v>70</v>
      </c>
      <c r="H391" s="6">
        <v>471.1</v>
      </c>
      <c r="I391" s="6">
        <v>80</v>
      </c>
      <c r="J391" s="6">
        <f t="shared" si="36"/>
        <v>37688</v>
      </c>
      <c r="K391" s="6"/>
      <c r="L391" s="84">
        <f t="shared" si="38"/>
        <v>38457.142857142855</v>
      </c>
      <c r="M391" s="7"/>
      <c r="N391" s="7"/>
      <c r="O391" s="7"/>
      <c r="P391" s="7"/>
      <c r="Q391" s="7"/>
      <c r="R391" s="7"/>
      <c r="S391" s="119" t="s">
        <v>53</v>
      </c>
      <c r="T391" s="117">
        <v>6.73</v>
      </c>
      <c r="U391" s="10">
        <v>38457.142857142855</v>
      </c>
      <c r="V391" s="98">
        <f t="shared" si="39"/>
        <v>7.690338740567051E-5</v>
      </c>
      <c r="W391" s="119" t="s">
        <v>53</v>
      </c>
      <c r="X391" s="117">
        <v>6.73</v>
      </c>
      <c r="Y391" s="10">
        <v>38457.142857142855</v>
      </c>
      <c r="Z391" s="98"/>
      <c r="AA391" s="9">
        <v>534</v>
      </c>
      <c r="AB391" s="119" t="s">
        <v>53</v>
      </c>
      <c r="AC391" s="117">
        <v>6.73</v>
      </c>
      <c r="AD391" s="10">
        <v>38457.142857142855</v>
      </c>
      <c r="AE391" s="110">
        <f>(Tabelle1[[#This Row],[gesamter Wärmebedarf unter Berücksichtigung Wirkungsgrad Gasfeuerungsanlage (Gas) '[kWh/a'] 2030]]*0.7)/8760</f>
        <v>3.0730593607305932</v>
      </c>
      <c r="AF391" s="8">
        <f t="shared" si="37"/>
        <v>7.4348957258182146E-5</v>
      </c>
      <c r="AG391" s="119" t="s">
        <v>53</v>
      </c>
      <c r="AH391" s="117">
        <v>6.73</v>
      </c>
      <c r="AI391" s="10">
        <v>38457.142857142855</v>
      </c>
      <c r="AJ391" s="98">
        <f t="shared" si="40"/>
        <v>3.654339107535454E-5</v>
      </c>
      <c r="AK391" s="119" t="s">
        <v>53</v>
      </c>
      <c r="AL391" s="117">
        <v>6.73</v>
      </c>
      <c r="AM391" s="10">
        <v>38457.142857142855</v>
      </c>
      <c r="AN391" s="98"/>
      <c r="AO391" s="119" t="s">
        <v>53</v>
      </c>
      <c r="AP391" s="117">
        <v>6.73</v>
      </c>
      <c r="AQ391" s="10">
        <v>38457.142857142855</v>
      </c>
      <c r="AR391" s="98">
        <f t="shared" si="41"/>
        <v>3.654339107535454E-5</v>
      </c>
      <c r="AS391" s="119" t="s">
        <v>53</v>
      </c>
      <c r="AT391" s="117">
        <v>6.73</v>
      </c>
      <c r="AU391" s="10">
        <v>38457.142857142855</v>
      </c>
      <c r="AV391" s="8"/>
    </row>
    <row r="392" spans="1:48" x14ac:dyDescent="0.25">
      <c r="A392" s="6">
        <v>10389</v>
      </c>
      <c r="B392" s="6">
        <v>449706</v>
      </c>
      <c r="C392" s="6">
        <v>5425305</v>
      </c>
      <c r="D392" s="205">
        <v>18</v>
      </c>
      <c r="E392" s="75" t="s">
        <v>210</v>
      </c>
      <c r="F392" s="6">
        <v>6.73</v>
      </c>
      <c r="G392" s="6">
        <v>70</v>
      </c>
      <c r="H392" s="6">
        <v>471.1</v>
      </c>
      <c r="I392" s="6">
        <v>300</v>
      </c>
      <c r="J392" s="6">
        <f t="shared" si="36"/>
        <v>141330</v>
      </c>
      <c r="K392" s="6"/>
      <c r="L392" s="84">
        <f t="shared" si="38"/>
        <v>144214.28571428571</v>
      </c>
      <c r="M392" s="7"/>
      <c r="N392" s="7"/>
      <c r="O392" s="7"/>
      <c r="P392" s="7"/>
      <c r="Q392" s="7"/>
      <c r="R392" s="7"/>
      <c r="S392" s="119" t="s">
        <v>54</v>
      </c>
      <c r="T392" s="117">
        <v>6.73</v>
      </c>
      <c r="U392" s="10">
        <v>0</v>
      </c>
      <c r="V392" s="98">
        <f t="shared" si="39"/>
        <v>0</v>
      </c>
      <c r="W392" s="119" t="s">
        <v>54</v>
      </c>
      <c r="X392" s="117">
        <v>6.73</v>
      </c>
      <c r="Y392" s="10">
        <v>0</v>
      </c>
      <c r="Z392" s="98"/>
      <c r="AA392" s="9">
        <v>1657</v>
      </c>
      <c r="AB392" s="119" t="s">
        <v>54</v>
      </c>
      <c r="AC392" s="117">
        <v>6.73</v>
      </c>
      <c r="AD392" s="10">
        <v>0</v>
      </c>
      <c r="AE392" s="110">
        <f>(Tabelle1[[#This Row],[gesamter Wärmebedarf unter Berücksichtigung Wirkungsgrad Gasfeuerungsanlage (Gas) '[kWh/a'] 2030]]*0.7)/8760</f>
        <v>0</v>
      </c>
      <c r="AF392" s="8">
        <f t="shared" si="37"/>
        <v>0</v>
      </c>
      <c r="AG392" s="119" t="s">
        <v>54</v>
      </c>
      <c r="AH392" s="117">
        <v>6.73</v>
      </c>
      <c r="AI392" s="10">
        <v>0</v>
      </c>
      <c r="AJ392" s="98">
        <f t="shared" si="40"/>
        <v>0</v>
      </c>
      <c r="AK392" s="119" t="s">
        <v>54</v>
      </c>
      <c r="AL392" s="117">
        <v>6.73</v>
      </c>
      <c r="AM392" s="10">
        <v>0</v>
      </c>
      <c r="AN392" s="98"/>
      <c r="AO392" s="119" t="s">
        <v>54</v>
      </c>
      <c r="AP392" s="117">
        <v>6.73</v>
      </c>
      <c r="AQ392" s="10">
        <v>0</v>
      </c>
      <c r="AR392" s="98">
        <f t="shared" si="41"/>
        <v>0</v>
      </c>
      <c r="AS392" s="119" t="s">
        <v>54</v>
      </c>
      <c r="AT392" s="117">
        <v>6.73</v>
      </c>
      <c r="AU392" s="10">
        <v>0</v>
      </c>
      <c r="AV392" s="8"/>
    </row>
    <row r="393" spans="1:48" x14ac:dyDescent="0.25">
      <c r="A393" s="6">
        <v>10390</v>
      </c>
      <c r="B393" s="6">
        <v>449717</v>
      </c>
      <c r="C393" s="6">
        <v>5425328</v>
      </c>
      <c r="D393" s="205">
        <v>13</v>
      </c>
      <c r="E393" s="75" t="s">
        <v>210</v>
      </c>
      <c r="F393" s="6">
        <v>6.73</v>
      </c>
      <c r="G393" s="6">
        <v>70</v>
      </c>
      <c r="H393" s="6">
        <v>471.1</v>
      </c>
      <c r="I393" s="6">
        <v>150</v>
      </c>
      <c r="J393" s="6">
        <f t="shared" si="36"/>
        <v>70665</v>
      </c>
      <c r="K393" s="6"/>
      <c r="L393" s="84">
        <f t="shared" si="38"/>
        <v>72107.142857142855</v>
      </c>
      <c r="M393" s="7"/>
      <c r="N393" s="7"/>
      <c r="O393" s="7"/>
      <c r="P393" s="7"/>
      <c r="Q393" s="7"/>
      <c r="R393" s="7"/>
      <c r="S393" s="119" t="s">
        <v>54</v>
      </c>
      <c r="T393" s="117">
        <v>6.73</v>
      </c>
      <c r="U393" s="10">
        <v>0</v>
      </c>
      <c r="V393" s="98">
        <f t="shared" si="39"/>
        <v>0</v>
      </c>
      <c r="W393" s="119" t="s">
        <v>54</v>
      </c>
      <c r="X393" s="117">
        <v>6.73</v>
      </c>
      <c r="Y393" s="10">
        <v>0</v>
      </c>
      <c r="Z393" s="98"/>
      <c r="AA393" s="9">
        <v>1315</v>
      </c>
      <c r="AB393" s="119" t="s">
        <v>54</v>
      </c>
      <c r="AC393" s="117">
        <v>6.73</v>
      </c>
      <c r="AD393" s="10">
        <v>0</v>
      </c>
      <c r="AE393" s="110">
        <f>(Tabelle1[[#This Row],[gesamter Wärmebedarf unter Berücksichtigung Wirkungsgrad Gasfeuerungsanlage (Gas) '[kWh/a'] 2030]]*0.7)/8760</f>
        <v>0</v>
      </c>
      <c r="AF393" s="8">
        <f t="shared" si="37"/>
        <v>0</v>
      </c>
      <c r="AG393" s="119" t="s">
        <v>54</v>
      </c>
      <c r="AH393" s="117">
        <v>6.73</v>
      </c>
      <c r="AI393" s="10">
        <v>0</v>
      </c>
      <c r="AJ393" s="98">
        <f t="shared" si="40"/>
        <v>0</v>
      </c>
      <c r="AK393" s="119" t="s">
        <v>54</v>
      </c>
      <c r="AL393" s="117">
        <v>6.73</v>
      </c>
      <c r="AM393" s="10">
        <v>0</v>
      </c>
      <c r="AN393" s="98"/>
      <c r="AO393" s="119" t="s">
        <v>54</v>
      </c>
      <c r="AP393" s="117">
        <v>6.73</v>
      </c>
      <c r="AQ393" s="10">
        <v>0</v>
      </c>
      <c r="AR393" s="98">
        <f t="shared" si="41"/>
        <v>0</v>
      </c>
      <c r="AS393" s="119" t="s">
        <v>54</v>
      </c>
      <c r="AT393" s="117">
        <v>6.73</v>
      </c>
      <c r="AU393" s="10">
        <v>0</v>
      </c>
      <c r="AV393" s="8"/>
    </row>
    <row r="394" spans="1:48" x14ac:dyDescent="0.25">
      <c r="A394" s="6">
        <v>10391</v>
      </c>
      <c r="B394" s="6">
        <v>449709</v>
      </c>
      <c r="C394" s="6">
        <v>5425318</v>
      </c>
      <c r="D394" s="205">
        <v>18</v>
      </c>
      <c r="E394" s="6" t="s">
        <v>211</v>
      </c>
      <c r="F394" s="6">
        <v>2</v>
      </c>
      <c r="G394" s="6">
        <v>112</v>
      </c>
      <c r="H394" s="6">
        <v>224</v>
      </c>
      <c r="I394" s="6">
        <v>270</v>
      </c>
      <c r="J394" s="6">
        <f t="shared" si="36"/>
        <v>60480</v>
      </c>
      <c r="K394" s="6"/>
      <c r="L394" s="84">
        <f t="shared" si="38"/>
        <v>61714.285714285717</v>
      </c>
      <c r="M394" s="7"/>
      <c r="N394" s="7"/>
      <c r="O394" s="7"/>
      <c r="P394" s="7"/>
      <c r="Q394" s="7"/>
      <c r="R394" s="7"/>
      <c r="S394" s="119" t="s">
        <v>54</v>
      </c>
      <c r="T394" s="117">
        <v>2</v>
      </c>
      <c r="U394" s="10">
        <v>0</v>
      </c>
      <c r="V394" s="98">
        <f t="shared" si="39"/>
        <v>0</v>
      </c>
      <c r="W394" s="119" t="s">
        <v>54</v>
      </c>
      <c r="X394" s="117">
        <v>2</v>
      </c>
      <c r="Y394" s="10">
        <v>0</v>
      </c>
      <c r="Z394" s="98"/>
      <c r="AA394" s="9">
        <v>1477</v>
      </c>
      <c r="AB394" s="119" t="s">
        <v>54</v>
      </c>
      <c r="AC394" s="117">
        <v>2</v>
      </c>
      <c r="AD394" s="10">
        <v>0</v>
      </c>
      <c r="AE394" s="110">
        <f>(Tabelle1[[#This Row],[gesamter Wärmebedarf unter Berücksichtigung Wirkungsgrad Gasfeuerungsanlage (Gas) '[kWh/a'] 2030]]*0.7)/8760</f>
        <v>0</v>
      </c>
      <c r="AF394" s="8">
        <f t="shared" si="37"/>
        <v>0</v>
      </c>
      <c r="AG394" s="119" t="s">
        <v>54</v>
      </c>
      <c r="AH394" s="117">
        <v>2</v>
      </c>
      <c r="AI394" s="10">
        <v>0</v>
      </c>
      <c r="AJ394" s="98">
        <f t="shared" si="40"/>
        <v>0</v>
      </c>
      <c r="AK394" s="119" t="s">
        <v>54</v>
      </c>
      <c r="AL394" s="117">
        <v>2</v>
      </c>
      <c r="AM394" s="10">
        <v>0</v>
      </c>
      <c r="AN394" s="98"/>
      <c r="AO394" s="119" t="s">
        <v>54</v>
      </c>
      <c r="AP394" s="117">
        <v>2</v>
      </c>
      <c r="AQ394" s="10">
        <v>0</v>
      </c>
      <c r="AR394" s="98">
        <f t="shared" si="41"/>
        <v>0</v>
      </c>
      <c r="AS394" s="119" t="s">
        <v>54</v>
      </c>
      <c r="AT394" s="117">
        <v>2</v>
      </c>
      <c r="AU394" s="10">
        <v>0</v>
      </c>
      <c r="AV394" s="8"/>
    </row>
    <row r="395" spans="1:48" x14ac:dyDescent="0.25">
      <c r="A395" s="6">
        <v>10392</v>
      </c>
      <c r="B395" s="6">
        <v>449740</v>
      </c>
      <c r="C395" s="6">
        <v>5425309</v>
      </c>
      <c r="D395" s="205">
        <v>14</v>
      </c>
      <c r="E395" s="6" t="s">
        <v>212</v>
      </c>
      <c r="F395" s="6">
        <v>1</v>
      </c>
      <c r="G395" s="6">
        <v>150</v>
      </c>
      <c r="H395" s="6">
        <v>150</v>
      </c>
      <c r="I395" s="6">
        <v>180</v>
      </c>
      <c r="J395" s="6">
        <f t="shared" si="36"/>
        <v>27000</v>
      </c>
      <c r="K395" s="6"/>
      <c r="L395" s="84">
        <f t="shared" si="38"/>
        <v>27551.020408163266</v>
      </c>
      <c r="M395" s="7"/>
      <c r="N395" s="7"/>
      <c r="O395" s="7"/>
      <c r="P395" s="7"/>
      <c r="Q395" s="7"/>
      <c r="R395" s="7"/>
      <c r="S395" s="119" t="s">
        <v>54</v>
      </c>
      <c r="T395" s="117">
        <v>1</v>
      </c>
      <c r="U395" s="10">
        <v>0</v>
      </c>
      <c r="V395" s="98">
        <f t="shared" si="39"/>
        <v>0</v>
      </c>
      <c r="W395" s="119" t="s">
        <v>53</v>
      </c>
      <c r="X395" s="117">
        <v>1</v>
      </c>
      <c r="Y395" s="10">
        <v>27551.020408163266</v>
      </c>
      <c r="Z395" s="98"/>
      <c r="AA395" s="9">
        <v>45</v>
      </c>
      <c r="AB395" s="119" t="s">
        <v>53</v>
      </c>
      <c r="AC395" s="117">
        <v>1</v>
      </c>
      <c r="AD395" s="10">
        <v>27551.020408163266</v>
      </c>
      <c r="AE395" s="110">
        <f>(Tabelle1[[#This Row],[gesamter Wärmebedarf unter Berücksichtigung Wirkungsgrad Gasfeuerungsanlage (Gas) '[kWh/a'] 2030]]*0.7)/8760</f>
        <v>2.2015655577299413</v>
      </c>
      <c r="AF395" s="8">
        <f t="shared" si="37"/>
        <v>5.3264217946585601E-5</v>
      </c>
      <c r="AG395" s="119" t="s">
        <v>53</v>
      </c>
      <c r="AH395" s="117">
        <v>1</v>
      </c>
      <c r="AI395" s="10">
        <v>27551.020408163266</v>
      </c>
      <c r="AJ395" s="98">
        <f t="shared" si="40"/>
        <v>2.6179992544963188E-5</v>
      </c>
      <c r="AK395" s="119" t="s">
        <v>53</v>
      </c>
      <c r="AL395" s="117">
        <v>1</v>
      </c>
      <c r="AM395" s="10">
        <v>27551.020408163266</v>
      </c>
      <c r="AN395" s="98"/>
      <c r="AO395" s="119" t="s">
        <v>53</v>
      </c>
      <c r="AP395" s="117">
        <v>1</v>
      </c>
      <c r="AQ395" s="10">
        <v>27551.020408163266</v>
      </c>
      <c r="AR395" s="98">
        <f t="shared" si="41"/>
        <v>2.6179992544963188E-5</v>
      </c>
      <c r="AS395" s="119" t="s">
        <v>53</v>
      </c>
      <c r="AT395" s="117">
        <v>1</v>
      </c>
      <c r="AU395" s="10">
        <v>27551.020408163266</v>
      </c>
      <c r="AV395" s="8"/>
    </row>
    <row r="396" spans="1:48" x14ac:dyDescent="0.25">
      <c r="A396" s="6">
        <v>10393</v>
      </c>
      <c r="B396" s="6">
        <v>449734</v>
      </c>
      <c r="C396" s="6">
        <v>5425297</v>
      </c>
      <c r="D396" s="205">
        <v>12</v>
      </c>
      <c r="E396" s="6" t="s">
        <v>212</v>
      </c>
      <c r="F396" s="6">
        <v>1</v>
      </c>
      <c r="G396" s="6">
        <v>150</v>
      </c>
      <c r="H396" s="6">
        <v>150</v>
      </c>
      <c r="I396" s="6">
        <v>230</v>
      </c>
      <c r="J396" s="6">
        <f t="shared" si="36"/>
        <v>34500</v>
      </c>
      <c r="K396" s="6"/>
      <c r="L396" s="84">
        <f t="shared" si="38"/>
        <v>35204.081632653062</v>
      </c>
      <c r="M396" s="7"/>
      <c r="N396" s="7"/>
      <c r="O396" s="7"/>
      <c r="P396" s="7"/>
      <c r="Q396" s="7"/>
      <c r="R396" s="7"/>
      <c r="S396" s="119" t="s">
        <v>54</v>
      </c>
      <c r="T396" s="117">
        <v>1</v>
      </c>
      <c r="U396" s="10">
        <v>0</v>
      </c>
      <c r="V396" s="98">
        <f t="shared" si="39"/>
        <v>0</v>
      </c>
      <c r="W396" s="119" t="s">
        <v>54</v>
      </c>
      <c r="X396" s="117">
        <v>1</v>
      </c>
      <c r="Y396" s="10">
        <v>0</v>
      </c>
      <c r="Z396" s="98"/>
      <c r="AA396" s="9">
        <v>388</v>
      </c>
      <c r="AB396" s="119" t="s">
        <v>54</v>
      </c>
      <c r="AC396" s="117">
        <v>1</v>
      </c>
      <c r="AD396" s="10">
        <v>0</v>
      </c>
      <c r="AE396" s="110">
        <f>(Tabelle1[[#This Row],[gesamter Wärmebedarf unter Berücksichtigung Wirkungsgrad Gasfeuerungsanlage (Gas) '[kWh/a'] 2030]]*0.7)/8760</f>
        <v>0</v>
      </c>
      <c r="AF396" s="8">
        <f t="shared" si="37"/>
        <v>0</v>
      </c>
      <c r="AG396" s="119" t="s">
        <v>54</v>
      </c>
      <c r="AH396" s="117">
        <v>1</v>
      </c>
      <c r="AI396" s="10">
        <v>0</v>
      </c>
      <c r="AJ396" s="98">
        <f t="shared" si="40"/>
        <v>0</v>
      </c>
      <c r="AK396" s="119" t="s">
        <v>54</v>
      </c>
      <c r="AL396" s="117">
        <v>1</v>
      </c>
      <c r="AM396" s="10">
        <v>0</v>
      </c>
      <c r="AN396" s="98"/>
      <c r="AO396" s="119" t="s">
        <v>54</v>
      </c>
      <c r="AP396" s="117">
        <v>1</v>
      </c>
      <c r="AQ396" s="10">
        <v>0</v>
      </c>
      <c r="AR396" s="98">
        <f t="shared" si="41"/>
        <v>0</v>
      </c>
      <c r="AS396" s="119" t="s">
        <v>54</v>
      </c>
      <c r="AT396" s="117">
        <v>1</v>
      </c>
      <c r="AU396" s="10">
        <v>0</v>
      </c>
      <c r="AV396" s="8"/>
    </row>
    <row r="397" spans="1:48" x14ac:dyDescent="0.25">
      <c r="A397" s="6">
        <v>10394</v>
      </c>
      <c r="B397" s="6">
        <v>449748</v>
      </c>
      <c r="C397" s="6">
        <v>5425338</v>
      </c>
      <c r="D397" s="205">
        <v>12</v>
      </c>
      <c r="E397" s="6" t="s">
        <v>212</v>
      </c>
      <c r="F397" s="6">
        <v>1</v>
      </c>
      <c r="G397" s="6">
        <v>150</v>
      </c>
      <c r="H397" s="6">
        <v>150</v>
      </c>
      <c r="I397" s="6">
        <v>190</v>
      </c>
      <c r="J397" s="6">
        <f t="shared" si="36"/>
        <v>28500</v>
      </c>
      <c r="K397" s="6"/>
      <c r="L397" s="84">
        <f t="shared" si="38"/>
        <v>29081.632653061224</v>
      </c>
      <c r="M397" s="7"/>
      <c r="N397" s="7"/>
      <c r="O397" s="7"/>
      <c r="P397" s="7"/>
      <c r="Q397" s="7"/>
      <c r="R397" s="7"/>
      <c r="S397" s="119" t="s">
        <v>54</v>
      </c>
      <c r="T397" s="117">
        <v>1</v>
      </c>
      <c r="U397" s="10">
        <v>0</v>
      </c>
      <c r="V397" s="98">
        <f t="shared" si="39"/>
        <v>0</v>
      </c>
      <c r="W397" s="119" t="s">
        <v>54</v>
      </c>
      <c r="X397" s="117">
        <v>1</v>
      </c>
      <c r="Y397" s="10">
        <v>0</v>
      </c>
      <c r="Z397" s="98"/>
      <c r="AA397" s="9">
        <v>588</v>
      </c>
      <c r="AB397" s="119" t="s">
        <v>54</v>
      </c>
      <c r="AC397" s="117">
        <v>1</v>
      </c>
      <c r="AD397" s="10">
        <v>0</v>
      </c>
      <c r="AE397" s="110">
        <f>(Tabelle1[[#This Row],[gesamter Wärmebedarf unter Berücksichtigung Wirkungsgrad Gasfeuerungsanlage (Gas) '[kWh/a'] 2030]]*0.7)/8760</f>
        <v>0</v>
      </c>
      <c r="AF397" s="8">
        <f t="shared" si="37"/>
        <v>0</v>
      </c>
      <c r="AG397" s="119" t="s">
        <v>54</v>
      </c>
      <c r="AH397" s="117">
        <v>1</v>
      </c>
      <c r="AI397" s="10">
        <v>0</v>
      </c>
      <c r="AJ397" s="98">
        <f t="shared" si="40"/>
        <v>0</v>
      </c>
      <c r="AK397" s="119" t="s">
        <v>54</v>
      </c>
      <c r="AL397" s="117">
        <v>1</v>
      </c>
      <c r="AM397" s="10">
        <v>0</v>
      </c>
      <c r="AN397" s="98"/>
      <c r="AO397" s="119" t="s">
        <v>54</v>
      </c>
      <c r="AP397" s="117">
        <v>1</v>
      </c>
      <c r="AQ397" s="10">
        <v>0</v>
      </c>
      <c r="AR397" s="98">
        <f t="shared" si="41"/>
        <v>0</v>
      </c>
      <c r="AS397" s="119" t="s">
        <v>54</v>
      </c>
      <c r="AT397" s="117">
        <v>1</v>
      </c>
      <c r="AU397" s="10">
        <v>0</v>
      </c>
      <c r="AV397" s="8"/>
    </row>
    <row r="398" spans="1:48" x14ac:dyDescent="0.25">
      <c r="A398" s="6">
        <v>10395</v>
      </c>
      <c r="B398" s="6">
        <v>449758</v>
      </c>
      <c r="C398" s="6">
        <v>5425334</v>
      </c>
      <c r="D398" s="205">
        <v>12</v>
      </c>
      <c r="E398" s="6" t="s">
        <v>212</v>
      </c>
      <c r="F398" s="6">
        <v>1</v>
      </c>
      <c r="G398" s="6">
        <v>150</v>
      </c>
      <c r="H398" s="6">
        <v>150</v>
      </c>
      <c r="I398" s="6">
        <v>170</v>
      </c>
      <c r="J398" s="6">
        <f t="shared" si="36"/>
        <v>25500</v>
      </c>
      <c r="K398" s="6"/>
      <c r="L398" s="84">
        <f t="shared" si="38"/>
        <v>26020.408163265307</v>
      </c>
      <c r="M398" s="7"/>
      <c r="N398" s="7"/>
      <c r="O398" s="7"/>
      <c r="P398" s="7"/>
      <c r="Q398" s="7"/>
      <c r="R398" s="7"/>
      <c r="S398" s="119" t="s">
        <v>54</v>
      </c>
      <c r="T398" s="117">
        <v>1</v>
      </c>
      <c r="U398" s="10">
        <v>0</v>
      </c>
      <c r="V398" s="98">
        <f t="shared" si="39"/>
        <v>0</v>
      </c>
      <c r="W398" s="119" t="s">
        <v>54</v>
      </c>
      <c r="X398" s="117">
        <v>1</v>
      </c>
      <c r="Y398" s="10">
        <v>0</v>
      </c>
      <c r="Z398" s="98"/>
      <c r="AA398" s="9">
        <v>934</v>
      </c>
      <c r="AB398" s="119" t="s">
        <v>54</v>
      </c>
      <c r="AC398" s="117">
        <v>1</v>
      </c>
      <c r="AD398" s="10">
        <v>0</v>
      </c>
      <c r="AE398" s="110">
        <f>(Tabelle1[[#This Row],[gesamter Wärmebedarf unter Berücksichtigung Wirkungsgrad Gasfeuerungsanlage (Gas) '[kWh/a'] 2030]]*0.7)/8760</f>
        <v>0</v>
      </c>
      <c r="AF398" s="8">
        <f t="shared" si="37"/>
        <v>0</v>
      </c>
      <c r="AG398" s="119" t="s">
        <v>54</v>
      </c>
      <c r="AH398" s="117">
        <v>1</v>
      </c>
      <c r="AI398" s="10">
        <v>0</v>
      </c>
      <c r="AJ398" s="98">
        <f t="shared" si="40"/>
        <v>0</v>
      </c>
      <c r="AK398" s="119" t="s">
        <v>54</v>
      </c>
      <c r="AL398" s="117">
        <v>1</v>
      </c>
      <c r="AM398" s="10">
        <v>0</v>
      </c>
      <c r="AN398" s="98"/>
      <c r="AO398" s="119" t="s">
        <v>54</v>
      </c>
      <c r="AP398" s="117">
        <v>1</v>
      </c>
      <c r="AQ398" s="10">
        <v>0</v>
      </c>
      <c r="AR398" s="98">
        <f t="shared" si="41"/>
        <v>0</v>
      </c>
      <c r="AS398" s="119" t="s">
        <v>54</v>
      </c>
      <c r="AT398" s="117">
        <v>1</v>
      </c>
      <c r="AU398" s="10">
        <v>0</v>
      </c>
      <c r="AV398" s="8"/>
    </row>
    <row r="399" spans="1:48" x14ac:dyDescent="0.25">
      <c r="A399" s="6">
        <v>10396</v>
      </c>
      <c r="B399" s="6">
        <v>449777</v>
      </c>
      <c r="C399" s="6">
        <v>5425329</v>
      </c>
      <c r="D399" s="205">
        <v>12</v>
      </c>
      <c r="E399" s="6" t="s">
        <v>212</v>
      </c>
      <c r="F399" s="6">
        <v>1</v>
      </c>
      <c r="G399" s="6">
        <v>150</v>
      </c>
      <c r="H399" s="6">
        <v>150</v>
      </c>
      <c r="I399" s="6">
        <v>170</v>
      </c>
      <c r="J399" s="6">
        <f t="shared" si="36"/>
        <v>25500</v>
      </c>
      <c r="K399" s="6"/>
      <c r="L399" s="84">
        <f t="shared" si="38"/>
        <v>26020.408163265307</v>
      </c>
      <c r="M399" s="7"/>
      <c r="N399" s="7"/>
      <c r="O399" s="7"/>
      <c r="P399" s="7"/>
      <c r="Q399" s="7"/>
      <c r="R399" s="7"/>
      <c r="S399" s="119" t="s">
        <v>54</v>
      </c>
      <c r="T399" s="117">
        <v>1</v>
      </c>
      <c r="U399" s="10">
        <v>0</v>
      </c>
      <c r="V399" s="98">
        <f t="shared" si="39"/>
        <v>0</v>
      </c>
      <c r="W399" s="119" t="s">
        <v>54</v>
      </c>
      <c r="X399" s="117">
        <v>1</v>
      </c>
      <c r="Y399" s="10">
        <v>0</v>
      </c>
      <c r="Z399" s="98"/>
      <c r="AA399" s="9">
        <v>581</v>
      </c>
      <c r="AB399" s="119" t="s">
        <v>54</v>
      </c>
      <c r="AC399" s="117">
        <v>1</v>
      </c>
      <c r="AD399" s="10">
        <v>0</v>
      </c>
      <c r="AE399" s="110">
        <f>(Tabelle1[[#This Row],[gesamter Wärmebedarf unter Berücksichtigung Wirkungsgrad Gasfeuerungsanlage (Gas) '[kWh/a'] 2030]]*0.7)/8760</f>
        <v>0</v>
      </c>
      <c r="AF399" s="8">
        <f t="shared" si="37"/>
        <v>0</v>
      </c>
      <c r="AG399" s="119" t="s">
        <v>54</v>
      </c>
      <c r="AH399" s="117">
        <v>1</v>
      </c>
      <c r="AI399" s="10">
        <v>0</v>
      </c>
      <c r="AJ399" s="98">
        <f t="shared" si="40"/>
        <v>0</v>
      </c>
      <c r="AK399" s="119" t="s">
        <v>54</v>
      </c>
      <c r="AL399" s="117">
        <v>1</v>
      </c>
      <c r="AM399" s="10">
        <v>0</v>
      </c>
      <c r="AN399" s="98"/>
      <c r="AO399" s="119" t="s">
        <v>54</v>
      </c>
      <c r="AP399" s="117">
        <v>1</v>
      </c>
      <c r="AQ399" s="10">
        <v>0</v>
      </c>
      <c r="AR399" s="98">
        <f t="shared" si="41"/>
        <v>0</v>
      </c>
      <c r="AS399" s="119" t="s">
        <v>54</v>
      </c>
      <c r="AT399" s="117">
        <v>1</v>
      </c>
      <c r="AU399" s="10">
        <v>0</v>
      </c>
      <c r="AV399" s="8"/>
    </row>
    <row r="400" spans="1:48" x14ac:dyDescent="0.25">
      <c r="A400" s="6">
        <v>10397</v>
      </c>
      <c r="B400" s="6">
        <v>449787</v>
      </c>
      <c r="C400" s="6">
        <v>5425327</v>
      </c>
      <c r="D400" s="205">
        <v>12</v>
      </c>
      <c r="E400" s="6" t="s">
        <v>212</v>
      </c>
      <c r="F400" s="6">
        <v>1</v>
      </c>
      <c r="G400" s="6">
        <v>150</v>
      </c>
      <c r="H400" s="6">
        <v>150</v>
      </c>
      <c r="I400" s="6">
        <v>140</v>
      </c>
      <c r="J400" s="6">
        <f t="shared" si="36"/>
        <v>21000</v>
      </c>
      <c r="K400" s="6"/>
      <c r="L400" s="84">
        <f t="shared" si="38"/>
        <v>21428.571428571428</v>
      </c>
      <c r="M400" s="7"/>
      <c r="N400" s="7"/>
      <c r="O400" s="7"/>
      <c r="P400" s="7"/>
      <c r="Q400" s="7"/>
      <c r="R400" s="7"/>
      <c r="S400" s="119" t="s">
        <v>53</v>
      </c>
      <c r="T400" s="117">
        <v>1</v>
      </c>
      <c r="U400" s="10">
        <v>21428.571428571428</v>
      </c>
      <c r="V400" s="98">
        <f t="shared" si="39"/>
        <v>4.2851070248330516E-5</v>
      </c>
      <c r="W400" s="119" t="s">
        <v>53</v>
      </c>
      <c r="X400" s="117">
        <v>1</v>
      </c>
      <c r="Y400" s="10">
        <v>21428.571428571428</v>
      </c>
      <c r="Z400" s="98"/>
      <c r="AA400" s="9">
        <v>642</v>
      </c>
      <c r="AB400" s="119" t="s">
        <v>53</v>
      </c>
      <c r="AC400" s="117">
        <v>1</v>
      </c>
      <c r="AD400" s="10">
        <v>21428.571428571428</v>
      </c>
      <c r="AE400" s="110">
        <f>(Tabelle1[[#This Row],[gesamter Wärmebedarf unter Berücksichtigung Wirkungsgrad Gasfeuerungsanlage (Gas) '[kWh/a'] 2030]]*0.7)/8760</f>
        <v>1.7123287671232874</v>
      </c>
      <c r="AF400" s="8">
        <f t="shared" si="37"/>
        <v>4.142772506956657E-5</v>
      </c>
      <c r="AG400" s="119" t="s">
        <v>53</v>
      </c>
      <c r="AH400" s="117">
        <v>1</v>
      </c>
      <c r="AI400" s="10">
        <v>21428.571428571428</v>
      </c>
      <c r="AJ400" s="98">
        <f t="shared" si="40"/>
        <v>2.0362216423860254E-5</v>
      </c>
      <c r="AK400" s="119" t="s">
        <v>53</v>
      </c>
      <c r="AL400" s="117">
        <v>1</v>
      </c>
      <c r="AM400" s="10">
        <v>21428.571428571428</v>
      </c>
      <c r="AN400" s="98"/>
      <c r="AO400" s="119" t="s">
        <v>53</v>
      </c>
      <c r="AP400" s="117">
        <v>1</v>
      </c>
      <c r="AQ400" s="10">
        <v>21428.571428571428</v>
      </c>
      <c r="AR400" s="98">
        <f t="shared" si="41"/>
        <v>2.0362216423860254E-5</v>
      </c>
      <c r="AS400" s="119" t="s">
        <v>53</v>
      </c>
      <c r="AT400" s="117">
        <v>1</v>
      </c>
      <c r="AU400" s="10">
        <v>21428.571428571428</v>
      </c>
      <c r="AV400" s="8"/>
    </row>
    <row r="401" spans="1:48" x14ac:dyDescent="0.25">
      <c r="A401" s="6">
        <v>10398</v>
      </c>
      <c r="B401" s="6">
        <v>449806</v>
      </c>
      <c r="C401" s="6">
        <v>5425321</v>
      </c>
      <c r="D401" s="205">
        <v>11</v>
      </c>
      <c r="E401" s="75" t="s">
        <v>210</v>
      </c>
      <c r="F401" s="6">
        <v>6.73</v>
      </c>
      <c r="G401" s="6">
        <v>70</v>
      </c>
      <c r="H401" s="6">
        <v>471.1</v>
      </c>
      <c r="I401" s="6">
        <v>110</v>
      </c>
      <c r="J401" s="6">
        <f t="shared" si="36"/>
        <v>51821</v>
      </c>
      <c r="K401" s="6"/>
      <c r="L401" s="84">
        <f t="shared" si="38"/>
        <v>52878.571428571428</v>
      </c>
      <c r="M401" s="7"/>
      <c r="N401" s="7"/>
      <c r="O401" s="7"/>
      <c r="P401" s="7"/>
      <c r="Q401" s="7"/>
      <c r="R401" s="7"/>
      <c r="S401" s="119" t="s">
        <v>53</v>
      </c>
      <c r="T401" s="117">
        <v>6.73</v>
      </c>
      <c r="U401" s="10">
        <v>52878.571428571428</v>
      </c>
      <c r="V401" s="98">
        <f t="shared" si="39"/>
        <v>1.0574215768279696E-4</v>
      </c>
      <c r="W401" s="119" t="s">
        <v>53</v>
      </c>
      <c r="X401" s="117">
        <v>6.73</v>
      </c>
      <c r="Y401" s="10">
        <v>52878.571428571428</v>
      </c>
      <c r="Z401" s="98"/>
      <c r="AA401" s="9">
        <v>1670</v>
      </c>
      <c r="AB401" s="119" t="s">
        <v>53</v>
      </c>
      <c r="AC401" s="117">
        <v>6.73</v>
      </c>
      <c r="AD401" s="10">
        <v>52878.571428571428</v>
      </c>
      <c r="AE401" s="110">
        <f>(Tabelle1[[#This Row],[gesamter Wärmebedarf unter Berücksichtigung Wirkungsgrad Gasfeuerungsanlage (Gas) '[kWh/a'] 2030]]*0.7)/8760</f>
        <v>4.2254566210045663</v>
      </c>
      <c r="AF401" s="8">
        <f t="shared" si="37"/>
        <v>1.0222981623000046E-4</v>
      </c>
      <c r="AG401" s="119" t="s">
        <v>53</v>
      </c>
      <c r="AH401" s="117">
        <v>6.73</v>
      </c>
      <c r="AI401" s="10">
        <v>52878.571428571428</v>
      </c>
      <c r="AJ401" s="98">
        <f t="shared" si="40"/>
        <v>5.0247162728612495E-5</v>
      </c>
      <c r="AK401" s="119" t="s">
        <v>53</v>
      </c>
      <c r="AL401" s="117">
        <v>6.73</v>
      </c>
      <c r="AM401" s="10">
        <v>52878.571428571428</v>
      </c>
      <c r="AN401" s="98"/>
      <c r="AO401" s="119" t="s">
        <v>53</v>
      </c>
      <c r="AP401" s="117">
        <v>6.73</v>
      </c>
      <c r="AQ401" s="10">
        <v>52878.571428571428</v>
      </c>
      <c r="AR401" s="98">
        <f t="shared" si="41"/>
        <v>5.0247162728612495E-5</v>
      </c>
      <c r="AS401" s="119" t="s">
        <v>53</v>
      </c>
      <c r="AT401" s="117">
        <v>6.73</v>
      </c>
      <c r="AU401" s="10">
        <v>52878.571428571428</v>
      </c>
      <c r="AV401" s="8"/>
    </row>
    <row r="402" spans="1:48" x14ac:dyDescent="0.25">
      <c r="A402" s="6">
        <v>10399</v>
      </c>
      <c r="B402" s="6">
        <v>449815</v>
      </c>
      <c r="C402" s="6">
        <v>5425318</v>
      </c>
      <c r="D402" s="205">
        <v>12</v>
      </c>
      <c r="E402" s="6" t="s">
        <v>212</v>
      </c>
      <c r="F402" s="6">
        <v>1</v>
      </c>
      <c r="G402" s="6">
        <v>150</v>
      </c>
      <c r="H402" s="6">
        <v>150</v>
      </c>
      <c r="I402" s="6">
        <v>140</v>
      </c>
      <c r="J402" s="6">
        <f t="shared" si="36"/>
        <v>21000</v>
      </c>
      <c r="K402" s="6"/>
      <c r="L402" s="84">
        <f t="shared" si="38"/>
        <v>21428.571428571428</v>
      </c>
      <c r="M402" s="7"/>
      <c r="N402" s="7"/>
      <c r="O402" s="7"/>
      <c r="P402" s="7"/>
      <c r="Q402" s="7"/>
      <c r="R402" s="7"/>
      <c r="S402" s="119" t="s">
        <v>53</v>
      </c>
      <c r="T402" s="117">
        <v>1</v>
      </c>
      <c r="U402" s="10">
        <v>21428.571428571428</v>
      </c>
      <c r="V402" s="98">
        <f t="shared" si="39"/>
        <v>4.2851070248330516E-5</v>
      </c>
      <c r="W402" s="119" t="s">
        <v>53</v>
      </c>
      <c r="X402" s="117">
        <v>1</v>
      </c>
      <c r="Y402" s="10">
        <v>21428.571428571428</v>
      </c>
      <c r="Z402" s="98"/>
      <c r="AA402" s="9">
        <v>1473</v>
      </c>
      <c r="AB402" s="119" t="s">
        <v>53</v>
      </c>
      <c r="AC402" s="117">
        <v>1</v>
      </c>
      <c r="AD402" s="10">
        <v>21428.571428571428</v>
      </c>
      <c r="AE402" s="110">
        <f>(Tabelle1[[#This Row],[gesamter Wärmebedarf unter Berücksichtigung Wirkungsgrad Gasfeuerungsanlage (Gas) '[kWh/a'] 2030]]*0.7)/8760</f>
        <v>1.7123287671232874</v>
      </c>
      <c r="AF402" s="8">
        <f t="shared" si="37"/>
        <v>4.142772506956657E-5</v>
      </c>
      <c r="AG402" s="119" t="s">
        <v>53</v>
      </c>
      <c r="AH402" s="117">
        <v>1</v>
      </c>
      <c r="AI402" s="10">
        <v>21428.571428571428</v>
      </c>
      <c r="AJ402" s="98">
        <f t="shared" si="40"/>
        <v>2.0362216423860254E-5</v>
      </c>
      <c r="AK402" s="119" t="s">
        <v>54</v>
      </c>
      <c r="AL402" s="117">
        <v>1</v>
      </c>
      <c r="AM402" s="10">
        <v>0</v>
      </c>
      <c r="AN402" s="98"/>
      <c r="AO402" s="119" t="s">
        <v>54</v>
      </c>
      <c r="AP402" s="117">
        <v>1</v>
      </c>
      <c r="AQ402" s="10">
        <v>0</v>
      </c>
      <c r="AR402" s="98">
        <f t="shared" si="41"/>
        <v>0</v>
      </c>
      <c r="AS402" s="119" t="s">
        <v>54</v>
      </c>
      <c r="AT402" s="117">
        <v>1</v>
      </c>
      <c r="AU402" s="10">
        <v>0</v>
      </c>
      <c r="AV402" s="8"/>
    </row>
    <row r="403" spans="1:48" x14ac:dyDescent="0.25">
      <c r="A403" s="6">
        <v>10400</v>
      </c>
      <c r="B403" s="6">
        <v>449837</v>
      </c>
      <c r="C403" s="6">
        <v>5425309</v>
      </c>
      <c r="D403" s="205">
        <v>14</v>
      </c>
      <c r="E403" s="6" t="s">
        <v>212</v>
      </c>
      <c r="F403" s="6">
        <v>1</v>
      </c>
      <c r="G403" s="6">
        <v>150</v>
      </c>
      <c r="H403" s="6">
        <v>150</v>
      </c>
      <c r="I403" s="6">
        <v>40</v>
      </c>
      <c r="J403" s="6">
        <f t="shared" si="36"/>
        <v>6000</v>
      </c>
      <c r="K403" s="6"/>
      <c r="L403" s="84">
        <f t="shared" si="38"/>
        <v>6122.4489795918371</v>
      </c>
      <c r="M403" s="7"/>
      <c r="N403" s="7"/>
      <c r="O403" s="7"/>
      <c r="P403" s="7"/>
      <c r="Q403" s="7"/>
      <c r="R403" s="7"/>
      <c r="S403" s="119" t="s">
        <v>53</v>
      </c>
      <c r="T403" s="117">
        <v>1</v>
      </c>
      <c r="U403" s="10">
        <v>6122.4489795918371</v>
      </c>
      <c r="V403" s="98">
        <f t="shared" si="39"/>
        <v>1.2243162928094433E-5</v>
      </c>
      <c r="W403" s="119" t="s">
        <v>53</v>
      </c>
      <c r="X403" s="117">
        <v>1</v>
      </c>
      <c r="Y403" s="10">
        <v>6122.4489795918371</v>
      </c>
      <c r="Z403" s="98"/>
      <c r="AA403" s="9">
        <v>250</v>
      </c>
      <c r="AB403" s="119" t="s">
        <v>53</v>
      </c>
      <c r="AC403" s="117">
        <v>1</v>
      </c>
      <c r="AD403" s="10">
        <v>6122.4489795918371</v>
      </c>
      <c r="AE403" s="110">
        <f>(Tabelle1[[#This Row],[gesamter Wärmebedarf unter Berücksichtigung Wirkungsgrad Gasfeuerungsanlage (Gas) '[kWh/a'] 2030]]*0.7)/8760</f>
        <v>0.48923679060665359</v>
      </c>
      <c r="AF403" s="8">
        <f t="shared" si="37"/>
        <v>1.1836492877019022E-5</v>
      </c>
      <c r="AG403" s="119" t="s">
        <v>53</v>
      </c>
      <c r="AH403" s="117">
        <v>1</v>
      </c>
      <c r="AI403" s="10">
        <v>6122.4489795918371</v>
      </c>
      <c r="AJ403" s="98">
        <f t="shared" si="40"/>
        <v>5.8177761211029311E-6</v>
      </c>
      <c r="AK403" s="119" t="s">
        <v>53</v>
      </c>
      <c r="AL403" s="117">
        <v>1</v>
      </c>
      <c r="AM403" s="10">
        <v>6122.4489795918371</v>
      </c>
      <c r="AN403" s="98"/>
      <c r="AO403" s="119" t="s">
        <v>53</v>
      </c>
      <c r="AP403" s="117">
        <v>1</v>
      </c>
      <c r="AQ403" s="10">
        <v>6122.4489795918371</v>
      </c>
      <c r="AR403" s="98">
        <f t="shared" si="41"/>
        <v>5.8177761211029311E-6</v>
      </c>
      <c r="AS403" s="119" t="s">
        <v>54</v>
      </c>
      <c r="AT403" s="117">
        <v>1</v>
      </c>
      <c r="AU403" s="10">
        <v>0</v>
      </c>
      <c r="AV403" s="8"/>
    </row>
    <row r="404" spans="1:48" x14ac:dyDescent="0.25">
      <c r="A404" s="6">
        <v>10401</v>
      </c>
      <c r="B404" s="6">
        <v>449847</v>
      </c>
      <c r="C404" s="6">
        <v>5425308</v>
      </c>
      <c r="D404" s="205">
        <v>12</v>
      </c>
      <c r="E404" s="6" t="s">
        <v>212</v>
      </c>
      <c r="F404" s="6">
        <v>1</v>
      </c>
      <c r="G404" s="6">
        <v>150</v>
      </c>
      <c r="H404" s="6">
        <v>150</v>
      </c>
      <c r="I404" s="6">
        <v>150</v>
      </c>
      <c r="J404" s="6">
        <f t="shared" si="36"/>
        <v>22500</v>
      </c>
      <c r="K404" s="6"/>
      <c r="L404" s="84">
        <f t="shared" si="38"/>
        <v>22959.18367346939</v>
      </c>
      <c r="M404" s="7"/>
      <c r="N404" s="7"/>
      <c r="O404" s="7"/>
      <c r="P404" s="7"/>
      <c r="Q404" s="7"/>
      <c r="R404" s="7"/>
      <c r="S404" s="119" t="s">
        <v>54</v>
      </c>
      <c r="T404" s="117">
        <v>1</v>
      </c>
      <c r="U404" s="10">
        <v>0</v>
      </c>
      <c r="V404" s="98">
        <f t="shared" si="39"/>
        <v>0</v>
      </c>
      <c r="W404" s="119" t="s">
        <v>54</v>
      </c>
      <c r="X404" s="117">
        <v>1</v>
      </c>
      <c r="Y404" s="10">
        <v>0</v>
      </c>
      <c r="Z404" s="98"/>
      <c r="AA404" s="9">
        <v>1596</v>
      </c>
      <c r="AB404" s="119" t="s">
        <v>54</v>
      </c>
      <c r="AC404" s="117">
        <v>1</v>
      </c>
      <c r="AD404" s="10">
        <v>0</v>
      </c>
      <c r="AE404" s="110">
        <f>(Tabelle1[[#This Row],[gesamter Wärmebedarf unter Berücksichtigung Wirkungsgrad Gasfeuerungsanlage (Gas) '[kWh/a'] 2030]]*0.7)/8760</f>
        <v>0</v>
      </c>
      <c r="AF404" s="8">
        <f t="shared" si="37"/>
        <v>0</v>
      </c>
      <c r="AG404" s="119" t="s">
        <v>54</v>
      </c>
      <c r="AH404" s="117">
        <v>1</v>
      </c>
      <c r="AI404" s="10">
        <v>0</v>
      </c>
      <c r="AJ404" s="98">
        <f t="shared" si="40"/>
        <v>0</v>
      </c>
      <c r="AK404" s="119" t="s">
        <v>54</v>
      </c>
      <c r="AL404" s="117">
        <v>1</v>
      </c>
      <c r="AM404" s="10">
        <v>0</v>
      </c>
      <c r="AN404" s="98"/>
      <c r="AO404" s="119" t="s">
        <v>54</v>
      </c>
      <c r="AP404" s="117">
        <v>1</v>
      </c>
      <c r="AQ404" s="10">
        <v>0</v>
      </c>
      <c r="AR404" s="98">
        <f t="shared" si="41"/>
        <v>0</v>
      </c>
      <c r="AS404" s="119" t="s">
        <v>54</v>
      </c>
      <c r="AT404" s="117">
        <v>1</v>
      </c>
      <c r="AU404" s="10">
        <v>0</v>
      </c>
      <c r="AV404" s="8"/>
    </row>
    <row r="405" spans="1:48" x14ac:dyDescent="0.25">
      <c r="A405" s="6">
        <v>10402</v>
      </c>
      <c r="B405" s="6">
        <v>449752</v>
      </c>
      <c r="C405" s="6">
        <v>5425264</v>
      </c>
      <c r="D405" s="205">
        <v>14</v>
      </c>
      <c r="E405" s="6" t="s">
        <v>212</v>
      </c>
      <c r="F405" s="6">
        <v>1</v>
      </c>
      <c r="G405" s="6">
        <v>150</v>
      </c>
      <c r="H405" s="6">
        <v>150</v>
      </c>
      <c r="I405" s="6">
        <v>120</v>
      </c>
      <c r="J405" s="6">
        <f t="shared" si="36"/>
        <v>18000</v>
      </c>
      <c r="K405" s="6"/>
      <c r="L405" s="84">
        <f t="shared" si="38"/>
        <v>18367.34693877551</v>
      </c>
      <c r="M405" s="7"/>
      <c r="N405" s="7"/>
      <c r="O405" s="7"/>
      <c r="P405" s="7"/>
      <c r="Q405" s="7"/>
      <c r="R405" s="7"/>
      <c r="S405" s="119" t="s">
        <v>53</v>
      </c>
      <c r="T405" s="117">
        <v>1</v>
      </c>
      <c r="U405" s="10">
        <v>18367.34693877551</v>
      </c>
      <c r="V405" s="98">
        <f t="shared" si="39"/>
        <v>3.6729488784283305E-5</v>
      </c>
      <c r="W405" s="119" t="s">
        <v>53</v>
      </c>
      <c r="X405" s="117">
        <v>1</v>
      </c>
      <c r="Y405" s="10">
        <v>18367.34693877551</v>
      </c>
      <c r="Z405" s="98"/>
      <c r="AA405" s="9">
        <v>945</v>
      </c>
      <c r="AB405" s="119" t="s">
        <v>53</v>
      </c>
      <c r="AC405" s="117">
        <v>1</v>
      </c>
      <c r="AD405" s="10">
        <v>18367.34693877551</v>
      </c>
      <c r="AE405" s="110">
        <f>(Tabelle1[[#This Row],[gesamter Wärmebedarf unter Berücksichtigung Wirkungsgrad Gasfeuerungsanlage (Gas) '[kWh/a'] 2030]]*0.7)/8760</f>
        <v>1.4677103718199609</v>
      </c>
      <c r="AF405" s="8">
        <f t="shared" si="37"/>
        <v>3.5509478631057065E-5</v>
      </c>
      <c r="AG405" s="119" t="s">
        <v>53</v>
      </c>
      <c r="AH405" s="117">
        <v>1</v>
      </c>
      <c r="AI405" s="10">
        <v>18367.34693877551</v>
      </c>
      <c r="AJ405" s="98">
        <f t="shared" si="40"/>
        <v>1.7453328363308793E-5</v>
      </c>
      <c r="AK405" s="119" t="s">
        <v>53</v>
      </c>
      <c r="AL405" s="117">
        <v>1</v>
      </c>
      <c r="AM405" s="10">
        <v>18367.34693877551</v>
      </c>
      <c r="AN405" s="98"/>
      <c r="AO405" s="119" t="s">
        <v>53</v>
      </c>
      <c r="AP405" s="117">
        <v>1</v>
      </c>
      <c r="AQ405" s="10">
        <v>18367.34693877551</v>
      </c>
      <c r="AR405" s="98">
        <f t="shared" si="41"/>
        <v>1.7453328363308793E-5</v>
      </c>
      <c r="AS405" s="119" t="s">
        <v>53</v>
      </c>
      <c r="AT405" s="117">
        <v>1</v>
      </c>
      <c r="AU405" s="10">
        <v>18367.34693877551</v>
      </c>
      <c r="AV405" s="8"/>
    </row>
    <row r="406" spans="1:48" x14ac:dyDescent="0.25">
      <c r="A406" s="6">
        <v>10403</v>
      </c>
      <c r="B406" s="6">
        <v>449763</v>
      </c>
      <c r="C406" s="6">
        <v>5425290</v>
      </c>
      <c r="D406" s="205">
        <v>14</v>
      </c>
      <c r="E406" s="6" t="s">
        <v>195</v>
      </c>
      <c r="F406" s="6">
        <v>1</v>
      </c>
      <c r="G406" s="6">
        <v>90</v>
      </c>
      <c r="H406" s="6">
        <v>90</v>
      </c>
      <c r="I406" s="6">
        <v>90</v>
      </c>
      <c r="J406" s="6">
        <f t="shared" si="36"/>
        <v>8100</v>
      </c>
      <c r="K406" s="6"/>
      <c r="L406" s="84">
        <f t="shared" si="38"/>
        <v>8265.3061224489793</v>
      </c>
      <c r="M406" s="7"/>
      <c r="N406" s="7"/>
      <c r="O406" s="7"/>
      <c r="P406" s="7"/>
      <c r="Q406" s="7"/>
      <c r="R406" s="7"/>
      <c r="S406" s="119" t="s">
        <v>54</v>
      </c>
      <c r="T406" s="117">
        <v>1</v>
      </c>
      <c r="U406" s="10">
        <v>0</v>
      </c>
      <c r="V406" s="98">
        <f t="shared" si="39"/>
        <v>0</v>
      </c>
      <c r="W406" s="119" t="s">
        <v>54</v>
      </c>
      <c r="X406" s="117">
        <v>1</v>
      </c>
      <c r="Y406" s="10">
        <v>0</v>
      </c>
      <c r="Z406" s="98"/>
      <c r="AA406" s="9">
        <v>503</v>
      </c>
      <c r="AB406" s="119" t="s">
        <v>54</v>
      </c>
      <c r="AC406" s="117">
        <v>1</v>
      </c>
      <c r="AD406" s="10">
        <v>0</v>
      </c>
      <c r="AE406" s="110">
        <f>(Tabelle1[[#This Row],[gesamter Wärmebedarf unter Berücksichtigung Wirkungsgrad Gasfeuerungsanlage (Gas) '[kWh/a'] 2030]]*0.7)/8760</f>
        <v>0</v>
      </c>
      <c r="AF406" s="8">
        <f t="shared" si="37"/>
        <v>0</v>
      </c>
      <c r="AG406" s="119" t="s">
        <v>54</v>
      </c>
      <c r="AH406" s="117">
        <v>1</v>
      </c>
      <c r="AI406" s="10">
        <v>0</v>
      </c>
      <c r="AJ406" s="98">
        <f t="shared" si="40"/>
        <v>0</v>
      </c>
      <c r="AK406" s="119" t="s">
        <v>54</v>
      </c>
      <c r="AL406" s="117">
        <v>1</v>
      </c>
      <c r="AM406" s="10">
        <v>0</v>
      </c>
      <c r="AN406" s="98"/>
      <c r="AO406" s="119" t="s">
        <v>54</v>
      </c>
      <c r="AP406" s="117">
        <v>1</v>
      </c>
      <c r="AQ406" s="10">
        <v>0</v>
      </c>
      <c r="AR406" s="98">
        <f t="shared" si="41"/>
        <v>0</v>
      </c>
      <c r="AS406" s="119" t="s">
        <v>54</v>
      </c>
      <c r="AT406" s="117">
        <v>1</v>
      </c>
      <c r="AU406" s="10">
        <v>0</v>
      </c>
      <c r="AV406" s="8"/>
    </row>
    <row r="407" spans="1:48" x14ac:dyDescent="0.25">
      <c r="A407" s="6">
        <v>10404</v>
      </c>
      <c r="B407" s="6">
        <v>449763</v>
      </c>
      <c r="C407" s="6">
        <v>5425260</v>
      </c>
      <c r="D407" s="205">
        <v>14</v>
      </c>
      <c r="E407" s="6" t="s">
        <v>212</v>
      </c>
      <c r="F407" s="6">
        <v>1</v>
      </c>
      <c r="G407" s="6">
        <v>150</v>
      </c>
      <c r="H407" s="6">
        <v>150</v>
      </c>
      <c r="I407" s="6">
        <v>180</v>
      </c>
      <c r="J407" s="6">
        <f t="shared" si="36"/>
        <v>27000</v>
      </c>
      <c r="K407" s="6"/>
      <c r="L407" s="84">
        <f t="shared" si="38"/>
        <v>27551.020408163266</v>
      </c>
      <c r="M407" s="7"/>
      <c r="N407" s="7"/>
      <c r="O407" s="7"/>
      <c r="P407" s="7"/>
      <c r="Q407" s="7"/>
      <c r="R407" s="7"/>
      <c r="S407" s="119" t="s">
        <v>53</v>
      </c>
      <c r="T407" s="117">
        <v>1</v>
      </c>
      <c r="U407" s="10">
        <v>27551.020408163266</v>
      </c>
      <c r="V407" s="98">
        <f t="shared" si="39"/>
        <v>5.5094233176424957E-5</v>
      </c>
      <c r="W407" s="119" t="s">
        <v>53</v>
      </c>
      <c r="X407" s="117">
        <v>1</v>
      </c>
      <c r="Y407" s="10">
        <v>27551.020408163266</v>
      </c>
      <c r="Z407" s="98"/>
      <c r="AA407" s="9">
        <v>1102</v>
      </c>
      <c r="AB407" s="119" t="s">
        <v>53</v>
      </c>
      <c r="AC407" s="117">
        <v>1</v>
      </c>
      <c r="AD407" s="10">
        <v>27551.020408163266</v>
      </c>
      <c r="AE407" s="110">
        <f>(Tabelle1[[#This Row],[gesamter Wärmebedarf unter Berücksichtigung Wirkungsgrad Gasfeuerungsanlage (Gas) '[kWh/a'] 2030]]*0.7)/8760</f>
        <v>2.2015655577299413</v>
      </c>
      <c r="AF407" s="8">
        <f t="shared" si="37"/>
        <v>5.3264217946585601E-5</v>
      </c>
      <c r="AG407" s="119" t="s">
        <v>54</v>
      </c>
      <c r="AH407" s="117">
        <v>1</v>
      </c>
      <c r="AI407" s="10">
        <v>0</v>
      </c>
      <c r="AJ407" s="98">
        <f t="shared" si="40"/>
        <v>0</v>
      </c>
      <c r="AK407" s="119" t="s">
        <v>54</v>
      </c>
      <c r="AL407" s="117">
        <v>1</v>
      </c>
      <c r="AM407" s="10">
        <v>0</v>
      </c>
      <c r="AN407" s="98"/>
      <c r="AO407" s="119" t="s">
        <v>54</v>
      </c>
      <c r="AP407" s="117">
        <v>1</v>
      </c>
      <c r="AQ407" s="10">
        <v>0</v>
      </c>
      <c r="AR407" s="98">
        <f t="shared" si="41"/>
        <v>0</v>
      </c>
      <c r="AS407" s="119" t="s">
        <v>54</v>
      </c>
      <c r="AT407" s="117">
        <v>1</v>
      </c>
      <c r="AU407" s="10">
        <v>0</v>
      </c>
      <c r="AV407" s="8"/>
    </row>
    <row r="408" spans="1:48" x14ac:dyDescent="0.25">
      <c r="A408" s="6">
        <v>10405</v>
      </c>
      <c r="B408" s="6">
        <v>449789</v>
      </c>
      <c r="C408" s="6">
        <v>5425283</v>
      </c>
      <c r="D408" s="205">
        <v>14</v>
      </c>
      <c r="E408" s="6" t="s">
        <v>195</v>
      </c>
      <c r="F408" s="6">
        <v>1</v>
      </c>
      <c r="G408" s="6">
        <v>90</v>
      </c>
      <c r="H408" s="6">
        <v>90</v>
      </c>
      <c r="I408" s="6">
        <v>180</v>
      </c>
      <c r="J408" s="6">
        <f t="shared" si="36"/>
        <v>16200</v>
      </c>
      <c r="K408" s="6"/>
      <c r="L408" s="84">
        <f t="shared" si="38"/>
        <v>16530.612244897959</v>
      </c>
      <c r="M408" s="7"/>
      <c r="N408" s="7"/>
      <c r="O408" s="7"/>
      <c r="P408" s="7"/>
      <c r="Q408" s="7"/>
      <c r="R408" s="7"/>
      <c r="S408" s="119" t="s">
        <v>54</v>
      </c>
      <c r="T408" s="117">
        <v>1</v>
      </c>
      <c r="U408" s="10">
        <v>0</v>
      </c>
      <c r="V408" s="98">
        <f t="shared" si="39"/>
        <v>0</v>
      </c>
      <c r="W408" s="119" t="s">
        <v>54</v>
      </c>
      <c r="X408" s="117">
        <v>1</v>
      </c>
      <c r="Y408" s="10">
        <v>0</v>
      </c>
      <c r="Z408" s="98"/>
      <c r="AA408" s="9">
        <v>1278</v>
      </c>
      <c r="AB408" s="119" t="s">
        <v>54</v>
      </c>
      <c r="AC408" s="117">
        <v>1</v>
      </c>
      <c r="AD408" s="10">
        <v>0</v>
      </c>
      <c r="AE408" s="110">
        <f>(Tabelle1[[#This Row],[gesamter Wärmebedarf unter Berücksichtigung Wirkungsgrad Gasfeuerungsanlage (Gas) '[kWh/a'] 2030]]*0.7)/8760</f>
        <v>0</v>
      </c>
      <c r="AF408" s="8">
        <f t="shared" si="37"/>
        <v>0</v>
      </c>
      <c r="AG408" s="119" t="s">
        <v>54</v>
      </c>
      <c r="AH408" s="117">
        <v>1</v>
      </c>
      <c r="AI408" s="10">
        <v>0</v>
      </c>
      <c r="AJ408" s="98">
        <f t="shared" si="40"/>
        <v>0</v>
      </c>
      <c r="AK408" s="119" t="s">
        <v>54</v>
      </c>
      <c r="AL408" s="117">
        <v>1</v>
      </c>
      <c r="AM408" s="10">
        <v>0</v>
      </c>
      <c r="AN408" s="98"/>
      <c r="AO408" s="119" t="s">
        <v>54</v>
      </c>
      <c r="AP408" s="117">
        <v>1</v>
      </c>
      <c r="AQ408" s="10">
        <v>0</v>
      </c>
      <c r="AR408" s="98">
        <f t="shared" si="41"/>
        <v>0</v>
      </c>
      <c r="AS408" s="119" t="s">
        <v>54</v>
      </c>
      <c r="AT408" s="117">
        <v>1</v>
      </c>
      <c r="AU408" s="10">
        <v>0</v>
      </c>
      <c r="AV408" s="8"/>
    </row>
    <row r="409" spans="1:48" x14ac:dyDescent="0.25">
      <c r="A409" s="6">
        <v>10406</v>
      </c>
      <c r="B409" s="6">
        <v>449781</v>
      </c>
      <c r="C409" s="6">
        <v>5425256</v>
      </c>
      <c r="D409" s="205">
        <v>14</v>
      </c>
      <c r="E409" s="6" t="s">
        <v>212</v>
      </c>
      <c r="F409" s="6">
        <v>1</v>
      </c>
      <c r="G409" s="6">
        <v>150</v>
      </c>
      <c r="H409" s="6">
        <v>150</v>
      </c>
      <c r="I409" s="6">
        <v>130</v>
      </c>
      <c r="J409" s="6">
        <f t="shared" si="36"/>
        <v>19500</v>
      </c>
      <c r="K409" s="6"/>
      <c r="L409" s="84">
        <f t="shared" si="38"/>
        <v>19897.959183673469</v>
      </c>
      <c r="M409" s="7"/>
      <c r="N409" s="7"/>
      <c r="O409" s="7"/>
      <c r="P409" s="7"/>
      <c r="Q409" s="7"/>
      <c r="R409" s="7"/>
      <c r="S409" s="119" t="s">
        <v>54</v>
      </c>
      <c r="T409" s="117">
        <v>1</v>
      </c>
      <c r="U409" s="10">
        <v>0</v>
      </c>
      <c r="V409" s="98">
        <f t="shared" si="39"/>
        <v>0</v>
      </c>
      <c r="W409" s="119" t="s">
        <v>54</v>
      </c>
      <c r="X409" s="117">
        <v>1</v>
      </c>
      <c r="Y409" s="10">
        <v>0</v>
      </c>
      <c r="Z409" s="98"/>
      <c r="AA409" s="9">
        <v>719</v>
      </c>
      <c r="AB409" s="119" t="s">
        <v>54</v>
      </c>
      <c r="AC409" s="117">
        <v>1</v>
      </c>
      <c r="AD409" s="10">
        <v>0</v>
      </c>
      <c r="AE409" s="110">
        <f>(Tabelle1[[#This Row],[gesamter Wärmebedarf unter Berücksichtigung Wirkungsgrad Gasfeuerungsanlage (Gas) '[kWh/a'] 2030]]*0.7)/8760</f>
        <v>0</v>
      </c>
      <c r="AF409" s="8">
        <f t="shared" si="37"/>
        <v>0</v>
      </c>
      <c r="AG409" s="119" t="s">
        <v>54</v>
      </c>
      <c r="AH409" s="117">
        <v>1</v>
      </c>
      <c r="AI409" s="10">
        <v>0</v>
      </c>
      <c r="AJ409" s="98">
        <f t="shared" si="40"/>
        <v>0</v>
      </c>
      <c r="AK409" s="119" t="s">
        <v>54</v>
      </c>
      <c r="AL409" s="117">
        <v>1</v>
      </c>
      <c r="AM409" s="10">
        <v>0</v>
      </c>
      <c r="AN409" s="98"/>
      <c r="AO409" s="119" t="s">
        <v>54</v>
      </c>
      <c r="AP409" s="117">
        <v>1</v>
      </c>
      <c r="AQ409" s="10">
        <v>0</v>
      </c>
      <c r="AR409" s="98">
        <f t="shared" si="41"/>
        <v>0</v>
      </c>
      <c r="AS409" s="119" t="s">
        <v>54</v>
      </c>
      <c r="AT409" s="117">
        <v>1</v>
      </c>
      <c r="AU409" s="10">
        <v>0</v>
      </c>
      <c r="AV409" s="8"/>
    </row>
    <row r="410" spans="1:48" x14ac:dyDescent="0.25">
      <c r="A410" s="6">
        <v>10407</v>
      </c>
      <c r="B410" s="6">
        <v>449791</v>
      </c>
      <c r="C410" s="6">
        <v>5425253</v>
      </c>
      <c r="D410" s="205">
        <v>13</v>
      </c>
      <c r="E410" s="6" t="s">
        <v>212</v>
      </c>
      <c r="F410" s="6">
        <v>1</v>
      </c>
      <c r="G410" s="6">
        <v>150</v>
      </c>
      <c r="H410" s="6">
        <v>150</v>
      </c>
      <c r="I410" s="6">
        <v>40</v>
      </c>
      <c r="J410" s="6">
        <f t="shared" si="36"/>
        <v>6000</v>
      </c>
      <c r="K410" s="6"/>
      <c r="L410" s="84">
        <f t="shared" si="38"/>
        <v>6122.4489795918371</v>
      </c>
      <c r="M410" s="7"/>
      <c r="N410" s="7"/>
      <c r="O410" s="7"/>
      <c r="P410" s="7"/>
      <c r="Q410" s="7"/>
      <c r="R410" s="7"/>
      <c r="S410" s="119" t="s">
        <v>53</v>
      </c>
      <c r="T410" s="117">
        <v>1</v>
      </c>
      <c r="U410" s="10">
        <v>6122.4489795918371</v>
      </c>
      <c r="V410" s="98">
        <f t="shared" si="39"/>
        <v>1.2243162928094433E-5</v>
      </c>
      <c r="W410" s="119" t="s">
        <v>53</v>
      </c>
      <c r="X410" s="117">
        <v>1</v>
      </c>
      <c r="Y410" s="10">
        <v>6122.4489795918371</v>
      </c>
      <c r="Z410" s="98"/>
      <c r="AA410" s="9">
        <v>875</v>
      </c>
      <c r="AB410" s="119" t="s">
        <v>53</v>
      </c>
      <c r="AC410" s="117">
        <v>1</v>
      </c>
      <c r="AD410" s="10">
        <v>6122.4489795918371</v>
      </c>
      <c r="AE410" s="110">
        <f>(Tabelle1[[#This Row],[gesamter Wärmebedarf unter Berücksichtigung Wirkungsgrad Gasfeuerungsanlage (Gas) '[kWh/a'] 2030]]*0.7)/8760</f>
        <v>0.48923679060665359</v>
      </c>
      <c r="AF410" s="8">
        <f t="shared" si="37"/>
        <v>1.1836492877019022E-5</v>
      </c>
      <c r="AG410" s="119" t="s">
        <v>53</v>
      </c>
      <c r="AH410" s="117">
        <v>1</v>
      </c>
      <c r="AI410" s="10">
        <v>6122.4489795918371</v>
      </c>
      <c r="AJ410" s="98">
        <f t="shared" si="40"/>
        <v>5.8177761211029311E-6</v>
      </c>
      <c r="AK410" s="119" t="s">
        <v>53</v>
      </c>
      <c r="AL410" s="117">
        <v>1</v>
      </c>
      <c r="AM410" s="10">
        <v>6122.4489795918371</v>
      </c>
      <c r="AN410" s="98"/>
      <c r="AO410" s="119" t="s">
        <v>53</v>
      </c>
      <c r="AP410" s="117">
        <v>1</v>
      </c>
      <c r="AQ410" s="10">
        <v>6122.4489795918371</v>
      </c>
      <c r="AR410" s="98">
        <f t="shared" si="41"/>
        <v>5.8177761211029311E-6</v>
      </c>
      <c r="AS410" s="119" t="s">
        <v>53</v>
      </c>
      <c r="AT410" s="117">
        <v>1</v>
      </c>
      <c r="AU410" s="10">
        <v>6122.4489795918371</v>
      </c>
      <c r="AV410" s="8"/>
    </row>
    <row r="411" spans="1:48" x14ac:dyDescent="0.25">
      <c r="A411" s="6">
        <v>10408</v>
      </c>
      <c r="B411" s="6">
        <v>449810</v>
      </c>
      <c r="C411" s="6">
        <v>5425277</v>
      </c>
      <c r="D411" s="205">
        <v>15</v>
      </c>
      <c r="E411" s="6" t="s">
        <v>212</v>
      </c>
      <c r="F411" s="6">
        <v>1</v>
      </c>
      <c r="G411" s="6">
        <v>150</v>
      </c>
      <c r="H411" s="6">
        <v>150</v>
      </c>
      <c r="I411" s="6">
        <v>120</v>
      </c>
      <c r="J411" s="6">
        <f t="shared" si="36"/>
        <v>18000</v>
      </c>
      <c r="K411" s="6"/>
      <c r="L411" s="84">
        <f t="shared" si="38"/>
        <v>18367.34693877551</v>
      </c>
      <c r="M411" s="7"/>
      <c r="N411" s="7"/>
      <c r="O411" s="7"/>
      <c r="P411" s="7"/>
      <c r="Q411" s="7"/>
      <c r="R411" s="7"/>
      <c r="S411" s="119" t="s">
        <v>54</v>
      </c>
      <c r="T411" s="117">
        <v>1</v>
      </c>
      <c r="U411" s="10">
        <v>0</v>
      </c>
      <c r="V411" s="98">
        <f t="shared" si="39"/>
        <v>0</v>
      </c>
      <c r="W411" s="119" t="s">
        <v>54</v>
      </c>
      <c r="X411" s="117">
        <v>1</v>
      </c>
      <c r="Y411" s="10">
        <v>0</v>
      </c>
      <c r="Z411" s="98"/>
      <c r="AA411" s="9">
        <v>773</v>
      </c>
      <c r="AB411" s="119" t="s">
        <v>54</v>
      </c>
      <c r="AC411" s="117">
        <v>1</v>
      </c>
      <c r="AD411" s="10">
        <v>0</v>
      </c>
      <c r="AE411" s="110">
        <f>(Tabelle1[[#This Row],[gesamter Wärmebedarf unter Berücksichtigung Wirkungsgrad Gasfeuerungsanlage (Gas) '[kWh/a'] 2030]]*0.7)/8760</f>
        <v>0</v>
      </c>
      <c r="AF411" s="8">
        <f t="shared" si="37"/>
        <v>0</v>
      </c>
      <c r="AG411" s="119" t="s">
        <v>54</v>
      </c>
      <c r="AH411" s="117">
        <v>1</v>
      </c>
      <c r="AI411" s="10">
        <v>0</v>
      </c>
      <c r="AJ411" s="98">
        <f t="shared" si="40"/>
        <v>0</v>
      </c>
      <c r="AK411" s="119" t="s">
        <v>54</v>
      </c>
      <c r="AL411" s="117">
        <v>1</v>
      </c>
      <c r="AM411" s="10">
        <v>0</v>
      </c>
      <c r="AN411" s="98"/>
      <c r="AO411" s="119" t="s">
        <v>54</v>
      </c>
      <c r="AP411" s="117">
        <v>1</v>
      </c>
      <c r="AQ411" s="10">
        <v>0</v>
      </c>
      <c r="AR411" s="98">
        <f t="shared" si="41"/>
        <v>0</v>
      </c>
      <c r="AS411" s="119" t="s">
        <v>54</v>
      </c>
      <c r="AT411" s="117">
        <v>1</v>
      </c>
      <c r="AU411" s="10">
        <v>0</v>
      </c>
      <c r="AV411" s="8"/>
    </row>
    <row r="412" spans="1:48" x14ac:dyDescent="0.25">
      <c r="A412" s="6">
        <v>10409</v>
      </c>
      <c r="B412" s="6">
        <v>449876</v>
      </c>
      <c r="C412" s="6">
        <v>5425296</v>
      </c>
      <c r="D412" s="205">
        <v>14</v>
      </c>
      <c r="E412" s="6" t="s">
        <v>211</v>
      </c>
      <c r="F412" s="6">
        <v>2</v>
      </c>
      <c r="G412" s="6">
        <v>112</v>
      </c>
      <c r="H412" s="6">
        <v>224</v>
      </c>
      <c r="I412" s="6">
        <v>160</v>
      </c>
      <c r="J412" s="6">
        <f t="shared" si="36"/>
        <v>35840</v>
      </c>
      <c r="K412" s="6"/>
      <c r="L412" s="84">
        <f t="shared" si="38"/>
        <v>36571.428571428572</v>
      </c>
      <c r="M412" s="7"/>
      <c r="N412" s="7"/>
      <c r="O412" s="7"/>
      <c r="P412" s="7"/>
      <c r="Q412" s="7"/>
      <c r="R412" s="7"/>
      <c r="S412" s="119" t="s">
        <v>54</v>
      </c>
      <c r="T412" s="117">
        <v>2</v>
      </c>
      <c r="U412" s="10">
        <v>0</v>
      </c>
      <c r="V412" s="98">
        <f t="shared" si="39"/>
        <v>0</v>
      </c>
      <c r="W412" s="119" t="s">
        <v>54</v>
      </c>
      <c r="X412" s="117">
        <v>2</v>
      </c>
      <c r="Y412" s="10">
        <v>0</v>
      </c>
      <c r="Z412" s="98"/>
      <c r="AA412" s="9">
        <v>1452</v>
      </c>
      <c r="AB412" s="119" t="s">
        <v>54</v>
      </c>
      <c r="AC412" s="117">
        <v>2</v>
      </c>
      <c r="AD412" s="10">
        <v>0</v>
      </c>
      <c r="AE412" s="110">
        <f>(Tabelle1[[#This Row],[gesamter Wärmebedarf unter Berücksichtigung Wirkungsgrad Gasfeuerungsanlage (Gas) '[kWh/a'] 2030]]*0.7)/8760</f>
        <v>0</v>
      </c>
      <c r="AF412" s="8">
        <f t="shared" si="37"/>
        <v>0</v>
      </c>
      <c r="AG412" s="119" t="s">
        <v>54</v>
      </c>
      <c r="AH412" s="117">
        <v>2</v>
      </c>
      <c r="AI412" s="10">
        <v>0</v>
      </c>
      <c r="AJ412" s="98">
        <f t="shared" si="40"/>
        <v>0</v>
      </c>
      <c r="AK412" s="119" t="s">
        <v>54</v>
      </c>
      <c r="AL412" s="117">
        <v>2</v>
      </c>
      <c r="AM412" s="10">
        <v>0</v>
      </c>
      <c r="AN412" s="98"/>
      <c r="AO412" s="119" t="s">
        <v>54</v>
      </c>
      <c r="AP412" s="117">
        <v>2</v>
      </c>
      <c r="AQ412" s="10">
        <v>0</v>
      </c>
      <c r="AR412" s="98">
        <f t="shared" si="41"/>
        <v>0</v>
      </c>
      <c r="AS412" s="119" t="s">
        <v>54</v>
      </c>
      <c r="AT412" s="117">
        <v>2</v>
      </c>
      <c r="AU412" s="10">
        <v>0</v>
      </c>
      <c r="AV412" s="8"/>
    </row>
    <row r="413" spans="1:48" x14ac:dyDescent="0.25">
      <c r="A413" s="6">
        <v>10410</v>
      </c>
      <c r="B413" s="6">
        <v>449811</v>
      </c>
      <c r="C413" s="6">
        <v>5425247</v>
      </c>
      <c r="D413" s="205">
        <v>14</v>
      </c>
      <c r="E413" s="6" t="s">
        <v>195</v>
      </c>
      <c r="F413" s="6">
        <v>1</v>
      </c>
      <c r="G413" s="6">
        <v>90</v>
      </c>
      <c r="H413" s="6">
        <v>90</v>
      </c>
      <c r="I413" s="6">
        <v>80</v>
      </c>
      <c r="J413" s="6">
        <f t="shared" si="36"/>
        <v>7200</v>
      </c>
      <c r="K413" s="6"/>
      <c r="L413" s="84">
        <f t="shared" si="38"/>
        <v>7346.9387755102043</v>
      </c>
      <c r="M413" s="7"/>
      <c r="N413" s="7"/>
      <c r="O413" s="7"/>
      <c r="P413" s="7"/>
      <c r="Q413" s="7"/>
      <c r="R413" s="7"/>
      <c r="S413" s="119" t="s">
        <v>53</v>
      </c>
      <c r="T413" s="117">
        <v>1</v>
      </c>
      <c r="U413" s="10">
        <v>7346.9387755102043</v>
      </c>
      <c r="V413" s="98">
        <f t="shared" si="39"/>
        <v>1.4691795513713324E-5</v>
      </c>
      <c r="W413" s="119" t="s">
        <v>53</v>
      </c>
      <c r="X413" s="117">
        <v>1</v>
      </c>
      <c r="Y413" s="10">
        <v>7346.9387755102043</v>
      </c>
      <c r="Z413" s="98"/>
      <c r="AA413" s="9">
        <v>323</v>
      </c>
      <c r="AB413" s="119" t="s">
        <v>53</v>
      </c>
      <c r="AC413" s="117">
        <v>1</v>
      </c>
      <c r="AD413" s="10">
        <v>7346.9387755102043</v>
      </c>
      <c r="AE413" s="110">
        <f>(Tabelle1[[#This Row],[gesamter Wärmebedarf unter Berücksichtigung Wirkungsgrad Gasfeuerungsanlage (Gas) '[kWh/a'] 2030]]*0.7)/8760</f>
        <v>0.58708414872798442</v>
      </c>
      <c r="AF413" s="8">
        <f t="shared" si="37"/>
        <v>1.4203791452422828E-5</v>
      </c>
      <c r="AG413" s="119" t="s">
        <v>53</v>
      </c>
      <c r="AH413" s="117">
        <v>1</v>
      </c>
      <c r="AI413" s="10">
        <v>7346.9387755102043</v>
      </c>
      <c r="AJ413" s="98">
        <f t="shared" si="40"/>
        <v>6.9813313453235175E-6</v>
      </c>
      <c r="AK413" s="119" t="s">
        <v>53</v>
      </c>
      <c r="AL413" s="117">
        <v>1</v>
      </c>
      <c r="AM413" s="10">
        <v>7346.9387755102043</v>
      </c>
      <c r="AN413" s="98"/>
      <c r="AO413" s="119" t="s">
        <v>53</v>
      </c>
      <c r="AP413" s="117">
        <v>1</v>
      </c>
      <c r="AQ413" s="10">
        <v>7346.9387755102043</v>
      </c>
      <c r="AR413" s="98">
        <f t="shared" si="41"/>
        <v>6.9813313453235175E-6</v>
      </c>
      <c r="AS413" s="119" t="s">
        <v>53</v>
      </c>
      <c r="AT413" s="117">
        <v>1</v>
      </c>
      <c r="AU413" s="10">
        <v>7346.9387755102043</v>
      </c>
      <c r="AV413" s="8"/>
    </row>
    <row r="414" spans="1:48" x14ac:dyDescent="0.25">
      <c r="A414" s="6">
        <v>10411</v>
      </c>
      <c r="B414" s="6">
        <v>449819</v>
      </c>
      <c r="C414" s="6">
        <v>5425245</v>
      </c>
      <c r="D414" s="205">
        <v>14</v>
      </c>
      <c r="E414" s="6" t="s">
        <v>195</v>
      </c>
      <c r="F414" s="6">
        <v>1</v>
      </c>
      <c r="G414" s="6">
        <v>90</v>
      </c>
      <c r="H414" s="6">
        <v>90</v>
      </c>
      <c r="I414" s="6">
        <v>80</v>
      </c>
      <c r="J414" s="6">
        <f t="shared" si="36"/>
        <v>7200</v>
      </c>
      <c r="K414" s="6"/>
      <c r="L414" s="84">
        <f t="shared" si="38"/>
        <v>7346.9387755102043</v>
      </c>
      <c r="M414" s="7"/>
      <c r="N414" s="7"/>
      <c r="O414" s="7"/>
      <c r="P414" s="7"/>
      <c r="Q414" s="7"/>
      <c r="R414" s="7"/>
      <c r="S414" s="119" t="s">
        <v>54</v>
      </c>
      <c r="T414" s="117">
        <v>1</v>
      </c>
      <c r="U414" s="10">
        <v>0</v>
      </c>
      <c r="V414" s="98">
        <f t="shared" si="39"/>
        <v>0</v>
      </c>
      <c r="W414" s="119" t="s">
        <v>54</v>
      </c>
      <c r="X414" s="117">
        <v>1</v>
      </c>
      <c r="Y414" s="10">
        <v>0</v>
      </c>
      <c r="Z414" s="98"/>
      <c r="AA414" s="9">
        <v>422</v>
      </c>
      <c r="AB414" s="119" t="s">
        <v>54</v>
      </c>
      <c r="AC414" s="117">
        <v>1</v>
      </c>
      <c r="AD414" s="10">
        <v>0</v>
      </c>
      <c r="AE414" s="110">
        <f>(Tabelle1[[#This Row],[gesamter Wärmebedarf unter Berücksichtigung Wirkungsgrad Gasfeuerungsanlage (Gas) '[kWh/a'] 2030]]*0.7)/8760</f>
        <v>0</v>
      </c>
      <c r="AF414" s="8">
        <f t="shared" si="37"/>
        <v>0</v>
      </c>
      <c r="AG414" s="119" t="s">
        <v>54</v>
      </c>
      <c r="AH414" s="117">
        <v>1</v>
      </c>
      <c r="AI414" s="10">
        <v>0</v>
      </c>
      <c r="AJ414" s="98">
        <f t="shared" si="40"/>
        <v>0</v>
      </c>
      <c r="AK414" s="119" t="s">
        <v>54</v>
      </c>
      <c r="AL414" s="117">
        <v>1</v>
      </c>
      <c r="AM414" s="10">
        <v>0</v>
      </c>
      <c r="AN414" s="98"/>
      <c r="AO414" s="119" t="s">
        <v>54</v>
      </c>
      <c r="AP414" s="117">
        <v>1</v>
      </c>
      <c r="AQ414" s="10">
        <v>0</v>
      </c>
      <c r="AR414" s="98">
        <f t="shared" si="41"/>
        <v>0</v>
      </c>
      <c r="AS414" s="119" t="s">
        <v>54</v>
      </c>
      <c r="AT414" s="117">
        <v>1</v>
      </c>
      <c r="AU414" s="10">
        <v>0</v>
      </c>
      <c r="AV414" s="8"/>
    </row>
    <row r="415" spans="1:48" x14ac:dyDescent="0.25">
      <c r="A415" s="6">
        <v>10412</v>
      </c>
      <c r="B415" s="6">
        <v>449832</v>
      </c>
      <c r="C415" s="6">
        <v>5425271</v>
      </c>
      <c r="D415" s="205">
        <v>15</v>
      </c>
      <c r="E415" s="6" t="s">
        <v>195</v>
      </c>
      <c r="F415" s="6">
        <v>1</v>
      </c>
      <c r="G415" s="6">
        <v>90</v>
      </c>
      <c r="H415" s="6">
        <v>90</v>
      </c>
      <c r="I415" s="6">
        <v>160</v>
      </c>
      <c r="J415" s="6">
        <f t="shared" si="36"/>
        <v>14400</v>
      </c>
      <c r="K415" s="6"/>
      <c r="L415" s="84">
        <f t="shared" si="38"/>
        <v>14693.877551020409</v>
      </c>
      <c r="M415" s="7"/>
      <c r="N415" s="7"/>
      <c r="O415" s="7"/>
      <c r="P415" s="7"/>
      <c r="Q415" s="7"/>
      <c r="R415" s="7"/>
      <c r="S415" s="119" t="s">
        <v>54</v>
      </c>
      <c r="T415" s="117">
        <v>1</v>
      </c>
      <c r="U415" s="10">
        <v>0</v>
      </c>
      <c r="V415" s="98">
        <f t="shared" si="39"/>
        <v>0</v>
      </c>
      <c r="W415" s="119" t="s">
        <v>54</v>
      </c>
      <c r="X415" s="117">
        <v>1</v>
      </c>
      <c r="Y415" s="10">
        <v>0</v>
      </c>
      <c r="Z415" s="98"/>
      <c r="AA415" s="9">
        <v>727</v>
      </c>
      <c r="AB415" s="119" t="s">
        <v>54</v>
      </c>
      <c r="AC415" s="117">
        <v>1</v>
      </c>
      <c r="AD415" s="10">
        <v>0</v>
      </c>
      <c r="AE415" s="110">
        <f>(Tabelle1[[#This Row],[gesamter Wärmebedarf unter Berücksichtigung Wirkungsgrad Gasfeuerungsanlage (Gas) '[kWh/a'] 2030]]*0.7)/8760</f>
        <v>0</v>
      </c>
      <c r="AF415" s="8">
        <f t="shared" si="37"/>
        <v>0</v>
      </c>
      <c r="AG415" s="119" t="s">
        <v>54</v>
      </c>
      <c r="AH415" s="117">
        <v>1</v>
      </c>
      <c r="AI415" s="10">
        <v>0</v>
      </c>
      <c r="AJ415" s="98">
        <f t="shared" si="40"/>
        <v>0</v>
      </c>
      <c r="AK415" s="119" t="s">
        <v>54</v>
      </c>
      <c r="AL415" s="117">
        <v>1</v>
      </c>
      <c r="AM415" s="10">
        <v>0</v>
      </c>
      <c r="AN415" s="98"/>
      <c r="AO415" s="119" t="s">
        <v>54</v>
      </c>
      <c r="AP415" s="117">
        <v>1</v>
      </c>
      <c r="AQ415" s="10">
        <v>0</v>
      </c>
      <c r="AR415" s="98">
        <f t="shared" si="41"/>
        <v>0</v>
      </c>
      <c r="AS415" s="119" t="s">
        <v>54</v>
      </c>
      <c r="AT415" s="117">
        <v>1</v>
      </c>
      <c r="AU415" s="10">
        <v>0</v>
      </c>
      <c r="AV415" s="8"/>
    </row>
    <row r="416" spans="1:48" x14ac:dyDescent="0.25">
      <c r="A416" s="6">
        <v>10413</v>
      </c>
      <c r="B416" s="6">
        <v>449837</v>
      </c>
      <c r="C416" s="6">
        <v>5425240</v>
      </c>
      <c r="D416" s="205">
        <v>13</v>
      </c>
      <c r="E416" s="6" t="s">
        <v>212</v>
      </c>
      <c r="F416" s="6">
        <v>1</v>
      </c>
      <c r="G416" s="6">
        <v>150</v>
      </c>
      <c r="H416" s="6">
        <v>150</v>
      </c>
      <c r="I416" s="6">
        <v>180</v>
      </c>
      <c r="J416" s="6">
        <f t="shared" si="36"/>
        <v>27000</v>
      </c>
      <c r="K416" s="6"/>
      <c r="L416" s="84">
        <f t="shared" si="38"/>
        <v>27551.020408163266</v>
      </c>
      <c r="M416" s="7"/>
      <c r="N416" s="7"/>
      <c r="O416" s="7"/>
      <c r="P416" s="7"/>
      <c r="Q416" s="7"/>
      <c r="R416" s="7"/>
      <c r="S416" s="119" t="s">
        <v>54</v>
      </c>
      <c r="T416" s="117">
        <v>1</v>
      </c>
      <c r="U416" s="10">
        <v>0</v>
      </c>
      <c r="V416" s="98">
        <f t="shared" si="39"/>
        <v>0</v>
      </c>
      <c r="W416" s="119" t="s">
        <v>54</v>
      </c>
      <c r="X416" s="117">
        <v>1</v>
      </c>
      <c r="Y416" s="10">
        <v>0</v>
      </c>
      <c r="Z416" s="98"/>
      <c r="AA416" s="9">
        <v>245</v>
      </c>
      <c r="AB416" s="119" t="s">
        <v>54</v>
      </c>
      <c r="AC416" s="117">
        <v>1</v>
      </c>
      <c r="AD416" s="10">
        <v>0</v>
      </c>
      <c r="AE416" s="110">
        <f>(Tabelle1[[#This Row],[gesamter Wärmebedarf unter Berücksichtigung Wirkungsgrad Gasfeuerungsanlage (Gas) '[kWh/a'] 2030]]*0.7)/8760</f>
        <v>0</v>
      </c>
      <c r="AF416" s="8">
        <f t="shared" si="37"/>
        <v>0</v>
      </c>
      <c r="AG416" s="119" t="s">
        <v>54</v>
      </c>
      <c r="AH416" s="117">
        <v>1</v>
      </c>
      <c r="AI416" s="10">
        <v>0</v>
      </c>
      <c r="AJ416" s="98">
        <f t="shared" si="40"/>
        <v>0</v>
      </c>
      <c r="AK416" s="119" t="s">
        <v>54</v>
      </c>
      <c r="AL416" s="117">
        <v>1</v>
      </c>
      <c r="AM416" s="10">
        <v>0</v>
      </c>
      <c r="AN416" s="98"/>
      <c r="AO416" s="119" t="s">
        <v>54</v>
      </c>
      <c r="AP416" s="117">
        <v>1</v>
      </c>
      <c r="AQ416" s="10">
        <v>0</v>
      </c>
      <c r="AR416" s="98">
        <f t="shared" si="41"/>
        <v>0</v>
      </c>
      <c r="AS416" s="119" t="s">
        <v>54</v>
      </c>
      <c r="AT416" s="117">
        <v>1</v>
      </c>
      <c r="AU416" s="10">
        <v>0</v>
      </c>
      <c r="AV416" s="8"/>
    </row>
    <row r="417" spans="1:48" x14ac:dyDescent="0.25">
      <c r="A417" s="6">
        <v>10414</v>
      </c>
      <c r="B417" s="6">
        <v>449848</v>
      </c>
      <c r="C417" s="6">
        <v>5425263</v>
      </c>
      <c r="D417" s="205">
        <v>13</v>
      </c>
      <c r="E417" s="6" t="s">
        <v>211</v>
      </c>
      <c r="F417" s="6">
        <v>2</v>
      </c>
      <c r="G417" s="6">
        <v>112</v>
      </c>
      <c r="H417" s="6">
        <v>224</v>
      </c>
      <c r="I417" s="6">
        <v>110</v>
      </c>
      <c r="J417" s="6">
        <f t="shared" si="36"/>
        <v>24640</v>
      </c>
      <c r="K417" s="6"/>
      <c r="L417" s="84">
        <f t="shared" si="38"/>
        <v>25142.857142857145</v>
      </c>
      <c r="M417" s="7"/>
      <c r="N417" s="7"/>
      <c r="O417" s="7"/>
      <c r="P417" s="7"/>
      <c r="Q417" s="7"/>
      <c r="R417" s="7"/>
      <c r="S417" s="119" t="s">
        <v>53</v>
      </c>
      <c r="T417" s="117">
        <v>2</v>
      </c>
      <c r="U417" s="10">
        <v>25142.857142857145</v>
      </c>
      <c r="V417" s="98">
        <f t="shared" si="39"/>
        <v>5.0278589091374486E-5</v>
      </c>
      <c r="W417" s="119" t="s">
        <v>53</v>
      </c>
      <c r="X417" s="117">
        <v>2</v>
      </c>
      <c r="Y417" s="10">
        <v>25142.857142857145</v>
      </c>
      <c r="Z417" s="98"/>
      <c r="AA417" s="9">
        <v>1009</v>
      </c>
      <c r="AB417" s="119" t="s">
        <v>53</v>
      </c>
      <c r="AC417" s="117">
        <v>2</v>
      </c>
      <c r="AD417" s="10">
        <v>25142.857142857145</v>
      </c>
      <c r="AE417" s="110">
        <f>(Tabelle1[[#This Row],[gesamter Wärmebedarf unter Berücksichtigung Wirkungsgrad Gasfeuerungsanlage (Gas) '[kWh/a'] 2030]]*0.7)/8760</f>
        <v>2.0091324200913241</v>
      </c>
      <c r="AF417" s="8">
        <f t="shared" si="37"/>
        <v>4.8608530748291453E-5</v>
      </c>
      <c r="AG417" s="119" t="s">
        <v>53</v>
      </c>
      <c r="AH417" s="117">
        <v>2</v>
      </c>
      <c r="AI417" s="10">
        <v>25142.857142857145</v>
      </c>
      <c r="AJ417" s="98">
        <f t="shared" si="40"/>
        <v>2.3891667270662704E-5</v>
      </c>
      <c r="AK417" s="119" t="s">
        <v>53</v>
      </c>
      <c r="AL417" s="117">
        <v>2</v>
      </c>
      <c r="AM417" s="10">
        <v>25142.857142857145</v>
      </c>
      <c r="AN417" s="98"/>
      <c r="AO417" s="119" t="s">
        <v>53</v>
      </c>
      <c r="AP417" s="117">
        <v>2</v>
      </c>
      <c r="AQ417" s="10">
        <v>25142.857142857145</v>
      </c>
      <c r="AR417" s="98">
        <f t="shared" si="41"/>
        <v>2.3891667270662704E-5</v>
      </c>
      <c r="AS417" s="119" t="s">
        <v>53</v>
      </c>
      <c r="AT417" s="117">
        <v>2</v>
      </c>
      <c r="AU417" s="10">
        <v>25142.857142857145</v>
      </c>
      <c r="AV417" s="8"/>
    </row>
    <row r="418" spans="1:48" x14ac:dyDescent="0.25">
      <c r="A418" s="6">
        <v>10415</v>
      </c>
      <c r="B418" s="6">
        <v>449846</v>
      </c>
      <c r="C418" s="6">
        <v>5425234</v>
      </c>
      <c r="D418" s="205">
        <v>15</v>
      </c>
      <c r="E418" s="6" t="s">
        <v>212</v>
      </c>
      <c r="F418" s="6">
        <v>1</v>
      </c>
      <c r="G418" s="6">
        <v>150</v>
      </c>
      <c r="H418" s="6">
        <v>150</v>
      </c>
      <c r="I418" s="6">
        <v>90</v>
      </c>
      <c r="J418" s="6">
        <f t="shared" si="36"/>
        <v>13500</v>
      </c>
      <c r="K418" s="6"/>
      <c r="L418" s="84">
        <f t="shared" si="38"/>
        <v>13775.510204081633</v>
      </c>
      <c r="M418" s="7"/>
      <c r="N418" s="7"/>
      <c r="O418" s="7"/>
      <c r="P418" s="7"/>
      <c r="Q418" s="7"/>
      <c r="R418" s="7"/>
      <c r="S418" s="119" t="s">
        <v>53</v>
      </c>
      <c r="T418" s="117">
        <v>1</v>
      </c>
      <c r="U418" s="10">
        <v>13775.510204081633</v>
      </c>
      <c r="V418" s="98">
        <f t="shared" si="39"/>
        <v>2.7547116588212479E-5</v>
      </c>
      <c r="W418" s="119" t="s">
        <v>53</v>
      </c>
      <c r="X418" s="117">
        <v>1</v>
      </c>
      <c r="Y418" s="10">
        <v>13775.510204081633</v>
      </c>
      <c r="Z418" s="98"/>
      <c r="AA418" s="9">
        <v>800</v>
      </c>
      <c r="AB418" s="119" t="s">
        <v>53</v>
      </c>
      <c r="AC418" s="117">
        <v>1</v>
      </c>
      <c r="AD418" s="10">
        <v>13775.510204081633</v>
      </c>
      <c r="AE418" s="110">
        <f>(Tabelle1[[#This Row],[gesamter Wärmebedarf unter Berücksichtigung Wirkungsgrad Gasfeuerungsanlage (Gas) '[kWh/a'] 2030]]*0.7)/8760</f>
        <v>1.1007827788649707</v>
      </c>
      <c r="AF418" s="8">
        <f t="shared" si="37"/>
        <v>2.66321089732928E-5</v>
      </c>
      <c r="AG418" s="119" t="s">
        <v>53</v>
      </c>
      <c r="AH418" s="117">
        <v>1</v>
      </c>
      <c r="AI418" s="10">
        <v>13775.510204081633</v>
      </c>
      <c r="AJ418" s="98">
        <f t="shared" si="40"/>
        <v>1.3089996272481594E-5</v>
      </c>
      <c r="AK418" s="119" t="s">
        <v>53</v>
      </c>
      <c r="AL418" s="117">
        <v>1</v>
      </c>
      <c r="AM418" s="10">
        <v>13775.510204081633</v>
      </c>
      <c r="AN418" s="98"/>
      <c r="AO418" s="119" t="s">
        <v>53</v>
      </c>
      <c r="AP418" s="117">
        <v>1</v>
      </c>
      <c r="AQ418" s="10">
        <v>13775.510204081633</v>
      </c>
      <c r="AR418" s="98">
        <f t="shared" si="41"/>
        <v>1.3089996272481594E-5</v>
      </c>
      <c r="AS418" s="119" t="s">
        <v>53</v>
      </c>
      <c r="AT418" s="117">
        <v>1</v>
      </c>
      <c r="AU418" s="10">
        <v>13775.510204081633</v>
      </c>
      <c r="AV418" s="8"/>
    </row>
    <row r="419" spans="1:48" x14ac:dyDescent="0.25">
      <c r="A419" s="6">
        <v>10416</v>
      </c>
      <c r="B419" s="6">
        <v>449873</v>
      </c>
      <c r="C419" s="6">
        <v>5425254</v>
      </c>
      <c r="D419" s="205">
        <v>14</v>
      </c>
      <c r="E419" s="6" t="s">
        <v>212</v>
      </c>
      <c r="F419" s="6">
        <v>1</v>
      </c>
      <c r="G419" s="6">
        <v>150</v>
      </c>
      <c r="H419" s="6">
        <v>150</v>
      </c>
      <c r="I419" s="6">
        <v>140</v>
      </c>
      <c r="J419" s="6">
        <f t="shared" si="36"/>
        <v>21000</v>
      </c>
      <c r="K419" s="6"/>
      <c r="L419" s="84">
        <f t="shared" si="38"/>
        <v>21428.571428571428</v>
      </c>
      <c r="M419" s="7"/>
      <c r="N419" s="7"/>
      <c r="O419" s="7"/>
      <c r="P419" s="7"/>
      <c r="Q419" s="7"/>
      <c r="R419" s="7"/>
      <c r="S419" s="119" t="s">
        <v>53</v>
      </c>
      <c r="T419" s="117">
        <v>1</v>
      </c>
      <c r="U419" s="10">
        <v>21428.571428571428</v>
      </c>
      <c r="V419" s="98">
        <f t="shared" si="39"/>
        <v>4.2851070248330516E-5</v>
      </c>
      <c r="W419" s="119" t="s">
        <v>53</v>
      </c>
      <c r="X419" s="117">
        <v>1</v>
      </c>
      <c r="Y419" s="10">
        <v>21428.571428571428</v>
      </c>
      <c r="Z419" s="98"/>
      <c r="AA419" s="9">
        <v>484</v>
      </c>
      <c r="AB419" s="119" t="s">
        <v>53</v>
      </c>
      <c r="AC419" s="117">
        <v>1</v>
      </c>
      <c r="AD419" s="10">
        <v>21428.571428571428</v>
      </c>
      <c r="AE419" s="110">
        <f>(Tabelle1[[#This Row],[gesamter Wärmebedarf unter Berücksichtigung Wirkungsgrad Gasfeuerungsanlage (Gas) '[kWh/a'] 2030]]*0.7)/8760</f>
        <v>1.7123287671232874</v>
      </c>
      <c r="AF419" s="8">
        <f t="shared" si="37"/>
        <v>4.142772506956657E-5</v>
      </c>
      <c r="AG419" s="119" t="s">
        <v>53</v>
      </c>
      <c r="AH419" s="117">
        <v>1</v>
      </c>
      <c r="AI419" s="10">
        <v>21428.571428571428</v>
      </c>
      <c r="AJ419" s="98">
        <f t="shared" si="40"/>
        <v>2.0362216423860254E-5</v>
      </c>
      <c r="AK419" s="119" t="s">
        <v>53</v>
      </c>
      <c r="AL419" s="117">
        <v>1</v>
      </c>
      <c r="AM419" s="10">
        <v>21428.571428571428</v>
      </c>
      <c r="AN419" s="98"/>
      <c r="AO419" s="119" t="s">
        <v>53</v>
      </c>
      <c r="AP419" s="117">
        <v>1</v>
      </c>
      <c r="AQ419" s="10">
        <v>21428.571428571428</v>
      </c>
      <c r="AR419" s="98">
        <f t="shared" si="41"/>
        <v>2.0362216423860254E-5</v>
      </c>
      <c r="AS419" s="119" t="s">
        <v>53</v>
      </c>
      <c r="AT419" s="117">
        <v>1</v>
      </c>
      <c r="AU419" s="10">
        <v>21428.571428571428</v>
      </c>
      <c r="AV419" s="8"/>
    </row>
    <row r="420" spans="1:48" x14ac:dyDescent="0.25">
      <c r="A420" s="6">
        <v>10417</v>
      </c>
      <c r="B420" s="6">
        <v>449862</v>
      </c>
      <c r="C420" s="6">
        <v>5425227</v>
      </c>
      <c r="D420" s="205">
        <v>15</v>
      </c>
      <c r="E420" s="75" t="s">
        <v>210</v>
      </c>
      <c r="F420" s="6">
        <v>6.73</v>
      </c>
      <c r="G420" s="6">
        <v>70</v>
      </c>
      <c r="H420" s="6">
        <v>471.1</v>
      </c>
      <c r="I420" s="6">
        <v>240</v>
      </c>
      <c r="J420" s="6">
        <f t="shared" si="36"/>
        <v>113064</v>
      </c>
      <c r="K420" s="6"/>
      <c r="L420" s="84">
        <f t="shared" si="38"/>
        <v>115371.42857142858</v>
      </c>
      <c r="M420" s="7"/>
      <c r="N420" s="7"/>
      <c r="O420" s="7"/>
      <c r="P420" s="7"/>
      <c r="Q420" s="7"/>
      <c r="R420" s="7"/>
      <c r="S420" s="119" t="s">
        <v>53</v>
      </c>
      <c r="T420" s="117">
        <v>6.73</v>
      </c>
      <c r="U420" s="10">
        <v>115371.42857142858</v>
      </c>
      <c r="V420" s="98">
        <f t="shared" si="39"/>
        <v>2.3071016221701154E-4</v>
      </c>
      <c r="W420" s="119" t="s">
        <v>53</v>
      </c>
      <c r="X420" s="117">
        <v>6.73</v>
      </c>
      <c r="Y420" s="10">
        <v>115371.42857142858</v>
      </c>
      <c r="Z420" s="98"/>
      <c r="AA420" s="9">
        <v>1075</v>
      </c>
      <c r="AB420" s="119" t="s">
        <v>53</v>
      </c>
      <c r="AC420" s="117">
        <v>6.73</v>
      </c>
      <c r="AD420" s="10">
        <v>115371.42857142858</v>
      </c>
      <c r="AE420" s="110">
        <f>(Tabelle1[[#This Row],[gesamter Wärmebedarf unter Berücksichtigung Wirkungsgrad Gasfeuerungsanlage (Gas) '[kWh/a'] 2030]]*0.7)/8760</f>
        <v>9.2191780821917817</v>
      </c>
      <c r="AF420" s="8">
        <f t="shared" si="37"/>
        <v>2.2304687177454645E-4</v>
      </c>
      <c r="AG420" s="119" t="s">
        <v>53</v>
      </c>
      <c r="AH420" s="117">
        <v>6.73</v>
      </c>
      <c r="AI420" s="10">
        <v>115371.42857142858</v>
      </c>
      <c r="AJ420" s="98">
        <f t="shared" si="40"/>
        <v>1.0963017322606365E-4</v>
      </c>
      <c r="AK420" s="119" t="s">
        <v>53</v>
      </c>
      <c r="AL420" s="117">
        <v>6.73</v>
      </c>
      <c r="AM420" s="10">
        <v>115371.42857142858</v>
      </c>
      <c r="AN420" s="98"/>
      <c r="AO420" s="119" t="s">
        <v>53</v>
      </c>
      <c r="AP420" s="117">
        <v>6.73</v>
      </c>
      <c r="AQ420" s="10">
        <v>115371.42857142858</v>
      </c>
      <c r="AR420" s="98">
        <f t="shared" si="41"/>
        <v>1.0963017322606365E-4</v>
      </c>
      <c r="AS420" s="119" t="s">
        <v>53</v>
      </c>
      <c r="AT420" s="117">
        <v>6.73</v>
      </c>
      <c r="AU420" s="10">
        <v>115371.42857142858</v>
      </c>
      <c r="AV420" s="8"/>
    </row>
    <row r="421" spans="1:48" x14ac:dyDescent="0.25">
      <c r="A421" s="6">
        <v>10418</v>
      </c>
      <c r="B421" s="6">
        <v>449892</v>
      </c>
      <c r="C421" s="6">
        <v>5425247</v>
      </c>
      <c r="D421" s="205">
        <v>17</v>
      </c>
      <c r="E421" s="6" t="s">
        <v>212</v>
      </c>
      <c r="F421" s="6">
        <v>1</v>
      </c>
      <c r="G421" s="6">
        <v>150</v>
      </c>
      <c r="H421" s="6">
        <v>150</v>
      </c>
      <c r="I421" s="6">
        <v>190</v>
      </c>
      <c r="J421" s="6">
        <f t="shared" si="36"/>
        <v>28500</v>
      </c>
      <c r="K421" s="6"/>
      <c r="L421" s="84">
        <f t="shared" si="38"/>
        <v>29081.632653061224</v>
      </c>
      <c r="M421" s="7"/>
      <c r="N421" s="7"/>
      <c r="O421" s="7"/>
      <c r="P421" s="7"/>
      <c r="Q421" s="7"/>
      <c r="R421" s="7"/>
      <c r="S421" s="119" t="s">
        <v>53</v>
      </c>
      <c r="T421" s="117">
        <v>1</v>
      </c>
      <c r="U421" s="10">
        <v>29081.632653061224</v>
      </c>
      <c r="V421" s="98">
        <f t="shared" si="39"/>
        <v>5.8155023908448559E-5</v>
      </c>
      <c r="W421" s="119" t="s">
        <v>53</v>
      </c>
      <c r="X421" s="117">
        <v>1</v>
      </c>
      <c r="Y421" s="10">
        <v>29081.632653061224</v>
      </c>
      <c r="Z421" s="98"/>
      <c r="AA421" s="9">
        <v>1669</v>
      </c>
      <c r="AB421" s="119" t="s">
        <v>53</v>
      </c>
      <c r="AC421" s="117">
        <v>1</v>
      </c>
      <c r="AD421" s="10">
        <v>29081.632653061224</v>
      </c>
      <c r="AE421" s="110">
        <f>(Tabelle1[[#This Row],[gesamter Wärmebedarf unter Berücksichtigung Wirkungsgrad Gasfeuerungsanlage (Gas) '[kWh/a'] 2030]]*0.7)/8760</f>
        <v>2.3238747553816044</v>
      </c>
      <c r="AF421" s="8">
        <f t="shared" si="37"/>
        <v>5.622334116584035E-5</v>
      </c>
      <c r="AG421" s="119" t="s">
        <v>53</v>
      </c>
      <c r="AH421" s="117">
        <v>1</v>
      </c>
      <c r="AI421" s="10">
        <v>29081.632653061224</v>
      </c>
      <c r="AJ421" s="98">
        <f t="shared" si="40"/>
        <v>2.7634436575238919E-5</v>
      </c>
      <c r="AK421" s="119" t="s">
        <v>53</v>
      </c>
      <c r="AL421" s="117">
        <v>1</v>
      </c>
      <c r="AM421" s="10">
        <v>29081.632653061224</v>
      </c>
      <c r="AN421" s="98"/>
      <c r="AO421" s="119" t="s">
        <v>53</v>
      </c>
      <c r="AP421" s="117">
        <v>1</v>
      </c>
      <c r="AQ421" s="10">
        <v>29081.632653061224</v>
      </c>
      <c r="AR421" s="98">
        <f t="shared" si="41"/>
        <v>2.7634436575238919E-5</v>
      </c>
      <c r="AS421" s="119" t="s">
        <v>53</v>
      </c>
      <c r="AT421" s="117">
        <v>1</v>
      </c>
      <c r="AU421" s="10">
        <v>29081.632653061224</v>
      </c>
      <c r="AV421" s="8"/>
    </row>
    <row r="422" spans="1:48" x14ac:dyDescent="0.25">
      <c r="A422" s="6">
        <v>10419</v>
      </c>
      <c r="B422" s="6">
        <v>449914</v>
      </c>
      <c r="C422" s="6">
        <v>5425237</v>
      </c>
      <c r="D422" s="205">
        <v>21</v>
      </c>
      <c r="E422" s="6" t="s">
        <v>212</v>
      </c>
      <c r="F422" s="6">
        <v>1</v>
      </c>
      <c r="G422" s="6">
        <v>150</v>
      </c>
      <c r="H422" s="6">
        <v>150</v>
      </c>
      <c r="I422" s="6">
        <v>210</v>
      </c>
      <c r="J422" s="6">
        <f t="shared" si="36"/>
        <v>31500</v>
      </c>
      <c r="K422" s="6"/>
      <c r="L422" s="84">
        <f t="shared" si="38"/>
        <v>32142.857142857145</v>
      </c>
      <c r="M422" s="7"/>
      <c r="N422" s="7"/>
      <c r="O422" s="7"/>
      <c r="P422" s="7"/>
      <c r="Q422" s="7"/>
      <c r="R422" s="7"/>
      <c r="S422" s="119" t="s">
        <v>53</v>
      </c>
      <c r="T422" s="117">
        <v>1</v>
      </c>
      <c r="U422" s="10">
        <v>32142.857142857145</v>
      </c>
      <c r="V422" s="98">
        <f t="shared" si="39"/>
        <v>6.4276605372495791E-5</v>
      </c>
      <c r="W422" s="119" t="s">
        <v>53</v>
      </c>
      <c r="X422" s="117">
        <v>1</v>
      </c>
      <c r="Y422" s="10">
        <v>32142.857142857145</v>
      </c>
      <c r="Z422" s="98"/>
      <c r="AA422" s="9">
        <v>659</v>
      </c>
      <c r="AB422" s="119" t="s">
        <v>53</v>
      </c>
      <c r="AC422" s="117">
        <v>1</v>
      </c>
      <c r="AD422" s="10">
        <v>32142.857142857145</v>
      </c>
      <c r="AE422" s="110">
        <f>(Tabelle1[[#This Row],[gesamter Wärmebedarf unter Berücksichtigung Wirkungsgrad Gasfeuerungsanlage (Gas) '[kWh/a'] 2030]]*0.7)/8760</f>
        <v>2.5684931506849313</v>
      </c>
      <c r="AF422" s="8">
        <f t="shared" si="37"/>
        <v>6.2141587604349862E-5</v>
      </c>
      <c r="AG422" s="119" t="s">
        <v>53</v>
      </c>
      <c r="AH422" s="117">
        <v>1</v>
      </c>
      <c r="AI422" s="10">
        <v>32142.857142857145</v>
      </c>
      <c r="AJ422" s="98">
        <f t="shared" si="40"/>
        <v>3.0543324635790393E-5</v>
      </c>
      <c r="AK422" s="119" t="s">
        <v>53</v>
      </c>
      <c r="AL422" s="117">
        <v>1</v>
      </c>
      <c r="AM422" s="10">
        <v>32142.857142857145</v>
      </c>
      <c r="AN422" s="98"/>
      <c r="AO422" s="119" t="s">
        <v>53</v>
      </c>
      <c r="AP422" s="117">
        <v>1</v>
      </c>
      <c r="AQ422" s="10">
        <v>32142.857142857145</v>
      </c>
      <c r="AR422" s="98">
        <f t="shared" si="41"/>
        <v>3.0543324635790393E-5</v>
      </c>
      <c r="AS422" s="119" t="s">
        <v>54</v>
      </c>
      <c r="AT422" s="117">
        <v>1</v>
      </c>
      <c r="AU422" s="10">
        <v>0</v>
      </c>
      <c r="AV422" s="8"/>
    </row>
    <row r="423" spans="1:48" x14ac:dyDescent="0.25">
      <c r="A423" s="6">
        <v>10420</v>
      </c>
      <c r="B423" s="6">
        <v>449914</v>
      </c>
      <c r="C423" s="6">
        <v>5425278</v>
      </c>
      <c r="D423" s="205">
        <v>14</v>
      </c>
      <c r="E423" s="6" t="s">
        <v>212</v>
      </c>
      <c r="F423" s="6">
        <v>1</v>
      </c>
      <c r="G423" s="6">
        <v>150</v>
      </c>
      <c r="H423" s="6">
        <v>150</v>
      </c>
      <c r="I423" s="6">
        <v>90</v>
      </c>
      <c r="J423" s="6">
        <f t="shared" si="36"/>
        <v>13500</v>
      </c>
      <c r="K423" s="6"/>
      <c r="L423" s="84">
        <f t="shared" si="38"/>
        <v>13775.510204081633</v>
      </c>
      <c r="M423" s="7"/>
      <c r="N423" s="7"/>
      <c r="O423" s="7"/>
      <c r="P423" s="7"/>
      <c r="Q423" s="7"/>
      <c r="R423" s="7"/>
      <c r="S423" s="119" t="s">
        <v>54</v>
      </c>
      <c r="T423" s="117">
        <v>1</v>
      </c>
      <c r="U423" s="10">
        <v>0</v>
      </c>
      <c r="V423" s="98">
        <f t="shared" si="39"/>
        <v>0</v>
      </c>
      <c r="W423" s="119" t="s">
        <v>54</v>
      </c>
      <c r="X423" s="117">
        <v>1</v>
      </c>
      <c r="Y423" s="10">
        <v>0</v>
      </c>
      <c r="Z423" s="98"/>
      <c r="AA423" s="9">
        <v>52</v>
      </c>
      <c r="AB423" s="119" t="s">
        <v>54</v>
      </c>
      <c r="AC423" s="117">
        <v>1</v>
      </c>
      <c r="AD423" s="10">
        <v>0</v>
      </c>
      <c r="AE423" s="110">
        <f>(Tabelle1[[#This Row],[gesamter Wärmebedarf unter Berücksichtigung Wirkungsgrad Gasfeuerungsanlage (Gas) '[kWh/a'] 2030]]*0.7)/8760</f>
        <v>0</v>
      </c>
      <c r="AF423" s="8">
        <f t="shared" si="37"/>
        <v>0</v>
      </c>
      <c r="AG423" s="119" t="s">
        <v>54</v>
      </c>
      <c r="AH423" s="117">
        <v>1</v>
      </c>
      <c r="AI423" s="10">
        <v>0</v>
      </c>
      <c r="AJ423" s="98">
        <f t="shared" si="40"/>
        <v>0</v>
      </c>
      <c r="AK423" s="119" t="s">
        <v>54</v>
      </c>
      <c r="AL423" s="117">
        <v>1</v>
      </c>
      <c r="AM423" s="10">
        <v>0</v>
      </c>
      <c r="AN423" s="98"/>
      <c r="AO423" s="119" t="s">
        <v>54</v>
      </c>
      <c r="AP423" s="117">
        <v>1</v>
      </c>
      <c r="AQ423" s="10">
        <v>0</v>
      </c>
      <c r="AR423" s="98">
        <f t="shared" si="41"/>
        <v>0</v>
      </c>
      <c r="AS423" s="119" t="s">
        <v>54</v>
      </c>
      <c r="AT423" s="117">
        <v>1</v>
      </c>
      <c r="AU423" s="10">
        <v>0</v>
      </c>
      <c r="AV423" s="8"/>
    </row>
    <row r="424" spans="1:48" x14ac:dyDescent="0.25">
      <c r="A424" s="6">
        <v>10421</v>
      </c>
      <c r="B424" s="6">
        <v>449930</v>
      </c>
      <c r="C424" s="6">
        <v>5425254</v>
      </c>
      <c r="D424" s="205">
        <v>26</v>
      </c>
      <c r="E424" s="75" t="s">
        <v>210</v>
      </c>
      <c r="F424" s="6">
        <v>6.73</v>
      </c>
      <c r="G424" s="6">
        <v>70</v>
      </c>
      <c r="H424" s="6">
        <v>471.1</v>
      </c>
      <c r="I424" s="6">
        <v>240</v>
      </c>
      <c r="J424" s="6">
        <f t="shared" si="36"/>
        <v>113064</v>
      </c>
      <c r="K424" s="6"/>
      <c r="L424" s="84">
        <f t="shared" si="38"/>
        <v>115371.42857142858</v>
      </c>
      <c r="M424" s="7"/>
      <c r="N424" s="7"/>
      <c r="O424" s="7"/>
      <c r="P424" s="7"/>
      <c r="Q424" s="7"/>
      <c r="R424" s="7"/>
      <c r="S424" s="119" t="s">
        <v>53</v>
      </c>
      <c r="T424" s="117">
        <v>6.73</v>
      </c>
      <c r="U424" s="10">
        <v>115371.42857142858</v>
      </c>
      <c r="V424" s="98">
        <f t="shared" si="39"/>
        <v>2.3071016221701154E-4</v>
      </c>
      <c r="W424" s="119" t="s">
        <v>53</v>
      </c>
      <c r="X424" s="117">
        <v>6.73</v>
      </c>
      <c r="Y424" s="10">
        <v>115371.42857142858</v>
      </c>
      <c r="Z424" s="98"/>
      <c r="AA424" s="9">
        <v>1344</v>
      </c>
      <c r="AB424" s="119" t="s">
        <v>53</v>
      </c>
      <c r="AC424" s="117">
        <v>6.73</v>
      </c>
      <c r="AD424" s="10">
        <v>115371.42857142858</v>
      </c>
      <c r="AE424" s="110">
        <f>(Tabelle1[[#This Row],[gesamter Wärmebedarf unter Berücksichtigung Wirkungsgrad Gasfeuerungsanlage (Gas) '[kWh/a'] 2030]]*0.7)/8760</f>
        <v>9.2191780821917817</v>
      </c>
      <c r="AF424" s="8">
        <f t="shared" si="37"/>
        <v>2.2304687177454645E-4</v>
      </c>
      <c r="AG424" s="119" t="s">
        <v>54</v>
      </c>
      <c r="AH424" s="117">
        <v>6.73</v>
      </c>
      <c r="AI424" s="10">
        <v>0</v>
      </c>
      <c r="AJ424" s="98">
        <f t="shared" si="40"/>
        <v>0</v>
      </c>
      <c r="AK424" s="119" t="s">
        <v>54</v>
      </c>
      <c r="AL424" s="117">
        <v>6.73</v>
      </c>
      <c r="AM424" s="10">
        <v>0</v>
      </c>
      <c r="AN424" s="98"/>
      <c r="AO424" s="119" t="s">
        <v>54</v>
      </c>
      <c r="AP424" s="117">
        <v>6.73</v>
      </c>
      <c r="AQ424" s="10">
        <v>0</v>
      </c>
      <c r="AR424" s="98">
        <f t="shared" si="41"/>
        <v>0</v>
      </c>
      <c r="AS424" s="119" t="s">
        <v>54</v>
      </c>
      <c r="AT424" s="117">
        <v>6.73</v>
      </c>
      <c r="AU424" s="10">
        <v>0</v>
      </c>
      <c r="AV424" s="8"/>
    </row>
    <row r="425" spans="1:48" x14ac:dyDescent="0.25">
      <c r="A425" s="6">
        <v>10422</v>
      </c>
      <c r="B425" s="6">
        <v>449942</v>
      </c>
      <c r="C425" s="6">
        <v>5425258</v>
      </c>
      <c r="D425" s="205">
        <v>15</v>
      </c>
      <c r="E425" s="75" t="s">
        <v>210</v>
      </c>
      <c r="F425" s="6">
        <v>6.73</v>
      </c>
      <c r="G425" s="6">
        <v>70</v>
      </c>
      <c r="H425" s="6">
        <v>471.1</v>
      </c>
      <c r="I425" s="6">
        <v>140</v>
      </c>
      <c r="J425" s="6">
        <f t="shared" si="36"/>
        <v>65954</v>
      </c>
      <c r="K425" s="6"/>
      <c r="L425" s="84">
        <f t="shared" si="38"/>
        <v>67300</v>
      </c>
      <c r="M425" s="7"/>
      <c r="N425" s="7"/>
      <c r="O425" s="7"/>
      <c r="P425" s="7"/>
      <c r="Q425" s="7"/>
      <c r="R425" s="7"/>
      <c r="S425" s="119" t="s">
        <v>53</v>
      </c>
      <c r="T425" s="117">
        <v>6.73</v>
      </c>
      <c r="U425" s="10">
        <v>67300</v>
      </c>
      <c r="V425" s="98">
        <f t="shared" si="39"/>
        <v>1.345809279599234E-4</v>
      </c>
      <c r="W425" s="119" t="s">
        <v>53</v>
      </c>
      <c r="X425" s="117">
        <v>6.73</v>
      </c>
      <c r="Y425" s="10">
        <v>67300</v>
      </c>
      <c r="Z425" s="98"/>
      <c r="AA425" s="9">
        <v>127</v>
      </c>
      <c r="AB425" s="119" t="s">
        <v>53</v>
      </c>
      <c r="AC425" s="117">
        <v>6.73</v>
      </c>
      <c r="AD425" s="10">
        <v>67300</v>
      </c>
      <c r="AE425" s="110">
        <f>(Tabelle1[[#This Row],[gesamter Wärmebedarf unter Berücksichtigung Wirkungsgrad Gasfeuerungsanlage (Gas) '[kWh/a'] 2030]]*0.7)/8760</f>
        <v>5.377853881278539</v>
      </c>
      <c r="AF425" s="8">
        <f t="shared" si="37"/>
        <v>1.3011067520181876E-4</v>
      </c>
      <c r="AG425" s="119" t="s">
        <v>54</v>
      </c>
      <c r="AH425" s="117">
        <v>6.73</v>
      </c>
      <c r="AI425" s="10">
        <v>0</v>
      </c>
      <c r="AJ425" s="98">
        <f t="shared" si="40"/>
        <v>0</v>
      </c>
      <c r="AK425" s="119" t="s">
        <v>54</v>
      </c>
      <c r="AL425" s="117">
        <v>6.73</v>
      </c>
      <c r="AM425" s="10">
        <v>0</v>
      </c>
      <c r="AN425" s="98"/>
      <c r="AO425" s="119" t="s">
        <v>54</v>
      </c>
      <c r="AP425" s="117">
        <v>6.73</v>
      </c>
      <c r="AQ425" s="10">
        <v>0</v>
      </c>
      <c r="AR425" s="98">
        <f t="shared" si="41"/>
        <v>0</v>
      </c>
      <c r="AS425" s="119" t="s">
        <v>54</v>
      </c>
      <c r="AT425" s="117">
        <v>6.73</v>
      </c>
      <c r="AU425" s="10">
        <v>0</v>
      </c>
      <c r="AV425" s="8"/>
    </row>
    <row r="426" spans="1:48" x14ac:dyDescent="0.25">
      <c r="A426" s="6">
        <v>10423</v>
      </c>
      <c r="B426" s="6">
        <v>449882</v>
      </c>
      <c r="C426" s="6">
        <v>5425209</v>
      </c>
      <c r="D426" s="205">
        <v>28</v>
      </c>
      <c r="E426" s="6" t="s">
        <v>212</v>
      </c>
      <c r="F426" s="6">
        <v>1</v>
      </c>
      <c r="G426" s="6">
        <v>150</v>
      </c>
      <c r="H426" s="6">
        <v>150</v>
      </c>
      <c r="I426" s="6">
        <v>180</v>
      </c>
      <c r="J426" s="6">
        <f t="shared" si="36"/>
        <v>27000</v>
      </c>
      <c r="K426" s="6"/>
      <c r="L426" s="84">
        <f t="shared" si="38"/>
        <v>27551.020408163266</v>
      </c>
      <c r="M426" s="7"/>
      <c r="N426" s="7"/>
      <c r="O426" s="7"/>
      <c r="P426" s="7"/>
      <c r="Q426" s="7"/>
      <c r="R426" s="7"/>
      <c r="S426" s="119" t="s">
        <v>53</v>
      </c>
      <c r="T426" s="117">
        <v>1</v>
      </c>
      <c r="U426" s="10">
        <v>27551.020408163266</v>
      </c>
      <c r="V426" s="98">
        <f t="shared" si="39"/>
        <v>5.5094233176424957E-5</v>
      </c>
      <c r="W426" s="119" t="s">
        <v>53</v>
      </c>
      <c r="X426" s="117">
        <v>1</v>
      </c>
      <c r="Y426" s="10">
        <v>27551.020408163266</v>
      </c>
      <c r="Z426" s="98"/>
      <c r="AA426" s="9">
        <v>1014</v>
      </c>
      <c r="AB426" s="119" t="s">
        <v>53</v>
      </c>
      <c r="AC426" s="117">
        <v>1</v>
      </c>
      <c r="AD426" s="10">
        <v>27551.020408163266</v>
      </c>
      <c r="AE426" s="110">
        <f>(Tabelle1[[#This Row],[gesamter Wärmebedarf unter Berücksichtigung Wirkungsgrad Gasfeuerungsanlage (Gas) '[kWh/a'] 2030]]*0.7)/8760</f>
        <v>2.2015655577299413</v>
      </c>
      <c r="AF426" s="8">
        <f t="shared" si="37"/>
        <v>5.3264217946585601E-5</v>
      </c>
      <c r="AG426" s="119" t="s">
        <v>53</v>
      </c>
      <c r="AH426" s="117">
        <v>1</v>
      </c>
      <c r="AI426" s="10">
        <v>27551.020408163266</v>
      </c>
      <c r="AJ426" s="98">
        <f t="shared" si="40"/>
        <v>2.6179992544963188E-5</v>
      </c>
      <c r="AK426" s="119" t="s">
        <v>53</v>
      </c>
      <c r="AL426" s="117">
        <v>1</v>
      </c>
      <c r="AM426" s="10">
        <v>27551.020408163266</v>
      </c>
      <c r="AN426" s="98"/>
      <c r="AO426" s="119" t="s">
        <v>53</v>
      </c>
      <c r="AP426" s="117">
        <v>1</v>
      </c>
      <c r="AQ426" s="10">
        <v>27551.020408163266</v>
      </c>
      <c r="AR426" s="98">
        <f t="shared" si="41"/>
        <v>2.6179992544963188E-5</v>
      </c>
      <c r="AS426" s="119" t="s">
        <v>53</v>
      </c>
      <c r="AT426" s="117">
        <v>1</v>
      </c>
      <c r="AU426" s="10">
        <v>27551.020408163266</v>
      </c>
      <c r="AV426" s="8"/>
    </row>
    <row r="427" spans="1:48" x14ac:dyDescent="0.25">
      <c r="A427" s="6">
        <v>10424</v>
      </c>
      <c r="B427" s="6">
        <v>449874</v>
      </c>
      <c r="C427" s="6">
        <v>5425201</v>
      </c>
      <c r="D427" s="205">
        <v>30</v>
      </c>
      <c r="E427" s="75" t="s">
        <v>210</v>
      </c>
      <c r="F427" s="6">
        <v>6.73</v>
      </c>
      <c r="G427" s="6">
        <v>70</v>
      </c>
      <c r="H427" s="6">
        <v>471.1</v>
      </c>
      <c r="I427" s="6">
        <v>210</v>
      </c>
      <c r="J427" s="6">
        <f t="shared" si="36"/>
        <v>98931</v>
      </c>
      <c r="K427" s="6"/>
      <c r="L427" s="84">
        <f t="shared" si="38"/>
        <v>100950</v>
      </c>
      <c r="M427" s="7"/>
      <c r="N427" s="7"/>
      <c r="O427" s="7"/>
      <c r="P427" s="7"/>
      <c r="Q427" s="7"/>
      <c r="R427" s="7"/>
      <c r="S427" s="119" t="s">
        <v>53</v>
      </c>
      <c r="T427" s="117">
        <v>6.73</v>
      </c>
      <c r="U427" s="10">
        <v>100950</v>
      </c>
      <c r="V427" s="98">
        <f t="shared" si="39"/>
        <v>2.0187139193988509E-4</v>
      </c>
      <c r="W427" s="119" t="s">
        <v>53</v>
      </c>
      <c r="X427" s="117">
        <v>6.73</v>
      </c>
      <c r="Y427" s="10">
        <v>100950</v>
      </c>
      <c r="Z427" s="98"/>
      <c r="AA427" s="9">
        <v>285</v>
      </c>
      <c r="AB427" s="119" t="s">
        <v>53</v>
      </c>
      <c r="AC427" s="117">
        <v>6.73</v>
      </c>
      <c r="AD427" s="10">
        <v>100950</v>
      </c>
      <c r="AE427" s="110">
        <f>(Tabelle1[[#This Row],[gesamter Wärmebedarf unter Berücksichtigung Wirkungsgrad Gasfeuerungsanlage (Gas) '[kWh/a'] 2030]]*0.7)/8760</f>
        <v>8.0667808219178081</v>
      </c>
      <c r="AF427" s="8">
        <f t="shared" si="37"/>
        <v>1.9516601280272812E-4</v>
      </c>
      <c r="AG427" s="119" t="s">
        <v>53</v>
      </c>
      <c r="AH427" s="117">
        <v>6.73</v>
      </c>
      <c r="AI427" s="10">
        <v>100950</v>
      </c>
      <c r="AJ427" s="98">
        <f t="shared" si="40"/>
        <v>9.5926401572805678E-5</v>
      </c>
      <c r="AK427" s="119" t="s">
        <v>53</v>
      </c>
      <c r="AL427" s="117">
        <v>6.73</v>
      </c>
      <c r="AM427" s="10">
        <v>100950</v>
      </c>
      <c r="AN427" s="98"/>
      <c r="AO427" s="119" t="s">
        <v>54</v>
      </c>
      <c r="AP427" s="117">
        <v>6.73</v>
      </c>
      <c r="AQ427" s="10">
        <v>0</v>
      </c>
      <c r="AR427" s="98">
        <f t="shared" si="41"/>
        <v>0</v>
      </c>
      <c r="AS427" s="119" t="s">
        <v>54</v>
      </c>
      <c r="AT427" s="117">
        <v>6.73</v>
      </c>
      <c r="AU427" s="10">
        <v>0</v>
      </c>
      <c r="AV427" s="8"/>
    </row>
    <row r="428" spans="1:48" x14ac:dyDescent="0.25">
      <c r="A428" s="6">
        <v>10425</v>
      </c>
      <c r="B428" s="6">
        <v>449866</v>
      </c>
      <c r="C428" s="6">
        <v>5425184</v>
      </c>
      <c r="D428" s="205">
        <v>25</v>
      </c>
      <c r="E428" s="6" t="s">
        <v>211</v>
      </c>
      <c r="F428" s="6">
        <v>2</v>
      </c>
      <c r="G428" s="6">
        <v>112</v>
      </c>
      <c r="H428" s="6">
        <v>224</v>
      </c>
      <c r="I428" s="6">
        <v>320</v>
      </c>
      <c r="J428" s="6">
        <f t="shared" si="36"/>
        <v>71680</v>
      </c>
      <c r="K428" s="6"/>
      <c r="L428" s="84">
        <f t="shared" si="38"/>
        <v>73142.857142857145</v>
      </c>
      <c r="M428" s="7"/>
      <c r="N428" s="7"/>
      <c r="O428" s="7"/>
      <c r="P428" s="7"/>
      <c r="Q428" s="7"/>
      <c r="R428" s="7"/>
      <c r="S428" s="119" t="s">
        <v>54</v>
      </c>
      <c r="T428" s="117">
        <v>2</v>
      </c>
      <c r="U428" s="10">
        <v>0</v>
      </c>
      <c r="V428" s="98">
        <f t="shared" si="39"/>
        <v>0</v>
      </c>
      <c r="W428" s="119" t="s">
        <v>54</v>
      </c>
      <c r="X428" s="117">
        <v>2</v>
      </c>
      <c r="Y428" s="10">
        <v>0</v>
      </c>
      <c r="Z428" s="98"/>
      <c r="AA428" s="9">
        <v>1081</v>
      </c>
      <c r="AB428" s="119" t="s">
        <v>54</v>
      </c>
      <c r="AC428" s="117">
        <v>2</v>
      </c>
      <c r="AD428" s="10">
        <v>0</v>
      </c>
      <c r="AE428" s="110">
        <f>(Tabelle1[[#This Row],[gesamter Wärmebedarf unter Berücksichtigung Wirkungsgrad Gasfeuerungsanlage (Gas) '[kWh/a'] 2030]]*0.7)/8760</f>
        <v>0</v>
      </c>
      <c r="AF428" s="8">
        <f t="shared" si="37"/>
        <v>0</v>
      </c>
      <c r="AG428" s="119" t="s">
        <v>54</v>
      </c>
      <c r="AH428" s="117">
        <v>2</v>
      </c>
      <c r="AI428" s="10">
        <v>0</v>
      </c>
      <c r="AJ428" s="98">
        <f t="shared" si="40"/>
        <v>0</v>
      </c>
      <c r="AK428" s="119" t="s">
        <v>54</v>
      </c>
      <c r="AL428" s="117">
        <v>2</v>
      </c>
      <c r="AM428" s="10">
        <v>0</v>
      </c>
      <c r="AN428" s="98"/>
      <c r="AO428" s="119" t="s">
        <v>54</v>
      </c>
      <c r="AP428" s="117">
        <v>2</v>
      </c>
      <c r="AQ428" s="10">
        <v>0</v>
      </c>
      <c r="AR428" s="98">
        <f t="shared" si="41"/>
        <v>0</v>
      </c>
      <c r="AS428" s="119" t="s">
        <v>54</v>
      </c>
      <c r="AT428" s="117">
        <v>2</v>
      </c>
      <c r="AU428" s="10">
        <v>0</v>
      </c>
      <c r="AV428" s="8"/>
    </row>
    <row r="429" spans="1:48" x14ac:dyDescent="0.25">
      <c r="A429" s="6">
        <v>10426</v>
      </c>
      <c r="B429" s="6">
        <v>449857</v>
      </c>
      <c r="C429" s="6">
        <v>5425166</v>
      </c>
      <c r="D429" s="205">
        <v>14</v>
      </c>
      <c r="E429" s="75" t="s">
        <v>210</v>
      </c>
      <c r="F429" s="6">
        <v>6.73</v>
      </c>
      <c r="G429" s="6">
        <v>70</v>
      </c>
      <c r="H429" s="6">
        <v>471.1</v>
      </c>
      <c r="I429" s="6">
        <v>180</v>
      </c>
      <c r="J429" s="6">
        <f t="shared" si="36"/>
        <v>84798</v>
      </c>
      <c r="K429" s="6"/>
      <c r="L429" s="84">
        <f t="shared" si="38"/>
        <v>86528.571428571435</v>
      </c>
      <c r="M429" s="7"/>
      <c r="N429" s="7"/>
      <c r="O429" s="7"/>
      <c r="P429" s="7"/>
      <c r="Q429" s="7"/>
      <c r="R429" s="7"/>
      <c r="S429" s="119" t="s">
        <v>53</v>
      </c>
      <c r="T429" s="117">
        <v>6.73</v>
      </c>
      <c r="U429" s="10">
        <v>86528.571428571435</v>
      </c>
      <c r="V429" s="98">
        <f t="shared" si="39"/>
        <v>1.7303262166275864E-4</v>
      </c>
      <c r="W429" s="119" t="s">
        <v>53</v>
      </c>
      <c r="X429" s="117">
        <v>6.73</v>
      </c>
      <c r="Y429" s="10">
        <v>86528.571428571435</v>
      </c>
      <c r="Z429" s="98"/>
      <c r="AA429" s="9">
        <v>1370</v>
      </c>
      <c r="AB429" s="119" t="s">
        <v>53</v>
      </c>
      <c r="AC429" s="117">
        <v>6.73</v>
      </c>
      <c r="AD429" s="10">
        <v>86528.571428571435</v>
      </c>
      <c r="AE429" s="110">
        <f>(Tabelle1[[#This Row],[gesamter Wärmebedarf unter Berücksichtigung Wirkungsgrad Gasfeuerungsanlage (Gas) '[kWh/a'] 2030]]*0.7)/8760</f>
        <v>6.9143835616438354</v>
      </c>
      <c r="AF429" s="8">
        <f t="shared" si="37"/>
        <v>1.6728515383090982E-4</v>
      </c>
      <c r="AG429" s="119" t="s">
        <v>53</v>
      </c>
      <c r="AH429" s="117">
        <v>6.73</v>
      </c>
      <c r="AI429" s="10">
        <v>86528.571428571435</v>
      </c>
      <c r="AJ429" s="98">
        <f t="shared" si="40"/>
        <v>8.222262991954773E-5</v>
      </c>
      <c r="AK429" s="119" t="s">
        <v>53</v>
      </c>
      <c r="AL429" s="117">
        <v>6.73</v>
      </c>
      <c r="AM429" s="10">
        <v>86528.571428571435</v>
      </c>
      <c r="AN429" s="98"/>
      <c r="AO429" s="119" t="s">
        <v>54</v>
      </c>
      <c r="AP429" s="117">
        <v>6.73</v>
      </c>
      <c r="AQ429" s="10">
        <v>0</v>
      </c>
      <c r="AR429" s="98">
        <f t="shared" si="41"/>
        <v>0</v>
      </c>
      <c r="AS429" s="119" t="s">
        <v>54</v>
      </c>
      <c r="AT429" s="117">
        <v>6.73</v>
      </c>
      <c r="AU429" s="10">
        <v>0</v>
      </c>
      <c r="AV429" s="8"/>
    </row>
    <row r="430" spans="1:48" x14ac:dyDescent="0.25">
      <c r="A430" s="6">
        <v>10427</v>
      </c>
      <c r="B430" s="6">
        <v>449762</v>
      </c>
      <c r="C430" s="6">
        <v>5425217</v>
      </c>
      <c r="D430" s="205">
        <v>29</v>
      </c>
      <c r="E430" s="6" t="s">
        <v>195</v>
      </c>
      <c r="F430" s="6">
        <v>1</v>
      </c>
      <c r="G430" s="6">
        <v>90</v>
      </c>
      <c r="H430" s="6">
        <v>90</v>
      </c>
      <c r="I430" s="6">
        <v>150</v>
      </c>
      <c r="J430" s="6">
        <f t="shared" si="36"/>
        <v>13500</v>
      </c>
      <c r="K430" s="6"/>
      <c r="L430" s="84">
        <f t="shared" si="38"/>
        <v>13775.510204081633</v>
      </c>
      <c r="M430" s="7"/>
      <c r="N430" s="7"/>
      <c r="O430" s="7"/>
      <c r="P430" s="7"/>
      <c r="Q430" s="7"/>
      <c r="R430" s="7"/>
      <c r="S430" s="119" t="s">
        <v>54</v>
      </c>
      <c r="T430" s="117">
        <v>1</v>
      </c>
      <c r="U430" s="10">
        <v>0</v>
      </c>
      <c r="V430" s="98">
        <f t="shared" si="39"/>
        <v>0</v>
      </c>
      <c r="W430" s="119" t="s">
        <v>54</v>
      </c>
      <c r="X430" s="117">
        <v>1</v>
      </c>
      <c r="Y430" s="10">
        <v>0</v>
      </c>
      <c r="Z430" s="98"/>
      <c r="AA430" s="9">
        <v>523</v>
      </c>
      <c r="AB430" s="119" t="s">
        <v>54</v>
      </c>
      <c r="AC430" s="117">
        <v>1</v>
      </c>
      <c r="AD430" s="10">
        <v>0</v>
      </c>
      <c r="AE430" s="110">
        <f>(Tabelle1[[#This Row],[gesamter Wärmebedarf unter Berücksichtigung Wirkungsgrad Gasfeuerungsanlage (Gas) '[kWh/a'] 2030]]*0.7)/8760</f>
        <v>0</v>
      </c>
      <c r="AF430" s="8">
        <f t="shared" si="37"/>
        <v>0</v>
      </c>
      <c r="AG430" s="119" t="s">
        <v>54</v>
      </c>
      <c r="AH430" s="117">
        <v>1</v>
      </c>
      <c r="AI430" s="10">
        <v>0</v>
      </c>
      <c r="AJ430" s="98">
        <f t="shared" si="40"/>
        <v>0</v>
      </c>
      <c r="AK430" s="119" t="s">
        <v>54</v>
      </c>
      <c r="AL430" s="117">
        <v>1</v>
      </c>
      <c r="AM430" s="10">
        <v>0</v>
      </c>
      <c r="AN430" s="98"/>
      <c r="AO430" s="119" t="s">
        <v>54</v>
      </c>
      <c r="AP430" s="117">
        <v>1</v>
      </c>
      <c r="AQ430" s="10">
        <v>0</v>
      </c>
      <c r="AR430" s="98">
        <f t="shared" si="41"/>
        <v>0</v>
      </c>
      <c r="AS430" s="119" t="s">
        <v>54</v>
      </c>
      <c r="AT430" s="117">
        <v>1</v>
      </c>
      <c r="AU430" s="10">
        <v>0</v>
      </c>
      <c r="AV430" s="8"/>
    </row>
    <row r="431" spans="1:48" x14ac:dyDescent="0.25">
      <c r="A431" s="6">
        <v>10428</v>
      </c>
      <c r="B431" s="6">
        <v>449826</v>
      </c>
      <c r="C431" s="6">
        <v>5425182</v>
      </c>
      <c r="D431" s="205">
        <v>14</v>
      </c>
      <c r="E431" s="6" t="s">
        <v>212</v>
      </c>
      <c r="F431" s="6">
        <v>1</v>
      </c>
      <c r="G431" s="6">
        <v>150</v>
      </c>
      <c r="H431" s="6">
        <v>150</v>
      </c>
      <c r="I431" s="6">
        <v>220</v>
      </c>
      <c r="J431" s="6">
        <f t="shared" si="36"/>
        <v>33000</v>
      </c>
      <c r="K431" s="6"/>
      <c r="L431" s="84">
        <f t="shared" si="38"/>
        <v>33673.469387755104</v>
      </c>
      <c r="M431" s="7"/>
      <c r="N431" s="7"/>
      <c r="O431" s="7"/>
      <c r="P431" s="7"/>
      <c r="Q431" s="7"/>
      <c r="R431" s="7"/>
      <c r="S431" s="119" t="s">
        <v>54</v>
      </c>
      <c r="T431" s="117">
        <v>1</v>
      </c>
      <c r="U431" s="10">
        <v>0</v>
      </c>
      <c r="V431" s="98">
        <f t="shared" si="39"/>
        <v>0</v>
      </c>
      <c r="W431" s="119" t="s">
        <v>54</v>
      </c>
      <c r="X431" s="117">
        <v>1</v>
      </c>
      <c r="Y431" s="10">
        <v>0</v>
      </c>
      <c r="Z431" s="98"/>
      <c r="AA431" s="9">
        <v>541</v>
      </c>
      <c r="AB431" s="119" t="s">
        <v>54</v>
      </c>
      <c r="AC431" s="117">
        <v>1</v>
      </c>
      <c r="AD431" s="10">
        <v>0</v>
      </c>
      <c r="AE431" s="110">
        <f>(Tabelle1[[#This Row],[gesamter Wärmebedarf unter Berücksichtigung Wirkungsgrad Gasfeuerungsanlage (Gas) '[kWh/a'] 2030]]*0.7)/8760</f>
        <v>0</v>
      </c>
      <c r="AF431" s="8">
        <f t="shared" si="37"/>
        <v>0</v>
      </c>
      <c r="AG431" s="119" t="s">
        <v>54</v>
      </c>
      <c r="AH431" s="117">
        <v>1</v>
      </c>
      <c r="AI431" s="10">
        <v>0</v>
      </c>
      <c r="AJ431" s="98">
        <f t="shared" si="40"/>
        <v>0</v>
      </c>
      <c r="AK431" s="119" t="s">
        <v>54</v>
      </c>
      <c r="AL431" s="117">
        <v>1</v>
      </c>
      <c r="AM431" s="10">
        <v>0</v>
      </c>
      <c r="AN431" s="98"/>
      <c r="AO431" s="119" t="s">
        <v>54</v>
      </c>
      <c r="AP431" s="117">
        <v>1</v>
      </c>
      <c r="AQ431" s="10">
        <v>0</v>
      </c>
      <c r="AR431" s="98">
        <f t="shared" si="41"/>
        <v>0</v>
      </c>
      <c r="AS431" s="119" t="s">
        <v>54</v>
      </c>
      <c r="AT431" s="117">
        <v>1</v>
      </c>
      <c r="AU431" s="10">
        <v>0</v>
      </c>
      <c r="AV431" s="8"/>
    </row>
    <row r="432" spans="1:48" x14ac:dyDescent="0.25">
      <c r="A432" s="6">
        <v>10429</v>
      </c>
      <c r="B432" s="6">
        <v>449818</v>
      </c>
      <c r="C432" s="6">
        <v>5425184</v>
      </c>
      <c r="D432" s="205">
        <v>13</v>
      </c>
      <c r="E432" s="75" t="s">
        <v>210</v>
      </c>
      <c r="F432" s="6">
        <v>6.73</v>
      </c>
      <c r="G432" s="6">
        <v>70</v>
      </c>
      <c r="H432" s="6">
        <v>471.1</v>
      </c>
      <c r="I432" s="6">
        <v>100</v>
      </c>
      <c r="J432" s="6">
        <f t="shared" si="36"/>
        <v>47110</v>
      </c>
      <c r="K432" s="6"/>
      <c r="L432" s="84">
        <f t="shared" si="38"/>
        <v>48071.428571428572</v>
      </c>
      <c r="M432" s="7"/>
      <c r="N432" s="7"/>
      <c r="O432" s="7"/>
      <c r="P432" s="7"/>
      <c r="Q432" s="7"/>
      <c r="R432" s="7"/>
      <c r="S432" s="119" t="s">
        <v>54</v>
      </c>
      <c r="T432" s="117">
        <v>6.73</v>
      </c>
      <c r="U432" s="10">
        <v>0</v>
      </c>
      <c r="V432" s="98">
        <f t="shared" si="39"/>
        <v>0</v>
      </c>
      <c r="W432" s="119" t="s">
        <v>54</v>
      </c>
      <c r="X432" s="117">
        <v>6.73</v>
      </c>
      <c r="Y432" s="10">
        <v>0</v>
      </c>
      <c r="Z432" s="98"/>
      <c r="AA432" s="9">
        <v>757</v>
      </c>
      <c r="AB432" s="119" t="s">
        <v>54</v>
      </c>
      <c r="AC432" s="117">
        <v>6.73</v>
      </c>
      <c r="AD432" s="10">
        <v>0</v>
      </c>
      <c r="AE432" s="110">
        <f>(Tabelle1[[#This Row],[gesamter Wärmebedarf unter Berücksichtigung Wirkungsgrad Gasfeuerungsanlage (Gas) '[kWh/a'] 2030]]*0.7)/8760</f>
        <v>0</v>
      </c>
      <c r="AF432" s="8">
        <f t="shared" si="37"/>
        <v>0</v>
      </c>
      <c r="AG432" s="119" t="s">
        <v>54</v>
      </c>
      <c r="AH432" s="117">
        <v>6.73</v>
      </c>
      <c r="AI432" s="10">
        <v>0</v>
      </c>
      <c r="AJ432" s="98">
        <f t="shared" si="40"/>
        <v>0</v>
      </c>
      <c r="AK432" s="119" t="s">
        <v>54</v>
      </c>
      <c r="AL432" s="117">
        <v>6.73</v>
      </c>
      <c r="AM432" s="10">
        <v>0</v>
      </c>
      <c r="AN432" s="98"/>
      <c r="AO432" s="119" t="s">
        <v>54</v>
      </c>
      <c r="AP432" s="117">
        <v>6.73</v>
      </c>
      <c r="AQ432" s="10">
        <v>0</v>
      </c>
      <c r="AR432" s="98">
        <f t="shared" si="41"/>
        <v>0</v>
      </c>
      <c r="AS432" s="119" t="s">
        <v>54</v>
      </c>
      <c r="AT432" s="117">
        <v>6.73</v>
      </c>
      <c r="AU432" s="10">
        <v>0</v>
      </c>
      <c r="AV432" s="8"/>
    </row>
    <row r="433" spans="1:48" x14ac:dyDescent="0.25">
      <c r="A433" s="6">
        <v>10430</v>
      </c>
      <c r="B433" s="6">
        <v>449808</v>
      </c>
      <c r="C433" s="6">
        <v>5425159</v>
      </c>
      <c r="D433" s="205">
        <v>13</v>
      </c>
      <c r="E433" s="6" t="s">
        <v>211</v>
      </c>
      <c r="F433" s="6">
        <v>2</v>
      </c>
      <c r="G433" s="6">
        <v>112</v>
      </c>
      <c r="H433" s="6">
        <v>224</v>
      </c>
      <c r="I433" s="6">
        <v>40</v>
      </c>
      <c r="J433" s="6">
        <f t="shared" si="36"/>
        <v>8960</v>
      </c>
      <c r="K433" s="6"/>
      <c r="L433" s="84">
        <f t="shared" si="38"/>
        <v>9142.8571428571431</v>
      </c>
      <c r="M433" s="7"/>
      <c r="N433" s="7"/>
      <c r="O433" s="7"/>
      <c r="P433" s="7"/>
      <c r="Q433" s="7"/>
      <c r="R433" s="7"/>
      <c r="S433" s="119" t="s">
        <v>54</v>
      </c>
      <c r="T433" s="117">
        <v>2</v>
      </c>
      <c r="U433" s="10">
        <v>0</v>
      </c>
      <c r="V433" s="98">
        <f t="shared" si="39"/>
        <v>0</v>
      </c>
      <c r="W433" s="119" t="s">
        <v>54</v>
      </c>
      <c r="X433" s="117">
        <v>2</v>
      </c>
      <c r="Y433" s="10">
        <v>0</v>
      </c>
      <c r="Z433" s="98"/>
      <c r="AA433" s="9">
        <v>1294</v>
      </c>
      <c r="AB433" s="119" t="s">
        <v>54</v>
      </c>
      <c r="AC433" s="117">
        <v>2</v>
      </c>
      <c r="AD433" s="10">
        <v>0</v>
      </c>
      <c r="AE433" s="110">
        <f>(Tabelle1[[#This Row],[gesamter Wärmebedarf unter Berücksichtigung Wirkungsgrad Gasfeuerungsanlage (Gas) '[kWh/a'] 2030]]*0.7)/8760</f>
        <v>0</v>
      </c>
      <c r="AF433" s="8">
        <f t="shared" si="37"/>
        <v>0</v>
      </c>
      <c r="AG433" s="119" t="s">
        <v>54</v>
      </c>
      <c r="AH433" s="117">
        <v>2</v>
      </c>
      <c r="AI433" s="10">
        <v>0</v>
      </c>
      <c r="AJ433" s="98">
        <f t="shared" si="40"/>
        <v>0</v>
      </c>
      <c r="AK433" s="119" t="s">
        <v>54</v>
      </c>
      <c r="AL433" s="117">
        <v>2</v>
      </c>
      <c r="AM433" s="10">
        <v>0</v>
      </c>
      <c r="AN433" s="98"/>
      <c r="AO433" s="119" t="s">
        <v>54</v>
      </c>
      <c r="AP433" s="117">
        <v>2</v>
      </c>
      <c r="AQ433" s="10">
        <v>0</v>
      </c>
      <c r="AR433" s="98">
        <f t="shared" si="41"/>
        <v>0</v>
      </c>
      <c r="AS433" s="119" t="s">
        <v>54</v>
      </c>
      <c r="AT433" s="117">
        <v>2</v>
      </c>
      <c r="AU433" s="10">
        <v>0</v>
      </c>
      <c r="AV433" s="8"/>
    </row>
    <row r="434" spans="1:48" x14ac:dyDescent="0.25">
      <c r="A434" s="6">
        <v>10431</v>
      </c>
      <c r="B434" s="6">
        <v>449799</v>
      </c>
      <c r="C434" s="6">
        <v>5425190</v>
      </c>
      <c r="D434" s="205">
        <v>14</v>
      </c>
      <c r="E434" s="6" t="s">
        <v>212</v>
      </c>
      <c r="F434" s="6">
        <v>1</v>
      </c>
      <c r="G434" s="6">
        <v>150</v>
      </c>
      <c r="H434" s="6">
        <v>150</v>
      </c>
      <c r="I434" s="6">
        <v>120</v>
      </c>
      <c r="J434" s="6">
        <f t="shared" si="36"/>
        <v>18000</v>
      </c>
      <c r="K434" s="6"/>
      <c r="L434" s="84">
        <f t="shared" si="38"/>
        <v>18367.34693877551</v>
      </c>
      <c r="M434" s="7"/>
      <c r="N434" s="7"/>
      <c r="O434" s="7"/>
      <c r="P434" s="7"/>
      <c r="Q434" s="7"/>
      <c r="R434" s="7"/>
      <c r="S434" s="119" t="s">
        <v>53</v>
      </c>
      <c r="T434" s="117">
        <v>1</v>
      </c>
      <c r="U434" s="10">
        <v>18367.34693877551</v>
      </c>
      <c r="V434" s="98">
        <f t="shared" si="39"/>
        <v>3.6729488784283305E-5</v>
      </c>
      <c r="W434" s="119" t="s">
        <v>53</v>
      </c>
      <c r="X434" s="117">
        <v>1</v>
      </c>
      <c r="Y434" s="10">
        <v>18367.34693877551</v>
      </c>
      <c r="Z434" s="98"/>
      <c r="AA434" s="9">
        <v>365</v>
      </c>
      <c r="AB434" s="119" t="s">
        <v>53</v>
      </c>
      <c r="AC434" s="117">
        <v>1</v>
      </c>
      <c r="AD434" s="10">
        <v>18367.34693877551</v>
      </c>
      <c r="AE434" s="110">
        <f>(Tabelle1[[#This Row],[gesamter Wärmebedarf unter Berücksichtigung Wirkungsgrad Gasfeuerungsanlage (Gas) '[kWh/a'] 2030]]*0.7)/8760</f>
        <v>1.4677103718199609</v>
      </c>
      <c r="AF434" s="8">
        <f t="shared" si="37"/>
        <v>3.5509478631057065E-5</v>
      </c>
      <c r="AG434" s="119" t="s">
        <v>53</v>
      </c>
      <c r="AH434" s="117">
        <v>1</v>
      </c>
      <c r="AI434" s="10">
        <v>18367.34693877551</v>
      </c>
      <c r="AJ434" s="98">
        <f t="shared" si="40"/>
        <v>1.7453328363308793E-5</v>
      </c>
      <c r="AK434" s="119" t="s">
        <v>53</v>
      </c>
      <c r="AL434" s="117">
        <v>1</v>
      </c>
      <c r="AM434" s="10">
        <v>18367.34693877551</v>
      </c>
      <c r="AN434" s="98"/>
      <c r="AO434" s="119" t="s">
        <v>53</v>
      </c>
      <c r="AP434" s="117">
        <v>1</v>
      </c>
      <c r="AQ434" s="10">
        <v>18367.34693877551</v>
      </c>
      <c r="AR434" s="98">
        <f t="shared" si="41"/>
        <v>1.7453328363308793E-5</v>
      </c>
      <c r="AS434" s="119" t="s">
        <v>53</v>
      </c>
      <c r="AT434" s="117">
        <v>1</v>
      </c>
      <c r="AU434" s="10">
        <v>18367.34693877551</v>
      </c>
      <c r="AV434" s="8"/>
    </row>
    <row r="435" spans="1:48" x14ac:dyDescent="0.25">
      <c r="A435" s="6">
        <v>10432</v>
      </c>
      <c r="B435" s="6">
        <v>449780</v>
      </c>
      <c r="C435" s="6">
        <v>5425168</v>
      </c>
      <c r="D435" s="205">
        <v>13</v>
      </c>
      <c r="E435" s="6" t="s">
        <v>212</v>
      </c>
      <c r="F435" s="6">
        <v>1</v>
      </c>
      <c r="G435" s="6">
        <v>150</v>
      </c>
      <c r="H435" s="6">
        <v>150</v>
      </c>
      <c r="I435" s="6">
        <v>100</v>
      </c>
      <c r="J435" s="6">
        <f t="shared" si="36"/>
        <v>15000</v>
      </c>
      <c r="K435" s="6"/>
      <c r="L435" s="84">
        <f t="shared" si="38"/>
        <v>15306.122448979591</v>
      </c>
      <c r="M435" s="7"/>
      <c r="N435" s="7"/>
      <c r="O435" s="7"/>
      <c r="P435" s="7"/>
      <c r="Q435" s="7"/>
      <c r="R435" s="7"/>
      <c r="S435" s="119" t="s">
        <v>53</v>
      </c>
      <c r="T435" s="117">
        <v>1</v>
      </c>
      <c r="U435" s="10">
        <v>15306.122448979591</v>
      </c>
      <c r="V435" s="98">
        <f t="shared" si="39"/>
        <v>3.0607907320236087E-5</v>
      </c>
      <c r="W435" s="119" t="s">
        <v>53</v>
      </c>
      <c r="X435" s="117">
        <v>1</v>
      </c>
      <c r="Y435" s="10">
        <v>15306.122448979591</v>
      </c>
      <c r="Z435" s="98"/>
      <c r="AA435" s="9">
        <v>319</v>
      </c>
      <c r="AB435" s="119" t="s">
        <v>53</v>
      </c>
      <c r="AC435" s="117">
        <v>1</v>
      </c>
      <c r="AD435" s="10">
        <v>15306.122448979591</v>
      </c>
      <c r="AE435" s="110">
        <f>(Tabelle1[[#This Row],[gesamter Wärmebedarf unter Berücksichtigung Wirkungsgrad Gasfeuerungsanlage (Gas) '[kWh/a'] 2030]]*0.7)/8760</f>
        <v>1.2230919765166339</v>
      </c>
      <c r="AF435" s="8">
        <f t="shared" si="37"/>
        <v>2.9591232192547556E-5</v>
      </c>
      <c r="AG435" s="119" t="s">
        <v>53</v>
      </c>
      <c r="AH435" s="117">
        <v>1</v>
      </c>
      <c r="AI435" s="10">
        <v>15306.122448979591</v>
      </c>
      <c r="AJ435" s="98">
        <f t="shared" si="40"/>
        <v>1.4544440302757324E-5</v>
      </c>
      <c r="AK435" s="119" t="s">
        <v>53</v>
      </c>
      <c r="AL435" s="117">
        <v>1</v>
      </c>
      <c r="AM435" s="10">
        <v>15306.122448979591</v>
      </c>
      <c r="AN435" s="98"/>
      <c r="AO435" s="119" t="s">
        <v>53</v>
      </c>
      <c r="AP435" s="117">
        <v>1</v>
      </c>
      <c r="AQ435" s="10">
        <v>15306.122448979591</v>
      </c>
      <c r="AR435" s="98">
        <f t="shared" si="41"/>
        <v>1.4544440302757324E-5</v>
      </c>
      <c r="AS435" s="119" t="s">
        <v>53</v>
      </c>
      <c r="AT435" s="117">
        <v>1</v>
      </c>
      <c r="AU435" s="10">
        <v>15306.122448979591</v>
      </c>
      <c r="AV435" s="8"/>
    </row>
    <row r="436" spans="1:48" x14ac:dyDescent="0.25">
      <c r="A436" s="6">
        <v>10433</v>
      </c>
      <c r="B436" s="6">
        <v>449790</v>
      </c>
      <c r="C436" s="6">
        <v>5425165</v>
      </c>
      <c r="D436" s="205">
        <v>13</v>
      </c>
      <c r="E436" s="6" t="s">
        <v>195</v>
      </c>
      <c r="F436" s="6">
        <v>1</v>
      </c>
      <c r="G436" s="6">
        <v>90</v>
      </c>
      <c r="H436" s="6">
        <v>90</v>
      </c>
      <c r="I436" s="6">
        <v>170</v>
      </c>
      <c r="J436" s="6">
        <f t="shared" si="36"/>
        <v>15300</v>
      </c>
      <c r="K436" s="6"/>
      <c r="L436" s="84">
        <f t="shared" si="38"/>
        <v>15612.244897959185</v>
      </c>
      <c r="M436" s="7"/>
      <c r="N436" s="7"/>
      <c r="O436" s="7"/>
      <c r="P436" s="7"/>
      <c r="Q436" s="7"/>
      <c r="R436" s="7"/>
      <c r="S436" s="119" t="s">
        <v>54</v>
      </c>
      <c r="T436" s="117">
        <v>1</v>
      </c>
      <c r="U436" s="10">
        <v>0</v>
      </c>
      <c r="V436" s="98">
        <f t="shared" si="39"/>
        <v>0</v>
      </c>
      <c r="W436" s="119" t="s">
        <v>54</v>
      </c>
      <c r="X436" s="117">
        <v>1</v>
      </c>
      <c r="Y436" s="10">
        <v>0</v>
      </c>
      <c r="Z436" s="98"/>
      <c r="AA436" s="9">
        <v>969</v>
      </c>
      <c r="AB436" s="119" t="s">
        <v>54</v>
      </c>
      <c r="AC436" s="117">
        <v>1</v>
      </c>
      <c r="AD436" s="10">
        <v>0</v>
      </c>
      <c r="AE436" s="110">
        <f>(Tabelle1[[#This Row],[gesamter Wärmebedarf unter Berücksichtigung Wirkungsgrad Gasfeuerungsanlage (Gas) '[kWh/a'] 2030]]*0.7)/8760</f>
        <v>0</v>
      </c>
      <c r="AF436" s="8">
        <f t="shared" si="37"/>
        <v>0</v>
      </c>
      <c r="AG436" s="119" t="s">
        <v>54</v>
      </c>
      <c r="AH436" s="117">
        <v>1</v>
      </c>
      <c r="AI436" s="10">
        <v>0</v>
      </c>
      <c r="AJ436" s="98">
        <f t="shared" si="40"/>
        <v>0</v>
      </c>
      <c r="AK436" s="119" t="s">
        <v>54</v>
      </c>
      <c r="AL436" s="117">
        <v>1</v>
      </c>
      <c r="AM436" s="10">
        <v>0</v>
      </c>
      <c r="AN436" s="98"/>
      <c r="AO436" s="119" t="s">
        <v>54</v>
      </c>
      <c r="AP436" s="117">
        <v>1</v>
      </c>
      <c r="AQ436" s="10">
        <v>0</v>
      </c>
      <c r="AR436" s="98">
        <f t="shared" si="41"/>
        <v>0</v>
      </c>
      <c r="AS436" s="119" t="s">
        <v>54</v>
      </c>
      <c r="AT436" s="117">
        <v>1</v>
      </c>
      <c r="AU436" s="10">
        <v>0</v>
      </c>
      <c r="AV436" s="8"/>
    </row>
    <row r="437" spans="1:48" x14ac:dyDescent="0.25">
      <c r="A437" s="6">
        <v>10434</v>
      </c>
      <c r="B437" s="6">
        <v>449789</v>
      </c>
      <c r="C437" s="6">
        <v>5425193</v>
      </c>
      <c r="D437" s="205">
        <v>14</v>
      </c>
      <c r="E437" s="6" t="s">
        <v>195</v>
      </c>
      <c r="F437" s="6">
        <v>1</v>
      </c>
      <c r="G437" s="6">
        <v>90</v>
      </c>
      <c r="H437" s="6">
        <v>90</v>
      </c>
      <c r="I437" s="6">
        <v>130</v>
      </c>
      <c r="J437" s="6">
        <f t="shared" si="36"/>
        <v>11700</v>
      </c>
      <c r="K437" s="6"/>
      <c r="L437" s="84">
        <f t="shared" si="38"/>
        <v>11938.775510204081</v>
      </c>
      <c r="M437" s="7"/>
      <c r="N437" s="7"/>
      <c r="O437" s="7"/>
      <c r="P437" s="7"/>
      <c r="Q437" s="7"/>
      <c r="R437" s="7"/>
      <c r="S437" s="119" t="s">
        <v>54</v>
      </c>
      <c r="T437" s="117">
        <v>1</v>
      </c>
      <c r="U437" s="10">
        <v>0</v>
      </c>
      <c r="V437" s="98">
        <f t="shared" si="39"/>
        <v>0</v>
      </c>
      <c r="W437" s="119" t="s">
        <v>54</v>
      </c>
      <c r="X437" s="117">
        <v>1</v>
      </c>
      <c r="Y437" s="10">
        <v>0</v>
      </c>
      <c r="Z437" s="98"/>
      <c r="AA437" s="9">
        <v>687</v>
      </c>
      <c r="AB437" s="119" t="s">
        <v>54</v>
      </c>
      <c r="AC437" s="117">
        <v>1</v>
      </c>
      <c r="AD437" s="10">
        <v>0</v>
      </c>
      <c r="AE437" s="110">
        <f>(Tabelle1[[#This Row],[gesamter Wärmebedarf unter Berücksichtigung Wirkungsgrad Gasfeuerungsanlage (Gas) '[kWh/a'] 2030]]*0.7)/8760</f>
        <v>0</v>
      </c>
      <c r="AF437" s="8">
        <f t="shared" si="37"/>
        <v>0</v>
      </c>
      <c r="AG437" s="119" t="s">
        <v>54</v>
      </c>
      <c r="AH437" s="117">
        <v>1</v>
      </c>
      <c r="AI437" s="10">
        <v>0</v>
      </c>
      <c r="AJ437" s="98">
        <f t="shared" si="40"/>
        <v>0</v>
      </c>
      <c r="AK437" s="119" t="s">
        <v>54</v>
      </c>
      <c r="AL437" s="117">
        <v>1</v>
      </c>
      <c r="AM437" s="10">
        <v>0</v>
      </c>
      <c r="AN437" s="98"/>
      <c r="AO437" s="119" t="s">
        <v>54</v>
      </c>
      <c r="AP437" s="117">
        <v>1</v>
      </c>
      <c r="AQ437" s="10">
        <v>0</v>
      </c>
      <c r="AR437" s="98">
        <f t="shared" si="41"/>
        <v>0</v>
      </c>
      <c r="AS437" s="119" t="s">
        <v>54</v>
      </c>
      <c r="AT437" s="117">
        <v>1</v>
      </c>
      <c r="AU437" s="10">
        <v>0</v>
      </c>
      <c r="AV437" s="8"/>
    </row>
    <row r="438" spans="1:48" x14ac:dyDescent="0.25">
      <c r="A438" s="6">
        <v>10435</v>
      </c>
      <c r="B438" s="6">
        <v>449770</v>
      </c>
      <c r="C438" s="6">
        <v>5425198</v>
      </c>
      <c r="D438" s="205">
        <v>13</v>
      </c>
      <c r="E438" s="6" t="s">
        <v>211</v>
      </c>
      <c r="F438" s="6">
        <v>2</v>
      </c>
      <c r="G438" s="6">
        <v>112</v>
      </c>
      <c r="H438" s="6">
        <v>224</v>
      </c>
      <c r="I438" s="6">
        <v>150</v>
      </c>
      <c r="J438" s="6">
        <f t="shared" si="36"/>
        <v>33600</v>
      </c>
      <c r="K438" s="6"/>
      <c r="L438" s="84">
        <f t="shared" si="38"/>
        <v>34285.71428571429</v>
      </c>
      <c r="M438" s="7"/>
      <c r="N438" s="7"/>
      <c r="O438" s="7"/>
      <c r="P438" s="7"/>
      <c r="Q438" s="7"/>
      <c r="R438" s="7"/>
      <c r="S438" s="119" t="s">
        <v>53</v>
      </c>
      <c r="T438" s="117">
        <v>2</v>
      </c>
      <c r="U438" s="10">
        <v>34285.71428571429</v>
      </c>
      <c r="V438" s="98">
        <f t="shared" si="39"/>
        <v>6.8561712397328828E-5</v>
      </c>
      <c r="W438" s="119" t="s">
        <v>53</v>
      </c>
      <c r="X438" s="117">
        <v>2</v>
      </c>
      <c r="Y438" s="10">
        <v>34285.71428571429</v>
      </c>
      <c r="Z438" s="98"/>
      <c r="AA438" s="9">
        <v>614</v>
      </c>
      <c r="AB438" s="119" t="s">
        <v>53</v>
      </c>
      <c r="AC438" s="117">
        <v>2</v>
      </c>
      <c r="AD438" s="10">
        <v>34285.71428571429</v>
      </c>
      <c r="AE438" s="110">
        <f>(Tabelle1[[#This Row],[gesamter Wärmebedarf unter Berücksichtigung Wirkungsgrad Gasfeuerungsanlage (Gas) '[kWh/a'] 2030]]*0.7)/8760</f>
        <v>2.7397260273972601</v>
      </c>
      <c r="AF438" s="8">
        <f t="shared" si="37"/>
        <v>6.6284360111306529E-5</v>
      </c>
      <c r="AG438" s="119" t="s">
        <v>53</v>
      </c>
      <c r="AH438" s="117">
        <v>2</v>
      </c>
      <c r="AI438" s="10">
        <v>34285.71428571429</v>
      </c>
      <c r="AJ438" s="98">
        <f t="shared" si="40"/>
        <v>3.2579546278176409E-5</v>
      </c>
      <c r="AK438" s="119" t="s">
        <v>53</v>
      </c>
      <c r="AL438" s="117">
        <v>2</v>
      </c>
      <c r="AM438" s="10">
        <v>34285.71428571429</v>
      </c>
      <c r="AN438" s="98"/>
      <c r="AO438" s="119" t="s">
        <v>53</v>
      </c>
      <c r="AP438" s="117">
        <v>2</v>
      </c>
      <c r="AQ438" s="10">
        <v>34285.71428571429</v>
      </c>
      <c r="AR438" s="98">
        <f t="shared" si="41"/>
        <v>3.2579546278176409E-5</v>
      </c>
      <c r="AS438" s="119" t="s">
        <v>54</v>
      </c>
      <c r="AT438" s="117">
        <v>2</v>
      </c>
      <c r="AU438" s="10">
        <v>0</v>
      </c>
      <c r="AV438" s="8"/>
    </row>
    <row r="439" spans="1:48" x14ac:dyDescent="0.25">
      <c r="A439" s="6">
        <v>10436</v>
      </c>
      <c r="B439" s="6">
        <v>449764</v>
      </c>
      <c r="C439" s="6">
        <v>5425173</v>
      </c>
      <c r="D439" s="205">
        <v>13</v>
      </c>
      <c r="E439" s="75" t="s">
        <v>210</v>
      </c>
      <c r="F439" s="6">
        <v>6.73</v>
      </c>
      <c r="G439" s="6">
        <v>70</v>
      </c>
      <c r="H439" s="6">
        <v>471.1</v>
      </c>
      <c r="I439" s="6">
        <v>40</v>
      </c>
      <c r="J439" s="6">
        <f t="shared" si="36"/>
        <v>18844</v>
      </c>
      <c r="K439" s="6"/>
      <c r="L439" s="84">
        <f t="shared" si="38"/>
        <v>19228.571428571428</v>
      </c>
      <c r="M439" s="7"/>
      <c r="N439" s="7"/>
      <c r="O439" s="7"/>
      <c r="P439" s="7"/>
      <c r="Q439" s="7"/>
      <c r="R439" s="7"/>
      <c r="S439" s="119" t="s">
        <v>53</v>
      </c>
      <c r="T439" s="117">
        <v>6.73</v>
      </c>
      <c r="U439" s="10">
        <v>19228.571428571428</v>
      </c>
      <c r="V439" s="98">
        <f t="shared" si="39"/>
        <v>3.8451693702835255E-5</v>
      </c>
      <c r="W439" s="119" t="s">
        <v>53</v>
      </c>
      <c r="X439" s="117">
        <v>6.73</v>
      </c>
      <c r="Y439" s="10">
        <v>19228.571428571428</v>
      </c>
      <c r="Z439" s="98"/>
      <c r="AA439" s="9">
        <v>341</v>
      </c>
      <c r="AB439" s="119" t="s">
        <v>53</v>
      </c>
      <c r="AC439" s="117">
        <v>6.73</v>
      </c>
      <c r="AD439" s="10">
        <v>19228.571428571428</v>
      </c>
      <c r="AE439" s="110">
        <f>(Tabelle1[[#This Row],[gesamter Wärmebedarf unter Berücksichtigung Wirkungsgrad Gasfeuerungsanlage (Gas) '[kWh/a'] 2030]]*0.7)/8760</f>
        <v>1.5365296803652966</v>
      </c>
      <c r="AF439" s="8">
        <f t="shared" si="37"/>
        <v>3.7174478629091073E-5</v>
      </c>
      <c r="AG439" s="119" t="s">
        <v>53</v>
      </c>
      <c r="AH439" s="117">
        <v>6.73</v>
      </c>
      <c r="AI439" s="10">
        <v>19228.571428571428</v>
      </c>
      <c r="AJ439" s="98">
        <f t="shared" si="40"/>
        <v>1.827169553767727E-5</v>
      </c>
      <c r="AK439" s="119" t="s">
        <v>53</v>
      </c>
      <c r="AL439" s="117">
        <v>6.73</v>
      </c>
      <c r="AM439" s="10">
        <v>19228.571428571428</v>
      </c>
      <c r="AN439" s="98"/>
      <c r="AO439" s="119" t="s">
        <v>53</v>
      </c>
      <c r="AP439" s="117">
        <v>6.73</v>
      </c>
      <c r="AQ439" s="10">
        <v>19228.571428571428</v>
      </c>
      <c r="AR439" s="98">
        <f t="shared" si="41"/>
        <v>1.827169553767727E-5</v>
      </c>
      <c r="AS439" s="119" t="s">
        <v>53</v>
      </c>
      <c r="AT439" s="117">
        <v>6.73</v>
      </c>
      <c r="AU439" s="10">
        <v>19228.571428571428</v>
      </c>
      <c r="AV439" s="8"/>
    </row>
    <row r="440" spans="1:48" x14ac:dyDescent="0.25">
      <c r="A440" s="6">
        <v>10437</v>
      </c>
      <c r="B440" s="6">
        <v>449763</v>
      </c>
      <c r="C440" s="6">
        <v>5425202</v>
      </c>
      <c r="D440" s="205">
        <v>14</v>
      </c>
      <c r="E440" s="6" t="s">
        <v>212</v>
      </c>
      <c r="F440" s="6">
        <v>1</v>
      </c>
      <c r="G440" s="6">
        <v>150</v>
      </c>
      <c r="H440" s="6">
        <v>150</v>
      </c>
      <c r="I440" s="6">
        <v>180</v>
      </c>
      <c r="J440" s="6">
        <f t="shared" si="36"/>
        <v>27000</v>
      </c>
      <c r="K440" s="6"/>
      <c r="L440" s="84">
        <f t="shared" si="38"/>
        <v>27551.020408163266</v>
      </c>
      <c r="M440" s="7"/>
      <c r="N440" s="7"/>
      <c r="O440" s="7"/>
      <c r="P440" s="7"/>
      <c r="Q440" s="7"/>
      <c r="R440" s="7"/>
      <c r="S440" s="119" t="s">
        <v>53</v>
      </c>
      <c r="T440" s="117">
        <v>1</v>
      </c>
      <c r="U440" s="10">
        <v>27551.020408163266</v>
      </c>
      <c r="V440" s="98">
        <f t="shared" si="39"/>
        <v>5.5094233176424957E-5</v>
      </c>
      <c r="W440" s="119" t="s">
        <v>53</v>
      </c>
      <c r="X440" s="117">
        <v>1</v>
      </c>
      <c r="Y440" s="10">
        <v>27551.020408163266</v>
      </c>
      <c r="Z440" s="98"/>
      <c r="AA440" s="9">
        <v>1600</v>
      </c>
      <c r="AB440" s="119" t="s">
        <v>53</v>
      </c>
      <c r="AC440" s="117">
        <v>1</v>
      </c>
      <c r="AD440" s="10">
        <v>27551.020408163266</v>
      </c>
      <c r="AE440" s="110">
        <f>(Tabelle1[[#This Row],[gesamter Wärmebedarf unter Berücksichtigung Wirkungsgrad Gasfeuerungsanlage (Gas) '[kWh/a'] 2030]]*0.7)/8760</f>
        <v>2.2015655577299413</v>
      </c>
      <c r="AF440" s="8">
        <f t="shared" si="37"/>
        <v>5.3264217946585601E-5</v>
      </c>
      <c r="AG440" s="119" t="s">
        <v>53</v>
      </c>
      <c r="AH440" s="117">
        <v>1</v>
      </c>
      <c r="AI440" s="10">
        <v>27551.020408163266</v>
      </c>
      <c r="AJ440" s="98">
        <f t="shared" si="40"/>
        <v>2.6179992544963188E-5</v>
      </c>
      <c r="AK440" s="119" t="s">
        <v>53</v>
      </c>
      <c r="AL440" s="117">
        <v>1</v>
      </c>
      <c r="AM440" s="10">
        <v>27551.020408163266</v>
      </c>
      <c r="AN440" s="98"/>
      <c r="AO440" s="119" t="s">
        <v>53</v>
      </c>
      <c r="AP440" s="117">
        <v>1</v>
      </c>
      <c r="AQ440" s="10">
        <v>27551.020408163266</v>
      </c>
      <c r="AR440" s="98">
        <f t="shared" si="41"/>
        <v>2.6179992544963188E-5</v>
      </c>
      <c r="AS440" s="119" t="s">
        <v>53</v>
      </c>
      <c r="AT440" s="117">
        <v>1</v>
      </c>
      <c r="AU440" s="10">
        <v>27551.020408163266</v>
      </c>
      <c r="AV440" s="8"/>
    </row>
    <row r="441" spans="1:48" x14ac:dyDescent="0.25">
      <c r="A441" s="6">
        <v>10438</v>
      </c>
      <c r="B441" s="6">
        <v>449754</v>
      </c>
      <c r="C441" s="6">
        <v>5425176</v>
      </c>
      <c r="D441" s="205">
        <v>13</v>
      </c>
      <c r="E441" s="75" t="s">
        <v>210</v>
      </c>
      <c r="F441" s="6">
        <v>6.73</v>
      </c>
      <c r="G441" s="6">
        <v>70</v>
      </c>
      <c r="H441" s="6">
        <v>471.1</v>
      </c>
      <c r="I441" s="6">
        <v>170</v>
      </c>
      <c r="J441" s="6">
        <f t="shared" si="36"/>
        <v>80087</v>
      </c>
      <c r="K441" s="6"/>
      <c r="L441" s="84">
        <f t="shared" si="38"/>
        <v>81721.42857142858</v>
      </c>
      <c r="M441" s="7"/>
      <c r="N441" s="7"/>
      <c r="O441" s="7"/>
      <c r="P441" s="7"/>
      <c r="Q441" s="7"/>
      <c r="R441" s="7"/>
      <c r="S441" s="119" t="s">
        <v>54</v>
      </c>
      <c r="T441" s="117">
        <v>6.73</v>
      </c>
      <c r="U441" s="10">
        <v>0</v>
      </c>
      <c r="V441" s="98">
        <f t="shared" si="39"/>
        <v>0</v>
      </c>
      <c r="W441" s="119" t="s">
        <v>54</v>
      </c>
      <c r="X441" s="117">
        <v>6.73</v>
      </c>
      <c r="Y441" s="10">
        <v>0</v>
      </c>
      <c r="Z441" s="98"/>
      <c r="AA441" s="9">
        <v>888</v>
      </c>
      <c r="AB441" s="119" t="s">
        <v>54</v>
      </c>
      <c r="AC441" s="117">
        <v>6.73</v>
      </c>
      <c r="AD441" s="10">
        <v>0</v>
      </c>
      <c r="AE441" s="110">
        <f>(Tabelle1[[#This Row],[gesamter Wärmebedarf unter Berücksichtigung Wirkungsgrad Gasfeuerungsanlage (Gas) '[kWh/a'] 2030]]*0.7)/8760</f>
        <v>0</v>
      </c>
      <c r="AF441" s="8">
        <f t="shared" si="37"/>
        <v>0</v>
      </c>
      <c r="AG441" s="119" t="s">
        <v>54</v>
      </c>
      <c r="AH441" s="117">
        <v>6.73</v>
      </c>
      <c r="AI441" s="10">
        <v>0</v>
      </c>
      <c r="AJ441" s="98">
        <f t="shared" si="40"/>
        <v>0</v>
      </c>
      <c r="AK441" s="119" t="s">
        <v>54</v>
      </c>
      <c r="AL441" s="117">
        <v>6.73</v>
      </c>
      <c r="AM441" s="10">
        <v>0</v>
      </c>
      <c r="AN441" s="98"/>
      <c r="AO441" s="119" t="s">
        <v>54</v>
      </c>
      <c r="AP441" s="117">
        <v>6.73</v>
      </c>
      <c r="AQ441" s="10">
        <v>0</v>
      </c>
      <c r="AR441" s="98">
        <f t="shared" si="41"/>
        <v>0</v>
      </c>
      <c r="AS441" s="119" t="s">
        <v>54</v>
      </c>
      <c r="AT441" s="117">
        <v>6.73</v>
      </c>
      <c r="AU441" s="10">
        <v>0</v>
      </c>
      <c r="AV441" s="8"/>
    </row>
    <row r="442" spans="1:48" x14ac:dyDescent="0.25">
      <c r="A442" s="6">
        <v>10439</v>
      </c>
      <c r="B442" s="6">
        <v>449738</v>
      </c>
      <c r="C442" s="6">
        <v>5425180</v>
      </c>
      <c r="D442" s="205">
        <v>14</v>
      </c>
      <c r="E442" s="6" t="s">
        <v>211</v>
      </c>
      <c r="F442" s="6">
        <v>2</v>
      </c>
      <c r="G442" s="6">
        <v>112</v>
      </c>
      <c r="H442" s="6">
        <v>224</v>
      </c>
      <c r="I442" s="6">
        <v>180</v>
      </c>
      <c r="J442" s="6">
        <f t="shared" si="36"/>
        <v>40320</v>
      </c>
      <c r="K442" s="6"/>
      <c r="L442" s="84">
        <f t="shared" si="38"/>
        <v>41142.857142857145</v>
      </c>
      <c r="M442" s="7"/>
      <c r="N442" s="7"/>
      <c r="O442" s="7"/>
      <c r="P442" s="7"/>
      <c r="Q442" s="7"/>
      <c r="R442" s="7"/>
      <c r="S442" s="119" t="s">
        <v>53</v>
      </c>
      <c r="T442" s="117">
        <v>2</v>
      </c>
      <c r="U442" s="10">
        <v>41142.857142857145</v>
      </c>
      <c r="V442" s="98">
        <f t="shared" si="39"/>
        <v>8.2274054876794602E-5</v>
      </c>
      <c r="W442" s="119" t="s">
        <v>53</v>
      </c>
      <c r="X442" s="117">
        <v>2</v>
      </c>
      <c r="Y442" s="10">
        <v>41142.857142857145</v>
      </c>
      <c r="Z442" s="98"/>
      <c r="AA442" s="9">
        <v>419</v>
      </c>
      <c r="AB442" s="119" t="s">
        <v>53</v>
      </c>
      <c r="AC442" s="117">
        <v>2</v>
      </c>
      <c r="AD442" s="10">
        <v>41142.857142857145</v>
      </c>
      <c r="AE442" s="110">
        <f>(Tabelle1[[#This Row],[gesamter Wärmebedarf unter Berücksichtigung Wirkungsgrad Gasfeuerungsanlage (Gas) '[kWh/a'] 2030]]*0.7)/8760</f>
        <v>3.2876712328767121</v>
      </c>
      <c r="AF442" s="8">
        <f t="shared" si="37"/>
        <v>7.9541232133567823E-5</v>
      </c>
      <c r="AG442" s="119" t="s">
        <v>53</v>
      </c>
      <c r="AH442" s="117">
        <v>2</v>
      </c>
      <c r="AI442" s="10">
        <v>41142.857142857145</v>
      </c>
      <c r="AJ442" s="98">
        <f t="shared" si="40"/>
        <v>3.9095455533811699E-5</v>
      </c>
      <c r="AK442" s="119" t="s">
        <v>53</v>
      </c>
      <c r="AL442" s="117">
        <v>2</v>
      </c>
      <c r="AM442" s="10">
        <v>41142.857142857145</v>
      </c>
      <c r="AN442" s="98"/>
      <c r="AO442" s="119" t="s">
        <v>53</v>
      </c>
      <c r="AP442" s="117">
        <v>2</v>
      </c>
      <c r="AQ442" s="10">
        <v>41142.857142857145</v>
      </c>
      <c r="AR442" s="98">
        <f t="shared" si="41"/>
        <v>3.9095455533811699E-5</v>
      </c>
      <c r="AS442" s="119" t="s">
        <v>53</v>
      </c>
      <c r="AT442" s="117">
        <v>2</v>
      </c>
      <c r="AU442" s="10">
        <v>41142.857142857145</v>
      </c>
      <c r="AV442" s="8"/>
    </row>
    <row r="443" spans="1:48" x14ac:dyDescent="0.25">
      <c r="A443" s="6">
        <v>10440</v>
      </c>
      <c r="B443" s="6">
        <v>449746</v>
      </c>
      <c r="C443" s="6">
        <v>5425206</v>
      </c>
      <c r="D443" s="205">
        <v>14</v>
      </c>
      <c r="E443" s="6" t="s">
        <v>212</v>
      </c>
      <c r="F443" s="6">
        <v>1</v>
      </c>
      <c r="G443" s="6">
        <v>150</v>
      </c>
      <c r="H443" s="6">
        <v>150</v>
      </c>
      <c r="I443" s="6">
        <v>160</v>
      </c>
      <c r="J443" s="6">
        <f t="shared" si="36"/>
        <v>24000</v>
      </c>
      <c r="K443" s="6"/>
      <c r="L443" s="84">
        <f t="shared" si="38"/>
        <v>24489.795918367348</v>
      </c>
      <c r="M443" s="7"/>
      <c r="N443" s="7"/>
      <c r="O443" s="7"/>
      <c r="P443" s="7"/>
      <c r="Q443" s="7"/>
      <c r="R443" s="7"/>
      <c r="S443" s="119" t="s">
        <v>53</v>
      </c>
      <c r="T443" s="117">
        <v>1</v>
      </c>
      <c r="U443" s="10">
        <v>24489.795918367348</v>
      </c>
      <c r="V443" s="98">
        <f t="shared" si="39"/>
        <v>4.8972651712377733E-5</v>
      </c>
      <c r="W443" s="119" t="s">
        <v>53</v>
      </c>
      <c r="X443" s="117">
        <v>1</v>
      </c>
      <c r="Y443" s="10">
        <v>24489.795918367348</v>
      </c>
      <c r="Z443" s="98"/>
      <c r="AA443" s="9">
        <v>1300</v>
      </c>
      <c r="AB443" s="119" t="s">
        <v>53</v>
      </c>
      <c r="AC443" s="117">
        <v>1</v>
      </c>
      <c r="AD443" s="10">
        <v>24489.795918367348</v>
      </c>
      <c r="AE443" s="110">
        <f>(Tabelle1[[#This Row],[gesamter Wärmebedarf unter Berücksichtigung Wirkungsgrad Gasfeuerungsanlage (Gas) '[kWh/a'] 2030]]*0.7)/8760</f>
        <v>1.9569471624266144</v>
      </c>
      <c r="AF443" s="8">
        <f t="shared" si="37"/>
        <v>4.7345971508076089E-5</v>
      </c>
      <c r="AG443" s="119" t="s">
        <v>53</v>
      </c>
      <c r="AH443" s="117">
        <v>1</v>
      </c>
      <c r="AI443" s="10">
        <v>24489.795918367348</v>
      </c>
      <c r="AJ443" s="98">
        <f t="shared" si="40"/>
        <v>2.3271104484411725E-5</v>
      </c>
      <c r="AK443" s="119" t="s">
        <v>53</v>
      </c>
      <c r="AL443" s="117">
        <v>1</v>
      </c>
      <c r="AM443" s="10">
        <v>24489.795918367348</v>
      </c>
      <c r="AN443" s="98"/>
      <c r="AO443" s="119" t="s">
        <v>53</v>
      </c>
      <c r="AP443" s="117">
        <v>1</v>
      </c>
      <c r="AQ443" s="10">
        <v>24489.795918367348</v>
      </c>
      <c r="AR443" s="98">
        <f t="shared" si="41"/>
        <v>2.3271104484411725E-5</v>
      </c>
      <c r="AS443" s="119" t="s">
        <v>53</v>
      </c>
      <c r="AT443" s="117">
        <v>1</v>
      </c>
      <c r="AU443" s="10">
        <v>24489.795918367348</v>
      </c>
      <c r="AV443" s="8"/>
    </row>
    <row r="444" spans="1:48" x14ac:dyDescent="0.25">
      <c r="A444" s="6">
        <v>10441</v>
      </c>
      <c r="B444" s="6">
        <v>449736</v>
      </c>
      <c r="C444" s="6">
        <v>5425209</v>
      </c>
      <c r="D444" s="205">
        <v>13</v>
      </c>
      <c r="E444" s="6" t="s">
        <v>195</v>
      </c>
      <c r="F444" s="6">
        <v>1</v>
      </c>
      <c r="G444" s="6">
        <v>90</v>
      </c>
      <c r="H444" s="6">
        <v>90</v>
      </c>
      <c r="I444" s="6">
        <v>120</v>
      </c>
      <c r="J444" s="6">
        <f t="shared" si="36"/>
        <v>10800</v>
      </c>
      <c r="K444" s="6"/>
      <c r="L444" s="84">
        <f t="shared" si="38"/>
        <v>11020.408163265307</v>
      </c>
      <c r="M444" s="7"/>
      <c r="N444" s="7"/>
      <c r="O444" s="7"/>
      <c r="P444" s="7"/>
      <c r="Q444" s="7"/>
      <c r="R444" s="7"/>
      <c r="S444" s="119" t="s">
        <v>53</v>
      </c>
      <c r="T444" s="117">
        <v>1</v>
      </c>
      <c r="U444" s="10">
        <v>11020.408163265307</v>
      </c>
      <c r="V444" s="98">
        <f t="shared" si="39"/>
        <v>2.2037693270569986E-5</v>
      </c>
      <c r="W444" s="119" t="s">
        <v>53</v>
      </c>
      <c r="X444" s="117">
        <v>1</v>
      </c>
      <c r="Y444" s="10">
        <v>11020.408163265307</v>
      </c>
      <c r="Z444" s="98"/>
      <c r="AA444" s="9">
        <v>1646</v>
      </c>
      <c r="AB444" s="119" t="s">
        <v>53</v>
      </c>
      <c r="AC444" s="117">
        <v>1</v>
      </c>
      <c r="AD444" s="10">
        <v>11020.408163265307</v>
      </c>
      <c r="AE444" s="110">
        <f>(Tabelle1[[#This Row],[gesamter Wärmebedarf unter Berücksichtigung Wirkungsgrad Gasfeuerungsanlage (Gas) '[kWh/a'] 2030]]*0.7)/8760</f>
        <v>0.88062622309197658</v>
      </c>
      <c r="AF444" s="8">
        <f t="shared" si="37"/>
        <v>2.130568717863424E-5</v>
      </c>
      <c r="AG444" s="119" t="s">
        <v>53</v>
      </c>
      <c r="AH444" s="117">
        <v>1</v>
      </c>
      <c r="AI444" s="10">
        <v>11020.408163265307</v>
      </c>
      <c r="AJ444" s="98">
        <f t="shared" si="40"/>
        <v>1.0471997017985277E-5</v>
      </c>
      <c r="AK444" s="119" t="s">
        <v>53</v>
      </c>
      <c r="AL444" s="117">
        <v>1</v>
      </c>
      <c r="AM444" s="10">
        <v>11020.408163265307</v>
      </c>
      <c r="AN444" s="98"/>
      <c r="AO444" s="119" t="s">
        <v>54</v>
      </c>
      <c r="AP444" s="117">
        <v>1</v>
      </c>
      <c r="AQ444" s="10">
        <v>0</v>
      </c>
      <c r="AR444" s="98">
        <f t="shared" si="41"/>
        <v>0</v>
      </c>
      <c r="AS444" s="119" t="s">
        <v>54</v>
      </c>
      <c r="AT444" s="117">
        <v>1</v>
      </c>
      <c r="AU444" s="10">
        <v>0</v>
      </c>
      <c r="AV444" s="8"/>
    </row>
    <row r="445" spans="1:48" x14ac:dyDescent="0.25">
      <c r="A445" s="6">
        <v>10442</v>
      </c>
      <c r="B445" s="6">
        <v>449727</v>
      </c>
      <c r="C445" s="6">
        <v>5425183</v>
      </c>
      <c r="D445" s="205">
        <v>14</v>
      </c>
      <c r="E445" s="6" t="s">
        <v>212</v>
      </c>
      <c r="F445" s="6">
        <v>1</v>
      </c>
      <c r="G445" s="6">
        <v>150</v>
      </c>
      <c r="H445" s="6">
        <v>150</v>
      </c>
      <c r="I445" s="6">
        <v>190</v>
      </c>
      <c r="J445" s="6">
        <f t="shared" si="36"/>
        <v>28500</v>
      </c>
      <c r="K445" s="6"/>
      <c r="L445" s="84">
        <f t="shared" si="38"/>
        <v>29081.632653061224</v>
      </c>
      <c r="M445" s="7"/>
      <c r="N445" s="7"/>
      <c r="O445" s="7"/>
      <c r="P445" s="7"/>
      <c r="Q445" s="7"/>
      <c r="R445" s="7"/>
      <c r="S445" s="119" t="s">
        <v>53</v>
      </c>
      <c r="T445" s="117">
        <v>1</v>
      </c>
      <c r="U445" s="10">
        <v>29081.632653061224</v>
      </c>
      <c r="V445" s="98">
        <f t="shared" si="39"/>
        <v>5.8155023908448559E-5</v>
      </c>
      <c r="W445" s="119" t="s">
        <v>53</v>
      </c>
      <c r="X445" s="117">
        <v>1</v>
      </c>
      <c r="Y445" s="10">
        <v>29081.632653061224</v>
      </c>
      <c r="Z445" s="98"/>
      <c r="AA445" s="9">
        <v>1122</v>
      </c>
      <c r="AB445" s="119" t="s">
        <v>53</v>
      </c>
      <c r="AC445" s="117">
        <v>1</v>
      </c>
      <c r="AD445" s="10">
        <v>29081.632653061224</v>
      </c>
      <c r="AE445" s="110">
        <f>(Tabelle1[[#This Row],[gesamter Wärmebedarf unter Berücksichtigung Wirkungsgrad Gasfeuerungsanlage (Gas) '[kWh/a'] 2030]]*0.7)/8760</f>
        <v>2.3238747553816044</v>
      </c>
      <c r="AF445" s="8">
        <f t="shared" si="37"/>
        <v>5.622334116584035E-5</v>
      </c>
      <c r="AG445" s="119" t="s">
        <v>53</v>
      </c>
      <c r="AH445" s="117">
        <v>1</v>
      </c>
      <c r="AI445" s="10">
        <v>29081.632653061224</v>
      </c>
      <c r="AJ445" s="98">
        <f t="shared" si="40"/>
        <v>2.7634436575238919E-5</v>
      </c>
      <c r="AK445" s="119" t="s">
        <v>53</v>
      </c>
      <c r="AL445" s="117">
        <v>1</v>
      </c>
      <c r="AM445" s="10">
        <v>29081.632653061224</v>
      </c>
      <c r="AN445" s="98"/>
      <c r="AO445" s="119" t="s">
        <v>53</v>
      </c>
      <c r="AP445" s="117">
        <v>1</v>
      </c>
      <c r="AQ445" s="10">
        <v>29081.632653061224</v>
      </c>
      <c r="AR445" s="98">
        <f t="shared" si="41"/>
        <v>2.7634436575238919E-5</v>
      </c>
      <c r="AS445" s="119" t="s">
        <v>53</v>
      </c>
      <c r="AT445" s="117">
        <v>1</v>
      </c>
      <c r="AU445" s="10">
        <v>29081.632653061224</v>
      </c>
      <c r="AV445" s="8"/>
    </row>
    <row r="446" spans="1:48" x14ac:dyDescent="0.25">
      <c r="A446" s="6">
        <v>10443</v>
      </c>
      <c r="B446" s="6">
        <v>449722</v>
      </c>
      <c r="C446" s="6">
        <v>5425215</v>
      </c>
      <c r="D446" s="205">
        <v>15</v>
      </c>
      <c r="E446" s="6" t="s">
        <v>212</v>
      </c>
      <c r="F446" s="6">
        <v>1</v>
      </c>
      <c r="G446" s="6">
        <v>150</v>
      </c>
      <c r="H446" s="6">
        <v>150</v>
      </c>
      <c r="I446" s="6">
        <v>290</v>
      </c>
      <c r="J446" s="6">
        <f t="shared" si="36"/>
        <v>43500</v>
      </c>
      <c r="K446" s="6"/>
      <c r="L446" s="84">
        <f t="shared" si="38"/>
        <v>44387.755102040814</v>
      </c>
      <c r="M446" s="7"/>
      <c r="N446" s="7"/>
      <c r="O446" s="7"/>
      <c r="P446" s="7"/>
      <c r="Q446" s="7"/>
      <c r="R446" s="7"/>
      <c r="S446" s="119" t="s">
        <v>54</v>
      </c>
      <c r="T446" s="117">
        <v>1</v>
      </c>
      <c r="U446" s="10">
        <v>0</v>
      </c>
      <c r="V446" s="98">
        <f t="shared" si="39"/>
        <v>0</v>
      </c>
      <c r="W446" s="119" t="s">
        <v>54</v>
      </c>
      <c r="X446" s="117">
        <v>1</v>
      </c>
      <c r="Y446" s="10">
        <v>0</v>
      </c>
      <c r="Z446" s="98"/>
      <c r="AA446" s="9">
        <v>21</v>
      </c>
      <c r="AB446" s="119" t="s">
        <v>54</v>
      </c>
      <c r="AC446" s="117">
        <v>1</v>
      </c>
      <c r="AD446" s="10">
        <v>0</v>
      </c>
      <c r="AE446" s="110">
        <f>(Tabelle1[[#This Row],[gesamter Wärmebedarf unter Berücksichtigung Wirkungsgrad Gasfeuerungsanlage (Gas) '[kWh/a'] 2030]]*0.7)/8760</f>
        <v>0</v>
      </c>
      <c r="AF446" s="8">
        <f t="shared" si="37"/>
        <v>0</v>
      </c>
      <c r="AG446" s="119" t="s">
        <v>54</v>
      </c>
      <c r="AH446" s="117">
        <v>1</v>
      </c>
      <c r="AI446" s="10">
        <v>0</v>
      </c>
      <c r="AJ446" s="98">
        <f t="shared" si="40"/>
        <v>0</v>
      </c>
      <c r="AK446" s="119" t="s">
        <v>54</v>
      </c>
      <c r="AL446" s="117">
        <v>1</v>
      </c>
      <c r="AM446" s="10">
        <v>0</v>
      </c>
      <c r="AN446" s="98"/>
      <c r="AO446" s="119" t="s">
        <v>54</v>
      </c>
      <c r="AP446" s="117">
        <v>1</v>
      </c>
      <c r="AQ446" s="10">
        <v>0</v>
      </c>
      <c r="AR446" s="98">
        <f t="shared" si="41"/>
        <v>0</v>
      </c>
      <c r="AS446" s="119" t="s">
        <v>54</v>
      </c>
      <c r="AT446" s="117">
        <v>1</v>
      </c>
      <c r="AU446" s="10">
        <v>0</v>
      </c>
      <c r="AV446" s="8"/>
    </row>
    <row r="447" spans="1:48" x14ac:dyDescent="0.25">
      <c r="A447" s="6">
        <v>10444</v>
      </c>
      <c r="B447" s="6">
        <v>449710</v>
      </c>
      <c r="C447" s="6">
        <v>5425218</v>
      </c>
      <c r="D447" s="205">
        <v>10</v>
      </c>
      <c r="E447" s="6" t="s">
        <v>212</v>
      </c>
      <c r="F447" s="6">
        <v>1</v>
      </c>
      <c r="G447" s="6">
        <v>150</v>
      </c>
      <c r="H447" s="6">
        <v>150</v>
      </c>
      <c r="I447" s="6">
        <v>120</v>
      </c>
      <c r="J447" s="6">
        <f t="shared" si="36"/>
        <v>18000</v>
      </c>
      <c r="K447" s="6"/>
      <c r="L447" s="84">
        <f t="shared" si="38"/>
        <v>18367.34693877551</v>
      </c>
      <c r="M447" s="7"/>
      <c r="N447" s="7"/>
      <c r="O447" s="7"/>
      <c r="P447" s="7"/>
      <c r="Q447" s="7"/>
      <c r="R447" s="7"/>
      <c r="S447" s="119" t="s">
        <v>53</v>
      </c>
      <c r="T447" s="117">
        <v>1</v>
      </c>
      <c r="U447" s="10">
        <v>18367.34693877551</v>
      </c>
      <c r="V447" s="98">
        <f t="shared" si="39"/>
        <v>3.6729488784283305E-5</v>
      </c>
      <c r="W447" s="119" t="s">
        <v>53</v>
      </c>
      <c r="X447" s="117">
        <v>1</v>
      </c>
      <c r="Y447" s="10">
        <v>18367.34693877551</v>
      </c>
      <c r="Z447" s="98"/>
      <c r="AA447" s="9">
        <v>218</v>
      </c>
      <c r="AB447" s="119" t="s">
        <v>53</v>
      </c>
      <c r="AC447" s="117">
        <v>1</v>
      </c>
      <c r="AD447" s="10">
        <v>18367.34693877551</v>
      </c>
      <c r="AE447" s="110">
        <f>(Tabelle1[[#This Row],[gesamter Wärmebedarf unter Berücksichtigung Wirkungsgrad Gasfeuerungsanlage (Gas) '[kWh/a'] 2030]]*0.7)/8760</f>
        <v>1.4677103718199609</v>
      </c>
      <c r="AF447" s="8">
        <f t="shared" si="37"/>
        <v>3.5509478631057065E-5</v>
      </c>
      <c r="AG447" s="119" t="s">
        <v>53</v>
      </c>
      <c r="AH447" s="117">
        <v>1</v>
      </c>
      <c r="AI447" s="10">
        <v>18367.34693877551</v>
      </c>
      <c r="AJ447" s="98">
        <f t="shared" si="40"/>
        <v>1.7453328363308793E-5</v>
      </c>
      <c r="AK447" s="119" t="s">
        <v>53</v>
      </c>
      <c r="AL447" s="117">
        <v>1</v>
      </c>
      <c r="AM447" s="10">
        <v>18367.34693877551</v>
      </c>
      <c r="AN447" s="98"/>
      <c r="AO447" s="119" t="s">
        <v>53</v>
      </c>
      <c r="AP447" s="117">
        <v>1</v>
      </c>
      <c r="AQ447" s="10">
        <v>18367.34693877551</v>
      </c>
      <c r="AR447" s="98">
        <f t="shared" si="41"/>
        <v>1.7453328363308793E-5</v>
      </c>
      <c r="AS447" s="119" t="s">
        <v>53</v>
      </c>
      <c r="AT447" s="117">
        <v>1</v>
      </c>
      <c r="AU447" s="10">
        <v>18367.34693877551</v>
      </c>
      <c r="AV447" s="8"/>
    </row>
    <row r="448" spans="1:48" x14ac:dyDescent="0.25">
      <c r="A448" s="6">
        <v>10445</v>
      </c>
      <c r="B448" s="6">
        <v>449675</v>
      </c>
      <c r="C448" s="6">
        <v>5425199</v>
      </c>
      <c r="D448" s="205">
        <v>13</v>
      </c>
      <c r="E448" s="6" t="s">
        <v>212</v>
      </c>
      <c r="F448" s="6">
        <v>1</v>
      </c>
      <c r="G448" s="6">
        <v>150</v>
      </c>
      <c r="H448" s="6">
        <v>150</v>
      </c>
      <c r="I448" s="6">
        <v>200</v>
      </c>
      <c r="J448" s="6">
        <f t="shared" si="36"/>
        <v>30000</v>
      </c>
      <c r="K448" s="6"/>
      <c r="L448" s="84">
        <f t="shared" si="38"/>
        <v>30612.244897959183</v>
      </c>
      <c r="M448" s="7"/>
      <c r="N448" s="7"/>
      <c r="O448" s="7"/>
      <c r="P448" s="7"/>
      <c r="Q448" s="7"/>
      <c r="R448" s="7"/>
      <c r="S448" s="119" t="s">
        <v>53</v>
      </c>
      <c r="T448" s="117">
        <v>1</v>
      </c>
      <c r="U448" s="10">
        <v>30612.244897959183</v>
      </c>
      <c r="V448" s="98">
        <f t="shared" si="39"/>
        <v>6.1215814640472175E-5</v>
      </c>
      <c r="W448" s="119" t="s">
        <v>53</v>
      </c>
      <c r="X448" s="117">
        <v>1</v>
      </c>
      <c r="Y448" s="10">
        <v>30612.244897959183</v>
      </c>
      <c r="Z448" s="98"/>
      <c r="AA448" s="9">
        <v>864</v>
      </c>
      <c r="AB448" s="119" t="s">
        <v>53</v>
      </c>
      <c r="AC448" s="117">
        <v>1</v>
      </c>
      <c r="AD448" s="10">
        <v>30612.244897959183</v>
      </c>
      <c r="AE448" s="110">
        <f>(Tabelle1[[#This Row],[gesamter Wärmebedarf unter Berücksichtigung Wirkungsgrad Gasfeuerungsanlage (Gas) '[kWh/a'] 2030]]*0.7)/8760</f>
        <v>2.4461839530332679</v>
      </c>
      <c r="AF448" s="8">
        <f t="shared" si="37"/>
        <v>5.9182464385095113E-5</v>
      </c>
      <c r="AG448" s="119" t="s">
        <v>53</v>
      </c>
      <c r="AH448" s="117">
        <v>1</v>
      </c>
      <c r="AI448" s="10">
        <v>30612.244897959183</v>
      </c>
      <c r="AJ448" s="98">
        <f t="shared" si="40"/>
        <v>2.9088880605514649E-5</v>
      </c>
      <c r="AK448" s="119" t="s">
        <v>53</v>
      </c>
      <c r="AL448" s="117">
        <v>1</v>
      </c>
      <c r="AM448" s="10">
        <v>30612.244897959183</v>
      </c>
      <c r="AN448" s="98"/>
      <c r="AO448" s="119" t="s">
        <v>53</v>
      </c>
      <c r="AP448" s="117">
        <v>1</v>
      </c>
      <c r="AQ448" s="10">
        <v>30612.244897959183</v>
      </c>
      <c r="AR448" s="98">
        <f t="shared" si="41"/>
        <v>2.9088880605514649E-5</v>
      </c>
      <c r="AS448" s="119" t="s">
        <v>53</v>
      </c>
      <c r="AT448" s="117">
        <v>1</v>
      </c>
      <c r="AU448" s="10">
        <v>30612.244897959183</v>
      </c>
      <c r="AV448" s="8"/>
    </row>
    <row r="449" spans="1:48" x14ac:dyDescent="0.25">
      <c r="A449" s="6">
        <v>10446</v>
      </c>
      <c r="B449" s="6">
        <v>449679</v>
      </c>
      <c r="C449" s="6">
        <v>5425225</v>
      </c>
      <c r="D449" s="205">
        <v>21</v>
      </c>
      <c r="E449" s="75" t="s">
        <v>210</v>
      </c>
      <c r="F449" s="6">
        <v>6.73</v>
      </c>
      <c r="G449" s="6">
        <v>70</v>
      </c>
      <c r="H449" s="6">
        <v>471.1</v>
      </c>
      <c r="I449" s="6">
        <v>140</v>
      </c>
      <c r="J449" s="6">
        <f t="shared" si="36"/>
        <v>65954</v>
      </c>
      <c r="K449" s="6"/>
      <c r="L449" s="84">
        <f t="shared" si="38"/>
        <v>67300</v>
      </c>
      <c r="M449" s="7"/>
      <c r="N449" s="7"/>
      <c r="O449" s="7"/>
      <c r="P449" s="7"/>
      <c r="Q449" s="7"/>
      <c r="R449" s="7"/>
      <c r="S449" s="119" t="s">
        <v>53</v>
      </c>
      <c r="T449" s="117">
        <v>6.73</v>
      </c>
      <c r="U449" s="10">
        <v>67300</v>
      </c>
      <c r="V449" s="98">
        <f t="shared" si="39"/>
        <v>1.345809279599234E-4</v>
      </c>
      <c r="W449" s="119" t="s">
        <v>53</v>
      </c>
      <c r="X449" s="117">
        <v>6.73</v>
      </c>
      <c r="Y449" s="10">
        <v>67300</v>
      </c>
      <c r="Z449" s="98"/>
      <c r="AA449" s="9">
        <v>627</v>
      </c>
      <c r="AB449" s="119" t="s">
        <v>53</v>
      </c>
      <c r="AC449" s="117">
        <v>6.73</v>
      </c>
      <c r="AD449" s="10">
        <v>67300</v>
      </c>
      <c r="AE449" s="110">
        <f>(Tabelle1[[#This Row],[gesamter Wärmebedarf unter Berücksichtigung Wirkungsgrad Gasfeuerungsanlage (Gas) '[kWh/a'] 2030]]*0.7)/8760</f>
        <v>5.377853881278539</v>
      </c>
      <c r="AF449" s="8">
        <f t="shared" si="37"/>
        <v>1.3011067520181876E-4</v>
      </c>
      <c r="AG449" s="119" t="s">
        <v>53</v>
      </c>
      <c r="AH449" s="117">
        <v>6.73</v>
      </c>
      <c r="AI449" s="10">
        <v>67300</v>
      </c>
      <c r="AJ449" s="98">
        <f t="shared" si="40"/>
        <v>6.3950934381870443E-5</v>
      </c>
      <c r="AK449" s="119" t="s">
        <v>53</v>
      </c>
      <c r="AL449" s="117">
        <v>6.73</v>
      </c>
      <c r="AM449" s="10">
        <v>67300</v>
      </c>
      <c r="AN449" s="98"/>
      <c r="AO449" s="119" t="s">
        <v>53</v>
      </c>
      <c r="AP449" s="117">
        <v>6.73</v>
      </c>
      <c r="AQ449" s="10">
        <v>67300</v>
      </c>
      <c r="AR449" s="98">
        <f t="shared" si="41"/>
        <v>6.3950934381870443E-5</v>
      </c>
      <c r="AS449" s="119" t="s">
        <v>54</v>
      </c>
      <c r="AT449" s="117">
        <v>6.73</v>
      </c>
      <c r="AU449" s="10">
        <v>0</v>
      </c>
      <c r="AV449" s="8"/>
    </row>
    <row r="450" spans="1:48" x14ac:dyDescent="0.25">
      <c r="A450" s="6">
        <v>10447</v>
      </c>
      <c r="B450" s="6">
        <v>449702</v>
      </c>
      <c r="C450" s="6">
        <v>5425192</v>
      </c>
      <c r="D450" s="205">
        <v>9</v>
      </c>
      <c r="E450" s="6" t="s">
        <v>212</v>
      </c>
      <c r="F450" s="6">
        <v>1</v>
      </c>
      <c r="G450" s="6">
        <v>150</v>
      </c>
      <c r="H450" s="6">
        <v>150</v>
      </c>
      <c r="I450" s="6">
        <v>160</v>
      </c>
      <c r="J450" s="6">
        <f t="shared" si="36"/>
        <v>24000</v>
      </c>
      <c r="K450" s="6"/>
      <c r="L450" s="84">
        <f t="shared" si="38"/>
        <v>24489.795918367348</v>
      </c>
      <c r="M450" s="7"/>
      <c r="N450" s="7"/>
      <c r="O450" s="7"/>
      <c r="P450" s="7"/>
      <c r="Q450" s="7"/>
      <c r="R450" s="7"/>
      <c r="S450" s="119" t="s">
        <v>54</v>
      </c>
      <c r="T450" s="117">
        <v>1</v>
      </c>
      <c r="U450" s="10">
        <v>0</v>
      </c>
      <c r="V450" s="98">
        <f t="shared" si="39"/>
        <v>0</v>
      </c>
      <c r="W450" s="119" t="s">
        <v>54</v>
      </c>
      <c r="X450" s="117">
        <v>1</v>
      </c>
      <c r="Y450" s="10">
        <v>0</v>
      </c>
      <c r="Z450" s="98"/>
      <c r="AA450" s="9">
        <v>1450</v>
      </c>
      <c r="AB450" s="119" t="s">
        <v>54</v>
      </c>
      <c r="AC450" s="117">
        <v>1</v>
      </c>
      <c r="AD450" s="10">
        <v>0</v>
      </c>
      <c r="AE450" s="110">
        <f>(Tabelle1[[#This Row],[gesamter Wärmebedarf unter Berücksichtigung Wirkungsgrad Gasfeuerungsanlage (Gas) '[kWh/a'] 2030]]*0.7)/8760</f>
        <v>0</v>
      </c>
      <c r="AF450" s="8">
        <f t="shared" si="37"/>
        <v>0</v>
      </c>
      <c r="AG450" s="119" t="s">
        <v>54</v>
      </c>
      <c r="AH450" s="117">
        <v>1</v>
      </c>
      <c r="AI450" s="10">
        <v>0</v>
      </c>
      <c r="AJ450" s="98">
        <f t="shared" si="40"/>
        <v>0</v>
      </c>
      <c r="AK450" s="119" t="s">
        <v>54</v>
      </c>
      <c r="AL450" s="117">
        <v>1</v>
      </c>
      <c r="AM450" s="10">
        <v>0</v>
      </c>
      <c r="AN450" s="98"/>
      <c r="AO450" s="119" t="s">
        <v>54</v>
      </c>
      <c r="AP450" s="117">
        <v>1</v>
      </c>
      <c r="AQ450" s="10">
        <v>0</v>
      </c>
      <c r="AR450" s="98">
        <f t="shared" si="41"/>
        <v>0</v>
      </c>
      <c r="AS450" s="119" t="s">
        <v>54</v>
      </c>
      <c r="AT450" s="117">
        <v>1</v>
      </c>
      <c r="AU450" s="10">
        <v>0</v>
      </c>
      <c r="AV450" s="8"/>
    </row>
    <row r="451" spans="1:48" x14ac:dyDescent="0.25">
      <c r="A451" s="6">
        <v>10448</v>
      </c>
      <c r="B451" s="6">
        <v>449687</v>
      </c>
      <c r="C451" s="6">
        <v>5425244</v>
      </c>
      <c r="D451" s="205">
        <v>20</v>
      </c>
      <c r="E451" s="75" t="s">
        <v>210</v>
      </c>
      <c r="F451" s="6">
        <v>6.73</v>
      </c>
      <c r="G451" s="6">
        <v>70</v>
      </c>
      <c r="H451" s="6">
        <v>471.1</v>
      </c>
      <c r="I451" s="6">
        <v>160</v>
      </c>
      <c r="J451" s="6">
        <f t="shared" si="36"/>
        <v>75376</v>
      </c>
      <c r="K451" s="6"/>
      <c r="L451" s="84">
        <f t="shared" si="38"/>
        <v>76914.28571428571</v>
      </c>
      <c r="M451" s="7"/>
      <c r="N451" s="7"/>
      <c r="O451" s="7"/>
      <c r="P451" s="7"/>
      <c r="Q451" s="7"/>
      <c r="R451" s="7"/>
      <c r="S451" s="119" t="s">
        <v>54</v>
      </c>
      <c r="T451" s="117">
        <v>6.73</v>
      </c>
      <c r="U451" s="10">
        <v>0</v>
      </c>
      <c r="V451" s="98">
        <f t="shared" si="39"/>
        <v>0</v>
      </c>
      <c r="W451" s="119" t="s">
        <v>54</v>
      </c>
      <c r="X451" s="117">
        <v>6.73</v>
      </c>
      <c r="Y451" s="10">
        <v>0</v>
      </c>
      <c r="Z451" s="98"/>
      <c r="AA451" s="9">
        <v>1074</v>
      </c>
      <c r="AB451" s="119" t="s">
        <v>54</v>
      </c>
      <c r="AC451" s="117">
        <v>6.73</v>
      </c>
      <c r="AD451" s="10">
        <v>0</v>
      </c>
      <c r="AE451" s="110">
        <f>(Tabelle1[[#This Row],[gesamter Wärmebedarf unter Berücksichtigung Wirkungsgrad Gasfeuerungsanlage (Gas) '[kWh/a'] 2030]]*0.7)/8760</f>
        <v>0</v>
      </c>
      <c r="AF451" s="8">
        <f t="shared" si="37"/>
        <v>0</v>
      </c>
      <c r="AG451" s="119" t="s">
        <v>54</v>
      </c>
      <c r="AH451" s="117">
        <v>6.73</v>
      </c>
      <c r="AI451" s="10">
        <v>0</v>
      </c>
      <c r="AJ451" s="98">
        <f t="shared" si="40"/>
        <v>0</v>
      </c>
      <c r="AK451" s="119" t="s">
        <v>54</v>
      </c>
      <c r="AL451" s="117">
        <v>6.73</v>
      </c>
      <c r="AM451" s="10">
        <v>0</v>
      </c>
      <c r="AN451" s="98"/>
      <c r="AO451" s="119" t="s">
        <v>54</v>
      </c>
      <c r="AP451" s="117">
        <v>6.73</v>
      </c>
      <c r="AQ451" s="10">
        <v>0</v>
      </c>
      <c r="AR451" s="98">
        <f t="shared" si="41"/>
        <v>0</v>
      </c>
      <c r="AS451" s="119" t="s">
        <v>54</v>
      </c>
      <c r="AT451" s="117">
        <v>6.73</v>
      </c>
      <c r="AU451" s="10">
        <v>0</v>
      </c>
      <c r="AV451" s="8"/>
    </row>
    <row r="452" spans="1:48" x14ac:dyDescent="0.25">
      <c r="A452" s="6">
        <v>10449</v>
      </c>
      <c r="B452" s="6">
        <v>449718</v>
      </c>
      <c r="C452" s="6">
        <v>5425240</v>
      </c>
      <c r="D452" s="205">
        <v>11</v>
      </c>
      <c r="E452" s="6" t="s">
        <v>212</v>
      </c>
      <c r="F452" s="6">
        <v>1</v>
      </c>
      <c r="G452" s="6">
        <v>150</v>
      </c>
      <c r="H452" s="6">
        <v>150</v>
      </c>
      <c r="I452" s="6">
        <v>70</v>
      </c>
      <c r="J452" s="6">
        <f t="shared" ref="J452:J515" si="42">I452*H452</f>
        <v>10500</v>
      </c>
      <c r="K452" s="6"/>
      <c r="L452" s="84">
        <f t="shared" si="38"/>
        <v>10714.285714285714</v>
      </c>
      <c r="M452" s="7"/>
      <c r="N452" s="7"/>
      <c r="O452" s="7"/>
      <c r="P452" s="7"/>
      <c r="Q452" s="7"/>
      <c r="R452" s="7"/>
      <c r="S452" s="119" t="s">
        <v>53</v>
      </c>
      <c r="T452" s="117">
        <v>1</v>
      </c>
      <c r="U452" s="10">
        <v>10714.285714285714</v>
      </c>
      <c r="V452" s="98">
        <f t="shared" si="39"/>
        <v>2.1425535124165258E-5</v>
      </c>
      <c r="W452" s="119" t="s">
        <v>53</v>
      </c>
      <c r="X452" s="117">
        <v>1</v>
      </c>
      <c r="Y452" s="10">
        <v>10714.285714285714</v>
      </c>
      <c r="Z452" s="98"/>
      <c r="AA452" s="9">
        <v>1160</v>
      </c>
      <c r="AB452" s="119" t="s">
        <v>53</v>
      </c>
      <c r="AC452" s="117">
        <v>1</v>
      </c>
      <c r="AD452" s="10">
        <v>10714.285714285714</v>
      </c>
      <c r="AE452" s="110">
        <f>(Tabelle1[[#This Row],[gesamter Wärmebedarf unter Berücksichtigung Wirkungsgrad Gasfeuerungsanlage (Gas) '[kWh/a'] 2030]]*0.7)/8760</f>
        <v>0.8561643835616437</v>
      </c>
      <c r="AF452" s="8">
        <f t="shared" ref="AF452:AF515" si="43">((AD452*$O$4)/$P$4)/31536000</f>
        <v>2.0713862534783285E-5</v>
      </c>
      <c r="AG452" s="119" t="s">
        <v>53</v>
      </c>
      <c r="AH452" s="117">
        <v>1</v>
      </c>
      <c r="AI452" s="10">
        <v>10714.285714285714</v>
      </c>
      <c r="AJ452" s="98">
        <f t="shared" si="40"/>
        <v>1.0181108211930127E-5</v>
      </c>
      <c r="AK452" s="119" t="s">
        <v>53</v>
      </c>
      <c r="AL452" s="117">
        <v>1</v>
      </c>
      <c r="AM452" s="10">
        <v>10714.285714285714</v>
      </c>
      <c r="AN452" s="98"/>
      <c r="AO452" s="119" t="s">
        <v>53</v>
      </c>
      <c r="AP452" s="117">
        <v>1</v>
      </c>
      <c r="AQ452" s="10">
        <v>10714.285714285714</v>
      </c>
      <c r="AR452" s="98">
        <f t="shared" si="41"/>
        <v>1.0181108211930127E-5</v>
      </c>
      <c r="AS452" s="119" t="s">
        <v>53</v>
      </c>
      <c r="AT452" s="117">
        <v>1</v>
      </c>
      <c r="AU452" s="10">
        <v>10714.285714285714</v>
      </c>
      <c r="AV452" s="8"/>
    </row>
    <row r="453" spans="1:48" x14ac:dyDescent="0.25">
      <c r="A453" s="6">
        <v>10450</v>
      </c>
      <c r="B453" s="6">
        <v>449693</v>
      </c>
      <c r="C453" s="6">
        <v>5425261</v>
      </c>
      <c r="D453" s="205">
        <v>18</v>
      </c>
      <c r="E453" s="6" t="s">
        <v>212</v>
      </c>
      <c r="F453" s="6">
        <v>1</v>
      </c>
      <c r="G453" s="6">
        <v>150</v>
      </c>
      <c r="H453" s="6">
        <v>150</v>
      </c>
      <c r="I453" s="6">
        <v>80</v>
      </c>
      <c r="J453" s="6">
        <f t="shared" si="42"/>
        <v>12000</v>
      </c>
      <c r="K453" s="6"/>
      <c r="L453" s="84">
        <f t="shared" ref="L453:L516" si="44">J453/$K$4</f>
        <v>12244.897959183674</v>
      </c>
      <c r="M453" s="7"/>
      <c r="N453" s="7"/>
      <c r="O453" s="7"/>
      <c r="P453" s="7"/>
      <c r="Q453" s="7"/>
      <c r="R453" s="7"/>
      <c r="S453" s="119" t="s">
        <v>53</v>
      </c>
      <c r="T453" s="117">
        <v>1</v>
      </c>
      <c r="U453" s="10">
        <v>12244.897959183674</v>
      </c>
      <c r="V453" s="98">
        <f t="shared" ref="V453:V516" si="45">((U453*$M$4)/$N$4)/31536000</f>
        <v>2.4486325856188867E-5</v>
      </c>
      <c r="W453" s="119" t="s">
        <v>53</v>
      </c>
      <c r="X453" s="117">
        <v>1</v>
      </c>
      <c r="Y453" s="10">
        <v>12244.897959183674</v>
      </c>
      <c r="Z453" s="98"/>
      <c r="AA453" s="9">
        <v>877</v>
      </c>
      <c r="AB453" s="119" t="s">
        <v>53</v>
      </c>
      <c r="AC453" s="117">
        <v>1</v>
      </c>
      <c r="AD453" s="10">
        <v>12244.897959183674</v>
      </c>
      <c r="AE453" s="110">
        <f>(Tabelle1[[#This Row],[gesamter Wärmebedarf unter Berücksichtigung Wirkungsgrad Gasfeuerungsanlage (Gas) '[kWh/a'] 2030]]*0.7)/8760</f>
        <v>0.97847358121330719</v>
      </c>
      <c r="AF453" s="8">
        <f t="shared" si="43"/>
        <v>2.3672985754038044E-5</v>
      </c>
      <c r="AG453" s="119" t="s">
        <v>53</v>
      </c>
      <c r="AH453" s="117">
        <v>1</v>
      </c>
      <c r="AI453" s="10">
        <v>12244.897959183674</v>
      </c>
      <c r="AJ453" s="98">
        <f t="shared" ref="AJ453:AJ516" si="46">((AI453*$Q$4)/$R$4)/31536000</f>
        <v>1.1635552242205862E-5</v>
      </c>
      <c r="AK453" s="119" t="s">
        <v>54</v>
      </c>
      <c r="AL453" s="117">
        <v>1</v>
      </c>
      <c r="AM453" s="10">
        <v>0</v>
      </c>
      <c r="AN453" s="98"/>
      <c r="AO453" s="119" t="s">
        <v>54</v>
      </c>
      <c r="AP453" s="117">
        <v>1</v>
      </c>
      <c r="AQ453" s="10">
        <v>0</v>
      </c>
      <c r="AR453" s="98">
        <f t="shared" ref="AR453:AR516" si="47">((AQ453*$Q$4)/$R$4)/31536000</f>
        <v>0</v>
      </c>
      <c r="AS453" s="119" t="s">
        <v>54</v>
      </c>
      <c r="AT453" s="117">
        <v>1</v>
      </c>
      <c r="AU453" s="10">
        <v>0</v>
      </c>
      <c r="AV453" s="8"/>
    </row>
    <row r="454" spans="1:48" x14ac:dyDescent="0.25">
      <c r="A454" s="6">
        <v>10451</v>
      </c>
      <c r="B454" s="6">
        <v>449723</v>
      </c>
      <c r="C454" s="6">
        <v>5425254</v>
      </c>
      <c r="D454" s="205">
        <v>12</v>
      </c>
      <c r="E454" s="6" t="s">
        <v>212</v>
      </c>
      <c r="F454" s="6">
        <v>1</v>
      </c>
      <c r="G454" s="6">
        <v>150</v>
      </c>
      <c r="H454" s="6">
        <v>150</v>
      </c>
      <c r="I454" s="6">
        <v>110</v>
      </c>
      <c r="J454" s="6">
        <f t="shared" si="42"/>
        <v>16500</v>
      </c>
      <c r="K454" s="6"/>
      <c r="L454" s="84">
        <f t="shared" si="44"/>
        <v>16836.734693877552</v>
      </c>
      <c r="M454" s="7"/>
      <c r="N454" s="7"/>
      <c r="O454" s="7"/>
      <c r="P454" s="7"/>
      <c r="Q454" s="7"/>
      <c r="R454" s="7"/>
      <c r="S454" s="119" t="s">
        <v>53</v>
      </c>
      <c r="T454" s="117">
        <v>1</v>
      </c>
      <c r="U454" s="10">
        <v>16836.734693877552</v>
      </c>
      <c r="V454" s="98">
        <f t="shared" si="45"/>
        <v>3.3668698052259696E-5</v>
      </c>
      <c r="W454" s="119" t="s">
        <v>53</v>
      </c>
      <c r="X454" s="117">
        <v>1</v>
      </c>
      <c r="Y454" s="10">
        <v>16836.734693877552</v>
      </c>
      <c r="Z454" s="98"/>
      <c r="AA454" s="9">
        <v>491</v>
      </c>
      <c r="AB454" s="119" t="s">
        <v>53</v>
      </c>
      <c r="AC454" s="117">
        <v>1</v>
      </c>
      <c r="AD454" s="10">
        <v>16836.734693877552</v>
      </c>
      <c r="AE454" s="110">
        <f>(Tabelle1[[#This Row],[gesamter Wärmebedarf unter Berücksichtigung Wirkungsgrad Gasfeuerungsanlage (Gas) '[kWh/a'] 2030]]*0.7)/8760</f>
        <v>1.3454011741682974</v>
      </c>
      <c r="AF454" s="8">
        <f t="shared" si="43"/>
        <v>3.2550355411802309E-5</v>
      </c>
      <c r="AG454" s="119" t="s">
        <v>53</v>
      </c>
      <c r="AH454" s="117">
        <v>1</v>
      </c>
      <c r="AI454" s="10">
        <v>16836.734693877552</v>
      </c>
      <c r="AJ454" s="98">
        <f t="shared" si="46"/>
        <v>1.599888433303306E-5</v>
      </c>
      <c r="AK454" s="119" t="s">
        <v>53</v>
      </c>
      <c r="AL454" s="117">
        <v>1</v>
      </c>
      <c r="AM454" s="10">
        <v>16836.734693877552</v>
      </c>
      <c r="AN454" s="98"/>
      <c r="AO454" s="119" t="s">
        <v>53</v>
      </c>
      <c r="AP454" s="117">
        <v>1</v>
      </c>
      <c r="AQ454" s="10">
        <v>16836.734693877552</v>
      </c>
      <c r="AR454" s="98">
        <f t="shared" si="47"/>
        <v>1.599888433303306E-5</v>
      </c>
      <c r="AS454" s="119" t="s">
        <v>53</v>
      </c>
      <c r="AT454" s="117">
        <v>1</v>
      </c>
      <c r="AU454" s="10">
        <v>16836.734693877552</v>
      </c>
      <c r="AV454" s="8"/>
    </row>
    <row r="455" spans="1:48" x14ac:dyDescent="0.25">
      <c r="A455" s="6">
        <v>10452</v>
      </c>
      <c r="B455" s="6">
        <v>449725</v>
      </c>
      <c r="C455" s="6">
        <v>5425270</v>
      </c>
      <c r="D455" s="205">
        <v>10</v>
      </c>
      <c r="E455" s="6" t="s">
        <v>212</v>
      </c>
      <c r="F455" s="6">
        <v>1</v>
      </c>
      <c r="G455" s="6">
        <v>150</v>
      </c>
      <c r="H455" s="6">
        <v>150</v>
      </c>
      <c r="I455" s="6">
        <v>240</v>
      </c>
      <c r="J455" s="6">
        <f t="shared" si="42"/>
        <v>36000</v>
      </c>
      <c r="K455" s="6"/>
      <c r="L455" s="84">
        <f t="shared" si="44"/>
        <v>36734.693877551021</v>
      </c>
      <c r="M455" s="7"/>
      <c r="N455" s="7"/>
      <c r="O455" s="7"/>
      <c r="P455" s="7"/>
      <c r="Q455" s="7"/>
      <c r="R455" s="7"/>
      <c r="S455" s="119" t="s">
        <v>54</v>
      </c>
      <c r="T455" s="117">
        <v>1</v>
      </c>
      <c r="U455" s="10">
        <v>0</v>
      </c>
      <c r="V455" s="98">
        <f t="shared" si="45"/>
        <v>0</v>
      </c>
      <c r="W455" s="119" t="s">
        <v>54</v>
      </c>
      <c r="X455" s="117">
        <v>1</v>
      </c>
      <c r="Y455" s="10">
        <v>0</v>
      </c>
      <c r="Z455" s="98"/>
      <c r="AA455" s="9">
        <v>564</v>
      </c>
      <c r="AB455" s="119" t="s">
        <v>54</v>
      </c>
      <c r="AC455" s="117">
        <v>1</v>
      </c>
      <c r="AD455" s="10">
        <v>0</v>
      </c>
      <c r="AE455" s="110">
        <f>(Tabelle1[[#This Row],[gesamter Wärmebedarf unter Berücksichtigung Wirkungsgrad Gasfeuerungsanlage (Gas) '[kWh/a'] 2030]]*0.7)/8760</f>
        <v>0</v>
      </c>
      <c r="AF455" s="8">
        <f t="shared" si="43"/>
        <v>0</v>
      </c>
      <c r="AG455" s="119" t="s">
        <v>54</v>
      </c>
      <c r="AH455" s="117">
        <v>1</v>
      </c>
      <c r="AI455" s="10">
        <v>0</v>
      </c>
      <c r="AJ455" s="98">
        <f t="shared" si="46"/>
        <v>0</v>
      </c>
      <c r="AK455" s="119" t="s">
        <v>54</v>
      </c>
      <c r="AL455" s="117">
        <v>1</v>
      </c>
      <c r="AM455" s="10">
        <v>0</v>
      </c>
      <c r="AN455" s="98"/>
      <c r="AO455" s="119" t="s">
        <v>54</v>
      </c>
      <c r="AP455" s="117">
        <v>1</v>
      </c>
      <c r="AQ455" s="10">
        <v>0</v>
      </c>
      <c r="AR455" s="98">
        <f t="shared" si="47"/>
        <v>0</v>
      </c>
      <c r="AS455" s="119" t="s">
        <v>54</v>
      </c>
      <c r="AT455" s="117">
        <v>1</v>
      </c>
      <c r="AU455" s="10">
        <v>0</v>
      </c>
      <c r="AV455" s="8"/>
    </row>
    <row r="456" spans="1:48" x14ac:dyDescent="0.25">
      <c r="A456" s="6">
        <v>10453</v>
      </c>
      <c r="B456" s="6">
        <v>449700</v>
      </c>
      <c r="C456" s="6">
        <v>5425279</v>
      </c>
      <c r="D456" s="205">
        <v>17</v>
      </c>
      <c r="E456" s="6" t="s">
        <v>195</v>
      </c>
      <c r="F456" s="6">
        <v>1</v>
      </c>
      <c r="G456" s="6">
        <v>90</v>
      </c>
      <c r="H456" s="6">
        <v>90</v>
      </c>
      <c r="I456" s="6">
        <v>130</v>
      </c>
      <c r="J456" s="6">
        <f t="shared" si="42"/>
        <v>11700</v>
      </c>
      <c r="K456" s="6"/>
      <c r="L456" s="84">
        <f t="shared" si="44"/>
        <v>11938.775510204081</v>
      </c>
      <c r="M456" s="7"/>
      <c r="N456" s="7"/>
      <c r="O456" s="7"/>
      <c r="P456" s="7"/>
      <c r="Q456" s="7"/>
      <c r="R456" s="7"/>
      <c r="S456" s="119" t="s">
        <v>54</v>
      </c>
      <c r="T456" s="117">
        <v>1</v>
      </c>
      <c r="U456" s="10">
        <v>0</v>
      </c>
      <c r="V456" s="98">
        <f t="shared" si="45"/>
        <v>0</v>
      </c>
      <c r="W456" s="119" t="s">
        <v>54</v>
      </c>
      <c r="X456" s="117">
        <v>1</v>
      </c>
      <c r="Y456" s="10">
        <v>0</v>
      </c>
      <c r="Z456" s="98"/>
      <c r="AA456" s="9">
        <v>1023</v>
      </c>
      <c r="AB456" s="119" t="s">
        <v>54</v>
      </c>
      <c r="AC456" s="117">
        <v>1</v>
      </c>
      <c r="AD456" s="10">
        <v>0</v>
      </c>
      <c r="AE456" s="110">
        <f>(Tabelle1[[#This Row],[gesamter Wärmebedarf unter Berücksichtigung Wirkungsgrad Gasfeuerungsanlage (Gas) '[kWh/a'] 2030]]*0.7)/8760</f>
        <v>0</v>
      </c>
      <c r="AF456" s="8">
        <f t="shared" si="43"/>
        <v>0</v>
      </c>
      <c r="AG456" s="119" t="s">
        <v>54</v>
      </c>
      <c r="AH456" s="117">
        <v>1</v>
      </c>
      <c r="AI456" s="10">
        <v>0</v>
      </c>
      <c r="AJ456" s="98">
        <f t="shared" si="46"/>
        <v>0</v>
      </c>
      <c r="AK456" s="119" t="s">
        <v>54</v>
      </c>
      <c r="AL456" s="117">
        <v>1</v>
      </c>
      <c r="AM456" s="10">
        <v>0</v>
      </c>
      <c r="AN456" s="98"/>
      <c r="AO456" s="119" t="s">
        <v>54</v>
      </c>
      <c r="AP456" s="117">
        <v>1</v>
      </c>
      <c r="AQ456" s="10">
        <v>0</v>
      </c>
      <c r="AR456" s="98">
        <f t="shared" si="47"/>
        <v>0</v>
      </c>
      <c r="AS456" s="119" t="s">
        <v>54</v>
      </c>
      <c r="AT456" s="117">
        <v>1</v>
      </c>
      <c r="AU456" s="10">
        <v>0</v>
      </c>
      <c r="AV456" s="8"/>
    </row>
    <row r="457" spans="1:48" x14ac:dyDescent="0.25">
      <c r="A457" s="6">
        <v>10454</v>
      </c>
      <c r="B457" s="6">
        <v>449565</v>
      </c>
      <c r="C457" s="6">
        <v>5425284</v>
      </c>
      <c r="D457" s="205">
        <v>15</v>
      </c>
      <c r="E457" s="6" t="s">
        <v>212</v>
      </c>
      <c r="F457" s="6">
        <v>1</v>
      </c>
      <c r="G457" s="6">
        <v>150</v>
      </c>
      <c r="H457" s="6">
        <v>150</v>
      </c>
      <c r="I457" s="6">
        <v>230</v>
      </c>
      <c r="J457" s="6">
        <f t="shared" si="42"/>
        <v>34500</v>
      </c>
      <c r="K457" s="6"/>
      <c r="L457" s="84">
        <f t="shared" si="44"/>
        <v>35204.081632653062</v>
      </c>
      <c r="M457" s="7"/>
      <c r="N457" s="7"/>
      <c r="O457" s="7"/>
      <c r="P457" s="7"/>
      <c r="Q457" s="7"/>
      <c r="R457" s="7"/>
      <c r="S457" s="119" t="s">
        <v>54</v>
      </c>
      <c r="T457" s="117">
        <v>1</v>
      </c>
      <c r="U457" s="10">
        <v>0</v>
      </c>
      <c r="V457" s="98">
        <f t="shared" si="45"/>
        <v>0</v>
      </c>
      <c r="W457" s="119" t="s">
        <v>54</v>
      </c>
      <c r="X457" s="117">
        <v>1</v>
      </c>
      <c r="Y457" s="10">
        <v>0</v>
      </c>
      <c r="Z457" s="98"/>
      <c r="AA457" s="9">
        <v>1622</v>
      </c>
      <c r="AB457" s="119" t="s">
        <v>54</v>
      </c>
      <c r="AC457" s="117">
        <v>1</v>
      </c>
      <c r="AD457" s="10">
        <v>0</v>
      </c>
      <c r="AE457" s="110">
        <f>(Tabelle1[[#This Row],[gesamter Wärmebedarf unter Berücksichtigung Wirkungsgrad Gasfeuerungsanlage (Gas) '[kWh/a'] 2030]]*0.7)/8760</f>
        <v>0</v>
      </c>
      <c r="AF457" s="8">
        <f t="shared" si="43"/>
        <v>0</v>
      </c>
      <c r="AG457" s="119" t="s">
        <v>54</v>
      </c>
      <c r="AH457" s="117">
        <v>1</v>
      </c>
      <c r="AI457" s="10">
        <v>0</v>
      </c>
      <c r="AJ457" s="98">
        <f t="shared" si="46"/>
        <v>0</v>
      </c>
      <c r="AK457" s="119" t="s">
        <v>54</v>
      </c>
      <c r="AL457" s="117">
        <v>1</v>
      </c>
      <c r="AM457" s="10">
        <v>0</v>
      </c>
      <c r="AN457" s="98"/>
      <c r="AO457" s="119" t="s">
        <v>54</v>
      </c>
      <c r="AP457" s="117">
        <v>1</v>
      </c>
      <c r="AQ457" s="10">
        <v>0</v>
      </c>
      <c r="AR457" s="98">
        <f t="shared" si="47"/>
        <v>0</v>
      </c>
      <c r="AS457" s="119" t="s">
        <v>54</v>
      </c>
      <c r="AT457" s="117">
        <v>1</v>
      </c>
      <c r="AU457" s="10">
        <v>0</v>
      </c>
      <c r="AV457" s="8"/>
    </row>
    <row r="458" spans="1:48" x14ac:dyDescent="0.25">
      <c r="A458" s="6">
        <v>10455</v>
      </c>
      <c r="B458" s="6">
        <v>449568</v>
      </c>
      <c r="C458" s="6">
        <v>5425261</v>
      </c>
      <c r="D458" s="205">
        <v>16</v>
      </c>
      <c r="E458" s="6" t="s">
        <v>195</v>
      </c>
      <c r="F458" s="6">
        <v>1</v>
      </c>
      <c r="G458" s="6">
        <v>90</v>
      </c>
      <c r="H458" s="6">
        <v>90</v>
      </c>
      <c r="I458" s="6">
        <v>270</v>
      </c>
      <c r="J458" s="6">
        <f t="shared" si="42"/>
        <v>24300</v>
      </c>
      <c r="K458" s="6"/>
      <c r="L458" s="84">
        <f t="shared" si="44"/>
        <v>24795.918367346938</v>
      </c>
      <c r="M458" s="7"/>
      <c r="N458" s="7"/>
      <c r="O458" s="7"/>
      <c r="P458" s="7"/>
      <c r="Q458" s="7"/>
      <c r="R458" s="7"/>
      <c r="S458" s="119" t="s">
        <v>54</v>
      </c>
      <c r="T458" s="117">
        <v>1</v>
      </c>
      <c r="U458" s="10">
        <v>0</v>
      </c>
      <c r="V458" s="98">
        <f t="shared" si="45"/>
        <v>0</v>
      </c>
      <c r="W458" s="119" t="s">
        <v>54</v>
      </c>
      <c r="X458" s="117">
        <v>1</v>
      </c>
      <c r="Y458" s="10">
        <v>0</v>
      </c>
      <c r="Z458" s="98"/>
      <c r="AA458" s="9">
        <v>1107</v>
      </c>
      <c r="AB458" s="119" t="s">
        <v>54</v>
      </c>
      <c r="AC458" s="117">
        <v>1</v>
      </c>
      <c r="AD458" s="10">
        <v>0</v>
      </c>
      <c r="AE458" s="110">
        <f>(Tabelle1[[#This Row],[gesamter Wärmebedarf unter Berücksichtigung Wirkungsgrad Gasfeuerungsanlage (Gas) '[kWh/a'] 2030]]*0.7)/8760</f>
        <v>0</v>
      </c>
      <c r="AF458" s="8">
        <f t="shared" si="43"/>
        <v>0</v>
      </c>
      <c r="AG458" s="119" t="s">
        <v>54</v>
      </c>
      <c r="AH458" s="117">
        <v>1</v>
      </c>
      <c r="AI458" s="10">
        <v>0</v>
      </c>
      <c r="AJ458" s="98">
        <f t="shared" si="46"/>
        <v>0</v>
      </c>
      <c r="AK458" s="119" t="s">
        <v>54</v>
      </c>
      <c r="AL458" s="117">
        <v>1</v>
      </c>
      <c r="AM458" s="10">
        <v>0</v>
      </c>
      <c r="AN458" s="98"/>
      <c r="AO458" s="119" t="s">
        <v>54</v>
      </c>
      <c r="AP458" s="117">
        <v>1</v>
      </c>
      <c r="AQ458" s="10">
        <v>0</v>
      </c>
      <c r="AR458" s="98">
        <f t="shared" si="47"/>
        <v>0</v>
      </c>
      <c r="AS458" s="119" t="s">
        <v>54</v>
      </c>
      <c r="AT458" s="117">
        <v>1</v>
      </c>
      <c r="AU458" s="10">
        <v>0</v>
      </c>
      <c r="AV458" s="8"/>
    </row>
    <row r="459" spans="1:48" x14ac:dyDescent="0.25">
      <c r="A459" s="6">
        <v>10456</v>
      </c>
      <c r="B459" s="6">
        <v>449556</v>
      </c>
      <c r="C459" s="6">
        <v>5425229</v>
      </c>
      <c r="D459" s="205">
        <v>18</v>
      </c>
      <c r="E459" s="6" t="s">
        <v>212</v>
      </c>
      <c r="F459" s="6">
        <v>1</v>
      </c>
      <c r="G459" s="6">
        <v>150</v>
      </c>
      <c r="H459" s="6">
        <v>150</v>
      </c>
      <c r="I459" s="6">
        <v>170</v>
      </c>
      <c r="J459" s="6">
        <f t="shared" si="42"/>
        <v>25500</v>
      </c>
      <c r="K459" s="6"/>
      <c r="L459" s="84">
        <f t="shared" si="44"/>
        <v>26020.408163265307</v>
      </c>
      <c r="M459" s="7"/>
      <c r="N459" s="7"/>
      <c r="O459" s="7"/>
      <c r="P459" s="7"/>
      <c r="Q459" s="7"/>
      <c r="R459" s="7"/>
      <c r="S459" s="119" t="s">
        <v>54</v>
      </c>
      <c r="T459" s="117">
        <v>1</v>
      </c>
      <c r="U459" s="10">
        <v>0</v>
      </c>
      <c r="V459" s="98">
        <f t="shared" si="45"/>
        <v>0</v>
      </c>
      <c r="W459" s="119" t="s">
        <v>54</v>
      </c>
      <c r="X459" s="117">
        <v>1</v>
      </c>
      <c r="Y459" s="10">
        <v>0</v>
      </c>
      <c r="Z459" s="98"/>
      <c r="AA459" s="9">
        <v>878</v>
      </c>
      <c r="AB459" s="119" t="s">
        <v>54</v>
      </c>
      <c r="AC459" s="117">
        <v>1</v>
      </c>
      <c r="AD459" s="10">
        <v>0</v>
      </c>
      <c r="AE459" s="110">
        <f>(Tabelle1[[#This Row],[gesamter Wärmebedarf unter Berücksichtigung Wirkungsgrad Gasfeuerungsanlage (Gas) '[kWh/a'] 2030]]*0.7)/8760</f>
        <v>0</v>
      </c>
      <c r="AF459" s="8">
        <f t="shared" si="43"/>
        <v>0</v>
      </c>
      <c r="AG459" s="119" t="s">
        <v>54</v>
      </c>
      <c r="AH459" s="117">
        <v>1</v>
      </c>
      <c r="AI459" s="10">
        <v>0</v>
      </c>
      <c r="AJ459" s="98">
        <f t="shared" si="46"/>
        <v>0</v>
      </c>
      <c r="AK459" s="119" t="s">
        <v>54</v>
      </c>
      <c r="AL459" s="117">
        <v>1</v>
      </c>
      <c r="AM459" s="10">
        <v>0</v>
      </c>
      <c r="AN459" s="98"/>
      <c r="AO459" s="119" t="s">
        <v>54</v>
      </c>
      <c r="AP459" s="117">
        <v>1</v>
      </c>
      <c r="AQ459" s="10">
        <v>0</v>
      </c>
      <c r="AR459" s="98">
        <f t="shared" si="47"/>
        <v>0</v>
      </c>
      <c r="AS459" s="119" t="s">
        <v>54</v>
      </c>
      <c r="AT459" s="117">
        <v>1</v>
      </c>
      <c r="AU459" s="10">
        <v>0</v>
      </c>
      <c r="AV459" s="8"/>
    </row>
    <row r="460" spans="1:48" x14ac:dyDescent="0.25">
      <c r="A460" s="6">
        <v>10457</v>
      </c>
      <c r="B460" s="6">
        <v>449570</v>
      </c>
      <c r="C460" s="6">
        <v>5425225</v>
      </c>
      <c r="D460" s="205">
        <v>17</v>
      </c>
      <c r="E460" s="6" t="s">
        <v>212</v>
      </c>
      <c r="F460" s="6">
        <v>1</v>
      </c>
      <c r="G460" s="6">
        <v>150</v>
      </c>
      <c r="H460" s="6">
        <v>150</v>
      </c>
      <c r="I460" s="6">
        <v>80</v>
      </c>
      <c r="J460" s="6">
        <f t="shared" si="42"/>
        <v>12000</v>
      </c>
      <c r="K460" s="6"/>
      <c r="L460" s="84">
        <f t="shared" si="44"/>
        <v>12244.897959183674</v>
      </c>
      <c r="M460" s="7"/>
      <c r="N460" s="7"/>
      <c r="O460" s="7"/>
      <c r="P460" s="7"/>
      <c r="Q460" s="7"/>
      <c r="R460" s="7"/>
      <c r="S460" s="119" t="s">
        <v>53</v>
      </c>
      <c r="T460" s="117">
        <v>1</v>
      </c>
      <c r="U460" s="10">
        <v>12244.897959183674</v>
      </c>
      <c r="V460" s="98">
        <f t="shared" si="45"/>
        <v>2.4486325856188867E-5</v>
      </c>
      <c r="W460" s="119" t="s">
        <v>53</v>
      </c>
      <c r="X460" s="117">
        <v>1</v>
      </c>
      <c r="Y460" s="10">
        <v>12244.897959183674</v>
      </c>
      <c r="Z460" s="98"/>
      <c r="AA460" s="9">
        <v>1558</v>
      </c>
      <c r="AB460" s="119" t="s">
        <v>53</v>
      </c>
      <c r="AC460" s="117">
        <v>1</v>
      </c>
      <c r="AD460" s="10">
        <v>12244.897959183674</v>
      </c>
      <c r="AE460" s="110">
        <f>(Tabelle1[[#This Row],[gesamter Wärmebedarf unter Berücksichtigung Wirkungsgrad Gasfeuerungsanlage (Gas) '[kWh/a'] 2030]]*0.7)/8760</f>
        <v>0.97847358121330719</v>
      </c>
      <c r="AF460" s="8">
        <f t="shared" si="43"/>
        <v>2.3672985754038044E-5</v>
      </c>
      <c r="AG460" s="119" t="s">
        <v>53</v>
      </c>
      <c r="AH460" s="117">
        <v>1</v>
      </c>
      <c r="AI460" s="10">
        <v>12244.897959183674</v>
      </c>
      <c r="AJ460" s="98">
        <f t="shared" si="46"/>
        <v>1.1635552242205862E-5</v>
      </c>
      <c r="AK460" s="119" t="s">
        <v>53</v>
      </c>
      <c r="AL460" s="117">
        <v>1</v>
      </c>
      <c r="AM460" s="10">
        <v>12244.897959183674</v>
      </c>
      <c r="AN460" s="98"/>
      <c r="AO460" s="119" t="s">
        <v>53</v>
      </c>
      <c r="AP460" s="117">
        <v>1</v>
      </c>
      <c r="AQ460" s="10">
        <v>12244.897959183674</v>
      </c>
      <c r="AR460" s="98">
        <f t="shared" si="47"/>
        <v>1.1635552242205862E-5</v>
      </c>
      <c r="AS460" s="119" t="s">
        <v>53</v>
      </c>
      <c r="AT460" s="117">
        <v>1</v>
      </c>
      <c r="AU460" s="10">
        <v>12244.897959183674</v>
      </c>
      <c r="AV460" s="8"/>
    </row>
    <row r="461" spans="1:48" x14ac:dyDescent="0.25">
      <c r="A461" s="6">
        <v>10458</v>
      </c>
      <c r="B461" s="6">
        <v>449590</v>
      </c>
      <c r="C461" s="6">
        <v>5425253</v>
      </c>
      <c r="D461" s="205">
        <v>14</v>
      </c>
      <c r="E461" s="6" t="s">
        <v>211</v>
      </c>
      <c r="F461" s="6">
        <v>2</v>
      </c>
      <c r="G461" s="6">
        <v>112</v>
      </c>
      <c r="H461" s="6">
        <v>224</v>
      </c>
      <c r="I461" s="6">
        <v>50</v>
      </c>
      <c r="J461" s="6">
        <f t="shared" si="42"/>
        <v>11200</v>
      </c>
      <c r="K461" s="6"/>
      <c r="L461" s="84">
        <f t="shared" si="44"/>
        <v>11428.571428571429</v>
      </c>
      <c r="M461" s="7"/>
      <c r="N461" s="7"/>
      <c r="O461" s="7"/>
      <c r="P461" s="7"/>
      <c r="Q461" s="7"/>
      <c r="R461" s="7"/>
      <c r="S461" s="119" t="s">
        <v>54</v>
      </c>
      <c r="T461" s="117">
        <v>2</v>
      </c>
      <c r="U461" s="10">
        <v>0</v>
      </c>
      <c r="V461" s="98">
        <f t="shared" si="45"/>
        <v>0</v>
      </c>
      <c r="W461" s="119" t="s">
        <v>54</v>
      </c>
      <c r="X461" s="117">
        <v>2</v>
      </c>
      <c r="Y461" s="10">
        <v>0</v>
      </c>
      <c r="Z461" s="98"/>
      <c r="AA461" s="9">
        <v>1608</v>
      </c>
      <c r="AB461" s="119" t="s">
        <v>54</v>
      </c>
      <c r="AC461" s="117">
        <v>2</v>
      </c>
      <c r="AD461" s="10">
        <v>0</v>
      </c>
      <c r="AE461" s="110">
        <f>(Tabelle1[[#This Row],[gesamter Wärmebedarf unter Berücksichtigung Wirkungsgrad Gasfeuerungsanlage (Gas) '[kWh/a'] 2030]]*0.7)/8760</f>
        <v>0</v>
      </c>
      <c r="AF461" s="8">
        <f t="shared" si="43"/>
        <v>0</v>
      </c>
      <c r="AG461" s="119" t="s">
        <v>54</v>
      </c>
      <c r="AH461" s="117">
        <v>2</v>
      </c>
      <c r="AI461" s="10">
        <v>0</v>
      </c>
      <c r="AJ461" s="98">
        <f t="shared" si="46"/>
        <v>0</v>
      </c>
      <c r="AK461" s="119" t="s">
        <v>54</v>
      </c>
      <c r="AL461" s="117">
        <v>2</v>
      </c>
      <c r="AM461" s="10">
        <v>0</v>
      </c>
      <c r="AN461" s="98"/>
      <c r="AO461" s="119" t="s">
        <v>54</v>
      </c>
      <c r="AP461" s="117">
        <v>2</v>
      </c>
      <c r="AQ461" s="10">
        <v>0</v>
      </c>
      <c r="AR461" s="98">
        <f t="shared" si="47"/>
        <v>0</v>
      </c>
      <c r="AS461" s="119" t="s">
        <v>54</v>
      </c>
      <c r="AT461" s="117">
        <v>2</v>
      </c>
      <c r="AU461" s="10">
        <v>0</v>
      </c>
      <c r="AV461" s="8"/>
    </row>
    <row r="462" spans="1:48" x14ac:dyDescent="0.25">
      <c r="A462" s="6">
        <v>10459</v>
      </c>
      <c r="B462" s="6">
        <v>449589</v>
      </c>
      <c r="C462" s="6">
        <v>5425222</v>
      </c>
      <c r="D462" s="205">
        <v>16</v>
      </c>
      <c r="E462" s="6" t="s">
        <v>212</v>
      </c>
      <c r="F462" s="6">
        <v>1</v>
      </c>
      <c r="G462" s="6">
        <v>150</v>
      </c>
      <c r="H462" s="6">
        <v>150</v>
      </c>
      <c r="I462" s="6">
        <v>250</v>
      </c>
      <c r="J462" s="6">
        <f t="shared" si="42"/>
        <v>37500</v>
      </c>
      <c r="K462" s="6"/>
      <c r="L462" s="84">
        <f t="shared" si="44"/>
        <v>38265.306122448979</v>
      </c>
      <c r="M462" s="7"/>
      <c r="N462" s="7"/>
      <c r="O462" s="7"/>
      <c r="P462" s="7"/>
      <c r="Q462" s="7"/>
      <c r="R462" s="7"/>
      <c r="S462" s="119" t="s">
        <v>53</v>
      </c>
      <c r="T462" s="117">
        <v>1</v>
      </c>
      <c r="U462" s="10">
        <v>38265.306122448979</v>
      </c>
      <c r="V462" s="98">
        <f t="shared" si="45"/>
        <v>7.6519768300590212E-5</v>
      </c>
      <c r="W462" s="119" t="s">
        <v>53</v>
      </c>
      <c r="X462" s="117">
        <v>1</v>
      </c>
      <c r="Y462" s="10">
        <v>38265.306122448979</v>
      </c>
      <c r="Z462" s="98"/>
      <c r="AA462" s="9">
        <v>1323</v>
      </c>
      <c r="AB462" s="119" t="s">
        <v>53</v>
      </c>
      <c r="AC462" s="117">
        <v>1</v>
      </c>
      <c r="AD462" s="10">
        <v>38265.306122448979</v>
      </c>
      <c r="AE462" s="110">
        <f>(Tabelle1[[#This Row],[gesamter Wärmebedarf unter Berücksichtigung Wirkungsgrad Gasfeuerungsanlage (Gas) '[kWh/a'] 2030]]*0.7)/8760</f>
        <v>3.0577299412915848</v>
      </c>
      <c r="AF462" s="8">
        <f t="shared" si="43"/>
        <v>7.3978080481368886E-5</v>
      </c>
      <c r="AG462" s="119" t="s">
        <v>53</v>
      </c>
      <c r="AH462" s="117">
        <v>1</v>
      </c>
      <c r="AI462" s="10">
        <v>38265.306122448979</v>
      </c>
      <c r="AJ462" s="98">
        <f t="shared" si="46"/>
        <v>3.636110075689332E-5</v>
      </c>
      <c r="AK462" s="119" t="s">
        <v>54</v>
      </c>
      <c r="AL462" s="117">
        <v>1</v>
      </c>
      <c r="AM462" s="10">
        <v>0</v>
      </c>
      <c r="AN462" s="98"/>
      <c r="AO462" s="119" t="s">
        <v>54</v>
      </c>
      <c r="AP462" s="117">
        <v>1</v>
      </c>
      <c r="AQ462" s="10">
        <v>0</v>
      </c>
      <c r="AR462" s="98">
        <f t="shared" si="47"/>
        <v>0</v>
      </c>
      <c r="AS462" s="119" t="s">
        <v>54</v>
      </c>
      <c r="AT462" s="117">
        <v>1</v>
      </c>
      <c r="AU462" s="10">
        <v>0</v>
      </c>
      <c r="AV462" s="8"/>
    </row>
    <row r="463" spans="1:48" x14ac:dyDescent="0.25">
      <c r="A463" s="6">
        <v>10460</v>
      </c>
      <c r="B463" s="6">
        <v>449609</v>
      </c>
      <c r="C463" s="6">
        <v>5425219</v>
      </c>
      <c r="D463" s="205">
        <v>13</v>
      </c>
      <c r="E463" s="6" t="s">
        <v>212</v>
      </c>
      <c r="F463" s="6">
        <v>1</v>
      </c>
      <c r="G463" s="6">
        <v>150</v>
      </c>
      <c r="H463" s="6">
        <v>150</v>
      </c>
      <c r="I463" s="6">
        <v>170</v>
      </c>
      <c r="J463" s="6">
        <f t="shared" si="42"/>
        <v>25500</v>
      </c>
      <c r="K463" s="6"/>
      <c r="L463" s="84">
        <f t="shared" si="44"/>
        <v>26020.408163265307</v>
      </c>
      <c r="M463" s="7"/>
      <c r="N463" s="7"/>
      <c r="O463" s="7"/>
      <c r="P463" s="7"/>
      <c r="Q463" s="7"/>
      <c r="R463" s="7"/>
      <c r="S463" s="119" t="s">
        <v>54</v>
      </c>
      <c r="T463" s="117">
        <v>1</v>
      </c>
      <c r="U463" s="10">
        <v>0</v>
      </c>
      <c r="V463" s="98">
        <f t="shared" si="45"/>
        <v>0</v>
      </c>
      <c r="W463" s="119" t="s">
        <v>54</v>
      </c>
      <c r="X463" s="117">
        <v>1</v>
      </c>
      <c r="Y463" s="10">
        <v>0</v>
      </c>
      <c r="Z463" s="98"/>
      <c r="AA463" s="9">
        <v>1693</v>
      </c>
      <c r="AB463" s="119" t="s">
        <v>54</v>
      </c>
      <c r="AC463" s="117">
        <v>1</v>
      </c>
      <c r="AD463" s="10">
        <v>0</v>
      </c>
      <c r="AE463" s="110">
        <f>(Tabelle1[[#This Row],[gesamter Wärmebedarf unter Berücksichtigung Wirkungsgrad Gasfeuerungsanlage (Gas) '[kWh/a'] 2030]]*0.7)/8760</f>
        <v>0</v>
      </c>
      <c r="AF463" s="8">
        <f t="shared" si="43"/>
        <v>0</v>
      </c>
      <c r="AG463" s="119" t="s">
        <v>54</v>
      </c>
      <c r="AH463" s="117">
        <v>1</v>
      </c>
      <c r="AI463" s="10">
        <v>0</v>
      </c>
      <c r="AJ463" s="98">
        <f t="shared" si="46"/>
        <v>0</v>
      </c>
      <c r="AK463" s="119" t="s">
        <v>54</v>
      </c>
      <c r="AL463" s="117">
        <v>1</v>
      </c>
      <c r="AM463" s="10">
        <v>0</v>
      </c>
      <c r="AN463" s="98"/>
      <c r="AO463" s="119" t="s">
        <v>54</v>
      </c>
      <c r="AP463" s="117">
        <v>1</v>
      </c>
      <c r="AQ463" s="10">
        <v>0</v>
      </c>
      <c r="AR463" s="98">
        <f t="shared" si="47"/>
        <v>0</v>
      </c>
      <c r="AS463" s="119" t="s">
        <v>54</v>
      </c>
      <c r="AT463" s="117">
        <v>1</v>
      </c>
      <c r="AU463" s="10">
        <v>0</v>
      </c>
      <c r="AV463" s="8"/>
    </row>
    <row r="464" spans="1:48" x14ac:dyDescent="0.25">
      <c r="A464" s="6">
        <v>10461</v>
      </c>
      <c r="B464" s="6">
        <v>449621</v>
      </c>
      <c r="C464" s="6">
        <v>5425244</v>
      </c>
      <c r="D464" s="205">
        <v>14</v>
      </c>
      <c r="E464" s="6" t="s">
        <v>212</v>
      </c>
      <c r="F464" s="6">
        <v>1</v>
      </c>
      <c r="G464" s="6">
        <v>150</v>
      </c>
      <c r="H464" s="6">
        <v>150</v>
      </c>
      <c r="I464" s="6">
        <v>220</v>
      </c>
      <c r="J464" s="6">
        <f t="shared" si="42"/>
        <v>33000</v>
      </c>
      <c r="K464" s="6"/>
      <c r="L464" s="84">
        <f t="shared" si="44"/>
        <v>33673.469387755104</v>
      </c>
      <c r="M464" s="7"/>
      <c r="N464" s="7"/>
      <c r="O464" s="7"/>
      <c r="P464" s="7"/>
      <c r="Q464" s="7"/>
      <c r="R464" s="7"/>
      <c r="S464" s="119" t="s">
        <v>54</v>
      </c>
      <c r="T464" s="117">
        <v>1</v>
      </c>
      <c r="U464" s="10">
        <v>0</v>
      </c>
      <c r="V464" s="98">
        <f t="shared" si="45"/>
        <v>0</v>
      </c>
      <c r="W464" s="119" t="s">
        <v>54</v>
      </c>
      <c r="X464" s="117">
        <v>1</v>
      </c>
      <c r="Y464" s="10">
        <v>0</v>
      </c>
      <c r="Z464" s="98"/>
      <c r="AA464" s="9">
        <v>1254</v>
      </c>
      <c r="AB464" s="119" t="s">
        <v>54</v>
      </c>
      <c r="AC464" s="117">
        <v>1</v>
      </c>
      <c r="AD464" s="10">
        <v>0</v>
      </c>
      <c r="AE464" s="110">
        <f>(Tabelle1[[#This Row],[gesamter Wärmebedarf unter Berücksichtigung Wirkungsgrad Gasfeuerungsanlage (Gas) '[kWh/a'] 2030]]*0.7)/8760</f>
        <v>0</v>
      </c>
      <c r="AF464" s="8">
        <f t="shared" si="43"/>
        <v>0</v>
      </c>
      <c r="AG464" s="119" t="s">
        <v>54</v>
      </c>
      <c r="AH464" s="117">
        <v>1</v>
      </c>
      <c r="AI464" s="10">
        <v>0</v>
      </c>
      <c r="AJ464" s="98">
        <f t="shared" si="46"/>
        <v>0</v>
      </c>
      <c r="AK464" s="119" t="s">
        <v>54</v>
      </c>
      <c r="AL464" s="117">
        <v>1</v>
      </c>
      <c r="AM464" s="10">
        <v>0</v>
      </c>
      <c r="AN464" s="98"/>
      <c r="AO464" s="119" t="s">
        <v>54</v>
      </c>
      <c r="AP464" s="117">
        <v>1</v>
      </c>
      <c r="AQ464" s="10">
        <v>0</v>
      </c>
      <c r="AR464" s="98">
        <f t="shared" si="47"/>
        <v>0</v>
      </c>
      <c r="AS464" s="119" t="s">
        <v>54</v>
      </c>
      <c r="AT464" s="117">
        <v>1</v>
      </c>
      <c r="AU464" s="10">
        <v>0</v>
      </c>
      <c r="AV464" s="8"/>
    </row>
    <row r="465" spans="1:48" x14ac:dyDescent="0.25">
      <c r="A465" s="6">
        <v>10462</v>
      </c>
      <c r="B465" s="6">
        <v>449619</v>
      </c>
      <c r="C465" s="6">
        <v>5425215</v>
      </c>
      <c r="D465" s="205">
        <v>14</v>
      </c>
      <c r="E465" s="6" t="s">
        <v>211</v>
      </c>
      <c r="F465" s="6">
        <v>2</v>
      </c>
      <c r="G465" s="6">
        <v>112</v>
      </c>
      <c r="H465" s="6">
        <v>224</v>
      </c>
      <c r="I465" s="6">
        <v>110</v>
      </c>
      <c r="J465" s="6">
        <f t="shared" si="42"/>
        <v>24640</v>
      </c>
      <c r="K465" s="6"/>
      <c r="L465" s="84">
        <f t="shared" si="44"/>
        <v>25142.857142857145</v>
      </c>
      <c r="M465" s="7"/>
      <c r="N465" s="7"/>
      <c r="O465" s="7"/>
      <c r="P465" s="7"/>
      <c r="Q465" s="7"/>
      <c r="R465" s="7"/>
      <c r="S465" s="119" t="s">
        <v>53</v>
      </c>
      <c r="T465" s="117">
        <v>2</v>
      </c>
      <c r="U465" s="10">
        <v>25142.857142857145</v>
      </c>
      <c r="V465" s="98">
        <f t="shared" si="45"/>
        <v>5.0278589091374486E-5</v>
      </c>
      <c r="W465" s="119" t="s">
        <v>53</v>
      </c>
      <c r="X465" s="117">
        <v>2</v>
      </c>
      <c r="Y465" s="10">
        <v>25142.857142857145</v>
      </c>
      <c r="Z465" s="98"/>
      <c r="AA465" s="9">
        <v>19</v>
      </c>
      <c r="AB465" s="119" t="s">
        <v>53</v>
      </c>
      <c r="AC465" s="117">
        <v>2</v>
      </c>
      <c r="AD465" s="10">
        <v>25142.857142857145</v>
      </c>
      <c r="AE465" s="110">
        <f>(Tabelle1[[#This Row],[gesamter Wärmebedarf unter Berücksichtigung Wirkungsgrad Gasfeuerungsanlage (Gas) '[kWh/a'] 2030]]*0.7)/8760</f>
        <v>2.0091324200913241</v>
      </c>
      <c r="AF465" s="8">
        <f t="shared" si="43"/>
        <v>4.8608530748291453E-5</v>
      </c>
      <c r="AG465" s="119" t="s">
        <v>53</v>
      </c>
      <c r="AH465" s="117">
        <v>2</v>
      </c>
      <c r="AI465" s="10">
        <v>25142.857142857145</v>
      </c>
      <c r="AJ465" s="98">
        <f t="shared" si="46"/>
        <v>2.3891667270662704E-5</v>
      </c>
      <c r="AK465" s="119" t="s">
        <v>53</v>
      </c>
      <c r="AL465" s="117">
        <v>2</v>
      </c>
      <c r="AM465" s="10">
        <v>25142.857142857145</v>
      </c>
      <c r="AN465" s="98"/>
      <c r="AO465" s="119" t="s">
        <v>53</v>
      </c>
      <c r="AP465" s="117">
        <v>2</v>
      </c>
      <c r="AQ465" s="10">
        <v>25142.857142857145</v>
      </c>
      <c r="AR465" s="98">
        <f t="shared" si="47"/>
        <v>2.3891667270662704E-5</v>
      </c>
      <c r="AS465" s="119" t="s">
        <v>53</v>
      </c>
      <c r="AT465" s="117">
        <v>2</v>
      </c>
      <c r="AU465" s="10">
        <v>25142.857142857145</v>
      </c>
      <c r="AV465" s="8"/>
    </row>
    <row r="466" spans="1:48" x14ac:dyDescent="0.25">
      <c r="A466" s="6">
        <v>10463</v>
      </c>
      <c r="B466" s="6">
        <v>449645</v>
      </c>
      <c r="C466" s="6">
        <v>5425236</v>
      </c>
      <c r="D466" s="205">
        <v>13</v>
      </c>
      <c r="E466" s="6" t="s">
        <v>195</v>
      </c>
      <c r="F466" s="6">
        <v>1</v>
      </c>
      <c r="G466" s="6">
        <v>90</v>
      </c>
      <c r="H466" s="6">
        <v>90</v>
      </c>
      <c r="I466" s="6">
        <v>250</v>
      </c>
      <c r="J466" s="6">
        <f t="shared" si="42"/>
        <v>22500</v>
      </c>
      <c r="K466" s="6"/>
      <c r="L466" s="84">
        <f t="shared" si="44"/>
        <v>22959.18367346939</v>
      </c>
      <c r="M466" s="7"/>
      <c r="N466" s="7"/>
      <c r="O466" s="7"/>
      <c r="P466" s="7"/>
      <c r="Q466" s="7"/>
      <c r="R466" s="7"/>
      <c r="S466" s="119" t="s">
        <v>54</v>
      </c>
      <c r="T466" s="117">
        <v>1</v>
      </c>
      <c r="U466" s="10">
        <v>0</v>
      </c>
      <c r="V466" s="98">
        <f t="shared" si="45"/>
        <v>0</v>
      </c>
      <c r="W466" s="119" t="s">
        <v>54</v>
      </c>
      <c r="X466" s="117">
        <v>1</v>
      </c>
      <c r="Y466" s="10">
        <v>0</v>
      </c>
      <c r="Z466" s="98"/>
      <c r="AA466" s="9">
        <v>1207</v>
      </c>
      <c r="AB466" s="119" t="s">
        <v>54</v>
      </c>
      <c r="AC466" s="117">
        <v>1</v>
      </c>
      <c r="AD466" s="10">
        <v>0</v>
      </c>
      <c r="AE466" s="110">
        <f>(Tabelle1[[#This Row],[gesamter Wärmebedarf unter Berücksichtigung Wirkungsgrad Gasfeuerungsanlage (Gas) '[kWh/a'] 2030]]*0.7)/8760</f>
        <v>0</v>
      </c>
      <c r="AF466" s="8">
        <f t="shared" si="43"/>
        <v>0</v>
      </c>
      <c r="AG466" s="119" t="s">
        <v>54</v>
      </c>
      <c r="AH466" s="117">
        <v>1</v>
      </c>
      <c r="AI466" s="10">
        <v>0</v>
      </c>
      <c r="AJ466" s="98">
        <f t="shared" si="46"/>
        <v>0</v>
      </c>
      <c r="AK466" s="119" t="s">
        <v>54</v>
      </c>
      <c r="AL466" s="117">
        <v>1</v>
      </c>
      <c r="AM466" s="10">
        <v>0</v>
      </c>
      <c r="AN466" s="98"/>
      <c r="AO466" s="119" t="s">
        <v>54</v>
      </c>
      <c r="AP466" s="117">
        <v>1</v>
      </c>
      <c r="AQ466" s="10">
        <v>0</v>
      </c>
      <c r="AR466" s="98">
        <f t="shared" si="47"/>
        <v>0</v>
      </c>
      <c r="AS466" s="119" t="s">
        <v>54</v>
      </c>
      <c r="AT466" s="117">
        <v>1</v>
      </c>
      <c r="AU466" s="10">
        <v>0</v>
      </c>
      <c r="AV466" s="8"/>
    </row>
    <row r="467" spans="1:48" x14ac:dyDescent="0.25">
      <c r="A467" s="6">
        <v>10464</v>
      </c>
      <c r="B467" s="6">
        <v>449638</v>
      </c>
      <c r="C467" s="6">
        <v>5425213</v>
      </c>
      <c r="D467" s="205">
        <v>11</v>
      </c>
      <c r="E467" s="6" t="s">
        <v>212</v>
      </c>
      <c r="F467" s="6">
        <v>1</v>
      </c>
      <c r="G467" s="6">
        <v>150</v>
      </c>
      <c r="H467" s="6">
        <v>150</v>
      </c>
      <c r="I467" s="6">
        <v>180</v>
      </c>
      <c r="J467" s="6">
        <f t="shared" si="42"/>
        <v>27000</v>
      </c>
      <c r="K467" s="6"/>
      <c r="L467" s="84">
        <f t="shared" si="44"/>
        <v>27551.020408163266</v>
      </c>
      <c r="M467" s="7"/>
      <c r="N467" s="7"/>
      <c r="O467" s="7"/>
      <c r="P467" s="7"/>
      <c r="Q467" s="7"/>
      <c r="R467" s="7"/>
      <c r="S467" s="119" t="s">
        <v>53</v>
      </c>
      <c r="T467" s="117">
        <v>1</v>
      </c>
      <c r="U467" s="10">
        <v>27551.020408163266</v>
      </c>
      <c r="V467" s="98">
        <f t="shared" si="45"/>
        <v>5.5094233176424957E-5</v>
      </c>
      <c r="W467" s="119" t="s">
        <v>53</v>
      </c>
      <c r="X467" s="117">
        <v>1</v>
      </c>
      <c r="Y467" s="10">
        <v>27551.020408163266</v>
      </c>
      <c r="Z467" s="98"/>
      <c r="AA467" s="9">
        <v>1451</v>
      </c>
      <c r="AB467" s="119" t="s">
        <v>53</v>
      </c>
      <c r="AC467" s="117">
        <v>1</v>
      </c>
      <c r="AD467" s="10">
        <v>27551.020408163266</v>
      </c>
      <c r="AE467" s="110">
        <f>(Tabelle1[[#This Row],[gesamter Wärmebedarf unter Berücksichtigung Wirkungsgrad Gasfeuerungsanlage (Gas) '[kWh/a'] 2030]]*0.7)/8760</f>
        <v>2.2015655577299413</v>
      </c>
      <c r="AF467" s="8">
        <f t="shared" si="43"/>
        <v>5.3264217946585601E-5</v>
      </c>
      <c r="AG467" s="119" t="s">
        <v>53</v>
      </c>
      <c r="AH467" s="117">
        <v>1</v>
      </c>
      <c r="AI467" s="10">
        <v>27551.020408163266</v>
      </c>
      <c r="AJ467" s="98">
        <f t="shared" si="46"/>
        <v>2.6179992544963188E-5</v>
      </c>
      <c r="AK467" s="119" t="s">
        <v>54</v>
      </c>
      <c r="AL467" s="117">
        <v>1</v>
      </c>
      <c r="AM467" s="10">
        <v>0</v>
      </c>
      <c r="AN467" s="98"/>
      <c r="AO467" s="119" t="s">
        <v>54</v>
      </c>
      <c r="AP467" s="117">
        <v>1</v>
      </c>
      <c r="AQ467" s="10">
        <v>0</v>
      </c>
      <c r="AR467" s="98">
        <f t="shared" si="47"/>
        <v>0</v>
      </c>
      <c r="AS467" s="119" t="s">
        <v>54</v>
      </c>
      <c r="AT467" s="117">
        <v>1</v>
      </c>
      <c r="AU467" s="10">
        <v>0</v>
      </c>
      <c r="AV467" s="8"/>
    </row>
    <row r="468" spans="1:48" x14ac:dyDescent="0.25">
      <c r="A468" s="6">
        <v>10465</v>
      </c>
      <c r="B468" s="6">
        <v>449647</v>
      </c>
      <c r="C468" s="6">
        <v>5425207</v>
      </c>
      <c r="D468" s="205">
        <v>14</v>
      </c>
      <c r="E468" s="6" t="s">
        <v>212</v>
      </c>
      <c r="F468" s="6">
        <v>1</v>
      </c>
      <c r="G468" s="6">
        <v>150</v>
      </c>
      <c r="H468" s="6">
        <v>150</v>
      </c>
      <c r="I468" s="6">
        <v>150</v>
      </c>
      <c r="J468" s="6">
        <f t="shared" si="42"/>
        <v>22500</v>
      </c>
      <c r="K468" s="6"/>
      <c r="L468" s="84">
        <f t="shared" si="44"/>
        <v>22959.18367346939</v>
      </c>
      <c r="M468" s="7"/>
      <c r="N468" s="7"/>
      <c r="O468" s="7"/>
      <c r="P468" s="7"/>
      <c r="Q468" s="7"/>
      <c r="R468" s="7"/>
      <c r="S468" s="119" t="s">
        <v>54</v>
      </c>
      <c r="T468" s="117">
        <v>1</v>
      </c>
      <c r="U468" s="10">
        <v>0</v>
      </c>
      <c r="V468" s="98">
        <f t="shared" si="45"/>
        <v>0</v>
      </c>
      <c r="W468" s="119" t="s">
        <v>54</v>
      </c>
      <c r="X468" s="117">
        <v>1</v>
      </c>
      <c r="Y468" s="10">
        <v>0</v>
      </c>
      <c r="Z468" s="98"/>
      <c r="AA468" s="9">
        <v>206</v>
      </c>
      <c r="AB468" s="119" t="s">
        <v>54</v>
      </c>
      <c r="AC468" s="117">
        <v>1</v>
      </c>
      <c r="AD468" s="10">
        <v>0</v>
      </c>
      <c r="AE468" s="110">
        <f>(Tabelle1[[#This Row],[gesamter Wärmebedarf unter Berücksichtigung Wirkungsgrad Gasfeuerungsanlage (Gas) '[kWh/a'] 2030]]*0.7)/8760</f>
        <v>0</v>
      </c>
      <c r="AF468" s="8">
        <f t="shared" si="43"/>
        <v>0</v>
      </c>
      <c r="AG468" s="119" t="s">
        <v>54</v>
      </c>
      <c r="AH468" s="117">
        <v>1</v>
      </c>
      <c r="AI468" s="10">
        <v>0</v>
      </c>
      <c r="AJ468" s="98">
        <f t="shared" si="46"/>
        <v>0</v>
      </c>
      <c r="AK468" s="119" t="s">
        <v>54</v>
      </c>
      <c r="AL468" s="117">
        <v>1</v>
      </c>
      <c r="AM468" s="10">
        <v>0</v>
      </c>
      <c r="AN468" s="98"/>
      <c r="AO468" s="119" t="s">
        <v>54</v>
      </c>
      <c r="AP468" s="117">
        <v>1</v>
      </c>
      <c r="AQ468" s="10">
        <v>0</v>
      </c>
      <c r="AR468" s="98">
        <f t="shared" si="47"/>
        <v>0</v>
      </c>
      <c r="AS468" s="119" t="s">
        <v>54</v>
      </c>
      <c r="AT468" s="117">
        <v>1</v>
      </c>
      <c r="AU468" s="10">
        <v>0</v>
      </c>
      <c r="AV468" s="8"/>
    </row>
    <row r="469" spans="1:48" x14ac:dyDescent="0.25">
      <c r="A469" s="6">
        <v>10466</v>
      </c>
      <c r="B469" s="6">
        <v>449653</v>
      </c>
      <c r="C469" s="6">
        <v>5425233</v>
      </c>
      <c r="D469" s="205">
        <v>13</v>
      </c>
      <c r="E469" s="6" t="s">
        <v>212</v>
      </c>
      <c r="F469" s="6">
        <v>1</v>
      </c>
      <c r="G469" s="6">
        <v>150</v>
      </c>
      <c r="H469" s="6">
        <v>150</v>
      </c>
      <c r="I469" s="6">
        <v>160</v>
      </c>
      <c r="J469" s="6">
        <f t="shared" si="42"/>
        <v>24000</v>
      </c>
      <c r="K469" s="6"/>
      <c r="L469" s="84">
        <f t="shared" si="44"/>
        <v>24489.795918367348</v>
      </c>
      <c r="M469" s="7"/>
      <c r="N469" s="7"/>
      <c r="O469" s="7"/>
      <c r="P469" s="7"/>
      <c r="Q469" s="7"/>
      <c r="R469" s="7"/>
      <c r="S469" s="119" t="s">
        <v>53</v>
      </c>
      <c r="T469" s="117">
        <v>1</v>
      </c>
      <c r="U469" s="10">
        <v>24489.795918367348</v>
      </c>
      <c r="V469" s="98">
        <f t="shared" si="45"/>
        <v>4.8972651712377733E-5</v>
      </c>
      <c r="W469" s="119" t="s">
        <v>53</v>
      </c>
      <c r="X469" s="117">
        <v>1</v>
      </c>
      <c r="Y469" s="10">
        <v>24489.795918367348</v>
      </c>
      <c r="Z469" s="98"/>
      <c r="AA469" s="9">
        <v>340</v>
      </c>
      <c r="AB469" s="119" t="s">
        <v>53</v>
      </c>
      <c r="AC469" s="117">
        <v>1</v>
      </c>
      <c r="AD469" s="10">
        <v>24489.795918367348</v>
      </c>
      <c r="AE469" s="110">
        <f>(Tabelle1[[#This Row],[gesamter Wärmebedarf unter Berücksichtigung Wirkungsgrad Gasfeuerungsanlage (Gas) '[kWh/a'] 2030]]*0.7)/8760</f>
        <v>1.9569471624266144</v>
      </c>
      <c r="AF469" s="8">
        <f t="shared" si="43"/>
        <v>4.7345971508076089E-5</v>
      </c>
      <c r="AG469" s="119" t="s">
        <v>53</v>
      </c>
      <c r="AH469" s="117">
        <v>1</v>
      </c>
      <c r="AI469" s="10">
        <v>24489.795918367348</v>
      </c>
      <c r="AJ469" s="98">
        <f t="shared" si="46"/>
        <v>2.3271104484411725E-5</v>
      </c>
      <c r="AK469" s="119" t="s">
        <v>53</v>
      </c>
      <c r="AL469" s="117">
        <v>1</v>
      </c>
      <c r="AM469" s="10">
        <v>24489.795918367348</v>
      </c>
      <c r="AN469" s="98"/>
      <c r="AO469" s="119" t="s">
        <v>53</v>
      </c>
      <c r="AP469" s="117">
        <v>1</v>
      </c>
      <c r="AQ469" s="10">
        <v>24489.795918367348</v>
      </c>
      <c r="AR469" s="98">
        <f t="shared" si="47"/>
        <v>2.3271104484411725E-5</v>
      </c>
      <c r="AS469" s="119" t="s">
        <v>53</v>
      </c>
      <c r="AT469" s="117">
        <v>1</v>
      </c>
      <c r="AU469" s="10">
        <v>24489.795918367348</v>
      </c>
      <c r="AV469" s="8"/>
    </row>
    <row r="470" spans="1:48" x14ac:dyDescent="0.25">
      <c r="A470" s="6">
        <v>10467</v>
      </c>
      <c r="B470" s="6">
        <v>449696</v>
      </c>
      <c r="C470" s="6">
        <v>5425169</v>
      </c>
      <c r="D470" s="205">
        <v>10</v>
      </c>
      <c r="E470" s="75" t="s">
        <v>210</v>
      </c>
      <c r="F470" s="6">
        <v>6.73</v>
      </c>
      <c r="G470" s="6">
        <v>70</v>
      </c>
      <c r="H470" s="6">
        <v>471.1</v>
      </c>
      <c r="I470" s="6">
        <v>140</v>
      </c>
      <c r="J470" s="6">
        <f t="shared" si="42"/>
        <v>65954</v>
      </c>
      <c r="K470" s="6"/>
      <c r="L470" s="84">
        <f t="shared" si="44"/>
        <v>67300</v>
      </c>
      <c r="M470" s="7"/>
      <c r="N470" s="7"/>
      <c r="O470" s="7"/>
      <c r="P470" s="7"/>
      <c r="Q470" s="7"/>
      <c r="R470" s="7"/>
      <c r="S470" s="119" t="s">
        <v>53</v>
      </c>
      <c r="T470" s="117">
        <v>6.73</v>
      </c>
      <c r="U470" s="10">
        <v>67300</v>
      </c>
      <c r="V470" s="98">
        <f t="shared" si="45"/>
        <v>1.345809279599234E-4</v>
      </c>
      <c r="W470" s="119" t="s">
        <v>53</v>
      </c>
      <c r="X470" s="117">
        <v>6.73</v>
      </c>
      <c r="Y470" s="10">
        <v>67300</v>
      </c>
      <c r="Z470" s="98"/>
      <c r="AA470" s="9">
        <v>443</v>
      </c>
      <c r="AB470" s="119" t="s">
        <v>53</v>
      </c>
      <c r="AC470" s="117">
        <v>6.73</v>
      </c>
      <c r="AD470" s="10">
        <v>67300</v>
      </c>
      <c r="AE470" s="110">
        <f>(Tabelle1[[#This Row],[gesamter Wärmebedarf unter Berücksichtigung Wirkungsgrad Gasfeuerungsanlage (Gas) '[kWh/a'] 2030]]*0.7)/8760</f>
        <v>5.377853881278539</v>
      </c>
      <c r="AF470" s="8">
        <f t="shared" si="43"/>
        <v>1.3011067520181876E-4</v>
      </c>
      <c r="AG470" s="119" t="s">
        <v>54</v>
      </c>
      <c r="AH470" s="117">
        <v>6.73</v>
      </c>
      <c r="AI470" s="10">
        <v>0</v>
      </c>
      <c r="AJ470" s="98">
        <f t="shared" si="46"/>
        <v>0</v>
      </c>
      <c r="AK470" s="119" t="s">
        <v>54</v>
      </c>
      <c r="AL470" s="117">
        <v>6.73</v>
      </c>
      <c r="AM470" s="10">
        <v>0</v>
      </c>
      <c r="AN470" s="98"/>
      <c r="AO470" s="119" t="s">
        <v>54</v>
      </c>
      <c r="AP470" s="117">
        <v>6.73</v>
      </c>
      <c r="AQ470" s="10">
        <v>0</v>
      </c>
      <c r="AR470" s="98">
        <f t="shared" si="47"/>
        <v>0</v>
      </c>
      <c r="AS470" s="119" t="s">
        <v>54</v>
      </c>
      <c r="AT470" s="117">
        <v>6.73</v>
      </c>
      <c r="AU470" s="10">
        <v>0</v>
      </c>
      <c r="AV470" s="8"/>
    </row>
    <row r="471" spans="1:48" x14ac:dyDescent="0.25">
      <c r="A471" s="6">
        <v>10468</v>
      </c>
      <c r="B471" s="6">
        <v>449665</v>
      </c>
      <c r="C471" s="6">
        <v>5425174</v>
      </c>
      <c r="D471" s="205">
        <v>21</v>
      </c>
      <c r="E471" s="6" t="s">
        <v>195</v>
      </c>
      <c r="F471" s="6">
        <v>1</v>
      </c>
      <c r="G471" s="6">
        <v>90</v>
      </c>
      <c r="H471" s="6">
        <v>90</v>
      </c>
      <c r="I471" s="6">
        <v>170</v>
      </c>
      <c r="J471" s="6">
        <f t="shared" si="42"/>
        <v>15300</v>
      </c>
      <c r="K471" s="6"/>
      <c r="L471" s="84">
        <f t="shared" si="44"/>
        <v>15612.244897959185</v>
      </c>
      <c r="M471" s="7"/>
      <c r="N471" s="7"/>
      <c r="O471" s="7"/>
      <c r="P471" s="7"/>
      <c r="Q471" s="7"/>
      <c r="R471" s="7"/>
      <c r="S471" s="119" t="s">
        <v>53</v>
      </c>
      <c r="T471" s="117">
        <v>1</v>
      </c>
      <c r="U471" s="10">
        <v>15612.244897959185</v>
      </c>
      <c r="V471" s="98">
        <f t="shared" si="45"/>
        <v>3.1220065466640812E-5</v>
      </c>
      <c r="W471" s="119" t="s">
        <v>53</v>
      </c>
      <c r="X471" s="117">
        <v>1</v>
      </c>
      <c r="Y471" s="10">
        <v>15612.244897959185</v>
      </c>
      <c r="Z471" s="98"/>
      <c r="AA471" s="9">
        <v>920</v>
      </c>
      <c r="AB471" s="119" t="s">
        <v>53</v>
      </c>
      <c r="AC471" s="117">
        <v>1</v>
      </c>
      <c r="AD471" s="10">
        <v>15612.244897959185</v>
      </c>
      <c r="AE471" s="110">
        <f>(Tabelle1[[#This Row],[gesamter Wärmebedarf unter Berücksichtigung Wirkungsgrad Gasfeuerungsanlage (Gas) '[kWh/a'] 2030]]*0.7)/8760</f>
        <v>1.2475538160469668</v>
      </c>
      <c r="AF471" s="8">
        <f t="shared" si="43"/>
        <v>3.0183056836398508E-5</v>
      </c>
      <c r="AG471" s="119" t="s">
        <v>53</v>
      </c>
      <c r="AH471" s="117">
        <v>1</v>
      </c>
      <c r="AI471" s="10">
        <v>15612.244897959185</v>
      </c>
      <c r="AJ471" s="98">
        <f t="shared" si="46"/>
        <v>1.4835329108812474E-5</v>
      </c>
      <c r="AK471" s="119" t="s">
        <v>53</v>
      </c>
      <c r="AL471" s="117">
        <v>1</v>
      </c>
      <c r="AM471" s="10">
        <v>15612.244897959185</v>
      </c>
      <c r="AN471" s="98"/>
      <c r="AO471" s="119" t="s">
        <v>53</v>
      </c>
      <c r="AP471" s="117">
        <v>1</v>
      </c>
      <c r="AQ471" s="10">
        <v>15612.244897959185</v>
      </c>
      <c r="AR471" s="98">
        <f t="shared" si="47"/>
        <v>1.4835329108812474E-5</v>
      </c>
      <c r="AS471" s="119" t="s">
        <v>53</v>
      </c>
      <c r="AT471" s="117">
        <v>1</v>
      </c>
      <c r="AU471" s="10">
        <v>15612.244897959185</v>
      </c>
      <c r="AV471" s="8"/>
    </row>
    <row r="472" spans="1:48" x14ac:dyDescent="0.25">
      <c r="A472" s="6">
        <v>10469</v>
      </c>
      <c r="B472" s="6">
        <v>449668</v>
      </c>
      <c r="C472" s="6">
        <v>5425154</v>
      </c>
      <c r="D472" s="205">
        <v>11</v>
      </c>
      <c r="E472" s="6" t="s">
        <v>212</v>
      </c>
      <c r="F472" s="6">
        <v>1</v>
      </c>
      <c r="G472" s="6">
        <v>150</v>
      </c>
      <c r="H472" s="6">
        <v>150</v>
      </c>
      <c r="I472" s="6">
        <v>90</v>
      </c>
      <c r="J472" s="6">
        <f t="shared" si="42"/>
        <v>13500</v>
      </c>
      <c r="K472" s="6"/>
      <c r="L472" s="84">
        <f t="shared" si="44"/>
        <v>13775.510204081633</v>
      </c>
      <c r="M472" s="7"/>
      <c r="N472" s="7"/>
      <c r="O472" s="7"/>
      <c r="P472" s="7"/>
      <c r="Q472" s="7"/>
      <c r="R472" s="7"/>
      <c r="S472" s="119" t="s">
        <v>53</v>
      </c>
      <c r="T472" s="117">
        <v>1</v>
      </c>
      <c r="U472" s="10">
        <v>13775.510204081633</v>
      </c>
      <c r="V472" s="98">
        <f t="shared" si="45"/>
        <v>2.7547116588212479E-5</v>
      </c>
      <c r="W472" s="119" t="s">
        <v>53</v>
      </c>
      <c r="X472" s="117">
        <v>1</v>
      </c>
      <c r="Y472" s="10">
        <v>13775.510204081633</v>
      </c>
      <c r="Z472" s="98"/>
      <c r="AA472" s="9">
        <v>1476</v>
      </c>
      <c r="AB472" s="119" t="s">
        <v>53</v>
      </c>
      <c r="AC472" s="117">
        <v>1</v>
      </c>
      <c r="AD472" s="10">
        <v>13775.510204081633</v>
      </c>
      <c r="AE472" s="110">
        <f>(Tabelle1[[#This Row],[gesamter Wärmebedarf unter Berücksichtigung Wirkungsgrad Gasfeuerungsanlage (Gas) '[kWh/a'] 2030]]*0.7)/8760</f>
        <v>1.1007827788649707</v>
      </c>
      <c r="AF472" s="8">
        <f t="shared" si="43"/>
        <v>2.66321089732928E-5</v>
      </c>
      <c r="AG472" s="119" t="s">
        <v>53</v>
      </c>
      <c r="AH472" s="117">
        <v>1</v>
      </c>
      <c r="AI472" s="10">
        <v>13775.510204081633</v>
      </c>
      <c r="AJ472" s="98">
        <f t="shared" si="46"/>
        <v>1.3089996272481594E-5</v>
      </c>
      <c r="AK472" s="119" t="s">
        <v>53</v>
      </c>
      <c r="AL472" s="117">
        <v>1</v>
      </c>
      <c r="AM472" s="10">
        <v>13775.510204081633</v>
      </c>
      <c r="AN472" s="98"/>
      <c r="AO472" s="119" t="s">
        <v>53</v>
      </c>
      <c r="AP472" s="117">
        <v>1</v>
      </c>
      <c r="AQ472" s="10">
        <v>13775.510204081633</v>
      </c>
      <c r="AR472" s="98">
        <f t="shared" si="47"/>
        <v>1.3089996272481594E-5</v>
      </c>
      <c r="AS472" s="119" t="s">
        <v>53</v>
      </c>
      <c r="AT472" s="117">
        <v>1</v>
      </c>
      <c r="AU472" s="10">
        <v>13775.510204081633</v>
      </c>
      <c r="AV472" s="8"/>
    </row>
    <row r="473" spans="1:48" x14ac:dyDescent="0.25">
      <c r="A473" s="6">
        <v>10470</v>
      </c>
      <c r="B473" s="6">
        <v>449685</v>
      </c>
      <c r="C473" s="6">
        <v>5425141</v>
      </c>
      <c r="D473" s="205">
        <v>9</v>
      </c>
      <c r="E473" s="6" t="s">
        <v>212</v>
      </c>
      <c r="F473" s="6">
        <v>1</v>
      </c>
      <c r="G473" s="6">
        <v>150</v>
      </c>
      <c r="H473" s="6">
        <v>150</v>
      </c>
      <c r="I473" s="6">
        <v>230</v>
      </c>
      <c r="J473" s="6">
        <f t="shared" si="42"/>
        <v>34500</v>
      </c>
      <c r="K473" s="6"/>
      <c r="L473" s="84">
        <f t="shared" si="44"/>
        <v>35204.081632653062</v>
      </c>
      <c r="M473" s="7"/>
      <c r="N473" s="7"/>
      <c r="O473" s="7"/>
      <c r="P473" s="7"/>
      <c r="Q473" s="7"/>
      <c r="R473" s="7"/>
      <c r="S473" s="119" t="s">
        <v>54</v>
      </c>
      <c r="T473" s="117">
        <v>1</v>
      </c>
      <c r="U473" s="10">
        <v>0</v>
      </c>
      <c r="V473" s="98">
        <f t="shared" si="45"/>
        <v>0</v>
      </c>
      <c r="W473" s="119" t="s">
        <v>54</v>
      </c>
      <c r="X473" s="117">
        <v>1</v>
      </c>
      <c r="Y473" s="10">
        <v>0</v>
      </c>
      <c r="Z473" s="98"/>
      <c r="AA473" s="9">
        <v>953</v>
      </c>
      <c r="AB473" s="119" t="s">
        <v>54</v>
      </c>
      <c r="AC473" s="117">
        <v>1</v>
      </c>
      <c r="AD473" s="10">
        <v>0</v>
      </c>
      <c r="AE473" s="110">
        <f>(Tabelle1[[#This Row],[gesamter Wärmebedarf unter Berücksichtigung Wirkungsgrad Gasfeuerungsanlage (Gas) '[kWh/a'] 2030]]*0.7)/8760</f>
        <v>0</v>
      </c>
      <c r="AF473" s="8">
        <f t="shared" si="43"/>
        <v>0</v>
      </c>
      <c r="AG473" s="119" t="s">
        <v>54</v>
      </c>
      <c r="AH473" s="117">
        <v>1</v>
      </c>
      <c r="AI473" s="10">
        <v>0</v>
      </c>
      <c r="AJ473" s="98">
        <f t="shared" si="46"/>
        <v>0</v>
      </c>
      <c r="AK473" s="119" t="s">
        <v>54</v>
      </c>
      <c r="AL473" s="117">
        <v>1</v>
      </c>
      <c r="AM473" s="10">
        <v>0</v>
      </c>
      <c r="AN473" s="98"/>
      <c r="AO473" s="119" t="s">
        <v>54</v>
      </c>
      <c r="AP473" s="117">
        <v>1</v>
      </c>
      <c r="AQ473" s="10">
        <v>0</v>
      </c>
      <c r="AR473" s="98">
        <f t="shared" si="47"/>
        <v>0</v>
      </c>
      <c r="AS473" s="119" t="s">
        <v>54</v>
      </c>
      <c r="AT473" s="117">
        <v>1</v>
      </c>
      <c r="AU473" s="10">
        <v>0</v>
      </c>
      <c r="AV473" s="8"/>
    </row>
    <row r="474" spans="1:48" x14ac:dyDescent="0.25">
      <c r="A474" s="6">
        <v>10471</v>
      </c>
      <c r="B474" s="6">
        <v>449667</v>
      </c>
      <c r="C474" s="6">
        <v>5425143</v>
      </c>
      <c r="D474" s="205">
        <v>10</v>
      </c>
      <c r="E474" s="6" t="s">
        <v>212</v>
      </c>
      <c r="F474" s="6">
        <v>1</v>
      </c>
      <c r="G474" s="6">
        <v>150</v>
      </c>
      <c r="H474" s="6">
        <v>150</v>
      </c>
      <c r="I474" s="6">
        <v>70</v>
      </c>
      <c r="J474" s="6">
        <f t="shared" si="42"/>
        <v>10500</v>
      </c>
      <c r="K474" s="6"/>
      <c r="L474" s="84">
        <f t="shared" si="44"/>
        <v>10714.285714285714</v>
      </c>
      <c r="M474" s="7"/>
      <c r="N474" s="7"/>
      <c r="O474" s="7"/>
      <c r="P474" s="7"/>
      <c r="Q474" s="7"/>
      <c r="R474" s="7"/>
      <c r="S474" s="119" t="s">
        <v>54</v>
      </c>
      <c r="T474" s="117">
        <v>1</v>
      </c>
      <c r="U474" s="10">
        <v>0</v>
      </c>
      <c r="V474" s="98">
        <f t="shared" si="45"/>
        <v>0</v>
      </c>
      <c r="W474" s="119" t="s">
        <v>54</v>
      </c>
      <c r="X474" s="117">
        <v>1</v>
      </c>
      <c r="Y474" s="10">
        <v>0</v>
      </c>
      <c r="Z474" s="98"/>
      <c r="AA474" s="9">
        <v>1324</v>
      </c>
      <c r="AB474" s="119" t="s">
        <v>54</v>
      </c>
      <c r="AC474" s="117">
        <v>1</v>
      </c>
      <c r="AD474" s="10">
        <v>0</v>
      </c>
      <c r="AE474" s="110">
        <f>(Tabelle1[[#This Row],[gesamter Wärmebedarf unter Berücksichtigung Wirkungsgrad Gasfeuerungsanlage (Gas) '[kWh/a'] 2030]]*0.7)/8760</f>
        <v>0</v>
      </c>
      <c r="AF474" s="8">
        <f t="shared" si="43"/>
        <v>0</v>
      </c>
      <c r="AG474" s="119" t="s">
        <v>54</v>
      </c>
      <c r="AH474" s="117">
        <v>1</v>
      </c>
      <c r="AI474" s="10">
        <v>0</v>
      </c>
      <c r="AJ474" s="98">
        <f t="shared" si="46"/>
        <v>0</v>
      </c>
      <c r="AK474" s="119" t="s">
        <v>54</v>
      </c>
      <c r="AL474" s="117">
        <v>1</v>
      </c>
      <c r="AM474" s="10">
        <v>0</v>
      </c>
      <c r="AN474" s="98"/>
      <c r="AO474" s="119" t="s">
        <v>54</v>
      </c>
      <c r="AP474" s="117">
        <v>1</v>
      </c>
      <c r="AQ474" s="10">
        <v>0</v>
      </c>
      <c r="AR474" s="98">
        <f t="shared" si="47"/>
        <v>0</v>
      </c>
      <c r="AS474" s="119" t="s">
        <v>54</v>
      </c>
      <c r="AT474" s="117">
        <v>1</v>
      </c>
      <c r="AU474" s="10">
        <v>0</v>
      </c>
      <c r="AV474" s="8"/>
    </row>
    <row r="475" spans="1:48" x14ac:dyDescent="0.25">
      <c r="A475" s="6">
        <v>10472</v>
      </c>
      <c r="B475" s="6">
        <v>449681</v>
      </c>
      <c r="C475" s="6">
        <v>5425121</v>
      </c>
      <c r="D475" s="205">
        <v>9</v>
      </c>
      <c r="E475" s="6" t="s">
        <v>212</v>
      </c>
      <c r="F475" s="6">
        <v>1</v>
      </c>
      <c r="G475" s="6">
        <v>150</v>
      </c>
      <c r="H475" s="6">
        <v>150</v>
      </c>
      <c r="I475" s="6">
        <v>240</v>
      </c>
      <c r="J475" s="6">
        <f t="shared" si="42"/>
        <v>36000</v>
      </c>
      <c r="K475" s="6"/>
      <c r="L475" s="84">
        <f t="shared" si="44"/>
        <v>36734.693877551021</v>
      </c>
      <c r="M475" s="7"/>
      <c r="N475" s="7"/>
      <c r="O475" s="7"/>
      <c r="P475" s="7"/>
      <c r="Q475" s="7"/>
      <c r="R475" s="7"/>
      <c r="S475" s="119" t="s">
        <v>54</v>
      </c>
      <c r="T475" s="117">
        <v>1</v>
      </c>
      <c r="U475" s="10">
        <v>0</v>
      </c>
      <c r="V475" s="98">
        <f t="shared" si="45"/>
        <v>0</v>
      </c>
      <c r="W475" s="119" t="s">
        <v>54</v>
      </c>
      <c r="X475" s="117">
        <v>1</v>
      </c>
      <c r="Y475" s="10">
        <v>0</v>
      </c>
      <c r="Z475" s="98"/>
      <c r="AA475" s="9">
        <v>1043</v>
      </c>
      <c r="AB475" s="119" t="s">
        <v>54</v>
      </c>
      <c r="AC475" s="117">
        <v>1</v>
      </c>
      <c r="AD475" s="10">
        <v>0</v>
      </c>
      <c r="AE475" s="110">
        <f>(Tabelle1[[#This Row],[gesamter Wärmebedarf unter Berücksichtigung Wirkungsgrad Gasfeuerungsanlage (Gas) '[kWh/a'] 2030]]*0.7)/8760</f>
        <v>0</v>
      </c>
      <c r="AF475" s="8">
        <f t="shared" si="43"/>
        <v>0</v>
      </c>
      <c r="AG475" s="119" t="s">
        <v>54</v>
      </c>
      <c r="AH475" s="117">
        <v>1</v>
      </c>
      <c r="AI475" s="10">
        <v>0</v>
      </c>
      <c r="AJ475" s="98">
        <f t="shared" si="46"/>
        <v>0</v>
      </c>
      <c r="AK475" s="119" t="s">
        <v>54</v>
      </c>
      <c r="AL475" s="117">
        <v>1</v>
      </c>
      <c r="AM475" s="10">
        <v>0</v>
      </c>
      <c r="AN475" s="98"/>
      <c r="AO475" s="119" t="s">
        <v>54</v>
      </c>
      <c r="AP475" s="117">
        <v>1</v>
      </c>
      <c r="AQ475" s="10">
        <v>0</v>
      </c>
      <c r="AR475" s="98">
        <f t="shared" si="47"/>
        <v>0</v>
      </c>
      <c r="AS475" s="119" t="s">
        <v>54</v>
      </c>
      <c r="AT475" s="117">
        <v>1</v>
      </c>
      <c r="AU475" s="10">
        <v>0</v>
      </c>
      <c r="AV475" s="8"/>
    </row>
    <row r="476" spans="1:48" x14ac:dyDescent="0.25">
      <c r="A476" s="6">
        <v>10473</v>
      </c>
      <c r="B476" s="6">
        <v>449693</v>
      </c>
      <c r="C476" s="6">
        <v>5425118</v>
      </c>
      <c r="D476" s="205">
        <v>8</v>
      </c>
      <c r="E476" s="6" t="s">
        <v>195</v>
      </c>
      <c r="F476" s="6">
        <v>1</v>
      </c>
      <c r="G476" s="6">
        <v>90</v>
      </c>
      <c r="H476" s="6">
        <v>90</v>
      </c>
      <c r="I476" s="6">
        <v>150</v>
      </c>
      <c r="J476" s="6">
        <f t="shared" si="42"/>
        <v>13500</v>
      </c>
      <c r="K476" s="6"/>
      <c r="L476" s="84">
        <f t="shared" si="44"/>
        <v>13775.510204081633</v>
      </c>
      <c r="M476" s="7"/>
      <c r="N476" s="7"/>
      <c r="O476" s="7"/>
      <c r="P476" s="7"/>
      <c r="Q476" s="7"/>
      <c r="R476" s="7"/>
      <c r="S476" s="119" t="s">
        <v>54</v>
      </c>
      <c r="T476" s="117">
        <v>1</v>
      </c>
      <c r="U476" s="10">
        <v>0</v>
      </c>
      <c r="V476" s="98">
        <f t="shared" si="45"/>
        <v>0</v>
      </c>
      <c r="W476" s="119" t="s">
        <v>54</v>
      </c>
      <c r="X476" s="117">
        <v>1</v>
      </c>
      <c r="Y476" s="10">
        <v>0</v>
      </c>
      <c r="Z476" s="98"/>
      <c r="AA476" s="9">
        <v>648</v>
      </c>
      <c r="AB476" s="119" t="s">
        <v>53</v>
      </c>
      <c r="AC476" s="117">
        <v>1</v>
      </c>
      <c r="AD476" s="10">
        <v>13775.510204081633</v>
      </c>
      <c r="AE476" s="110">
        <f>(Tabelle1[[#This Row],[gesamter Wärmebedarf unter Berücksichtigung Wirkungsgrad Gasfeuerungsanlage (Gas) '[kWh/a'] 2030]]*0.7)/8760</f>
        <v>1.1007827788649707</v>
      </c>
      <c r="AF476" s="8">
        <f t="shared" si="43"/>
        <v>2.66321089732928E-5</v>
      </c>
      <c r="AG476" s="119" t="s">
        <v>53</v>
      </c>
      <c r="AH476" s="117">
        <v>1</v>
      </c>
      <c r="AI476" s="10">
        <v>13775.510204081633</v>
      </c>
      <c r="AJ476" s="98">
        <f t="shared" si="46"/>
        <v>1.3089996272481594E-5</v>
      </c>
      <c r="AK476" s="119" t="s">
        <v>53</v>
      </c>
      <c r="AL476" s="117">
        <v>1</v>
      </c>
      <c r="AM476" s="10">
        <v>13775.510204081633</v>
      </c>
      <c r="AN476" s="98"/>
      <c r="AO476" s="119" t="s">
        <v>53</v>
      </c>
      <c r="AP476" s="117">
        <v>1</v>
      </c>
      <c r="AQ476" s="10">
        <v>13775.510204081633</v>
      </c>
      <c r="AR476" s="98">
        <f t="shared" si="47"/>
        <v>1.3089996272481594E-5</v>
      </c>
      <c r="AS476" s="119" t="s">
        <v>53</v>
      </c>
      <c r="AT476" s="117">
        <v>1</v>
      </c>
      <c r="AU476" s="10">
        <v>13775.510204081633</v>
      </c>
      <c r="AV476" s="8"/>
    </row>
    <row r="477" spans="1:48" x14ac:dyDescent="0.25">
      <c r="A477" s="6">
        <v>10474</v>
      </c>
      <c r="B477" s="6">
        <v>449699</v>
      </c>
      <c r="C477" s="6">
        <v>5425140</v>
      </c>
      <c r="D477" s="205">
        <v>14</v>
      </c>
      <c r="E477" s="6" t="s">
        <v>212</v>
      </c>
      <c r="F477" s="6">
        <v>1</v>
      </c>
      <c r="G477" s="6">
        <v>150</v>
      </c>
      <c r="H477" s="6">
        <v>150</v>
      </c>
      <c r="I477" s="6">
        <v>180</v>
      </c>
      <c r="J477" s="6">
        <f t="shared" si="42"/>
        <v>27000</v>
      </c>
      <c r="K477" s="6"/>
      <c r="L477" s="84">
        <f t="shared" si="44"/>
        <v>27551.020408163266</v>
      </c>
      <c r="M477" s="7"/>
      <c r="N477" s="7"/>
      <c r="O477" s="7"/>
      <c r="P477" s="7"/>
      <c r="Q477" s="7"/>
      <c r="R477" s="7"/>
      <c r="S477" s="119" t="s">
        <v>53</v>
      </c>
      <c r="T477" s="117">
        <v>1</v>
      </c>
      <c r="U477" s="10">
        <v>27551.020408163266</v>
      </c>
      <c r="V477" s="98">
        <f t="shared" si="45"/>
        <v>5.5094233176424957E-5</v>
      </c>
      <c r="W477" s="119" t="s">
        <v>53</v>
      </c>
      <c r="X477" s="117">
        <v>1</v>
      </c>
      <c r="Y477" s="10">
        <v>27551.020408163266</v>
      </c>
      <c r="Z477" s="98"/>
      <c r="AA477" s="9">
        <v>631</v>
      </c>
      <c r="AB477" s="119" t="s">
        <v>53</v>
      </c>
      <c r="AC477" s="117">
        <v>1</v>
      </c>
      <c r="AD477" s="10">
        <v>27551.020408163266</v>
      </c>
      <c r="AE477" s="110">
        <f>(Tabelle1[[#This Row],[gesamter Wärmebedarf unter Berücksichtigung Wirkungsgrad Gasfeuerungsanlage (Gas) '[kWh/a'] 2030]]*0.7)/8760</f>
        <v>2.2015655577299413</v>
      </c>
      <c r="AF477" s="8">
        <f t="shared" si="43"/>
        <v>5.3264217946585601E-5</v>
      </c>
      <c r="AG477" s="119" t="s">
        <v>53</v>
      </c>
      <c r="AH477" s="117">
        <v>1</v>
      </c>
      <c r="AI477" s="10">
        <v>27551.020408163266</v>
      </c>
      <c r="AJ477" s="98">
        <f t="shared" si="46"/>
        <v>2.6179992544963188E-5</v>
      </c>
      <c r="AK477" s="119" t="s">
        <v>53</v>
      </c>
      <c r="AL477" s="117">
        <v>1</v>
      </c>
      <c r="AM477" s="10">
        <v>27551.020408163266</v>
      </c>
      <c r="AN477" s="98"/>
      <c r="AO477" s="119" t="s">
        <v>54</v>
      </c>
      <c r="AP477" s="117">
        <v>1</v>
      </c>
      <c r="AQ477" s="10">
        <v>0</v>
      </c>
      <c r="AR477" s="98">
        <f t="shared" si="47"/>
        <v>0</v>
      </c>
      <c r="AS477" s="119" t="s">
        <v>54</v>
      </c>
      <c r="AT477" s="117">
        <v>1</v>
      </c>
      <c r="AU477" s="10">
        <v>0</v>
      </c>
      <c r="AV477" s="8"/>
    </row>
    <row r="478" spans="1:48" x14ac:dyDescent="0.25">
      <c r="A478" s="6">
        <v>10475</v>
      </c>
      <c r="B478" s="6">
        <v>449707</v>
      </c>
      <c r="C478" s="6">
        <v>5425115</v>
      </c>
      <c r="D478" s="205">
        <v>8</v>
      </c>
      <c r="E478" s="6" t="s">
        <v>211</v>
      </c>
      <c r="F478" s="6">
        <v>2</v>
      </c>
      <c r="G478" s="6">
        <v>112</v>
      </c>
      <c r="H478" s="6">
        <v>224</v>
      </c>
      <c r="I478" s="6">
        <v>150</v>
      </c>
      <c r="J478" s="6">
        <f t="shared" si="42"/>
        <v>33600</v>
      </c>
      <c r="K478" s="6"/>
      <c r="L478" s="84">
        <f t="shared" si="44"/>
        <v>34285.71428571429</v>
      </c>
      <c r="M478" s="7"/>
      <c r="N478" s="7"/>
      <c r="O478" s="7"/>
      <c r="P478" s="7"/>
      <c r="Q478" s="7"/>
      <c r="R478" s="7"/>
      <c r="S478" s="119" t="s">
        <v>53</v>
      </c>
      <c r="T478" s="117">
        <v>2</v>
      </c>
      <c r="U478" s="10">
        <v>34285.71428571429</v>
      </c>
      <c r="V478" s="98">
        <f t="shared" si="45"/>
        <v>6.8561712397328828E-5</v>
      </c>
      <c r="W478" s="119" t="s">
        <v>53</v>
      </c>
      <c r="X478" s="117">
        <v>2</v>
      </c>
      <c r="Y478" s="10">
        <v>34285.71428571429</v>
      </c>
      <c r="Z478" s="98"/>
      <c r="AA478" s="9">
        <v>94</v>
      </c>
      <c r="AB478" s="119" t="s">
        <v>53</v>
      </c>
      <c r="AC478" s="117">
        <v>2</v>
      </c>
      <c r="AD478" s="10">
        <v>34285.71428571429</v>
      </c>
      <c r="AE478" s="110">
        <f>(Tabelle1[[#This Row],[gesamter Wärmebedarf unter Berücksichtigung Wirkungsgrad Gasfeuerungsanlage (Gas) '[kWh/a'] 2030]]*0.7)/8760</f>
        <v>2.7397260273972601</v>
      </c>
      <c r="AF478" s="8">
        <f t="shared" si="43"/>
        <v>6.6284360111306529E-5</v>
      </c>
      <c r="AG478" s="119" t="s">
        <v>53</v>
      </c>
      <c r="AH478" s="117">
        <v>2</v>
      </c>
      <c r="AI478" s="10">
        <v>34285.71428571429</v>
      </c>
      <c r="AJ478" s="98">
        <f t="shared" si="46"/>
        <v>3.2579546278176409E-5</v>
      </c>
      <c r="AK478" s="119" t="s">
        <v>53</v>
      </c>
      <c r="AL478" s="117">
        <v>2</v>
      </c>
      <c r="AM478" s="10">
        <v>34285.71428571429</v>
      </c>
      <c r="AN478" s="98"/>
      <c r="AO478" s="119" t="s">
        <v>53</v>
      </c>
      <c r="AP478" s="117">
        <v>2</v>
      </c>
      <c r="AQ478" s="10">
        <v>34285.71428571429</v>
      </c>
      <c r="AR478" s="98">
        <f t="shared" si="47"/>
        <v>3.2579546278176409E-5</v>
      </c>
      <c r="AS478" s="119" t="s">
        <v>53</v>
      </c>
      <c r="AT478" s="117">
        <v>2</v>
      </c>
      <c r="AU478" s="10">
        <v>34285.71428571429</v>
      </c>
      <c r="AV478" s="8"/>
    </row>
    <row r="479" spans="1:48" x14ac:dyDescent="0.25">
      <c r="A479" s="6">
        <v>10476</v>
      </c>
      <c r="B479" s="6">
        <v>449713</v>
      </c>
      <c r="C479" s="6">
        <v>5425134</v>
      </c>
      <c r="D479" s="205">
        <v>12</v>
      </c>
      <c r="E479" s="6" t="s">
        <v>211</v>
      </c>
      <c r="F479" s="6">
        <v>2</v>
      </c>
      <c r="G479" s="6">
        <v>112</v>
      </c>
      <c r="H479" s="6">
        <v>224</v>
      </c>
      <c r="I479" s="6">
        <v>140</v>
      </c>
      <c r="J479" s="6">
        <f t="shared" si="42"/>
        <v>31360</v>
      </c>
      <c r="K479" s="6"/>
      <c r="L479" s="84">
        <f t="shared" si="44"/>
        <v>32000</v>
      </c>
      <c r="M479" s="7"/>
      <c r="N479" s="7"/>
      <c r="O479" s="7"/>
      <c r="P479" s="7"/>
      <c r="Q479" s="7"/>
      <c r="R479" s="7"/>
      <c r="S479" s="119" t="s">
        <v>54</v>
      </c>
      <c r="T479" s="117">
        <v>2</v>
      </c>
      <c r="U479" s="10">
        <v>0</v>
      </c>
      <c r="V479" s="98">
        <f t="shared" si="45"/>
        <v>0</v>
      </c>
      <c r="W479" s="119" t="s">
        <v>54</v>
      </c>
      <c r="X479" s="117">
        <v>2</v>
      </c>
      <c r="Y479" s="10">
        <v>0</v>
      </c>
      <c r="Z479" s="98"/>
      <c r="AA479" s="9">
        <v>74</v>
      </c>
      <c r="AB479" s="119" t="s">
        <v>54</v>
      </c>
      <c r="AC479" s="117">
        <v>2</v>
      </c>
      <c r="AD479" s="10">
        <v>0</v>
      </c>
      <c r="AE479" s="110">
        <f>(Tabelle1[[#This Row],[gesamter Wärmebedarf unter Berücksichtigung Wirkungsgrad Gasfeuerungsanlage (Gas) '[kWh/a'] 2030]]*0.7)/8760</f>
        <v>0</v>
      </c>
      <c r="AF479" s="8">
        <f t="shared" si="43"/>
        <v>0</v>
      </c>
      <c r="AG479" s="119" t="s">
        <v>54</v>
      </c>
      <c r="AH479" s="117">
        <v>2</v>
      </c>
      <c r="AI479" s="10">
        <v>0</v>
      </c>
      <c r="AJ479" s="98">
        <f t="shared" si="46"/>
        <v>0</v>
      </c>
      <c r="AK479" s="119" t="s">
        <v>54</v>
      </c>
      <c r="AL479" s="117">
        <v>2</v>
      </c>
      <c r="AM479" s="10">
        <v>0</v>
      </c>
      <c r="AN479" s="98"/>
      <c r="AO479" s="119" t="s">
        <v>54</v>
      </c>
      <c r="AP479" s="117">
        <v>2</v>
      </c>
      <c r="AQ479" s="10">
        <v>0</v>
      </c>
      <c r="AR479" s="98">
        <f t="shared" si="47"/>
        <v>0</v>
      </c>
      <c r="AS479" s="119" t="s">
        <v>54</v>
      </c>
      <c r="AT479" s="117">
        <v>2</v>
      </c>
      <c r="AU479" s="10">
        <v>0</v>
      </c>
      <c r="AV479" s="8"/>
    </row>
    <row r="480" spans="1:48" x14ac:dyDescent="0.25">
      <c r="A480" s="6">
        <v>10477</v>
      </c>
      <c r="B480" s="6">
        <v>449720</v>
      </c>
      <c r="C480" s="6">
        <v>5425111</v>
      </c>
      <c r="D480" s="205">
        <v>8</v>
      </c>
      <c r="E480" s="6" t="s">
        <v>212</v>
      </c>
      <c r="F480" s="6">
        <v>1</v>
      </c>
      <c r="G480" s="6">
        <v>150</v>
      </c>
      <c r="H480" s="6">
        <v>150</v>
      </c>
      <c r="I480" s="6">
        <v>250</v>
      </c>
      <c r="J480" s="6">
        <f t="shared" si="42"/>
        <v>37500</v>
      </c>
      <c r="K480" s="6"/>
      <c r="L480" s="84">
        <f t="shared" si="44"/>
        <v>38265.306122448979</v>
      </c>
      <c r="M480" s="7"/>
      <c r="N480" s="7"/>
      <c r="O480" s="7"/>
      <c r="P480" s="7"/>
      <c r="Q480" s="7"/>
      <c r="R480" s="7"/>
      <c r="S480" s="119" t="s">
        <v>54</v>
      </c>
      <c r="T480" s="117">
        <v>1</v>
      </c>
      <c r="U480" s="10">
        <v>0</v>
      </c>
      <c r="V480" s="98">
        <f t="shared" si="45"/>
        <v>0</v>
      </c>
      <c r="W480" s="119" t="s">
        <v>54</v>
      </c>
      <c r="X480" s="117">
        <v>1</v>
      </c>
      <c r="Y480" s="10">
        <v>0</v>
      </c>
      <c r="Z480" s="98"/>
      <c r="AA480" s="9">
        <v>495</v>
      </c>
      <c r="AB480" s="119" t="s">
        <v>54</v>
      </c>
      <c r="AC480" s="117">
        <v>1</v>
      </c>
      <c r="AD480" s="10">
        <v>0</v>
      </c>
      <c r="AE480" s="110">
        <f>(Tabelle1[[#This Row],[gesamter Wärmebedarf unter Berücksichtigung Wirkungsgrad Gasfeuerungsanlage (Gas) '[kWh/a'] 2030]]*0.7)/8760</f>
        <v>0</v>
      </c>
      <c r="AF480" s="8">
        <f t="shared" si="43"/>
        <v>0</v>
      </c>
      <c r="AG480" s="119" t="s">
        <v>54</v>
      </c>
      <c r="AH480" s="117">
        <v>1</v>
      </c>
      <c r="AI480" s="10">
        <v>0</v>
      </c>
      <c r="AJ480" s="98">
        <f t="shared" si="46"/>
        <v>0</v>
      </c>
      <c r="AK480" s="119" t="s">
        <v>54</v>
      </c>
      <c r="AL480" s="117">
        <v>1</v>
      </c>
      <c r="AM480" s="10">
        <v>0</v>
      </c>
      <c r="AN480" s="98"/>
      <c r="AO480" s="119" t="s">
        <v>54</v>
      </c>
      <c r="AP480" s="117">
        <v>1</v>
      </c>
      <c r="AQ480" s="10">
        <v>0</v>
      </c>
      <c r="AR480" s="98">
        <f t="shared" si="47"/>
        <v>0</v>
      </c>
      <c r="AS480" s="119" t="s">
        <v>54</v>
      </c>
      <c r="AT480" s="117">
        <v>1</v>
      </c>
      <c r="AU480" s="10">
        <v>0</v>
      </c>
      <c r="AV480" s="8"/>
    </row>
    <row r="481" spans="1:48" x14ac:dyDescent="0.25">
      <c r="A481" s="6">
        <v>10478</v>
      </c>
      <c r="B481" s="6">
        <v>449726</v>
      </c>
      <c r="C481" s="6">
        <v>5425131</v>
      </c>
      <c r="D481" s="205">
        <v>13</v>
      </c>
      <c r="E481" s="6" t="s">
        <v>211</v>
      </c>
      <c r="F481" s="6">
        <v>2</v>
      </c>
      <c r="G481" s="6">
        <v>112</v>
      </c>
      <c r="H481" s="6">
        <v>224</v>
      </c>
      <c r="I481" s="6">
        <v>130</v>
      </c>
      <c r="J481" s="6">
        <f t="shared" si="42"/>
        <v>29120</v>
      </c>
      <c r="K481" s="6"/>
      <c r="L481" s="84">
        <f t="shared" si="44"/>
        <v>29714.285714285714</v>
      </c>
      <c r="M481" s="7"/>
      <c r="N481" s="7"/>
      <c r="O481" s="7"/>
      <c r="P481" s="7"/>
      <c r="Q481" s="7"/>
      <c r="R481" s="7"/>
      <c r="S481" s="119" t="s">
        <v>53</v>
      </c>
      <c r="T481" s="117">
        <v>2</v>
      </c>
      <c r="U481" s="10">
        <v>29714.285714285714</v>
      </c>
      <c r="V481" s="98">
        <f t="shared" si="45"/>
        <v>5.9420150744351657E-5</v>
      </c>
      <c r="W481" s="119" t="s">
        <v>53</v>
      </c>
      <c r="X481" s="117">
        <v>2</v>
      </c>
      <c r="Y481" s="10">
        <v>29714.285714285714</v>
      </c>
      <c r="Z481" s="98"/>
      <c r="AA481" s="9">
        <v>1385</v>
      </c>
      <c r="AB481" s="119" t="s">
        <v>53</v>
      </c>
      <c r="AC481" s="117">
        <v>2</v>
      </c>
      <c r="AD481" s="10">
        <v>29714.285714285714</v>
      </c>
      <c r="AE481" s="110">
        <f>(Tabelle1[[#This Row],[gesamter Wärmebedarf unter Berücksichtigung Wirkungsgrad Gasfeuerungsanlage (Gas) '[kWh/a'] 2030]]*0.7)/8760</f>
        <v>2.3744292237442921</v>
      </c>
      <c r="AF481" s="8">
        <f t="shared" si="43"/>
        <v>5.7446445429798981E-5</v>
      </c>
      <c r="AG481" s="119" t="s">
        <v>53</v>
      </c>
      <c r="AH481" s="117">
        <v>2</v>
      </c>
      <c r="AI481" s="10">
        <v>29714.285714285714</v>
      </c>
      <c r="AJ481" s="98">
        <f t="shared" si="46"/>
        <v>2.8235606774419558E-5</v>
      </c>
      <c r="AK481" s="119" t="s">
        <v>53</v>
      </c>
      <c r="AL481" s="117">
        <v>2</v>
      </c>
      <c r="AM481" s="10">
        <v>29714.285714285714</v>
      </c>
      <c r="AN481" s="98"/>
      <c r="AO481" s="119" t="s">
        <v>53</v>
      </c>
      <c r="AP481" s="117">
        <v>2</v>
      </c>
      <c r="AQ481" s="10">
        <v>29714.285714285714</v>
      </c>
      <c r="AR481" s="98">
        <f t="shared" si="47"/>
        <v>2.8235606774419558E-5</v>
      </c>
      <c r="AS481" s="119" t="s">
        <v>53</v>
      </c>
      <c r="AT481" s="117">
        <v>2</v>
      </c>
      <c r="AU481" s="10">
        <v>29714.285714285714</v>
      </c>
      <c r="AV481" s="8"/>
    </row>
    <row r="482" spans="1:48" x14ac:dyDescent="0.25">
      <c r="A482" s="6">
        <v>10479</v>
      </c>
      <c r="B482" s="6">
        <v>449736</v>
      </c>
      <c r="C482" s="6">
        <v>5425105</v>
      </c>
      <c r="D482" s="205">
        <v>9</v>
      </c>
      <c r="E482" s="6" t="s">
        <v>212</v>
      </c>
      <c r="F482" s="6">
        <v>1</v>
      </c>
      <c r="G482" s="6">
        <v>150</v>
      </c>
      <c r="H482" s="6">
        <v>150</v>
      </c>
      <c r="I482" s="6">
        <v>220</v>
      </c>
      <c r="J482" s="6">
        <f t="shared" si="42"/>
        <v>33000</v>
      </c>
      <c r="K482" s="6"/>
      <c r="L482" s="84">
        <f t="shared" si="44"/>
        <v>33673.469387755104</v>
      </c>
      <c r="M482" s="7"/>
      <c r="N482" s="7"/>
      <c r="O482" s="7"/>
      <c r="P482" s="7"/>
      <c r="Q482" s="7"/>
      <c r="R482" s="7"/>
      <c r="S482" s="119" t="s">
        <v>54</v>
      </c>
      <c r="T482" s="117">
        <v>1</v>
      </c>
      <c r="U482" s="10">
        <v>0</v>
      </c>
      <c r="V482" s="98">
        <f t="shared" si="45"/>
        <v>0</v>
      </c>
      <c r="W482" s="119" t="s">
        <v>54</v>
      </c>
      <c r="X482" s="117">
        <v>1</v>
      </c>
      <c r="Y482" s="10">
        <v>0</v>
      </c>
      <c r="Z482" s="98"/>
      <c r="AA482" s="9">
        <v>521</v>
      </c>
      <c r="AB482" s="119" t="s">
        <v>54</v>
      </c>
      <c r="AC482" s="117">
        <v>1</v>
      </c>
      <c r="AD482" s="10">
        <v>0</v>
      </c>
      <c r="AE482" s="110">
        <f>(Tabelle1[[#This Row],[gesamter Wärmebedarf unter Berücksichtigung Wirkungsgrad Gasfeuerungsanlage (Gas) '[kWh/a'] 2030]]*0.7)/8760</f>
        <v>0</v>
      </c>
      <c r="AF482" s="8">
        <f t="shared" si="43"/>
        <v>0</v>
      </c>
      <c r="AG482" s="119" t="s">
        <v>54</v>
      </c>
      <c r="AH482" s="117">
        <v>1</v>
      </c>
      <c r="AI482" s="10">
        <v>0</v>
      </c>
      <c r="AJ482" s="98">
        <f t="shared" si="46"/>
        <v>0</v>
      </c>
      <c r="AK482" s="119" t="s">
        <v>54</v>
      </c>
      <c r="AL482" s="117">
        <v>1</v>
      </c>
      <c r="AM482" s="10">
        <v>0</v>
      </c>
      <c r="AN482" s="98"/>
      <c r="AO482" s="119" t="s">
        <v>54</v>
      </c>
      <c r="AP482" s="117">
        <v>1</v>
      </c>
      <c r="AQ482" s="10">
        <v>0</v>
      </c>
      <c r="AR482" s="98">
        <f t="shared" si="47"/>
        <v>0</v>
      </c>
      <c r="AS482" s="119" t="s">
        <v>54</v>
      </c>
      <c r="AT482" s="117">
        <v>1</v>
      </c>
      <c r="AU482" s="10">
        <v>0</v>
      </c>
      <c r="AV482" s="8"/>
    </row>
    <row r="483" spans="1:48" x14ac:dyDescent="0.25">
      <c r="A483" s="6">
        <v>10480</v>
      </c>
      <c r="B483" s="6">
        <v>449747</v>
      </c>
      <c r="C483" s="6">
        <v>5425127</v>
      </c>
      <c r="D483" s="205">
        <v>15</v>
      </c>
      <c r="E483" s="6" t="s">
        <v>212</v>
      </c>
      <c r="F483" s="6">
        <v>1</v>
      </c>
      <c r="G483" s="6">
        <v>150</v>
      </c>
      <c r="H483" s="6">
        <v>150</v>
      </c>
      <c r="I483" s="6">
        <v>180</v>
      </c>
      <c r="J483" s="6">
        <f t="shared" si="42"/>
        <v>27000</v>
      </c>
      <c r="K483" s="6"/>
      <c r="L483" s="84">
        <f t="shared" si="44"/>
        <v>27551.020408163266</v>
      </c>
      <c r="M483" s="7"/>
      <c r="N483" s="7"/>
      <c r="O483" s="7"/>
      <c r="P483" s="7"/>
      <c r="Q483" s="7"/>
      <c r="R483" s="7"/>
      <c r="S483" s="119" t="s">
        <v>53</v>
      </c>
      <c r="T483" s="117">
        <v>1</v>
      </c>
      <c r="U483" s="10">
        <v>27551.020408163266</v>
      </c>
      <c r="V483" s="98">
        <f t="shared" si="45"/>
        <v>5.5094233176424957E-5</v>
      </c>
      <c r="W483" s="119" t="s">
        <v>53</v>
      </c>
      <c r="X483" s="117">
        <v>1</v>
      </c>
      <c r="Y483" s="10">
        <v>27551.020408163266</v>
      </c>
      <c r="Z483" s="98"/>
      <c r="AA483" s="9">
        <v>1274</v>
      </c>
      <c r="AB483" s="119" t="s">
        <v>53</v>
      </c>
      <c r="AC483" s="117">
        <v>1</v>
      </c>
      <c r="AD483" s="10">
        <v>27551.020408163266</v>
      </c>
      <c r="AE483" s="110">
        <f>(Tabelle1[[#This Row],[gesamter Wärmebedarf unter Berücksichtigung Wirkungsgrad Gasfeuerungsanlage (Gas) '[kWh/a'] 2030]]*0.7)/8760</f>
        <v>2.2015655577299413</v>
      </c>
      <c r="AF483" s="8">
        <f t="shared" si="43"/>
        <v>5.3264217946585601E-5</v>
      </c>
      <c r="AG483" s="119" t="s">
        <v>53</v>
      </c>
      <c r="AH483" s="117">
        <v>1</v>
      </c>
      <c r="AI483" s="10">
        <v>27551.020408163266</v>
      </c>
      <c r="AJ483" s="98">
        <f t="shared" si="46"/>
        <v>2.6179992544963188E-5</v>
      </c>
      <c r="AK483" s="119" t="s">
        <v>53</v>
      </c>
      <c r="AL483" s="117">
        <v>1</v>
      </c>
      <c r="AM483" s="10">
        <v>27551.020408163266</v>
      </c>
      <c r="AN483" s="98"/>
      <c r="AO483" s="119" t="s">
        <v>53</v>
      </c>
      <c r="AP483" s="117">
        <v>1</v>
      </c>
      <c r="AQ483" s="10">
        <v>27551.020408163266</v>
      </c>
      <c r="AR483" s="98">
        <f t="shared" si="47"/>
        <v>2.6179992544963188E-5</v>
      </c>
      <c r="AS483" s="119" t="s">
        <v>54</v>
      </c>
      <c r="AT483" s="117">
        <v>1</v>
      </c>
      <c r="AU483" s="10">
        <v>0</v>
      </c>
      <c r="AV483" s="8"/>
    </row>
    <row r="484" spans="1:48" x14ac:dyDescent="0.25">
      <c r="A484" s="6">
        <v>10481</v>
      </c>
      <c r="B484" s="6">
        <v>449768</v>
      </c>
      <c r="C484" s="6">
        <v>5425125</v>
      </c>
      <c r="D484" s="205">
        <v>19</v>
      </c>
      <c r="E484" s="6" t="s">
        <v>212</v>
      </c>
      <c r="F484" s="6">
        <v>1</v>
      </c>
      <c r="G484" s="6">
        <v>150</v>
      </c>
      <c r="H484" s="6">
        <v>150</v>
      </c>
      <c r="I484" s="6">
        <v>120</v>
      </c>
      <c r="J484" s="6">
        <f t="shared" si="42"/>
        <v>18000</v>
      </c>
      <c r="K484" s="6"/>
      <c r="L484" s="84">
        <f t="shared" si="44"/>
        <v>18367.34693877551</v>
      </c>
      <c r="M484" s="7"/>
      <c r="N484" s="7"/>
      <c r="O484" s="7"/>
      <c r="P484" s="7"/>
      <c r="Q484" s="7"/>
      <c r="R484" s="7"/>
      <c r="S484" s="119" t="s">
        <v>53</v>
      </c>
      <c r="T484" s="117">
        <v>1</v>
      </c>
      <c r="U484" s="10">
        <v>18367.34693877551</v>
      </c>
      <c r="V484" s="98">
        <f t="shared" si="45"/>
        <v>3.6729488784283305E-5</v>
      </c>
      <c r="W484" s="119" t="s">
        <v>53</v>
      </c>
      <c r="X484" s="117">
        <v>1</v>
      </c>
      <c r="Y484" s="10">
        <v>18367.34693877551</v>
      </c>
      <c r="Z484" s="98"/>
      <c r="AA484" s="9">
        <v>1061</v>
      </c>
      <c r="AB484" s="119" t="s">
        <v>53</v>
      </c>
      <c r="AC484" s="117">
        <v>1</v>
      </c>
      <c r="AD484" s="10">
        <v>18367.34693877551</v>
      </c>
      <c r="AE484" s="110">
        <f>(Tabelle1[[#This Row],[gesamter Wärmebedarf unter Berücksichtigung Wirkungsgrad Gasfeuerungsanlage (Gas) '[kWh/a'] 2030]]*0.7)/8760</f>
        <v>1.4677103718199609</v>
      </c>
      <c r="AF484" s="8">
        <f t="shared" si="43"/>
        <v>3.5509478631057065E-5</v>
      </c>
      <c r="AG484" s="119" t="s">
        <v>53</v>
      </c>
      <c r="AH484" s="117">
        <v>1</v>
      </c>
      <c r="AI484" s="10">
        <v>18367.34693877551</v>
      </c>
      <c r="AJ484" s="98">
        <f t="shared" si="46"/>
        <v>1.7453328363308793E-5</v>
      </c>
      <c r="AK484" s="119" t="s">
        <v>54</v>
      </c>
      <c r="AL484" s="117">
        <v>1</v>
      </c>
      <c r="AM484" s="10">
        <v>0</v>
      </c>
      <c r="AN484" s="98"/>
      <c r="AO484" s="119" t="s">
        <v>54</v>
      </c>
      <c r="AP484" s="117">
        <v>1</v>
      </c>
      <c r="AQ484" s="10">
        <v>0</v>
      </c>
      <c r="AR484" s="98">
        <f t="shared" si="47"/>
        <v>0</v>
      </c>
      <c r="AS484" s="119" t="s">
        <v>54</v>
      </c>
      <c r="AT484" s="117">
        <v>1</v>
      </c>
      <c r="AU484" s="10">
        <v>0</v>
      </c>
      <c r="AV484" s="8"/>
    </row>
    <row r="485" spans="1:48" x14ac:dyDescent="0.25">
      <c r="A485" s="6">
        <v>10482</v>
      </c>
      <c r="B485" s="6">
        <v>449759</v>
      </c>
      <c r="C485" s="6">
        <v>5425097</v>
      </c>
      <c r="D485" s="205">
        <v>10</v>
      </c>
      <c r="E485" s="6" t="s">
        <v>211</v>
      </c>
      <c r="F485" s="6">
        <v>2</v>
      </c>
      <c r="G485" s="6">
        <v>112</v>
      </c>
      <c r="H485" s="6">
        <v>224</v>
      </c>
      <c r="I485" s="6">
        <v>80</v>
      </c>
      <c r="J485" s="6">
        <f t="shared" si="42"/>
        <v>17920</v>
      </c>
      <c r="K485" s="6"/>
      <c r="L485" s="84">
        <f t="shared" si="44"/>
        <v>18285.714285714286</v>
      </c>
      <c r="M485" s="7"/>
      <c r="N485" s="7"/>
      <c r="O485" s="7"/>
      <c r="P485" s="7"/>
      <c r="Q485" s="7"/>
      <c r="R485" s="7"/>
      <c r="S485" s="119" t="s">
        <v>54</v>
      </c>
      <c r="T485" s="117">
        <v>2</v>
      </c>
      <c r="U485" s="10">
        <v>0</v>
      </c>
      <c r="V485" s="98">
        <f t="shared" si="45"/>
        <v>0</v>
      </c>
      <c r="W485" s="119" t="s">
        <v>54</v>
      </c>
      <c r="X485" s="117">
        <v>2</v>
      </c>
      <c r="Y485" s="10">
        <v>0</v>
      </c>
      <c r="Z485" s="98"/>
      <c r="AA485" s="9">
        <v>912</v>
      </c>
      <c r="AB485" s="119" t="s">
        <v>54</v>
      </c>
      <c r="AC485" s="117">
        <v>2</v>
      </c>
      <c r="AD485" s="10">
        <v>0</v>
      </c>
      <c r="AE485" s="110">
        <f>(Tabelle1[[#This Row],[gesamter Wärmebedarf unter Berücksichtigung Wirkungsgrad Gasfeuerungsanlage (Gas) '[kWh/a'] 2030]]*0.7)/8760</f>
        <v>0</v>
      </c>
      <c r="AF485" s="8">
        <f t="shared" si="43"/>
        <v>0</v>
      </c>
      <c r="AG485" s="119" t="s">
        <v>54</v>
      </c>
      <c r="AH485" s="117">
        <v>2</v>
      </c>
      <c r="AI485" s="10">
        <v>0</v>
      </c>
      <c r="AJ485" s="98">
        <f t="shared" si="46"/>
        <v>0</v>
      </c>
      <c r="AK485" s="119" t="s">
        <v>54</v>
      </c>
      <c r="AL485" s="117">
        <v>2</v>
      </c>
      <c r="AM485" s="10">
        <v>0</v>
      </c>
      <c r="AN485" s="98"/>
      <c r="AO485" s="119" t="s">
        <v>54</v>
      </c>
      <c r="AP485" s="117">
        <v>2</v>
      </c>
      <c r="AQ485" s="10">
        <v>0</v>
      </c>
      <c r="AR485" s="98">
        <f t="shared" si="47"/>
        <v>0</v>
      </c>
      <c r="AS485" s="119" t="s">
        <v>54</v>
      </c>
      <c r="AT485" s="117">
        <v>2</v>
      </c>
      <c r="AU485" s="10">
        <v>0</v>
      </c>
      <c r="AV485" s="8"/>
    </row>
    <row r="486" spans="1:48" x14ac:dyDescent="0.25">
      <c r="A486" s="6">
        <v>10483</v>
      </c>
      <c r="B486" s="6">
        <v>449775</v>
      </c>
      <c r="C486" s="6">
        <v>5425091</v>
      </c>
      <c r="D486" s="205">
        <v>12</v>
      </c>
      <c r="E486" s="6" t="s">
        <v>212</v>
      </c>
      <c r="F486" s="6">
        <v>1</v>
      </c>
      <c r="G486" s="6">
        <v>150</v>
      </c>
      <c r="H486" s="6">
        <v>150</v>
      </c>
      <c r="I486" s="6">
        <v>120</v>
      </c>
      <c r="J486" s="6">
        <f t="shared" si="42"/>
        <v>18000</v>
      </c>
      <c r="K486" s="6"/>
      <c r="L486" s="84">
        <f t="shared" si="44"/>
        <v>18367.34693877551</v>
      </c>
      <c r="M486" s="7"/>
      <c r="N486" s="7"/>
      <c r="O486" s="7"/>
      <c r="P486" s="7"/>
      <c r="Q486" s="7"/>
      <c r="R486" s="7"/>
      <c r="S486" s="119" t="s">
        <v>53</v>
      </c>
      <c r="T486" s="117">
        <v>1</v>
      </c>
      <c r="U486" s="10">
        <v>18367.34693877551</v>
      </c>
      <c r="V486" s="98">
        <f t="shared" si="45"/>
        <v>3.6729488784283305E-5</v>
      </c>
      <c r="W486" s="119" t="s">
        <v>53</v>
      </c>
      <c r="X486" s="117">
        <v>1</v>
      </c>
      <c r="Y486" s="10">
        <v>18367.34693877551</v>
      </c>
      <c r="Z486" s="98"/>
      <c r="AA486" s="9">
        <v>851</v>
      </c>
      <c r="AB486" s="119" t="s">
        <v>53</v>
      </c>
      <c r="AC486" s="117">
        <v>1</v>
      </c>
      <c r="AD486" s="10">
        <v>18367.34693877551</v>
      </c>
      <c r="AE486" s="110">
        <f>(Tabelle1[[#This Row],[gesamter Wärmebedarf unter Berücksichtigung Wirkungsgrad Gasfeuerungsanlage (Gas) '[kWh/a'] 2030]]*0.7)/8760</f>
        <v>1.4677103718199609</v>
      </c>
      <c r="AF486" s="8">
        <f t="shared" si="43"/>
        <v>3.5509478631057065E-5</v>
      </c>
      <c r="AG486" s="119" t="s">
        <v>53</v>
      </c>
      <c r="AH486" s="117">
        <v>1</v>
      </c>
      <c r="AI486" s="10">
        <v>18367.34693877551</v>
      </c>
      <c r="AJ486" s="98">
        <f t="shared" si="46"/>
        <v>1.7453328363308793E-5</v>
      </c>
      <c r="AK486" s="119" t="s">
        <v>53</v>
      </c>
      <c r="AL486" s="117">
        <v>1</v>
      </c>
      <c r="AM486" s="10">
        <v>18367.34693877551</v>
      </c>
      <c r="AN486" s="98"/>
      <c r="AO486" s="119" t="s">
        <v>53</v>
      </c>
      <c r="AP486" s="117">
        <v>1</v>
      </c>
      <c r="AQ486" s="10">
        <v>18367.34693877551</v>
      </c>
      <c r="AR486" s="98">
        <f t="shared" si="47"/>
        <v>1.7453328363308793E-5</v>
      </c>
      <c r="AS486" s="119" t="s">
        <v>53</v>
      </c>
      <c r="AT486" s="117">
        <v>1</v>
      </c>
      <c r="AU486" s="10">
        <v>18367.34693877551</v>
      </c>
      <c r="AV486" s="8"/>
    </row>
    <row r="487" spans="1:48" x14ac:dyDescent="0.25">
      <c r="A487" s="6">
        <v>10484</v>
      </c>
      <c r="B487" s="6">
        <v>449777</v>
      </c>
      <c r="C487" s="6">
        <v>5425119</v>
      </c>
      <c r="D487" s="205">
        <v>16</v>
      </c>
      <c r="E487" s="6" t="s">
        <v>211</v>
      </c>
      <c r="F487" s="6">
        <v>2</v>
      </c>
      <c r="G487" s="6">
        <v>112</v>
      </c>
      <c r="H487" s="6">
        <v>224</v>
      </c>
      <c r="I487" s="6">
        <v>260</v>
      </c>
      <c r="J487" s="6">
        <f t="shared" si="42"/>
        <v>58240</v>
      </c>
      <c r="K487" s="6"/>
      <c r="L487" s="84">
        <f t="shared" si="44"/>
        <v>59428.571428571428</v>
      </c>
      <c r="M487" s="7"/>
      <c r="N487" s="7"/>
      <c r="O487" s="7"/>
      <c r="P487" s="7"/>
      <c r="Q487" s="7"/>
      <c r="R487" s="7"/>
      <c r="S487" s="119" t="s">
        <v>54</v>
      </c>
      <c r="T487" s="117">
        <v>2</v>
      </c>
      <c r="U487" s="10">
        <v>0</v>
      </c>
      <c r="V487" s="98">
        <f t="shared" si="45"/>
        <v>0</v>
      </c>
      <c r="W487" s="119" t="s">
        <v>54</v>
      </c>
      <c r="X487" s="117">
        <v>2</v>
      </c>
      <c r="Y487" s="10">
        <v>0</v>
      </c>
      <c r="Z487" s="98"/>
      <c r="AA487" s="9">
        <v>1063</v>
      </c>
      <c r="AB487" s="119" t="s">
        <v>54</v>
      </c>
      <c r="AC487" s="117">
        <v>2</v>
      </c>
      <c r="AD487" s="10">
        <v>0</v>
      </c>
      <c r="AE487" s="110">
        <f>(Tabelle1[[#This Row],[gesamter Wärmebedarf unter Berücksichtigung Wirkungsgrad Gasfeuerungsanlage (Gas) '[kWh/a'] 2030]]*0.7)/8760</f>
        <v>0</v>
      </c>
      <c r="AF487" s="8">
        <f t="shared" si="43"/>
        <v>0</v>
      </c>
      <c r="AG487" s="119" t="s">
        <v>54</v>
      </c>
      <c r="AH487" s="117">
        <v>2</v>
      </c>
      <c r="AI487" s="10">
        <v>0</v>
      </c>
      <c r="AJ487" s="98">
        <f t="shared" si="46"/>
        <v>0</v>
      </c>
      <c r="AK487" s="119" t="s">
        <v>54</v>
      </c>
      <c r="AL487" s="117">
        <v>2</v>
      </c>
      <c r="AM487" s="10">
        <v>0</v>
      </c>
      <c r="AN487" s="98"/>
      <c r="AO487" s="119" t="s">
        <v>54</v>
      </c>
      <c r="AP487" s="117">
        <v>2</v>
      </c>
      <c r="AQ487" s="10">
        <v>0</v>
      </c>
      <c r="AR487" s="98">
        <f t="shared" si="47"/>
        <v>0</v>
      </c>
      <c r="AS487" s="119" t="s">
        <v>54</v>
      </c>
      <c r="AT487" s="117">
        <v>2</v>
      </c>
      <c r="AU487" s="10">
        <v>0</v>
      </c>
      <c r="AV487" s="8"/>
    </row>
    <row r="488" spans="1:48" x14ac:dyDescent="0.25">
      <c r="A488" s="6">
        <v>10485</v>
      </c>
      <c r="B488" s="6">
        <v>449800</v>
      </c>
      <c r="C488" s="6">
        <v>5425084</v>
      </c>
      <c r="D488" s="205">
        <v>9</v>
      </c>
      <c r="E488" s="6" t="s">
        <v>212</v>
      </c>
      <c r="F488" s="6">
        <v>1</v>
      </c>
      <c r="G488" s="6">
        <v>150</v>
      </c>
      <c r="H488" s="6">
        <v>150</v>
      </c>
      <c r="I488" s="6">
        <v>120</v>
      </c>
      <c r="J488" s="6">
        <f t="shared" si="42"/>
        <v>18000</v>
      </c>
      <c r="K488" s="6"/>
      <c r="L488" s="84">
        <f t="shared" si="44"/>
        <v>18367.34693877551</v>
      </c>
      <c r="M488" s="7"/>
      <c r="N488" s="7"/>
      <c r="O488" s="7"/>
      <c r="P488" s="7"/>
      <c r="Q488" s="7"/>
      <c r="R488" s="7"/>
      <c r="S488" s="119" t="s">
        <v>53</v>
      </c>
      <c r="T488" s="117">
        <v>1</v>
      </c>
      <c r="U488" s="10">
        <v>18367.34693877551</v>
      </c>
      <c r="V488" s="98">
        <f t="shared" si="45"/>
        <v>3.6729488784283305E-5</v>
      </c>
      <c r="W488" s="119" t="s">
        <v>53</v>
      </c>
      <c r="X488" s="117">
        <v>1</v>
      </c>
      <c r="Y488" s="10">
        <v>18367.34693877551</v>
      </c>
      <c r="Z488" s="98"/>
      <c r="AA488" s="9">
        <v>1339</v>
      </c>
      <c r="AB488" s="119" t="s">
        <v>53</v>
      </c>
      <c r="AC488" s="117">
        <v>1</v>
      </c>
      <c r="AD488" s="10">
        <v>18367.34693877551</v>
      </c>
      <c r="AE488" s="110">
        <f>(Tabelle1[[#This Row],[gesamter Wärmebedarf unter Berücksichtigung Wirkungsgrad Gasfeuerungsanlage (Gas) '[kWh/a'] 2030]]*0.7)/8760</f>
        <v>1.4677103718199609</v>
      </c>
      <c r="AF488" s="8">
        <f t="shared" si="43"/>
        <v>3.5509478631057065E-5</v>
      </c>
      <c r="AG488" s="119" t="s">
        <v>53</v>
      </c>
      <c r="AH488" s="117">
        <v>1</v>
      </c>
      <c r="AI488" s="10">
        <v>18367.34693877551</v>
      </c>
      <c r="AJ488" s="98">
        <f t="shared" si="46"/>
        <v>1.7453328363308793E-5</v>
      </c>
      <c r="AK488" s="119" t="s">
        <v>53</v>
      </c>
      <c r="AL488" s="117">
        <v>1</v>
      </c>
      <c r="AM488" s="10">
        <v>18367.34693877551</v>
      </c>
      <c r="AN488" s="98"/>
      <c r="AO488" s="119" t="s">
        <v>53</v>
      </c>
      <c r="AP488" s="117">
        <v>1</v>
      </c>
      <c r="AQ488" s="10">
        <v>18367.34693877551</v>
      </c>
      <c r="AR488" s="98">
        <f t="shared" si="47"/>
        <v>1.7453328363308793E-5</v>
      </c>
      <c r="AS488" s="119" t="s">
        <v>53</v>
      </c>
      <c r="AT488" s="117">
        <v>1</v>
      </c>
      <c r="AU488" s="10">
        <v>18367.34693877551</v>
      </c>
      <c r="AV488" s="8"/>
    </row>
    <row r="489" spans="1:48" x14ac:dyDescent="0.25">
      <c r="A489" s="6">
        <v>10486</v>
      </c>
      <c r="B489" s="6">
        <v>449804</v>
      </c>
      <c r="C489" s="6">
        <v>5425089</v>
      </c>
      <c r="D489" s="205">
        <v>9</v>
      </c>
      <c r="E489" s="6" t="s">
        <v>211</v>
      </c>
      <c r="F489" s="6">
        <v>2</v>
      </c>
      <c r="G489" s="6">
        <v>112</v>
      </c>
      <c r="H489" s="6">
        <v>224</v>
      </c>
      <c r="I489" s="6">
        <v>300</v>
      </c>
      <c r="J489" s="6">
        <f t="shared" si="42"/>
        <v>67200</v>
      </c>
      <c r="K489" s="6"/>
      <c r="L489" s="84">
        <f t="shared" si="44"/>
        <v>68571.42857142858</v>
      </c>
      <c r="M489" s="7"/>
      <c r="N489" s="7"/>
      <c r="O489" s="7"/>
      <c r="P489" s="7"/>
      <c r="Q489" s="7"/>
      <c r="R489" s="7"/>
      <c r="S489" s="119" t="s">
        <v>53</v>
      </c>
      <c r="T489" s="117">
        <v>2</v>
      </c>
      <c r="U489" s="10">
        <v>68571.42857142858</v>
      </c>
      <c r="V489" s="98">
        <f t="shared" si="45"/>
        <v>1.3712342479465766E-4</v>
      </c>
      <c r="W489" s="119" t="s">
        <v>53</v>
      </c>
      <c r="X489" s="117">
        <v>2</v>
      </c>
      <c r="Y489" s="10">
        <v>68571.42857142858</v>
      </c>
      <c r="Z489" s="98"/>
      <c r="AA489" s="9">
        <v>1486</v>
      </c>
      <c r="AB489" s="119" t="s">
        <v>53</v>
      </c>
      <c r="AC489" s="117">
        <v>2</v>
      </c>
      <c r="AD489" s="10">
        <v>68571.42857142858</v>
      </c>
      <c r="AE489" s="110">
        <f>(Tabelle1[[#This Row],[gesamter Wärmebedarf unter Berücksichtigung Wirkungsgrad Gasfeuerungsanlage (Gas) '[kWh/a'] 2030]]*0.7)/8760</f>
        <v>5.4794520547945202</v>
      </c>
      <c r="AF489" s="8">
        <f t="shared" si="43"/>
        <v>1.3256872022261306E-4</v>
      </c>
      <c r="AG489" s="119" t="s">
        <v>53</v>
      </c>
      <c r="AH489" s="117">
        <v>2</v>
      </c>
      <c r="AI489" s="10">
        <v>68571.42857142858</v>
      </c>
      <c r="AJ489" s="98">
        <f t="shared" si="46"/>
        <v>6.5159092556352818E-5</v>
      </c>
      <c r="AK489" s="119" t="s">
        <v>53</v>
      </c>
      <c r="AL489" s="117">
        <v>2</v>
      </c>
      <c r="AM489" s="10">
        <v>68571.42857142858</v>
      </c>
      <c r="AN489" s="98"/>
      <c r="AO489" s="119" t="s">
        <v>53</v>
      </c>
      <c r="AP489" s="117">
        <v>2</v>
      </c>
      <c r="AQ489" s="10">
        <v>68571.42857142858</v>
      </c>
      <c r="AR489" s="98">
        <f t="shared" si="47"/>
        <v>6.5159092556352818E-5</v>
      </c>
      <c r="AS489" s="119" t="s">
        <v>53</v>
      </c>
      <c r="AT489" s="117">
        <v>2</v>
      </c>
      <c r="AU489" s="10">
        <v>68571.42857142858</v>
      </c>
      <c r="AV489" s="8"/>
    </row>
    <row r="490" spans="1:48" x14ac:dyDescent="0.25">
      <c r="A490" s="6">
        <v>10487</v>
      </c>
      <c r="B490" s="6">
        <v>449816</v>
      </c>
      <c r="C490" s="6">
        <v>5425108</v>
      </c>
      <c r="D490" s="205">
        <v>16</v>
      </c>
      <c r="E490" s="6" t="s">
        <v>212</v>
      </c>
      <c r="F490" s="6">
        <v>1</v>
      </c>
      <c r="G490" s="6">
        <v>150</v>
      </c>
      <c r="H490" s="6">
        <v>150</v>
      </c>
      <c r="I490" s="6">
        <v>220</v>
      </c>
      <c r="J490" s="6">
        <f t="shared" si="42"/>
        <v>33000</v>
      </c>
      <c r="K490" s="6"/>
      <c r="L490" s="84">
        <f t="shared" si="44"/>
        <v>33673.469387755104</v>
      </c>
      <c r="M490" s="7"/>
      <c r="N490" s="7"/>
      <c r="O490" s="7"/>
      <c r="P490" s="7"/>
      <c r="Q490" s="7"/>
      <c r="R490" s="7"/>
      <c r="S490" s="119" t="s">
        <v>53</v>
      </c>
      <c r="T490" s="117">
        <v>1</v>
      </c>
      <c r="U490" s="10">
        <v>33673.469387755104</v>
      </c>
      <c r="V490" s="98">
        <f t="shared" si="45"/>
        <v>6.7337396104519392E-5</v>
      </c>
      <c r="W490" s="119" t="s">
        <v>53</v>
      </c>
      <c r="X490" s="117">
        <v>1</v>
      </c>
      <c r="Y490" s="10">
        <v>33673.469387755104</v>
      </c>
      <c r="Z490" s="98"/>
      <c r="AA490" s="9">
        <v>1036</v>
      </c>
      <c r="AB490" s="119" t="s">
        <v>53</v>
      </c>
      <c r="AC490" s="117">
        <v>1</v>
      </c>
      <c r="AD490" s="10">
        <v>33673.469387755104</v>
      </c>
      <c r="AE490" s="110">
        <f>(Tabelle1[[#This Row],[gesamter Wärmebedarf unter Berücksichtigung Wirkungsgrad Gasfeuerungsanlage (Gas) '[kWh/a'] 2030]]*0.7)/8760</f>
        <v>2.6908023483365948</v>
      </c>
      <c r="AF490" s="8">
        <f t="shared" si="43"/>
        <v>6.5100710823604618E-5</v>
      </c>
      <c r="AG490" s="119" t="s">
        <v>53</v>
      </c>
      <c r="AH490" s="117">
        <v>1</v>
      </c>
      <c r="AI490" s="10">
        <v>33673.469387755104</v>
      </c>
      <c r="AJ490" s="98">
        <f t="shared" si="46"/>
        <v>3.199776866606612E-5</v>
      </c>
      <c r="AK490" s="119" t="s">
        <v>53</v>
      </c>
      <c r="AL490" s="117">
        <v>1</v>
      </c>
      <c r="AM490" s="10">
        <v>33673.469387755104</v>
      </c>
      <c r="AN490" s="98"/>
      <c r="AO490" s="119" t="s">
        <v>53</v>
      </c>
      <c r="AP490" s="117">
        <v>1</v>
      </c>
      <c r="AQ490" s="10">
        <v>33673.469387755104</v>
      </c>
      <c r="AR490" s="98">
        <f t="shared" si="47"/>
        <v>3.199776866606612E-5</v>
      </c>
      <c r="AS490" s="119" t="s">
        <v>53</v>
      </c>
      <c r="AT490" s="117">
        <v>1</v>
      </c>
      <c r="AU490" s="10">
        <v>33673.469387755104</v>
      </c>
      <c r="AV490" s="8"/>
    </row>
    <row r="491" spans="1:48" x14ac:dyDescent="0.25">
      <c r="A491" s="6">
        <v>10488</v>
      </c>
      <c r="B491" s="6">
        <v>449839</v>
      </c>
      <c r="C491" s="6">
        <v>5425142</v>
      </c>
      <c r="D491" s="205">
        <v>16</v>
      </c>
      <c r="E491" s="6" t="s">
        <v>212</v>
      </c>
      <c r="F491" s="6">
        <v>1</v>
      </c>
      <c r="G491" s="6">
        <v>150</v>
      </c>
      <c r="H491" s="6">
        <v>150</v>
      </c>
      <c r="I491" s="6">
        <v>100</v>
      </c>
      <c r="J491" s="6">
        <f t="shared" si="42"/>
        <v>15000</v>
      </c>
      <c r="K491" s="6"/>
      <c r="L491" s="84">
        <f t="shared" si="44"/>
        <v>15306.122448979591</v>
      </c>
      <c r="M491" s="7"/>
      <c r="N491" s="7"/>
      <c r="O491" s="7"/>
      <c r="P491" s="7"/>
      <c r="Q491" s="7"/>
      <c r="R491" s="7"/>
      <c r="S491" s="119" t="s">
        <v>53</v>
      </c>
      <c r="T491" s="117">
        <v>1</v>
      </c>
      <c r="U491" s="10">
        <v>15306.122448979591</v>
      </c>
      <c r="V491" s="98">
        <f t="shared" si="45"/>
        <v>3.0607907320236087E-5</v>
      </c>
      <c r="W491" s="119" t="s">
        <v>53</v>
      </c>
      <c r="X491" s="117">
        <v>1</v>
      </c>
      <c r="Y491" s="10">
        <v>15306.122448979591</v>
      </c>
      <c r="Z491" s="98"/>
      <c r="AA491" s="9">
        <v>401</v>
      </c>
      <c r="AB491" s="119" t="s">
        <v>53</v>
      </c>
      <c r="AC491" s="117">
        <v>1</v>
      </c>
      <c r="AD491" s="10">
        <v>15306.122448979591</v>
      </c>
      <c r="AE491" s="110">
        <f>(Tabelle1[[#This Row],[gesamter Wärmebedarf unter Berücksichtigung Wirkungsgrad Gasfeuerungsanlage (Gas) '[kWh/a'] 2030]]*0.7)/8760</f>
        <v>1.2230919765166339</v>
      </c>
      <c r="AF491" s="8">
        <f t="shared" si="43"/>
        <v>2.9591232192547556E-5</v>
      </c>
      <c r="AG491" s="119" t="s">
        <v>53</v>
      </c>
      <c r="AH491" s="117">
        <v>1</v>
      </c>
      <c r="AI491" s="10">
        <v>15306.122448979591</v>
      </c>
      <c r="AJ491" s="98">
        <f t="shared" si="46"/>
        <v>1.4544440302757324E-5</v>
      </c>
      <c r="AK491" s="119" t="s">
        <v>53</v>
      </c>
      <c r="AL491" s="117">
        <v>1</v>
      </c>
      <c r="AM491" s="10">
        <v>15306.122448979591</v>
      </c>
      <c r="AN491" s="98"/>
      <c r="AO491" s="119" t="s">
        <v>53</v>
      </c>
      <c r="AP491" s="117">
        <v>1</v>
      </c>
      <c r="AQ491" s="10">
        <v>15306.122448979591</v>
      </c>
      <c r="AR491" s="98">
        <f t="shared" si="47"/>
        <v>1.4544440302757324E-5</v>
      </c>
      <c r="AS491" s="119" t="s">
        <v>53</v>
      </c>
      <c r="AT491" s="117">
        <v>1</v>
      </c>
      <c r="AU491" s="10">
        <v>15306.122448979591</v>
      </c>
      <c r="AV491" s="8"/>
    </row>
    <row r="492" spans="1:48" x14ac:dyDescent="0.25">
      <c r="A492" s="6">
        <v>10489</v>
      </c>
      <c r="B492" s="6">
        <v>449755</v>
      </c>
      <c r="C492" s="6">
        <v>5425022</v>
      </c>
      <c r="D492" s="205">
        <v>8</v>
      </c>
      <c r="E492" s="6" t="s">
        <v>211</v>
      </c>
      <c r="F492" s="6">
        <v>2</v>
      </c>
      <c r="G492" s="6">
        <v>112</v>
      </c>
      <c r="H492" s="6">
        <v>224</v>
      </c>
      <c r="I492" s="6">
        <v>130</v>
      </c>
      <c r="J492" s="6">
        <f t="shared" si="42"/>
        <v>29120</v>
      </c>
      <c r="K492" s="6"/>
      <c r="L492" s="84">
        <f t="shared" si="44"/>
        <v>29714.285714285714</v>
      </c>
      <c r="M492" s="7"/>
      <c r="N492" s="7"/>
      <c r="O492" s="7"/>
      <c r="P492" s="7"/>
      <c r="Q492" s="7"/>
      <c r="R492" s="7"/>
      <c r="S492" s="119" t="s">
        <v>54</v>
      </c>
      <c r="T492" s="117">
        <v>2</v>
      </c>
      <c r="U492" s="10">
        <v>0</v>
      </c>
      <c r="V492" s="98">
        <f t="shared" si="45"/>
        <v>0</v>
      </c>
      <c r="W492" s="119" t="s">
        <v>54</v>
      </c>
      <c r="X492" s="117">
        <v>2</v>
      </c>
      <c r="Y492" s="10">
        <v>0</v>
      </c>
      <c r="Z492" s="98"/>
      <c r="AA492" s="9">
        <v>175</v>
      </c>
      <c r="AB492" s="119" t="s">
        <v>54</v>
      </c>
      <c r="AC492" s="117">
        <v>2</v>
      </c>
      <c r="AD492" s="10">
        <v>0</v>
      </c>
      <c r="AE492" s="110">
        <f>(Tabelle1[[#This Row],[gesamter Wärmebedarf unter Berücksichtigung Wirkungsgrad Gasfeuerungsanlage (Gas) '[kWh/a'] 2030]]*0.7)/8760</f>
        <v>0</v>
      </c>
      <c r="AF492" s="8">
        <f t="shared" si="43"/>
        <v>0</v>
      </c>
      <c r="AG492" s="119" t="s">
        <v>54</v>
      </c>
      <c r="AH492" s="117">
        <v>2</v>
      </c>
      <c r="AI492" s="10">
        <v>0</v>
      </c>
      <c r="AJ492" s="98">
        <f t="shared" si="46"/>
        <v>0</v>
      </c>
      <c r="AK492" s="119" t="s">
        <v>54</v>
      </c>
      <c r="AL492" s="117">
        <v>2</v>
      </c>
      <c r="AM492" s="10">
        <v>0</v>
      </c>
      <c r="AN492" s="98"/>
      <c r="AO492" s="119" t="s">
        <v>54</v>
      </c>
      <c r="AP492" s="117">
        <v>2</v>
      </c>
      <c r="AQ492" s="10">
        <v>0</v>
      </c>
      <c r="AR492" s="98">
        <f t="shared" si="47"/>
        <v>0</v>
      </c>
      <c r="AS492" s="119" t="s">
        <v>54</v>
      </c>
      <c r="AT492" s="117">
        <v>2</v>
      </c>
      <c r="AU492" s="10">
        <v>0</v>
      </c>
      <c r="AV492" s="8"/>
    </row>
    <row r="493" spans="1:48" x14ac:dyDescent="0.25">
      <c r="A493" s="6">
        <v>10490</v>
      </c>
      <c r="B493" s="6">
        <v>449765</v>
      </c>
      <c r="C493" s="6">
        <v>5425037</v>
      </c>
      <c r="D493" s="205">
        <v>8</v>
      </c>
      <c r="E493" s="6" t="s">
        <v>212</v>
      </c>
      <c r="F493" s="6">
        <v>1</v>
      </c>
      <c r="G493" s="6">
        <v>150</v>
      </c>
      <c r="H493" s="6">
        <v>150</v>
      </c>
      <c r="I493" s="6">
        <v>200</v>
      </c>
      <c r="J493" s="6">
        <f t="shared" si="42"/>
        <v>30000</v>
      </c>
      <c r="K493" s="6"/>
      <c r="L493" s="84">
        <f t="shared" si="44"/>
        <v>30612.244897959183</v>
      </c>
      <c r="M493" s="7"/>
      <c r="N493" s="7"/>
      <c r="O493" s="7"/>
      <c r="P493" s="7"/>
      <c r="Q493" s="7"/>
      <c r="R493" s="7"/>
      <c r="S493" s="119" t="s">
        <v>53</v>
      </c>
      <c r="T493" s="117">
        <v>1</v>
      </c>
      <c r="U493" s="10">
        <v>30612.244897959183</v>
      </c>
      <c r="V493" s="98">
        <f t="shared" si="45"/>
        <v>6.1215814640472175E-5</v>
      </c>
      <c r="W493" s="119" t="s">
        <v>53</v>
      </c>
      <c r="X493" s="117">
        <v>1</v>
      </c>
      <c r="Y493" s="10">
        <v>30612.244897959183</v>
      </c>
      <c r="Z493" s="98"/>
      <c r="AA493" s="9">
        <v>275</v>
      </c>
      <c r="AB493" s="119" t="s">
        <v>53</v>
      </c>
      <c r="AC493" s="117">
        <v>1</v>
      </c>
      <c r="AD493" s="10">
        <v>30612.244897959183</v>
      </c>
      <c r="AE493" s="110">
        <f>(Tabelle1[[#This Row],[gesamter Wärmebedarf unter Berücksichtigung Wirkungsgrad Gasfeuerungsanlage (Gas) '[kWh/a'] 2030]]*0.7)/8760</f>
        <v>2.4461839530332679</v>
      </c>
      <c r="AF493" s="8">
        <f t="shared" si="43"/>
        <v>5.9182464385095113E-5</v>
      </c>
      <c r="AG493" s="119" t="s">
        <v>53</v>
      </c>
      <c r="AH493" s="117">
        <v>1</v>
      </c>
      <c r="AI493" s="10">
        <v>30612.244897959183</v>
      </c>
      <c r="AJ493" s="98">
        <f t="shared" si="46"/>
        <v>2.9088880605514649E-5</v>
      </c>
      <c r="AK493" s="119" t="s">
        <v>53</v>
      </c>
      <c r="AL493" s="117">
        <v>1</v>
      </c>
      <c r="AM493" s="10">
        <v>30612.244897959183</v>
      </c>
      <c r="AN493" s="98"/>
      <c r="AO493" s="119" t="s">
        <v>53</v>
      </c>
      <c r="AP493" s="117">
        <v>1</v>
      </c>
      <c r="AQ493" s="10">
        <v>30612.244897959183</v>
      </c>
      <c r="AR493" s="98">
        <f t="shared" si="47"/>
        <v>2.9088880605514649E-5</v>
      </c>
      <c r="AS493" s="119" t="s">
        <v>53</v>
      </c>
      <c r="AT493" s="117">
        <v>1</v>
      </c>
      <c r="AU493" s="10">
        <v>30612.244897959183</v>
      </c>
      <c r="AV493" s="8"/>
    </row>
    <row r="494" spans="1:48" x14ac:dyDescent="0.25">
      <c r="A494" s="6">
        <v>10491</v>
      </c>
      <c r="B494" s="6">
        <v>449773</v>
      </c>
      <c r="C494" s="6">
        <v>5425046</v>
      </c>
      <c r="D494" s="205">
        <v>8</v>
      </c>
      <c r="E494" s="6" t="s">
        <v>212</v>
      </c>
      <c r="F494" s="6">
        <v>1</v>
      </c>
      <c r="G494" s="6">
        <v>150</v>
      </c>
      <c r="H494" s="6">
        <v>150</v>
      </c>
      <c r="I494" s="6">
        <v>150</v>
      </c>
      <c r="J494" s="6">
        <f t="shared" si="42"/>
        <v>22500</v>
      </c>
      <c r="K494" s="6"/>
      <c r="L494" s="84">
        <f t="shared" si="44"/>
        <v>22959.18367346939</v>
      </c>
      <c r="M494" s="7"/>
      <c r="N494" s="7"/>
      <c r="O494" s="7"/>
      <c r="P494" s="7"/>
      <c r="Q494" s="7"/>
      <c r="R494" s="7"/>
      <c r="S494" s="119" t="s">
        <v>53</v>
      </c>
      <c r="T494" s="117">
        <v>1</v>
      </c>
      <c r="U494" s="10">
        <v>22959.18367346939</v>
      </c>
      <c r="V494" s="98">
        <f t="shared" si="45"/>
        <v>4.5911860980354138E-5</v>
      </c>
      <c r="W494" s="119" t="s">
        <v>53</v>
      </c>
      <c r="X494" s="117">
        <v>1</v>
      </c>
      <c r="Y494" s="10">
        <v>22959.18367346939</v>
      </c>
      <c r="Z494" s="98"/>
      <c r="AA494" s="9">
        <v>763</v>
      </c>
      <c r="AB494" s="119" t="s">
        <v>53</v>
      </c>
      <c r="AC494" s="117">
        <v>1</v>
      </c>
      <c r="AD494" s="10">
        <v>22959.18367346939</v>
      </c>
      <c r="AE494" s="110">
        <f>(Tabelle1[[#This Row],[gesamter Wärmebedarf unter Berücksichtigung Wirkungsgrad Gasfeuerungsanlage (Gas) '[kWh/a'] 2030]]*0.7)/8760</f>
        <v>1.8346379647749511</v>
      </c>
      <c r="AF494" s="8">
        <f t="shared" si="43"/>
        <v>4.4386848288821333E-5</v>
      </c>
      <c r="AG494" s="119" t="s">
        <v>53</v>
      </c>
      <c r="AH494" s="117">
        <v>1</v>
      </c>
      <c r="AI494" s="10">
        <v>22959.18367346939</v>
      </c>
      <c r="AJ494" s="98">
        <f t="shared" si="46"/>
        <v>2.1816660454135991E-5</v>
      </c>
      <c r="AK494" s="119" t="s">
        <v>53</v>
      </c>
      <c r="AL494" s="117">
        <v>1</v>
      </c>
      <c r="AM494" s="10">
        <v>22959.18367346939</v>
      </c>
      <c r="AN494" s="98"/>
      <c r="AO494" s="119" t="s">
        <v>53</v>
      </c>
      <c r="AP494" s="117">
        <v>1</v>
      </c>
      <c r="AQ494" s="10">
        <v>22959.18367346939</v>
      </c>
      <c r="AR494" s="98">
        <f t="shared" si="47"/>
        <v>2.1816660454135991E-5</v>
      </c>
      <c r="AS494" s="119" t="s">
        <v>53</v>
      </c>
      <c r="AT494" s="117">
        <v>1</v>
      </c>
      <c r="AU494" s="10">
        <v>22959.18367346939</v>
      </c>
      <c r="AV494" s="8"/>
    </row>
    <row r="495" spans="1:48" x14ac:dyDescent="0.25">
      <c r="A495" s="6">
        <v>10492</v>
      </c>
      <c r="B495" s="6">
        <v>449779</v>
      </c>
      <c r="C495" s="6">
        <v>5425066</v>
      </c>
      <c r="D495" s="205">
        <v>15</v>
      </c>
      <c r="E495" s="6" t="s">
        <v>195</v>
      </c>
      <c r="F495" s="6">
        <v>1</v>
      </c>
      <c r="G495" s="6">
        <v>90</v>
      </c>
      <c r="H495" s="6">
        <v>90</v>
      </c>
      <c r="I495" s="6">
        <v>220</v>
      </c>
      <c r="J495" s="6">
        <f t="shared" si="42"/>
        <v>19800</v>
      </c>
      <c r="K495" s="6"/>
      <c r="L495" s="84">
        <f t="shared" si="44"/>
        <v>20204.081632653062</v>
      </c>
      <c r="M495" s="7"/>
      <c r="N495" s="7"/>
      <c r="O495" s="7"/>
      <c r="P495" s="7"/>
      <c r="Q495" s="7"/>
      <c r="R495" s="7"/>
      <c r="S495" s="119" t="s">
        <v>53</v>
      </c>
      <c r="T495" s="117">
        <v>1</v>
      </c>
      <c r="U495" s="10">
        <v>20204.081632653062</v>
      </c>
      <c r="V495" s="98">
        <f t="shared" si="45"/>
        <v>4.0402437662711638E-5</v>
      </c>
      <c r="W495" s="119" t="s">
        <v>53</v>
      </c>
      <c r="X495" s="117">
        <v>1</v>
      </c>
      <c r="Y495" s="10">
        <v>20204.081632653062</v>
      </c>
      <c r="Z495" s="98"/>
      <c r="AA495" s="9">
        <v>952</v>
      </c>
      <c r="AB495" s="119" t="s">
        <v>53</v>
      </c>
      <c r="AC495" s="117">
        <v>1</v>
      </c>
      <c r="AD495" s="10">
        <v>20204.081632653062</v>
      </c>
      <c r="AE495" s="110">
        <f>(Tabelle1[[#This Row],[gesamter Wärmebedarf unter Berücksichtigung Wirkungsgrad Gasfeuerungsanlage (Gas) '[kWh/a'] 2030]]*0.7)/8760</f>
        <v>1.614481409001957</v>
      </c>
      <c r="AF495" s="8">
        <f t="shared" si="43"/>
        <v>3.9060426494162769E-5</v>
      </c>
      <c r="AG495" s="119" t="s">
        <v>53</v>
      </c>
      <c r="AH495" s="117">
        <v>1</v>
      </c>
      <c r="AI495" s="10">
        <v>20204.081632653062</v>
      </c>
      <c r="AJ495" s="98">
        <f t="shared" si="46"/>
        <v>1.9198661199639675E-5</v>
      </c>
      <c r="AK495" s="119" t="s">
        <v>53</v>
      </c>
      <c r="AL495" s="117">
        <v>1</v>
      </c>
      <c r="AM495" s="10">
        <v>20204.081632653062</v>
      </c>
      <c r="AN495" s="98"/>
      <c r="AO495" s="119" t="s">
        <v>53</v>
      </c>
      <c r="AP495" s="117">
        <v>1</v>
      </c>
      <c r="AQ495" s="10">
        <v>20204.081632653062</v>
      </c>
      <c r="AR495" s="98">
        <f t="shared" si="47"/>
        <v>1.9198661199639675E-5</v>
      </c>
      <c r="AS495" s="119" t="s">
        <v>54</v>
      </c>
      <c r="AT495" s="117">
        <v>1</v>
      </c>
      <c r="AU495" s="10">
        <v>0</v>
      </c>
      <c r="AV495" s="8"/>
    </row>
    <row r="496" spans="1:48" x14ac:dyDescent="0.25">
      <c r="A496" s="6">
        <v>10493</v>
      </c>
      <c r="B496" s="6">
        <v>449429</v>
      </c>
      <c r="C496" s="6">
        <v>5425268</v>
      </c>
      <c r="D496" s="205">
        <v>11</v>
      </c>
      <c r="E496" s="6" t="s">
        <v>212</v>
      </c>
      <c r="F496" s="6">
        <v>1</v>
      </c>
      <c r="G496" s="6">
        <v>150</v>
      </c>
      <c r="H496" s="6">
        <v>150</v>
      </c>
      <c r="I496" s="6">
        <v>130</v>
      </c>
      <c r="J496" s="6">
        <f t="shared" si="42"/>
        <v>19500</v>
      </c>
      <c r="K496" s="6"/>
      <c r="L496" s="84">
        <f t="shared" si="44"/>
        <v>19897.959183673469</v>
      </c>
      <c r="M496" s="7"/>
      <c r="N496" s="7"/>
      <c r="O496" s="7"/>
      <c r="P496" s="7"/>
      <c r="Q496" s="7"/>
      <c r="R496" s="7"/>
      <c r="S496" s="119" t="s">
        <v>53</v>
      </c>
      <c r="T496" s="117">
        <v>1</v>
      </c>
      <c r="U496" s="10">
        <v>19897.959183673469</v>
      </c>
      <c r="V496" s="98">
        <f t="shared" si="45"/>
        <v>3.9790279516306914E-5</v>
      </c>
      <c r="W496" s="119" t="s">
        <v>53</v>
      </c>
      <c r="X496" s="117">
        <v>1</v>
      </c>
      <c r="Y496" s="10">
        <v>19897.959183673469</v>
      </c>
      <c r="Z496" s="98"/>
      <c r="AA496" s="9">
        <v>632</v>
      </c>
      <c r="AB496" s="119" t="s">
        <v>53</v>
      </c>
      <c r="AC496" s="117">
        <v>1</v>
      </c>
      <c r="AD496" s="10">
        <v>19897.959183673469</v>
      </c>
      <c r="AE496" s="110">
        <f>(Tabelle1[[#This Row],[gesamter Wärmebedarf unter Berücksichtigung Wirkungsgrad Gasfeuerungsanlage (Gas) '[kWh/a'] 2030]]*0.7)/8760</f>
        <v>1.5900195694716242</v>
      </c>
      <c r="AF496" s="8">
        <f t="shared" si="43"/>
        <v>3.8468601850311814E-5</v>
      </c>
      <c r="AG496" s="119" t="s">
        <v>53</v>
      </c>
      <c r="AH496" s="117">
        <v>1</v>
      </c>
      <c r="AI496" s="10">
        <v>19897.959183673469</v>
      </c>
      <c r="AJ496" s="98">
        <f t="shared" si="46"/>
        <v>1.8907772393584524E-5</v>
      </c>
      <c r="AK496" s="119" t="s">
        <v>53</v>
      </c>
      <c r="AL496" s="117">
        <v>1</v>
      </c>
      <c r="AM496" s="10">
        <v>19897.959183673469</v>
      </c>
      <c r="AN496" s="98"/>
      <c r="AO496" s="119" t="s">
        <v>54</v>
      </c>
      <c r="AP496" s="117">
        <v>1</v>
      </c>
      <c r="AQ496" s="10">
        <v>0</v>
      </c>
      <c r="AR496" s="98">
        <f t="shared" si="47"/>
        <v>0</v>
      </c>
      <c r="AS496" s="119" t="s">
        <v>54</v>
      </c>
      <c r="AT496" s="117">
        <v>1</v>
      </c>
      <c r="AU496" s="10">
        <v>0</v>
      </c>
      <c r="AV496" s="8"/>
    </row>
    <row r="497" spans="1:48" x14ac:dyDescent="0.25">
      <c r="A497" s="6">
        <v>10494</v>
      </c>
      <c r="B497" s="6">
        <v>449450</v>
      </c>
      <c r="C497" s="6">
        <v>5425264</v>
      </c>
      <c r="D497" s="205">
        <v>11</v>
      </c>
      <c r="E497" s="6" t="s">
        <v>212</v>
      </c>
      <c r="F497" s="6">
        <v>1</v>
      </c>
      <c r="G497" s="6">
        <v>150</v>
      </c>
      <c r="H497" s="6">
        <v>150</v>
      </c>
      <c r="I497" s="6">
        <v>150</v>
      </c>
      <c r="J497" s="6">
        <f t="shared" si="42"/>
        <v>22500</v>
      </c>
      <c r="K497" s="6"/>
      <c r="L497" s="84">
        <f t="shared" si="44"/>
        <v>22959.18367346939</v>
      </c>
      <c r="M497" s="7"/>
      <c r="N497" s="7"/>
      <c r="O497" s="7"/>
      <c r="P497" s="7"/>
      <c r="Q497" s="7"/>
      <c r="R497" s="7"/>
      <c r="S497" s="119" t="s">
        <v>54</v>
      </c>
      <c r="T497" s="117">
        <v>1</v>
      </c>
      <c r="U497" s="10">
        <v>0</v>
      </c>
      <c r="V497" s="98">
        <f t="shared" si="45"/>
        <v>0</v>
      </c>
      <c r="W497" s="119" t="s">
        <v>54</v>
      </c>
      <c r="X497" s="117">
        <v>1</v>
      </c>
      <c r="Y497" s="10">
        <v>0</v>
      </c>
      <c r="Z497" s="98"/>
      <c r="AA497" s="9">
        <v>56</v>
      </c>
      <c r="AB497" s="119" t="s">
        <v>54</v>
      </c>
      <c r="AC497" s="117">
        <v>1</v>
      </c>
      <c r="AD497" s="10">
        <v>0</v>
      </c>
      <c r="AE497" s="110">
        <f>(Tabelle1[[#This Row],[gesamter Wärmebedarf unter Berücksichtigung Wirkungsgrad Gasfeuerungsanlage (Gas) '[kWh/a'] 2030]]*0.7)/8760</f>
        <v>0</v>
      </c>
      <c r="AF497" s="8">
        <f t="shared" si="43"/>
        <v>0</v>
      </c>
      <c r="AG497" s="119" t="s">
        <v>54</v>
      </c>
      <c r="AH497" s="117">
        <v>1</v>
      </c>
      <c r="AI497" s="10">
        <v>0</v>
      </c>
      <c r="AJ497" s="98">
        <f t="shared" si="46"/>
        <v>0</v>
      </c>
      <c r="AK497" s="119" t="s">
        <v>54</v>
      </c>
      <c r="AL497" s="117">
        <v>1</v>
      </c>
      <c r="AM497" s="10">
        <v>0</v>
      </c>
      <c r="AN497" s="98"/>
      <c r="AO497" s="119" t="s">
        <v>54</v>
      </c>
      <c r="AP497" s="117">
        <v>1</v>
      </c>
      <c r="AQ497" s="10">
        <v>0</v>
      </c>
      <c r="AR497" s="98">
        <f t="shared" si="47"/>
        <v>0</v>
      </c>
      <c r="AS497" s="119" t="s">
        <v>54</v>
      </c>
      <c r="AT497" s="117">
        <v>1</v>
      </c>
      <c r="AU497" s="10">
        <v>0</v>
      </c>
      <c r="AV497" s="8"/>
    </row>
    <row r="498" spans="1:48" x14ac:dyDescent="0.25">
      <c r="A498" s="6">
        <v>10495</v>
      </c>
      <c r="B498" s="6">
        <v>449468</v>
      </c>
      <c r="C498" s="6">
        <v>5425259</v>
      </c>
      <c r="D498" s="205">
        <v>11</v>
      </c>
      <c r="E498" s="75" t="s">
        <v>210</v>
      </c>
      <c r="F498" s="6">
        <v>6.73</v>
      </c>
      <c r="G498" s="6">
        <v>70</v>
      </c>
      <c r="H498" s="6">
        <v>471.1</v>
      </c>
      <c r="I498" s="6">
        <v>190</v>
      </c>
      <c r="J498" s="6">
        <f t="shared" si="42"/>
        <v>89509</v>
      </c>
      <c r="K498" s="6"/>
      <c r="L498" s="84">
        <f t="shared" si="44"/>
        <v>91335.71428571429</v>
      </c>
      <c r="M498" s="7"/>
      <c r="N498" s="7"/>
      <c r="O498" s="7"/>
      <c r="P498" s="7"/>
      <c r="Q498" s="7"/>
      <c r="R498" s="7"/>
      <c r="S498" s="119" t="s">
        <v>53</v>
      </c>
      <c r="T498" s="117">
        <v>6.73</v>
      </c>
      <c r="U498" s="10">
        <v>91335.71428571429</v>
      </c>
      <c r="V498" s="98">
        <f t="shared" si="45"/>
        <v>1.8264554508846747E-4</v>
      </c>
      <c r="W498" s="119" t="s">
        <v>53</v>
      </c>
      <c r="X498" s="117">
        <v>6.73</v>
      </c>
      <c r="Y498" s="10">
        <v>91335.71428571429</v>
      </c>
      <c r="Z498" s="98"/>
      <c r="AA498" s="9">
        <v>1631</v>
      </c>
      <c r="AB498" s="119" t="s">
        <v>53</v>
      </c>
      <c r="AC498" s="117">
        <v>6.73</v>
      </c>
      <c r="AD498" s="10">
        <v>91335.71428571429</v>
      </c>
      <c r="AE498" s="110">
        <f>(Tabelle1[[#This Row],[gesamter Wärmebedarf unter Berücksichtigung Wirkungsgrad Gasfeuerungsanlage (Gas) '[kWh/a'] 2030]]*0.7)/8760</f>
        <v>7.2985159817351599</v>
      </c>
      <c r="AF498" s="8">
        <f t="shared" si="43"/>
        <v>1.7657877348818262E-4</v>
      </c>
      <c r="AG498" s="119" t="s">
        <v>53</v>
      </c>
      <c r="AH498" s="117">
        <v>6.73</v>
      </c>
      <c r="AI498" s="10">
        <v>91335.71428571429</v>
      </c>
      <c r="AJ498" s="98">
        <f t="shared" si="46"/>
        <v>8.6790553803967041E-5</v>
      </c>
      <c r="AK498" s="119" t="s">
        <v>53</v>
      </c>
      <c r="AL498" s="117">
        <v>6.73</v>
      </c>
      <c r="AM498" s="10">
        <v>91335.71428571429</v>
      </c>
      <c r="AN498" s="98"/>
      <c r="AO498" s="119" t="s">
        <v>53</v>
      </c>
      <c r="AP498" s="117">
        <v>6.73</v>
      </c>
      <c r="AQ498" s="10">
        <v>91335.71428571429</v>
      </c>
      <c r="AR498" s="98">
        <f t="shared" si="47"/>
        <v>8.6790553803967041E-5</v>
      </c>
      <c r="AS498" s="119" t="s">
        <v>53</v>
      </c>
      <c r="AT498" s="117">
        <v>6.73</v>
      </c>
      <c r="AU498" s="10">
        <v>91335.71428571429</v>
      </c>
      <c r="AV498" s="8"/>
    </row>
    <row r="499" spans="1:48" x14ac:dyDescent="0.25">
      <c r="A499" s="6">
        <v>10496</v>
      </c>
      <c r="B499" s="6">
        <v>449493</v>
      </c>
      <c r="C499" s="6">
        <v>5425249</v>
      </c>
      <c r="D499" s="205">
        <v>11</v>
      </c>
      <c r="E499" s="75" t="s">
        <v>210</v>
      </c>
      <c r="F499" s="6">
        <v>6.73</v>
      </c>
      <c r="G499" s="6">
        <v>70</v>
      </c>
      <c r="H499" s="6">
        <v>471.1</v>
      </c>
      <c r="I499" s="6">
        <v>140</v>
      </c>
      <c r="J499" s="6">
        <f t="shared" si="42"/>
        <v>65954</v>
      </c>
      <c r="K499" s="6"/>
      <c r="L499" s="84">
        <f t="shared" si="44"/>
        <v>67300</v>
      </c>
      <c r="M499" s="7"/>
      <c r="N499" s="7"/>
      <c r="O499" s="7"/>
      <c r="P499" s="7"/>
      <c r="Q499" s="7"/>
      <c r="R499" s="7"/>
      <c r="S499" s="119" t="s">
        <v>53</v>
      </c>
      <c r="T499" s="117">
        <v>6.73</v>
      </c>
      <c r="U499" s="10">
        <v>67300</v>
      </c>
      <c r="V499" s="98">
        <f t="shared" si="45"/>
        <v>1.345809279599234E-4</v>
      </c>
      <c r="W499" s="119" t="s">
        <v>53</v>
      </c>
      <c r="X499" s="117">
        <v>6.73</v>
      </c>
      <c r="Y499" s="10">
        <v>67300</v>
      </c>
      <c r="Z499" s="98"/>
      <c r="AA499" s="9">
        <v>1691</v>
      </c>
      <c r="AB499" s="119" t="s">
        <v>53</v>
      </c>
      <c r="AC499" s="117">
        <v>6.73</v>
      </c>
      <c r="AD499" s="10">
        <v>67300</v>
      </c>
      <c r="AE499" s="110">
        <f>(Tabelle1[[#This Row],[gesamter Wärmebedarf unter Berücksichtigung Wirkungsgrad Gasfeuerungsanlage (Gas) '[kWh/a'] 2030]]*0.7)/8760</f>
        <v>5.377853881278539</v>
      </c>
      <c r="AF499" s="8">
        <f t="shared" si="43"/>
        <v>1.3011067520181876E-4</v>
      </c>
      <c r="AG499" s="119" t="s">
        <v>53</v>
      </c>
      <c r="AH499" s="117">
        <v>6.73</v>
      </c>
      <c r="AI499" s="10">
        <v>67300</v>
      </c>
      <c r="AJ499" s="98">
        <f t="shared" si="46"/>
        <v>6.3950934381870443E-5</v>
      </c>
      <c r="AK499" s="119" t="s">
        <v>53</v>
      </c>
      <c r="AL499" s="117">
        <v>6.73</v>
      </c>
      <c r="AM499" s="10">
        <v>67300</v>
      </c>
      <c r="AN499" s="98"/>
      <c r="AO499" s="119" t="s">
        <v>53</v>
      </c>
      <c r="AP499" s="117">
        <v>6.73</v>
      </c>
      <c r="AQ499" s="10">
        <v>67300</v>
      </c>
      <c r="AR499" s="98">
        <f t="shared" si="47"/>
        <v>6.3950934381870443E-5</v>
      </c>
      <c r="AS499" s="119" t="s">
        <v>53</v>
      </c>
      <c r="AT499" s="117">
        <v>6.73</v>
      </c>
      <c r="AU499" s="10">
        <v>67300</v>
      </c>
      <c r="AV499" s="8"/>
    </row>
    <row r="500" spans="1:48" x14ac:dyDescent="0.25">
      <c r="A500" s="6">
        <v>10497</v>
      </c>
      <c r="B500" s="6">
        <v>449491</v>
      </c>
      <c r="C500" s="6">
        <v>5425239</v>
      </c>
      <c r="D500" s="205">
        <v>11</v>
      </c>
      <c r="E500" s="6" t="s">
        <v>212</v>
      </c>
      <c r="F500" s="6">
        <v>1</v>
      </c>
      <c r="G500" s="6">
        <v>150</v>
      </c>
      <c r="H500" s="6">
        <v>150</v>
      </c>
      <c r="I500" s="6">
        <v>110</v>
      </c>
      <c r="J500" s="6">
        <f t="shared" si="42"/>
        <v>16500</v>
      </c>
      <c r="K500" s="6"/>
      <c r="L500" s="84">
        <f t="shared" si="44"/>
        <v>16836.734693877552</v>
      </c>
      <c r="M500" s="7"/>
      <c r="N500" s="7"/>
      <c r="O500" s="7"/>
      <c r="P500" s="7"/>
      <c r="Q500" s="7"/>
      <c r="R500" s="7"/>
      <c r="S500" s="119" t="s">
        <v>53</v>
      </c>
      <c r="T500" s="117">
        <v>1</v>
      </c>
      <c r="U500" s="10">
        <v>16836.734693877552</v>
      </c>
      <c r="V500" s="98">
        <f t="shared" si="45"/>
        <v>3.3668698052259696E-5</v>
      </c>
      <c r="W500" s="119" t="s">
        <v>53</v>
      </c>
      <c r="X500" s="117">
        <v>1</v>
      </c>
      <c r="Y500" s="10">
        <v>16836.734693877552</v>
      </c>
      <c r="Z500" s="98"/>
      <c r="AA500" s="9">
        <v>57</v>
      </c>
      <c r="AB500" s="119" t="s">
        <v>53</v>
      </c>
      <c r="AC500" s="117">
        <v>1</v>
      </c>
      <c r="AD500" s="10">
        <v>16836.734693877552</v>
      </c>
      <c r="AE500" s="110">
        <f>(Tabelle1[[#This Row],[gesamter Wärmebedarf unter Berücksichtigung Wirkungsgrad Gasfeuerungsanlage (Gas) '[kWh/a'] 2030]]*0.7)/8760</f>
        <v>1.3454011741682974</v>
      </c>
      <c r="AF500" s="8">
        <f t="shared" si="43"/>
        <v>3.2550355411802309E-5</v>
      </c>
      <c r="AG500" s="119" t="s">
        <v>53</v>
      </c>
      <c r="AH500" s="117">
        <v>1</v>
      </c>
      <c r="AI500" s="10">
        <v>16836.734693877552</v>
      </c>
      <c r="AJ500" s="98">
        <f t="shared" si="46"/>
        <v>1.599888433303306E-5</v>
      </c>
      <c r="AK500" s="119" t="s">
        <v>53</v>
      </c>
      <c r="AL500" s="117">
        <v>1</v>
      </c>
      <c r="AM500" s="10">
        <v>16836.734693877552</v>
      </c>
      <c r="AN500" s="98"/>
      <c r="AO500" s="119" t="s">
        <v>53</v>
      </c>
      <c r="AP500" s="117">
        <v>1</v>
      </c>
      <c r="AQ500" s="10">
        <v>16836.734693877552</v>
      </c>
      <c r="AR500" s="98">
        <f t="shared" si="47"/>
        <v>1.599888433303306E-5</v>
      </c>
      <c r="AS500" s="119" t="s">
        <v>54</v>
      </c>
      <c r="AT500" s="117">
        <v>1</v>
      </c>
      <c r="AU500" s="10">
        <v>0</v>
      </c>
      <c r="AV500" s="8"/>
    </row>
    <row r="501" spans="1:48" x14ac:dyDescent="0.25">
      <c r="A501" s="6">
        <v>10498</v>
      </c>
      <c r="B501" s="6">
        <v>449519</v>
      </c>
      <c r="C501" s="6">
        <v>5425244</v>
      </c>
      <c r="D501" s="205">
        <v>15</v>
      </c>
      <c r="E501" s="6" t="s">
        <v>195</v>
      </c>
      <c r="F501" s="6">
        <v>1</v>
      </c>
      <c r="G501" s="6">
        <v>90</v>
      </c>
      <c r="H501" s="6">
        <v>90</v>
      </c>
      <c r="I501" s="6">
        <v>170</v>
      </c>
      <c r="J501" s="6">
        <f t="shared" si="42"/>
        <v>15300</v>
      </c>
      <c r="K501" s="6"/>
      <c r="L501" s="84">
        <f t="shared" si="44"/>
        <v>15612.244897959185</v>
      </c>
      <c r="M501" s="7"/>
      <c r="N501" s="7"/>
      <c r="O501" s="7"/>
      <c r="P501" s="7"/>
      <c r="Q501" s="7"/>
      <c r="R501" s="7"/>
      <c r="S501" s="119" t="s">
        <v>54</v>
      </c>
      <c r="T501" s="117">
        <v>1</v>
      </c>
      <c r="U501" s="10">
        <v>0</v>
      </c>
      <c r="V501" s="98">
        <f t="shared" si="45"/>
        <v>0</v>
      </c>
      <c r="W501" s="119" t="s">
        <v>54</v>
      </c>
      <c r="X501" s="117">
        <v>1</v>
      </c>
      <c r="Y501" s="10">
        <v>0</v>
      </c>
      <c r="Z501" s="98"/>
      <c r="AA501" s="9">
        <v>1256</v>
      </c>
      <c r="AB501" s="119" t="s">
        <v>54</v>
      </c>
      <c r="AC501" s="117">
        <v>1</v>
      </c>
      <c r="AD501" s="10">
        <v>0</v>
      </c>
      <c r="AE501" s="110">
        <f>(Tabelle1[[#This Row],[gesamter Wärmebedarf unter Berücksichtigung Wirkungsgrad Gasfeuerungsanlage (Gas) '[kWh/a'] 2030]]*0.7)/8760</f>
        <v>0</v>
      </c>
      <c r="AF501" s="8">
        <f t="shared" si="43"/>
        <v>0</v>
      </c>
      <c r="AG501" s="119" t="s">
        <v>54</v>
      </c>
      <c r="AH501" s="117">
        <v>1</v>
      </c>
      <c r="AI501" s="10">
        <v>0</v>
      </c>
      <c r="AJ501" s="98">
        <f t="shared" si="46"/>
        <v>0</v>
      </c>
      <c r="AK501" s="119" t="s">
        <v>54</v>
      </c>
      <c r="AL501" s="117">
        <v>1</v>
      </c>
      <c r="AM501" s="10">
        <v>0</v>
      </c>
      <c r="AN501" s="98"/>
      <c r="AO501" s="119" t="s">
        <v>54</v>
      </c>
      <c r="AP501" s="117">
        <v>1</v>
      </c>
      <c r="AQ501" s="10">
        <v>0</v>
      </c>
      <c r="AR501" s="98">
        <f t="shared" si="47"/>
        <v>0</v>
      </c>
      <c r="AS501" s="119" t="s">
        <v>54</v>
      </c>
      <c r="AT501" s="117">
        <v>1</v>
      </c>
      <c r="AU501" s="10">
        <v>0</v>
      </c>
      <c r="AV501" s="8"/>
    </row>
    <row r="502" spans="1:48" x14ac:dyDescent="0.25">
      <c r="A502" s="6">
        <v>10499</v>
      </c>
      <c r="B502" s="6">
        <v>449511</v>
      </c>
      <c r="C502" s="6">
        <v>5425215</v>
      </c>
      <c r="D502" s="205">
        <v>15</v>
      </c>
      <c r="E502" s="6" t="s">
        <v>211</v>
      </c>
      <c r="F502" s="6">
        <v>2</v>
      </c>
      <c r="G502" s="6">
        <v>112</v>
      </c>
      <c r="H502" s="6">
        <v>224</v>
      </c>
      <c r="I502" s="6">
        <v>320</v>
      </c>
      <c r="J502" s="6">
        <f t="shared" si="42"/>
        <v>71680</v>
      </c>
      <c r="K502" s="6"/>
      <c r="L502" s="84">
        <f t="shared" si="44"/>
        <v>73142.857142857145</v>
      </c>
      <c r="M502" s="7"/>
      <c r="N502" s="7"/>
      <c r="O502" s="7"/>
      <c r="P502" s="7"/>
      <c r="Q502" s="7"/>
      <c r="R502" s="7"/>
      <c r="S502" s="119" t="s">
        <v>53</v>
      </c>
      <c r="T502" s="117">
        <v>2</v>
      </c>
      <c r="U502" s="10">
        <v>73142.857142857145</v>
      </c>
      <c r="V502" s="98">
        <f t="shared" si="45"/>
        <v>1.4626498644763485E-4</v>
      </c>
      <c r="W502" s="119" t="s">
        <v>53</v>
      </c>
      <c r="X502" s="117">
        <v>2</v>
      </c>
      <c r="Y502" s="10">
        <v>73142.857142857145</v>
      </c>
      <c r="Z502" s="98"/>
      <c r="AA502" s="9">
        <v>290</v>
      </c>
      <c r="AB502" s="119" t="s">
        <v>53</v>
      </c>
      <c r="AC502" s="117">
        <v>2</v>
      </c>
      <c r="AD502" s="10">
        <v>73142.857142857145</v>
      </c>
      <c r="AE502" s="110">
        <f>(Tabelle1[[#This Row],[gesamter Wärmebedarf unter Berücksichtigung Wirkungsgrad Gasfeuerungsanlage (Gas) '[kWh/a'] 2030]]*0.7)/8760</f>
        <v>5.8447488584474883</v>
      </c>
      <c r="AF502" s="8">
        <f t="shared" si="43"/>
        <v>1.4140663490412058E-4</v>
      </c>
      <c r="AG502" s="119" t="s">
        <v>53</v>
      </c>
      <c r="AH502" s="117">
        <v>2</v>
      </c>
      <c r="AI502" s="10">
        <v>73142.857142857145</v>
      </c>
      <c r="AJ502" s="98">
        <f t="shared" si="46"/>
        <v>6.9503032060109682E-5</v>
      </c>
      <c r="AK502" s="119" t="s">
        <v>53</v>
      </c>
      <c r="AL502" s="117">
        <v>2</v>
      </c>
      <c r="AM502" s="10">
        <v>73142.857142857145</v>
      </c>
      <c r="AN502" s="98"/>
      <c r="AO502" s="119" t="s">
        <v>53</v>
      </c>
      <c r="AP502" s="117">
        <v>2</v>
      </c>
      <c r="AQ502" s="10">
        <v>73142.857142857145</v>
      </c>
      <c r="AR502" s="98">
        <f t="shared" si="47"/>
        <v>6.9503032060109682E-5</v>
      </c>
      <c r="AS502" s="119" t="s">
        <v>53</v>
      </c>
      <c r="AT502" s="117">
        <v>2</v>
      </c>
      <c r="AU502" s="10">
        <v>73142.857142857145</v>
      </c>
      <c r="AV502" s="8"/>
    </row>
    <row r="503" spans="1:48" x14ac:dyDescent="0.25">
      <c r="A503" s="6">
        <v>10500</v>
      </c>
      <c r="B503" s="6">
        <v>449485</v>
      </c>
      <c r="C503" s="6">
        <v>5425219</v>
      </c>
      <c r="D503" s="205">
        <v>12</v>
      </c>
      <c r="E503" s="6" t="s">
        <v>211</v>
      </c>
      <c r="F503" s="6">
        <v>2</v>
      </c>
      <c r="G503" s="6">
        <v>112</v>
      </c>
      <c r="H503" s="6">
        <v>224</v>
      </c>
      <c r="I503" s="6">
        <v>130</v>
      </c>
      <c r="J503" s="6">
        <f t="shared" si="42"/>
        <v>29120</v>
      </c>
      <c r="K503" s="6"/>
      <c r="L503" s="84">
        <f t="shared" si="44"/>
        <v>29714.285714285714</v>
      </c>
      <c r="M503" s="7"/>
      <c r="N503" s="7"/>
      <c r="O503" s="7"/>
      <c r="P503" s="7"/>
      <c r="Q503" s="7"/>
      <c r="R503" s="7"/>
      <c r="S503" s="119" t="s">
        <v>54</v>
      </c>
      <c r="T503" s="117">
        <v>2</v>
      </c>
      <c r="U503" s="10">
        <v>0</v>
      </c>
      <c r="V503" s="98">
        <f t="shared" si="45"/>
        <v>0</v>
      </c>
      <c r="W503" s="119" t="s">
        <v>54</v>
      </c>
      <c r="X503" s="117">
        <v>2</v>
      </c>
      <c r="Y503" s="10">
        <v>0</v>
      </c>
      <c r="Z503" s="98"/>
      <c r="AA503" s="9">
        <v>1296</v>
      </c>
      <c r="AB503" s="119" t="s">
        <v>54</v>
      </c>
      <c r="AC503" s="117">
        <v>2</v>
      </c>
      <c r="AD503" s="10">
        <v>0</v>
      </c>
      <c r="AE503" s="110">
        <f>(Tabelle1[[#This Row],[gesamter Wärmebedarf unter Berücksichtigung Wirkungsgrad Gasfeuerungsanlage (Gas) '[kWh/a'] 2030]]*0.7)/8760</f>
        <v>0</v>
      </c>
      <c r="AF503" s="8">
        <f t="shared" si="43"/>
        <v>0</v>
      </c>
      <c r="AG503" s="119" t="s">
        <v>54</v>
      </c>
      <c r="AH503" s="117">
        <v>2</v>
      </c>
      <c r="AI503" s="10">
        <v>0</v>
      </c>
      <c r="AJ503" s="98">
        <f t="shared" si="46"/>
        <v>0</v>
      </c>
      <c r="AK503" s="119" t="s">
        <v>54</v>
      </c>
      <c r="AL503" s="117">
        <v>2</v>
      </c>
      <c r="AM503" s="10">
        <v>0</v>
      </c>
      <c r="AN503" s="98"/>
      <c r="AO503" s="119" t="s">
        <v>54</v>
      </c>
      <c r="AP503" s="117">
        <v>2</v>
      </c>
      <c r="AQ503" s="10">
        <v>0</v>
      </c>
      <c r="AR503" s="98">
        <f t="shared" si="47"/>
        <v>0</v>
      </c>
      <c r="AS503" s="119" t="s">
        <v>54</v>
      </c>
      <c r="AT503" s="117">
        <v>2</v>
      </c>
      <c r="AU503" s="10">
        <v>0</v>
      </c>
      <c r="AV503" s="8"/>
    </row>
    <row r="504" spans="1:48" x14ac:dyDescent="0.25">
      <c r="A504" s="6">
        <v>10501</v>
      </c>
      <c r="B504" s="6">
        <v>449476</v>
      </c>
      <c r="C504" s="6">
        <v>5425199</v>
      </c>
      <c r="D504" s="205">
        <v>14</v>
      </c>
      <c r="E504" s="6" t="s">
        <v>212</v>
      </c>
      <c r="F504" s="6">
        <v>1</v>
      </c>
      <c r="G504" s="6">
        <v>150</v>
      </c>
      <c r="H504" s="6">
        <v>150</v>
      </c>
      <c r="I504" s="6">
        <v>160</v>
      </c>
      <c r="J504" s="6">
        <f t="shared" si="42"/>
        <v>24000</v>
      </c>
      <c r="K504" s="6"/>
      <c r="L504" s="84">
        <f t="shared" si="44"/>
        <v>24489.795918367348</v>
      </c>
      <c r="M504" s="7"/>
      <c r="N504" s="7"/>
      <c r="O504" s="7"/>
      <c r="P504" s="7"/>
      <c r="Q504" s="7"/>
      <c r="R504" s="7"/>
      <c r="S504" s="119" t="s">
        <v>54</v>
      </c>
      <c r="T504" s="117">
        <v>1</v>
      </c>
      <c r="U504" s="10">
        <v>0</v>
      </c>
      <c r="V504" s="98">
        <f t="shared" si="45"/>
        <v>0</v>
      </c>
      <c r="W504" s="119" t="s">
        <v>54</v>
      </c>
      <c r="X504" s="117">
        <v>1</v>
      </c>
      <c r="Y504" s="10">
        <v>0</v>
      </c>
      <c r="Z504" s="98"/>
      <c r="AA504" s="9">
        <v>1697</v>
      </c>
      <c r="AB504" s="119" t="s">
        <v>54</v>
      </c>
      <c r="AC504" s="117">
        <v>1</v>
      </c>
      <c r="AD504" s="10">
        <v>0</v>
      </c>
      <c r="AE504" s="110">
        <f>(Tabelle1[[#This Row],[gesamter Wärmebedarf unter Berücksichtigung Wirkungsgrad Gasfeuerungsanlage (Gas) '[kWh/a'] 2030]]*0.7)/8760</f>
        <v>0</v>
      </c>
      <c r="AF504" s="8">
        <f t="shared" si="43"/>
        <v>0</v>
      </c>
      <c r="AG504" s="119" t="s">
        <v>54</v>
      </c>
      <c r="AH504" s="117">
        <v>1</v>
      </c>
      <c r="AI504" s="10">
        <v>0</v>
      </c>
      <c r="AJ504" s="98">
        <f t="shared" si="46"/>
        <v>0</v>
      </c>
      <c r="AK504" s="119" t="s">
        <v>54</v>
      </c>
      <c r="AL504" s="117">
        <v>1</v>
      </c>
      <c r="AM504" s="10">
        <v>0</v>
      </c>
      <c r="AN504" s="98"/>
      <c r="AO504" s="119" t="s">
        <v>54</v>
      </c>
      <c r="AP504" s="117">
        <v>1</v>
      </c>
      <c r="AQ504" s="10">
        <v>0</v>
      </c>
      <c r="AR504" s="98">
        <f t="shared" si="47"/>
        <v>0</v>
      </c>
      <c r="AS504" s="119" t="s">
        <v>54</v>
      </c>
      <c r="AT504" s="117">
        <v>1</v>
      </c>
      <c r="AU504" s="10">
        <v>0</v>
      </c>
      <c r="AV504" s="8"/>
    </row>
    <row r="505" spans="1:48" x14ac:dyDescent="0.25">
      <c r="A505" s="6">
        <v>10502</v>
      </c>
      <c r="B505" s="6">
        <v>449316</v>
      </c>
      <c r="C505" s="6">
        <v>5425270</v>
      </c>
      <c r="D505" s="205">
        <v>13</v>
      </c>
      <c r="E505" s="75" t="s">
        <v>210</v>
      </c>
      <c r="F505" s="6">
        <v>6.73</v>
      </c>
      <c r="G505" s="6">
        <v>70</v>
      </c>
      <c r="H505" s="6">
        <v>471.1</v>
      </c>
      <c r="I505" s="6">
        <v>140</v>
      </c>
      <c r="J505" s="6">
        <f t="shared" si="42"/>
        <v>65954</v>
      </c>
      <c r="K505" s="6"/>
      <c r="L505" s="84">
        <f t="shared" si="44"/>
        <v>67300</v>
      </c>
      <c r="M505" s="7"/>
      <c r="N505" s="7"/>
      <c r="O505" s="7"/>
      <c r="P505" s="7"/>
      <c r="Q505" s="7"/>
      <c r="R505" s="7"/>
      <c r="S505" s="119" t="s">
        <v>53</v>
      </c>
      <c r="T505" s="117">
        <v>6.73</v>
      </c>
      <c r="U505" s="10">
        <v>67300</v>
      </c>
      <c r="V505" s="98">
        <f t="shared" si="45"/>
        <v>1.345809279599234E-4</v>
      </c>
      <c r="W505" s="119" t="s">
        <v>53</v>
      </c>
      <c r="X505" s="117">
        <v>6.73</v>
      </c>
      <c r="Y505" s="10">
        <v>67300</v>
      </c>
      <c r="Z505" s="98"/>
      <c r="AA505" s="9">
        <v>594</v>
      </c>
      <c r="AB505" s="119" t="s">
        <v>53</v>
      </c>
      <c r="AC505" s="117">
        <v>6.73</v>
      </c>
      <c r="AD505" s="10">
        <v>67300</v>
      </c>
      <c r="AE505" s="110">
        <f>(Tabelle1[[#This Row],[gesamter Wärmebedarf unter Berücksichtigung Wirkungsgrad Gasfeuerungsanlage (Gas) '[kWh/a'] 2030]]*0.7)/8760</f>
        <v>5.377853881278539</v>
      </c>
      <c r="AF505" s="8">
        <f t="shared" si="43"/>
        <v>1.3011067520181876E-4</v>
      </c>
      <c r="AG505" s="119" t="s">
        <v>54</v>
      </c>
      <c r="AH505" s="117">
        <v>6.73</v>
      </c>
      <c r="AI505" s="10">
        <v>0</v>
      </c>
      <c r="AJ505" s="98">
        <f t="shared" si="46"/>
        <v>0</v>
      </c>
      <c r="AK505" s="119" t="s">
        <v>54</v>
      </c>
      <c r="AL505" s="117">
        <v>6.73</v>
      </c>
      <c r="AM505" s="10">
        <v>0</v>
      </c>
      <c r="AN505" s="98"/>
      <c r="AO505" s="119" t="s">
        <v>54</v>
      </c>
      <c r="AP505" s="117">
        <v>6.73</v>
      </c>
      <c r="AQ505" s="10">
        <v>0</v>
      </c>
      <c r="AR505" s="98">
        <f t="shared" si="47"/>
        <v>0</v>
      </c>
      <c r="AS505" s="119" t="s">
        <v>54</v>
      </c>
      <c r="AT505" s="117">
        <v>6.73</v>
      </c>
      <c r="AU505" s="10">
        <v>0</v>
      </c>
      <c r="AV505" s="8"/>
    </row>
    <row r="506" spans="1:48" x14ac:dyDescent="0.25">
      <c r="A506" s="6">
        <v>10503</v>
      </c>
      <c r="B506" s="6">
        <v>449328</v>
      </c>
      <c r="C506" s="6">
        <v>5425284</v>
      </c>
      <c r="D506" s="205">
        <v>10</v>
      </c>
      <c r="E506" s="6" t="s">
        <v>211</v>
      </c>
      <c r="F506" s="6">
        <v>2</v>
      </c>
      <c r="G506" s="6">
        <v>112</v>
      </c>
      <c r="H506" s="6">
        <v>224</v>
      </c>
      <c r="I506" s="6">
        <v>100</v>
      </c>
      <c r="J506" s="6">
        <f t="shared" si="42"/>
        <v>22400</v>
      </c>
      <c r="K506" s="6"/>
      <c r="L506" s="84">
        <f t="shared" si="44"/>
        <v>22857.142857142859</v>
      </c>
      <c r="M506" s="7"/>
      <c r="N506" s="7"/>
      <c r="O506" s="7"/>
      <c r="P506" s="7"/>
      <c r="Q506" s="7"/>
      <c r="R506" s="7"/>
      <c r="S506" s="119" t="s">
        <v>53</v>
      </c>
      <c r="T506" s="117">
        <v>2</v>
      </c>
      <c r="U506" s="10">
        <v>22857.142857142859</v>
      </c>
      <c r="V506" s="98">
        <f t="shared" si="45"/>
        <v>4.570780826488589E-5</v>
      </c>
      <c r="W506" s="119" t="s">
        <v>53</v>
      </c>
      <c r="X506" s="117">
        <v>2</v>
      </c>
      <c r="Y506" s="10">
        <v>22857.142857142859</v>
      </c>
      <c r="Z506" s="98"/>
      <c r="AA506" s="9">
        <v>126</v>
      </c>
      <c r="AB506" s="119" t="s">
        <v>53</v>
      </c>
      <c r="AC506" s="117">
        <v>2</v>
      </c>
      <c r="AD506" s="10">
        <v>22857.142857142859</v>
      </c>
      <c r="AE506" s="110">
        <f>(Tabelle1[[#This Row],[gesamter Wärmebedarf unter Berücksichtigung Wirkungsgrad Gasfeuerungsanlage (Gas) '[kWh/a'] 2030]]*0.7)/8760</f>
        <v>1.8264840182648401</v>
      </c>
      <c r="AF506" s="8">
        <f t="shared" si="43"/>
        <v>4.4189573407537686E-5</v>
      </c>
      <c r="AG506" s="119" t="s">
        <v>53</v>
      </c>
      <c r="AH506" s="117">
        <v>2</v>
      </c>
      <c r="AI506" s="10">
        <v>22857.142857142859</v>
      </c>
      <c r="AJ506" s="98">
        <f t="shared" si="46"/>
        <v>2.1719697518784275E-5</v>
      </c>
      <c r="AK506" s="119" t="s">
        <v>53</v>
      </c>
      <c r="AL506" s="117">
        <v>2</v>
      </c>
      <c r="AM506" s="10">
        <v>22857.142857142859</v>
      </c>
      <c r="AN506" s="98"/>
      <c r="AO506" s="119" t="s">
        <v>53</v>
      </c>
      <c r="AP506" s="117">
        <v>2</v>
      </c>
      <c r="AQ506" s="10">
        <v>22857.142857142859</v>
      </c>
      <c r="AR506" s="98">
        <f t="shared" si="47"/>
        <v>2.1719697518784275E-5</v>
      </c>
      <c r="AS506" s="119" t="s">
        <v>53</v>
      </c>
      <c r="AT506" s="117">
        <v>2</v>
      </c>
      <c r="AU506" s="10">
        <v>22857.142857142859</v>
      </c>
      <c r="AV506" s="8"/>
    </row>
    <row r="507" spans="1:48" x14ac:dyDescent="0.25">
      <c r="A507" s="6">
        <v>10504</v>
      </c>
      <c r="B507" s="6">
        <v>449346</v>
      </c>
      <c r="C507" s="6">
        <v>5425294</v>
      </c>
      <c r="D507" s="205">
        <v>15</v>
      </c>
      <c r="E507" s="6" t="s">
        <v>211</v>
      </c>
      <c r="F507" s="6">
        <v>2</v>
      </c>
      <c r="G507" s="6">
        <v>112</v>
      </c>
      <c r="H507" s="6">
        <v>224</v>
      </c>
      <c r="I507" s="6">
        <v>150</v>
      </c>
      <c r="J507" s="6">
        <f t="shared" si="42"/>
        <v>33600</v>
      </c>
      <c r="K507" s="6"/>
      <c r="L507" s="84">
        <f t="shared" si="44"/>
        <v>34285.71428571429</v>
      </c>
      <c r="M507" s="7"/>
      <c r="N507" s="7"/>
      <c r="O507" s="7"/>
      <c r="P507" s="7"/>
      <c r="Q507" s="7"/>
      <c r="R507" s="7"/>
      <c r="S507" s="119" t="s">
        <v>54</v>
      </c>
      <c r="T507" s="117">
        <v>2</v>
      </c>
      <c r="U507" s="10">
        <v>0</v>
      </c>
      <c r="V507" s="98">
        <f t="shared" si="45"/>
        <v>0</v>
      </c>
      <c r="W507" s="119" t="s">
        <v>54</v>
      </c>
      <c r="X507" s="117">
        <v>2</v>
      </c>
      <c r="Y507" s="10">
        <v>0</v>
      </c>
      <c r="Z507" s="98"/>
      <c r="AA507" s="9">
        <v>926</v>
      </c>
      <c r="AB507" s="119" t="s">
        <v>54</v>
      </c>
      <c r="AC507" s="117">
        <v>2</v>
      </c>
      <c r="AD507" s="10">
        <v>0</v>
      </c>
      <c r="AE507" s="110">
        <f>(Tabelle1[[#This Row],[gesamter Wärmebedarf unter Berücksichtigung Wirkungsgrad Gasfeuerungsanlage (Gas) '[kWh/a'] 2030]]*0.7)/8760</f>
        <v>0</v>
      </c>
      <c r="AF507" s="8">
        <f t="shared" si="43"/>
        <v>0</v>
      </c>
      <c r="AG507" s="119" t="s">
        <v>54</v>
      </c>
      <c r="AH507" s="117">
        <v>2</v>
      </c>
      <c r="AI507" s="10">
        <v>0</v>
      </c>
      <c r="AJ507" s="98">
        <f t="shared" si="46"/>
        <v>0</v>
      </c>
      <c r="AK507" s="119" t="s">
        <v>54</v>
      </c>
      <c r="AL507" s="117">
        <v>2</v>
      </c>
      <c r="AM507" s="10">
        <v>0</v>
      </c>
      <c r="AN507" s="98"/>
      <c r="AO507" s="119" t="s">
        <v>54</v>
      </c>
      <c r="AP507" s="117">
        <v>2</v>
      </c>
      <c r="AQ507" s="10">
        <v>0</v>
      </c>
      <c r="AR507" s="98">
        <f t="shared" si="47"/>
        <v>0</v>
      </c>
      <c r="AS507" s="119" t="s">
        <v>54</v>
      </c>
      <c r="AT507" s="117">
        <v>2</v>
      </c>
      <c r="AU507" s="10">
        <v>0</v>
      </c>
      <c r="AV507" s="8"/>
    </row>
    <row r="508" spans="1:48" x14ac:dyDescent="0.25">
      <c r="A508" s="6">
        <v>10505</v>
      </c>
      <c r="B508" s="6">
        <v>449374</v>
      </c>
      <c r="C508" s="6">
        <v>5425284</v>
      </c>
      <c r="D508" s="205">
        <v>10</v>
      </c>
      <c r="E508" s="6" t="s">
        <v>212</v>
      </c>
      <c r="F508" s="6">
        <v>1</v>
      </c>
      <c r="G508" s="6">
        <v>150</v>
      </c>
      <c r="H508" s="6">
        <v>150</v>
      </c>
      <c r="I508" s="6">
        <v>240</v>
      </c>
      <c r="J508" s="6">
        <f t="shared" si="42"/>
        <v>36000</v>
      </c>
      <c r="K508" s="6"/>
      <c r="L508" s="84">
        <f t="shared" si="44"/>
        <v>36734.693877551021</v>
      </c>
      <c r="M508" s="7"/>
      <c r="N508" s="7"/>
      <c r="O508" s="7"/>
      <c r="P508" s="7"/>
      <c r="Q508" s="7"/>
      <c r="R508" s="7"/>
      <c r="S508" s="119" t="s">
        <v>54</v>
      </c>
      <c r="T508" s="117">
        <v>1</v>
      </c>
      <c r="U508" s="10">
        <v>0</v>
      </c>
      <c r="V508" s="98">
        <f t="shared" si="45"/>
        <v>0</v>
      </c>
      <c r="W508" s="119" t="s">
        <v>54</v>
      </c>
      <c r="X508" s="117">
        <v>1</v>
      </c>
      <c r="Y508" s="10">
        <v>0</v>
      </c>
      <c r="Z508" s="98"/>
      <c r="AA508" s="9">
        <v>889</v>
      </c>
      <c r="AB508" s="119" t="s">
        <v>54</v>
      </c>
      <c r="AC508" s="117">
        <v>1</v>
      </c>
      <c r="AD508" s="10">
        <v>0</v>
      </c>
      <c r="AE508" s="110">
        <f>(Tabelle1[[#This Row],[gesamter Wärmebedarf unter Berücksichtigung Wirkungsgrad Gasfeuerungsanlage (Gas) '[kWh/a'] 2030]]*0.7)/8760</f>
        <v>0</v>
      </c>
      <c r="AF508" s="8">
        <f t="shared" si="43"/>
        <v>0</v>
      </c>
      <c r="AG508" s="119" t="s">
        <v>54</v>
      </c>
      <c r="AH508" s="117">
        <v>1</v>
      </c>
      <c r="AI508" s="10">
        <v>0</v>
      </c>
      <c r="AJ508" s="98">
        <f t="shared" si="46"/>
        <v>0</v>
      </c>
      <c r="AK508" s="119" t="s">
        <v>54</v>
      </c>
      <c r="AL508" s="117">
        <v>1</v>
      </c>
      <c r="AM508" s="10">
        <v>0</v>
      </c>
      <c r="AN508" s="98"/>
      <c r="AO508" s="119" t="s">
        <v>54</v>
      </c>
      <c r="AP508" s="117">
        <v>1</v>
      </c>
      <c r="AQ508" s="10">
        <v>0</v>
      </c>
      <c r="AR508" s="98">
        <f t="shared" si="47"/>
        <v>0</v>
      </c>
      <c r="AS508" s="119" t="s">
        <v>54</v>
      </c>
      <c r="AT508" s="117">
        <v>1</v>
      </c>
      <c r="AU508" s="10">
        <v>0</v>
      </c>
      <c r="AV508" s="8"/>
    </row>
    <row r="509" spans="1:48" x14ac:dyDescent="0.25">
      <c r="A509" s="6">
        <v>10506</v>
      </c>
      <c r="B509" s="6">
        <v>449403</v>
      </c>
      <c r="C509" s="6">
        <v>5425273</v>
      </c>
      <c r="D509" s="205">
        <v>12</v>
      </c>
      <c r="E509" s="6" t="s">
        <v>212</v>
      </c>
      <c r="F509" s="6">
        <v>1</v>
      </c>
      <c r="G509" s="6">
        <v>150</v>
      </c>
      <c r="H509" s="6">
        <v>150</v>
      </c>
      <c r="I509" s="6">
        <v>100</v>
      </c>
      <c r="J509" s="6">
        <f t="shared" si="42"/>
        <v>15000</v>
      </c>
      <c r="K509" s="6"/>
      <c r="L509" s="84">
        <f t="shared" si="44"/>
        <v>15306.122448979591</v>
      </c>
      <c r="M509" s="7"/>
      <c r="N509" s="7"/>
      <c r="O509" s="7"/>
      <c r="P509" s="7"/>
      <c r="Q509" s="7"/>
      <c r="R509" s="7"/>
      <c r="S509" s="119" t="s">
        <v>53</v>
      </c>
      <c r="T509" s="117">
        <v>1</v>
      </c>
      <c r="U509" s="10">
        <v>15306.122448979591</v>
      </c>
      <c r="V509" s="98">
        <f t="shared" si="45"/>
        <v>3.0607907320236087E-5</v>
      </c>
      <c r="W509" s="119" t="s">
        <v>53</v>
      </c>
      <c r="X509" s="117">
        <v>1</v>
      </c>
      <c r="Y509" s="10">
        <v>15306.122448979591</v>
      </c>
      <c r="Z509" s="98"/>
      <c r="AA509" s="9">
        <v>1094</v>
      </c>
      <c r="AB509" s="119" t="s">
        <v>53</v>
      </c>
      <c r="AC509" s="117">
        <v>1</v>
      </c>
      <c r="AD509" s="10">
        <v>15306.122448979591</v>
      </c>
      <c r="AE509" s="110">
        <f>(Tabelle1[[#This Row],[gesamter Wärmebedarf unter Berücksichtigung Wirkungsgrad Gasfeuerungsanlage (Gas) '[kWh/a'] 2030]]*0.7)/8760</f>
        <v>1.2230919765166339</v>
      </c>
      <c r="AF509" s="8">
        <f t="shared" si="43"/>
        <v>2.9591232192547556E-5</v>
      </c>
      <c r="AG509" s="119" t="s">
        <v>53</v>
      </c>
      <c r="AH509" s="117">
        <v>1</v>
      </c>
      <c r="AI509" s="10">
        <v>15306.122448979591</v>
      </c>
      <c r="AJ509" s="98">
        <f t="shared" si="46"/>
        <v>1.4544440302757324E-5</v>
      </c>
      <c r="AK509" s="119" t="s">
        <v>53</v>
      </c>
      <c r="AL509" s="117">
        <v>1</v>
      </c>
      <c r="AM509" s="10">
        <v>15306.122448979591</v>
      </c>
      <c r="AN509" s="98"/>
      <c r="AO509" s="119" t="s">
        <v>53</v>
      </c>
      <c r="AP509" s="117">
        <v>1</v>
      </c>
      <c r="AQ509" s="10">
        <v>15306.122448979591</v>
      </c>
      <c r="AR509" s="98">
        <f t="shared" si="47"/>
        <v>1.4544440302757324E-5</v>
      </c>
      <c r="AS509" s="119" t="s">
        <v>53</v>
      </c>
      <c r="AT509" s="117">
        <v>1</v>
      </c>
      <c r="AU509" s="10">
        <v>15306.122448979591</v>
      </c>
      <c r="AV509" s="8"/>
    </row>
    <row r="510" spans="1:48" x14ac:dyDescent="0.25">
      <c r="A510" s="6">
        <v>10507</v>
      </c>
      <c r="B510" s="6">
        <v>449397</v>
      </c>
      <c r="C510" s="6">
        <v>5425246</v>
      </c>
      <c r="D510" s="205">
        <v>14</v>
      </c>
      <c r="E510" s="6" t="s">
        <v>212</v>
      </c>
      <c r="F510" s="6">
        <v>1</v>
      </c>
      <c r="G510" s="6">
        <v>150</v>
      </c>
      <c r="H510" s="6">
        <v>150</v>
      </c>
      <c r="I510" s="6">
        <v>130</v>
      </c>
      <c r="J510" s="6">
        <f t="shared" si="42"/>
        <v>19500</v>
      </c>
      <c r="K510" s="6"/>
      <c r="L510" s="84">
        <f t="shared" si="44"/>
        <v>19897.959183673469</v>
      </c>
      <c r="M510" s="7"/>
      <c r="N510" s="7"/>
      <c r="O510" s="7"/>
      <c r="P510" s="7"/>
      <c r="Q510" s="7"/>
      <c r="R510" s="7"/>
      <c r="S510" s="119" t="s">
        <v>53</v>
      </c>
      <c r="T510" s="117">
        <v>1</v>
      </c>
      <c r="U510" s="10">
        <v>19897.959183673469</v>
      </c>
      <c r="V510" s="98">
        <f t="shared" si="45"/>
        <v>3.9790279516306914E-5</v>
      </c>
      <c r="W510" s="119" t="s">
        <v>53</v>
      </c>
      <c r="X510" s="117">
        <v>1</v>
      </c>
      <c r="Y510" s="10">
        <v>19897.959183673469</v>
      </c>
      <c r="Z510" s="98"/>
      <c r="AA510" s="9">
        <v>1559</v>
      </c>
      <c r="AB510" s="119" t="s">
        <v>53</v>
      </c>
      <c r="AC510" s="117">
        <v>1</v>
      </c>
      <c r="AD510" s="10">
        <v>19897.959183673469</v>
      </c>
      <c r="AE510" s="110">
        <f>(Tabelle1[[#This Row],[gesamter Wärmebedarf unter Berücksichtigung Wirkungsgrad Gasfeuerungsanlage (Gas) '[kWh/a'] 2030]]*0.7)/8760</f>
        <v>1.5900195694716242</v>
      </c>
      <c r="AF510" s="8">
        <f t="shared" si="43"/>
        <v>3.8468601850311814E-5</v>
      </c>
      <c r="AG510" s="119" t="s">
        <v>53</v>
      </c>
      <c r="AH510" s="117">
        <v>1</v>
      </c>
      <c r="AI510" s="10">
        <v>19897.959183673469</v>
      </c>
      <c r="AJ510" s="98">
        <f t="shared" si="46"/>
        <v>1.8907772393584524E-5</v>
      </c>
      <c r="AK510" s="119" t="s">
        <v>53</v>
      </c>
      <c r="AL510" s="117">
        <v>1</v>
      </c>
      <c r="AM510" s="10">
        <v>19897.959183673469</v>
      </c>
      <c r="AN510" s="98"/>
      <c r="AO510" s="119" t="s">
        <v>53</v>
      </c>
      <c r="AP510" s="117">
        <v>1</v>
      </c>
      <c r="AQ510" s="10">
        <v>19897.959183673469</v>
      </c>
      <c r="AR510" s="98">
        <f t="shared" si="47"/>
        <v>1.8907772393584524E-5</v>
      </c>
      <c r="AS510" s="119" t="s">
        <v>53</v>
      </c>
      <c r="AT510" s="117">
        <v>1</v>
      </c>
      <c r="AU510" s="10">
        <v>19897.959183673469</v>
      </c>
      <c r="AV510" s="8"/>
    </row>
    <row r="511" spans="1:48" x14ac:dyDescent="0.25">
      <c r="A511" s="6">
        <v>10508</v>
      </c>
      <c r="B511" s="6">
        <v>449389</v>
      </c>
      <c r="C511" s="6">
        <v>5425221</v>
      </c>
      <c r="D511" s="205">
        <v>14</v>
      </c>
      <c r="E511" s="6" t="s">
        <v>212</v>
      </c>
      <c r="F511" s="6">
        <v>1</v>
      </c>
      <c r="G511" s="6">
        <v>150</v>
      </c>
      <c r="H511" s="6">
        <v>150</v>
      </c>
      <c r="I511" s="6">
        <v>130</v>
      </c>
      <c r="J511" s="6">
        <f t="shared" si="42"/>
        <v>19500</v>
      </c>
      <c r="K511" s="6"/>
      <c r="L511" s="84">
        <f t="shared" si="44"/>
        <v>19897.959183673469</v>
      </c>
      <c r="M511" s="7"/>
      <c r="N511" s="7"/>
      <c r="O511" s="7"/>
      <c r="P511" s="7"/>
      <c r="Q511" s="7"/>
      <c r="R511" s="7"/>
      <c r="S511" s="119" t="s">
        <v>53</v>
      </c>
      <c r="T511" s="117">
        <v>1</v>
      </c>
      <c r="U511" s="10">
        <v>19897.959183673469</v>
      </c>
      <c r="V511" s="98">
        <f t="shared" si="45"/>
        <v>3.9790279516306914E-5</v>
      </c>
      <c r="W511" s="119" t="s">
        <v>53</v>
      </c>
      <c r="X511" s="117">
        <v>1</v>
      </c>
      <c r="Y511" s="10">
        <v>19897.959183673469</v>
      </c>
      <c r="Z511" s="98"/>
      <c r="AA511" s="9">
        <v>486</v>
      </c>
      <c r="AB511" s="119" t="s">
        <v>53</v>
      </c>
      <c r="AC511" s="117">
        <v>1</v>
      </c>
      <c r="AD511" s="10">
        <v>19897.959183673469</v>
      </c>
      <c r="AE511" s="110">
        <f>(Tabelle1[[#This Row],[gesamter Wärmebedarf unter Berücksichtigung Wirkungsgrad Gasfeuerungsanlage (Gas) '[kWh/a'] 2030]]*0.7)/8760</f>
        <v>1.5900195694716242</v>
      </c>
      <c r="AF511" s="8">
        <f t="shared" si="43"/>
        <v>3.8468601850311814E-5</v>
      </c>
      <c r="AG511" s="119" t="s">
        <v>53</v>
      </c>
      <c r="AH511" s="117">
        <v>1</v>
      </c>
      <c r="AI511" s="10">
        <v>19897.959183673469</v>
      </c>
      <c r="AJ511" s="98">
        <f t="shared" si="46"/>
        <v>1.8907772393584524E-5</v>
      </c>
      <c r="AK511" s="119" t="s">
        <v>53</v>
      </c>
      <c r="AL511" s="117">
        <v>1</v>
      </c>
      <c r="AM511" s="10">
        <v>19897.959183673469</v>
      </c>
      <c r="AN511" s="98"/>
      <c r="AO511" s="119" t="s">
        <v>53</v>
      </c>
      <c r="AP511" s="117">
        <v>1</v>
      </c>
      <c r="AQ511" s="10">
        <v>19897.959183673469</v>
      </c>
      <c r="AR511" s="98">
        <f t="shared" si="47"/>
        <v>1.8907772393584524E-5</v>
      </c>
      <c r="AS511" s="119" t="s">
        <v>53</v>
      </c>
      <c r="AT511" s="117">
        <v>1</v>
      </c>
      <c r="AU511" s="10">
        <v>19897.959183673469</v>
      </c>
      <c r="AV511" s="8"/>
    </row>
    <row r="512" spans="1:48" x14ac:dyDescent="0.25">
      <c r="A512" s="6">
        <v>10509</v>
      </c>
      <c r="B512" s="6">
        <v>449367</v>
      </c>
      <c r="C512" s="6">
        <v>5425226</v>
      </c>
      <c r="D512" s="205">
        <v>11</v>
      </c>
      <c r="E512" s="6" t="s">
        <v>212</v>
      </c>
      <c r="F512" s="6">
        <v>1</v>
      </c>
      <c r="G512" s="6">
        <v>150</v>
      </c>
      <c r="H512" s="6">
        <v>150</v>
      </c>
      <c r="I512" s="6">
        <v>360</v>
      </c>
      <c r="J512" s="6">
        <f t="shared" si="42"/>
        <v>54000</v>
      </c>
      <c r="K512" s="6"/>
      <c r="L512" s="84">
        <f t="shared" si="44"/>
        <v>55102.040816326531</v>
      </c>
      <c r="M512" s="7"/>
      <c r="N512" s="7"/>
      <c r="O512" s="7"/>
      <c r="P512" s="7"/>
      <c r="Q512" s="7"/>
      <c r="R512" s="7"/>
      <c r="S512" s="119" t="s">
        <v>54</v>
      </c>
      <c r="T512" s="117">
        <v>1</v>
      </c>
      <c r="U512" s="10">
        <v>0</v>
      </c>
      <c r="V512" s="98">
        <f t="shared" si="45"/>
        <v>0</v>
      </c>
      <c r="W512" s="119" t="s">
        <v>54</v>
      </c>
      <c r="X512" s="117">
        <v>1</v>
      </c>
      <c r="Y512" s="10">
        <v>0</v>
      </c>
      <c r="Z512" s="98"/>
      <c r="AA512" s="9">
        <v>276</v>
      </c>
      <c r="AB512" s="119" t="s">
        <v>54</v>
      </c>
      <c r="AC512" s="117">
        <v>1</v>
      </c>
      <c r="AD512" s="10">
        <v>0</v>
      </c>
      <c r="AE512" s="110">
        <f>(Tabelle1[[#This Row],[gesamter Wärmebedarf unter Berücksichtigung Wirkungsgrad Gasfeuerungsanlage (Gas) '[kWh/a'] 2030]]*0.7)/8760</f>
        <v>0</v>
      </c>
      <c r="AF512" s="8">
        <f t="shared" si="43"/>
        <v>0</v>
      </c>
      <c r="AG512" s="119" t="s">
        <v>54</v>
      </c>
      <c r="AH512" s="117">
        <v>1</v>
      </c>
      <c r="AI512" s="10">
        <v>0</v>
      </c>
      <c r="AJ512" s="98">
        <f t="shared" si="46"/>
        <v>0</v>
      </c>
      <c r="AK512" s="119" t="s">
        <v>54</v>
      </c>
      <c r="AL512" s="117">
        <v>1</v>
      </c>
      <c r="AM512" s="10">
        <v>0</v>
      </c>
      <c r="AN512" s="98"/>
      <c r="AO512" s="119" t="s">
        <v>54</v>
      </c>
      <c r="AP512" s="117">
        <v>1</v>
      </c>
      <c r="AQ512" s="10">
        <v>0</v>
      </c>
      <c r="AR512" s="98">
        <f t="shared" si="47"/>
        <v>0</v>
      </c>
      <c r="AS512" s="119" t="s">
        <v>54</v>
      </c>
      <c r="AT512" s="117">
        <v>1</v>
      </c>
      <c r="AU512" s="10">
        <v>0</v>
      </c>
      <c r="AV512" s="8"/>
    </row>
    <row r="513" spans="1:48" x14ac:dyDescent="0.25">
      <c r="A513" s="6">
        <v>10510</v>
      </c>
      <c r="B513" s="6">
        <v>449373</v>
      </c>
      <c r="C513" s="6">
        <v>5425248</v>
      </c>
      <c r="D513" s="205">
        <v>12</v>
      </c>
      <c r="E513" s="6" t="s">
        <v>212</v>
      </c>
      <c r="F513" s="6">
        <v>1</v>
      </c>
      <c r="G513" s="6">
        <v>150</v>
      </c>
      <c r="H513" s="6">
        <v>150</v>
      </c>
      <c r="I513" s="6">
        <v>130</v>
      </c>
      <c r="J513" s="6">
        <f t="shared" si="42"/>
        <v>19500</v>
      </c>
      <c r="K513" s="6"/>
      <c r="L513" s="84">
        <f t="shared" si="44"/>
        <v>19897.959183673469</v>
      </c>
      <c r="M513" s="7"/>
      <c r="N513" s="7"/>
      <c r="O513" s="7"/>
      <c r="P513" s="7"/>
      <c r="Q513" s="7"/>
      <c r="R513" s="7"/>
      <c r="S513" s="119" t="s">
        <v>53</v>
      </c>
      <c r="T513" s="117">
        <v>1</v>
      </c>
      <c r="U513" s="10">
        <v>19897.959183673469</v>
      </c>
      <c r="V513" s="98">
        <f t="shared" si="45"/>
        <v>3.9790279516306914E-5</v>
      </c>
      <c r="W513" s="119" t="s">
        <v>53</v>
      </c>
      <c r="X513" s="117">
        <v>1</v>
      </c>
      <c r="Y513" s="10">
        <v>19897.959183673469</v>
      </c>
      <c r="Z513" s="98"/>
      <c r="AA513" s="9">
        <v>1007</v>
      </c>
      <c r="AB513" s="119" t="s">
        <v>53</v>
      </c>
      <c r="AC513" s="117">
        <v>1</v>
      </c>
      <c r="AD513" s="10">
        <v>19897.959183673469</v>
      </c>
      <c r="AE513" s="110">
        <f>(Tabelle1[[#This Row],[gesamter Wärmebedarf unter Berücksichtigung Wirkungsgrad Gasfeuerungsanlage (Gas) '[kWh/a'] 2030]]*0.7)/8760</f>
        <v>1.5900195694716242</v>
      </c>
      <c r="AF513" s="8">
        <f t="shared" si="43"/>
        <v>3.8468601850311814E-5</v>
      </c>
      <c r="AG513" s="119" t="s">
        <v>53</v>
      </c>
      <c r="AH513" s="117">
        <v>1</v>
      </c>
      <c r="AI513" s="10">
        <v>19897.959183673469</v>
      </c>
      <c r="AJ513" s="98">
        <f t="shared" si="46"/>
        <v>1.8907772393584524E-5</v>
      </c>
      <c r="AK513" s="119" t="s">
        <v>54</v>
      </c>
      <c r="AL513" s="117">
        <v>1</v>
      </c>
      <c r="AM513" s="10">
        <v>0</v>
      </c>
      <c r="AN513" s="98"/>
      <c r="AO513" s="119" t="s">
        <v>54</v>
      </c>
      <c r="AP513" s="117">
        <v>1</v>
      </c>
      <c r="AQ513" s="10">
        <v>0</v>
      </c>
      <c r="AR513" s="98">
        <f t="shared" si="47"/>
        <v>0</v>
      </c>
      <c r="AS513" s="119" t="s">
        <v>54</v>
      </c>
      <c r="AT513" s="117">
        <v>1</v>
      </c>
      <c r="AU513" s="10">
        <v>0</v>
      </c>
      <c r="AV513" s="8"/>
    </row>
    <row r="514" spans="1:48" x14ac:dyDescent="0.25">
      <c r="A514" s="6">
        <v>10511</v>
      </c>
      <c r="B514" s="6">
        <v>449360</v>
      </c>
      <c r="C514" s="6">
        <v>5425227</v>
      </c>
      <c r="D514" s="205">
        <v>12</v>
      </c>
      <c r="E514" s="6" t="s">
        <v>212</v>
      </c>
      <c r="F514" s="6">
        <v>1</v>
      </c>
      <c r="G514" s="6">
        <v>150</v>
      </c>
      <c r="H514" s="6">
        <v>150</v>
      </c>
      <c r="I514" s="6">
        <v>150</v>
      </c>
      <c r="J514" s="6">
        <f t="shared" si="42"/>
        <v>22500</v>
      </c>
      <c r="K514" s="6"/>
      <c r="L514" s="84">
        <f t="shared" si="44"/>
        <v>22959.18367346939</v>
      </c>
      <c r="M514" s="7"/>
      <c r="N514" s="7"/>
      <c r="O514" s="7"/>
      <c r="P514" s="7"/>
      <c r="Q514" s="7"/>
      <c r="R514" s="7"/>
      <c r="S514" s="119" t="s">
        <v>54</v>
      </c>
      <c r="T514" s="117">
        <v>1</v>
      </c>
      <c r="U514" s="10">
        <v>0</v>
      </c>
      <c r="V514" s="98">
        <f t="shared" si="45"/>
        <v>0</v>
      </c>
      <c r="W514" s="119" t="s">
        <v>54</v>
      </c>
      <c r="X514" s="117">
        <v>1</v>
      </c>
      <c r="Y514" s="10">
        <v>0</v>
      </c>
      <c r="Z514" s="98"/>
      <c r="AA514" s="9">
        <v>1170</v>
      </c>
      <c r="AB514" s="119" t="s">
        <v>54</v>
      </c>
      <c r="AC514" s="117">
        <v>1</v>
      </c>
      <c r="AD514" s="10">
        <v>0</v>
      </c>
      <c r="AE514" s="110">
        <f>(Tabelle1[[#This Row],[gesamter Wärmebedarf unter Berücksichtigung Wirkungsgrad Gasfeuerungsanlage (Gas) '[kWh/a'] 2030]]*0.7)/8760</f>
        <v>0</v>
      </c>
      <c r="AF514" s="8">
        <f t="shared" si="43"/>
        <v>0</v>
      </c>
      <c r="AG514" s="119" t="s">
        <v>54</v>
      </c>
      <c r="AH514" s="117">
        <v>1</v>
      </c>
      <c r="AI514" s="10">
        <v>0</v>
      </c>
      <c r="AJ514" s="98">
        <f t="shared" si="46"/>
        <v>0</v>
      </c>
      <c r="AK514" s="119" t="s">
        <v>54</v>
      </c>
      <c r="AL514" s="117">
        <v>1</v>
      </c>
      <c r="AM514" s="10">
        <v>0</v>
      </c>
      <c r="AN514" s="98"/>
      <c r="AO514" s="119" t="s">
        <v>54</v>
      </c>
      <c r="AP514" s="117">
        <v>1</v>
      </c>
      <c r="AQ514" s="10">
        <v>0</v>
      </c>
      <c r="AR514" s="98">
        <f t="shared" si="47"/>
        <v>0</v>
      </c>
      <c r="AS514" s="119" t="s">
        <v>54</v>
      </c>
      <c r="AT514" s="117">
        <v>1</v>
      </c>
      <c r="AU514" s="10">
        <v>0</v>
      </c>
      <c r="AV514" s="8"/>
    </row>
    <row r="515" spans="1:48" x14ac:dyDescent="0.25">
      <c r="A515" s="6">
        <v>10512</v>
      </c>
      <c r="B515" s="6">
        <v>449349</v>
      </c>
      <c r="C515" s="6">
        <v>5425253</v>
      </c>
      <c r="D515" s="205">
        <v>12</v>
      </c>
      <c r="E515" s="6" t="s">
        <v>212</v>
      </c>
      <c r="F515" s="6">
        <v>1</v>
      </c>
      <c r="G515" s="6">
        <v>150</v>
      </c>
      <c r="H515" s="6">
        <v>150</v>
      </c>
      <c r="I515" s="6">
        <v>140</v>
      </c>
      <c r="J515" s="6">
        <f t="shared" si="42"/>
        <v>21000</v>
      </c>
      <c r="K515" s="6"/>
      <c r="L515" s="84">
        <f t="shared" si="44"/>
        <v>21428.571428571428</v>
      </c>
      <c r="M515" s="7"/>
      <c r="N515" s="7"/>
      <c r="O515" s="7"/>
      <c r="P515" s="7"/>
      <c r="Q515" s="7"/>
      <c r="R515" s="7"/>
      <c r="S515" s="119" t="s">
        <v>53</v>
      </c>
      <c r="T515" s="117">
        <v>1</v>
      </c>
      <c r="U515" s="10">
        <v>21428.571428571428</v>
      </c>
      <c r="V515" s="98">
        <f t="shared" si="45"/>
        <v>4.2851070248330516E-5</v>
      </c>
      <c r="W515" s="119" t="s">
        <v>53</v>
      </c>
      <c r="X515" s="117">
        <v>1</v>
      </c>
      <c r="Y515" s="10">
        <v>21428.571428571428</v>
      </c>
      <c r="Z515" s="98"/>
      <c r="AA515" s="9">
        <v>635</v>
      </c>
      <c r="AB515" s="119" t="s">
        <v>53</v>
      </c>
      <c r="AC515" s="117">
        <v>1</v>
      </c>
      <c r="AD515" s="10">
        <v>21428.571428571428</v>
      </c>
      <c r="AE515" s="110">
        <f>(Tabelle1[[#This Row],[gesamter Wärmebedarf unter Berücksichtigung Wirkungsgrad Gasfeuerungsanlage (Gas) '[kWh/a'] 2030]]*0.7)/8760</f>
        <v>1.7123287671232874</v>
      </c>
      <c r="AF515" s="8">
        <f t="shared" si="43"/>
        <v>4.142772506956657E-5</v>
      </c>
      <c r="AG515" s="119" t="s">
        <v>53</v>
      </c>
      <c r="AH515" s="117">
        <v>1</v>
      </c>
      <c r="AI515" s="10">
        <v>21428.571428571428</v>
      </c>
      <c r="AJ515" s="98">
        <f t="shared" si="46"/>
        <v>2.0362216423860254E-5</v>
      </c>
      <c r="AK515" s="119" t="s">
        <v>53</v>
      </c>
      <c r="AL515" s="117">
        <v>1</v>
      </c>
      <c r="AM515" s="10">
        <v>21428.571428571428</v>
      </c>
      <c r="AN515" s="98"/>
      <c r="AO515" s="119" t="s">
        <v>53</v>
      </c>
      <c r="AP515" s="117">
        <v>1</v>
      </c>
      <c r="AQ515" s="10">
        <v>21428.571428571428</v>
      </c>
      <c r="AR515" s="98">
        <f t="shared" si="47"/>
        <v>2.0362216423860254E-5</v>
      </c>
      <c r="AS515" s="119" t="s">
        <v>54</v>
      </c>
      <c r="AT515" s="117">
        <v>1</v>
      </c>
      <c r="AU515" s="10">
        <v>0</v>
      </c>
      <c r="AV515" s="8"/>
    </row>
    <row r="516" spans="1:48" x14ac:dyDescent="0.25">
      <c r="A516" s="6">
        <v>10513</v>
      </c>
      <c r="B516" s="6">
        <v>449341</v>
      </c>
      <c r="C516" s="6">
        <v>5425230</v>
      </c>
      <c r="D516" s="205">
        <v>12</v>
      </c>
      <c r="E516" s="75" t="s">
        <v>210</v>
      </c>
      <c r="F516" s="6">
        <v>6.73</v>
      </c>
      <c r="G516" s="6">
        <v>70</v>
      </c>
      <c r="H516" s="6">
        <v>471.1</v>
      </c>
      <c r="I516" s="6">
        <v>150</v>
      </c>
      <c r="J516" s="6">
        <f t="shared" ref="J516:J579" si="48">I516*H516</f>
        <v>70665</v>
      </c>
      <c r="K516" s="6"/>
      <c r="L516" s="84">
        <f t="shared" si="44"/>
        <v>72107.142857142855</v>
      </c>
      <c r="M516" s="7"/>
      <c r="N516" s="7"/>
      <c r="O516" s="7"/>
      <c r="P516" s="7"/>
      <c r="Q516" s="7"/>
      <c r="R516" s="7"/>
      <c r="S516" s="119" t="s">
        <v>54</v>
      </c>
      <c r="T516" s="117">
        <v>6.73</v>
      </c>
      <c r="U516" s="10">
        <v>0</v>
      </c>
      <c r="V516" s="98">
        <f t="shared" si="45"/>
        <v>0</v>
      </c>
      <c r="W516" s="119" t="s">
        <v>54</v>
      </c>
      <c r="X516" s="117">
        <v>6.73</v>
      </c>
      <c r="Y516" s="10">
        <v>0</v>
      </c>
      <c r="Z516" s="98"/>
      <c r="AA516" s="9">
        <v>1466</v>
      </c>
      <c r="AB516" s="119" t="s">
        <v>54</v>
      </c>
      <c r="AC516" s="117">
        <v>6.73</v>
      </c>
      <c r="AD516" s="10">
        <v>0</v>
      </c>
      <c r="AE516" s="110">
        <f>(Tabelle1[[#This Row],[gesamter Wärmebedarf unter Berücksichtigung Wirkungsgrad Gasfeuerungsanlage (Gas) '[kWh/a'] 2030]]*0.7)/8760</f>
        <v>0</v>
      </c>
      <c r="AF516" s="8">
        <f t="shared" ref="AF516:AF579" si="49">((AD516*$O$4)/$P$4)/31536000</f>
        <v>0</v>
      </c>
      <c r="AG516" s="119" t="s">
        <v>54</v>
      </c>
      <c r="AH516" s="117">
        <v>6.73</v>
      </c>
      <c r="AI516" s="10">
        <v>0</v>
      </c>
      <c r="AJ516" s="98">
        <f t="shared" si="46"/>
        <v>0</v>
      </c>
      <c r="AK516" s="119" t="s">
        <v>54</v>
      </c>
      <c r="AL516" s="117">
        <v>6.73</v>
      </c>
      <c r="AM516" s="10">
        <v>0</v>
      </c>
      <c r="AN516" s="98"/>
      <c r="AO516" s="119" t="s">
        <v>54</v>
      </c>
      <c r="AP516" s="117">
        <v>6.73</v>
      </c>
      <c r="AQ516" s="10">
        <v>0</v>
      </c>
      <c r="AR516" s="98">
        <f t="shared" si="47"/>
        <v>0</v>
      </c>
      <c r="AS516" s="119" t="s">
        <v>54</v>
      </c>
      <c r="AT516" s="117">
        <v>6.73</v>
      </c>
      <c r="AU516" s="10">
        <v>0</v>
      </c>
      <c r="AV516" s="8"/>
    </row>
    <row r="517" spans="1:48" x14ac:dyDescent="0.25">
      <c r="A517" s="6">
        <v>10514</v>
      </c>
      <c r="B517" s="6">
        <v>449296</v>
      </c>
      <c r="C517" s="6">
        <v>5425249</v>
      </c>
      <c r="D517" s="205">
        <v>9</v>
      </c>
      <c r="E517" s="6" t="s">
        <v>212</v>
      </c>
      <c r="F517" s="6">
        <v>1</v>
      </c>
      <c r="G517" s="6">
        <v>150</v>
      </c>
      <c r="H517" s="6">
        <v>150</v>
      </c>
      <c r="I517" s="6">
        <v>100</v>
      </c>
      <c r="J517" s="6">
        <f t="shared" si="48"/>
        <v>15000</v>
      </c>
      <c r="K517" s="6"/>
      <c r="L517" s="84">
        <f t="shared" ref="L517:L580" si="50">J517/$K$4</f>
        <v>15306.122448979591</v>
      </c>
      <c r="M517" s="7"/>
      <c r="N517" s="7"/>
      <c r="O517" s="7"/>
      <c r="P517" s="7"/>
      <c r="Q517" s="7"/>
      <c r="R517" s="7"/>
      <c r="S517" s="119" t="s">
        <v>54</v>
      </c>
      <c r="T517" s="117">
        <v>1</v>
      </c>
      <c r="U517" s="10">
        <v>0</v>
      </c>
      <c r="V517" s="98">
        <f t="shared" ref="V517:V580" si="51">((U517*$M$4)/$N$4)/31536000</f>
        <v>0</v>
      </c>
      <c r="W517" s="119" t="s">
        <v>54</v>
      </c>
      <c r="X517" s="117">
        <v>1</v>
      </c>
      <c r="Y517" s="10">
        <v>0</v>
      </c>
      <c r="Z517" s="98"/>
      <c r="AA517" s="9">
        <v>1283</v>
      </c>
      <c r="AB517" s="119" t="s">
        <v>54</v>
      </c>
      <c r="AC517" s="117">
        <v>1</v>
      </c>
      <c r="AD517" s="10">
        <v>0</v>
      </c>
      <c r="AE517" s="110">
        <f>(Tabelle1[[#This Row],[gesamter Wärmebedarf unter Berücksichtigung Wirkungsgrad Gasfeuerungsanlage (Gas) '[kWh/a'] 2030]]*0.7)/8760</f>
        <v>0</v>
      </c>
      <c r="AF517" s="8">
        <f t="shared" si="49"/>
        <v>0</v>
      </c>
      <c r="AG517" s="119" t="s">
        <v>54</v>
      </c>
      <c r="AH517" s="117">
        <v>1</v>
      </c>
      <c r="AI517" s="10">
        <v>0</v>
      </c>
      <c r="AJ517" s="98">
        <f t="shared" ref="AJ517:AJ580" si="52">((AI517*$Q$4)/$R$4)/31536000</f>
        <v>0</v>
      </c>
      <c r="AK517" s="119" t="s">
        <v>54</v>
      </c>
      <c r="AL517" s="117">
        <v>1</v>
      </c>
      <c r="AM517" s="10">
        <v>0</v>
      </c>
      <c r="AN517" s="98"/>
      <c r="AO517" s="119" t="s">
        <v>54</v>
      </c>
      <c r="AP517" s="117">
        <v>1</v>
      </c>
      <c r="AQ517" s="10">
        <v>0</v>
      </c>
      <c r="AR517" s="98">
        <f t="shared" ref="AR517:AR580" si="53">((AQ517*$Q$4)/$R$4)/31536000</f>
        <v>0</v>
      </c>
      <c r="AS517" s="119" t="s">
        <v>54</v>
      </c>
      <c r="AT517" s="117">
        <v>1</v>
      </c>
      <c r="AU517" s="10">
        <v>0</v>
      </c>
      <c r="AV517" s="8"/>
    </row>
    <row r="518" spans="1:48" x14ac:dyDescent="0.25">
      <c r="A518" s="6">
        <v>10515</v>
      </c>
      <c r="B518" s="6">
        <v>449320</v>
      </c>
      <c r="C518" s="6">
        <v>5425234</v>
      </c>
      <c r="D518" s="205">
        <v>13</v>
      </c>
      <c r="E518" s="6" t="s">
        <v>211</v>
      </c>
      <c r="F518" s="6">
        <v>2</v>
      </c>
      <c r="G518" s="6">
        <v>112</v>
      </c>
      <c r="H518" s="6">
        <v>224</v>
      </c>
      <c r="I518" s="6">
        <v>140</v>
      </c>
      <c r="J518" s="6">
        <f t="shared" si="48"/>
        <v>31360</v>
      </c>
      <c r="K518" s="6"/>
      <c r="L518" s="84">
        <f t="shared" si="50"/>
        <v>32000</v>
      </c>
      <c r="M518" s="7"/>
      <c r="N518" s="7"/>
      <c r="O518" s="7"/>
      <c r="P518" s="7"/>
      <c r="Q518" s="7"/>
      <c r="R518" s="7"/>
      <c r="S518" s="119" t="s">
        <v>53</v>
      </c>
      <c r="T518" s="117">
        <v>2</v>
      </c>
      <c r="U518" s="10">
        <v>32000</v>
      </c>
      <c r="V518" s="98">
        <f t="shared" si="51"/>
        <v>6.3990931570840246E-5</v>
      </c>
      <c r="W518" s="119" t="s">
        <v>53</v>
      </c>
      <c r="X518" s="117">
        <v>2</v>
      </c>
      <c r="Y518" s="10">
        <v>32000</v>
      </c>
      <c r="Z518" s="98"/>
      <c r="AA518" s="9">
        <v>1189</v>
      </c>
      <c r="AB518" s="119" t="s">
        <v>53</v>
      </c>
      <c r="AC518" s="117">
        <v>2</v>
      </c>
      <c r="AD518" s="10">
        <v>32000</v>
      </c>
      <c r="AE518" s="110">
        <f>(Tabelle1[[#This Row],[gesamter Wärmebedarf unter Berücksichtigung Wirkungsgrad Gasfeuerungsanlage (Gas) '[kWh/a'] 2030]]*0.7)/8760</f>
        <v>2.5570776255707761</v>
      </c>
      <c r="AF518" s="8">
        <f t="shared" si="49"/>
        <v>6.1865402770552755E-5</v>
      </c>
      <c r="AG518" s="119" t="s">
        <v>53</v>
      </c>
      <c r="AH518" s="117">
        <v>2</v>
      </c>
      <c r="AI518" s="10">
        <v>32000</v>
      </c>
      <c r="AJ518" s="98">
        <f t="shared" si="52"/>
        <v>3.0407576526297987E-5</v>
      </c>
      <c r="AK518" s="119" t="s">
        <v>53</v>
      </c>
      <c r="AL518" s="117">
        <v>2</v>
      </c>
      <c r="AM518" s="10">
        <v>32000</v>
      </c>
      <c r="AN518" s="98"/>
      <c r="AO518" s="119" t="s">
        <v>53</v>
      </c>
      <c r="AP518" s="117">
        <v>2</v>
      </c>
      <c r="AQ518" s="10">
        <v>32000</v>
      </c>
      <c r="AR518" s="98">
        <f t="shared" si="53"/>
        <v>3.0407576526297987E-5</v>
      </c>
      <c r="AS518" s="119" t="s">
        <v>53</v>
      </c>
      <c r="AT518" s="117">
        <v>2</v>
      </c>
      <c r="AU518" s="10">
        <v>32000</v>
      </c>
      <c r="AV518" s="8"/>
    </row>
    <row r="519" spans="1:48" x14ac:dyDescent="0.25">
      <c r="A519" s="6">
        <v>10516</v>
      </c>
      <c r="B519" s="6">
        <v>449663</v>
      </c>
      <c r="C519" s="6">
        <v>5425124</v>
      </c>
      <c r="D519" s="205">
        <v>10</v>
      </c>
      <c r="E519" s="75" t="s">
        <v>210</v>
      </c>
      <c r="F519" s="6">
        <v>6.73</v>
      </c>
      <c r="G519" s="6">
        <v>70</v>
      </c>
      <c r="H519" s="6">
        <v>471.1</v>
      </c>
      <c r="I519" s="6">
        <v>140</v>
      </c>
      <c r="J519" s="6">
        <f t="shared" si="48"/>
        <v>65954</v>
      </c>
      <c r="K519" s="6"/>
      <c r="L519" s="84">
        <f t="shared" si="50"/>
        <v>67300</v>
      </c>
      <c r="M519" s="7"/>
      <c r="N519" s="7"/>
      <c r="O519" s="7"/>
      <c r="P519" s="7"/>
      <c r="Q519" s="7"/>
      <c r="R519" s="7"/>
      <c r="S519" s="119" t="s">
        <v>53</v>
      </c>
      <c r="T519" s="117">
        <v>6.73</v>
      </c>
      <c r="U519" s="10">
        <v>67300</v>
      </c>
      <c r="V519" s="98">
        <f t="shared" si="51"/>
        <v>1.345809279599234E-4</v>
      </c>
      <c r="W519" s="119" t="s">
        <v>53</v>
      </c>
      <c r="X519" s="117">
        <v>6.73</v>
      </c>
      <c r="Y519" s="10">
        <v>67300</v>
      </c>
      <c r="Z519" s="98"/>
      <c r="AA519" s="9">
        <v>843</v>
      </c>
      <c r="AB519" s="119" t="s">
        <v>53</v>
      </c>
      <c r="AC519" s="117">
        <v>6.73</v>
      </c>
      <c r="AD519" s="10">
        <v>67300</v>
      </c>
      <c r="AE519" s="110">
        <f>(Tabelle1[[#This Row],[gesamter Wärmebedarf unter Berücksichtigung Wirkungsgrad Gasfeuerungsanlage (Gas) '[kWh/a'] 2030]]*0.7)/8760</f>
        <v>5.377853881278539</v>
      </c>
      <c r="AF519" s="8">
        <f t="shared" si="49"/>
        <v>1.3011067520181876E-4</v>
      </c>
      <c r="AG519" s="119" t="s">
        <v>53</v>
      </c>
      <c r="AH519" s="117">
        <v>6.73</v>
      </c>
      <c r="AI519" s="10">
        <v>67300</v>
      </c>
      <c r="AJ519" s="98">
        <f t="shared" si="52"/>
        <v>6.3950934381870443E-5</v>
      </c>
      <c r="AK519" s="119" t="s">
        <v>53</v>
      </c>
      <c r="AL519" s="117">
        <v>6.73</v>
      </c>
      <c r="AM519" s="10">
        <v>67300</v>
      </c>
      <c r="AN519" s="98"/>
      <c r="AO519" s="119" t="s">
        <v>53</v>
      </c>
      <c r="AP519" s="117">
        <v>6.73</v>
      </c>
      <c r="AQ519" s="10">
        <v>67300</v>
      </c>
      <c r="AR519" s="98">
        <f t="shared" si="53"/>
        <v>6.3950934381870443E-5</v>
      </c>
      <c r="AS519" s="119" t="s">
        <v>53</v>
      </c>
      <c r="AT519" s="117">
        <v>6.73</v>
      </c>
      <c r="AU519" s="10">
        <v>67300</v>
      </c>
      <c r="AV519" s="8"/>
    </row>
    <row r="520" spans="1:48" x14ac:dyDescent="0.25">
      <c r="A520" s="6">
        <v>10517</v>
      </c>
      <c r="B520" s="6">
        <v>449650</v>
      </c>
      <c r="C520" s="6">
        <v>5425128</v>
      </c>
      <c r="D520" s="205">
        <v>9</v>
      </c>
      <c r="E520" s="6" t="s">
        <v>195</v>
      </c>
      <c r="F520" s="6">
        <v>1</v>
      </c>
      <c r="G520" s="6">
        <v>90</v>
      </c>
      <c r="H520" s="6">
        <v>90</v>
      </c>
      <c r="I520" s="6">
        <v>170</v>
      </c>
      <c r="J520" s="6">
        <f t="shared" si="48"/>
        <v>15300</v>
      </c>
      <c r="K520" s="6"/>
      <c r="L520" s="84">
        <f t="shared" si="50"/>
        <v>15612.244897959185</v>
      </c>
      <c r="M520" s="7"/>
      <c r="N520" s="7"/>
      <c r="O520" s="7"/>
      <c r="P520" s="7"/>
      <c r="Q520" s="7"/>
      <c r="R520" s="7"/>
      <c r="S520" s="119" t="s">
        <v>53</v>
      </c>
      <c r="T520" s="117">
        <v>1</v>
      </c>
      <c r="U520" s="10">
        <v>15612.244897959185</v>
      </c>
      <c r="V520" s="98">
        <f t="shared" si="51"/>
        <v>3.1220065466640812E-5</v>
      </c>
      <c r="W520" s="119" t="s">
        <v>53</v>
      </c>
      <c r="X520" s="117">
        <v>1</v>
      </c>
      <c r="Y520" s="10">
        <v>15612.244897959185</v>
      </c>
      <c r="Z520" s="98"/>
      <c r="AA520" s="9">
        <v>669</v>
      </c>
      <c r="AB520" s="119" t="s">
        <v>53</v>
      </c>
      <c r="AC520" s="117">
        <v>1</v>
      </c>
      <c r="AD520" s="10">
        <v>15612.244897959185</v>
      </c>
      <c r="AE520" s="110">
        <f>(Tabelle1[[#This Row],[gesamter Wärmebedarf unter Berücksichtigung Wirkungsgrad Gasfeuerungsanlage (Gas) '[kWh/a'] 2030]]*0.7)/8760</f>
        <v>1.2475538160469668</v>
      </c>
      <c r="AF520" s="8">
        <f t="shared" si="49"/>
        <v>3.0183056836398508E-5</v>
      </c>
      <c r="AG520" s="119" t="s">
        <v>53</v>
      </c>
      <c r="AH520" s="117">
        <v>1</v>
      </c>
      <c r="AI520" s="10">
        <v>15612.244897959185</v>
      </c>
      <c r="AJ520" s="98">
        <f t="shared" si="52"/>
        <v>1.4835329108812474E-5</v>
      </c>
      <c r="AK520" s="119" t="s">
        <v>54</v>
      </c>
      <c r="AL520" s="117">
        <v>1</v>
      </c>
      <c r="AM520" s="10">
        <v>0</v>
      </c>
      <c r="AN520" s="98"/>
      <c r="AO520" s="119" t="s">
        <v>54</v>
      </c>
      <c r="AP520" s="117">
        <v>1</v>
      </c>
      <c r="AQ520" s="10">
        <v>0</v>
      </c>
      <c r="AR520" s="98">
        <f t="shared" si="53"/>
        <v>0</v>
      </c>
      <c r="AS520" s="119" t="s">
        <v>54</v>
      </c>
      <c r="AT520" s="117">
        <v>1</v>
      </c>
      <c r="AU520" s="10">
        <v>0</v>
      </c>
      <c r="AV520" s="8"/>
    </row>
    <row r="521" spans="1:48" x14ac:dyDescent="0.25">
      <c r="A521" s="6">
        <v>10518</v>
      </c>
      <c r="B521" s="6">
        <v>449640</v>
      </c>
      <c r="C521" s="6">
        <v>5425149</v>
      </c>
      <c r="D521" s="205">
        <v>10</v>
      </c>
      <c r="E521" s="6" t="s">
        <v>211</v>
      </c>
      <c r="F521" s="6">
        <v>2</v>
      </c>
      <c r="G521" s="6">
        <v>112</v>
      </c>
      <c r="H521" s="6">
        <v>224</v>
      </c>
      <c r="I521" s="6">
        <v>180</v>
      </c>
      <c r="J521" s="6">
        <f t="shared" si="48"/>
        <v>40320</v>
      </c>
      <c r="K521" s="6"/>
      <c r="L521" s="84">
        <f t="shared" si="50"/>
        <v>41142.857142857145</v>
      </c>
      <c r="M521" s="7"/>
      <c r="N521" s="7"/>
      <c r="O521" s="7"/>
      <c r="P521" s="7"/>
      <c r="Q521" s="7"/>
      <c r="R521" s="7"/>
      <c r="S521" s="119" t="s">
        <v>54</v>
      </c>
      <c r="T521" s="117">
        <v>2</v>
      </c>
      <c r="U521" s="10">
        <v>0</v>
      </c>
      <c r="V521" s="98">
        <f t="shared" si="51"/>
        <v>0</v>
      </c>
      <c r="W521" s="119" t="s">
        <v>54</v>
      </c>
      <c r="X521" s="117">
        <v>2</v>
      </c>
      <c r="Y521" s="10">
        <v>0</v>
      </c>
      <c r="Z521" s="98"/>
      <c r="AA521" s="9">
        <v>280</v>
      </c>
      <c r="AB521" s="119" t="s">
        <v>54</v>
      </c>
      <c r="AC521" s="117">
        <v>2</v>
      </c>
      <c r="AD521" s="10">
        <v>0</v>
      </c>
      <c r="AE521" s="110">
        <f>(Tabelle1[[#This Row],[gesamter Wärmebedarf unter Berücksichtigung Wirkungsgrad Gasfeuerungsanlage (Gas) '[kWh/a'] 2030]]*0.7)/8760</f>
        <v>0</v>
      </c>
      <c r="AF521" s="8">
        <f t="shared" si="49"/>
        <v>0</v>
      </c>
      <c r="AG521" s="119" t="s">
        <v>54</v>
      </c>
      <c r="AH521" s="117">
        <v>2</v>
      </c>
      <c r="AI521" s="10">
        <v>0</v>
      </c>
      <c r="AJ521" s="98">
        <f t="shared" si="52"/>
        <v>0</v>
      </c>
      <c r="AK521" s="119" t="s">
        <v>54</v>
      </c>
      <c r="AL521" s="117">
        <v>2</v>
      </c>
      <c r="AM521" s="10">
        <v>0</v>
      </c>
      <c r="AN521" s="98"/>
      <c r="AO521" s="119" t="s">
        <v>54</v>
      </c>
      <c r="AP521" s="117">
        <v>2</v>
      </c>
      <c r="AQ521" s="10">
        <v>0</v>
      </c>
      <c r="AR521" s="98">
        <f t="shared" si="53"/>
        <v>0</v>
      </c>
      <c r="AS521" s="119" t="s">
        <v>54</v>
      </c>
      <c r="AT521" s="117">
        <v>2</v>
      </c>
      <c r="AU521" s="10">
        <v>0</v>
      </c>
      <c r="AV521" s="8"/>
    </row>
    <row r="522" spans="1:48" x14ac:dyDescent="0.25">
      <c r="A522" s="6">
        <v>10519</v>
      </c>
      <c r="B522" s="6">
        <v>449629</v>
      </c>
      <c r="C522" s="6">
        <v>5425131</v>
      </c>
      <c r="D522" s="205">
        <v>9</v>
      </c>
      <c r="E522" s="6" t="s">
        <v>212</v>
      </c>
      <c r="F522" s="6">
        <v>1</v>
      </c>
      <c r="G522" s="6">
        <v>150</v>
      </c>
      <c r="H522" s="6">
        <v>150</v>
      </c>
      <c r="I522" s="6">
        <v>70</v>
      </c>
      <c r="J522" s="6">
        <f t="shared" si="48"/>
        <v>10500</v>
      </c>
      <c r="K522" s="6"/>
      <c r="L522" s="84">
        <f t="shared" si="50"/>
        <v>10714.285714285714</v>
      </c>
      <c r="M522" s="7"/>
      <c r="N522" s="7"/>
      <c r="O522" s="7"/>
      <c r="P522" s="7"/>
      <c r="Q522" s="7"/>
      <c r="R522" s="7"/>
      <c r="S522" s="119" t="s">
        <v>54</v>
      </c>
      <c r="T522" s="117">
        <v>1</v>
      </c>
      <c r="U522" s="10">
        <v>0</v>
      </c>
      <c r="V522" s="98">
        <f t="shared" si="51"/>
        <v>0</v>
      </c>
      <c r="W522" s="119" t="s">
        <v>54</v>
      </c>
      <c r="X522" s="117">
        <v>1</v>
      </c>
      <c r="Y522" s="10">
        <v>0</v>
      </c>
      <c r="Z522" s="98"/>
      <c r="AA522" s="9">
        <v>1568</v>
      </c>
      <c r="AB522" s="119" t="s">
        <v>54</v>
      </c>
      <c r="AC522" s="117">
        <v>1</v>
      </c>
      <c r="AD522" s="10">
        <v>0</v>
      </c>
      <c r="AE522" s="110">
        <f>(Tabelle1[[#This Row],[gesamter Wärmebedarf unter Berücksichtigung Wirkungsgrad Gasfeuerungsanlage (Gas) '[kWh/a'] 2030]]*0.7)/8760</f>
        <v>0</v>
      </c>
      <c r="AF522" s="8">
        <f t="shared" si="49"/>
        <v>0</v>
      </c>
      <c r="AG522" s="119" t="s">
        <v>54</v>
      </c>
      <c r="AH522" s="117">
        <v>1</v>
      </c>
      <c r="AI522" s="10">
        <v>0</v>
      </c>
      <c r="AJ522" s="98">
        <f t="shared" si="52"/>
        <v>0</v>
      </c>
      <c r="AK522" s="119" t="s">
        <v>54</v>
      </c>
      <c r="AL522" s="117">
        <v>1</v>
      </c>
      <c r="AM522" s="10">
        <v>0</v>
      </c>
      <c r="AN522" s="98"/>
      <c r="AO522" s="119" t="s">
        <v>54</v>
      </c>
      <c r="AP522" s="117">
        <v>1</v>
      </c>
      <c r="AQ522" s="10">
        <v>0</v>
      </c>
      <c r="AR522" s="98">
        <f t="shared" si="53"/>
        <v>0</v>
      </c>
      <c r="AS522" s="119" t="s">
        <v>54</v>
      </c>
      <c r="AT522" s="117">
        <v>1</v>
      </c>
      <c r="AU522" s="10">
        <v>0</v>
      </c>
      <c r="AV522" s="8"/>
    </row>
    <row r="523" spans="1:48" x14ac:dyDescent="0.25">
      <c r="A523" s="6">
        <v>10520</v>
      </c>
      <c r="B523" s="6">
        <v>449630</v>
      </c>
      <c r="C523" s="6">
        <v>5425150</v>
      </c>
      <c r="D523" s="205">
        <v>9</v>
      </c>
      <c r="E523" s="6" t="s">
        <v>212</v>
      </c>
      <c r="F523" s="6">
        <v>1</v>
      </c>
      <c r="G523" s="6">
        <v>150</v>
      </c>
      <c r="H523" s="6">
        <v>150</v>
      </c>
      <c r="I523" s="6">
        <v>150</v>
      </c>
      <c r="J523" s="6">
        <f t="shared" si="48"/>
        <v>22500</v>
      </c>
      <c r="K523" s="6"/>
      <c r="L523" s="84">
        <f t="shared" si="50"/>
        <v>22959.18367346939</v>
      </c>
      <c r="M523" s="7"/>
      <c r="N523" s="7"/>
      <c r="O523" s="7"/>
      <c r="P523" s="7"/>
      <c r="Q523" s="7"/>
      <c r="R523" s="7"/>
      <c r="S523" s="119" t="s">
        <v>54</v>
      </c>
      <c r="T523" s="117">
        <v>1</v>
      </c>
      <c r="U523" s="10">
        <v>0</v>
      </c>
      <c r="V523" s="98">
        <f t="shared" si="51"/>
        <v>0</v>
      </c>
      <c r="W523" s="119" t="s">
        <v>54</v>
      </c>
      <c r="X523" s="117">
        <v>1</v>
      </c>
      <c r="Y523" s="10">
        <v>0</v>
      </c>
      <c r="Z523" s="98"/>
      <c r="AA523" s="9">
        <v>352</v>
      </c>
      <c r="AB523" s="119" t="s">
        <v>54</v>
      </c>
      <c r="AC523" s="117">
        <v>1</v>
      </c>
      <c r="AD523" s="10">
        <v>0</v>
      </c>
      <c r="AE523" s="110">
        <f>(Tabelle1[[#This Row],[gesamter Wärmebedarf unter Berücksichtigung Wirkungsgrad Gasfeuerungsanlage (Gas) '[kWh/a'] 2030]]*0.7)/8760</f>
        <v>0</v>
      </c>
      <c r="AF523" s="8">
        <f t="shared" si="49"/>
        <v>0</v>
      </c>
      <c r="AG523" s="119" t="s">
        <v>54</v>
      </c>
      <c r="AH523" s="117">
        <v>1</v>
      </c>
      <c r="AI523" s="10">
        <v>0</v>
      </c>
      <c r="AJ523" s="98">
        <f t="shared" si="52"/>
        <v>0</v>
      </c>
      <c r="AK523" s="119" t="s">
        <v>54</v>
      </c>
      <c r="AL523" s="117">
        <v>1</v>
      </c>
      <c r="AM523" s="10">
        <v>0</v>
      </c>
      <c r="AN523" s="98"/>
      <c r="AO523" s="119" t="s">
        <v>54</v>
      </c>
      <c r="AP523" s="117">
        <v>1</v>
      </c>
      <c r="AQ523" s="10">
        <v>0</v>
      </c>
      <c r="AR523" s="98">
        <f t="shared" si="53"/>
        <v>0</v>
      </c>
      <c r="AS523" s="119" t="s">
        <v>54</v>
      </c>
      <c r="AT523" s="117">
        <v>1</v>
      </c>
      <c r="AU523" s="10">
        <v>0</v>
      </c>
      <c r="AV523" s="8"/>
    </row>
    <row r="524" spans="1:48" x14ac:dyDescent="0.25">
      <c r="A524" s="6">
        <v>10521</v>
      </c>
      <c r="B524" s="6">
        <v>449609</v>
      </c>
      <c r="C524" s="6">
        <v>5425135</v>
      </c>
      <c r="D524" s="205">
        <v>9</v>
      </c>
      <c r="E524" s="75" t="s">
        <v>210</v>
      </c>
      <c r="F524" s="6">
        <v>6.73</v>
      </c>
      <c r="G524" s="6">
        <v>70</v>
      </c>
      <c r="H524" s="6">
        <v>471.1</v>
      </c>
      <c r="I524" s="6">
        <v>90</v>
      </c>
      <c r="J524" s="6">
        <f t="shared" si="48"/>
        <v>42399</v>
      </c>
      <c r="K524" s="6"/>
      <c r="L524" s="84">
        <f t="shared" si="50"/>
        <v>43264.285714285717</v>
      </c>
      <c r="M524" s="7"/>
      <c r="N524" s="7"/>
      <c r="O524" s="7"/>
      <c r="P524" s="7"/>
      <c r="Q524" s="7"/>
      <c r="R524" s="7"/>
      <c r="S524" s="119" t="s">
        <v>53</v>
      </c>
      <c r="T524" s="117">
        <v>6.73</v>
      </c>
      <c r="U524" s="10">
        <v>43264.285714285717</v>
      </c>
      <c r="V524" s="98">
        <f t="shared" si="51"/>
        <v>8.6516310831379322E-5</v>
      </c>
      <c r="W524" s="119" t="s">
        <v>53</v>
      </c>
      <c r="X524" s="117">
        <v>6.73</v>
      </c>
      <c r="Y524" s="10">
        <v>43264.285714285717</v>
      </c>
      <c r="Z524" s="98"/>
      <c r="AA524" s="9">
        <v>750</v>
      </c>
      <c r="AB524" s="119" t="s">
        <v>53</v>
      </c>
      <c r="AC524" s="117">
        <v>6.73</v>
      </c>
      <c r="AD524" s="10">
        <v>43264.285714285717</v>
      </c>
      <c r="AE524" s="110">
        <f>(Tabelle1[[#This Row],[gesamter Wärmebedarf unter Berücksichtigung Wirkungsgrad Gasfeuerungsanlage (Gas) '[kWh/a'] 2030]]*0.7)/8760</f>
        <v>3.4571917808219177</v>
      </c>
      <c r="AF524" s="8">
        <f t="shared" si="49"/>
        <v>8.3642576915454912E-5</v>
      </c>
      <c r="AG524" s="119" t="s">
        <v>53</v>
      </c>
      <c r="AH524" s="117">
        <v>6.73</v>
      </c>
      <c r="AI524" s="10">
        <v>43264.285714285717</v>
      </c>
      <c r="AJ524" s="98">
        <f t="shared" si="52"/>
        <v>4.1111314959773865E-5</v>
      </c>
      <c r="AK524" s="119" t="s">
        <v>53</v>
      </c>
      <c r="AL524" s="117">
        <v>6.73</v>
      </c>
      <c r="AM524" s="10">
        <v>43264.285714285717</v>
      </c>
      <c r="AN524" s="98"/>
      <c r="AO524" s="119" t="s">
        <v>54</v>
      </c>
      <c r="AP524" s="117">
        <v>6.73</v>
      </c>
      <c r="AQ524" s="10">
        <v>0</v>
      </c>
      <c r="AR524" s="98">
        <f t="shared" si="53"/>
        <v>0</v>
      </c>
      <c r="AS524" s="119" t="s">
        <v>54</v>
      </c>
      <c r="AT524" s="117">
        <v>6.73</v>
      </c>
      <c r="AU524" s="10">
        <v>0</v>
      </c>
      <c r="AV524" s="8"/>
    </row>
    <row r="525" spans="1:48" x14ac:dyDescent="0.25">
      <c r="A525" s="6">
        <v>10522</v>
      </c>
      <c r="B525" s="6">
        <v>449609</v>
      </c>
      <c r="C525" s="6">
        <v>5425153</v>
      </c>
      <c r="D525" s="205">
        <v>8</v>
      </c>
      <c r="E525" s="6" t="s">
        <v>212</v>
      </c>
      <c r="F525" s="6">
        <v>1</v>
      </c>
      <c r="G525" s="6">
        <v>150</v>
      </c>
      <c r="H525" s="6">
        <v>150</v>
      </c>
      <c r="I525" s="6">
        <v>150</v>
      </c>
      <c r="J525" s="6">
        <f t="shared" si="48"/>
        <v>22500</v>
      </c>
      <c r="K525" s="6"/>
      <c r="L525" s="84">
        <f t="shared" si="50"/>
        <v>22959.18367346939</v>
      </c>
      <c r="M525" s="7"/>
      <c r="N525" s="7"/>
      <c r="O525" s="7"/>
      <c r="P525" s="7"/>
      <c r="Q525" s="7"/>
      <c r="R525" s="7"/>
      <c r="S525" s="119" t="s">
        <v>54</v>
      </c>
      <c r="T525" s="117">
        <v>1</v>
      </c>
      <c r="U525" s="10">
        <v>0</v>
      </c>
      <c r="V525" s="98">
        <f t="shared" si="51"/>
        <v>0</v>
      </c>
      <c r="W525" s="119" t="s">
        <v>54</v>
      </c>
      <c r="X525" s="117">
        <v>1</v>
      </c>
      <c r="Y525" s="10">
        <v>0</v>
      </c>
      <c r="Z525" s="98"/>
      <c r="AA525" s="9">
        <v>1446</v>
      </c>
      <c r="AB525" s="119" t="s">
        <v>54</v>
      </c>
      <c r="AC525" s="117">
        <v>1</v>
      </c>
      <c r="AD525" s="10">
        <v>0</v>
      </c>
      <c r="AE525" s="110">
        <f>(Tabelle1[[#This Row],[gesamter Wärmebedarf unter Berücksichtigung Wirkungsgrad Gasfeuerungsanlage (Gas) '[kWh/a'] 2030]]*0.7)/8760</f>
        <v>0</v>
      </c>
      <c r="AF525" s="8">
        <f t="shared" si="49"/>
        <v>0</v>
      </c>
      <c r="AG525" s="119" t="s">
        <v>54</v>
      </c>
      <c r="AH525" s="117">
        <v>1</v>
      </c>
      <c r="AI525" s="10">
        <v>0</v>
      </c>
      <c r="AJ525" s="98">
        <f t="shared" si="52"/>
        <v>0</v>
      </c>
      <c r="AK525" s="119" t="s">
        <v>54</v>
      </c>
      <c r="AL525" s="117">
        <v>1</v>
      </c>
      <c r="AM525" s="10">
        <v>0</v>
      </c>
      <c r="AN525" s="98"/>
      <c r="AO525" s="119" t="s">
        <v>54</v>
      </c>
      <c r="AP525" s="117">
        <v>1</v>
      </c>
      <c r="AQ525" s="10">
        <v>0</v>
      </c>
      <c r="AR525" s="98">
        <f t="shared" si="53"/>
        <v>0</v>
      </c>
      <c r="AS525" s="119" t="s">
        <v>54</v>
      </c>
      <c r="AT525" s="117">
        <v>1</v>
      </c>
      <c r="AU525" s="10">
        <v>0</v>
      </c>
      <c r="AV525" s="8"/>
    </row>
    <row r="526" spans="1:48" x14ac:dyDescent="0.25">
      <c r="A526" s="6">
        <v>10523</v>
      </c>
      <c r="B526" s="6">
        <v>449588</v>
      </c>
      <c r="C526" s="6">
        <v>5425136</v>
      </c>
      <c r="D526" s="205">
        <v>11</v>
      </c>
      <c r="E526" s="75" t="s">
        <v>210</v>
      </c>
      <c r="F526" s="6">
        <v>6.73</v>
      </c>
      <c r="G526" s="6">
        <v>70</v>
      </c>
      <c r="H526" s="6">
        <v>471.1</v>
      </c>
      <c r="I526" s="6">
        <v>170</v>
      </c>
      <c r="J526" s="6">
        <f t="shared" si="48"/>
        <v>80087</v>
      </c>
      <c r="K526" s="6"/>
      <c r="L526" s="84">
        <f t="shared" si="50"/>
        <v>81721.42857142858</v>
      </c>
      <c r="M526" s="7"/>
      <c r="N526" s="7"/>
      <c r="O526" s="7"/>
      <c r="P526" s="7"/>
      <c r="Q526" s="7"/>
      <c r="R526" s="7"/>
      <c r="S526" s="119" t="s">
        <v>53</v>
      </c>
      <c r="T526" s="117">
        <v>6.73</v>
      </c>
      <c r="U526" s="10">
        <v>81721.42857142858</v>
      </c>
      <c r="V526" s="98">
        <f t="shared" si="51"/>
        <v>1.6341969823704985E-4</v>
      </c>
      <c r="W526" s="119" t="s">
        <v>53</v>
      </c>
      <c r="X526" s="117">
        <v>6.73</v>
      </c>
      <c r="Y526" s="10">
        <v>81721.42857142858</v>
      </c>
      <c r="Z526" s="98"/>
      <c r="AA526" s="9">
        <v>1576</v>
      </c>
      <c r="AB526" s="119" t="s">
        <v>53</v>
      </c>
      <c r="AC526" s="117">
        <v>6.73</v>
      </c>
      <c r="AD526" s="10">
        <v>81721.42857142858</v>
      </c>
      <c r="AE526" s="110">
        <f>(Tabelle1[[#This Row],[gesamter Wärmebedarf unter Berücksichtigung Wirkungsgrad Gasfeuerungsanlage (Gas) '[kWh/a'] 2030]]*0.7)/8760</f>
        <v>6.5302511415525117</v>
      </c>
      <c r="AF526" s="8">
        <f t="shared" si="49"/>
        <v>1.5799153417363709E-4</v>
      </c>
      <c r="AG526" s="119" t="s">
        <v>53</v>
      </c>
      <c r="AH526" s="117">
        <v>6.73</v>
      </c>
      <c r="AI526" s="10">
        <v>81721.42857142858</v>
      </c>
      <c r="AJ526" s="98">
        <f t="shared" si="52"/>
        <v>7.7654706035128418E-5</v>
      </c>
      <c r="AK526" s="119" t="s">
        <v>53</v>
      </c>
      <c r="AL526" s="117">
        <v>6.73</v>
      </c>
      <c r="AM526" s="10">
        <v>81721.42857142858</v>
      </c>
      <c r="AN526" s="98"/>
      <c r="AO526" s="119" t="s">
        <v>54</v>
      </c>
      <c r="AP526" s="117">
        <v>6.73</v>
      </c>
      <c r="AQ526" s="10">
        <v>0</v>
      </c>
      <c r="AR526" s="98">
        <f t="shared" si="53"/>
        <v>0</v>
      </c>
      <c r="AS526" s="119" t="s">
        <v>54</v>
      </c>
      <c r="AT526" s="117">
        <v>6.73</v>
      </c>
      <c r="AU526" s="10">
        <v>0</v>
      </c>
      <c r="AV526" s="8"/>
    </row>
    <row r="527" spans="1:48" x14ac:dyDescent="0.25">
      <c r="A527" s="6">
        <v>10524</v>
      </c>
      <c r="B527" s="6">
        <v>449593</v>
      </c>
      <c r="C527" s="6">
        <v>5425159</v>
      </c>
      <c r="D527" s="205">
        <v>13</v>
      </c>
      <c r="E527" s="6" t="s">
        <v>211</v>
      </c>
      <c r="F527" s="6">
        <v>2</v>
      </c>
      <c r="G527" s="6">
        <v>112</v>
      </c>
      <c r="H527" s="6">
        <v>224</v>
      </c>
      <c r="I527" s="6">
        <v>320</v>
      </c>
      <c r="J527" s="6">
        <f t="shared" si="48"/>
        <v>71680</v>
      </c>
      <c r="K527" s="6"/>
      <c r="L527" s="84">
        <f t="shared" si="50"/>
        <v>73142.857142857145</v>
      </c>
      <c r="M527" s="7"/>
      <c r="N527" s="7"/>
      <c r="O527" s="7"/>
      <c r="P527" s="7"/>
      <c r="Q527" s="7"/>
      <c r="R527" s="7"/>
      <c r="S527" s="119" t="s">
        <v>54</v>
      </c>
      <c r="T527" s="117">
        <v>2</v>
      </c>
      <c r="U527" s="10">
        <v>0</v>
      </c>
      <c r="V527" s="98">
        <f t="shared" si="51"/>
        <v>0</v>
      </c>
      <c r="W527" s="119" t="s">
        <v>54</v>
      </c>
      <c r="X527" s="117">
        <v>2</v>
      </c>
      <c r="Y527" s="10">
        <v>0</v>
      </c>
      <c r="Z527" s="98"/>
      <c r="AA527" s="9">
        <v>496</v>
      </c>
      <c r="AB527" s="119" t="s">
        <v>54</v>
      </c>
      <c r="AC527" s="117">
        <v>2</v>
      </c>
      <c r="AD527" s="10">
        <v>0</v>
      </c>
      <c r="AE527" s="110">
        <f>(Tabelle1[[#This Row],[gesamter Wärmebedarf unter Berücksichtigung Wirkungsgrad Gasfeuerungsanlage (Gas) '[kWh/a'] 2030]]*0.7)/8760</f>
        <v>0</v>
      </c>
      <c r="AF527" s="8">
        <f t="shared" si="49"/>
        <v>0</v>
      </c>
      <c r="AG527" s="119" t="s">
        <v>54</v>
      </c>
      <c r="AH527" s="117">
        <v>2</v>
      </c>
      <c r="AI527" s="10">
        <v>0</v>
      </c>
      <c r="AJ527" s="98">
        <f t="shared" si="52"/>
        <v>0</v>
      </c>
      <c r="AK527" s="119" t="s">
        <v>54</v>
      </c>
      <c r="AL527" s="117">
        <v>2</v>
      </c>
      <c r="AM527" s="10">
        <v>0</v>
      </c>
      <c r="AN527" s="98"/>
      <c r="AO527" s="119" t="s">
        <v>54</v>
      </c>
      <c r="AP527" s="117">
        <v>2</v>
      </c>
      <c r="AQ527" s="10">
        <v>0</v>
      </c>
      <c r="AR527" s="98">
        <f t="shared" si="53"/>
        <v>0</v>
      </c>
      <c r="AS527" s="119" t="s">
        <v>54</v>
      </c>
      <c r="AT527" s="117">
        <v>2</v>
      </c>
      <c r="AU527" s="10">
        <v>0</v>
      </c>
      <c r="AV527" s="8"/>
    </row>
    <row r="528" spans="1:48" x14ac:dyDescent="0.25">
      <c r="A528" s="6">
        <v>10525</v>
      </c>
      <c r="B528" s="6">
        <v>449579</v>
      </c>
      <c r="C528" s="6">
        <v>5425137</v>
      </c>
      <c r="D528" s="205">
        <v>11</v>
      </c>
      <c r="E528" s="75" t="s">
        <v>210</v>
      </c>
      <c r="F528" s="6">
        <v>6.73</v>
      </c>
      <c r="G528" s="6">
        <v>70</v>
      </c>
      <c r="H528" s="6">
        <v>471.1</v>
      </c>
      <c r="I528" s="6">
        <v>100</v>
      </c>
      <c r="J528" s="6">
        <f t="shared" si="48"/>
        <v>47110</v>
      </c>
      <c r="K528" s="6"/>
      <c r="L528" s="84">
        <f t="shared" si="50"/>
        <v>48071.428571428572</v>
      </c>
      <c r="M528" s="7"/>
      <c r="N528" s="7"/>
      <c r="O528" s="7"/>
      <c r="P528" s="7"/>
      <c r="Q528" s="7"/>
      <c r="R528" s="7"/>
      <c r="S528" s="119" t="s">
        <v>53</v>
      </c>
      <c r="T528" s="117">
        <v>6.73</v>
      </c>
      <c r="U528" s="10">
        <v>48071.428571428572</v>
      </c>
      <c r="V528" s="98">
        <f t="shared" si="51"/>
        <v>9.6129234257088134E-5</v>
      </c>
      <c r="W528" s="119" t="s">
        <v>53</v>
      </c>
      <c r="X528" s="117">
        <v>6.73</v>
      </c>
      <c r="Y528" s="10">
        <v>48071.428571428572</v>
      </c>
      <c r="Z528" s="98"/>
      <c r="AA528" s="9">
        <v>339</v>
      </c>
      <c r="AB528" s="119" t="s">
        <v>53</v>
      </c>
      <c r="AC528" s="117">
        <v>6.73</v>
      </c>
      <c r="AD528" s="10">
        <v>48071.428571428572</v>
      </c>
      <c r="AE528" s="110">
        <f>(Tabelle1[[#This Row],[gesamter Wärmebedarf unter Berücksichtigung Wirkungsgrad Gasfeuerungsanlage (Gas) '[kWh/a'] 2030]]*0.7)/8760</f>
        <v>3.8413242009132422</v>
      </c>
      <c r="AF528" s="8">
        <f t="shared" si="49"/>
        <v>9.2936196572727679E-5</v>
      </c>
      <c r="AG528" s="119" t="s">
        <v>53</v>
      </c>
      <c r="AH528" s="117">
        <v>6.73</v>
      </c>
      <c r="AI528" s="10">
        <v>48071.428571428572</v>
      </c>
      <c r="AJ528" s="98">
        <f t="shared" si="52"/>
        <v>4.5679238844193183E-5</v>
      </c>
      <c r="AK528" s="119" t="s">
        <v>53</v>
      </c>
      <c r="AL528" s="117">
        <v>6.73</v>
      </c>
      <c r="AM528" s="10">
        <v>48071.428571428572</v>
      </c>
      <c r="AN528" s="98"/>
      <c r="AO528" s="119" t="s">
        <v>53</v>
      </c>
      <c r="AP528" s="117">
        <v>6.73</v>
      </c>
      <c r="AQ528" s="10">
        <v>48071.428571428572</v>
      </c>
      <c r="AR528" s="98">
        <f t="shared" si="53"/>
        <v>4.5679238844193183E-5</v>
      </c>
      <c r="AS528" s="119" t="s">
        <v>53</v>
      </c>
      <c r="AT528" s="117">
        <v>6.73</v>
      </c>
      <c r="AU528" s="10">
        <v>48071.428571428572</v>
      </c>
      <c r="AV528" s="8"/>
    </row>
    <row r="529" spans="1:48" x14ac:dyDescent="0.25">
      <c r="A529" s="6">
        <v>10526</v>
      </c>
      <c r="B529" s="6">
        <v>449574</v>
      </c>
      <c r="C529" s="6">
        <v>5425159</v>
      </c>
      <c r="D529" s="205">
        <v>10</v>
      </c>
      <c r="E529" s="6" t="s">
        <v>212</v>
      </c>
      <c r="F529" s="6">
        <v>1</v>
      </c>
      <c r="G529" s="6">
        <v>150</v>
      </c>
      <c r="H529" s="6">
        <v>150</v>
      </c>
      <c r="I529" s="6">
        <v>180</v>
      </c>
      <c r="J529" s="6">
        <f t="shared" si="48"/>
        <v>27000</v>
      </c>
      <c r="K529" s="6"/>
      <c r="L529" s="84">
        <f t="shared" si="50"/>
        <v>27551.020408163266</v>
      </c>
      <c r="M529" s="7"/>
      <c r="N529" s="7"/>
      <c r="O529" s="7"/>
      <c r="P529" s="7"/>
      <c r="Q529" s="7"/>
      <c r="R529" s="7"/>
      <c r="S529" s="119" t="s">
        <v>53</v>
      </c>
      <c r="T529" s="117">
        <v>1</v>
      </c>
      <c r="U529" s="10">
        <v>27551.020408163266</v>
      </c>
      <c r="V529" s="98">
        <f t="shared" si="51"/>
        <v>5.5094233176424957E-5</v>
      </c>
      <c r="W529" s="119" t="s">
        <v>53</v>
      </c>
      <c r="X529" s="117">
        <v>1</v>
      </c>
      <c r="Y529" s="10">
        <v>27551.020408163266</v>
      </c>
      <c r="Z529" s="98"/>
      <c r="AA529" s="9">
        <v>1097</v>
      </c>
      <c r="AB529" s="119" t="s">
        <v>53</v>
      </c>
      <c r="AC529" s="117">
        <v>1</v>
      </c>
      <c r="AD529" s="10">
        <v>27551.020408163266</v>
      </c>
      <c r="AE529" s="110">
        <f>(Tabelle1[[#This Row],[gesamter Wärmebedarf unter Berücksichtigung Wirkungsgrad Gasfeuerungsanlage (Gas) '[kWh/a'] 2030]]*0.7)/8760</f>
        <v>2.2015655577299413</v>
      </c>
      <c r="AF529" s="8">
        <f t="shared" si="49"/>
        <v>5.3264217946585601E-5</v>
      </c>
      <c r="AG529" s="119" t="s">
        <v>53</v>
      </c>
      <c r="AH529" s="117">
        <v>1</v>
      </c>
      <c r="AI529" s="10">
        <v>27551.020408163266</v>
      </c>
      <c r="AJ529" s="98">
        <f t="shared" si="52"/>
        <v>2.6179992544963188E-5</v>
      </c>
      <c r="AK529" s="119" t="s">
        <v>53</v>
      </c>
      <c r="AL529" s="117">
        <v>1</v>
      </c>
      <c r="AM529" s="10">
        <v>27551.020408163266</v>
      </c>
      <c r="AN529" s="98"/>
      <c r="AO529" s="119" t="s">
        <v>53</v>
      </c>
      <c r="AP529" s="117">
        <v>1</v>
      </c>
      <c r="AQ529" s="10">
        <v>27551.020408163266</v>
      </c>
      <c r="AR529" s="98">
        <f t="shared" si="53"/>
        <v>2.6179992544963188E-5</v>
      </c>
      <c r="AS529" s="119" t="s">
        <v>54</v>
      </c>
      <c r="AT529" s="117">
        <v>1</v>
      </c>
      <c r="AU529" s="10">
        <v>0</v>
      </c>
      <c r="AV529" s="8"/>
    </row>
    <row r="530" spans="1:48" x14ac:dyDescent="0.25">
      <c r="A530" s="6">
        <v>10527</v>
      </c>
      <c r="B530" s="6">
        <v>449559</v>
      </c>
      <c r="C530" s="6">
        <v>5425166</v>
      </c>
      <c r="D530" s="205">
        <v>15</v>
      </c>
      <c r="E530" s="6" t="s">
        <v>195</v>
      </c>
      <c r="F530" s="6">
        <v>1</v>
      </c>
      <c r="G530" s="6">
        <v>90</v>
      </c>
      <c r="H530" s="6">
        <v>90</v>
      </c>
      <c r="I530" s="6">
        <v>200</v>
      </c>
      <c r="J530" s="6">
        <f t="shared" si="48"/>
        <v>18000</v>
      </c>
      <c r="K530" s="6"/>
      <c r="L530" s="84">
        <f t="shared" si="50"/>
        <v>18367.34693877551</v>
      </c>
      <c r="M530" s="7"/>
      <c r="N530" s="7"/>
      <c r="O530" s="7"/>
      <c r="P530" s="7"/>
      <c r="Q530" s="7"/>
      <c r="R530" s="7"/>
      <c r="S530" s="119" t="s">
        <v>54</v>
      </c>
      <c r="T530" s="117">
        <v>1</v>
      </c>
      <c r="U530" s="10">
        <v>0</v>
      </c>
      <c r="V530" s="98">
        <f t="shared" si="51"/>
        <v>0</v>
      </c>
      <c r="W530" s="119" t="s">
        <v>54</v>
      </c>
      <c r="X530" s="117">
        <v>1</v>
      </c>
      <c r="Y530" s="10">
        <v>0</v>
      </c>
      <c r="Z530" s="98"/>
      <c r="AA530" s="9">
        <v>1643</v>
      </c>
      <c r="AB530" s="119" t="s">
        <v>54</v>
      </c>
      <c r="AC530" s="117">
        <v>1</v>
      </c>
      <c r="AD530" s="10">
        <v>0</v>
      </c>
      <c r="AE530" s="110">
        <f>(Tabelle1[[#This Row],[gesamter Wärmebedarf unter Berücksichtigung Wirkungsgrad Gasfeuerungsanlage (Gas) '[kWh/a'] 2030]]*0.7)/8760</f>
        <v>0</v>
      </c>
      <c r="AF530" s="8">
        <f t="shared" si="49"/>
        <v>0</v>
      </c>
      <c r="AG530" s="119" t="s">
        <v>54</v>
      </c>
      <c r="AH530" s="117">
        <v>1</v>
      </c>
      <c r="AI530" s="10">
        <v>0</v>
      </c>
      <c r="AJ530" s="98">
        <f t="shared" si="52"/>
        <v>0</v>
      </c>
      <c r="AK530" s="119" t="s">
        <v>54</v>
      </c>
      <c r="AL530" s="117">
        <v>1</v>
      </c>
      <c r="AM530" s="10">
        <v>0</v>
      </c>
      <c r="AN530" s="98"/>
      <c r="AO530" s="119" t="s">
        <v>54</v>
      </c>
      <c r="AP530" s="117">
        <v>1</v>
      </c>
      <c r="AQ530" s="10">
        <v>0</v>
      </c>
      <c r="AR530" s="98">
        <f t="shared" si="53"/>
        <v>0</v>
      </c>
      <c r="AS530" s="119" t="s">
        <v>54</v>
      </c>
      <c r="AT530" s="117">
        <v>1</v>
      </c>
      <c r="AU530" s="10">
        <v>0</v>
      </c>
      <c r="AV530" s="8"/>
    </row>
    <row r="531" spans="1:48" x14ac:dyDescent="0.25">
      <c r="A531" s="6">
        <v>10528</v>
      </c>
      <c r="B531" s="6">
        <v>449558</v>
      </c>
      <c r="C531" s="6">
        <v>5425139</v>
      </c>
      <c r="D531" s="205">
        <v>11</v>
      </c>
      <c r="E531" s="6" t="s">
        <v>195</v>
      </c>
      <c r="F531" s="6">
        <v>1</v>
      </c>
      <c r="G531" s="6">
        <v>90</v>
      </c>
      <c r="H531" s="6">
        <v>90</v>
      </c>
      <c r="I531" s="6">
        <v>160</v>
      </c>
      <c r="J531" s="6">
        <f t="shared" si="48"/>
        <v>14400</v>
      </c>
      <c r="K531" s="6"/>
      <c r="L531" s="84">
        <f t="shared" si="50"/>
        <v>14693.877551020409</v>
      </c>
      <c r="M531" s="7"/>
      <c r="N531" s="7"/>
      <c r="O531" s="7"/>
      <c r="P531" s="7"/>
      <c r="Q531" s="7"/>
      <c r="R531" s="7"/>
      <c r="S531" s="119" t="s">
        <v>54</v>
      </c>
      <c r="T531" s="117">
        <v>1</v>
      </c>
      <c r="U531" s="10">
        <v>0</v>
      </c>
      <c r="V531" s="98">
        <f t="shared" si="51"/>
        <v>0</v>
      </c>
      <c r="W531" s="119" t="s">
        <v>54</v>
      </c>
      <c r="X531" s="117">
        <v>1</v>
      </c>
      <c r="Y531" s="10">
        <v>0</v>
      </c>
      <c r="Z531" s="98"/>
      <c r="AA531" s="9">
        <v>1421</v>
      </c>
      <c r="AB531" s="119" t="s">
        <v>54</v>
      </c>
      <c r="AC531" s="117">
        <v>1</v>
      </c>
      <c r="AD531" s="10">
        <v>0</v>
      </c>
      <c r="AE531" s="110">
        <f>(Tabelle1[[#This Row],[gesamter Wärmebedarf unter Berücksichtigung Wirkungsgrad Gasfeuerungsanlage (Gas) '[kWh/a'] 2030]]*0.7)/8760</f>
        <v>0</v>
      </c>
      <c r="AF531" s="8">
        <f t="shared" si="49"/>
        <v>0</v>
      </c>
      <c r="AG531" s="119" t="s">
        <v>54</v>
      </c>
      <c r="AH531" s="117">
        <v>1</v>
      </c>
      <c r="AI531" s="10">
        <v>0</v>
      </c>
      <c r="AJ531" s="98">
        <f t="shared" si="52"/>
        <v>0</v>
      </c>
      <c r="AK531" s="119" t="s">
        <v>54</v>
      </c>
      <c r="AL531" s="117">
        <v>1</v>
      </c>
      <c r="AM531" s="10">
        <v>0</v>
      </c>
      <c r="AN531" s="98"/>
      <c r="AO531" s="119" t="s">
        <v>54</v>
      </c>
      <c r="AP531" s="117">
        <v>1</v>
      </c>
      <c r="AQ531" s="10">
        <v>0</v>
      </c>
      <c r="AR531" s="98">
        <f t="shared" si="53"/>
        <v>0</v>
      </c>
      <c r="AS531" s="119" t="s">
        <v>54</v>
      </c>
      <c r="AT531" s="117">
        <v>1</v>
      </c>
      <c r="AU531" s="10">
        <v>0</v>
      </c>
      <c r="AV531" s="8"/>
    </row>
    <row r="532" spans="1:48" x14ac:dyDescent="0.25">
      <c r="A532" s="6">
        <v>10529</v>
      </c>
      <c r="B532" s="6">
        <v>449539</v>
      </c>
      <c r="C532" s="6">
        <v>5425148</v>
      </c>
      <c r="D532" s="205">
        <v>8</v>
      </c>
      <c r="E532" s="75" t="s">
        <v>210</v>
      </c>
      <c r="F532" s="6">
        <v>6.73</v>
      </c>
      <c r="G532" s="6">
        <v>70</v>
      </c>
      <c r="H532" s="6">
        <v>471.1</v>
      </c>
      <c r="I532" s="6">
        <v>210</v>
      </c>
      <c r="J532" s="6">
        <f t="shared" si="48"/>
        <v>98931</v>
      </c>
      <c r="K532" s="6"/>
      <c r="L532" s="84">
        <f t="shared" si="50"/>
        <v>100950</v>
      </c>
      <c r="M532" s="7"/>
      <c r="N532" s="7"/>
      <c r="O532" s="7"/>
      <c r="P532" s="7"/>
      <c r="Q532" s="7"/>
      <c r="R532" s="7"/>
      <c r="S532" s="119" t="s">
        <v>54</v>
      </c>
      <c r="T532" s="117">
        <v>6.73</v>
      </c>
      <c r="U532" s="10">
        <v>0</v>
      </c>
      <c r="V532" s="98">
        <f t="shared" si="51"/>
        <v>0</v>
      </c>
      <c r="W532" s="119" t="s">
        <v>54</v>
      </c>
      <c r="X532" s="117">
        <v>6.73</v>
      </c>
      <c r="Y532" s="10">
        <v>0</v>
      </c>
      <c r="Z532" s="98"/>
      <c r="AA532" s="9">
        <v>1077</v>
      </c>
      <c r="AB532" s="119" t="s">
        <v>54</v>
      </c>
      <c r="AC532" s="117">
        <v>6.73</v>
      </c>
      <c r="AD532" s="10">
        <v>0</v>
      </c>
      <c r="AE532" s="110">
        <f>(Tabelle1[[#This Row],[gesamter Wärmebedarf unter Berücksichtigung Wirkungsgrad Gasfeuerungsanlage (Gas) '[kWh/a'] 2030]]*0.7)/8760</f>
        <v>0</v>
      </c>
      <c r="AF532" s="8">
        <f t="shared" si="49"/>
        <v>0</v>
      </c>
      <c r="AG532" s="119" t="s">
        <v>54</v>
      </c>
      <c r="AH532" s="117">
        <v>6.73</v>
      </c>
      <c r="AI532" s="10">
        <v>0</v>
      </c>
      <c r="AJ532" s="98">
        <f t="shared" si="52"/>
        <v>0</v>
      </c>
      <c r="AK532" s="119" t="s">
        <v>54</v>
      </c>
      <c r="AL532" s="117">
        <v>6.73</v>
      </c>
      <c r="AM532" s="10">
        <v>0</v>
      </c>
      <c r="AN532" s="98"/>
      <c r="AO532" s="119" t="s">
        <v>54</v>
      </c>
      <c r="AP532" s="117">
        <v>6.73</v>
      </c>
      <c r="AQ532" s="10">
        <v>0</v>
      </c>
      <c r="AR532" s="98">
        <f t="shared" si="53"/>
        <v>0</v>
      </c>
      <c r="AS532" s="119" t="s">
        <v>54</v>
      </c>
      <c r="AT532" s="117">
        <v>6.73</v>
      </c>
      <c r="AU532" s="10">
        <v>0</v>
      </c>
      <c r="AV532" s="8"/>
    </row>
    <row r="533" spans="1:48" x14ac:dyDescent="0.25">
      <c r="A533" s="6">
        <v>10530</v>
      </c>
      <c r="B533" s="6">
        <v>449542</v>
      </c>
      <c r="C533" s="6">
        <v>5425168</v>
      </c>
      <c r="D533" s="205">
        <v>13</v>
      </c>
      <c r="E533" s="6" t="s">
        <v>212</v>
      </c>
      <c r="F533" s="6">
        <v>1</v>
      </c>
      <c r="G533" s="6">
        <v>150</v>
      </c>
      <c r="H533" s="6">
        <v>150</v>
      </c>
      <c r="I533" s="6">
        <v>30</v>
      </c>
      <c r="J533" s="6">
        <f t="shared" si="48"/>
        <v>4500</v>
      </c>
      <c r="K533" s="6"/>
      <c r="L533" s="84">
        <f t="shared" si="50"/>
        <v>4591.8367346938776</v>
      </c>
      <c r="M533" s="7"/>
      <c r="N533" s="7"/>
      <c r="O533" s="7"/>
      <c r="P533" s="7"/>
      <c r="Q533" s="7"/>
      <c r="R533" s="7"/>
      <c r="S533" s="119" t="s">
        <v>53</v>
      </c>
      <c r="T533" s="117">
        <v>1</v>
      </c>
      <c r="U533" s="10">
        <v>4591.8367346938776</v>
      </c>
      <c r="V533" s="98">
        <f t="shared" si="51"/>
        <v>9.1823721960708262E-6</v>
      </c>
      <c r="W533" s="119" t="s">
        <v>53</v>
      </c>
      <c r="X533" s="117">
        <v>1</v>
      </c>
      <c r="Y533" s="10">
        <v>4591.8367346938776</v>
      </c>
      <c r="Z533" s="98"/>
      <c r="AA533" s="9">
        <v>258</v>
      </c>
      <c r="AB533" s="119" t="s">
        <v>53</v>
      </c>
      <c r="AC533" s="117">
        <v>1</v>
      </c>
      <c r="AD533" s="10">
        <v>4591.8367346938776</v>
      </c>
      <c r="AE533" s="110">
        <f>(Tabelle1[[#This Row],[gesamter Wärmebedarf unter Berücksichtigung Wirkungsgrad Gasfeuerungsanlage (Gas) '[kWh/a'] 2030]]*0.7)/8760</f>
        <v>0.36692759295499022</v>
      </c>
      <c r="AF533" s="8">
        <f t="shared" si="49"/>
        <v>8.8773696577642662E-6</v>
      </c>
      <c r="AG533" s="119" t="s">
        <v>53</v>
      </c>
      <c r="AH533" s="117">
        <v>1</v>
      </c>
      <c r="AI533" s="10">
        <v>4591.8367346938776</v>
      </c>
      <c r="AJ533" s="98">
        <f t="shared" si="52"/>
        <v>4.3633320908271983E-6</v>
      </c>
      <c r="AK533" s="119" t="s">
        <v>53</v>
      </c>
      <c r="AL533" s="117">
        <v>1</v>
      </c>
      <c r="AM533" s="10">
        <v>4591.8367346938776</v>
      </c>
      <c r="AN533" s="98"/>
      <c r="AO533" s="119" t="s">
        <v>53</v>
      </c>
      <c r="AP533" s="117">
        <v>1</v>
      </c>
      <c r="AQ533" s="10">
        <v>4591.8367346938776</v>
      </c>
      <c r="AR533" s="98">
        <f t="shared" si="53"/>
        <v>4.3633320908271983E-6</v>
      </c>
      <c r="AS533" s="119" t="s">
        <v>53</v>
      </c>
      <c r="AT533" s="117">
        <v>1</v>
      </c>
      <c r="AU533" s="10">
        <v>4591.8367346938776</v>
      </c>
      <c r="AV533" s="8"/>
    </row>
    <row r="534" spans="1:48" x14ac:dyDescent="0.25">
      <c r="A534" s="6">
        <v>10531</v>
      </c>
      <c r="B534" s="6">
        <v>449493</v>
      </c>
      <c r="C534" s="6">
        <v>5425156</v>
      </c>
      <c r="D534" s="205">
        <v>9</v>
      </c>
      <c r="E534" s="6" t="s">
        <v>212</v>
      </c>
      <c r="F534" s="6">
        <v>1</v>
      </c>
      <c r="G534" s="6">
        <v>150</v>
      </c>
      <c r="H534" s="6">
        <v>150</v>
      </c>
      <c r="I534" s="6">
        <v>40</v>
      </c>
      <c r="J534" s="6">
        <f t="shared" si="48"/>
        <v>6000</v>
      </c>
      <c r="K534" s="6"/>
      <c r="L534" s="84">
        <f t="shared" si="50"/>
        <v>6122.4489795918371</v>
      </c>
      <c r="M534" s="7"/>
      <c r="N534" s="7"/>
      <c r="O534" s="7"/>
      <c r="P534" s="7"/>
      <c r="Q534" s="7"/>
      <c r="R534" s="7"/>
      <c r="S534" s="119" t="s">
        <v>54</v>
      </c>
      <c r="T534" s="117">
        <v>1</v>
      </c>
      <c r="U534" s="10">
        <v>0</v>
      </c>
      <c r="V534" s="98">
        <f t="shared" si="51"/>
        <v>0</v>
      </c>
      <c r="W534" s="119" t="s">
        <v>54</v>
      </c>
      <c r="X534" s="117">
        <v>1</v>
      </c>
      <c r="Y534" s="10">
        <v>0</v>
      </c>
      <c r="Z534" s="98"/>
      <c r="AA534" s="9">
        <v>376</v>
      </c>
      <c r="AB534" s="119" t="s">
        <v>54</v>
      </c>
      <c r="AC534" s="117">
        <v>1</v>
      </c>
      <c r="AD534" s="10">
        <v>0</v>
      </c>
      <c r="AE534" s="110">
        <f>(Tabelle1[[#This Row],[gesamter Wärmebedarf unter Berücksichtigung Wirkungsgrad Gasfeuerungsanlage (Gas) '[kWh/a'] 2030]]*0.7)/8760</f>
        <v>0</v>
      </c>
      <c r="AF534" s="8">
        <f t="shared" si="49"/>
        <v>0</v>
      </c>
      <c r="AG534" s="119" t="s">
        <v>54</v>
      </c>
      <c r="AH534" s="117">
        <v>1</v>
      </c>
      <c r="AI534" s="10">
        <v>0</v>
      </c>
      <c r="AJ534" s="98">
        <f t="shared" si="52"/>
        <v>0</v>
      </c>
      <c r="AK534" s="119" t="s">
        <v>54</v>
      </c>
      <c r="AL534" s="117">
        <v>1</v>
      </c>
      <c r="AM534" s="10">
        <v>0</v>
      </c>
      <c r="AN534" s="98"/>
      <c r="AO534" s="119" t="s">
        <v>54</v>
      </c>
      <c r="AP534" s="117">
        <v>1</v>
      </c>
      <c r="AQ534" s="10">
        <v>0</v>
      </c>
      <c r="AR534" s="98">
        <f t="shared" si="53"/>
        <v>0</v>
      </c>
      <c r="AS534" s="119" t="s">
        <v>54</v>
      </c>
      <c r="AT534" s="117">
        <v>1</v>
      </c>
      <c r="AU534" s="10">
        <v>0</v>
      </c>
      <c r="AV534" s="8"/>
    </row>
    <row r="535" spans="1:48" x14ac:dyDescent="0.25">
      <c r="A535" s="6">
        <v>10532</v>
      </c>
      <c r="B535" s="6">
        <v>449497</v>
      </c>
      <c r="C535" s="6">
        <v>5425173</v>
      </c>
      <c r="D535" s="205">
        <v>9</v>
      </c>
      <c r="E535" s="75" t="s">
        <v>210</v>
      </c>
      <c r="F535" s="6">
        <v>6.73</v>
      </c>
      <c r="G535" s="6">
        <v>70</v>
      </c>
      <c r="H535" s="6">
        <v>471.1</v>
      </c>
      <c r="I535" s="6">
        <v>350</v>
      </c>
      <c r="J535" s="6">
        <f t="shared" si="48"/>
        <v>164885</v>
      </c>
      <c r="K535" s="6"/>
      <c r="L535" s="84">
        <f t="shared" si="50"/>
        <v>168250</v>
      </c>
      <c r="M535" s="7"/>
      <c r="N535" s="7"/>
      <c r="O535" s="7"/>
      <c r="P535" s="7"/>
      <c r="Q535" s="7"/>
      <c r="R535" s="7"/>
      <c r="S535" s="119" t="s">
        <v>53</v>
      </c>
      <c r="T535" s="117">
        <v>6.73</v>
      </c>
      <c r="U535" s="10">
        <v>168250</v>
      </c>
      <c r="V535" s="98">
        <f t="shared" si="51"/>
        <v>3.3645231989980841E-4</v>
      </c>
      <c r="W535" s="119" t="s">
        <v>53</v>
      </c>
      <c r="X535" s="117">
        <v>6.73</v>
      </c>
      <c r="Y535" s="10">
        <v>168250</v>
      </c>
      <c r="Z535" s="98"/>
      <c r="AA535" s="9">
        <v>1229</v>
      </c>
      <c r="AB535" s="119" t="s">
        <v>53</v>
      </c>
      <c r="AC535" s="117">
        <v>6.73</v>
      </c>
      <c r="AD535" s="10">
        <v>168250</v>
      </c>
      <c r="AE535" s="110">
        <f>(Tabelle1[[#This Row],[gesamter Wärmebedarf unter Berücksichtigung Wirkungsgrad Gasfeuerungsanlage (Gas) '[kWh/a'] 2030]]*0.7)/8760</f>
        <v>13.444634703196346</v>
      </c>
      <c r="AF535" s="8">
        <f t="shared" si="49"/>
        <v>3.2527668800454688E-4</v>
      </c>
      <c r="AG535" s="119" t="s">
        <v>53</v>
      </c>
      <c r="AH535" s="117">
        <v>6.73</v>
      </c>
      <c r="AI535" s="10">
        <v>168250</v>
      </c>
      <c r="AJ535" s="98">
        <f t="shared" si="52"/>
        <v>1.5987733595467613E-4</v>
      </c>
      <c r="AK535" s="119" t="s">
        <v>53</v>
      </c>
      <c r="AL535" s="117">
        <v>6.73</v>
      </c>
      <c r="AM535" s="10">
        <v>168250</v>
      </c>
      <c r="AN535" s="98"/>
      <c r="AO535" s="119" t="s">
        <v>53</v>
      </c>
      <c r="AP535" s="117">
        <v>6.73</v>
      </c>
      <c r="AQ535" s="10">
        <v>168250</v>
      </c>
      <c r="AR535" s="98">
        <f t="shared" si="53"/>
        <v>1.5987733595467613E-4</v>
      </c>
      <c r="AS535" s="119" t="s">
        <v>53</v>
      </c>
      <c r="AT535" s="117">
        <v>6.73</v>
      </c>
      <c r="AU535" s="10">
        <v>168250</v>
      </c>
      <c r="AV535" s="8"/>
    </row>
    <row r="536" spans="1:48" x14ac:dyDescent="0.25">
      <c r="A536" s="6">
        <v>10533</v>
      </c>
      <c r="B536" s="6">
        <v>449508</v>
      </c>
      <c r="C536" s="6">
        <v>5425171</v>
      </c>
      <c r="D536" s="205">
        <v>9</v>
      </c>
      <c r="E536" s="6" t="s">
        <v>212</v>
      </c>
      <c r="F536" s="6">
        <v>1</v>
      </c>
      <c r="G536" s="6">
        <v>150</v>
      </c>
      <c r="H536" s="6">
        <v>150</v>
      </c>
      <c r="I536" s="6">
        <v>190</v>
      </c>
      <c r="J536" s="6">
        <f t="shared" si="48"/>
        <v>28500</v>
      </c>
      <c r="K536" s="6"/>
      <c r="L536" s="84">
        <f t="shared" si="50"/>
        <v>29081.632653061224</v>
      </c>
      <c r="M536" s="7"/>
      <c r="N536" s="7"/>
      <c r="O536" s="7"/>
      <c r="P536" s="7"/>
      <c r="Q536" s="7"/>
      <c r="R536" s="7"/>
      <c r="S536" s="119" t="s">
        <v>53</v>
      </c>
      <c r="T536" s="117">
        <v>1</v>
      </c>
      <c r="U536" s="10">
        <v>29081.632653061224</v>
      </c>
      <c r="V536" s="98">
        <f t="shared" si="51"/>
        <v>5.8155023908448559E-5</v>
      </c>
      <c r="W536" s="119" t="s">
        <v>53</v>
      </c>
      <c r="X536" s="117">
        <v>1</v>
      </c>
      <c r="Y536" s="10">
        <v>29081.632653061224</v>
      </c>
      <c r="Z536" s="98"/>
      <c r="AA536" s="9">
        <v>1701</v>
      </c>
      <c r="AB536" s="119" t="s">
        <v>53</v>
      </c>
      <c r="AC536" s="117">
        <v>1</v>
      </c>
      <c r="AD536" s="10">
        <v>29081.632653061224</v>
      </c>
      <c r="AE536" s="110">
        <f>(Tabelle1[[#This Row],[gesamter Wärmebedarf unter Berücksichtigung Wirkungsgrad Gasfeuerungsanlage (Gas) '[kWh/a'] 2030]]*0.7)/8760</f>
        <v>2.3238747553816044</v>
      </c>
      <c r="AF536" s="8">
        <f t="shared" si="49"/>
        <v>5.622334116584035E-5</v>
      </c>
      <c r="AG536" s="119" t="s">
        <v>53</v>
      </c>
      <c r="AH536" s="117">
        <v>1</v>
      </c>
      <c r="AI536" s="10">
        <v>29081.632653061224</v>
      </c>
      <c r="AJ536" s="98">
        <f t="shared" si="52"/>
        <v>2.7634436575238919E-5</v>
      </c>
      <c r="AK536" s="119" t="s">
        <v>53</v>
      </c>
      <c r="AL536" s="117">
        <v>1</v>
      </c>
      <c r="AM536" s="10">
        <v>29081.632653061224</v>
      </c>
      <c r="AN536" s="98"/>
      <c r="AO536" s="119" t="s">
        <v>53</v>
      </c>
      <c r="AP536" s="117">
        <v>1</v>
      </c>
      <c r="AQ536" s="10">
        <v>29081.632653061224</v>
      </c>
      <c r="AR536" s="98">
        <f t="shared" si="53"/>
        <v>2.7634436575238919E-5</v>
      </c>
      <c r="AS536" s="119" t="s">
        <v>53</v>
      </c>
      <c r="AT536" s="117">
        <v>1</v>
      </c>
      <c r="AU536" s="10">
        <v>29081.632653061224</v>
      </c>
      <c r="AV536" s="8"/>
    </row>
    <row r="537" spans="1:48" x14ac:dyDescent="0.25">
      <c r="A537" s="6">
        <v>10534</v>
      </c>
      <c r="B537" s="6">
        <v>449526</v>
      </c>
      <c r="C537" s="6">
        <v>5425168</v>
      </c>
      <c r="D537" s="205">
        <v>9</v>
      </c>
      <c r="E537" s="6" t="s">
        <v>212</v>
      </c>
      <c r="F537" s="6">
        <v>1</v>
      </c>
      <c r="G537" s="6">
        <v>150</v>
      </c>
      <c r="H537" s="6">
        <v>150</v>
      </c>
      <c r="I537" s="6">
        <v>130</v>
      </c>
      <c r="J537" s="6">
        <f t="shared" si="48"/>
        <v>19500</v>
      </c>
      <c r="K537" s="6"/>
      <c r="L537" s="84">
        <f t="shared" si="50"/>
        <v>19897.959183673469</v>
      </c>
      <c r="M537" s="7"/>
      <c r="N537" s="7"/>
      <c r="O537" s="7"/>
      <c r="P537" s="7"/>
      <c r="Q537" s="7"/>
      <c r="R537" s="7"/>
      <c r="S537" s="119" t="s">
        <v>54</v>
      </c>
      <c r="T537" s="117">
        <v>1</v>
      </c>
      <c r="U537" s="10">
        <v>0</v>
      </c>
      <c r="V537" s="98">
        <f t="shared" si="51"/>
        <v>0</v>
      </c>
      <c r="W537" s="119" t="s">
        <v>54</v>
      </c>
      <c r="X537" s="117">
        <v>1</v>
      </c>
      <c r="Y537" s="10">
        <v>0</v>
      </c>
      <c r="Z537" s="98"/>
      <c r="AA537" s="9">
        <v>464</v>
      </c>
      <c r="AB537" s="119" t="s">
        <v>54</v>
      </c>
      <c r="AC537" s="117">
        <v>1</v>
      </c>
      <c r="AD537" s="10">
        <v>0</v>
      </c>
      <c r="AE537" s="110">
        <f>(Tabelle1[[#This Row],[gesamter Wärmebedarf unter Berücksichtigung Wirkungsgrad Gasfeuerungsanlage (Gas) '[kWh/a'] 2030]]*0.7)/8760</f>
        <v>0</v>
      </c>
      <c r="AF537" s="8">
        <f t="shared" si="49"/>
        <v>0</v>
      </c>
      <c r="AG537" s="119" t="s">
        <v>54</v>
      </c>
      <c r="AH537" s="117">
        <v>1</v>
      </c>
      <c r="AI537" s="10">
        <v>0</v>
      </c>
      <c r="AJ537" s="98">
        <f t="shared" si="52"/>
        <v>0</v>
      </c>
      <c r="AK537" s="119" t="s">
        <v>54</v>
      </c>
      <c r="AL537" s="117">
        <v>1</v>
      </c>
      <c r="AM537" s="10">
        <v>0</v>
      </c>
      <c r="AN537" s="98"/>
      <c r="AO537" s="119" t="s">
        <v>54</v>
      </c>
      <c r="AP537" s="117">
        <v>1</v>
      </c>
      <c r="AQ537" s="10">
        <v>0</v>
      </c>
      <c r="AR537" s="98">
        <f t="shared" si="53"/>
        <v>0</v>
      </c>
      <c r="AS537" s="119" t="s">
        <v>54</v>
      </c>
      <c r="AT537" s="117">
        <v>1</v>
      </c>
      <c r="AU537" s="10">
        <v>0</v>
      </c>
      <c r="AV537" s="8"/>
    </row>
    <row r="538" spans="1:48" x14ac:dyDescent="0.25">
      <c r="A538" s="6">
        <v>10535</v>
      </c>
      <c r="B538" s="6">
        <v>449412</v>
      </c>
      <c r="C538" s="6">
        <v>5425195</v>
      </c>
      <c r="D538" s="205">
        <v>14</v>
      </c>
      <c r="E538" s="6" t="s">
        <v>211</v>
      </c>
      <c r="F538" s="6">
        <v>2</v>
      </c>
      <c r="G538" s="6">
        <v>112</v>
      </c>
      <c r="H538" s="6">
        <v>224</v>
      </c>
      <c r="I538" s="6">
        <v>20</v>
      </c>
      <c r="J538" s="6">
        <f t="shared" si="48"/>
        <v>4480</v>
      </c>
      <c r="K538" s="6"/>
      <c r="L538" s="84">
        <f t="shared" si="50"/>
        <v>4571.4285714285716</v>
      </c>
      <c r="M538" s="7"/>
      <c r="N538" s="7"/>
      <c r="O538" s="7"/>
      <c r="P538" s="7"/>
      <c r="Q538" s="7"/>
      <c r="R538" s="7"/>
      <c r="S538" s="119" t="s">
        <v>54</v>
      </c>
      <c r="T538" s="117">
        <v>2</v>
      </c>
      <c r="U538" s="10">
        <v>0</v>
      </c>
      <c r="V538" s="98">
        <f t="shared" si="51"/>
        <v>0</v>
      </c>
      <c r="W538" s="119" t="s">
        <v>54</v>
      </c>
      <c r="X538" s="117">
        <v>2</v>
      </c>
      <c r="Y538" s="10">
        <v>0</v>
      </c>
      <c r="Z538" s="98"/>
      <c r="AA538" s="9">
        <v>382</v>
      </c>
      <c r="AB538" s="119" t="s">
        <v>54</v>
      </c>
      <c r="AC538" s="117">
        <v>2</v>
      </c>
      <c r="AD538" s="10">
        <v>0</v>
      </c>
      <c r="AE538" s="110">
        <f>(Tabelle1[[#This Row],[gesamter Wärmebedarf unter Berücksichtigung Wirkungsgrad Gasfeuerungsanlage (Gas) '[kWh/a'] 2030]]*0.7)/8760</f>
        <v>0</v>
      </c>
      <c r="AF538" s="8">
        <f t="shared" si="49"/>
        <v>0</v>
      </c>
      <c r="AG538" s="119" t="s">
        <v>54</v>
      </c>
      <c r="AH538" s="117">
        <v>2</v>
      </c>
      <c r="AI538" s="10">
        <v>0</v>
      </c>
      <c r="AJ538" s="98">
        <f t="shared" si="52"/>
        <v>0</v>
      </c>
      <c r="AK538" s="119" t="s">
        <v>54</v>
      </c>
      <c r="AL538" s="117">
        <v>2</v>
      </c>
      <c r="AM538" s="10">
        <v>0</v>
      </c>
      <c r="AN538" s="98"/>
      <c r="AO538" s="119" t="s">
        <v>54</v>
      </c>
      <c r="AP538" s="117">
        <v>2</v>
      </c>
      <c r="AQ538" s="10">
        <v>0</v>
      </c>
      <c r="AR538" s="98">
        <f t="shared" si="53"/>
        <v>0</v>
      </c>
      <c r="AS538" s="119" t="s">
        <v>54</v>
      </c>
      <c r="AT538" s="117">
        <v>2</v>
      </c>
      <c r="AU538" s="10">
        <v>0</v>
      </c>
      <c r="AV538" s="8"/>
    </row>
    <row r="539" spans="1:48" x14ac:dyDescent="0.25">
      <c r="A539" s="6">
        <v>10536</v>
      </c>
      <c r="B539" s="6">
        <v>449410</v>
      </c>
      <c r="C539" s="6">
        <v>5425164</v>
      </c>
      <c r="D539" s="205">
        <v>15</v>
      </c>
      <c r="E539" s="6" t="s">
        <v>212</v>
      </c>
      <c r="F539" s="6">
        <v>1</v>
      </c>
      <c r="G539" s="6">
        <v>150</v>
      </c>
      <c r="H539" s="6">
        <v>150</v>
      </c>
      <c r="I539" s="6">
        <v>150</v>
      </c>
      <c r="J539" s="6">
        <f t="shared" si="48"/>
        <v>22500</v>
      </c>
      <c r="K539" s="6"/>
      <c r="L539" s="84">
        <f t="shared" si="50"/>
        <v>22959.18367346939</v>
      </c>
      <c r="M539" s="7"/>
      <c r="N539" s="7"/>
      <c r="O539" s="7"/>
      <c r="P539" s="7"/>
      <c r="Q539" s="7"/>
      <c r="R539" s="7"/>
      <c r="S539" s="119" t="s">
        <v>54</v>
      </c>
      <c r="T539" s="117">
        <v>1</v>
      </c>
      <c r="U539" s="10">
        <v>0</v>
      </c>
      <c r="V539" s="98">
        <f t="shared" si="51"/>
        <v>0</v>
      </c>
      <c r="W539" s="119" t="s">
        <v>54</v>
      </c>
      <c r="X539" s="117">
        <v>1</v>
      </c>
      <c r="Y539" s="10">
        <v>0</v>
      </c>
      <c r="Z539" s="98"/>
      <c r="AA539" s="9">
        <v>1723</v>
      </c>
      <c r="AB539" s="119" t="s">
        <v>54</v>
      </c>
      <c r="AC539" s="117">
        <v>1</v>
      </c>
      <c r="AD539" s="10">
        <v>0</v>
      </c>
      <c r="AE539" s="110">
        <f>(Tabelle1[[#This Row],[gesamter Wärmebedarf unter Berücksichtigung Wirkungsgrad Gasfeuerungsanlage (Gas) '[kWh/a'] 2030]]*0.7)/8760</f>
        <v>0</v>
      </c>
      <c r="AF539" s="8">
        <f t="shared" si="49"/>
        <v>0</v>
      </c>
      <c r="AG539" s="119" t="s">
        <v>54</v>
      </c>
      <c r="AH539" s="117">
        <v>1</v>
      </c>
      <c r="AI539" s="10">
        <v>0</v>
      </c>
      <c r="AJ539" s="98">
        <f t="shared" si="52"/>
        <v>0</v>
      </c>
      <c r="AK539" s="119" t="s">
        <v>54</v>
      </c>
      <c r="AL539" s="117">
        <v>1</v>
      </c>
      <c r="AM539" s="10">
        <v>0</v>
      </c>
      <c r="AN539" s="98"/>
      <c r="AO539" s="119" t="s">
        <v>54</v>
      </c>
      <c r="AP539" s="117">
        <v>1</v>
      </c>
      <c r="AQ539" s="10">
        <v>0</v>
      </c>
      <c r="AR539" s="98">
        <f t="shared" si="53"/>
        <v>0</v>
      </c>
      <c r="AS539" s="119" t="s">
        <v>54</v>
      </c>
      <c r="AT539" s="117">
        <v>1</v>
      </c>
      <c r="AU539" s="10">
        <v>0</v>
      </c>
      <c r="AV539" s="8"/>
    </row>
    <row r="540" spans="1:48" x14ac:dyDescent="0.25">
      <c r="A540" s="6">
        <v>10537</v>
      </c>
      <c r="B540" s="6">
        <v>449432</v>
      </c>
      <c r="C540" s="6">
        <v>5425167</v>
      </c>
      <c r="D540" s="205">
        <v>9</v>
      </c>
      <c r="E540" s="75" t="s">
        <v>210</v>
      </c>
      <c r="F540" s="6">
        <v>6.73</v>
      </c>
      <c r="G540" s="6">
        <v>70</v>
      </c>
      <c r="H540" s="6">
        <v>471.1</v>
      </c>
      <c r="I540" s="6">
        <v>130</v>
      </c>
      <c r="J540" s="6">
        <f t="shared" si="48"/>
        <v>61243</v>
      </c>
      <c r="K540" s="6"/>
      <c r="L540" s="84">
        <f t="shared" si="50"/>
        <v>62492.857142857145</v>
      </c>
      <c r="M540" s="7"/>
      <c r="N540" s="7"/>
      <c r="O540" s="7"/>
      <c r="P540" s="7"/>
      <c r="Q540" s="7"/>
      <c r="R540" s="7"/>
      <c r="S540" s="119" t="s">
        <v>54</v>
      </c>
      <c r="T540" s="117">
        <v>6.73</v>
      </c>
      <c r="U540" s="10">
        <v>0</v>
      </c>
      <c r="V540" s="98">
        <f t="shared" si="51"/>
        <v>0</v>
      </c>
      <c r="W540" s="119" t="s">
        <v>54</v>
      </c>
      <c r="X540" s="117">
        <v>6.73</v>
      </c>
      <c r="Y540" s="10">
        <v>0</v>
      </c>
      <c r="Z540" s="98"/>
      <c r="AA540" s="9">
        <v>1243</v>
      </c>
      <c r="AB540" s="119" t="s">
        <v>54</v>
      </c>
      <c r="AC540" s="117">
        <v>6.73</v>
      </c>
      <c r="AD540" s="10">
        <v>0</v>
      </c>
      <c r="AE540" s="110">
        <f>(Tabelle1[[#This Row],[gesamter Wärmebedarf unter Berücksichtigung Wirkungsgrad Gasfeuerungsanlage (Gas) '[kWh/a'] 2030]]*0.7)/8760</f>
        <v>0</v>
      </c>
      <c r="AF540" s="8">
        <f t="shared" si="49"/>
        <v>0</v>
      </c>
      <c r="AG540" s="119" t="s">
        <v>54</v>
      </c>
      <c r="AH540" s="117">
        <v>6.73</v>
      </c>
      <c r="AI540" s="10">
        <v>0</v>
      </c>
      <c r="AJ540" s="98">
        <f t="shared" si="52"/>
        <v>0</v>
      </c>
      <c r="AK540" s="119" t="s">
        <v>54</v>
      </c>
      <c r="AL540" s="117">
        <v>6.73</v>
      </c>
      <c r="AM540" s="10">
        <v>0</v>
      </c>
      <c r="AN540" s="98"/>
      <c r="AO540" s="119" t="s">
        <v>54</v>
      </c>
      <c r="AP540" s="117">
        <v>6.73</v>
      </c>
      <c r="AQ540" s="10">
        <v>0</v>
      </c>
      <c r="AR540" s="98">
        <f t="shared" si="53"/>
        <v>0</v>
      </c>
      <c r="AS540" s="119" t="s">
        <v>54</v>
      </c>
      <c r="AT540" s="117">
        <v>6.73</v>
      </c>
      <c r="AU540" s="10">
        <v>0</v>
      </c>
      <c r="AV540" s="8"/>
    </row>
    <row r="541" spans="1:48" x14ac:dyDescent="0.25">
      <c r="A541" s="6">
        <v>10538</v>
      </c>
      <c r="B541" s="6">
        <v>449437</v>
      </c>
      <c r="C541" s="6">
        <v>5425152</v>
      </c>
      <c r="D541" s="205">
        <v>21</v>
      </c>
      <c r="E541" s="6" t="s">
        <v>212</v>
      </c>
      <c r="F541" s="6">
        <v>1</v>
      </c>
      <c r="G541" s="6">
        <v>150</v>
      </c>
      <c r="H541" s="6">
        <v>150</v>
      </c>
      <c r="I541" s="6">
        <v>110</v>
      </c>
      <c r="J541" s="6">
        <f t="shared" si="48"/>
        <v>16500</v>
      </c>
      <c r="K541" s="6"/>
      <c r="L541" s="84">
        <f t="shared" si="50"/>
        <v>16836.734693877552</v>
      </c>
      <c r="M541" s="7"/>
      <c r="N541" s="7"/>
      <c r="O541" s="7"/>
      <c r="P541" s="7"/>
      <c r="Q541" s="7"/>
      <c r="R541" s="7"/>
      <c r="S541" s="119" t="s">
        <v>54</v>
      </c>
      <c r="T541" s="117">
        <v>1</v>
      </c>
      <c r="U541" s="10">
        <v>0</v>
      </c>
      <c r="V541" s="98">
        <f t="shared" si="51"/>
        <v>0</v>
      </c>
      <c r="W541" s="119" t="s">
        <v>54</v>
      </c>
      <c r="X541" s="117">
        <v>1</v>
      </c>
      <c r="Y541" s="10">
        <v>0</v>
      </c>
      <c r="Z541" s="98"/>
      <c r="AA541" s="9">
        <v>789</v>
      </c>
      <c r="AB541" s="119" t="s">
        <v>54</v>
      </c>
      <c r="AC541" s="117">
        <v>1</v>
      </c>
      <c r="AD541" s="10">
        <v>0</v>
      </c>
      <c r="AE541" s="110">
        <f>(Tabelle1[[#This Row],[gesamter Wärmebedarf unter Berücksichtigung Wirkungsgrad Gasfeuerungsanlage (Gas) '[kWh/a'] 2030]]*0.7)/8760</f>
        <v>0</v>
      </c>
      <c r="AF541" s="8">
        <f t="shared" si="49"/>
        <v>0</v>
      </c>
      <c r="AG541" s="119" t="s">
        <v>54</v>
      </c>
      <c r="AH541" s="117">
        <v>1</v>
      </c>
      <c r="AI541" s="10">
        <v>0</v>
      </c>
      <c r="AJ541" s="98">
        <f t="shared" si="52"/>
        <v>0</v>
      </c>
      <c r="AK541" s="119" t="s">
        <v>54</v>
      </c>
      <c r="AL541" s="117">
        <v>1</v>
      </c>
      <c r="AM541" s="10">
        <v>0</v>
      </c>
      <c r="AN541" s="98"/>
      <c r="AO541" s="119" t="s">
        <v>54</v>
      </c>
      <c r="AP541" s="117">
        <v>1</v>
      </c>
      <c r="AQ541" s="10">
        <v>0</v>
      </c>
      <c r="AR541" s="98">
        <f t="shared" si="53"/>
        <v>0</v>
      </c>
      <c r="AS541" s="119" t="s">
        <v>54</v>
      </c>
      <c r="AT541" s="117">
        <v>1</v>
      </c>
      <c r="AU541" s="10">
        <v>0</v>
      </c>
      <c r="AV541" s="8"/>
    </row>
    <row r="542" spans="1:48" x14ac:dyDescent="0.25">
      <c r="A542" s="6">
        <v>10539</v>
      </c>
      <c r="B542" s="6">
        <v>449450</v>
      </c>
      <c r="C542" s="6">
        <v>5425186</v>
      </c>
      <c r="D542" s="205">
        <v>13</v>
      </c>
      <c r="E542" s="6" t="s">
        <v>211</v>
      </c>
      <c r="F542" s="6">
        <v>2</v>
      </c>
      <c r="G542" s="6">
        <v>112</v>
      </c>
      <c r="H542" s="6">
        <v>224</v>
      </c>
      <c r="I542" s="6">
        <v>70</v>
      </c>
      <c r="J542" s="6">
        <f t="shared" si="48"/>
        <v>15680</v>
      </c>
      <c r="K542" s="6"/>
      <c r="L542" s="84">
        <f t="shared" si="50"/>
        <v>16000</v>
      </c>
      <c r="M542" s="7"/>
      <c r="N542" s="7"/>
      <c r="O542" s="7"/>
      <c r="P542" s="7"/>
      <c r="Q542" s="7"/>
      <c r="R542" s="7"/>
      <c r="S542" s="119" t="s">
        <v>53</v>
      </c>
      <c r="T542" s="117">
        <v>2</v>
      </c>
      <c r="U542" s="10">
        <v>16000</v>
      </c>
      <c r="V542" s="98">
        <f t="shared" si="51"/>
        <v>3.1995465785420123E-5</v>
      </c>
      <c r="W542" s="119" t="s">
        <v>53</v>
      </c>
      <c r="X542" s="117">
        <v>2</v>
      </c>
      <c r="Y542" s="10">
        <v>16000</v>
      </c>
      <c r="Z542" s="98"/>
      <c r="AA542" s="9">
        <v>1309</v>
      </c>
      <c r="AB542" s="119" t="s">
        <v>53</v>
      </c>
      <c r="AC542" s="117">
        <v>2</v>
      </c>
      <c r="AD542" s="10">
        <v>16000</v>
      </c>
      <c r="AE542" s="110">
        <f>(Tabelle1[[#This Row],[gesamter Wärmebedarf unter Berücksichtigung Wirkungsgrad Gasfeuerungsanlage (Gas) '[kWh/a'] 2030]]*0.7)/8760</f>
        <v>1.2785388127853881</v>
      </c>
      <c r="AF542" s="8">
        <f t="shared" si="49"/>
        <v>3.0932701385276377E-5</v>
      </c>
      <c r="AG542" s="119" t="s">
        <v>54</v>
      </c>
      <c r="AH542" s="117">
        <v>2</v>
      </c>
      <c r="AI542" s="10">
        <v>0</v>
      </c>
      <c r="AJ542" s="98">
        <f t="shared" si="52"/>
        <v>0</v>
      </c>
      <c r="AK542" s="119" t="s">
        <v>54</v>
      </c>
      <c r="AL542" s="117">
        <v>2</v>
      </c>
      <c r="AM542" s="10">
        <v>0</v>
      </c>
      <c r="AN542" s="98"/>
      <c r="AO542" s="119" t="s">
        <v>54</v>
      </c>
      <c r="AP542" s="117">
        <v>2</v>
      </c>
      <c r="AQ542" s="10">
        <v>0</v>
      </c>
      <c r="AR542" s="98">
        <f t="shared" si="53"/>
        <v>0</v>
      </c>
      <c r="AS542" s="119" t="s">
        <v>54</v>
      </c>
      <c r="AT542" s="117">
        <v>2</v>
      </c>
      <c r="AU542" s="10">
        <v>0</v>
      </c>
      <c r="AV542" s="8"/>
    </row>
    <row r="543" spans="1:48" x14ac:dyDescent="0.25">
      <c r="A543" s="6">
        <v>10540</v>
      </c>
      <c r="B543" s="6">
        <v>449454</v>
      </c>
      <c r="C543" s="6">
        <v>5425155</v>
      </c>
      <c r="D543" s="205">
        <v>16</v>
      </c>
      <c r="E543" s="6" t="s">
        <v>212</v>
      </c>
      <c r="F543" s="6">
        <v>1</v>
      </c>
      <c r="G543" s="6">
        <v>150</v>
      </c>
      <c r="H543" s="6">
        <v>150</v>
      </c>
      <c r="I543" s="6">
        <v>210</v>
      </c>
      <c r="J543" s="6">
        <f t="shared" si="48"/>
        <v>31500</v>
      </c>
      <c r="K543" s="6"/>
      <c r="L543" s="84">
        <f t="shared" si="50"/>
        <v>32142.857142857145</v>
      </c>
      <c r="M543" s="7"/>
      <c r="N543" s="7"/>
      <c r="O543" s="7"/>
      <c r="P543" s="7"/>
      <c r="Q543" s="7"/>
      <c r="R543" s="7"/>
      <c r="S543" s="119" t="s">
        <v>54</v>
      </c>
      <c r="T543" s="117">
        <v>1</v>
      </c>
      <c r="U543" s="10">
        <v>0</v>
      </c>
      <c r="V543" s="98">
        <f t="shared" si="51"/>
        <v>0</v>
      </c>
      <c r="W543" s="119" t="s">
        <v>54</v>
      </c>
      <c r="X543" s="117">
        <v>1</v>
      </c>
      <c r="Y543" s="10">
        <v>0</v>
      </c>
      <c r="Z543" s="98"/>
      <c r="AA543" s="9">
        <v>1319</v>
      </c>
      <c r="AB543" s="119" t="s">
        <v>54</v>
      </c>
      <c r="AC543" s="117">
        <v>1</v>
      </c>
      <c r="AD543" s="10">
        <v>0</v>
      </c>
      <c r="AE543" s="110">
        <f>(Tabelle1[[#This Row],[gesamter Wärmebedarf unter Berücksichtigung Wirkungsgrad Gasfeuerungsanlage (Gas) '[kWh/a'] 2030]]*0.7)/8760</f>
        <v>0</v>
      </c>
      <c r="AF543" s="8">
        <f t="shared" si="49"/>
        <v>0</v>
      </c>
      <c r="AG543" s="119" t="s">
        <v>54</v>
      </c>
      <c r="AH543" s="117">
        <v>1</v>
      </c>
      <c r="AI543" s="10">
        <v>0</v>
      </c>
      <c r="AJ543" s="98">
        <f t="shared" si="52"/>
        <v>0</v>
      </c>
      <c r="AK543" s="119" t="s">
        <v>54</v>
      </c>
      <c r="AL543" s="117">
        <v>1</v>
      </c>
      <c r="AM543" s="10">
        <v>0</v>
      </c>
      <c r="AN543" s="98"/>
      <c r="AO543" s="119" t="s">
        <v>54</v>
      </c>
      <c r="AP543" s="117">
        <v>1</v>
      </c>
      <c r="AQ543" s="10">
        <v>0</v>
      </c>
      <c r="AR543" s="98">
        <f t="shared" si="53"/>
        <v>0</v>
      </c>
      <c r="AS543" s="119" t="s">
        <v>54</v>
      </c>
      <c r="AT543" s="117">
        <v>1</v>
      </c>
      <c r="AU543" s="10">
        <v>0</v>
      </c>
      <c r="AV543" s="8"/>
    </row>
    <row r="544" spans="1:48" x14ac:dyDescent="0.25">
      <c r="A544" s="6">
        <v>10541</v>
      </c>
      <c r="B544" s="6">
        <v>449471</v>
      </c>
      <c r="C544" s="6">
        <v>5425159</v>
      </c>
      <c r="D544" s="205">
        <v>9</v>
      </c>
      <c r="E544" s="75" t="s">
        <v>210</v>
      </c>
      <c r="F544" s="6">
        <v>6.73</v>
      </c>
      <c r="G544" s="6">
        <v>70</v>
      </c>
      <c r="H544" s="6">
        <v>471.1</v>
      </c>
      <c r="I544" s="6">
        <v>90</v>
      </c>
      <c r="J544" s="6">
        <f t="shared" si="48"/>
        <v>42399</v>
      </c>
      <c r="K544" s="6"/>
      <c r="L544" s="84">
        <f t="shared" si="50"/>
        <v>43264.285714285717</v>
      </c>
      <c r="M544" s="7"/>
      <c r="N544" s="7"/>
      <c r="O544" s="7"/>
      <c r="P544" s="7"/>
      <c r="Q544" s="7"/>
      <c r="R544" s="7"/>
      <c r="S544" s="119" t="s">
        <v>53</v>
      </c>
      <c r="T544" s="117">
        <v>6.73</v>
      </c>
      <c r="U544" s="10">
        <v>43264.285714285717</v>
      </c>
      <c r="V544" s="98">
        <f t="shared" si="51"/>
        <v>8.6516310831379322E-5</v>
      </c>
      <c r="W544" s="119" t="s">
        <v>53</v>
      </c>
      <c r="X544" s="117">
        <v>6.73</v>
      </c>
      <c r="Y544" s="10">
        <v>43264.285714285717</v>
      </c>
      <c r="Z544" s="98"/>
      <c r="AA544" s="9">
        <v>487</v>
      </c>
      <c r="AB544" s="119" t="s">
        <v>53</v>
      </c>
      <c r="AC544" s="117">
        <v>6.73</v>
      </c>
      <c r="AD544" s="10">
        <v>43264.285714285717</v>
      </c>
      <c r="AE544" s="110">
        <f>(Tabelle1[[#This Row],[gesamter Wärmebedarf unter Berücksichtigung Wirkungsgrad Gasfeuerungsanlage (Gas) '[kWh/a'] 2030]]*0.7)/8760</f>
        <v>3.4571917808219177</v>
      </c>
      <c r="AF544" s="8">
        <f t="shared" si="49"/>
        <v>8.3642576915454912E-5</v>
      </c>
      <c r="AG544" s="119" t="s">
        <v>53</v>
      </c>
      <c r="AH544" s="117">
        <v>6.73</v>
      </c>
      <c r="AI544" s="10">
        <v>43264.285714285717</v>
      </c>
      <c r="AJ544" s="98">
        <f t="shared" si="52"/>
        <v>4.1111314959773865E-5</v>
      </c>
      <c r="AK544" s="119" t="s">
        <v>53</v>
      </c>
      <c r="AL544" s="117">
        <v>6.73</v>
      </c>
      <c r="AM544" s="10">
        <v>43264.285714285717</v>
      </c>
      <c r="AN544" s="98"/>
      <c r="AO544" s="119" t="s">
        <v>54</v>
      </c>
      <c r="AP544" s="117">
        <v>6.73</v>
      </c>
      <c r="AQ544" s="10">
        <v>0</v>
      </c>
      <c r="AR544" s="98">
        <f t="shared" si="53"/>
        <v>0</v>
      </c>
      <c r="AS544" s="119" t="s">
        <v>54</v>
      </c>
      <c r="AT544" s="117">
        <v>6.73</v>
      </c>
      <c r="AU544" s="10">
        <v>0</v>
      </c>
      <c r="AV544" s="8"/>
    </row>
    <row r="545" spans="1:48" x14ac:dyDescent="0.25">
      <c r="A545" s="6">
        <v>10542</v>
      </c>
      <c r="B545" s="6">
        <v>449477</v>
      </c>
      <c r="C545" s="6">
        <v>5425178</v>
      </c>
      <c r="D545" s="205">
        <v>8</v>
      </c>
      <c r="E545" s="6" t="s">
        <v>212</v>
      </c>
      <c r="F545" s="6">
        <v>1</v>
      </c>
      <c r="G545" s="6">
        <v>150</v>
      </c>
      <c r="H545" s="6">
        <v>150</v>
      </c>
      <c r="I545" s="6">
        <v>60</v>
      </c>
      <c r="J545" s="6">
        <f t="shared" si="48"/>
        <v>9000</v>
      </c>
      <c r="K545" s="6"/>
      <c r="L545" s="84">
        <f t="shared" si="50"/>
        <v>9183.6734693877552</v>
      </c>
      <c r="M545" s="7"/>
      <c r="N545" s="7"/>
      <c r="O545" s="7"/>
      <c r="P545" s="7"/>
      <c r="Q545" s="7"/>
      <c r="R545" s="7"/>
      <c r="S545" s="119" t="s">
        <v>54</v>
      </c>
      <c r="T545" s="117">
        <v>1</v>
      </c>
      <c r="U545" s="10">
        <v>0</v>
      </c>
      <c r="V545" s="98">
        <f t="shared" si="51"/>
        <v>0</v>
      </c>
      <c r="W545" s="119" t="s">
        <v>54</v>
      </c>
      <c r="X545" s="117">
        <v>1</v>
      </c>
      <c r="Y545" s="10">
        <v>0</v>
      </c>
      <c r="Z545" s="98"/>
      <c r="AA545" s="9">
        <v>335</v>
      </c>
      <c r="AB545" s="119" t="s">
        <v>54</v>
      </c>
      <c r="AC545" s="117">
        <v>1</v>
      </c>
      <c r="AD545" s="10">
        <v>0</v>
      </c>
      <c r="AE545" s="110">
        <f>(Tabelle1[[#This Row],[gesamter Wärmebedarf unter Berücksichtigung Wirkungsgrad Gasfeuerungsanlage (Gas) '[kWh/a'] 2030]]*0.7)/8760</f>
        <v>0</v>
      </c>
      <c r="AF545" s="8">
        <f t="shared" si="49"/>
        <v>0</v>
      </c>
      <c r="AG545" s="119" t="s">
        <v>54</v>
      </c>
      <c r="AH545" s="117">
        <v>1</v>
      </c>
      <c r="AI545" s="10">
        <v>0</v>
      </c>
      <c r="AJ545" s="98">
        <f t="shared" si="52"/>
        <v>0</v>
      </c>
      <c r="AK545" s="119" t="s">
        <v>54</v>
      </c>
      <c r="AL545" s="117">
        <v>1</v>
      </c>
      <c r="AM545" s="10">
        <v>0</v>
      </c>
      <c r="AN545" s="98"/>
      <c r="AO545" s="119" t="s">
        <v>54</v>
      </c>
      <c r="AP545" s="117">
        <v>1</v>
      </c>
      <c r="AQ545" s="10">
        <v>0</v>
      </c>
      <c r="AR545" s="98">
        <f t="shared" si="53"/>
        <v>0</v>
      </c>
      <c r="AS545" s="119" t="s">
        <v>54</v>
      </c>
      <c r="AT545" s="117">
        <v>1</v>
      </c>
      <c r="AU545" s="10">
        <v>0</v>
      </c>
      <c r="AV545" s="8"/>
    </row>
    <row r="546" spans="1:48" x14ac:dyDescent="0.25">
      <c r="A546" s="6">
        <v>10543</v>
      </c>
      <c r="B546" s="6">
        <v>449263</v>
      </c>
      <c r="C546" s="6">
        <v>5425240</v>
      </c>
      <c r="D546" s="205">
        <v>10</v>
      </c>
      <c r="E546" s="6" t="s">
        <v>212</v>
      </c>
      <c r="F546" s="6">
        <v>1</v>
      </c>
      <c r="G546" s="6">
        <v>150</v>
      </c>
      <c r="H546" s="6">
        <v>150</v>
      </c>
      <c r="I546" s="6">
        <v>200</v>
      </c>
      <c r="J546" s="6">
        <f t="shared" si="48"/>
        <v>30000</v>
      </c>
      <c r="K546" s="6"/>
      <c r="L546" s="84">
        <f t="shared" si="50"/>
        <v>30612.244897959183</v>
      </c>
      <c r="M546" s="7"/>
      <c r="N546" s="7"/>
      <c r="O546" s="7"/>
      <c r="P546" s="7"/>
      <c r="Q546" s="7"/>
      <c r="R546" s="7"/>
      <c r="S546" s="119" t="s">
        <v>53</v>
      </c>
      <c r="T546" s="117">
        <v>1</v>
      </c>
      <c r="U546" s="10">
        <v>30612.244897959183</v>
      </c>
      <c r="V546" s="98">
        <f t="shared" si="51"/>
        <v>6.1215814640472175E-5</v>
      </c>
      <c r="W546" s="119" t="s">
        <v>53</v>
      </c>
      <c r="X546" s="117">
        <v>1</v>
      </c>
      <c r="Y546" s="10">
        <v>30612.244897959183</v>
      </c>
      <c r="Z546" s="98"/>
      <c r="AA546" s="9">
        <v>248</v>
      </c>
      <c r="AB546" s="119" t="s">
        <v>53</v>
      </c>
      <c r="AC546" s="117">
        <v>1</v>
      </c>
      <c r="AD546" s="10">
        <v>30612.244897959183</v>
      </c>
      <c r="AE546" s="110">
        <f>(Tabelle1[[#This Row],[gesamter Wärmebedarf unter Berücksichtigung Wirkungsgrad Gasfeuerungsanlage (Gas) '[kWh/a'] 2030]]*0.7)/8760</f>
        <v>2.4461839530332679</v>
      </c>
      <c r="AF546" s="8">
        <f t="shared" si="49"/>
        <v>5.9182464385095113E-5</v>
      </c>
      <c r="AG546" s="119" t="s">
        <v>53</v>
      </c>
      <c r="AH546" s="117">
        <v>1</v>
      </c>
      <c r="AI546" s="10">
        <v>30612.244897959183</v>
      </c>
      <c r="AJ546" s="98">
        <f t="shared" si="52"/>
        <v>2.9088880605514649E-5</v>
      </c>
      <c r="AK546" s="119" t="s">
        <v>53</v>
      </c>
      <c r="AL546" s="117">
        <v>1</v>
      </c>
      <c r="AM546" s="10">
        <v>30612.244897959183</v>
      </c>
      <c r="AN546" s="98"/>
      <c r="AO546" s="119" t="s">
        <v>53</v>
      </c>
      <c r="AP546" s="117">
        <v>1</v>
      </c>
      <c r="AQ546" s="10">
        <v>30612.244897959183</v>
      </c>
      <c r="AR546" s="98">
        <f t="shared" si="53"/>
        <v>2.9088880605514649E-5</v>
      </c>
      <c r="AS546" s="119" t="s">
        <v>53</v>
      </c>
      <c r="AT546" s="117">
        <v>1</v>
      </c>
      <c r="AU546" s="10">
        <v>30612.244897959183</v>
      </c>
      <c r="AV546" s="8"/>
    </row>
    <row r="547" spans="1:48" x14ac:dyDescent="0.25">
      <c r="A547" s="6">
        <v>10544</v>
      </c>
      <c r="B547" s="6">
        <v>449286</v>
      </c>
      <c r="C547" s="6">
        <v>5425215</v>
      </c>
      <c r="D547" s="205">
        <v>20</v>
      </c>
      <c r="E547" s="6" t="s">
        <v>195</v>
      </c>
      <c r="F547" s="6">
        <v>1</v>
      </c>
      <c r="G547" s="6">
        <v>90</v>
      </c>
      <c r="H547" s="6">
        <v>90</v>
      </c>
      <c r="I547" s="6">
        <v>190</v>
      </c>
      <c r="J547" s="6">
        <f t="shared" si="48"/>
        <v>17100</v>
      </c>
      <c r="K547" s="6"/>
      <c r="L547" s="84">
        <f t="shared" si="50"/>
        <v>17448.979591836734</v>
      </c>
      <c r="M547" s="7"/>
      <c r="N547" s="7"/>
      <c r="O547" s="7"/>
      <c r="P547" s="7"/>
      <c r="Q547" s="7"/>
      <c r="R547" s="7"/>
      <c r="S547" s="119" t="s">
        <v>53</v>
      </c>
      <c r="T547" s="117">
        <v>1</v>
      </c>
      <c r="U547" s="10">
        <v>17448.979591836734</v>
      </c>
      <c r="V547" s="98">
        <f t="shared" si="51"/>
        <v>3.4893014345069138E-5</v>
      </c>
      <c r="W547" s="119" t="s">
        <v>53</v>
      </c>
      <c r="X547" s="117">
        <v>1</v>
      </c>
      <c r="Y547" s="10">
        <v>17448.979591836734</v>
      </c>
      <c r="Z547" s="98"/>
      <c r="AA547" s="9">
        <v>893</v>
      </c>
      <c r="AB547" s="119" t="s">
        <v>53</v>
      </c>
      <c r="AC547" s="117">
        <v>1</v>
      </c>
      <c r="AD547" s="10">
        <v>17448.979591836734</v>
      </c>
      <c r="AE547" s="110">
        <f>(Tabelle1[[#This Row],[gesamter Wärmebedarf unter Berücksichtigung Wirkungsgrad Gasfeuerungsanlage (Gas) '[kWh/a'] 2030]]*0.7)/8760</f>
        <v>1.3943248532289627</v>
      </c>
      <c r="AF547" s="8">
        <f t="shared" si="49"/>
        <v>3.3734004699504213E-5</v>
      </c>
      <c r="AG547" s="119" t="s">
        <v>53</v>
      </c>
      <c r="AH547" s="117">
        <v>1</v>
      </c>
      <c r="AI547" s="10">
        <v>17448.979591836734</v>
      </c>
      <c r="AJ547" s="98">
        <f t="shared" si="52"/>
        <v>1.6580661945143356E-5</v>
      </c>
      <c r="AK547" s="119" t="s">
        <v>53</v>
      </c>
      <c r="AL547" s="117">
        <v>1</v>
      </c>
      <c r="AM547" s="10">
        <v>17448.979591836734</v>
      </c>
      <c r="AN547" s="98"/>
      <c r="AO547" s="119" t="s">
        <v>53</v>
      </c>
      <c r="AP547" s="117">
        <v>1</v>
      </c>
      <c r="AQ547" s="10">
        <v>17448.979591836734</v>
      </c>
      <c r="AR547" s="98">
        <f t="shared" si="53"/>
        <v>1.6580661945143356E-5</v>
      </c>
      <c r="AS547" s="119" t="s">
        <v>53</v>
      </c>
      <c r="AT547" s="117">
        <v>1</v>
      </c>
      <c r="AU547" s="10">
        <v>17448.979591836734</v>
      </c>
      <c r="AV547" s="8"/>
    </row>
    <row r="548" spans="1:48" x14ac:dyDescent="0.25">
      <c r="A548" s="6">
        <v>10545</v>
      </c>
      <c r="B548" s="6">
        <v>449255</v>
      </c>
      <c r="C548" s="6">
        <v>5425218</v>
      </c>
      <c r="D548" s="205">
        <v>12</v>
      </c>
      <c r="E548" s="6" t="s">
        <v>212</v>
      </c>
      <c r="F548" s="6">
        <v>1</v>
      </c>
      <c r="G548" s="6">
        <v>150</v>
      </c>
      <c r="H548" s="6">
        <v>150</v>
      </c>
      <c r="I548" s="6">
        <v>140</v>
      </c>
      <c r="J548" s="6">
        <f t="shared" si="48"/>
        <v>21000</v>
      </c>
      <c r="K548" s="6"/>
      <c r="L548" s="84">
        <f t="shared" si="50"/>
        <v>21428.571428571428</v>
      </c>
      <c r="M548" s="7"/>
      <c r="N548" s="7"/>
      <c r="O548" s="7"/>
      <c r="P548" s="7"/>
      <c r="Q548" s="7"/>
      <c r="R548" s="7"/>
      <c r="S548" s="119" t="s">
        <v>54</v>
      </c>
      <c r="T548" s="117">
        <v>1</v>
      </c>
      <c r="U548" s="10">
        <v>0</v>
      </c>
      <c r="V548" s="98">
        <f t="shared" si="51"/>
        <v>0</v>
      </c>
      <c r="W548" s="119" t="s">
        <v>54</v>
      </c>
      <c r="X548" s="117">
        <v>1</v>
      </c>
      <c r="Y548" s="10">
        <v>0</v>
      </c>
      <c r="Z548" s="98"/>
      <c r="AA548" s="9">
        <v>865</v>
      </c>
      <c r="AB548" s="119" t="s">
        <v>54</v>
      </c>
      <c r="AC548" s="117">
        <v>1</v>
      </c>
      <c r="AD548" s="10">
        <v>0</v>
      </c>
      <c r="AE548" s="110">
        <f>(Tabelle1[[#This Row],[gesamter Wärmebedarf unter Berücksichtigung Wirkungsgrad Gasfeuerungsanlage (Gas) '[kWh/a'] 2030]]*0.7)/8760</f>
        <v>0</v>
      </c>
      <c r="AF548" s="8">
        <f t="shared" si="49"/>
        <v>0</v>
      </c>
      <c r="AG548" s="119" t="s">
        <v>54</v>
      </c>
      <c r="AH548" s="117">
        <v>1</v>
      </c>
      <c r="AI548" s="10">
        <v>0</v>
      </c>
      <c r="AJ548" s="98">
        <f t="shared" si="52"/>
        <v>0</v>
      </c>
      <c r="AK548" s="119" t="s">
        <v>54</v>
      </c>
      <c r="AL548" s="117">
        <v>1</v>
      </c>
      <c r="AM548" s="10">
        <v>0</v>
      </c>
      <c r="AN548" s="98"/>
      <c r="AO548" s="119" t="s">
        <v>54</v>
      </c>
      <c r="AP548" s="117">
        <v>1</v>
      </c>
      <c r="AQ548" s="10">
        <v>0</v>
      </c>
      <c r="AR548" s="98">
        <f t="shared" si="53"/>
        <v>0</v>
      </c>
      <c r="AS548" s="119" t="s">
        <v>54</v>
      </c>
      <c r="AT548" s="117">
        <v>1</v>
      </c>
      <c r="AU548" s="10">
        <v>0</v>
      </c>
      <c r="AV548" s="8"/>
    </row>
    <row r="549" spans="1:48" x14ac:dyDescent="0.25">
      <c r="A549" s="6">
        <v>10546</v>
      </c>
      <c r="B549" s="6">
        <v>449257</v>
      </c>
      <c r="C549" s="6">
        <v>5425205</v>
      </c>
      <c r="D549" s="205">
        <v>10</v>
      </c>
      <c r="E549" s="6" t="s">
        <v>212</v>
      </c>
      <c r="F549" s="6">
        <v>1</v>
      </c>
      <c r="G549" s="6">
        <v>150</v>
      </c>
      <c r="H549" s="6">
        <v>150</v>
      </c>
      <c r="I549" s="6">
        <v>170</v>
      </c>
      <c r="J549" s="6">
        <f t="shared" si="48"/>
        <v>25500</v>
      </c>
      <c r="K549" s="6"/>
      <c r="L549" s="84">
        <f t="shared" si="50"/>
        <v>26020.408163265307</v>
      </c>
      <c r="M549" s="7"/>
      <c r="N549" s="7"/>
      <c r="O549" s="7"/>
      <c r="P549" s="7"/>
      <c r="Q549" s="7"/>
      <c r="R549" s="7"/>
      <c r="S549" s="119" t="s">
        <v>54</v>
      </c>
      <c r="T549" s="117">
        <v>1</v>
      </c>
      <c r="U549" s="10">
        <v>0</v>
      </c>
      <c r="V549" s="98">
        <f t="shared" si="51"/>
        <v>0</v>
      </c>
      <c r="W549" s="119" t="s">
        <v>54</v>
      </c>
      <c r="X549" s="117">
        <v>1</v>
      </c>
      <c r="Y549" s="10">
        <v>0</v>
      </c>
      <c r="Z549" s="98"/>
      <c r="AA549" s="9">
        <v>1100</v>
      </c>
      <c r="AB549" s="119" t="s">
        <v>54</v>
      </c>
      <c r="AC549" s="117">
        <v>1</v>
      </c>
      <c r="AD549" s="10">
        <v>0</v>
      </c>
      <c r="AE549" s="110">
        <f>(Tabelle1[[#This Row],[gesamter Wärmebedarf unter Berücksichtigung Wirkungsgrad Gasfeuerungsanlage (Gas) '[kWh/a'] 2030]]*0.7)/8760</f>
        <v>0</v>
      </c>
      <c r="AF549" s="8">
        <f t="shared" si="49"/>
        <v>0</v>
      </c>
      <c r="AG549" s="119" t="s">
        <v>54</v>
      </c>
      <c r="AH549" s="117">
        <v>1</v>
      </c>
      <c r="AI549" s="10">
        <v>0</v>
      </c>
      <c r="AJ549" s="98">
        <f t="shared" si="52"/>
        <v>0</v>
      </c>
      <c r="AK549" s="119" t="s">
        <v>54</v>
      </c>
      <c r="AL549" s="117">
        <v>1</v>
      </c>
      <c r="AM549" s="10">
        <v>0</v>
      </c>
      <c r="AN549" s="98"/>
      <c r="AO549" s="119" t="s">
        <v>54</v>
      </c>
      <c r="AP549" s="117">
        <v>1</v>
      </c>
      <c r="AQ549" s="10">
        <v>0</v>
      </c>
      <c r="AR549" s="98">
        <f t="shared" si="53"/>
        <v>0</v>
      </c>
      <c r="AS549" s="119" t="s">
        <v>54</v>
      </c>
      <c r="AT549" s="117">
        <v>1</v>
      </c>
      <c r="AU549" s="10">
        <v>0</v>
      </c>
      <c r="AV549" s="8"/>
    </row>
    <row r="550" spans="1:48" x14ac:dyDescent="0.25">
      <c r="A550" s="6">
        <v>10547</v>
      </c>
      <c r="B550" s="6">
        <v>449256</v>
      </c>
      <c r="C550" s="6">
        <v>5425192</v>
      </c>
      <c r="D550" s="205">
        <v>12</v>
      </c>
      <c r="E550" s="6" t="s">
        <v>212</v>
      </c>
      <c r="F550" s="6">
        <v>1</v>
      </c>
      <c r="G550" s="6">
        <v>150</v>
      </c>
      <c r="H550" s="6">
        <v>150</v>
      </c>
      <c r="I550" s="6">
        <v>180</v>
      </c>
      <c r="J550" s="6">
        <f t="shared" si="48"/>
        <v>27000</v>
      </c>
      <c r="K550" s="6"/>
      <c r="L550" s="84">
        <f t="shared" si="50"/>
        <v>27551.020408163266</v>
      </c>
      <c r="M550" s="7"/>
      <c r="N550" s="7"/>
      <c r="O550" s="7"/>
      <c r="P550" s="7"/>
      <c r="Q550" s="7"/>
      <c r="R550" s="7"/>
      <c r="S550" s="119" t="s">
        <v>54</v>
      </c>
      <c r="T550" s="117">
        <v>1</v>
      </c>
      <c r="U550" s="10">
        <v>0</v>
      </c>
      <c r="V550" s="98">
        <f t="shared" si="51"/>
        <v>0</v>
      </c>
      <c r="W550" s="119" t="s">
        <v>54</v>
      </c>
      <c r="X550" s="117">
        <v>1</v>
      </c>
      <c r="Y550" s="10">
        <v>0</v>
      </c>
      <c r="Z550" s="98"/>
      <c r="AA550" s="9">
        <v>1444</v>
      </c>
      <c r="AB550" s="119" t="s">
        <v>54</v>
      </c>
      <c r="AC550" s="117">
        <v>1</v>
      </c>
      <c r="AD550" s="10">
        <v>0</v>
      </c>
      <c r="AE550" s="110">
        <f>(Tabelle1[[#This Row],[gesamter Wärmebedarf unter Berücksichtigung Wirkungsgrad Gasfeuerungsanlage (Gas) '[kWh/a'] 2030]]*0.7)/8760</f>
        <v>0</v>
      </c>
      <c r="AF550" s="8">
        <f t="shared" si="49"/>
        <v>0</v>
      </c>
      <c r="AG550" s="119" t="s">
        <v>54</v>
      </c>
      <c r="AH550" s="117">
        <v>1</v>
      </c>
      <c r="AI550" s="10">
        <v>0</v>
      </c>
      <c r="AJ550" s="98">
        <f t="shared" si="52"/>
        <v>0</v>
      </c>
      <c r="AK550" s="119" t="s">
        <v>54</v>
      </c>
      <c r="AL550" s="117">
        <v>1</v>
      </c>
      <c r="AM550" s="10">
        <v>0</v>
      </c>
      <c r="AN550" s="98"/>
      <c r="AO550" s="119" t="s">
        <v>54</v>
      </c>
      <c r="AP550" s="117">
        <v>1</v>
      </c>
      <c r="AQ550" s="10">
        <v>0</v>
      </c>
      <c r="AR550" s="98">
        <f t="shared" si="53"/>
        <v>0</v>
      </c>
      <c r="AS550" s="119" t="s">
        <v>54</v>
      </c>
      <c r="AT550" s="117">
        <v>1</v>
      </c>
      <c r="AU550" s="10">
        <v>0</v>
      </c>
      <c r="AV550" s="8"/>
    </row>
    <row r="551" spans="1:48" x14ac:dyDescent="0.25">
      <c r="A551" s="6">
        <v>10548</v>
      </c>
      <c r="B551" s="6">
        <v>449278</v>
      </c>
      <c r="C551" s="6">
        <v>5425192</v>
      </c>
      <c r="D551" s="205">
        <v>10</v>
      </c>
      <c r="E551" s="6" t="s">
        <v>212</v>
      </c>
      <c r="F551" s="6">
        <v>1</v>
      </c>
      <c r="G551" s="6">
        <v>150</v>
      </c>
      <c r="H551" s="6">
        <v>150</v>
      </c>
      <c r="I551" s="6">
        <v>110</v>
      </c>
      <c r="J551" s="6">
        <f t="shared" si="48"/>
        <v>16500</v>
      </c>
      <c r="K551" s="6"/>
      <c r="L551" s="84">
        <f t="shared" si="50"/>
        <v>16836.734693877552</v>
      </c>
      <c r="M551" s="7"/>
      <c r="N551" s="7"/>
      <c r="O551" s="7"/>
      <c r="P551" s="7"/>
      <c r="Q551" s="7"/>
      <c r="R551" s="7"/>
      <c r="S551" s="119" t="s">
        <v>53</v>
      </c>
      <c r="T551" s="117">
        <v>1</v>
      </c>
      <c r="U551" s="10">
        <v>16836.734693877552</v>
      </c>
      <c r="V551" s="98">
        <f t="shared" si="51"/>
        <v>3.3668698052259696E-5</v>
      </c>
      <c r="W551" s="119" t="s">
        <v>53</v>
      </c>
      <c r="X551" s="117">
        <v>1</v>
      </c>
      <c r="Y551" s="10">
        <v>16836.734693877552</v>
      </c>
      <c r="Z551" s="98"/>
      <c r="AA551" s="9">
        <v>1704</v>
      </c>
      <c r="AB551" s="119" t="s">
        <v>53</v>
      </c>
      <c r="AC551" s="117">
        <v>1</v>
      </c>
      <c r="AD551" s="10">
        <v>16836.734693877552</v>
      </c>
      <c r="AE551" s="110">
        <f>(Tabelle1[[#This Row],[gesamter Wärmebedarf unter Berücksichtigung Wirkungsgrad Gasfeuerungsanlage (Gas) '[kWh/a'] 2030]]*0.7)/8760</f>
        <v>1.3454011741682974</v>
      </c>
      <c r="AF551" s="8">
        <f t="shared" si="49"/>
        <v>3.2550355411802309E-5</v>
      </c>
      <c r="AG551" s="119" t="s">
        <v>53</v>
      </c>
      <c r="AH551" s="117">
        <v>1</v>
      </c>
      <c r="AI551" s="10">
        <v>16836.734693877552</v>
      </c>
      <c r="AJ551" s="98">
        <f t="shared" si="52"/>
        <v>1.599888433303306E-5</v>
      </c>
      <c r="AK551" s="119" t="s">
        <v>53</v>
      </c>
      <c r="AL551" s="117">
        <v>1</v>
      </c>
      <c r="AM551" s="10">
        <v>16836.734693877552</v>
      </c>
      <c r="AN551" s="98"/>
      <c r="AO551" s="119" t="s">
        <v>53</v>
      </c>
      <c r="AP551" s="117">
        <v>1</v>
      </c>
      <c r="AQ551" s="10">
        <v>16836.734693877552</v>
      </c>
      <c r="AR551" s="98">
        <f t="shared" si="53"/>
        <v>1.599888433303306E-5</v>
      </c>
      <c r="AS551" s="119" t="s">
        <v>53</v>
      </c>
      <c r="AT551" s="117">
        <v>1</v>
      </c>
      <c r="AU551" s="10">
        <v>16836.734693877552</v>
      </c>
      <c r="AV551" s="8"/>
    </row>
    <row r="552" spans="1:48" x14ac:dyDescent="0.25">
      <c r="A552" s="6">
        <v>10549</v>
      </c>
      <c r="B552" s="6">
        <v>449294</v>
      </c>
      <c r="C552" s="6">
        <v>5425187</v>
      </c>
      <c r="D552" s="205">
        <v>25</v>
      </c>
      <c r="E552" s="6" t="s">
        <v>212</v>
      </c>
      <c r="F552" s="6">
        <v>1</v>
      </c>
      <c r="G552" s="6">
        <v>150</v>
      </c>
      <c r="H552" s="6">
        <v>150</v>
      </c>
      <c r="I552" s="6">
        <v>80</v>
      </c>
      <c r="J552" s="6">
        <f t="shared" si="48"/>
        <v>12000</v>
      </c>
      <c r="K552" s="6"/>
      <c r="L552" s="84">
        <f t="shared" si="50"/>
        <v>12244.897959183674</v>
      </c>
      <c r="M552" s="7"/>
      <c r="N552" s="7"/>
      <c r="O552" s="7"/>
      <c r="P552" s="7"/>
      <c r="Q552" s="7"/>
      <c r="R552" s="7"/>
      <c r="S552" s="119" t="s">
        <v>53</v>
      </c>
      <c r="T552" s="117">
        <v>1</v>
      </c>
      <c r="U552" s="10">
        <v>12244.897959183674</v>
      </c>
      <c r="V552" s="98">
        <f t="shared" si="51"/>
        <v>2.4486325856188867E-5</v>
      </c>
      <c r="W552" s="119" t="s">
        <v>53</v>
      </c>
      <c r="X552" s="117">
        <v>1</v>
      </c>
      <c r="Y552" s="10">
        <v>12244.897959183674</v>
      </c>
      <c r="Z552" s="98"/>
      <c r="AA552" s="9">
        <v>731</v>
      </c>
      <c r="AB552" s="119" t="s">
        <v>53</v>
      </c>
      <c r="AC552" s="117">
        <v>1</v>
      </c>
      <c r="AD552" s="10">
        <v>12244.897959183674</v>
      </c>
      <c r="AE552" s="110">
        <f>(Tabelle1[[#This Row],[gesamter Wärmebedarf unter Berücksichtigung Wirkungsgrad Gasfeuerungsanlage (Gas) '[kWh/a'] 2030]]*0.7)/8760</f>
        <v>0.97847358121330719</v>
      </c>
      <c r="AF552" s="8">
        <f t="shared" si="49"/>
        <v>2.3672985754038044E-5</v>
      </c>
      <c r="AG552" s="119" t="s">
        <v>53</v>
      </c>
      <c r="AH552" s="117">
        <v>1</v>
      </c>
      <c r="AI552" s="10">
        <v>12244.897959183674</v>
      </c>
      <c r="AJ552" s="98">
        <f t="shared" si="52"/>
        <v>1.1635552242205862E-5</v>
      </c>
      <c r="AK552" s="119" t="s">
        <v>53</v>
      </c>
      <c r="AL552" s="117">
        <v>1</v>
      </c>
      <c r="AM552" s="10">
        <v>12244.897959183674</v>
      </c>
      <c r="AN552" s="98"/>
      <c r="AO552" s="119" t="s">
        <v>53</v>
      </c>
      <c r="AP552" s="117">
        <v>1</v>
      </c>
      <c r="AQ552" s="10">
        <v>12244.897959183674</v>
      </c>
      <c r="AR552" s="98">
        <f t="shared" si="53"/>
        <v>1.1635552242205862E-5</v>
      </c>
      <c r="AS552" s="119" t="s">
        <v>53</v>
      </c>
      <c r="AT552" s="117">
        <v>1</v>
      </c>
      <c r="AU552" s="10">
        <v>12244.897959183674</v>
      </c>
      <c r="AV552" s="8"/>
    </row>
    <row r="553" spans="1:48" x14ac:dyDescent="0.25">
      <c r="A553" s="6">
        <v>10550</v>
      </c>
      <c r="B553" s="6">
        <v>449260</v>
      </c>
      <c r="C553" s="6">
        <v>5425176</v>
      </c>
      <c r="D553" s="205">
        <v>10</v>
      </c>
      <c r="E553" s="6" t="s">
        <v>212</v>
      </c>
      <c r="F553" s="6">
        <v>1</v>
      </c>
      <c r="G553" s="6">
        <v>150</v>
      </c>
      <c r="H553" s="6">
        <v>150</v>
      </c>
      <c r="I553" s="6">
        <v>170</v>
      </c>
      <c r="J553" s="6">
        <f t="shared" si="48"/>
        <v>25500</v>
      </c>
      <c r="K553" s="6"/>
      <c r="L553" s="84">
        <f t="shared" si="50"/>
        <v>26020.408163265307</v>
      </c>
      <c r="M553" s="7"/>
      <c r="N553" s="7"/>
      <c r="O553" s="7"/>
      <c r="P553" s="7"/>
      <c r="Q553" s="7"/>
      <c r="R553" s="7"/>
      <c r="S553" s="119" t="s">
        <v>54</v>
      </c>
      <c r="T553" s="117">
        <v>1</v>
      </c>
      <c r="U553" s="10">
        <v>0</v>
      </c>
      <c r="V553" s="98">
        <f t="shared" si="51"/>
        <v>0</v>
      </c>
      <c r="W553" s="119" t="s">
        <v>54</v>
      </c>
      <c r="X553" s="117">
        <v>1</v>
      </c>
      <c r="Y553" s="10">
        <v>0</v>
      </c>
      <c r="Z553" s="98"/>
      <c r="AA553" s="9">
        <v>944</v>
      </c>
      <c r="AB553" s="119" t="s">
        <v>54</v>
      </c>
      <c r="AC553" s="117">
        <v>1</v>
      </c>
      <c r="AD553" s="10">
        <v>0</v>
      </c>
      <c r="AE553" s="110">
        <f>(Tabelle1[[#This Row],[gesamter Wärmebedarf unter Berücksichtigung Wirkungsgrad Gasfeuerungsanlage (Gas) '[kWh/a'] 2030]]*0.7)/8760</f>
        <v>0</v>
      </c>
      <c r="AF553" s="8">
        <f t="shared" si="49"/>
        <v>0</v>
      </c>
      <c r="AG553" s="119" t="s">
        <v>54</v>
      </c>
      <c r="AH553" s="117">
        <v>1</v>
      </c>
      <c r="AI553" s="10">
        <v>0</v>
      </c>
      <c r="AJ553" s="98">
        <f t="shared" si="52"/>
        <v>0</v>
      </c>
      <c r="AK553" s="119" t="s">
        <v>54</v>
      </c>
      <c r="AL553" s="117">
        <v>1</v>
      </c>
      <c r="AM553" s="10">
        <v>0</v>
      </c>
      <c r="AN553" s="98"/>
      <c r="AO553" s="119" t="s">
        <v>54</v>
      </c>
      <c r="AP553" s="117">
        <v>1</v>
      </c>
      <c r="AQ553" s="10">
        <v>0</v>
      </c>
      <c r="AR553" s="98">
        <f t="shared" si="53"/>
        <v>0</v>
      </c>
      <c r="AS553" s="119" t="s">
        <v>54</v>
      </c>
      <c r="AT553" s="117">
        <v>1</v>
      </c>
      <c r="AU553" s="10">
        <v>0</v>
      </c>
      <c r="AV553" s="8"/>
    </row>
    <row r="554" spans="1:48" x14ac:dyDescent="0.25">
      <c r="A554" s="6">
        <v>10551</v>
      </c>
      <c r="B554" s="6">
        <v>449284</v>
      </c>
      <c r="C554" s="6">
        <v>5425167</v>
      </c>
      <c r="D554" s="205">
        <v>12</v>
      </c>
      <c r="E554" s="6" t="s">
        <v>212</v>
      </c>
      <c r="F554" s="6">
        <v>1</v>
      </c>
      <c r="G554" s="6">
        <v>150</v>
      </c>
      <c r="H554" s="6">
        <v>150</v>
      </c>
      <c r="I554" s="6">
        <v>130</v>
      </c>
      <c r="J554" s="6">
        <f t="shared" si="48"/>
        <v>19500</v>
      </c>
      <c r="K554" s="6"/>
      <c r="L554" s="84">
        <f t="shared" si="50"/>
        <v>19897.959183673469</v>
      </c>
      <c r="M554" s="7"/>
      <c r="N554" s="7"/>
      <c r="O554" s="7"/>
      <c r="P554" s="7"/>
      <c r="Q554" s="7"/>
      <c r="R554" s="7"/>
      <c r="S554" s="119" t="s">
        <v>54</v>
      </c>
      <c r="T554" s="117">
        <v>1</v>
      </c>
      <c r="U554" s="10">
        <v>0</v>
      </c>
      <c r="V554" s="98">
        <f t="shared" si="51"/>
        <v>0</v>
      </c>
      <c r="W554" s="119" t="s">
        <v>54</v>
      </c>
      <c r="X554" s="117">
        <v>1</v>
      </c>
      <c r="Y554" s="10">
        <v>0</v>
      </c>
      <c r="Z554" s="98"/>
      <c r="AA554" s="9">
        <v>500</v>
      </c>
      <c r="AB554" s="119" t="s">
        <v>54</v>
      </c>
      <c r="AC554" s="117">
        <v>1</v>
      </c>
      <c r="AD554" s="10">
        <v>0</v>
      </c>
      <c r="AE554" s="110">
        <f>(Tabelle1[[#This Row],[gesamter Wärmebedarf unter Berücksichtigung Wirkungsgrad Gasfeuerungsanlage (Gas) '[kWh/a'] 2030]]*0.7)/8760</f>
        <v>0</v>
      </c>
      <c r="AF554" s="8">
        <f t="shared" si="49"/>
        <v>0</v>
      </c>
      <c r="AG554" s="119" t="s">
        <v>54</v>
      </c>
      <c r="AH554" s="117">
        <v>1</v>
      </c>
      <c r="AI554" s="10">
        <v>0</v>
      </c>
      <c r="AJ554" s="98">
        <f t="shared" si="52"/>
        <v>0</v>
      </c>
      <c r="AK554" s="119" t="s">
        <v>54</v>
      </c>
      <c r="AL554" s="117">
        <v>1</v>
      </c>
      <c r="AM554" s="10">
        <v>0</v>
      </c>
      <c r="AN554" s="98"/>
      <c r="AO554" s="119" t="s">
        <v>54</v>
      </c>
      <c r="AP554" s="117">
        <v>1</v>
      </c>
      <c r="AQ554" s="10">
        <v>0</v>
      </c>
      <c r="AR554" s="98">
        <f t="shared" si="53"/>
        <v>0</v>
      </c>
      <c r="AS554" s="119" t="s">
        <v>54</v>
      </c>
      <c r="AT554" s="117">
        <v>1</v>
      </c>
      <c r="AU554" s="10">
        <v>0</v>
      </c>
      <c r="AV554" s="8"/>
    </row>
    <row r="555" spans="1:48" x14ac:dyDescent="0.25">
      <c r="A555" s="6">
        <v>10552</v>
      </c>
      <c r="B555" s="6">
        <v>449284</v>
      </c>
      <c r="C555" s="6">
        <v>5425157</v>
      </c>
      <c r="D555" s="205">
        <v>11</v>
      </c>
      <c r="E555" s="6" t="s">
        <v>212</v>
      </c>
      <c r="F555" s="6">
        <v>1</v>
      </c>
      <c r="G555" s="6">
        <v>150</v>
      </c>
      <c r="H555" s="6">
        <v>150</v>
      </c>
      <c r="I555" s="6">
        <v>160</v>
      </c>
      <c r="J555" s="6">
        <f t="shared" si="48"/>
        <v>24000</v>
      </c>
      <c r="K555" s="6"/>
      <c r="L555" s="84">
        <f t="shared" si="50"/>
        <v>24489.795918367348</v>
      </c>
      <c r="M555" s="7"/>
      <c r="N555" s="7"/>
      <c r="O555" s="7"/>
      <c r="P555" s="7"/>
      <c r="Q555" s="7"/>
      <c r="R555" s="7"/>
      <c r="S555" s="119" t="s">
        <v>54</v>
      </c>
      <c r="T555" s="117">
        <v>1</v>
      </c>
      <c r="U555" s="10">
        <v>0</v>
      </c>
      <c r="V555" s="98">
        <f t="shared" si="51"/>
        <v>0</v>
      </c>
      <c r="W555" s="119" t="s">
        <v>54</v>
      </c>
      <c r="X555" s="117">
        <v>1</v>
      </c>
      <c r="Y555" s="10">
        <v>0</v>
      </c>
      <c r="Z555" s="98"/>
      <c r="AA555" s="9">
        <v>508</v>
      </c>
      <c r="AB555" s="119" t="s">
        <v>54</v>
      </c>
      <c r="AC555" s="117">
        <v>1</v>
      </c>
      <c r="AD555" s="10">
        <v>0</v>
      </c>
      <c r="AE555" s="110">
        <f>(Tabelle1[[#This Row],[gesamter Wärmebedarf unter Berücksichtigung Wirkungsgrad Gasfeuerungsanlage (Gas) '[kWh/a'] 2030]]*0.7)/8760</f>
        <v>0</v>
      </c>
      <c r="AF555" s="8">
        <f t="shared" si="49"/>
        <v>0</v>
      </c>
      <c r="AG555" s="119" t="s">
        <v>54</v>
      </c>
      <c r="AH555" s="117">
        <v>1</v>
      </c>
      <c r="AI555" s="10">
        <v>0</v>
      </c>
      <c r="AJ555" s="98">
        <f t="shared" si="52"/>
        <v>0</v>
      </c>
      <c r="AK555" s="119" t="s">
        <v>54</v>
      </c>
      <c r="AL555" s="117">
        <v>1</v>
      </c>
      <c r="AM555" s="10">
        <v>0</v>
      </c>
      <c r="AN555" s="98"/>
      <c r="AO555" s="119" t="s">
        <v>54</v>
      </c>
      <c r="AP555" s="117">
        <v>1</v>
      </c>
      <c r="AQ555" s="10">
        <v>0</v>
      </c>
      <c r="AR555" s="98">
        <f t="shared" si="53"/>
        <v>0</v>
      </c>
      <c r="AS555" s="119" t="s">
        <v>54</v>
      </c>
      <c r="AT555" s="117">
        <v>1</v>
      </c>
      <c r="AU555" s="10">
        <v>0</v>
      </c>
      <c r="AV555" s="8"/>
    </row>
    <row r="556" spans="1:48" x14ac:dyDescent="0.25">
      <c r="A556" s="6">
        <v>10553</v>
      </c>
      <c r="B556" s="6">
        <v>449304</v>
      </c>
      <c r="C556" s="6">
        <v>5425157</v>
      </c>
      <c r="D556" s="205">
        <v>31</v>
      </c>
      <c r="E556" s="6" t="s">
        <v>211</v>
      </c>
      <c r="F556" s="6">
        <v>2</v>
      </c>
      <c r="G556" s="6">
        <v>112</v>
      </c>
      <c r="H556" s="6">
        <v>224</v>
      </c>
      <c r="I556" s="6">
        <v>120</v>
      </c>
      <c r="J556" s="6">
        <f t="shared" si="48"/>
        <v>26880</v>
      </c>
      <c r="K556" s="6"/>
      <c r="L556" s="84">
        <f t="shared" si="50"/>
        <v>27428.571428571428</v>
      </c>
      <c r="M556" s="7"/>
      <c r="N556" s="7"/>
      <c r="O556" s="7"/>
      <c r="P556" s="7"/>
      <c r="Q556" s="7"/>
      <c r="R556" s="7"/>
      <c r="S556" s="119" t="s">
        <v>54</v>
      </c>
      <c r="T556" s="117">
        <v>2</v>
      </c>
      <c r="U556" s="10">
        <v>0</v>
      </c>
      <c r="V556" s="98">
        <f t="shared" si="51"/>
        <v>0</v>
      </c>
      <c r="W556" s="119" t="s">
        <v>54</v>
      </c>
      <c r="X556" s="117">
        <v>2</v>
      </c>
      <c r="Y556" s="10">
        <v>0</v>
      </c>
      <c r="Z556" s="98"/>
      <c r="AA556" s="9">
        <v>241</v>
      </c>
      <c r="AB556" s="119" t="s">
        <v>54</v>
      </c>
      <c r="AC556" s="117">
        <v>2</v>
      </c>
      <c r="AD556" s="10">
        <v>0</v>
      </c>
      <c r="AE556" s="110">
        <f>(Tabelle1[[#This Row],[gesamter Wärmebedarf unter Berücksichtigung Wirkungsgrad Gasfeuerungsanlage (Gas) '[kWh/a'] 2030]]*0.7)/8760</f>
        <v>0</v>
      </c>
      <c r="AF556" s="8">
        <f t="shared" si="49"/>
        <v>0</v>
      </c>
      <c r="AG556" s="119" t="s">
        <v>54</v>
      </c>
      <c r="AH556" s="117">
        <v>2</v>
      </c>
      <c r="AI556" s="10">
        <v>0</v>
      </c>
      <c r="AJ556" s="98">
        <f t="shared" si="52"/>
        <v>0</v>
      </c>
      <c r="AK556" s="119" t="s">
        <v>54</v>
      </c>
      <c r="AL556" s="117">
        <v>2</v>
      </c>
      <c r="AM556" s="10">
        <v>0</v>
      </c>
      <c r="AN556" s="98"/>
      <c r="AO556" s="119" t="s">
        <v>54</v>
      </c>
      <c r="AP556" s="117">
        <v>2</v>
      </c>
      <c r="AQ556" s="10">
        <v>0</v>
      </c>
      <c r="AR556" s="98">
        <f t="shared" si="53"/>
        <v>0</v>
      </c>
      <c r="AS556" s="119" t="s">
        <v>54</v>
      </c>
      <c r="AT556" s="117">
        <v>2</v>
      </c>
      <c r="AU556" s="10">
        <v>0</v>
      </c>
      <c r="AV556" s="8"/>
    </row>
    <row r="557" spans="1:48" x14ac:dyDescent="0.25">
      <c r="A557" s="6">
        <v>10554</v>
      </c>
      <c r="B557" s="6">
        <v>449287</v>
      </c>
      <c r="C557" s="6">
        <v>5425146</v>
      </c>
      <c r="D557" s="205">
        <v>12</v>
      </c>
      <c r="E557" s="6" t="s">
        <v>211</v>
      </c>
      <c r="F557" s="6">
        <v>2</v>
      </c>
      <c r="G557" s="6">
        <v>112</v>
      </c>
      <c r="H557" s="6">
        <v>224</v>
      </c>
      <c r="I557" s="6">
        <v>150</v>
      </c>
      <c r="J557" s="6">
        <f t="shared" si="48"/>
        <v>33600</v>
      </c>
      <c r="K557" s="6"/>
      <c r="L557" s="84">
        <f t="shared" si="50"/>
        <v>34285.71428571429</v>
      </c>
      <c r="M557" s="7"/>
      <c r="N557" s="7"/>
      <c r="O557" s="7"/>
      <c r="P557" s="7"/>
      <c r="Q557" s="7"/>
      <c r="R557" s="7"/>
      <c r="S557" s="119" t="s">
        <v>53</v>
      </c>
      <c r="T557" s="117">
        <v>2</v>
      </c>
      <c r="U557" s="10">
        <v>34285.71428571429</v>
      </c>
      <c r="V557" s="98">
        <f t="shared" si="51"/>
        <v>6.8561712397328828E-5</v>
      </c>
      <c r="W557" s="119" t="s">
        <v>53</v>
      </c>
      <c r="X557" s="117">
        <v>2</v>
      </c>
      <c r="Y557" s="10">
        <v>34285.71428571429</v>
      </c>
      <c r="Z557" s="98"/>
      <c r="AA557" s="9">
        <v>970</v>
      </c>
      <c r="AB557" s="119" t="s">
        <v>53</v>
      </c>
      <c r="AC557" s="117">
        <v>2</v>
      </c>
      <c r="AD557" s="10">
        <v>34285.71428571429</v>
      </c>
      <c r="AE557" s="110">
        <f>(Tabelle1[[#This Row],[gesamter Wärmebedarf unter Berücksichtigung Wirkungsgrad Gasfeuerungsanlage (Gas) '[kWh/a'] 2030]]*0.7)/8760</f>
        <v>2.7397260273972601</v>
      </c>
      <c r="AF557" s="8">
        <f t="shared" si="49"/>
        <v>6.6284360111306529E-5</v>
      </c>
      <c r="AG557" s="119" t="s">
        <v>53</v>
      </c>
      <c r="AH557" s="117">
        <v>2</v>
      </c>
      <c r="AI557" s="10">
        <v>34285.71428571429</v>
      </c>
      <c r="AJ557" s="98">
        <f t="shared" si="52"/>
        <v>3.2579546278176409E-5</v>
      </c>
      <c r="AK557" s="119" t="s">
        <v>53</v>
      </c>
      <c r="AL557" s="117">
        <v>2</v>
      </c>
      <c r="AM557" s="10">
        <v>34285.71428571429</v>
      </c>
      <c r="AN557" s="98"/>
      <c r="AO557" s="119" t="s">
        <v>53</v>
      </c>
      <c r="AP557" s="117">
        <v>2</v>
      </c>
      <c r="AQ557" s="10">
        <v>34285.71428571429</v>
      </c>
      <c r="AR557" s="98">
        <f t="shared" si="53"/>
        <v>3.2579546278176409E-5</v>
      </c>
      <c r="AS557" s="119" t="s">
        <v>53</v>
      </c>
      <c r="AT557" s="117">
        <v>2</v>
      </c>
      <c r="AU557" s="10">
        <v>34285.71428571429</v>
      </c>
      <c r="AV557" s="8"/>
    </row>
    <row r="558" spans="1:48" x14ac:dyDescent="0.25">
      <c r="A558" s="6">
        <v>10555</v>
      </c>
      <c r="B558" s="6">
        <v>449312</v>
      </c>
      <c r="C558" s="6">
        <v>5425174</v>
      </c>
      <c r="D558" s="205">
        <v>41</v>
      </c>
      <c r="E558" s="6" t="s">
        <v>211</v>
      </c>
      <c r="F558" s="6">
        <v>2</v>
      </c>
      <c r="G558" s="6">
        <v>112</v>
      </c>
      <c r="H558" s="6">
        <v>224</v>
      </c>
      <c r="I558" s="6">
        <v>90</v>
      </c>
      <c r="J558" s="6">
        <f t="shared" si="48"/>
        <v>20160</v>
      </c>
      <c r="K558" s="6"/>
      <c r="L558" s="84">
        <f t="shared" si="50"/>
        <v>20571.428571428572</v>
      </c>
      <c r="M558" s="7"/>
      <c r="N558" s="7"/>
      <c r="O558" s="7"/>
      <c r="P558" s="7"/>
      <c r="Q558" s="7"/>
      <c r="R558" s="7"/>
      <c r="S558" s="119" t="s">
        <v>54</v>
      </c>
      <c r="T558" s="117">
        <v>2</v>
      </c>
      <c r="U558" s="10">
        <v>0</v>
      </c>
      <c r="V558" s="98">
        <f t="shared" si="51"/>
        <v>0</v>
      </c>
      <c r="W558" s="119" t="s">
        <v>54</v>
      </c>
      <c r="X558" s="117">
        <v>2</v>
      </c>
      <c r="Y558" s="10">
        <v>0</v>
      </c>
      <c r="Z558" s="98"/>
      <c r="AA558" s="9">
        <v>85</v>
      </c>
      <c r="AB558" s="119" t="s">
        <v>54</v>
      </c>
      <c r="AC558" s="117">
        <v>2</v>
      </c>
      <c r="AD558" s="10">
        <v>0</v>
      </c>
      <c r="AE558" s="110">
        <f>(Tabelle1[[#This Row],[gesamter Wärmebedarf unter Berücksichtigung Wirkungsgrad Gasfeuerungsanlage (Gas) '[kWh/a'] 2030]]*0.7)/8760</f>
        <v>0</v>
      </c>
      <c r="AF558" s="8">
        <f t="shared" si="49"/>
        <v>0</v>
      </c>
      <c r="AG558" s="119" t="s">
        <v>54</v>
      </c>
      <c r="AH558" s="117">
        <v>2</v>
      </c>
      <c r="AI558" s="10">
        <v>0</v>
      </c>
      <c r="AJ558" s="98">
        <f t="shared" si="52"/>
        <v>0</v>
      </c>
      <c r="AK558" s="119" t="s">
        <v>54</v>
      </c>
      <c r="AL558" s="117">
        <v>2</v>
      </c>
      <c r="AM558" s="10">
        <v>0</v>
      </c>
      <c r="AN558" s="98"/>
      <c r="AO558" s="119" t="s">
        <v>54</v>
      </c>
      <c r="AP558" s="117">
        <v>2</v>
      </c>
      <c r="AQ558" s="10">
        <v>0</v>
      </c>
      <c r="AR558" s="98">
        <f t="shared" si="53"/>
        <v>0</v>
      </c>
      <c r="AS558" s="119" t="s">
        <v>54</v>
      </c>
      <c r="AT558" s="117">
        <v>2</v>
      </c>
      <c r="AU558" s="10">
        <v>0</v>
      </c>
      <c r="AV558" s="8"/>
    </row>
    <row r="559" spans="1:48" x14ac:dyDescent="0.25">
      <c r="A559" s="6">
        <v>10556</v>
      </c>
      <c r="B559" s="6">
        <v>449316</v>
      </c>
      <c r="C559" s="6">
        <v>5425130</v>
      </c>
      <c r="D559" s="205">
        <v>39</v>
      </c>
      <c r="E559" s="75" t="s">
        <v>210</v>
      </c>
      <c r="F559" s="6">
        <v>6.73</v>
      </c>
      <c r="G559" s="6">
        <v>70</v>
      </c>
      <c r="H559" s="6">
        <v>471.1</v>
      </c>
      <c r="I559" s="6">
        <v>110</v>
      </c>
      <c r="J559" s="6">
        <f t="shared" si="48"/>
        <v>51821</v>
      </c>
      <c r="K559" s="6"/>
      <c r="L559" s="84">
        <f t="shared" si="50"/>
        <v>52878.571428571428</v>
      </c>
      <c r="M559" s="7"/>
      <c r="N559" s="7"/>
      <c r="O559" s="7"/>
      <c r="P559" s="7"/>
      <c r="Q559" s="7"/>
      <c r="R559" s="7"/>
      <c r="S559" s="119" t="s">
        <v>54</v>
      </c>
      <c r="T559" s="117">
        <v>6.73</v>
      </c>
      <c r="U559" s="10">
        <v>0</v>
      </c>
      <c r="V559" s="98">
        <f t="shared" si="51"/>
        <v>0</v>
      </c>
      <c r="W559" s="119" t="s">
        <v>54</v>
      </c>
      <c r="X559" s="117">
        <v>6.73</v>
      </c>
      <c r="Y559" s="10">
        <v>0</v>
      </c>
      <c r="Z559" s="98"/>
      <c r="AA559" s="9">
        <v>17</v>
      </c>
      <c r="AB559" s="119" t="s">
        <v>54</v>
      </c>
      <c r="AC559" s="117">
        <v>6.73</v>
      </c>
      <c r="AD559" s="10">
        <v>0</v>
      </c>
      <c r="AE559" s="110">
        <f>(Tabelle1[[#This Row],[gesamter Wärmebedarf unter Berücksichtigung Wirkungsgrad Gasfeuerungsanlage (Gas) '[kWh/a'] 2030]]*0.7)/8760</f>
        <v>0</v>
      </c>
      <c r="AF559" s="8">
        <f t="shared" si="49"/>
        <v>0</v>
      </c>
      <c r="AG559" s="119" t="s">
        <v>54</v>
      </c>
      <c r="AH559" s="117">
        <v>6.73</v>
      </c>
      <c r="AI559" s="10">
        <v>0</v>
      </c>
      <c r="AJ559" s="98">
        <f t="shared" si="52"/>
        <v>0</v>
      </c>
      <c r="AK559" s="119" t="s">
        <v>54</v>
      </c>
      <c r="AL559" s="117">
        <v>6.73</v>
      </c>
      <c r="AM559" s="10">
        <v>0</v>
      </c>
      <c r="AN559" s="98"/>
      <c r="AO559" s="119" t="s">
        <v>54</v>
      </c>
      <c r="AP559" s="117">
        <v>6.73</v>
      </c>
      <c r="AQ559" s="10">
        <v>0</v>
      </c>
      <c r="AR559" s="98">
        <f t="shared" si="53"/>
        <v>0</v>
      </c>
      <c r="AS559" s="119" t="s">
        <v>54</v>
      </c>
      <c r="AT559" s="117">
        <v>6.73</v>
      </c>
      <c r="AU559" s="10">
        <v>0</v>
      </c>
      <c r="AV559" s="8"/>
    </row>
    <row r="560" spans="1:48" x14ac:dyDescent="0.25">
      <c r="A560" s="6">
        <v>10557</v>
      </c>
      <c r="B560" s="6">
        <v>449289</v>
      </c>
      <c r="C560" s="6">
        <v>5425123</v>
      </c>
      <c r="D560" s="205">
        <v>11</v>
      </c>
      <c r="E560" s="6" t="s">
        <v>212</v>
      </c>
      <c r="F560" s="6">
        <v>1</v>
      </c>
      <c r="G560" s="6">
        <v>150</v>
      </c>
      <c r="H560" s="6">
        <v>150</v>
      </c>
      <c r="I560" s="6">
        <v>110</v>
      </c>
      <c r="J560" s="6">
        <f t="shared" si="48"/>
        <v>16500</v>
      </c>
      <c r="K560" s="6"/>
      <c r="L560" s="84">
        <f t="shared" si="50"/>
        <v>16836.734693877552</v>
      </c>
      <c r="M560" s="7"/>
      <c r="N560" s="7"/>
      <c r="O560" s="7"/>
      <c r="P560" s="7"/>
      <c r="Q560" s="7"/>
      <c r="R560" s="7"/>
      <c r="S560" s="119" t="s">
        <v>54</v>
      </c>
      <c r="T560" s="117">
        <v>1</v>
      </c>
      <c r="U560" s="10">
        <v>0</v>
      </c>
      <c r="V560" s="98">
        <f t="shared" si="51"/>
        <v>0</v>
      </c>
      <c r="W560" s="119" t="s">
        <v>54</v>
      </c>
      <c r="X560" s="117">
        <v>1</v>
      </c>
      <c r="Y560" s="10">
        <v>0</v>
      </c>
      <c r="Z560" s="98"/>
      <c r="AA560" s="9">
        <v>351</v>
      </c>
      <c r="AB560" s="119" t="s">
        <v>54</v>
      </c>
      <c r="AC560" s="117">
        <v>1</v>
      </c>
      <c r="AD560" s="10">
        <v>0</v>
      </c>
      <c r="AE560" s="110">
        <f>(Tabelle1[[#This Row],[gesamter Wärmebedarf unter Berücksichtigung Wirkungsgrad Gasfeuerungsanlage (Gas) '[kWh/a'] 2030]]*0.7)/8760</f>
        <v>0</v>
      </c>
      <c r="AF560" s="8">
        <f t="shared" si="49"/>
        <v>0</v>
      </c>
      <c r="AG560" s="119" t="s">
        <v>54</v>
      </c>
      <c r="AH560" s="117">
        <v>1</v>
      </c>
      <c r="AI560" s="10">
        <v>0</v>
      </c>
      <c r="AJ560" s="98">
        <f t="shared" si="52"/>
        <v>0</v>
      </c>
      <c r="AK560" s="119" t="s">
        <v>54</v>
      </c>
      <c r="AL560" s="117">
        <v>1</v>
      </c>
      <c r="AM560" s="10">
        <v>0</v>
      </c>
      <c r="AN560" s="98"/>
      <c r="AO560" s="119" t="s">
        <v>54</v>
      </c>
      <c r="AP560" s="117">
        <v>1</v>
      </c>
      <c r="AQ560" s="10">
        <v>0</v>
      </c>
      <c r="AR560" s="98">
        <f t="shared" si="53"/>
        <v>0</v>
      </c>
      <c r="AS560" s="119" t="s">
        <v>54</v>
      </c>
      <c r="AT560" s="117">
        <v>1</v>
      </c>
      <c r="AU560" s="10">
        <v>0</v>
      </c>
      <c r="AV560" s="8"/>
    </row>
    <row r="561" spans="1:48" x14ac:dyDescent="0.25">
      <c r="A561" s="6">
        <v>10558</v>
      </c>
      <c r="B561" s="6">
        <v>449290</v>
      </c>
      <c r="C561" s="6">
        <v>5425112</v>
      </c>
      <c r="D561" s="205">
        <v>11</v>
      </c>
      <c r="E561" s="6" t="s">
        <v>212</v>
      </c>
      <c r="F561" s="6">
        <v>1</v>
      </c>
      <c r="G561" s="6">
        <v>150</v>
      </c>
      <c r="H561" s="6">
        <v>150</v>
      </c>
      <c r="I561" s="6">
        <v>330</v>
      </c>
      <c r="J561" s="6">
        <f t="shared" si="48"/>
        <v>49500</v>
      </c>
      <c r="K561" s="6"/>
      <c r="L561" s="84">
        <f t="shared" si="50"/>
        <v>50510.204081632655</v>
      </c>
      <c r="M561" s="7"/>
      <c r="N561" s="7"/>
      <c r="O561" s="7"/>
      <c r="P561" s="7"/>
      <c r="Q561" s="7"/>
      <c r="R561" s="7"/>
      <c r="S561" s="119" t="s">
        <v>54</v>
      </c>
      <c r="T561" s="117">
        <v>1</v>
      </c>
      <c r="U561" s="10">
        <v>0</v>
      </c>
      <c r="V561" s="98">
        <f t="shared" si="51"/>
        <v>0</v>
      </c>
      <c r="W561" s="119" t="s">
        <v>54</v>
      </c>
      <c r="X561" s="117">
        <v>1</v>
      </c>
      <c r="Y561" s="10">
        <v>0</v>
      </c>
      <c r="Z561" s="98"/>
      <c r="AA561" s="9">
        <v>305</v>
      </c>
      <c r="AB561" s="119" t="s">
        <v>54</v>
      </c>
      <c r="AC561" s="117">
        <v>1</v>
      </c>
      <c r="AD561" s="10">
        <v>0</v>
      </c>
      <c r="AE561" s="110">
        <f>(Tabelle1[[#This Row],[gesamter Wärmebedarf unter Berücksichtigung Wirkungsgrad Gasfeuerungsanlage (Gas) '[kWh/a'] 2030]]*0.7)/8760</f>
        <v>0</v>
      </c>
      <c r="AF561" s="8">
        <f t="shared" si="49"/>
        <v>0</v>
      </c>
      <c r="AG561" s="119" t="s">
        <v>54</v>
      </c>
      <c r="AH561" s="117">
        <v>1</v>
      </c>
      <c r="AI561" s="10">
        <v>0</v>
      </c>
      <c r="AJ561" s="98">
        <f t="shared" si="52"/>
        <v>0</v>
      </c>
      <c r="AK561" s="119" t="s">
        <v>54</v>
      </c>
      <c r="AL561" s="117">
        <v>1</v>
      </c>
      <c r="AM561" s="10">
        <v>0</v>
      </c>
      <c r="AN561" s="98"/>
      <c r="AO561" s="119" t="s">
        <v>54</v>
      </c>
      <c r="AP561" s="117">
        <v>1</v>
      </c>
      <c r="AQ561" s="10">
        <v>0</v>
      </c>
      <c r="AR561" s="98">
        <f t="shared" si="53"/>
        <v>0</v>
      </c>
      <c r="AS561" s="119" t="s">
        <v>54</v>
      </c>
      <c r="AT561" s="117">
        <v>1</v>
      </c>
      <c r="AU561" s="10">
        <v>0</v>
      </c>
      <c r="AV561" s="8"/>
    </row>
    <row r="562" spans="1:48" x14ac:dyDescent="0.25">
      <c r="A562" s="6">
        <v>10559</v>
      </c>
      <c r="B562" s="6">
        <v>449236</v>
      </c>
      <c r="C562" s="6">
        <v>5425091</v>
      </c>
      <c r="D562" s="205">
        <v>20</v>
      </c>
      <c r="E562" s="75" t="s">
        <v>210</v>
      </c>
      <c r="F562" s="6">
        <v>6.73</v>
      </c>
      <c r="G562" s="6">
        <v>70</v>
      </c>
      <c r="H562" s="6">
        <v>471.1</v>
      </c>
      <c r="I562" s="6">
        <v>200</v>
      </c>
      <c r="J562" s="6">
        <f t="shared" si="48"/>
        <v>94220</v>
      </c>
      <c r="K562" s="6"/>
      <c r="L562" s="84">
        <f t="shared" si="50"/>
        <v>96142.857142857145</v>
      </c>
      <c r="M562" s="7"/>
      <c r="N562" s="7"/>
      <c r="O562" s="7"/>
      <c r="P562" s="7"/>
      <c r="Q562" s="7"/>
      <c r="R562" s="7"/>
      <c r="S562" s="119" t="s">
        <v>54</v>
      </c>
      <c r="T562" s="117">
        <v>6.73</v>
      </c>
      <c r="U562" s="10">
        <v>0</v>
      </c>
      <c r="V562" s="98">
        <f t="shared" si="51"/>
        <v>0</v>
      </c>
      <c r="W562" s="119" t="s">
        <v>54</v>
      </c>
      <c r="X562" s="117">
        <v>6.73</v>
      </c>
      <c r="Y562" s="10">
        <v>0</v>
      </c>
      <c r="Z562" s="98"/>
      <c r="AA562" s="9">
        <v>1121</v>
      </c>
      <c r="AB562" s="119" t="s">
        <v>54</v>
      </c>
      <c r="AC562" s="117">
        <v>6.73</v>
      </c>
      <c r="AD562" s="10">
        <v>0</v>
      </c>
      <c r="AE562" s="110">
        <f>(Tabelle1[[#This Row],[gesamter Wärmebedarf unter Berücksichtigung Wirkungsgrad Gasfeuerungsanlage (Gas) '[kWh/a'] 2030]]*0.7)/8760</f>
        <v>0</v>
      </c>
      <c r="AF562" s="8">
        <f t="shared" si="49"/>
        <v>0</v>
      </c>
      <c r="AG562" s="119" t="s">
        <v>54</v>
      </c>
      <c r="AH562" s="117">
        <v>6.73</v>
      </c>
      <c r="AI562" s="10">
        <v>0</v>
      </c>
      <c r="AJ562" s="98">
        <f t="shared" si="52"/>
        <v>0</v>
      </c>
      <c r="AK562" s="119" t="s">
        <v>54</v>
      </c>
      <c r="AL562" s="117">
        <v>6.73</v>
      </c>
      <c r="AM562" s="10">
        <v>0</v>
      </c>
      <c r="AN562" s="98"/>
      <c r="AO562" s="119" t="s">
        <v>54</v>
      </c>
      <c r="AP562" s="117">
        <v>6.73</v>
      </c>
      <c r="AQ562" s="10">
        <v>0</v>
      </c>
      <c r="AR562" s="98">
        <f t="shared" si="53"/>
        <v>0</v>
      </c>
      <c r="AS562" s="119" t="s">
        <v>54</v>
      </c>
      <c r="AT562" s="117">
        <v>6.73</v>
      </c>
      <c r="AU562" s="10">
        <v>0</v>
      </c>
      <c r="AV562" s="8"/>
    </row>
    <row r="563" spans="1:48" x14ac:dyDescent="0.25">
      <c r="A563" s="6">
        <v>10560</v>
      </c>
      <c r="B563" s="6">
        <v>449238</v>
      </c>
      <c r="C563" s="6">
        <v>5425106</v>
      </c>
      <c r="D563" s="205">
        <v>18</v>
      </c>
      <c r="E563" s="6" t="s">
        <v>212</v>
      </c>
      <c r="F563" s="6">
        <v>1</v>
      </c>
      <c r="G563" s="6">
        <v>150</v>
      </c>
      <c r="H563" s="6">
        <v>150</v>
      </c>
      <c r="I563" s="6">
        <v>260</v>
      </c>
      <c r="J563" s="6">
        <f t="shared" si="48"/>
        <v>39000</v>
      </c>
      <c r="K563" s="6"/>
      <c r="L563" s="84">
        <f t="shared" si="50"/>
        <v>39795.918367346938</v>
      </c>
      <c r="M563" s="7"/>
      <c r="N563" s="7"/>
      <c r="O563" s="7"/>
      <c r="P563" s="7"/>
      <c r="Q563" s="7"/>
      <c r="R563" s="7"/>
      <c r="S563" s="119" t="s">
        <v>53</v>
      </c>
      <c r="T563" s="117">
        <v>1</v>
      </c>
      <c r="U563" s="10">
        <v>39795.918367346938</v>
      </c>
      <c r="V563" s="98">
        <f t="shared" si="51"/>
        <v>7.9580559032613827E-5</v>
      </c>
      <c r="W563" s="119" t="s">
        <v>53</v>
      </c>
      <c r="X563" s="117">
        <v>1</v>
      </c>
      <c r="Y563" s="10">
        <v>39795.918367346938</v>
      </c>
      <c r="Z563" s="98"/>
      <c r="AA563" s="9">
        <v>606</v>
      </c>
      <c r="AB563" s="119" t="s">
        <v>53</v>
      </c>
      <c r="AC563" s="117">
        <v>1</v>
      </c>
      <c r="AD563" s="10">
        <v>39795.918367346938</v>
      </c>
      <c r="AE563" s="110">
        <f>(Tabelle1[[#This Row],[gesamter Wärmebedarf unter Berücksichtigung Wirkungsgrad Gasfeuerungsanlage (Gas) '[kWh/a'] 2030]]*0.7)/8760</f>
        <v>3.1800391389432483</v>
      </c>
      <c r="AF563" s="8">
        <f t="shared" si="49"/>
        <v>7.6937203700623628E-5</v>
      </c>
      <c r="AG563" s="119" t="s">
        <v>53</v>
      </c>
      <c r="AH563" s="117">
        <v>1</v>
      </c>
      <c r="AI563" s="10">
        <v>39795.918367346938</v>
      </c>
      <c r="AJ563" s="98">
        <f t="shared" si="52"/>
        <v>3.7815544787169047E-5</v>
      </c>
      <c r="AK563" s="119" t="s">
        <v>53</v>
      </c>
      <c r="AL563" s="117">
        <v>1</v>
      </c>
      <c r="AM563" s="10">
        <v>39795.918367346938</v>
      </c>
      <c r="AN563" s="98"/>
      <c r="AO563" s="119" t="s">
        <v>53</v>
      </c>
      <c r="AP563" s="117">
        <v>1</v>
      </c>
      <c r="AQ563" s="10">
        <v>39795.918367346938</v>
      </c>
      <c r="AR563" s="98">
        <f t="shared" si="53"/>
        <v>3.7815544787169047E-5</v>
      </c>
      <c r="AS563" s="119" t="s">
        <v>53</v>
      </c>
      <c r="AT563" s="117">
        <v>1</v>
      </c>
      <c r="AU563" s="10">
        <v>39795.918367346938</v>
      </c>
      <c r="AV563" s="8"/>
    </row>
    <row r="564" spans="1:48" x14ac:dyDescent="0.25">
      <c r="A564" s="6">
        <v>10561</v>
      </c>
      <c r="B564" s="6">
        <v>449263</v>
      </c>
      <c r="C564" s="6">
        <v>5425112</v>
      </c>
      <c r="D564" s="205">
        <v>8</v>
      </c>
      <c r="E564" s="6" t="s">
        <v>212</v>
      </c>
      <c r="F564" s="6">
        <v>1</v>
      </c>
      <c r="G564" s="6">
        <v>150</v>
      </c>
      <c r="H564" s="6">
        <v>150</v>
      </c>
      <c r="I564" s="6">
        <v>120</v>
      </c>
      <c r="J564" s="6">
        <f t="shared" si="48"/>
        <v>18000</v>
      </c>
      <c r="K564" s="6"/>
      <c r="L564" s="84">
        <f t="shared" si="50"/>
        <v>18367.34693877551</v>
      </c>
      <c r="M564" s="7"/>
      <c r="N564" s="7"/>
      <c r="O564" s="7"/>
      <c r="P564" s="7"/>
      <c r="Q564" s="7"/>
      <c r="R564" s="7"/>
      <c r="S564" s="119" t="s">
        <v>54</v>
      </c>
      <c r="T564" s="117">
        <v>1</v>
      </c>
      <c r="U564" s="10">
        <v>0</v>
      </c>
      <c r="V564" s="98">
        <f t="shared" si="51"/>
        <v>0</v>
      </c>
      <c r="W564" s="119" t="s">
        <v>54</v>
      </c>
      <c r="X564" s="117">
        <v>1</v>
      </c>
      <c r="Y564" s="10">
        <v>0</v>
      </c>
      <c r="Z564" s="98"/>
      <c r="AA564" s="9">
        <v>1030</v>
      </c>
      <c r="AB564" s="119" t="s">
        <v>53</v>
      </c>
      <c r="AC564" s="117">
        <v>1</v>
      </c>
      <c r="AD564" s="10">
        <v>18367.34693877551</v>
      </c>
      <c r="AE564" s="110">
        <f>(Tabelle1[[#This Row],[gesamter Wärmebedarf unter Berücksichtigung Wirkungsgrad Gasfeuerungsanlage (Gas) '[kWh/a'] 2030]]*0.7)/8760</f>
        <v>1.4677103718199609</v>
      </c>
      <c r="AF564" s="8">
        <f t="shared" si="49"/>
        <v>3.5509478631057065E-5</v>
      </c>
      <c r="AG564" s="119" t="s">
        <v>53</v>
      </c>
      <c r="AH564" s="117">
        <v>1</v>
      </c>
      <c r="AI564" s="10">
        <v>18367.34693877551</v>
      </c>
      <c r="AJ564" s="98">
        <f t="shared" si="52"/>
        <v>1.7453328363308793E-5</v>
      </c>
      <c r="AK564" s="119" t="s">
        <v>53</v>
      </c>
      <c r="AL564" s="117">
        <v>1</v>
      </c>
      <c r="AM564" s="10">
        <v>18367.34693877551</v>
      </c>
      <c r="AN564" s="98"/>
      <c r="AO564" s="119" t="s">
        <v>53</v>
      </c>
      <c r="AP564" s="117">
        <v>1</v>
      </c>
      <c r="AQ564" s="10">
        <v>18367.34693877551</v>
      </c>
      <c r="AR564" s="98">
        <f t="shared" si="53"/>
        <v>1.7453328363308793E-5</v>
      </c>
      <c r="AS564" s="119" t="s">
        <v>53</v>
      </c>
      <c r="AT564" s="117">
        <v>1</v>
      </c>
      <c r="AU564" s="10">
        <v>18367.34693877551</v>
      </c>
      <c r="AV564" s="8"/>
    </row>
    <row r="565" spans="1:48" x14ac:dyDescent="0.25">
      <c r="A565" s="6">
        <v>10562</v>
      </c>
      <c r="B565" s="6">
        <v>449259</v>
      </c>
      <c r="C565" s="6">
        <v>5425135</v>
      </c>
      <c r="D565" s="205">
        <v>17</v>
      </c>
      <c r="E565" s="6" t="s">
        <v>212</v>
      </c>
      <c r="F565" s="6">
        <v>1</v>
      </c>
      <c r="G565" s="6">
        <v>150</v>
      </c>
      <c r="H565" s="6">
        <v>150</v>
      </c>
      <c r="I565" s="6">
        <v>100</v>
      </c>
      <c r="J565" s="6">
        <f t="shared" si="48"/>
        <v>15000</v>
      </c>
      <c r="K565" s="6"/>
      <c r="L565" s="84">
        <f t="shared" si="50"/>
        <v>15306.122448979591</v>
      </c>
      <c r="M565" s="7"/>
      <c r="N565" s="7"/>
      <c r="O565" s="7"/>
      <c r="P565" s="7"/>
      <c r="Q565" s="7"/>
      <c r="R565" s="7"/>
      <c r="S565" s="119" t="s">
        <v>54</v>
      </c>
      <c r="T565" s="117">
        <v>1</v>
      </c>
      <c r="U565" s="10">
        <v>0</v>
      </c>
      <c r="V565" s="98">
        <f t="shared" si="51"/>
        <v>0</v>
      </c>
      <c r="W565" s="119" t="s">
        <v>54</v>
      </c>
      <c r="X565" s="117">
        <v>1</v>
      </c>
      <c r="Y565" s="10">
        <v>0</v>
      </c>
      <c r="Z565" s="98"/>
      <c r="AA565" s="9">
        <v>1398</v>
      </c>
      <c r="AB565" s="119" t="s">
        <v>54</v>
      </c>
      <c r="AC565" s="117">
        <v>1</v>
      </c>
      <c r="AD565" s="10">
        <v>0</v>
      </c>
      <c r="AE565" s="110">
        <f>(Tabelle1[[#This Row],[gesamter Wärmebedarf unter Berücksichtigung Wirkungsgrad Gasfeuerungsanlage (Gas) '[kWh/a'] 2030]]*0.7)/8760</f>
        <v>0</v>
      </c>
      <c r="AF565" s="8">
        <f t="shared" si="49"/>
        <v>0</v>
      </c>
      <c r="AG565" s="119" t="s">
        <v>54</v>
      </c>
      <c r="AH565" s="117">
        <v>1</v>
      </c>
      <c r="AI565" s="10">
        <v>0</v>
      </c>
      <c r="AJ565" s="98">
        <f t="shared" si="52"/>
        <v>0</v>
      </c>
      <c r="AK565" s="119" t="s">
        <v>54</v>
      </c>
      <c r="AL565" s="117">
        <v>1</v>
      </c>
      <c r="AM565" s="10">
        <v>0</v>
      </c>
      <c r="AN565" s="98"/>
      <c r="AO565" s="119" t="s">
        <v>54</v>
      </c>
      <c r="AP565" s="117">
        <v>1</v>
      </c>
      <c r="AQ565" s="10">
        <v>0</v>
      </c>
      <c r="AR565" s="98">
        <f t="shared" si="53"/>
        <v>0</v>
      </c>
      <c r="AS565" s="119" t="s">
        <v>54</v>
      </c>
      <c r="AT565" s="117">
        <v>1</v>
      </c>
      <c r="AU565" s="10">
        <v>0</v>
      </c>
      <c r="AV565" s="8"/>
    </row>
    <row r="566" spans="1:48" x14ac:dyDescent="0.25">
      <c r="A566" s="6">
        <v>10563</v>
      </c>
      <c r="B566" s="6">
        <v>449257</v>
      </c>
      <c r="C566" s="6">
        <v>5425142</v>
      </c>
      <c r="D566" s="205">
        <v>18</v>
      </c>
      <c r="E566" s="6" t="s">
        <v>212</v>
      </c>
      <c r="F566" s="6">
        <v>1</v>
      </c>
      <c r="G566" s="6">
        <v>150</v>
      </c>
      <c r="H566" s="6">
        <v>150</v>
      </c>
      <c r="I566" s="6">
        <v>170</v>
      </c>
      <c r="J566" s="6">
        <f t="shared" si="48"/>
        <v>25500</v>
      </c>
      <c r="K566" s="6"/>
      <c r="L566" s="84">
        <f t="shared" si="50"/>
        <v>26020.408163265307</v>
      </c>
      <c r="M566" s="7"/>
      <c r="N566" s="7"/>
      <c r="O566" s="7"/>
      <c r="P566" s="7"/>
      <c r="Q566" s="7"/>
      <c r="R566" s="7"/>
      <c r="S566" s="119" t="s">
        <v>53</v>
      </c>
      <c r="T566" s="117">
        <v>1</v>
      </c>
      <c r="U566" s="10">
        <v>26020.408163265307</v>
      </c>
      <c r="V566" s="98">
        <f t="shared" si="51"/>
        <v>5.2033442444401349E-5</v>
      </c>
      <c r="W566" s="119" t="s">
        <v>53</v>
      </c>
      <c r="X566" s="117">
        <v>1</v>
      </c>
      <c r="Y566" s="10">
        <v>26020.408163265307</v>
      </c>
      <c r="Z566" s="98"/>
      <c r="AA566" s="9">
        <v>1537</v>
      </c>
      <c r="AB566" s="119" t="s">
        <v>53</v>
      </c>
      <c r="AC566" s="117">
        <v>1</v>
      </c>
      <c r="AD566" s="10">
        <v>26020.408163265307</v>
      </c>
      <c r="AE566" s="110">
        <f>(Tabelle1[[#This Row],[gesamter Wärmebedarf unter Berücksichtigung Wirkungsgrad Gasfeuerungsanlage (Gas) '[kWh/a'] 2030]]*0.7)/8760</f>
        <v>2.0792563600782779</v>
      </c>
      <c r="AF566" s="8">
        <f t="shared" si="49"/>
        <v>5.0305094727330838E-5</v>
      </c>
      <c r="AG566" s="119" t="s">
        <v>53</v>
      </c>
      <c r="AH566" s="117">
        <v>1</v>
      </c>
      <c r="AI566" s="10">
        <v>26020.408163265307</v>
      </c>
      <c r="AJ566" s="98">
        <f t="shared" si="52"/>
        <v>2.4725548514687455E-5</v>
      </c>
      <c r="AK566" s="119" t="s">
        <v>53</v>
      </c>
      <c r="AL566" s="117">
        <v>1</v>
      </c>
      <c r="AM566" s="10">
        <v>26020.408163265307</v>
      </c>
      <c r="AN566" s="98"/>
      <c r="AO566" s="119" t="s">
        <v>53</v>
      </c>
      <c r="AP566" s="117">
        <v>1</v>
      </c>
      <c r="AQ566" s="10">
        <v>26020.408163265307</v>
      </c>
      <c r="AR566" s="98">
        <f t="shared" si="53"/>
        <v>2.4725548514687455E-5</v>
      </c>
      <c r="AS566" s="119" t="s">
        <v>53</v>
      </c>
      <c r="AT566" s="117">
        <v>1</v>
      </c>
      <c r="AU566" s="10">
        <v>26020.408163265307</v>
      </c>
      <c r="AV566" s="8"/>
    </row>
    <row r="567" spans="1:48" x14ac:dyDescent="0.25">
      <c r="A567" s="6">
        <v>10564</v>
      </c>
      <c r="B567" s="6">
        <v>449234</v>
      </c>
      <c r="C567" s="6">
        <v>5425135</v>
      </c>
      <c r="D567" s="205">
        <v>11</v>
      </c>
      <c r="E567" s="6" t="s">
        <v>195</v>
      </c>
      <c r="F567" s="6">
        <v>1</v>
      </c>
      <c r="G567" s="6">
        <v>90</v>
      </c>
      <c r="H567" s="6">
        <v>90</v>
      </c>
      <c r="I567" s="6">
        <v>170</v>
      </c>
      <c r="J567" s="6">
        <f t="shared" si="48"/>
        <v>15300</v>
      </c>
      <c r="K567" s="6"/>
      <c r="L567" s="84">
        <f t="shared" si="50"/>
        <v>15612.244897959185</v>
      </c>
      <c r="M567" s="7"/>
      <c r="N567" s="7"/>
      <c r="O567" s="7"/>
      <c r="P567" s="7"/>
      <c r="Q567" s="7"/>
      <c r="R567" s="7"/>
      <c r="S567" s="119" t="s">
        <v>53</v>
      </c>
      <c r="T567" s="117">
        <v>1</v>
      </c>
      <c r="U567" s="10">
        <v>15612.244897959185</v>
      </c>
      <c r="V567" s="98">
        <f t="shared" si="51"/>
        <v>3.1220065466640812E-5</v>
      </c>
      <c r="W567" s="119" t="s">
        <v>53</v>
      </c>
      <c r="X567" s="117">
        <v>1</v>
      </c>
      <c r="Y567" s="10">
        <v>15612.244897959185</v>
      </c>
      <c r="Z567" s="98"/>
      <c r="AA567" s="9">
        <v>1491</v>
      </c>
      <c r="AB567" s="119" t="s">
        <v>53</v>
      </c>
      <c r="AC567" s="117">
        <v>1</v>
      </c>
      <c r="AD567" s="10">
        <v>15612.244897959185</v>
      </c>
      <c r="AE567" s="110">
        <f>(Tabelle1[[#This Row],[gesamter Wärmebedarf unter Berücksichtigung Wirkungsgrad Gasfeuerungsanlage (Gas) '[kWh/a'] 2030]]*0.7)/8760</f>
        <v>1.2475538160469668</v>
      </c>
      <c r="AF567" s="8">
        <f t="shared" si="49"/>
        <v>3.0183056836398508E-5</v>
      </c>
      <c r="AG567" s="119" t="s">
        <v>53</v>
      </c>
      <c r="AH567" s="117">
        <v>1</v>
      </c>
      <c r="AI567" s="10">
        <v>15612.244897959185</v>
      </c>
      <c r="AJ567" s="98">
        <f t="shared" si="52"/>
        <v>1.4835329108812474E-5</v>
      </c>
      <c r="AK567" s="119" t="s">
        <v>53</v>
      </c>
      <c r="AL567" s="117">
        <v>1</v>
      </c>
      <c r="AM567" s="10">
        <v>15612.244897959185</v>
      </c>
      <c r="AN567" s="98"/>
      <c r="AO567" s="119" t="s">
        <v>53</v>
      </c>
      <c r="AP567" s="117">
        <v>1</v>
      </c>
      <c r="AQ567" s="10">
        <v>15612.244897959185</v>
      </c>
      <c r="AR567" s="98">
        <f t="shared" si="53"/>
        <v>1.4835329108812474E-5</v>
      </c>
      <c r="AS567" s="119" t="s">
        <v>53</v>
      </c>
      <c r="AT567" s="117">
        <v>1</v>
      </c>
      <c r="AU567" s="10">
        <v>15612.244897959185</v>
      </c>
      <c r="AV567" s="8"/>
    </row>
    <row r="568" spans="1:48" x14ac:dyDescent="0.25">
      <c r="A568" s="6">
        <v>10565</v>
      </c>
      <c r="B568" s="6">
        <v>449229</v>
      </c>
      <c r="C568" s="6">
        <v>5425147</v>
      </c>
      <c r="D568" s="205">
        <v>11</v>
      </c>
      <c r="E568" s="6" t="s">
        <v>212</v>
      </c>
      <c r="F568" s="6">
        <v>1</v>
      </c>
      <c r="G568" s="6">
        <v>150</v>
      </c>
      <c r="H568" s="6">
        <v>150</v>
      </c>
      <c r="I568" s="6">
        <v>70</v>
      </c>
      <c r="J568" s="6">
        <f t="shared" si="48"/>
        <v>10500</v>
      </c>
      <c r="K568" s="6"/>
      <c r="L568" s="84">
        <f t="shared" si="50"/>
        <v>10714.285714285714</v>
      </c>
      <c r="M568" s="7"/>
      <c r="N568" s="7"/>
      <c r="O568" s="7"/>
      <c r="P568" s="7"/>
      <c r="Q568" s="7"/>
      <c r="R568" s="7"/>
      <c r="S568" s="119" t="s">
        <v>54</v>
      </c>
      <c r="T568" s="117">
        <v>1</v>
      </c>
      <c r="U568" s="10">
        <v>0</v>
      </c>
      <c r="V568" s="98">
        <f t="shared" si="51"/>
        <v>0</v>
      </c>
      <c r="W568" s="119" t="s">
        <v>54</v>
      </c>
      <c r="X568" s="117">
        <v>1</v>
      </c>
      <c r="Y568" s="10">
        <v>0</v>
      </c>
      <c r="Z568" s="98"/>
      <c r="AA568" s="9">
        <v>802</v>
      </c>
      <c r="AB568" s="119" t="s">
        <v>54</v>
      </c>
      <c r="AC568" s="117">
        <v>1</v>
      </c>
      <c r="AD568" s="10">
        <v>0</v>
      </c>
      <c r="AE568" s="110">
        <f>(Tabelle1[[#This Row],[gesamter Wärmebedarf unter Berücksichtigung Wirkungsgrad Gasfeuerungsanlage (Gas) '[kWh/a'] 2030]]*0.7)/8760</f>
        <v>0</v>
      </c>
      <c r="AF568" s="8">
        <f t="shared" si="49"/>
        <v>0</v>
      </c>
      <c r="AG568" s="119" t="s">
        <v>54</v>
      </c>
      <c r="AH568" s="117">
        <v>1</v>
      </c>
      <c r="AI568" s="10">
        <v>0</v>
      </c>
      <c r="AJ568" s="98">
        <f t="shared" si="52"/>
        <v>0</v>
      </c>
      <c r="AK568" s="119" t="s">
        <v>54</v>
      </c>
      <c r="AL568" s="117">
        <v>1</v>
      </c>
      <c r="AM568" s="10">
        <v>0</v>
      </c>
      <c r="AN568" s="98"/>
      <c r="AO568" s="119" t="s">
        <v>54</v>
      </c>
      <c r="AP568" s="117">
        <v>1</v>
      </c>
      <c r="AQ568" s="10">
        <v>0</v>
      </c>
      <c r="AR568" s="98">
        <f t="shared" si="53"/>
        <v>0</v>
      </c>
      <c r="AS568" s="119" t="s">
        <v>54</v>
      </c>
      <c r="AT568" s="117">
        <v>1</v>
      </c>
      <c r="AU568" s="10">
        <v>0</v>
      </c>
      <c r="AV568" s="8"/>
    </row>
    <row r="569" spans="1:48" x14ac:dyDescent="0.25">
      <c r="A569" s="6">
        <v>10566</v>
      </c>
      <c r="B569" s="6">
        <v>449303</v>
      </c>
      <c r="C569" s="6">
        <v>5425100</v>
      </c>
      <c r="D569" s="205">
        <v>22</v>
      </c>
      <c r="E569" s="75" t="s">
        <v>210</v>
      </c>
      <c r="F569" s="6">
        <v>6.73</v>
      </c>
      <c r="G569" s="6">
        <v>70</v>
      </c>
      <c r="H569" s="6">
        <v>471.1</v>
      </c>
      <c r="I569" s="6">
        <v>190</v>
      </c>
      <c r="J569" s="6">
        <f t="shared" si="48"/>
        <v>89509</v>
      </c>
      <c r="K569" s="6"/>
      <c r="L569" s="84">
        <f t="shared" si="50"/>
        <v>91335.71428571429</v>
      </c>
      <c r="M569" s="7"/>
      <c r="N569" s="7"/>
      <c r="O569" s="7"/>
      <c r="P569" s="7"/>
      <c r="Q569" s="7"/>
      <c r="R569" s="7"/>
      <c r="S569" s="119" t="s">
        <v>53</v>
      </c>
      <c r="T569" s="117">
        <v>6.73</v>
      </c>
      <c r="U569" s="10">
        <v>91335.71428571429</v>
      </c>
      <c r="V569" s="98">
        <f t="shared" si="51"/>
        <v>1.8264554508846747E-4</v>
      </c>
      <c r="W569" s="119" t="s">
        <v>53</v>
      </c>
      <c r="X569" s="117">
        <v>6.73</v>
      </c>
      <c r="Y569" s="10">
        <v>91335.71428571429</v>
      </c>
      <c r="Z569" s="98"/>
      <c r="AA569" s="9">
        <v>529</v>
      </c>
      <c r="AB569" s="119" t="s">
        <v>53</v>
      </c>
      <c r="AC569" s="117">
        <v>6.73</v>
      </c>
      <c r="AD569" s="10">
        <v>91335.71428571429</v>
      </c>
      <c r="AE569" s="110">
        <f>(Tabelle1[[#This Row],[gesamter Wärmebedarf unter Berücksichtigung Wirkungsgrad Gasfeuerungsanlage (Gas) '[kWh/a'] 2030]]*0.7)/8760</f>
        <v>7.2985159817351599</v>
      </c>
      <c r="AF569" s="8">
        <f t="shared" si="49"/>
        <v>1.7657877348818262E-4</v>
      </c>
      <c r="AG569" s="119" t="s">
        <v>53</v>
      </c>
      <c r="AH569" s="117">
        <v>6.73</v>
      </c>
      <c r="AI569" s="10">
        <v>91335.71428571429</v>
      </c>
      <c r="AJ569" s="98">
        <f t="shared" si="52"/>
        <v>8.6790553803967041E-5</v>
      </c>
      <c r="AK569" s="119" t="s">
        <v>53</v>
      </c>
      <c r="AL569" s="117">
        <v>6.73</v>
      </c>
      <c r="AM569" s="10">
        <v>91335.71428571429</v>
      </c>
      <c r="AN569" s="98"/>
      <c r="AO569" s="119" t="s">
        <v>54</v>
      </c>
      <c r="AP569" s="117">
        <v>6.73</v>
      </c>
      <c r="AQ569" s="10">
        <v>0</v>
      </c>
      <c r="AR569" s="98">
        <f t="shared" si="53"/>
        <v>0</v>
      </c>
      <c r="AS569" s="119" t="s">
        <v>54</v>
      </c>
      <c r="AT569" s="117">
        <v>6.73</v>
      </c>
      <c r="AU569" s="10">
        <v>0</v>
      </c>
      <c r="AV569" s="8"/>
    </row>
    <row r="570" spans="1:48" x14ac:dyDescent="0.25">
      <c r="A570" s="6">
        <v>10567</v>
      </c>
      <c r="B570" s="6">
        <v>449292</v>
      </c>
      <c r="C570" s="6">
        <v>5425091</v>
      </c>
      <c r="D570" s="205">
        <v>9</v>
      </c>
      <c r="E570" s="6" t="s">
        <v>212</v>
      </c>
      <c r="F570" s="6">
        <v>1</v>
      </c>
      <c r="G570" s="6">
        <v>150</v>
      </c>
      <c r="H570" s="6">
        <v>150</v>
      </c>
      <c r="I570" s="6">
        <v>200</v>
      </c>
      <c r="J570" s="6">
        <f t="shared" si="48"/>
        <v>30000</v>
      </c>
      <c r="K570" s="6"/>
      <c r="L570" s="84">
        <f t="shared" si="50"/>
        <v>30612.244897959183</v>
      </c>
      <c r="M570" s="7"/>
      <c r="N570" s="7"/>
      <c r="O570" s="7"/>
      <c r="P570" s="7"/>
      <c r="Q570" s="7"/>
      <c r="R570" s="7"/>
      <c r="S570" s="119" t="s">
        <v>54</v>
      </c>
      <c r="T570" s="117">
        <v>1</v>
      </c>
      <c r="U570" s="10">
        <v>0</v>
      </c>
      <c r="V570" s="98">
        <f t="shared" si="51"/>
        <v>0</v>
      </c>
      <c r="W570" s="119" t="s">
        <v>54</v>
      </c>
      <c r="X570" s="117">
        <v>1</v>
      </c>
      <c r="Y570" s="10">
        <v>0</v>
      </c>
      <c r="Z570" s="98"/>
      <c r="AA570" s="9">
        <v>539</v>
      </c>
      <c r="AB570" s="119" t="s">
        <v>54</v>
      </c>
      <c r="AC570" s="117">
        <v>1</v>
      </c>
      <c r="AD570" s="10">
        <v>0</v>
      </c>
      <c r="AE570" s="110">
        <f>(Tabelle1[[#This Row],[gesamter Wärmebedarf unter Berücksichtigung Wirkungsgrad Gasfeuerungsanlage (Gas) '[kWh/a'] 2030]]*0.7)/8760</f>
        <v>0</v>
      </c>
      <c r="AF570" s="8">
        <f t="shared" si="49"/>
        <v>0</v>
      </c>
      <c r="AG570" s="119" t="s">
        <v>54</v>
      </c>
      <c r="AH570" s="117">
        <v>1</v>
      </c>
      <c r="AI570" s="10">
        <v>0</v>
      </c>
      <c r="AJ570" s="98">
        <f t="shared" si="52"/>
        <v>0</v>
      </c>
      <c r="AK570" s="119" t="s">
        <v>54</v>
      </c>
      <c r="AL570" s="117">
        <v>1</v>
      </c>
      <c r="AM570" s="10">
        <v>0</v>
      </c>
      <c r="AN570" s="98"/>
      <c r="AO570" s="119" t="s">
        <v>54</v>
      </c>
      <c r="AP570" s="117">
        <v>1</v>
      </c>
      <c r="AQ570" s="10">
        <v>0</v>
      </c>
      <c r="AR570" s="98">
        <f t="shared" si="53"/>
        <v>0</v>
      </c>
      <c r="AS570" s="119" t="s">
        <v>54</v>
      </c>
      <c r="AT570" s="117">
        <v>1</v>
      </c>
      <c r="AU570" s="10">
        <v>0</v>
      </c>
      <c r="AV570" s="8"/>
    </row>
    <row r="571" spans="1:48" x14ac:dyDescent="0.25">
      <c r="A571" s="6">
        <v>10568</v>
      </c>
      <c r="B571" s="6">
        <v>449307</v>
      </c>
      <c r="C571" s="6">
        <v>5425083</v>
      </c>
      <c r="D571" s="205">
        <v>12</v>
      </c>
      <c r="E571" s="6" t="s">
        <v>211</v>
      </c>
      <c r="F571" s="6">
        <v>2</v>
      </c>
      <c r="G571" s="6">
        <v>112</v>
      </c>
      <c r="H571" s="6">
        <v>224</v>
      </c>
      <c r="I571" s="6">
        <v>260</v>
      </c>
      <c r="J571" s="6">
        <f t="shared" si="48"/>
        <v>58240</v>
      </c>
      <c r="K571" s="6"/>
      <c r="L571" s="84">
        <f t="shared" si="50"/>
        <v>59428.571428571428</v>
      </c>
      <c r="M571" s="7"/>
      <c r="N571" s="7"/>
      <c r="O571" s="7"/>
      <c r="P571" s="7"/>
      <c r="Q571" s="7"/>
      <c r="R571" s="7"/>
      <c r="S571" s="119" t="s">
        <v>54</v>
      </c>
      <c r="T571" s="117">
        <v>2</v>
      </c>
      <c r="U571" s="10">
        <v>0</v>
      </c>
      <c r="V571" s="98">
        <f t="shared" si="51"/>
        <v>0</v>
      </c>
      <c r="W571" s="119" t="s">
        <v>54</v>
      </c>
      <c r="X571" s="117">
        <v>2</v>
      </c>
      <c r="Y571" s="10">
        <v>0</v>
      </c>
      <c r="Z571" s="98"/>
      <c r="AA571" s="9">
        <v>813</v>
      </c>
      <c r="AB571" s="119" t="s">
        <v>54</v>
      </c>
      <c r="AC571" s="117">
        <v>2</v>
      </c>
      <c r="AD571" s="10">
        <v>0</v>
      </c>
      <c r="AE571" s="110">
        <f>(Tabelle1[[#This Row],[gesamter Wärmebedarf unter Berücksichtigung Wirkungsgrad Gasfeuerungsanlage (Gas) '[kWh/a'] 2030]]*0.7)/8760</f>
        <v>0</v>
      </c>
      <c r="AF571" s="8">
        <f t="shared" si="49"/>
        <v>0</v>
      </c>
      <c r="AG571" s="119" t="s">
        <v>54</v>
      </c>
      <c r="AH571" s="117">
        <v>2</v>
      </c>
      <c r="AI571" s="10">
        <v>0</v>
      </c>
      <c r="AJ571" s="98">
        <f t="shared" si="52"/>
        <v>0</v>
      </c>
      <c r="AK571" s="119" t="s">
        <v>54</v>
      </c>
      <c r="AL571" s="117">
        <v>2</v>
      </c>
      <c r="AM571" s="10">
        <v>0</v>
      </c>
      <c r="AN571" s="98"/>
      <c r="AO571" s="119" t="s">
        <v>54</v>
      </c>
      <c r="AP571" s="117">
        <v>2</v>
      </c>
      <c r="AQ571" s="10">
        <v>0</v>
      </c>
      <c r="AR571" s="98">
        <f t="shared" si="53"/>
        <v>0</v>
      </c>
      <c r="AS571" s="119" t="s">
        <v>54</v>
      </c>
      <c r="AT571" s="117">
        <v>2</v>
      </c>
      <c r="AU571" s="10">
        <v>0</v>
      </c>
      <c r="AV571" s="8"/>
    </row>
    <row r="572" spans="1:48" x14ac:dyDescent="0.25">
      <c r="A572" s="6">
        <v>10569</v>
      </c>
      <c r="B572" s="6">
        <v>449310</v>
      </c>
      <c r="C572" s="6">
        <v>5425062</v>
      </c>
      <c r="D572" s="205">
        <v>8</v>
      </c>
      <c r="E572" s="6" t="s">
        <v>211</v>
      </c>
      <c r="F572" s="6">
        <v>2</v>
      </c>
      <c r="G572" s="6">
        <v>112</v>
      </c>
      <c r="H572" s="6">
        <v>224</v>
      </c>
      <c r="I572" s="6">
        <v>220</v>
      </c>
      <c r="J572" s="6">
        <f t="shared" si="48"/>
        <v>49280</v>
      </c>
      <c r="K572" s="6"/>
      <c r="L572" s="84">
        <f t="shared" si="50"/>
        <v>50285.71428571429</v>
      </c>
      <c r="M572" s="7"/>
      <c r="N572" s="7"/>
      <c r="O572" s="7"/>
      <c r="P572" s="7"/>
      <c r="Q572" s="7"/>
      <c r="R572" s="7"/>
      <c r="S572" s="119" t="s">
        <v>54</v>
      </c>
      <c r="T572" s="117">
        <v>2</v>
      </c>
      <c r="U572" s="10">
        <v>0</v>
      </c>
      <c r="V572" s="98">
        <f t="shared" si="51"/>
        <v>0</v>
      </c>
      <c r="W572" s="119" t="s">
        <v>54</v>
      </c>
      <c r="X572" s="117">
        <v>2</v>
      </c>
      <c r="Y572" s="10">
        <v>0</v>
      </c>
      <c r="Z572" s="98"/>
      <c r="AA572" s="9">
        <v>278</v>
      </c>
      <c r="AB572" s="119" t="s">
        <v>54</v>
      </c>
      <c r="AC572" s="117">
        <v>2</v>
      </c>
      <c r="AD572" s="10">
        <v>0</v>
      </c>
      <c r="AE572" s="110">
        <f>(Tabelle1[[#This Row],[gesamter Wärmebedarf unter Berücksichtigung Wirkungsgrad Gasfeuerungsanlage (Gas) '[kWh/a'] 2030]]*0.7)/8760</f>
        <v>0</v>
      </c>
      <c r="AF572" s="8">
        <f t="shared" si="49"/>
        <v>0</v>
      </c>
      <c r="AG572" s="119" t="s">
        <v>54</v>
      </c>
      <c r="AH572" s="117">
        <v>2</v>
      </c>
      <c r="AI572" s="10">
        <v>0</v>
      </c>
      <c r="AJ572" s="98">
        <f t="shared" si="52"/>
        <v>0</v>
      </c>
      <c r="AK572" s="119" t="s">
        <v>54</v>
      </c>
      <c r="AL572" s="117">
        <v>2</v>
      </c>
      <c r="AM572" s="10">
        <v>0</v>
      </c>
      <c r="AN572" s="98"/>
      <c r="AO572" s="119" t="s">
        <v>54</v>
      </c>
      <c r="AP572" s="117">
        <v>2</v>
      </c>
      <c r="AQ572" s="10">
        <v>0</v>
      </c>
      <c r="AR572" s="98">
        <f t="shared" si="53"/>
        <v>0</v>
      </c>
      <c r="AS572" s="119" t="s">
        <v>54</v>
      </c>
      <c r="AT572" s="117">
        <v>2</v>
      </c>
      <c r="AU572" s="10">
        <v>0</v>
      </c>
      <c r="AV572" s="8"/>
    </row>
    <row r="573" spans="1:48" x14ac:dyDescent="0.25">
      <c r="A573" s="6">
        <v>10570</v>
      </c>
      <c r="B573" s="6">
        <v>449334</v>
      </c>
      <c r="C573" s="6">
        <v>5425077</v>
      </c>
      <c r="D573" s="205">
        <v>10</v>
      </c>
      <c r="E573" s="6" t="s">
        <v>211</v>
      </c>
      <c r="F573" s="6">
        <v>2</v>
      </c>
      <c r="G573" s="6">
        <v>112</v>
      </c>
      <c r="H573" s="6">
        <v>224</v>
      </c>
      <c r="I573" s="6">
        <v>220</v>
      </c>
      <c r="J573" s="6">
        <f t="shared" si="48"/>
        <v>49280</v>
      </c>
      <c r="K573" s="6"/>
      <c r="L573" s="84">
        <f t="shared" si="50"/>
        <v>50285.71428571429</v>
      </c>
      <c r="M573" s="7"/>
      <c r="N573" s="7"/>
      <c r="O573" s="7"/>
      <c r="P573" s="7"/>
      <c r="Q573" s="7"/>
      <c r="R573" s="7"/>
      <c r="S573" s="119" t="s">
        <v>53</v>
      </c>
      <c r="T573" s="117">
        <v>2</v>
      </c>
      <c r="U573" s="10">
        <v>50285.71428571429</v>
      </c>
      <c r="V573" s="98">
        <f t="shared" si="51"/>
        <v>1.0055717818274897E-4</v>
      </c>
      <c r="W573" s="119" t="s">
        <v>53</v>
      </c>
      <c r="X573" s="117">
        <v>2</v>
      </c>
      <c r="Y573" s="10">
        <v>50285.71428571429</v>
      </c>
      <c r="Z573" s="98"/>
      <c r="AA573" s="9">
        <v>430</v>
      </c>
      <c r="AB573" s="119" t="s">
        <v>53</v>
      </c>
      <c r="AC573" s="117">
        <v>2</v>
      </c>
      <c r="AD573" s="10">
        <v>50285.71428571429</v>
      </c>
      <c r="AE573" s="110">
        <f>(Tabelle1[[#This Row],[gesamter Wärmebedarf unter Berücksichtigung Wirkungsgrad Gasfeuerungsanlage (Gas) '[kWh/a'] 2030]]*0.7)/8760</f>
        <v>4.0182648401826482</v>
      </c>
      <c r="AF573" s="8">
        <f t="shared" si="49"/>
        <v>9.7217061496582906E-5</v>
      </c>
      <c r="AG573" s="119" t="s">
        <v>54</v>
      </c>
      <c r="AH573" s="117">
        <v>2</v>
      </c>
      <c r="AI573" s="10">
        <v>0</v>
      </c>
      <c r="AJ573" s="98">
        <f t="shared" si="52"/>
        <v>0</v>
      </c>
      <c r="AK573" s="119" t="s">
        <v>54</v>
      </c>
      <c r="AL573" s="117">
        <v>2</v>
      </c>
      <c r="AM573" s="10">
        <v>0</v>
      </c>
      <c r="AN573" s="98"/>
      <c r="AO573" s="119" t="s">
        <v>54</v>
      </c>
      <c r="AP573" s="117">
        <v>2</v>
      </c>
      <c r="AQ573" s="10">
        <v>0</v>
      </c>
      <c r="AR573" s="98">
        <f t="shared" si="53"/>
        <v>0</v>
      </c>
      <c r="AS573" s="119" t="s">
        <v>54</v>
      </c>
      <c r="AT573" s="117">
        <v>2</v>
      </c>
      <c r="AU573" s="10">
        <v>0</v>
      </c>
      <c r="AV573" s="8"/>
    </row>
    <row r="574" spans="1:48" x14ac:dyDescent="0.25">
      <c r="A574" s="6">
        <v>10571</v>
      </c>
      <c r="B574" s="6">
        <v>449332</v>
      </c>
      <c r="C574" s="6">
        <v>5425055</v>
      </c>
      <c r="D574" s="205">
        <v>12</v>
      </c>
      <c r="E574" s="75" t="s">
        <v>210</v>
      </c>
      <c r="F574" s="6">
        <v>6.73</v>
      </c>
      <c r="G574" s="6">
        <v>70</v>
      </c>
      <c r="H574" s="6">
        <v>471.1</v>
      </c>
      <c r="I574" s="6">
        <v>230</v>
      </c>
      <c r="J574" s="6">
        <f t="shared" si="48"/>
        <v>108353</v>
      </c>
      <c r="K574" s="6"/>
      <c r="L574" s="84">
        <f t="shared" si="50"/>
        <v>110564.28571428571</v>
      </c>
      <c r="M574" s="7"/>
      <c r="N574" s="7"/>
      <c r="O574" s="7"/>
      <c r="P574" s="7"/>
      <c r="Q574" s="7"/>
      <c r="R574" s="7"/>
      <c r="S574" s="119" t="s">
        <v>53</v>
      </c>
      <c r="T574" s="117">
        <v>6.73</v>
      </c>
      <c r="U574" s="10">
        <v>110564.28571428571</v>
      </c>
      <c r="V574" s="98">
        <f t="shared" si="51"/>
        <v>2.2109723879130269E-4</v>
      </c>
      <c r="W574" s="119" t="s">
        <v>53</v>
      </c>
      <c r="X574" s="117">
        <v>6.73</v>
      </c>
      <c r="Y574" s="10">
        <v>110564.28571428571</v>
      </c>
      <c r="Z574" s="98"/>
      <c r="AA574" s="9">
        <v>92</v>
      </c>
      <c r="AB574" s="119" t="s">
        <v>53</v>
      </c>
      <c r="AC574" s="117">
        <v>6.73</v>
      </c>
      <c r="AD574" s="10">
        <v>110564.28571428571</v>
      </c>
      <c r="AE574" s="110">
        <f>(Tabelle1[[#This Row],[gesamter Wärmebedarf unter Berücksichtigung Wirkungsgrad Gasfeuerungsanlage (Gas) '[kWh/a'] 2030]]*0.7)/8760</f>
        <v>8.8350456621004554</v>
      </c>
      <c r="AF574" s="8">
        <f t="shared" si="49"/>
        <v>2.1375325211727366E-4</v>
      </c>
      <c r="AG574" s="119" t="s">
        <v>53</v>
      </c>
      <c r="AH574" s="117">
        <v>6.73</v>
      </c>
      <c r="AI574" s="10">
        <v>110564.28571428571</v>
      </c>
      <c r="AJ574" s="98">
        <f t="shared" si="52"/>
        <v>1.050622493416443E-4</v>
      </c>
      <c r="AK574" s="119" t="s">
        <v>53</v>
      </c>
      <c r="AL574" s="117">
        <v>6.73</v>
      </c>
      <c r="AM574" s="10">
        <v>110564.28571428571</v>
      </c>
      <c r="AN574" s="98"/>
      <c r="AO574" s="119" t="s">
        <v>53</v>
      </c>
      <c r="AP574" s="117">
        <v>6.73</v>
      </c>
      <c r="AQ574" s="10">
        <v>110564.28571428571</v>
      </c>
      <c r="AR574" s="98">
        <f t="shared" si="53"/>
        <v>1.050622493416443E-4</v>
      </c>
      <c r="AS574" s="119" t="s">
        <v>54</v>
      </c>
      <c r="AT574" s="117">
        <v>6.73</v>
      </c>
      <c r="AU574" s="10">
        <v>0</v>
      </c>
      <c r="AV574" s="8"/>
    </row>
    <row r="575" spans="1:48" x14ac:dyDescent="0.25">
      <c r="A575" s="6">
        <v>10572</v>
      </c>
      <c r="B575" s="6">
        <v>449356</v>
      </c>
      <c r="C575" s="6">
        <v>5425073</v>
      </c>
      <c r="D575" s="205">
        <v>10</v>
      </c>
      <c r="E575" s="75" t="s">
        <v>210</v>
      </c>
      <c r="F575" s="6">
        <v>6.73</v>
      </c>
      <c r="G575" s="6">
        <v>70</v>
      </c>
      <c r="H575" s="6">
        <v>471.1</v>
      </c>
      <c r="I575" s="6">
        <v>130</v>
      </c>
      <c r="J575" s="6">
        <f t="shared" si="48"/>
        <v>61243</v>
      </c>
      <c r="K575" s="6"/>
      <c r="L575" s="84">
        <f t="shared" si="50"/>
        <v>62492.857142857145</v>
      </c>
      <c r="M575" s="7"/>
      <c r="N575" s="7"/>
      <c r="O575" s="7"/>
      <c r="P575" s="7"/>
      <c r="Q575" s="7"/>
      <c r="R575" s="7"/>
      <c r="S575" s="119" t="s">
        <v>54</v>
      </c>
      <c r="T575" s="117">
        <v>6.73</v>
      </c>
      <c r="U575" s="10">
        <v>0</v>
      </c>
      <c r="V575" s="98">
        <f t="shared" si="51"/>
        <v>0</v>
      </c>
      <c r="W575" s="119" t="s">
        <v>54</v>
      </c>
      <c r="X575" s="117">
        <v>6.73</v>
      </c>
      <c r="Y575" s="10">
        <v>0</v>
      </c>
      <c r="Z575" s="98"/>
      <c r="AA575" s="9">
        <v>255</v>
      </c>
      <c r="AB575" s="119" t="s">
        <v>54</v>
      </c>
      <c r="AC575" s="117">
        <v>6.73</v>
      </c>
      <c r="AD575" s="10">
        <v>0</v>
      </c>
      <c r="AE575" s="110">
        <f>(Tabelle1[[#This Row],[gesamter Wärmebedarf unter Berücksichtigung Wirkungsgrad Gasfeuerungsanlage (Gas) '[kWh/a'] 2030]]*0.7)/8760</f>
        <v>0</v>
      </c>
      <c r="AF575" s="8">
        <f t="shared" si="49"/>
        <v>0</v>
      </c>
      <c r="AG575" s="119" t="s">
        <v>54</v>
      </c>
      <c r="AH575" s="117">
        <v>6.73</v>
      </c>
      <c r="AI575" s="10">
        <v>0</v>
      </c>
      <c r="AJ575" s="98">
        <f t="shared" si="52"/>
        <v>0</v>
      </c>
      <c r="AK575" s="119" t="s">
        <v>54</v>
      </c>
      <c r="AL575" s="117">
        <v>6.73</v>
      </c>
      <c r="AM575" s="10">
        <v>0</v>
      </c>
      <c r="AN575" s="98"/>
      <c r="AO575" s="119" t="s">
        <v>54</v>
      </c>
      <c r="AP575" s="117">
        <v>6.73</v>
      </c>
      <c r="AQ575" s="10">
        <v>0</v>
      </c>
      <c r="AR575" s="98">
        <f t="shared" si="53"/>
        <v>0</v>
      </c>
      <c r="AS575" s="119" t="s">
        <v>54</v>
      </c>
      <c r="AT575" s="117">
        <v>6.73</v>
      </c>
      <c r="AU575" s="10">
        <v>0</v>
      </c>
      <c r="AV575" s="8"/>
    </row>
    <row r="576" spans="1:48" x14ac:dyDescent="0.25">
      <c r="A576" s="6">
        <v>10573</v>
      </c>
      <c r="B576" s="6">
        <v>449368</v>
      </c>
      <c r="C576" s="6">
        <v>5425049</v>
      </c>
      <c r="D576" s="205">
        <v>12</v>
      </c>
      <c r="E576" s="6" t="s">
        <v>211</v>
      </c>
      <c r="F576" s="6">
        <v>2</v>
      </c>
      <c r="G576" s="6">
        <v>112</v>
      </c>
      <c r="H576" s="6">
        <v>224</v>
      </c>
      <c r="I576" s="6">
        <v>170</v>
      </c>
      <c r="J576" s="6">
        <f t="shared" si="48"/>
        <v>38080</v>
      </c>
      <c r="K576" s="6"/>
      <c r="L576" s="84">
        <f t="shared" si="50"/>
        <v>38857.142857142855</v>
      </c>
      <c r="M576" s="7"/>
      <c r="N576" s="7"/>
      <c r="O576" s="7"/>
      <c r="P576" s="7"/>
      <c r="Q576" s="7"/>
      <c r="R576" s="7"/>
      <c r="S576" s="119" t="s">
        <v>54</v>
      </c>
      <c r="T576" s="117">
        <v>2</v>
      </c>
      <c r="U576" s="10">
        <v>0</v>
      </c>
      <c r="V576" s="98">
        <f t="shared" si="51"/>
        <v>0</v>
      </c>
      <c r="W576" s="119" t="s">
        <v>54</v>
      </c>
      <c r="X576" s="117">
        <v>2</v>
      </c>
      <c r="Y576" s="10">
        <v>0</v>
      </c>
      <c r="Z576" s="98"/>
      <c r="AA576" s="9">
        <v>1356</v>
      </c>
      <c r="AB576" s="119" t="s">
        <v>54</v>
      </c>
      <c r="AC576" s="117">
        <v>2</v>
      </c>
      <c r="AD576" s="10">
        <v>0</v>
      </c>
      <c r="AE576" s="110">
        <f>(Tabelle1[[#This Row],[gesamter Wärmebedarf unter Berücksichtigung Wirkungsgrad Gasfeuerungsanlage (Gas) '[kWh/a'] 2030]]*0.7)/8760</f>
        <v>0</v>
      </c>
      <c r="AF576" s="8">
        <f t="shared" si="49"/>
        <v>0</v>
      </c>
      <c r="AG576" s="119" t="s">
        <v>54</v>
      </c>
      <c r="AH576" s="117">
        <v>2</v>
      </c>
      <c r="AI576" s="10">
        <v>0</v>
      </c>
      <c r="AJ576" s="98">
        <f t="shared" si="52"/>
        <v>0</v>
      </c>
      <c r="AK576" s="119" t="s">
        <v>54</v>
      </c>
      <c r="AL576" s="117">
        <v>2</v>
      </c>
      <c r="AM576" s="10">
        <v>0</v>
      </c>
      <c r="AN576" s="98"/>
      <c r="AO576" s="119" t="s">
        <v>54</v>
      </c>
      <c r="AP576" s="117">
        <v>2</v>
      </c>
      <c r="AQ576" s="10">
        <v>0</v>
      </c>
      <c r="AR576" s="98">
        <f t="shared" si="53"/>
        <v>0</v>
      </c>
      <c r="AS576" s="119" t="s">
        <v>54</v>
      </c>
      <c r="AT576" s="117">
        <v>2</v>
      </c>
      <c r="AU576" s="10">
        <v>0</v>
      </c>
      <c r="AV576" s="8"/>
    </row>
    <row r="577" spans="1:48" x14ac:dyDescent="0.25">
      <c r="A577" s="6">
        <v>10574</v>
      </c>
      <c r="B577" s="6">
        <v>449389</v>
      </c>
      <c r="C577" s="6">
        <v>5425045</v>
      </c>
      <c r="D577" s="205">
        <v>12</v>
      </c>
      <c r="E577" s="6" t="s">
        <v>212</v>
      </c>
      <c r="F577" s="6">
        <v>1</v>
      </c>
      <c r="G577" s="6">
        <v>150</v>
      </c>
      <c r="H577" s="6">
        <v>150</v>
      </c>
      <c r="I577" s="6">
        <v>120</v>
      </c>
      <c r="J577" s="6">
        <f t="shared" si="48"/>
        <v>18000</v>
      </c>
      <c r="K577" s="6"/>
      <c r="L577" s="84">
        <f t="shared" si="50"/>
        <v>18367.34693877551</v>
      </c>
      <c r="M577" s="7"/>
      <c r="N577" s="7"/>
      <c r="O577" s="7"/>
      <c r="P577" s="7"/>
      <c r="Q577" s="7"/>
      <c r="R577" s="7"/>
      <c r="S577" s="119" t="s">
        <v>53</v>
      </c>
      <c r="T577" s="117">
        <v>1</v>
      </c>
      <c r="U577" s="10">
        <v>18367.34693877551</v>
      </c>
      <c r="V577" s="98">
        <f t="shared" si="51"/>
        <v>3.6729488784283305E-5</v>
      </c>
      <c r="W577" s="119" t="s">
        <v>53</v>
      </c>
      <c r="X577" s="117">
        <v>1</v>
      </c>
      <c r="Y577" s="10">
        <v>18367.34693877551</v>
      </c>
      <c r="Z577" s="98"/>
      <c r="AA577" s="9">
        <v>803</v>
      </c>
      <c r="AB577" s="119" t="s">
        <v>53</v>
      </c>
      <c r="AC577" s="117">
        <v>1</v>
      </c>
      <c r="AD577" s="10">
        <v>18367.34693877551</v>
      </c>
      <c r="AE577" s="110">
        <f>(Tabelle1[[#This Row],[gesamter Wärmebedarf unter Berücksichtigung Wirkungsgrad Gasfeuerungsanlage (Gas) '[kWh/a'] 2030]]*0.7)/8760</f>
        <v>1.4677103718199609</v>
      </c>
      <c r="AF577" s="8">
        <f t="shared" si="49"/>
        <v>3.5509478631057065E-5</v>
      </c>
      <c r="AG577" s="119" t="s">
        <v>53</v>
      </c>
      <c r="AH577" s="117">
        <v>1</v>
      </c>
      <c r="AI577" s="10">
        <v>18367.34693877551</v>
      </c>
      <c r="AJ577" s="98">
        <f t="shared" si="52"/>
        <v>1.7453328363308793E-5</v>
      </c>
      <c r="AK577" s="119" t="s">
        <v>53</v>
      </c>
      <c r="AL577" s="117">
        <v>1</v>
      </c>
      <c r="AM577" s="10">
        <v>18367.34693877551</v>
      </c>
      <c r="AN577" s="98"/>
      <c r="AO577" s="119" t="s">
        <v>53</v>
      </c>
      <c r="AP577" s="117">
        <v>1</v>
      </c>
      <c r="AQ577" s="10">
        <v>18367.34693877551</v>
      </c>
      <c r="AR577" s="98">
        <f t="shared" si="53"/>
        <v>1.7453328363308793E-5</v>
      </c>
      <c r="AS577" s="119" t="s">
        <v>53</v>
      </c>
      <c r="AT577" s="117">
        <v>1</v>
      </c>
      <c r="AU577" s="10">
        <v>18367.34693877551</v>
      </c>
      <c r="AV577" s="8"/>
    </row>
    <row r="578" spans="1:48" x14ac:dyDescent="0.25">
      <c r="A578" s="6">
        <v>10575</v>
      </c>
      <c r="B578" s="6">
        <v>449398</v>
      </c>
      <c r="C578" s="6">
        <v>5425068</v>
      </c>
      <c r="D578" s="205">
        <v>12</v>
      </c>
      <c r="E578" s="75" t="s">
        <v>210</v>
      </c>
      <c r="F578" s="6">
        <v>6.73</v>
      </c>
      <c r="G578" s="6">
        <v>70</v>
      </c>
      <c r="H578" s="6">
        <v>471.1</v>
      </c>
      <c r="I578" s="6">
        <v>160</v>
      </c>
      <c r="J578" s="6">
        <f t="shared" si="48"/>
        <v>75376</v>
      </c>
      <c r="K578" s="6"/>
      <c r="L578" s="84">
        <f t="shared" si="50"/>
        <v>76914.28571428571</v>
      </c>
      <c r="M578" s="7"/>
      <c r="N578" s="7"/>
      <c r="O578" s="7"/>
      <c r="P578" s="7"/>
      <c r="Q578" s="7"/>
      <c r="R578" s="7"/>
      <c r="S578" s="119" t="s">
        <v>53</v>
      </c>
      <c r="T578" s="117">
        <v>6.73</v>
      </c>
      <c r="U578" s="10">
        <v>76914.28571428571</v>
      </c>
      <c r="V578" s="98">
        <f t="shared" si="51"/>
        <v>1.5380677481134102E-4</v>
      </c>
      <c r="W578" s="119" t="s">
        <v>53</v>
      </c>
      <c r="X578" s="117">
        <v>6.73</v>
      </c>
      <c r="Y578" s="10">
        <v>76914.28571428571</v>
      </c>
      <c r="Z578" s="98"/>
      <c r="AA578" s="9">
        <v>287</v>
      </c>
      <c r="AB578" s="119" t="s">
        <v>53</v>
      </c>
      <c r="AC578" s="117">
        <v>6.73</v>
      </c>
      <c r="AD578" s="10">
        <v>76914.28571428571</v>
      </c>
      <c r="AE578" s="110">
        <f>(Tabelle1[[#This Row],[gesamter Wärmebedarf unter Berücksichtigung Wirkungsgrad Gasfeuerungsanlage (Gas) '[kWh/a'] 2030]]*0.7)/8760</f>
        <v>6.1461187214611863</v>
      </c>
      <c r="AF578" s="8">
        <f t="shared" si="49"/>
        <v>1.4869791451636429E-4</v>
      </c>
      <c r="AG578" s="119" t="s">
        <v>53</v>
      </c>
      <c r="AH578" s="117">
        <v>6.73</v>
      </c>
      <c r="AI578" s="10">
        <v>76914.28571428571</v>
      </c>
      <c r="AJ578" s="98">
        <f t="shared" si="52"/>
        <v>7.308678215070908E-5</v>
      </c>
      <c r="AK578" s="119" t="s">
        <v>53</v>
      </c>
      <c r="AL578" s="117">
        <v>6.73</v>
      </c>
      <c r="AM578" s="10">
        <v>76914.28571428571</v>
      </c>
      <c r="AN578" s="98"/>
      <c r="AO578" s="119" t="s">
        <v>53</v>
      </c>
      <c r="AP578" s="117">
        <v>6.73</v>
      </c>
      <c r="AQ578" s="10">
        <v>76914.28571428571</v>
      </c>
      <c r="AR578" s="98">
        <f t="shared" si="53"/>
        <v>7.308678215070908E-5</v>
      </c>
      <c r="AS578" s="119" t="s">
        <v>53</v>
      </c>
      <c r="AT578" s="117">
        <v>6.73</v>
      </c>
      <c r="AU578" s="10">
        <v>76914.28571428571</v>
      </c>
      <c r="AV578" s="8"/>
    </row>
    <row r="579" spans="1:48" x14ac:dyDescent="0.25">
      <c r="A579" s="6">
        <v>10576</v>
      </c>
      <c r="B579" s="6">
        <v>449412</v>
      </c>
      <c r="C579" s="6">
        <v>5425066</v>
      </c>
      <c r="D579" s="205">
        <v>12</v>
      </c>
      <c r="E579" s="6" t="s">
        <v>212</v>
      </c>
      <c r="F579" s="6">
        <v>1</v>
      </c>
      <c r="G579" s="6">
        <v>150</v>
      </c>
      <c r="H579" s="6">
        <v>150</v>
      </c>
      <c r="I579" s="6">
        <v>170</v>
      </c>
      <c r="J579" s="6">
        <f t="shared" si="48"/>
        <v>25500</v>
      </c>
      <c r="K579" s="6"/>
      <c r="L579" s="84">
        <f t="shared" si="50"/>
        <v>26020.408163265307</v>
      </c>
      <c r="M579" s="7"/>
      <c r="N579" s="7"/>
      <c r="O579" s="7"/>
      <c r="P579" s="7"/>
      <c r="Q579" s="7"/>
      <c r="R579" s="7"/>
      <c r="S579" s="119" t="s">
        <v>53</v>
      </c>
      <c r="T579" s="117">
        <v>1</v>
      </c>
      <c r="U579" s="10">
        <v>26020.408163265307</v>
      </c>
      <c r="V579" s="98">
        <f t="shared" si="51"/>
        <v>5.2033442444401349E-5</v>
      </c>
      <c r="W579" s="119" t="s">
        <v>53</v>
      </c>
      <c r="X579" s="117">
        <v>1</v>
      </c>
      <c r="Y579" s="10">
        <v>26020.408163265307</v>
      </c>
      <c r="Z579" s="98"/>
      <c r="AA579" s="9">
        <v>569</v>
      </c>
      <c r="AB579" s="119" t="s">
        <v>53</v>
      </c>
      <c r="AC579" s="117">
        <v>1</v>
      </c>
      <c r="AD579" s="10">
        <v>26020.408163265307</v>
      </c>
      <c r="AE579" s="110">
        <f>(Tabelle1[[#This Row],[gesamter Wärmebedarf unter Berücksichtigung Wirkungsgrad Gasfeuerungsanlage (Gas) '[kWh/a'] 2030]]*0.7)/8760</f>
        <v>2.0792563600782779</v>
      </c>
      <c r="AF579" s="8">
        <f t="shared" si="49"/>
        <v>5.0305094727330838E-5</v>
      </c>
      <c r="AG579" s="119" t="s">
        <v>53</v>
      </c>
      <c r="AH579" s="117">
        <v>1</v>
      </c>
      <c r="AI579" s="10">
        <v>26020.408163265307</v>
      </c>
      <c r="AJ579" s="98">
        <f t="shared" si="52"/>
        <v>2.4725548514687455E-5</v>
      </c>
      <c r="AK579" s="119" t="s">
        <v>53</v>
      </c>
      <c r="AL579" s="117">
        <v>1</v>
      </c>
      <c r="AM579" s="10">
        <v>26020.408163265307</v>
      </c>
      <c r="AN579" s="98"/>
      <c r="AO579" s="119" t="s">
        <v>53</v>
      </c>
      <c r="AP579" s="117">
        <v>1</v>
      </c>
      <c r="AQ579" s="10">
        <v>26020.408163265307</v>
      </c>
      <c r="AR579" s="98">
        <f t="shared" si="53"/>
        <v>2.4725548514687455E-5</v>
      </c>
      <c r="AS579" s="119" t="s">
        <v>53</v>
      </c>
      <c r="AT579" s="117">
        <v>1</v>
      </c>
      <c r="AU579" s="10">
        <v>26020.408163265307</v>
      </c>
      <c r="AV579" s="8"/>
    </row>
    <row r="580" spans="1:48" x14ac:dyDescent="0.25">
      <c r="A580" s="6">
        <v>10577</v>
      </c>
      <c r="B580" s="6">
        <v>449411</v>
      </c>
      <c r="C580" s="6">
        <v>5425041</v>
      </c>
      <c r="D580" s="205">
        <v>12</v>
      </c>
      <c r="E580" s="6" t="s">
        <v>212</v>
      </c>
      <c r="F580" s="6">
        <v>1</v>
      </c>
      <c r="G580" s="6">
        <v>150</v>
      </c>
      <c r="H580" s="6">
        <v>150</v>
      </c>
      <c r="I580" s="6">
        <v>190</v>
      </c>
      <c r="J580" s="6">
        <f t="shared" ref="J580:J643" si="54">I580*H580</f>
        <v>28500</v>
      </c>
      <c r="K580" s="6"/>
      <c r="L580" s="84">
        <f t="shared" si="50"/>
        <v>29081.632653061224</v>
      </c>
      <c r="M580" s="7"/>
      <c r="N580" s="7"/>
      <c r="O580" s="7"/>
      <c r="P580" s="7"/>
      <c r="Q580" s="7"/>
      <c r="R580" s="7"/>
      <c r="S580" s="119" t="s">
        <v>54</v>
      </c>
      <c r="T580" s="117">
        <v>1</v>
      </c>
      <c r="U580" s="10">
        <v>0</v>
      </c>
      <c r="V580" s="98">
        <f t="shared" si="51"/>
        <v>0</v>
      </c>
      <c r="W580" s="119" t="s">
        <v>54</v>
      </c>
      <c r="X580" s="117">
        <v>1</v>
      </c>
      <c r="Y580" s="10">
        <v>0</v>
      </c>
      <c r="Z580" s="98"/>
      <c r="AA580" s="9">
        <v>330</v>
      </c>
      <c r="AB580" s="119" t="s">
        <v>54</v>
      </c>
      <c r="AC580" s="117">
        <v>1</v>
      </c>
      <c r="AD580" s="10">
        <v>0</v>
      </c>
      <c r="AE580" s="110">
        <f>(Tabelle1[[#This Row],[gesamter Wärmebedarf unter Berücksichtigung Wirkungsgrad Gasfeuerungsanlage (Gas) '[kWh/a'] 2030]]*0.7)/8760</f>
        <v>0</v>
      </c>
      <c r="AF580" s="8">
        <f t="shared" ref="AF580:AF643" si="55">((AD580*$O$4)/$P$4)/31536000</f>
        <v>0</v>
      </c>
      <c r="AG580" s="119" t="s">
        <v>54</v>
      </c>
      <c r="AH580" s="117">
        <v>1</v>
      </c>
      <c r="AI580" s="10">
        <v>0</v>
      </c>
      <c r="AJ580" s="98">
        <f t="shared" si="52"/>
        <v>0</v>
      </c>
      <c r="AK580" s="119" t="s">
        <v>54</v>
      </c>
      <c r="AL580" s="117">
        <v>1</v>
      </c>
      <c r="AM580" s="10">
        <v>0</v>
      </c>
      <c r="AN580" s="98"/>
      <c r="AO580" s="119" t="s">
        <v>54</v>
      </c>
      <c r="AP580" s="117">
        <v>1</v>
      </c>
      <c r="AQ580" s="10">
        <v>0</v>
      </c>
      <c r="AR580" s="98">
        <f t="shared" si="53"/>
        <v>0</v>
      </c>
      <c r="AS580" s="119" t="s">
        <v>54</v>
      </c>
      <c r="AT580" s="117">
        <v>1</v>
      </c>
      <c r="AU580" s="10">
        <v>0</v>
      </c>
      <c r="AV580" s="8"/>
    </row>
    <row r="581" spans="1:48" x14ac:dyDescent="0.25">
      <c r="A581" s="6">
        <v>10578</v>
      </c>
      <c r="B581" s="6">
        <v>449428</v>
      </c>
      <c r="C581" s="6">
        <v>5425064</v>
      </c>
      <c r="D581" s="205">
        <v>12</v>
      </c>
      <c r="E581" s="6" t="s">
        <v>212</v>
      </c>
      <c r="F581" s="6">
        <v>1</v>
      </c>
      <c r="G581" s="6">
        <v>150</v>
      </c>
      <c r="H581" s="6">
        <v>150</v>
      </c>
      <c r="I581" s="6">
        <v>120</v>
      </c>
      <c r="J581" s="6">
        <f t="shared" si="54"/>
        <v>18000</v>
      </c>
      <c r="K581" s="6"/>
      <c r="L581" s="84">
        <f t="shared" ref="L581:L644" si="56">J581/$K$4</f>
        <v>18367.34693877551</v>
      </c>
      <c r="M581" s="7"/>
      <c r="N581" s="7"/>
      <c r="O581" s="7"/>
      <c r="P581" s="7"/>
      <c r="Q581" s="7"/>
      <c r="R581" s="7"/>
      <c r="S581" s="119" t="s">
        <v>54</v>
      </c>
      <c r="T581" s="117">
        <v>1</v>
      </c>
      <c r="U581" s="10">
        <v>0</v>
      </c>
      <c r="V581" s="98">
        <f t="shared" ref="V581:V644" si="57">((U581*$M$4)/$N$4)/31536000</f>
        <v>0</v>
      </c>
      <c r="W581" s="119" t="s">
        <v>54</v>
      </c>
      <c r="X581" s="117">
        <v>1</v>
      </c>
      <c r="Y581" s="10">
        <v>0</v>
      </c>
      <c r="Z581" s="98"/>
      <c r="AA581" s="9">
        <v>451</v>
      </c>
      <c r="AB581" s="119" t="s">
        <v>54</v>
      </c>
      <c r="AC581" s="117">
        <v>1</v>
      </c>
      <c r="AD581" s="10">
        <v>0</v>
      </c>
      <c r="AE581" s="110">
        <f>(Tabelle1[[#This Row],[gesamter Wärmebedarf unter Berücksichtigung Wirkungsgrad Gasfeuerungsanlage (Gas) '[kWh/a'] 2030]]*0.7)/8760</f>
        <v>0</v>
      </c>
      <c r="AF581" s="8">
        <f t="shared" si="55"/>
        <v>0</v>
      </c>
      <c r="AG581" s="119" t="s">
        <v>54</v>
      </c>
      <c r="AH581" s="117">
        <v>1</v>
      </c>
      <c r="AI581" s="10">
        <v>0</v>
      </c>
      <c r="AJ581" s="98">
        <f t="shared" ref="AJ581:AJ644" si="58">((AI581*$Q$4)/$R$4)/31536000</f>
        <v>0</v>
      </c>
      <c r="AK581" s="119" t="s">
        <v>54</v>
      </c>
      <c r="AL581" s="117">
        <v>1</v>
      </c>
      <c r="AM581" s="10">
        <v>0</v>
      </c>
      <c r="AN581" s="98"/>
      <c r="AO581" s="119" t="s">
        <v>54</v>
      </c>
      <c r="AP581" s="117">
        <v>1</v>
      </c>
      <c r="AQ581" s="10">
        <v>0</v>
      </c>
      <c r="AR581" s="98">
        <f t="shared" ref="AR581:AR644" si="59">((AQ581*$Q$4)/$R$4)/31536000</f>
        <v>0</v>
      </c>
      <c r="AS581" s="119" t="s">
        <v>54</v>
      </c>
      <c r="AT581" s="117">
        <v>1</v>
      </c>
      <c r="AU581" s="10">
        <v>0</v>
      </c>
      <c r="AV581" s="8"/>
    </row>
    <row r="582" spans="1:48" x14ac:dyDescent="0.25">
      <c r="A582" s="6">
        <v>10579</v>
      </c>
      <c r="B582" s="6">
        <v>449425</v>
      </c>
      <c r="C582" s="6">
        <v>5425040</v>
      </c>
      <c r="D582" s="205">
        <v>12</v>
      </c>
      <c r="E582" s="6" t="s">
        <v>211</v>
      </c>
      <c r="F582" s="6">
        <v>2</v>
      </c>
      <c r="G582" s="6">
        <v>112</v>
      </c>
      <c r="H582" s="6">
        <v>224</v>
      </c>
      <c r="I582" s="6">
        <v>50</v>
      </c>
      <c r="J582" s="6">
        <f t="shared" si="54"/>
        <v>11200</v>
      </c>
      <c r="K582" s="6"/>
      <c r="L582" s="84">
        <f t="shared" si="56"/>
        <v>11428.571428571429</v>
      </c>
      <c r="M582" s="7"/>
      <c r="N582" s="7"/>
      <c r="O582" s="7"/>
      <c r="P582" s="7"/>
      <c r="Q582" s="7"/>
      <c r="R582" s="7"/>
      <c r="S582" s="119" t="s">
        <v>54</v>
      </c>
      <c r="T582" s="117">
        <v>2</v>
      </c>
      <c r="U582" s="10">
        <v>0</v>
      </c>
      <c r="V582" s="98">
        <f t="shared" si="57"/>
        <v>0</v>
      </c>
      <c r="W582" s="119" t="s">
        <v>54</v>
      </c>
      <c r="X582" s="117">
        <v>2</v>
      </c>
      <c r="Y582" s="10">
        <v>0</v>
      </c>
      <c r="Z582" s="98"/>
      <c r="AA582" s="9">
        <v>993</v>
      </c>
      <c r="AB582" s="119" t="s">
        <v>54</v>
      </c>
      <c r="AC582" s="117">
        <v>2</v>
      </c>
      <c r="AD582" s="10">
        <v>0</v>
      </c>
      <c r="AE582" s="110">
        <f>(Tabelle1[[#This Row],[gesamter Wärmebedarf unter Berücksichtigung Wirkungsgrad Gasfeuerungsanlage (Gas) '[kWh/a'] 2030]]*0.7)/8760</f>
        <v>0</v>
      </c>
      <c r="AF582" s="8">
        <f t="shared" si="55"/>
        <v>0</v>
      </c>
      <c r="AG582" s="119" t="s">
        <v>54</v>
      </c>
      <c r="AH582" s="117">
        <v>2</v>
      </c>
      <c r="AI582" s="10">
        <v>0</v>
      </c>
      <c r="AJ582" s="98">
        <f t="shared" si="58"/>
        <v>0</v>
      </c>
      <c r="AK582" s="119" t="s">
        <v>54</v>
      </c>
      <c r="AL582" s="117">
        <v>2</v>
      </c>
      <c r="AM582" s="10">
        <v>0</v>
      </c>
      <c r="AN582" s="98"/>
      <c r="AO582" s="119" t="s">
        <v>54</v>
      </c>
      <c r="AP582" s="117">
        <v>2</v>
      </c>
      <c r="AQ582" s="10">
        <v>0</v>
      </c>
      <c r="AR582" s="98">
        <f t="shared" si="59"/>
        <v>0</v>
      </c>
      <c r="AS582" s="119" t="s">
        <v>54</v>
      </c>
      <c r="AT582" s="117">
        <v>2</v>
      </c>
      <c r="AU582" s="10">
        <v>0</v>
      </c>
      <c r="AV582" s="8"/>
    </row>
    <row r="583" spans="1:48" x14ac:dyDescent="0.25">
      <c r="A583" s="6">
        <v>10580</v>
      </c>
      <c r="B583" s="6">
        <v>449444</v>
      </c>
      <c r="C583" s="6">
        <v>5425060</v>
      </c>
      <c r="D583" s="205">
        <v>10</v>
      </c>
      <c r="E583" s="6" t="s">
        <v>212</v>
      </c>
      <c r="F583" s="6">
        <v>1</v>
      </c>
      <c r="G583" s="6">
        <v>150</v>
      </c>
      <c r="H583" s="6">
        <v>150</v>
      </c>
      <c r="I583" s="6">
        <v>240</v>
      </c>
      <c r="J583" s="6">
        <f t="shared" si="54"/>
        <v>36000</v>
      </c>
      <c r="K583" s="6"/>
      <c r="L583" s="84">
        <f t="shared" si="56"/>
        <v>36734.693877551021</v>
      </c>
      <c r="M583" s="7"/>
      <c r="N583" s="7"/>
      <c r="O583" s="7"/>
      <c r="P583" s="7"/>
      <c r="Q583" s="7"/>
      <c r="R583" s="7"/>
      <c r="S583" s="119" t="s">
        <v>54</v>
      </c>
      <c r="T583" s="117">
        <v>1</v>
      </c>
      <c r="U583" s="10">
        <v>0</v>
      </c>
      <c r="V583" s="98">
        <f t="shared" si="57"/>
        <v>0</v>
      </c>
      <c r="W583" s="119" t="s">
        <v>54</v>
      </c>
      <c r="X583" s="117">
        <v>1</v>
      </c>
      <c r="Y583" s="10">
        <v>0</v>
      </c>
      <c r="Z583" s="98"/>
      <c r="AA583" s="9">
        <v>264</v>
      </c>
      <c r="AB583" s="119" t="s">
        <v>54</v>
      </c>
      <c r="AC583" s="117">
        <v>1</v>
      </c>
      <c r="AD583" s="10">
        <v>0</v>
      </c>
      <c r="AE583" s="110">
        <f>(Tabelle1[[#This Row],[gesamter Wärmebedarf unter Berücksichtigung Wirkungsgrad Gasfeuerungsanlage (Gas) '[kWh/a'] 2030]]*0.7)/8760</f>
        <v>0</v>
      </c>
      <c r="AF583" s="8">
        <f t="shared" si="55"/>
        <v>0</v>
      </c>
      <c r="AG583" s="119" t="s">
        <v>54</v>
      </c>
      <c r="AH583" s="117">
        <v>1</v>
      </c>
      <c r="AI583" s="10">
        <v>0</v>
      </c>
      <c r="AJ583" s="98">
        <f t="shared" si="58"/>
        <v>0</v>
      </c>
      <c r="AK583" s="119" t="s">
        <v>54</v>
      </c>
      <c r="AL583" s="117">
        <v>1</v>
      </c>
      <c r="AM583" s="10">
        <v>0</v>
      </c>
      <c r="AN583" s="98"/>
      <c r="AO583" s="119" t="s">
        <v>54</v>
      </c>
      <c r="AP583" s="117">
        <v>1</v>
      </c>
      <c r="AQ583" s="10">
        <v>0</v>
      </c>
      <c r="AR583" s="98">
        <f t="shared" si="59"/>
        <v>0</v>
      </c>
      <c r="AS583" s="119" t="s">
        <v>54</v>
      </c>
      <c r="AT583" s="117">
        <v>1</v>
      </c>
      <c r="AU583" s="10">
        <v>0</v>
      </c>
      <c r="AV583" s="8"/>
    </row>
    <row r="584" spans="1:48" x14ac:dyDescent="0.25">
      <c r="A584" s="6">
        <v>10581</v>
      </c>
      <c r="B584" s="6">
        <v>449448</v>
      </c>
      <c r="C584" s="6">
        <v>5425041</v>
      </c>
      <c r="D584" s="205">
        <v>8</v>
      </c>
      <c r="E584" s="6" t="s">
        <v>212</v>
      </c>
      <c r="F584" s="6">
        <v>1</v>
      </c>
      <c r="G584" s="6">
        <v>150</v>
      </c>
      <c r="H584" s="6">
        <v>150</v>
      </c>
      <c r="I584" s="6">
        <v>120</v>
      </c>
      <c r="J584" s="6">
        <f t="shared" si="54"/>
        <v>18000</v>
      </c>
      <c r="K584" s="6"/>
      <c r="L584" s="84">
        <f t="shared" si="56"/>
        <v>18367.34693877551</v>
      </c>
      <c r="M584" s="7"/>
      <c r="N584" s="7"/>
      <c r="O584" s="7"/>
      <c r="P584" s="7"/>
      <c r="Q584" s="7"/>
      <c r="R584" s="7"/>
      <c r="S584" s="119" t="s">
        <v>53</v>
      </c>
      <c r="T584" s="117">
        <v>1</v>
      </c>
      <c r="U584" s="10">
        <v>18367.34693877551</v>
      </c>
      <c r="V584" s="98">
        <f t="shared" si="57"/>
        <v>3.6729488784283305E-5</v>
      </c>
      <c r="W584" s="119" t="s">
        <v>53</v>
      </c>
      <c r="X584" s="117">
        <v>1</v>
      </c>
      <c r="Y584" s="10">
        <v>18367.34693877551</v>
      </c>
      <c r="Z584" s="98"/>
      <c r="AA584" s="9">
        <v>391</v>
      </c>
      <c r="AB584" s="119" t="s">
        <v>53</v>
      </c>
      <c r="AC584" s="117">
        <v>1</v>
      </c>
      <c r="AD584" s="10">
        <v>18367.34693877551</v>
      </c>
      <c r="AE584" s="110">
        <f>(Tabelle1[[#This Row],[gesamter Wärmebedarf unter Berücksichtigung Wirkungsgrad Gasfeuerungsanlage (Gas) '[kWh/a'] 2030]]*0.7)/8760</f>
        <v>1.4677103718199609</v>
      </c>
      <c r="AF584" s="8">
        <f t="shared" si="55"/>
        <v>3.5509478631057065E-5</v>
      </c>
      <c r="AG584" s="119" t="s">
        <v>53</v>
      </c>
      <c r="AH584" s="117">
        <v>1</v>
      </c>
      <c r="AI584" s="10">
        <v>18367.34693877551</v>
      </c>
      <c r="AJ584" s="98">
        <f t="shared" si="58"/>
        <v>1.7453328363308793E-5</v>
      </c>
      <c r="AK584" s="119" t="s">
        <v>53</v>
      </c>
      <c r="AL584" s="117">
        <v>1</v>
      </c>
      <c r="AM584" s="10">
        <v>18367.34693877551</v>
      </c>
      <c r="AN584" s="98"/>
      <c r="AO584" s="119" t="s">
        <v>53</v>
      </c>
      <c r="AP584" s="117">
        <v>1</v>
      </c>
      <c r="AQ584" s="10">
        <v>18367.34693877551</v>
      </c>
      <c r="AR584" s="98">
        <f t="shared" si="59"/>
        <v>1.7453328363308793E-5</v>
      </c>
      <c r="AS584" s="119" t="s">
        <v>53</v>
      </c>
      <c r="AT584" s="117">
        <v>1</v>
      </c>
      <c r="AU584" s="10">
        <v>18367.34693877551</v>
      </c>
      <c r="AV584" s="8"/>
    </row>
    <row r="585" spans="1:48" x14ac:dyDescent="0.25">
      <c r="A585" s="6">
        <v>10582</v>
      </c>
      <c r="B585" s="6">
        <v>449377</v>
      </c>
      <c r="C585" s="6">
        <v>5425077</v>
      </c>
      <c r="D585" s="205">
        <v>9</v>
      </c>
      <c r="E585" s="75" t="s">
        <v>210</v>
      </c>
      <c r="F585" s="6">
        <v>6.73</v>
      </c>
      <c r="G585" s="6">
        <v>70</v>
      </c>
      <c r="H585" s="6">
        <v>471.1</v>
      </c>
      <c r="I585" s="6">
        <v>270</v>
      </c>
      <c r="J585" s="6">
        <f t="shared" si="54"/>
        <v>127197</v>
      </c>
      <c r="K585" s="6"/>
      <c r="L585" s="84">
        <f t="shared" si="56"/>
        <v>129792.85714285714</v>
      </c>
      <c r="M585" s="7"/>
      <c r="N585" s="7"/>
      <c r="O585" s="7"/>
      <c r="P585" s="7"/>
      <c r="Q585" s="7"/>
      <c r="R585" s="7"/>
      <c r="S585" s="119" t="s">
        <v>54</v>
      </c>
      <c r="T585" s="117">
        <v>6.73</v>
      </c>
      <c r="U585" s="10">
        <v>0</v>
      </c>
      <c r="V585" s="98">
        <f t="shared" si="57"/>
        <v>0</v>
      </c>
      <c r="W585" s="119" t="s">
        <v>54</v>
      </c>
      <c r="X585" s="117">
        <v>6.73</v>
      </c>
      <c r="Y585" s="10">
        <v>0</v>
      </c>
      <c r="Z585" s="98"/>
      <c r="AA585" s="9">
        <v>684</v>
      </c>
      <c r="AB585" s="119" t="s">
        <v>54</v>
      </c>
      <c r="AC585" s="117">
        <v>6.73</v>
      </c>
      <c r="AD585" s="10">
        <v>0</v>
      </c>
      <c r="AE585" s="110">
        <f>(Tabelle1[[#This Row],[gesamter Wärmebedarf unter Berücksichtigung Wirkungsgrad Gasfeuerungsanlage (Gas) '[kWh/a'] 2030]]*0.7)/8760</f>
        <v>0</v>
      </c>
      <c r="AF585" s="8">
        <f t="shared" si="55"/>
        <v>0</v>
      </c>
      <c r="AG585" s="119" t="s">
        <v>54</v>
      </c>
      <c r="AH585" s="117">
        <v>6.73</v>
      </c>
      <c r="AI585" s="10">
        <v>0</v>
      </c>
      <c r="AJ585" s="98">
        <f t="shared" si="58"/>
        <v>0</v>
      </c>
      <c r="AK585" s="119" t="s">
        <v>54</v>
      </c>
      <c r="AL585" s="117">
        <v>6.73</v>
      </c>
      <c r="AM585" s="10">
        <v>0</v>
      </c>
      <c r="AN585" s="98"/>
      <c r="AO585" s="119" t="s">
        <v>54</v>
      </c>
      <c r="AP585" s="117">
        <v>6.73</v>
      </c>
      <c r="AQ585" s="10">
        <v>0</v>
      </c>
      <c r="AR585" s="98">
        <f t="shared" si="59"/>
        <v>0</v>
      </c>
      <c r="AS585" s="119" t="s">
        <v>54</v>
      </c>
      <c r="AT585" s="117">
        <v>6.73</v>
      </c>
      <c r="AU585" s="10">
        <v>0</v>
      </c>
      <c r="AV585" s="8"/>
    </row>
    <row r="586" spans="1:48" x14ac:dyDescent="0.25">
      <c r="A586" s="6">
        <v>10583</v>
      </c>
      <c r="B586" s="6">
        <v>449381</v>
      </c>
      <c r="C586" s="6">
        <v>5425094</v>
      </c>
      <c r="D586" s="205">
        <v>6</v>
      </c>
      <c r="E586" s="6" t="s">
        <v>212</v>
      </c>
      <c r="F586" s="6">
        <v>1</v>
      </c>
      <c r="G586" s="6">
        <v>150</v>
      </c>
      <c r="H586" s="6">
        <v>150</v>
      </c>
      <c r="I586" s="6">
        <v>200</v>
      </c>
      <c r="J586" s="6">
        <f t="shared" si="54"/>
        <v>30000</v>
      </c>
      <c r="K586" s="6"/>
      <c r="L586" s="84">
        <f t="shared" si="56"/>
        <v>30612.244897959183</v>
      </c>
      <c r="M586" s="7"/>
      <c r="N586" s="7"/>
      <c r="O586" s="7"/>
      <c r="P586" s="7"/>
      <c r="Q586" s="7"/>
      <c r="R586" s="7"/>
      <c r="S586" s="119" t="s">
        <v>54</v>
      </c>
      <c r="T586" s="117">
        <v>1</v>
      </c>
      <c r="U586" s="10">
        <v>0</v>
      </c>
      <c r="V586" s="98">
        <f t="shared" si="57"/>
        <v>0</v>
      </c>
      <c r="W586" s="119" t="s">
        <v>54</v>
      </c>
      <c r="X586" s="117">
        <v>1</v>
      </c>
      <c r="Y586" s="10">
        <v>0</v>
      </c>
      <c r="Z586" s="98"/>
      <c r="AA586" s="9">
        <v>714</v>
      </c>
      <c r="AB586" s="119" t="s">
        <v>54</v>
      </c>
      <c r="AC586" s="117">
        <v>1</v>
      </c>
      <c r="AD586" s="10">
        <v>0</v>
      </c>
      <c r="AE586" s="110">
        <f>(Tabelle1[[#This Row],[gesamter Wärmebedarf unter Berücksichtigung Wirkungsgrad Gasfeuerungsanlage (Gas) '[kWh/a'] 2030]]*0.7)/8760</f>
        <v>0</v>
      </c>
      <c r="AF586" s="8">
        <f t="shared" si="55"/>
        <v>0</v>
      </c>
      <c r="AG586" s="119" t="s">
        <v>54</v>
      </c>
      <c r="AH586" s="117">
        <v>1</v>
      </c>
      <c r="AI586" s="10">
        <v>0</v>
      </c>
      <c r="AJ586" s="98">
        <f t="shared" si="58"/>
        <v>0</v>
      </c>
      <c r="AK586" s="119" t="s">
        <v>54</v>
      </c>
      <c r="AL586" s="117">
        <v>1</v>
      </c>
      <c r="AM586" s="10">
        <v>0</v>
      </c>
      <c r="AN586" s="98"/>
      <c r="AO586" s="119" t="s">
        <v>54</v>
      </c>
      <c r="AP586" s="117">
        <v>1</v>
      </c>
      <c r="AQ586" s="10">
        <v>0</v>
      </c>
      <c r="AR586" s="98">
        <f t="shared" si="59"/>
        <v>0</v>
      </c>
      <c r="AS586" s="119" t="s">
        <v>54</v>
      </c>
      <c r="AT586" s="117">
        <v>1</v>
      </c>
      <c r="AU586" s="10">
        <v>0</v>
      </c>
      <c r="AV586" s="8"/>
    </row>
    <row r="587" spans="1:48" x14ac:dyDescent="0.25">
      <c r="A587" s="6">
        <v>10584</v>
      </c>
      <c r="B587" s="6">
        <v>449396</v>
      </c>
      <c r="C587" s="6">
        <v>5425093</v>
      </c>
      <c r="D587" s="205">
        <v>9</v>
      </c>
      <c r="E587" s="6" t="s">
        <v>212</v>
      </c>
      <c r="F587" s="6">
        <v>1</v>
      </c>
      <c r="G587" s="6">
        <v>150</v>
      </c>
      <c r="H587" s="6">
        <v>150</v>
      </c>
      <c r="I587" s="6">
        <v>160</v>
      </c>
      <c r="J587" s="6">
        <f t="shared" si="54"/>
        <v>24000</v>
      </c>
      <c r="K587" s="6"/>
      <c r="L587" s="84">
        <f t="shared" si="56"/>
        <v>24489.795918367348</v>
      </c>
      <c r="M587" s="7"/>
      <c r="N587" s="7"/>
      <c r="O587" s="7"/>
      <c r="P587" s="7"/>
      <c r="Q587" s="7"/>
      <c r="R587" s="7"/>
      <c r="S587" s="119" t="s">
        <v>54</v>
      </c>
      <c r="T587" s="117">
        <v>1</v>
      </c>
      <c r="U587" s="10">
        <v>0</v>
      </c>
      <c r="V587" s="98">
        <f t="shared" si="57"/>
        <v>0</v>
      </c>
      <c r="W587" s="119" t="s">
        <v>54</v>
      </c>
      <c r="X587" s="117">
        <v>1</v>
      </c>
      <c r="Y587" s="10">
        <v>0</v>
      </c>
      <c r="Z587" s="98"/>
      <c r="AA587" s="9">
        <v>708</v>
      </c>
      <c r="AB587" s="119" t="s">
        <v>54</v>
      </c>
      <c r="AC587" s="117">
        <v>1</v>
      </c>
      <c r="AD587" s="10">
        <v>0</v>
      </c>
      <c r="AE587" s="110">
        <f>(Tabelle1[[#This Row],[gesamter Wärmebedarf unter Berücksichtigung Wirkungsgrad Gasfeuerungsanlage (Gas) '[kWh/a'] 2030]]*0.7)/8760</f>
        <v>0</v>
      </c>
      <c r="AF587" s="8">
        <f t="shared" si="55"/>
        <v>0</v>
      </c>
      <c r="AG587" s="119" t="s">
        <v>54</v>
      </c>
      <c r="AH587" s="117">
        <v>1</v>
      </c>
      <c r="AI587" s="10">
        <v>0</v>
      </c>
      <c r="AJ587" s="98">
        <f t="shared" si="58"/>
        <v>0</v>
      </c>
      <c r="AK587" s="119" t="s">
        <v>54</v>
      </c>
      <c r="AL587" s="117">
        <v>1</v>
      </c>
      <c r="AM587" s="10">
        <v>0</v>
      </c>
      <c r="AN587" s="98"/>
      <c r="AO587" s="119" t="s">
        <v>54</v>
      </c>
      <c r="AP587" s="117">
        <v>1</v>
      </c>
      <c r="AQ587" s="10">
        <v>0</v>
      </c>
      <c r="AR587" s="98">
        <f t="shared" si="59"/>
        <v>0</v>
      </c>
      <c r="AS587" s="119" t="s">
        <v>54</v>
      </c>
      <c r="AT587" s="117">
        <v>1</v>
      </c>
      <c r="AU587" s="10">
        <v>0</v>
      </c>
      <c r="AV587" s="8"/>
    </row>
    <row r="588" spans="1:48" x14ac:dyDescent="0.25">
      <c r="A588" s="6">
        <v>10585</v>
      </c>
      <c r="B588" s="6">
        <v>449399</v>
      </c>
      <c r="C588" s="6">
        <v>5425110</v>
      </c>
      <c r="D588" s="205">
        <v>11</v>
      </c>
      <c r="E588" s="6" t="s">
        <v>212</v>
      </c>
      <c r="F588" s="6">
        <v>1</v>
      </c>
      <c r="G588" s="6">
        <v>150</v>
      </c>
      <c r="H588" s="6">
        <v>150</v>
      </c>
      <c r="I588" s="6">
        <v>140</v>
      </c>
      <c r="J588" s="6">
        <f t="shared" si="54"/>
        <v>21000</v>
      </c>
      <c r="K588" s="6"/>
      <c r="L588" s="84">
        <f t="shared" si="56"/>
        <v>21428.571428571428</v>
      </c>
      <c r="M588" s="7"/>
      <c r="N588" s="7"/>
      <c r="O588" s="7"/>
      <c r="P588" s="7"/>
      <c r="Q588" s="7"/>
      <c r="R588" s="7"/>
      <c r="S588" s="119" t="s">
        <v>53</v>
      </c>
      <c r="T588" s="117">
        <v>1</v>
      </c>
      <c r="U588" s="10">
        <v>21428.571428571428</v>
      </c>
      <c r="V588" s="98">
        <f t="shared" si="57"/>
        <v>4.2851070248330516E-5</v>
      </c>
      <c r="W588" s="119" t="s">
        <v>53</v>
      </c>
      <c r="X588" s="117">
        <v>1</v>
      </c>
      <c r="Y588" s="10">
        <v>21428.571428571428</v>
      </c>
      <c r="Z588" s="98"/>
      <c r="AA588" s="9">
        <v>1645</v>
      </c>
      <c r="AB588" s="119" t="s">
        <v>53</v>
      </c>
      <c r="AC588" s="117">
        <v>1</v>
      </c>
      <c r="AD588" s="10">
        <v>21428.571428571428</v>
      </c>
      <c r="AE588" s="110">
        <f>(Tabelle1[[#This Row],[gesamter Wärmebedarf unter Berücksichtigung Wirkungsgrad Gasfeuerungsanlage (Gas) '[kWh/a'] 2030]]*0.7)/8760</f>
        <v>1.7123287671232874</v>
      </c>
      <c r="AF588" s="8">
        <f t="shared" si="55"/>
        <v>4.142772506956657E-5</v>
      </c>
      <c r="AG588" s="119" t="s">
        <v>53</v>
      </c>
      <c r="AH588" s="117">
        <v>1</v>
      </c>
      <c r="AI588" s="10">
        <v>21428.571428571428</v>
      </c>
      <c r="AJ588" s="98">
        <f t="shared" si="58"/>
        <v>2.0362216423860254E-5</v>
      </c>
      <c r="AK588" s="119" t="s">
        <v>53</v>
      </c>
      <c r="AL588" s="117">
        <v>1</v>
      </c>
      <c r="AM588" s="10">
        <v>21428.571428571428</v>
      </c>
      <c r="AN588" s="98"/>
      <c r="AO588" s="119" t="s">
        <v>54</v>
      </c>
      <c r="AP588" s="117">
        <v>1</v>
      </c>
      <c r="AQ588" s="10">
        <v>0</v>
      </c>
      <c r="AR588" s="98">
        <f t="shared" si="59"/>
        <v>0</v>
      </c>
      <c r="AS588" s="119" t="s">
        <v>54</v>
      </c>
      <c r="AT588" s="117">
        <v>1</v>
      </c>
      <c r="AU588" s="10">
        <v>0</v>
      </c>
      <c r="AV588" s="8"/>
    </row>
    <row r="589" spans="1:48" x14ac:dyDescent="0.25">
      <c r="A589" s="6">
        <v>10586</v>
      </c>
      <c r="B589" s="6">
        <v>449376</v>
      </c>
      <c r="C589" s="6">
        <v>5425114</v>
      </c>
      <c r="D589" s="205">
        <v>13</v>
      </c>
      <c r="E589" s="6" t="s">
        <v>212</v>
      </c>
      <c r="F589" s="6">
        <v>1</v>
      </c>
      <c r="G589" s="6">
        <v>150</v>
      </c>
      <c r="H589" s="6">
        <v>150</v>
      </c>
      <c r="I589" s="6">
        <v>130</v>
      </c>
      <c r="J589" s="6">
        <f t="shared" si="54"/>
        <v>19500</v>
      </c>
      <c r="K589" s="6"/>
      <c r="L589" s="84">
        <f t="shared" si="56"/>
        <v>19897.959183673469</v>
      </c>
      <c r="M589" s="7"/>
      <c r="N589" s="7"/>
      <c r="O589" s="7"/>
      <c r="P589" s="7"/>
      <c r="Q589" s="7"/>
      <c r="R589" s="7"/>
      <c r="S589" s="119" t="s">
        <v>53</v>
      </c>
      <c r="T589" s="117">
        <v>1</v>
      </c>
      <c r="U589" s="10">
        <v>19897.959183673469</v>
      </c>
      <c r="V589" s="98">
        <f t="shared" si="57"/>
        <v>3.9790279516306914E-5</v>
      </c>
      <c r="W589" s="119" t="s">
        <v>53</v>
      </c>
      <c r="X589" s="117">
        <v>1</v>
      </c>
      <c r="Y589" s="10">
        <v>19897.959183673469</v>
      </c>
      <c r="Z589" s="98"/>
      <c r="AA589" s="9">
        <v>356</v>
      </c>
      <c r="AB589" s="119" t="s">
        <v>53</v>
      </c>
      <c r="AC589" s="117">
        <v>1</v>
      </c>
      <c r="AD589" s="10">
        <v>19897.959183673469</v>
      </c>
      <c r="AE589" s="110">
        <f>(Tabelle1[[#This Row],[gesamter Wärmebedarf unter Berücksichtigung Wirkungsgrad Gasfeuerungsanlage (Gas) '[kWh/a'] 2030]]*0.7)/8760</f>
        <v>1.5900195694716242</v>
      </c>
      <c r="AF589" s="8">
        <f t="shared" si="55"/>
        <v>3.8468601850311814E-5</v>
      </c>
      <c r="AG589" s="119" t="s">
        <v>53</v>
      </c>
      <c r="AH589" s="117">
        <v>1</v>
      </c>
      <c r="AI589" s="10">
        <v>19897.959183673469</v>
      </c>
      <c r="AJ589" s="98">
        <f t="shared" si="58"/>
        <v>1.8907772393584524E-5</v>
      </c>
      <c r="AK589" s="119" t="s">
        <v>53</v>
      </c>
      <c r="AL589" s="117">
        <v>1</v>
      </c>
      <c r="AM589" s="10">
        <v>19897.959183673469</v>
      </c>
      <c r="AN589" s="98"/>
      <c r="AO589" s="119" t="s">
        <v>53</v>
      </c>
      <c r="AP589" s="117">
        <v>1</v>
      </c>
      <c r="AQ589" s="10">
        <v>19897.959183673469</v>
      </c>
      <c r="AR589" s="98">
        <f t="shared" si="59"/>
        <v>1.8907772393584524E-5</v>
      </c>
      <c r="AS589" s="119" t="s">
        <v>53</v>
      </c>
      <c r="AT589" s="117">
        <v>1</v>
      </c>
      <c r="AU589" s="10">
        <v>19897.959183673469</v>
      </c>
      <c r="AV589" s="8"/>
    </row>
    <row r="590" spans="1:48" x14ac:dyDescent="0.25">
      <c r="A590" s="6">
        <v>10587</v>
      </c>
      <c r="B590" s="6">
        <v>449405</v>
      </c>
      <c r="C590" s="6">
        <v>5425122</v>
      </c>
      <c r="D590" s="205">
        <v>16</v>
      </c>
      <c r="E590" s="6" t="s">
        <v>212</v>
      </c>
      <c r="F590" s="6">
        <v>1</v>
      </c>
      <c r="G590" s="6">
        <v>150</v>
      </c>
      <c r="H590" s="6">
        <v>150</v>
      </c>
      <c r="I590" s="6">
        <v>210</v>
      </c>
      <c r="J590" s="6">
        <f t="shared" si="54"/>
        <v>31500</v>
      </c>
      <c r="K590" s="6"/>
      <c r="L590" s="84">
        <f t="shared" si="56"/>
        <v>32142.857142857145</v>
      </c>
      <c r="M590" s="7"/>
      <c r="N590" s="7"/>
      <c r="O590" s="7"/>
      <c r="P590" s="7"/>
      <c r="Q590" s="7"/>
      <c r="R590" s="7"/>
      <c r="S590" s="119" t="s">
        <v>53</v>
      </c>
      <c r="T590" s="117">
        <v>1</v>
      </c>
      <c r="U590" s="10">
        <v>32142.857142857145</v>
      </c>
      <c r="V590" s="98">
        <f t="shared" si="57"/>
        <v>6.4276605372495791E-5</v>
      </c>
      <c r="W590" s="119" t="s">
        <v>53</v>
      </c>
      <c r="X590" s="117">
        <v>1</v>
      </c>
      <c r="Y590" s="10">
        <v>32142.857142857145</v>
      </c>
      <c r="Z590" s="98"/>
      <c r="AA590" s="9">
        <v>1055</v>
      </c>
      <c r="AB590" s="119" t="s">
        <v>53</v>
      </c>
      <c r="AC590" s="117">
        <v>1</v>
      </c>
      <c r="AD590" s="10">
        <v>32142.857142857145</v>
      </c>
      <c r="AE590" s="110">
        <f>(Tabelle1[[#This Row],[gesamter Wärmebedarf unter Berücksichtigung Wirkungsgrad Gasfeuerungsanlage (Gas) '[kWh/a'] 2030]]*0.7)/8760</f>
        <v>2.5684931506849313</v>
      </c>
      <c r="AF590" s="8">
        <f t="shared" si="55"/>
        <v>6.2141587604349862E-5</v>
      </c>
      <c r="AG590" s="119" t="s">
        <v>53</v>
      </c>
      <c r="AH590" s="117">
        <v>1</v>
      </c>
      <c r="AI590" s="10">
        <v>32142.857142857145</v>
      </c>
      <c r="AJ590" s="98">
        <f t="shared" si="58"/>
        <v>3.0543324635790393E-5</v>
      </c>
      <c r="AK590" s="119" t="s">
        <v>54</v>
      </c>
      <c r="AL590" s="117">
        <v>1</v>
      </c>
      <c r="AM590" s="10">
        <v>0</v>
      </c>
      <c r="AN590" s="98"/>
      <c r="AO590" s="119" t="s">
        <v>54</v>
      </c>
      <c r="AP590" s="117">
        <v>1</v>
      </c>
      <c r="AQ590" s="10">
        <v>0</v>
      </c>
      <c r="AR590" s="98">
        <f t="shared" si="59"/>
        <v>0</v>
      </c>
      <c r="AS590" s="119" t="s">
        <v>54</v>
      </c>
      <c r="AT590" s="117">
        <v>1</v>
      </c>
      <c r="AU590" s="10">
        <v>0</v>
      </c>
      <c r="AV590" s="8"/>
    </row>
    <row r="591" spans="1:48" x14ac:dyDescent="0.25">
      <c r="A591" s="6">
        <v>10588</v>
      </c>
      <c r="B591" s="6">
        <v>449380</v>
      </c>
      <c r="C591" s="6">
        <v>5425130</v>
      </c>
      <c r="D591" s="205">
        <v>9</v>
      </c>
      <c r="E591" s="6" t="s">
        <v>212</v>
      </c>
      <c r="F591" s="6">
        <v>1</v>
      </c>
      <c r="G591" s="6">
        <v>150</v>
      </c>
      <c r="H591" s="6">
        <v>150</v>
      </c>
      <c r="I591" s="6">
        <v>110</v>
      </c>
      <c r="J591" s="6">
        <f t="shared" si="54"/>
        <v>16500</v>
      </c>
      <c r="K591" s="6"/>
      <c r="L591" s="84">
        <f t="shared" si="56"/>
        <v>16836.734693877552</v>
      </c>
      <c r="M591" s="7"/>
      <c r="N591" s="7"/>
      <c r="O591" s="7"/>
      <c r="P591" s="7"/>
      <c r="Q591" s="7"/>
      <c r="R591" s="7"/>
      <c r="S591" s="119" t="s">
        <v>54</v>
      </c>
      <c r="T591" s="117">
        <v>1</v>
      </c>
      <c r="U591" s="10">
        <v>0</v>
      </c>
      <c r="V591" s="98">
        <f t="shared" si="57"/>
        <v>0</v>
      </c>
      <c r="W591" s="119" t="s">
        <v>54</v>
      </c>
      <c r="X591" s="117">
        <v>1</v>
      </c>
      <c r="Y591" s="10">
        <v>0</v>
      </c>
      <c r="Z591" s="98"/>
      <c r="AA591" s="9">
        <v>1566</v>
      </c>
      <c r="AB591" s="119" t="s">
        <v>54</v>
      </c>
      <c r="AC591" s="117">
        <v>1</v>
      </c>
      <c r="AD591" s="10">
        <v>0</v>
      </c>
      <c r="AE591" s="110">
        <f>(Tabelle1[[#This Row],[gesamter Wärmebedarf unter Berücksichtigung Wirkungsgrad Gasfeuerungsanlage (Gas) '[kWh/a'] 2030]]*0.7)/8760</f>
        <v>0</v>
      </c>
      <c r="AF591" s="8">
        <f t="shared" si="55"/>
        <v>0</v>
      </c>
      <c r="AG591" s="119" t="s">
        <v>54</v>
      </c>
      <c r="AH591" s="117">
        <v>1</v>
      </c>
      <c r="AI591" s="10">
        <v>0</v>
      </c>
      <c r="AJ591" s="98">
        <f t="shared" si="58"/>
        <v>0</v>
      </c>
      <c r="AK591" s="119" t="s">
        <v>54</v>
      </c>
      <c r="AL591" s="117">
        <v>1</v>
      </c>
      <c r="AM591" s="10">
        <v>0</v>
      </c>
      <c r="AN591" s="98"/>
      <c r="AO591" s="119" t="s">
        <v>54</v>
      </c>
      <c r="AP591" s="117">
        <v>1</v>
      </c>
      <c r="AQ591" s="10">
        <v>0</v>
      </c>
      <c r="AR591" s="98">
        <f t="shared" si="59"/>
        <v>0</v>
      </c>
      <c r="AS591" s="119" t="s">
        <v>54</v>
      </c>
      <c r="AT591" s="117">
        <v>1</v>
      </c>
      <c r="AU591" s="10">
        <v>0</v>
      </c>
      <c r="AV591" s="8"/>
    </row>
    <row r="592" spans="1:48" x14ac:dyDescent="0.25">
      <c r="A592" s="6">
        <v>10589</v>
      </c>
      <c r="B592" s="6">
        <v>449403</v>
      </c>
      <c r="C592" s="6">
        <v>5425142</v>
      </c>
      <c r="D592" s="205">
        <v>12</v>
      </c>
      <c r="E592" s="6" t="s">
        <v>212</v>
      </c>
      <c r="F592" s="6">
        <v>1</v>
      </c>
      <c r="G592" s="6">
        <v>150</v>
      </c>
      <c r="H592" s="6">
        <v>150</v>
      </c>
      <c r="I592" s="6">
        <v>310</v>
      </c>
      <c r="J592" s="6">
        <f t="shared" si="54"/>
        <v>46500</v>
      </c>
      <c r="K592" s="6"/>
      <c r="L592" s="84">
        <f t="shared" si="56"/>
        <v>47448.979591836738</v>
      </c>
      <c r="M592" s="7"/>
      <c r="N592" s="7"/>
      <c r="O592" s="7"/>
      <c r="P592" s="7"/>
      <c r="Q592" s="7"/>
      <c r="R592" s="7"/>
      <c r="S592" s="119" t="s">
        <v>53</v>
      </c>
      <c r="T592" s="117">
        <v>1</v>
      </c>
      <c r="U592" s="10">
        <v>47448.979591836738</v>
      </c>
      <c r="V592" s="98">
        <f t="shared" si="57"/>
        <v>9.4884512692731892E-5</v>
      </c>
      <c r="W592" s="119" t="s">
        <v>53</v>
      </c>
      <c r="X592" s="117">
        <v>1</v>
      </c>
      <c r="Y592" s="10">
        <v>47448.979591836738</v>
      </c>
      <c r="Z592" s="98"/>
      <c r="AA592" s="9">
        <v>470</v>
      </c>
      <c r="AB592" s="119" t="s">
        <v>53</v>
      </c>
      <c r="AC592" s="117">
        <v>1</v>
      </c>
      <c r="AD592" s="10">
        <v>47448.979591836738</v>
      </c>
      <c r="AE592" s="110">
        <f>(Tabelle1[[#This Row],[gesamter Wärmebedarf unter Berücksichtigung Wirkungsgrad Gasfeuerungsanlage (Gas) '[kWh/a'] 2030]]*0.7)/8760</f>
        <v>3.7915851272015657</v>
      </c>
      <c r="AF592" s="8">
        <f t="shared" si="55"/>
        <v>9.1732819796897422E-5</v>
      </c>
      <c r="AG592" s="119" t="s">
        <v>53</v>
      </c>
      <c r="AH592" s="117">
        <v>1</v>
      </c>
      <c r="AI592" s="10">
        <v>47448.979591836738</v>
      </c>
      <c r="AJ592" s="98">
        <f t="shared" si="58"/>
        <v>4.5087764938547715E-5</v>
      </c>
      <c r="AK592" s="119" t="s">
        <v>53</v>
      </c>
      <c r="AL592" s="117">
        <v>1</v>
      </c>
      <c r="AM592" s="10">
        <v>47448.979591836738</v>
      </c>
      <c r="AN592" s="98"/>
      <c r="AO592" s="119" t="s">
        <v>53</v>
      </c>
      <c r="AP592" s="117">
        <v>1</v>
      </c>
      <c r="AQ592" s="10">
        <v>47448.979591836738</v>
      </c>
      <c r="AR592" s="98">
        <f t="shared" si="59"/>
        <v>4.5087764938547715E-5</v>
      </c>
      <c r="AS592" s="119" t="s">
        <v>53</v>
      </c>
      <c r="AT592" s="117">
        <v>1</v>
      </c>
      <c r="AU592" s="10">
        <v>47448.979591836738</v>
      </c>
      <c r="AV592" s="8"/>
    </row>
    <row r="593" spans="1:48" x14ac:dyDescent="0.25">
      <c r="A593" s="6">
        <v>10590</v>
      </c>
      <c r="B593" s="6">
        <v>449379</v>
      </c>
      <c r="C593" s="6">
        <v>5425147</v>
      </c>
      <c r="D593" s="205">
        <v>12</v>
      </c>
      <c r="E593" s="6" t="s">
        <v>212</v>
      </c>
      <c r="F593" s="6">
        <v>1</v>
      </c>
      <c r="G593" s="6">
        <v>150</v>
      </c>
      <c r="H593" s="6">
        <v>150</v>
      </c>
      <c r="I593" s="6">
        <v>260</v>
      </c>
      <c r="J593" s="6">
        <f t="shared" si="54"/>
        <v>39000</v>
      </c>
      <c r="K593" s="6"/>
      <c r="L593" s="84">
        <f t="shared" si="56"/>
        <v>39795.918367346938</v>
      </c>
      <c r="M593" s="7"/>
      <c r="N593" s="7"/>
      <c r="O593" s="7"/>
      <c r="P593" s="7"/>
      <c r="Q593" s="7"/>
      <c r="R593" s="7"/>
      <c r="S593" s="119" t="s">
        <v>54</v>
      </c>
      <c r="T593" s="117">
        <v>1</v>
      </c>
      <c r="U593" s="10">
        <v>0</v>
      </c>
      <c r="V593" s="98">
        <f t="shared" si="57"/>
        <v>0</v>
      </c>
      <c r="W593" s="119" t="s">
        <v>54</v>
      </c>
      <c r="X593" s="117">
        <v>1</v>
      </c>
      <c r="Y593" s="10">
        <v>0</v>
      </c>
      <c r="Z593" s="98"/>
      <c r="AA593" s="9">
        <v>741</v>
      </c>
      <c r="AB593" s="119" t="s">
        <v>54</v>
      </c>
      <c r="AC593" s="117">
        <v>1</v>
      </c>
      <c r="AD593" s="10">
        <v>0</v>
      </c>
      <c r="AE593" s="110">
        <f>(Tabelle1[[#This Row],[gesamter Wärmebedarf unter Berücksichtigung Wirkungsgrad Gasfeuerungsanlage (Gas) '[kWh/a'] 2030]]*0.7)/8760</f>
        <v>0</v>
      </c>
      <c r="AF593" s="8">
        <f t="shared" si="55"/>
        <v>0</v>
      </c>
      <c r="AG593" s="119" t="s">
        <v>54</v>
      </c>
      <c r="AH593" s="117">
        <v>1</v>
      </c>
      <c r="AI593" s="10">
        <v>0</v>
      </c>
      <c r="AJ593" s="98">
        <f t="shared" si="58"/>
        <v>0</v>
      </c>
      <c r="AK593" s="119" t="s">
        <v>54</v>
      </c>
      <c r="AL593" s="117">
        <v>1</v>
      </c>
      <c r="AM593" s="10">
        <v>0</v>
      </c>
      <c r="AN593" s="98"/>
      <c r="AO593" s="119" t="s">
        <v>54</v>
      </c>
      <c r="AP593" s="117">
        <v>1</v>
      </c>
      <c r="AQ593" s="10">
        <v>0</v>
      </c>
      <c r="AR593" s="98">
        <f t="shared" si="59"/>
        <v>0</v>
      </c>
      <c r="AS593" s="119" t="s">
        <v>54</v>
      </c>
      <c r="AT593" s="117">
        <v>1</v>
      </c>
      <c r="AU593" s="10">
        <v>0</v>
      </c>
      <c r="AV593" s="8"/>
    </row>
    <row r="594" spans="1:48" x14ac:dyDescent="0.25">
      <c r="A594" s="6">
        <v>10591</v>
      </c>
      <c r="B594" s="6">
        <v>449386</v>
      </c>
      <c r="C594" s="6">
        <v>5425163</v>
      </c>
      <c r="D594" s="205">
        <v>6</v>
      </c>
      <c r="E594" s="6" t="s">
        <v>212</v>
      </c>
      <c r="F594" s="6">
        <v>1</v>
      </c>
      <c r="G594" s="6">
        <v>150</v>
      </c>
      <c r="H594" s="6">
        <v>150</v>
      </c>
      <c r="I594" s="6">
        <v>50</v>
      </c>
      <c r="J594" s="6">
        <f t="shared" si="54"/>
        <v>7500</v>
      </c>
      <c r="K594" s="6"/>
      <c r="L594" s="84">
        <f t="shared" si="56"/>
        <v>7653.0612244897957</v>
      </c>
      <c r="M594" s="7"/>
      <c r="N594" s="7"/>
      <c r="O594" s="7"/>
      <c r="P594" s="7"/>
      <c r="Q594" s="7"/>
      <c r="R594" s="7"/>
      <c r="S594" s="119" t="s">
        <v>54</v>
      </c>
      <c r="T594" s="117">
        <v>1</v>
      </c>
      <c r="U594" s="10">
        <v>0</v>
      </c>
      <c r="V594" s="98">
        <f t="shared" si="57"/>
        <v>0</v>
      </c>
      <c r="W594" s="119" t="s">
        <v>54</v>
      </c>
      <c r="X594" s="117">
        <v>1</v>
      </c>
      <c r="Y594" s="10">
        <v>0</v>
      </c>
      <c r="Z594" s="98"/>
      <c r="AA594" s="9">
        <v>1573</v>
      </c>
      <c r="AB594" s="119" t="s">
        <v>54</v>
      </c>
      <c r="AC594" s="117">
        <v>1</v>
      </c>
      <c r="AD594" s="10">
        <v>0</v>
      </c>
      <c r="AE594" s="110">
        <f>(Tabelle1[[#This Row],[gesamter Wärmebedarf unter Berücksichtigung Wirkungsgrad Gasfeuerungsanlage (Gas) '[kWh/a'] 2030]]*0.7)/8760</f>
        <v>0</v>
      </c>
      <c r="AF594" s="8">
        <f t="shared" si="55"/>
        <v>0</v>
      </c>
      <c r="AG594" s="119" t="s">
        <v>54</v>
      </c>
      <c r="AH594" s="117">
        <v>1</v>
      </c>
      <c r="AI594" s="10">
        <v>0</v>
      </c>
      <c r="AJ594" s="98">
        <f t="shared" si="58"/>
        <v>0</v>
      </c>
      <c r="AK594" s="119" t="s">
        <v>54</v>
      </c>
      <c r="AL594" s="117">
        <v>1</v>
      </c>
      <c r="AM594" s="10">
        <v>0</v>
      </c>
      <c r="AN594" s="98"/>
      <c r="AO594" s="119" t="s">
        <v>54</v>
      </c>
      <c r="AP594" s="117">
        <v>1</v>
      </c>
      <c r="AQ594" s="10">
        <v>0</v>
      </c>
      <c r="AR594" s="98">
        <f t="shared" si="59"/>
        <v>0</v>
      </c>
      <c r="AS594" s="119" t="s">
        <v>54</v>
      </c>
      <c r="AT594" s="117">
        <v>1</v>
      </c>
      <c r="AU594" s="10">
        <v>0</v>
      </c>
      <c r="AV594" s="8"/>
    </row>
    <row r="595" spans="1:48" x14ac:dyDescent="0.25">
      <c r="A595" s="6">
        <v>10592</v>
      </c>
      <c r="B595" s="6">
        <v>449371</v>
      </c>
      <c r="C595" s="6">
        <v>5425188</v>
      </c>
      <c r="D595" s="205">
        <v>23</v>
      </c>
      <c r="E595" s="6" t="s">
        <v>212</v>
      </c>
      <c r="F595" s="6">
        <v>1</v>
      </c>
      <c r="G595" s="6">
        <v>150</v>
      </c>
      <c r="H595" s="6">
        <v>150</v>
      </c>
      <c r="I595" s="6">
        <v>140</v>
      </c>
      <c r="J595" s="6">
        <f t="shared" si="54"/>
        <v>21000</v>
      </c>
      <c r="K595" s="6"/>
      <c r="L595" s="84">
        <f t="shared" si="56"/>
        <v>21428.571428571428</v>
      </c>
      <c r="M595" s="7"/>
      <c r="N595" s="7"/>
      <c r="O595" s="7"/>
      <c r="P595" s="7"/>
      <c r="Q595" s="7"/>
      <c r="R595" s="7"/>
      <c r="S595" s="119" t="s">
        <v>53</v>
      </c>
      <c r="T595" s="117">
        <v>1</v>
      </c>
      <c r="U595" s="10">
        <v>21428.571428571428</v>
      </c>
      <c r="V595" s="98">
        <f t="shared" si="57"/>
        <v>4.2851070248330516E-5</v>
      </c>
      <c r="W595" s="119" t="s">
        <v>53</v>
      </c>
      <c r="X595" s="117">
        <v>1</v>
      </c>
      <c r="Y595" s="10">
        <v>21428.571428571428</v>
      </c>
      <c r="Z595" s="98"/>
      <c r="AA595" s="9">
        <v>1247</v>
      </c>
      <c r="AB595" s="119" t="s">
        <v>53</v>
      </c>
      <c r="AC595" s="117">
        <v>1</v>
      </c>
      <c r="AD595" s="10">
        <v>21428.571428571428</v>
      </c>
      <c r="AE595" s="110">
        <f>(Tabelle1[[#This Row],[gesamter Wärmebedarf unter Berücksichtigung Wirkungsgrad Gasfeuerungsanlage (Gas) '[kWh/a'] 2030]]*0.7)/8760</f>
        <v>1.7123287671232874</v>
      </c>
      <c r="AF595" s="8">
        <f t="shared" si="55"/>
        <v>4.142772506956657E-5</v>
      </c>
      <c r="AG595" s="119" t="s">
        <v>53</v>
      </c>
      <c r="AH595" s="117">
        <v>1</v>
      </c>
      <c r="AI595" s="10">
        <v>21428.571428571428</v>
      </c>
      <c r="AJ595" s="98">
        <f t="shared" si="58"/>
        <v>2.0362216423860254E-5</v>
      </c>
      <c r="AK595" s="119" t="s">
        <v>54</v>
      </c>
      <c r="AL595" s="117">
        <v>1</v>
      </c>
      <c r="AM595" s="10">
        <v>0</v>
      </c>
      <c r="AN595" s="98"/>
      <c r="AO595" s="119" t="s">
        <v>54</v>
      </c>
      <c r="AP595" s="117">
        <v>1</v>
      </c>
      <c r="AQ595" s="10">
        <v>0</v>
      </c>
      <c r="AR595" s="98">
        <f t="shared" si="59"/>
        <v>0</v>
      </c>
      <c r="AS595" s="119" t="s">
        <v>54</v>
      </c>
      <c r="AT595" s="117">
        <v>1</v>
      </c>
      <c r="AU595" s="10">
        <v>0</v>
      </c>
      <c r="AV595" s="8"/>
    </row>
    <row r="596" spans="1:48" x14ac:dyDescent="0.25">
      <c r="A596" s="6">
        <v>10593</v>
      </c>
      <c r="B596" s="6">
        <v>449386</v>
      </c>
      <c r="C596" s="6">
        <v>5425201</v>
      </c>
      <c r="D596" s="205">
        <v>12</v>
      </c>
      <c r="E596" s="6" t="s">
        <v>212</v>
      </c>
      <c r="F596" s="6">
        <v>1</v>
      </c>
      <c r="G596" s="6">
        <v>150</v>
      </c>
      <c r="H596" s="6">
        <v>150</v>
      </c>
      <c r="I596" s="6">
        <v>180</v>
      </c>
      <c r="J596" s="6">
        <f t="shared" si="54"/>
        <v>27000</v>
      </c>
      <c r="K596" s="6"/>
      <c r="L596" s="84">
        <f t="shared" si="56"/>
        <v>27551.020408163266</v>
      </c>
      <c r="M596" s="7"/>
      <c r="N596" s="7"/>
      <c r="O596" s="7"/>
      <c r="P596" s="7"/>
      <c r="Q596" s="7"/>
      <c r="R596" s="7"/>
      <c r="S596" s="119" t="s">
        <v>53</v>
      </c>
      <c r="T596" s="117">
        <v>1</v>
      </c>
      <c r="U596" s="10">
        <v>27551.020408163266</v>
      </c>
      <c r="V596" s="98">
        <f t="shared" si="57"/>
        <v>5.5094233176424957E-5</v>
      </c>
      <c r="W596" s="119" t="s">
        <v>53</v>
      </c>
      <c r="X596" s="117">
        <v>1</v>
      </c>
      <c r="Y596" s="10">
        <v>27551.020408163266</v>
      </c>
      <c r="Z596" s="98"/>
      <c r="AA596" s="9">
        <v>1411</v>
      </c>
      <c r="AB596" s="119" t="s">
        <v>53</v>
      </c>
      <c r="AC596" s="117">
        <v>1</v>
      </c>
      <c r="AD596" s="10">
        <v>27551.020408163266</v>
      </c>
      <c r="AE596" s="110">
        <f>(Tabelle1[[#This Row],[gesamter Wärmebedarf unter Berücksichtigung Wirkungsgrad Gasfeuerungsanlage (Gas) '[kWh/a'] 2030]]*0.7)/8760</f>
        <v>2.2015655577299413</v>
      </c>
      <c r="AF596" s="8">
        <f t="shared" si="55"/>
        <v>5.3264217946585601E-5</v>
      </c>
      <c r="AG596" s="119" t="s">
        <v>53</v>
      </c>
      <c r="AH596" s="117">
        <v>1</v>
      </c>
      <c r="AI596" s="10">
        <v>27551.020408163266</v>
      </c>
      <c r="AJ596" s="98">
        <f t="shared" si="58"/>
        <v>2.6179992544963188E-5</v>
      </c>
      <c r="AK596" s="119" t="s">
        <v>54</v>
      </c>
      <c r="AL596" s="117">
        <v>1</v>
      </c>
      <c r="AM596" s="10">
        <v>0</v>
      </c>
      <c r="AN596" s="98"/>
      <c r="AO596" s="119" t="s">
        <v>54</v>
      </c>
      <c r="AP596" s="117">
        <v>1</v>
      </c>
      <c r="AQ596" s="10">
        <v>0</v>
      </c>
      <c r="AR596" s="98">
        <f t="shared" si="59"/>
        <v>0</v>
      </c>
      <c r="AS596" s="119" t="s">
        <v>54</v>
      </c>
      <c r="AT596" s="117">
        <v>1</v>
      </c>
      <c r="AU596" s="10">
        <v>0</v>
      </c>
      <c r="AV596" s="8"/>
    </row>
    <row r="597" spans="1:48" x14ac:dyDescent="0.25">
      <c r="A597" s="6">
        <v>10594</v>
      </c>
      <c r="B597" s="6">
        <v>449417</v>
      </c>
      <c r="C597" s="6">
        <v>5425215</v>
      </c>
      <c r="D597" s="205">
        <v>14</v>
      </c>
      <c r="E597" s="6" t="s">
        <v>212</v>
      </c>
      <c r="F597" s="6">
        <v>1</v>
      </c>
      <c r="G597" s="6">
        <v>150</v>
      </c>
      <c r="H597" s="6">
        <v>150</v>
      </c>
      <c r="I597" s="6">
        <v>200</v>
      </c>
      <c r="J597" s="6">
        <f t="shared" si="54"/>
        <v>30000</v>
      </c>
      <c r="K597" s="6"/>
      <c r="L597" s="84">
        <f t="shared" si="56"/>
        <v>30612.244897959183</v>
      </c>
      <c r="M597" s="7"/>
      <c r="N597" s="7"/>
      <c r="O597" s="7"/>
      <c r="P597" s="7"/>
      <c r="Q597" s="7"/>
      <c r="R597" s="7"/>
      <c r="S597" s="119" t="s">
        <v>54</v>
      </c>
      <c r="T597" s="117">
        <v>1</v>
      </c>
      <c r="U597" s="10">
        <v>0</v>
      </c>
      <c r="V597" s="98">
        <f t="shared" si="57"/>
        <v>0</v>
      </c>
      <c r="W597" s="119" t="s">
        <v>54</v>
      </c>
      <c r="X597" s="117">
        <v>1</v>
      </c>
      <c r="Y597" s="10">
        <v>0</v>
      </c>
      <c r="Z597" s="98"/>
      <c r="AA597" s="9">
        <v>95</v>
      </c>
      <c r="AB597" s="119" t="s">
        <v>54</v>
      </c>
      <c r="AC597" s="117">
        <v>1</v>
      </c>
      <c r="AD597" s="10">
        <v>0</v>
      </c>
      <c r="AE597" s="110">
        <f>(Tabelle1[[#This Row],[gesamter Wärmebedarf unter Berücksichtigung Wirkungsgrad Gasfeuerungsanlage (Gas) '[kWh/a'] 2030]]*0.7)/8760</f>
        <v>0</v>
      </c>
      <c r="AF597" s="8">
        <f t="shared" si="55"/>
        <v>0</v>
      </c>
      <c r="AG597" s="119" t="s">
        <v>54</v>
      </c>
      <c r="AH597" s="117">
        <v>1</v>
      </c>
      <c r="AI597" s="10">
        <v>0</v>
      </c>
      <c r="AJ597" s="98">
        <f t="shared" si="58"/>
        <v>0</v>
      </c>
      <c r="AK597" s="119" t="s">
        <v>54</v>
      </c>
      <c r="AL597" s="117">
        <v>1</v>
      </c>
      <c r="AM597" s="10">
        <v>0</v>
      </c>
      <c r="AN597" s="98"/>
      <c r="AO597" s="119" t="s">
        <v>54</v>
      </c>
      <c r="AP597" s="117">
        <v>1</v>
      </c>
      <c r="AQ597" s="10">
        <v>0</v>
      </c>
      <c r="AR597" s="98">
        <f t="shared" si="59"/>
        <v>0</v>
      </c>
      <c r="AS597" s="119" t="s">
        <v>54</v>
      </c>
      <c r="AT597" s="117">
        <v>1</v>
      </c>
      <c r="AU597" s="10">
        <v>0</v>
      </c>
      <c r="AV597" s="8"/>
    </row>
    <row r="598" spans="1:48" x14ac:dyDescent="0.25">
      <c r="A598" s="6">
        <v>10595</v>
      </c>
      <c r="B598" s="6">
        <v>449425</v>
      </c>
      <c r="C598" s="6">
        <v>5425236</v>
      </c>
      <c r="D598" s="205">
        <v>16</v>
      </c>
      <c r="E598" s="6" t="s">
        <v>212</v>
      </c>
      <c r="F598" s="6">
        <v>1</v>
      </c>
      <c r="G598" s="6">
        <v>150</v>
      </c>
      <c r="H598" s="6">
        <v>150</v>
      </c>
      <c r="I598" s="6">
        <v>120</v>
      </c>
      <c r="J598" s="6">
        <f t="shared" si="54"/>
        <v>18000</v>
      </c>
      <c r="K598" s="6"/>
      <c r="L598" s="84">
        <f t="shared" si="56"/>
        <v>18367.34693877551</v>
      </c>
      <c r="M598" s="7"/>
      <c r="N598" s="7"/>
      <c r="O598" s="7"/>
      <c r="P598" s="7"/>
      <c r="Q598" s="7"/>
      <c r="R598" s="7"/>
      <c r="S598" s="119" t="s">
        <v>53</v>
      </c>
      <c r="T598" s="117">
        <v>1</v>
      </c>
      <c r="U598" s="10">
        <v>18367.34693877551</v>
      </c>
      <c r="V598" s="98">
        <f t="shared" si="57"/>
        <v>3.6729488784283305E-5</v>
      </c>
      <c r="W598" s="119" t="s">
        <v>53</v>
      </c>
      <c r="X598" s="117">
        <v>1</v>
      </c>
      <c r="Y598" s="10">
        <v>18367.34693877551</v>
      </c>
      <c r="Z598" s="98"/>
      <c r="AA598" s="9">
        <v>1383</v>
      </c>
      <c r="AB598" s="119" t="s">
        <v>53</v>
      </c>
      <c r="AC598" s="117">
        <v>1</v>
      </c>
      <c r="AD598" s="10">
        <v>18367.34693877551</v>
      </c>
      <c r="AE598" s="110">
        <f>(Tabelle1[[#This Row],[gesamter Wärmebedarf unter Berücksichtigung Wirkungsgrad Gasfeuerungsanlage (Gas) '[kWh/a'] 2030]]*0.7)/8760</f>
        <v>1.4677103718199609</v>
      </c>
      <c r="AF598" s="8">
        <f t="shared" si="55"/>
        <v>3.5509478631057065E-5</v>
      </c>
      <c r="AG598" s="119" t="s">
        <v>53</v>
      </c>
      <c r="AH598" s="117">
        <v>1</v>
      </c>
      <c r="AI598" s="10">
        <v>18367.34693877551</v>
      </c>
      <c r="AJ598" s="98">
        <f t="shared" si="58"/>
        <v>1.7453328363308793E-5</v>
      </c>
      <c r="AK598" s="119" t="s">
        <v>54</v>
      </c>
      <c r="AL598" s="117">
        <v>1</v>
      </c>
      <c r="AM598" s="10">
        <v>0</v>
      </c>
      <c r="AN598" s="98"/>
      <c r="AO598" s="119" t="s">
        <v>54</v>
      </c>
      <c r="AP598" s="117">
        <v>1</v>
      </c>
      <c r="AQ598" s="10">
        <v>0</v>
      </c>
      <c r="AR598" s="98">
        <f t="shared" si="59"/>
        <v>0</v>
      </c>
      <c r="AS598" s="119" t="s">
        <v>54</v>
      </c>
      <c r="AT598" s="117">
        <v>1</v>
      </c>
      <c r="AU598" s="10">
        <v>0</v>
      </c>
      <c r="AV598" s="8"/>
    </row>
    <row r="599" spans="1:48" x14ac:dyDescent="0.25">
      <c r="A599" s="6">
        <v>10596</v>
      </c>
      <c r="B599" s="6">
        <v>449355</v>
      </c>
      <c r="C599" s="6">
        <v>5425195</v>
      </c>
      <c r="D599" s="205">
        <v>41</v>
      </c>
      <c r="E599" s="75" t="s">
        <v>210</v>
      </c>
      <c r="F599" s="6">
        <v>6.73</v>
      </c>
      <c r="G599" s="6">
        <v>70</v>
      </c>
      <c r="H599" s="6">
        <v>471.1</v>
      </c>
      <c r="I599" s="6">
        <v>110</v>
      </c>
      <c r="J599" s="6">
        <f t="shared" si="54"/>
        <v>51821</v>
      </c>
      <c r="K599" s="6"/>
      <c r="L599" s="84">
        <f t="shared" si="56"/>
        <v>52878.571428571428</v>
      </c>
      <c r="M599" s="7"/>
      <c r="N599" s="7"/>
      <c r="O599" s="7"/>
      <c r="P599" s="7"/>
      <c r="Q599" s="7"/>
      <c r="R599" s="7"/>
      <c r="S599" s="119" t="s">
        <v>54</v>
      </c>
      <c r="T599" s="117">
        <v>6.73</v>
      </c>
      <c r="U599" s="10">
        <v>0</v>
      </c>
      <c r="V599" s="98">
        <f t="shared" si="57"/>
        <v>0</v>
      </c>
      <c r="W599" s="119" t="s">
        <v>54</v>
      </c>
      <c r="X599" s="117">
        <v>6.73</v>
      </c>
      <c r="Y599" s="10">
        <v>0</v>
      </c>
      <c r="Z599" s="98"/>
      <c r="AA599" s="9">
        <v>768</v>
      </c>
      <c r="AB599" s="119" t="s">
        <v>54</v>
      </c>
      <c r="AC599" s="117">
        <v>6.73</v>
      </c>
      <c r="AD599" s="10">
        <v>0</v>
      </c>
      <c r="AE599" s="110">
        <f>(Tabelle1[[#This Row],[gesamter Wärmebedarf unter Berücksichtigung Wirkungsgrad Gasfeuerungsanlage (Gas) '[kWh/a'] 2030]]*0.7)/8760</f>
        <v>0</v>
      </c>
      <c r="AF599" s="8">
        <f t="shared" si="55"/>
        <v>0</v>
      </c>
      <c r="AG599" s="119" t="s">
        <v>54</v>
      </c>
      <c r="AH599" s="117">
        <v>6.73</v>
      </c>
      <c r="AI599" s="10">
        <v>0</v>
      </c>
      <c r="AJ599" s="98">
        <f t="shared" si="58"/>
        <v>0</v>
      </c>
      <c r="AK599" s="119" t="s">
        <v>54</v>
      </c>
      <c r="AL599" s="117">
        <v>6.73</v>
      </c>
      <c r="AM599" s="10">
        <v>0</v>
      </c>
      <c r="AN599" s="98"/>
      <c r="AO599" s="119" t="s">
        <v>54</v>
      </c>
      <c r="AP599" s="117">
        <v>6.73</v>
      </c>
      <c r="AQ599" s="10">
        <v>0</v>
      </c>
      <c r="AR599" s="98">
        <f t="shared" si="59"/>
        <v>0</v>
      </c>
      <c r="AS599" s="119" t="s">
        <v>54</v>
      </c>
      <c r="AT599" s="117">
        <v>6.73</v>
      </c>
      <c r="AU599" s="10">
        <v>0</v>
      </c>
      <c r="AV599" s="8"/>
    </row>
    <row r="600" spans="1:48" x14ac:dyDescent="0.25">
      <c r="A600" s="6">
        <v>10597</v>
      </c>
      <c r="B600" s="6">
        <v>449471</v>
      </c>
      <c r="C600" s="6">
        <v>5425144</v>
      </c>
      <c r="D600" s="205">
        <v>7</v>
      </c>
      <c r="E600" s="6" t="s">
        <v>212</v>
      </c>
      <c r="F600" s="6">
        <v>1</v>
      </c>
      <c r="G600" s="6">
        <v>150</v>
      </c>
      <c r="H600" s="6">
        <v>150</v>
      </c>
      <c r="I600" s="6">
        <v>190</v>
      </c>
      <c r="J600" s="6">
        <f t="shared" si="54"/>
        <v>28500</v>
      </c>
      <c r="K600" s="6"/>
      <c r="L600" s="84">
        <f t="shared" si="56"/>
        <v>29081.632653061224</v>
      </c>
      <c r="M600" s="7"/>
      <c r="N600" s="7"/>
      <c r="O600" s="7"/>
      <c r="P600" s="7"/>
      <c r="Q600" s="7"/>
      <c r="R600" s="7"/>
      <c r="S600" s="119" t="s">
        <v>53</v>
      </c>
      <c r="T600" s="117">
        <v>1</v>
      </c>
      <c r="U600" s="10">
        <v>29081.632653061224</v>
      </c>
      <c r="V600" s="98">
        <f t="shared" si="57"/>
        <v>5.8155023908448559E-5</v>
      </c>
      <c r="W600" s="119" t="s">
        <v>53</v>
      </c>
      <c r="X600" s="117">
        <v>1</v>
      </c>
      <c r="Y600" s="10">
        <v>29081.632653061224</v>
      </c>
      <c r="Z600" s="98"/>
      <c r="AA600" s="9">
        <v>1240</v>
      </c>
      <c r="AB600" s="119" t="s">
        <v>53</v>
      </c>
      <c r="AC600" s="117">
        <v>1</v>
      </c>
      <c r="AD600" s="10">
        <v>29081.632653061224</v>
      </c>
      <c r="AE600" s="110">
        <f>(Tabelle1[[#This Row],[gesamter Wärmebedarf unter Berücksichtigung Wirkungsgrad Gasfeuerungsanlage (Gas) '[kWh/a'] 2030]]*0.7)/8760</f>
        <v>2.3238747553816044</v>
      </c>
      <c r="AF600" s="8">
        <f t="shared" si="55"/>
        <v>5.622334116584035E-5</v>
      </c>
      <c r="AG600" s="119" t="s">
        <v>53</v>
      </c>
      <c r="AH600" s="117">
        <v>1</v>
      </c>
      <c r="AI600" s="10">
        <v>29081.632653061224</v>
      </c>
      <c r="AJ600" s="98">
        <f t="shared" si="58"/>
        <v>2.7634436575238919E-5</v>
      </c>
      <c r="AK600" s="119" t="s">
        <v>53</v>
      </c>
      <c r="AL600" s="117">
        <v>1</v>
      </c>
      <c r="AM600" s="10">
        <v>29081.632653061224</v>
      </c>
      <c r="AN600" s="98"/>
      <c r="AO600" s="119" t="s">
        <v>53</v>
      </c>
      <c r="AP600" s="117">
        <v>1</v>
      </c>
      <c r="AQ600" s="10">
        <v>29081.632653061224</v>
      </c>
      <c r="AR600" s="98">
        <f t="shared" si="59"/>
        <v>2.7634436575238919E-5</v>
      </c>
      <c r="AS600" s="119" t="s">
        <v>53</v>
      </c>
      <c r="AT600" s="117">
        <v>1</v>
      </c>
      <c r="AU600" s="10">
        <v>29081.632653061224</v>
      </c>
      <c r="AV600" s="8"/>
    </row>
    <row r="601" spans="1:48" x14ac:dyDescent="0.25">
      <c r="A601" s="6">
        <v>10598</v>
      </c>
      <c r="B601" s="6">
        <v>449485</v>
      </c>
      <c r="C601" s="6">
        <v>5425129</v>
      </c>
      <c r="D601" s="205">
        <v>10</v>
      </c>
      <c r="E601" s="6" t="s">
        <v>212</v>
      </c>
      <c r="F601" s="6">
        <v>1</v>
      </c>
      <c r="G601" s="6">
        <v>150</v>
      </c>
      <c r="H601" s="6">
        <v>150</v>
      </c>
      <c r="I601" s="6">
        <v>190</v>
      </c>
      <c r="J601" s="6">
        <f t="shared" si="54"/>
        <v>28500</v>
      </c>
      <c r="K601" s="6"/>
      <c r="L601" s="84">
        <f t="shared" si="56"/>
        <v>29081.632653061224</v>
      </c>
      <c r="M601" s="7"/>
      <c r="N601" s="7"/>
      <c r="O601" s="7"/>
      <c r="P601" s="7"/>
      <c r="Q601" s="7"/>
      <c r="R601" s="7"/>
      <c r="S601" s="119" t="s">
        <v>53</v>
      </c>
      <c r="T601" s="117">
        <v>1</v>
      </c>
      <c r="U601" s="10">
        <v>29081.632653061224</v>
      </c>
      <c r="V601" s="98">
        <f t="shared" si="57"/>
        <v>5.8155023908448559E-5</v>
      </c>
      <c r="W601" s="119" t="s">
        <v>53</v>
      </c>
      <c r="X601" s="117">
        <v>1</v>
      </c>
      <c r="Y601" s="10">
        <v>29081.632653061224</v>
      </c>
      <c r="Z601" s="98"/>
      <c r="AA601" s="9">
        <v>589</v>
      </c>
      <c r="AB601" s="119" t="s">
        <v>53</v>
      </c>
      <c r="AC601" s="117">
        <v>1</v>
      </c>
      <c r="AD601" s="10">
        <v>29081.632653061224</v>
      </c>
      <c r="AE601" s="110">
        <f>(Tabelle1[[#This Row],[gesamter Wärmebedarf unter Berücksichtigung Wirkungsgrad Gasfeuerungsanlage (Gas) '[kWh/a'] 2030]]*0.7)/8760</f>
        <v>2.3238747553816044</v>
      </c>
      <c r="AF601" s="8">
        <f t="shared" si="55"/>
        <v>5.622334116584035E-5</v>
      </c>
      <c r="AG601" s="119" t="s">
        <v>53</v>
      </c>
      <c r="AH601" s="117">
        <v>1</v>
      </c>
      <c r="AI601" s="10">
        <v>29081.632653061224</v>
      </c>
      <c r="AJ601" s="98">
        <f t="shared" si="58"/>
        <v>2.7634436575238919E-5</v>
      </c>
      <c r="AK601" s="119" t="s">
        <v>53</v>
      </c>
      <c r="AL601" s="117">
        <v>1</v>
      </c>
      <c r="AM601" s="10">
        <v>29081.632653061224</v>
      </c>
      <c r="AN601" s="98"/>
      <c r="AO601" s="119" t="s">
        <v>53</v>
      </c>
      <c r="AP601" s="117">
        <v>1</v>
      </c>
      <c r="AQ601" s="10">
        <v>29081.632653061224</v>
      </c>
      <c r="AR601" s="98">
        <f t="shared" si="59"/>
        <v>2.7634436575238919E-5</v>
      </c>
      <c r="AS601" s="119" t="s">
        <v>53</v>
      </c>
      <c r="AT601" s="117">
        <v>1</v>
      </c>
      <c r="AU601" s="10">
        <v>29081.632653061224</v>
      </c>
      <c r="AV601" s="8"/>
    </row>
    <row r="602" spans="1:48" x14ac:dyDescent="0.25">
      <c r="A602" s="6">
        <v>10599</v>
      </c>
      <c r="B602" s="6">
        <v>449463</v>
      </c>
      <c r="C602" s="6">
        <v>5425130</v>
      </c>
      <c r="D602" s="205">
        <v>12</v>
      </c>
      <c r="E602" s="6" t="s">
        <v>212</v>
      </c>
      <c r="F602" s="6">
        <v>1</v>
      </c>
      <c r="G602" s="6">
        <v>150</v>
      </c>
      <c r="H602" s="6">
        <v>150</v>
      </c>
      <c r="I602" s="6">
        <v>100</v>
      </c>
      <c r="J602" s="6">
        <f t="shared" si="54"/>
        <v>15000</v>
      </c>
      <c r="K602" s="6"/>
      <c r="L602" s="84">
        <f t="shared" si="56"/>
        <v>15306.122448979591</v>
      </c>
      <c r="M602" s="7"/>
      <c r="N602" s="7"/>
      <c r="O602" s="7"/>
      <c r="P602" s="7"/>
      <c r="Q602" s="7"/>
      <c r="R602" s="7"/>
      <c r="S602" s="119" t="s">
        <v>54</v>
      </c>
      <c r="T602" s="117">
        <v>1</v>
      </c>
      <c r="U602" s="10">
        <v>0</v>
      </c>
      <c r="V602" s="98">
        <f t="shared" si="57"/>
        <v>0</v>
      </c>
      <c r="W602" s="119" t="s">
        <v>54</v>
      </c>
      <c r="X602" s="117">
        <v>1</v>
      </c>
      <c r="Y602" s="10">
        <v>0</v>
      </c>
      <c r="Z602" s="98"/>
      <c r="AA602" s="9">
        <v>1305</v>
      </c>
      <c r="AB602" s="119" t="s">
        <v>54</v>
      </c>
      <c r="AC602" s="117">
        <v>1</v>
      </c>
      <c r="AD602" s="10">
        <v>0</v>
      </c>
      <c r="AE602" s="110">
        <f>(Tabelle1[[#This Row],[gesamter Wärmebedarf unter Berücksichtigung Wirkungsgrad Gasfeuerungsanlage (Gas) '[kWh/a'] 2030]]*0.7)/8760</f>
        <v>0</v>
      </c>
      <c r="AF602" s="8">
        <f t="shared" si="55"/>
        <v>0</v>
      </c>
      <c r="AG602" s="119" t="s">
        <v>54</v>
      </c>
      <c r="AH602" s="117">
        <v>1</v>
      </c>
      <c r="AI602" s="10">
        <v>0</v>
      </c>
      <c r="AJ602" s="98">
        <f t="shared" si="58"/>
        <v>0</v>
      </c>
      <c r="AK602" s="119" t="s">
        <v>54</v>
      </c>
      <c r="AL602" s="117">
        <v>1</v>
      </c>
      <c r="AM602" s="10">
        <v>0</v>
      </c>
      <c r="AN602" s="98"/>
      <c r="AO602" s="119" t="s">
        <v>54</v>
      </c>
      <c r="AP602" s="117">
        <v>1</v>
      </c>
      <c r="AQ602" s="10">
        <v>0</v>
      </c>
      <c r="AR602" s="98">
        <f t="shared" si="59"/>
        <v>0</v>
      </c>
      <c r="AS602" s="119" t="s">
        <v>54</v>
      </c>
      <c r="AT602" s="117">
        <v>1</v>
      </c>
      <c r="AU602" s="10">
        <v>0</v>
      </c>
      <c r="AV602" s="8"/>
    </row>
    <row r="603" spans="1:48" x14ac:dyDescent="0.25">
      <c r="A603" s="6">
        <v>10600</v>
      </c>
      <c r="B603" s="6">
        <v>449484</v>
      </c>
      <c r="C603" s="6">
        <v>5425108</v>
      </c>
      <c r="D603" s="205">
        <v>14</v>
      </c>
      <c r="E603" s="6" t="s">
        <v>195</v>
      </c>
      <c r="F603" s="6">
        <v>1</v>
      </c>
      <c r="G603" s="6">
        <v>90</v>
      </c>
      <c r="H603" s="6">
        <v>90</v>
      </c>
      <c r="I603" s="6">
        <v>190</v>
      </c>
      <c r="J603" s="6">
        <f t="shared" si="54"/>
        <v>17100</v>
      </c>
      <c r="K603" s="6"/>
      <c r="L603" s="84">
        <f t="shared" si="56"/>
        <v>17448.979591836734</v>
      </c>
      <c r="M603" s="7"/>
      <c r="N603" s="7"/>
      <c r="O603" s="7"/>
      <c r="P603" s="7"/>
      <c r="Q603" s="7"/>
      <c r="R603" s="7"/>
      <c r="S603" s="119" t="s">
        <v>53</v>
      </c>
      <c r="T603" s="117">
        <v>1</v>
      </c>
      <c r="U603" s="10">
        <v>17448.979591836734</v>
      </c>
      <c r="V603" s="98">
        <f t="shared" si="57"/>
        <v>3.4893014345069138E-5</v>
      </c>
      <c r="W603" s="119" t="s">
        <v>53</v>
      </c>
      <c r="X603" s="117">
        <v>1</v>
      </c>
      <c r="Y603" s="10">
        <v>17448.979591836734</v>
      </c>
      <c r="Z603" s="98"/>
      <c r="AA603" s="9">
        <v>1078</v>
      </c>
      <c r="AB603" s="119" t="s">
        <v>53</v>
      </c>
      <c r="AC603" s="117">
        <v>1</v>
      </c>
      <c r="AD603" s="10">
        <v>17448.979591836734</v>
      </c>
      <c r="AE603" s="110">
        <f>(Tabelle1[[#This Row],[gesamter Wärmebedarf unter Berücksichtigung Wirkungsgrad Gasfeuerungsanlage (Gas) '[kWh/a'] 2030]]*0.7)/8760</f>
        <v>1.3943248532289627</v>
      </c>
      <c r="AF603" s="8">
        <f t="shared" si="55"/>
        <v>3.3734004699504213E-5</v>
      </c>
      <c r="AG603" s="119" t="s">
        <v>53</v>
      </c>
      <c r="AH603" s="117">
        <v>1</v>
      </c>
      <c r="AI603" s="10">
        <v>17448.979591836734</v>
      </c>
      <c r="AJ603" s="98">
        <f t="shared" si="58"/>
        <v>1.6580661945143356E-5</v>
      </c>
      <c r="AK603" s="119" t="s">
        <v>53</v>
      </c>
      <c r="AL603" s="117">
        <v>1</v>
      </c>
      <c r="AM603" s="10">
        <v>17448.979591836734</v>
      </c>
      <c r="AN603" s="98"/>
      <c r="AO603" s="119" t="s">
        <v>54</v>
      </c>
      <c r="AP603" s="117">
        <v>1</v>
      </c>
      <c r="AQ603" s="10">
        <v>0</v>
      </c>
      <c r="AR603" s="98">
        <f t="shared" si="59"/>
        <v>0</v>
      </c>
      <c r="AS603" s="119" t="s">
        <v>54</v>
      </c>
      <c r="AT603" s="117">
        <v>1</v>
      </c>
      <c r="AU603" s="10">
        <v>0</v>
      </c>
      <c r="AV603" s="8"/>
    </row>
    <row r="604" spans="1:48" x14ac:dyDescent="0.25">
      <c r="A604" s="6">
        <v>10601</v>
      </c>
      <c r="B604" s="6">
        <v>449453</v>
      </c>
      <c r="C604" s="6">
        <v>5425111</v>
      </c>
      <c r="D604" s="205">
        <v>18</v>
      </c>
      <c r="E604" s="6" t="s">
        <v>211</v>
      </c>
      <c r="F604" s="6">
        <v>2</v>
      </c>
      <c r="G604" s="6">
        <v>112</v>
      </c>
      <c r="H604" s="6">
        <v>224</v>
      </c>
      <c r="I604" s="6">
        <v>150</v>
      </c>
      <c r="J604" s="6">
        <f t="shared" si="54"/>
        <v>33600</v>
      </c>
      <c r="K604" s="6"/>
      <c r="L604" s="84">
        <f t="shared" si="56"/>
        <v>34285.71428571429</v>
      </c>
      <c r="M604" s="7"/>
      <c r="N604" s="7"/>
      <c r="O604" s="7"/>
      <c r="P604" s="7"/>
      <c r="Q604" s="7"/>
      <c r="R604" s="7"/>
      <c r="S604" s="119" t="s">
        <v>54</v>
      </c>
      <c r="T604" s="117">
        <v>2</v>
      </c>
      <c r="U604" s="10">
        <v>0</v>
      </c>
      <c r="V604" s="98">
        <f t="shared" si="57"/>
        <v>0</v>
      </c>
      <c r="W604" s="119" t="s">
        <v>54</v>
      </c>
      <c r="X604" s="117">
        <v>2</v>
      </c>
      <c r="Y604" s="10">
        <v>0</v>
      </c>
      <c r="Z604" s="98"/>
      <c r="AA604" s="9">
        <v>742</v>
      </c>
      <c r="AB604" s="119" t="s">
        <v>54</v>
      </c>
      <c r="AC604" s="117">
        <v>2</v>
      </c>
      <c r="AD604" s="10">
        <v>0</v>
      </c>
      <c r="AE604" s="110">
        <f>(Tabelle1[[#This Row],[gesamter Wärmebedarf unter Berücksichtigung Wirkungsgrad Gasfeuerungsanlage (Gas) '[kWh/a'] 2030]]*0.7)/8760</f>
        <v>0</v>
      </c>
      <c r="AF604" s="8">
        <f t="shared" si="55"/>
        <v>0</v>
      </c>
      <c r="AG604" s="119" t="s">
        <v>54</v>
      </c>
      <c r="AH604" s="117">
        <v>2</v>
      </c>
      <c r="AI604" s="10">
        <v>0</v>
      </c>
      <c r="AJ604" s="98">
        <f t="shared" si="58"/>
        <v>0</v>
      </c>
      <c r="AK604" s="119" t="s">
        <v>54</v>
      </c>
      <c r="AL604" s="117">
        <v>2</v>
      </c>
      <c r="AM604" s="10">
        <v>0</v>
      </c>
      <c r="AN604" s="98"/>
      <c r="AO604" s="119" t="s">
        <v>54</v>
      </c>
      <c r="AP604" s="117">
        <v>2</v>
      </c>
      <c r="AQ604" s="10">
        <v>0</v>
      </c>
      <c r="AR604" s="98">
        <f t="shared" si="59"/>
        <v>0</v>
      </c>
      <c r="AS604" s="119" t="s">
        <v>54</v>
      </c>
      <c r="AT604" s="117">
        <v>2</v>
      </c>
      <c r="AU604" s="10">
        <v>0</v>
      </c>
      <c r="AV604" s="8"/>
    </row>
    <row r="605" spans="1:48" x14ac:dyDescent="0.25">
      <c r="A605" s="6">
        <v>10602</v>
      </c>
      <c r="B605" s="6">
        <v>449481</v>
      </c>
      <c r="C605" s="6">
        <v>5425097</v>
      </c>
      <c r="D605" s="205">
        <v>13</v>
      </c>
      <c r="E605" s="6" t="s">
        <v>212</v>
      </c>
      <c r="F605" s="6">
        <v>1</v>
      </c>
      <c r="G605" s="6">
        <v>150</v>
      </c>
      <c r="H605" s="6">
        <v>150</v>
      </c>
      <c r="I605" s="6">
        <v>160</v>
      </c>
      <c r="J605" s="6">
        <f t="shared" si="54"/>
        <v>24000</v>
      </c>
      <c r="K605" s="6"/>
      <c r="L605" s="84">
        <f t="shared" si="56"/>
        <v>24489.795918367348</v>
      </c>
      <c r="M605" s="7"/>
      <c r="N605" s="7"/>
      <c r="O605" s="7"/>
      <c r="P605" s="7"/>
      <c r="Q605" s="7"/>
      <c r="R605" s="7"/>
      <c r="S605" s="119" t="s">
        <v>53</v>
      </c>
      <c r="T605" s="117">
        <v>1</v>
      </c>
      <c r="U605" s="10">
        <v>24489.795918367348</v>
      </c>
      <c r="V605" s="98">
        <f t="shared" si="57"/>
        <v>4.8972651712377733E-5</v>
      </c>
      <c r="W605" s="119" t="s">
        <v>53</v>
      </c>
      <c r="X605" s="117">
        <v>1</v>
      </c>
      <c r="Y605" s="10">
        <v>24489.795918367348</v>
      </c>
      <c r="Z605" s="98"/>
      <c r="AA605" s="9">
        <v>1200</v>
      </c>
      <c r="AB605" s="119" t="s">
        <v>53</v>
      </c>
      <c r="AC605" s="117">
        <v>1</v>
      </c>
      <c r="AD605" s="10">
        <v>24489.795918367348</v>
      </c>
      <c r="AE605" s="110">
        <f>(Tabelle1[[#This Row],[gesamter Wärmebedarf unter Berücksichtigung Wirkungsgrad Gasfeuerungsanlage (Gas) '[kWh/a'] 2030]]*0.7)/8760</f>
        <v>1.9569471624266144</v>
      </c>
      <c r="AF605" s="8">
        <f t="shared" si="55"/>
        <v>4.7345971508076089E-5</v>
      </c>
      <c r="AG605" s="119" t="s">
        <v>53</v>
      </c>
      <c r="AH605" s="117">
        <v>1</v>
      </c>
      <c r="AI605" s="10">
        <v>24489.795918367348</v>
      </c>
      <c r="AJ605" s="98">
        <f t="shared" si="58"/>
        <v>2.3271104484411725E-5</v>
      </c>
      <c r="AK605" s="119" t="s">
        <v>54</v>
      </c>
      <c r="AL605" s="117">
        <v>1</v>
      </c>
      <c r="AM605" s="10">
        <v>0</v>
      </c>
      <c r="AN605" s="98"/>
      <c r="AO605" s="119" t="s">
        <v>54</v>
      </c>
      <c r="AP605" s="117">
        <v>1</v>
      </c>
      <c r="AQ605" s="10">
        <v>0</v>
      </c>
      <c r="AR605" s="98">
        <f t="shared" si="59"/>
        <v>0</v>
      </c>
      <c r="AS605" s="119" t="s">
        <v>54</v>
      </c>
      <c r="AT605" s="117">
        <v>1</v>
      </c>
      <c r="AU605" s="10">
        <v>0</v>
      </c>
      <c r="AV605" s="8"/>
    </row>
    <row r="606" spans="1:48" x14ac:dyDescent="0.25">
      <c r="A606" s="6">
        <v>10603</v>
      </c>
      <c r="B606" s="6">
        <v>449453</v>
      </c>
      <c r="C606" s="6">
        <v>5425098</v>
      </c>
      <c r="D606" s="205">
        <v>14</v>
      </c>
      <c r="E606" s="75" t="s">
        <v>210</v>
      </c>
      <c r="F606" s="6">
        <v>6.73</v>
      </c>
      <c r="G606" s="6">
        <v>70</v>
      </c>
      <c r="H606" s="6">
        <v>471.1</v>
      </c>
      <c r="I606" s="6">
        <v>130</v>
      </c>
      <c r="J606" s="6">
        <f t="shared" si="54"/>
        <v>61243</v>
      </c>
      <c r="K606" s="6"/>
      <c r="L606" s="84">
        <f t="shared" si="56"/>
        <v>62492.857142857145</v>
      </c>
      <c r="M606" s="7"/>
      <c r="N606" s="7"/>
      <c r="O606" s="7"/>
      <c r="P606" s="7"/>
      <c r="Q606" s="7"/>
      <c r="R606" s="7"/>
      <c r="S606" s="119" t="s">
        <v>53</v>
      </c>
      <c r="T606" s="117">
        <v>6.73</v>
      </c>
      <c r="U606" s="10">
        <v>62492.857142857145</v>
      </c>
      <c r="V606" s="98">
        <f t="shared" si="57"/>
        <v>1.249680045342146E-4</v>
      </c>
      <c r="W606" s="119" t="s">
        <v>53</v>
      </c>
      <c r="X606" s="117">
        <v>6.73</v>
      </c>
      <c r="Y606" s="10">
        <v>62492.857142857145</v>
      </c>
      <c r="Z606" s="98"/>
      <c r="AA606" s="9">
        <v>1686</v>
      </c>
      <c r="AB606" s="119" t="s">
        <v>53</v>
      </c>
      <c r="AC606" s="117">
        <v>6.73</v>
      </c>
      <c r="AD606" s="10">
        <v>62492.857142857145</v>
      </c>
      <c r="AE606" s="110">
        <f>(Tabelle1[[#This Row],[gesamter Wärmebedarf unter Berücksichtigung Wirkungsgrad Gasfeuerungsanlage (Gas) '[kWh/a'] 2030]]*0.7)/8760</f>
        <v>4.9937214611872145</v>
      </c>
      <c r="AF606" s="8">
        <f t="shared" si="55"/>
        <v>1.2081705554454599E-4</v>
      </c>
      <c r="AG606" s="119" t="s">
        <v>53</v>
      </c>
      <c r="AH606" s="117">
        <v>6.73</v>
      </c>
      <c r="AI606" s="10">
        <v>62492.857142857145</v>
      </c>
      <c r="AJ606" s="98">
        <f t="shared" si="58"/>
        <v>5.9383010497451138E-5</v>
      </c>
      <c r="AK606" s="119" t="s">
        <v>53</v>
      </c>
      <c r="AL606" s="117">
        <v>6.73</v>
      </c>
      <c r="AM606" s="10">
        <v>62492.857142857145</v>
      </c>
      <c r="AN606" s="98"/>
      <c r="AO606" s="119" t="s">
        <v>53</v>
      </c>
      <c r="AP606" s="117">
        <v>6.73</v>
      </c>
      <c r="AQ606" s="10">
        <v>62492.857142857145</v>
      </c>
      <c r="AR606" s="98">
        <f t="shared" si="59"/>
        <v>5.9383010497451138E-5</v>
      </c>
      <c r="AS606" s="119" t="s">
        <v>53</v>
      </c>
      <c r="AT606" s="117">
        <v>6.73</v>
      </c>
      <c r="AU606" s="10">
        <v>62492.857142857145</v>
      </c>
      <c r="AV606" s="8"/>
    </row>
    <row r="607" spans="1:48" x14ac:dyDescent="0.25">
      <c r="A607" s="6">
        <v>10604</v>
      </c>
      <c r="B607" s="6">
        <v>449415</v>
      </c>
      <c r="C607" s="6">
        <v>5425097</v>
      </c>
      <c r="D607" s="205">
        <v>15</v>
      </c>
      <c r="E607" s="75" t="s">
        <v>210</v>
      </c>
      <c r="F607" s="6">
        <v>6.73</v>
      </c>
      <c r="G607" s="6">
        <v>70</v>
      </c>
      <c r="H607" s="6">
        <v>471.1</v>
      </c>
      <c r="I607" s="6">
        <v>40</v>
      </c>
      <c r="J607" s="6">
        <f t="shared" si="54"/>
        <v>18844</v>
      </c>
      <c r="K607" s="6"/>
      <c r="L607" s="84">
        <f t="shared" si="56"/>
        <v>19228.571428571428</v>
      </c>
      <c r="M607" s="7"/>
      <c r="N607" s="7"/>
      <c r="O607" s="7"/>
      <c r="P607" s="7"/>
      <c r="Q607" s="7"/>
      <c r="R607" s="7"/>
      <c r="S607" s="119" t="s">
        <v>53</v>
      </c>
      <c r="T607" s="117">
        <v>6.73</v>
      </c>
      <c r="U607" s="10">
        <v>19228.571428571428</v>
      </c>
      <c r="V607" s="98">
        <f t="shared" si="57"/>
        <v>3.8451693702835255E-5</v>
      </c>
      <c r="W607" s="119" t="s">
        <v>53</v>
      </c>
      <c r="X607" s="117">
        <v>6.73</v>
      </c>
      <c r="Y607" s="10">
        <v>19228.571428571428</v>
      </c>
      <c r="Z607" s="98"/>
      <c r="AA607" s="9">
        <v>469</v>
      </c>
      <c r="AB607" s="119" t="s">
        <v>53</v>
      </c>
      <c r="AC607" s="117">
        <v>6.73</v>
      </c>
      <c r="AD607" s="10">
        <v>19228.571428571428</v>
      </c>
      <c r="AE607" s="110">
        <f>(Tabelle1[[#This Row],[gesamter Wärmebedarf unter Berücksichtigung Wirkungsgrad Gasfeuerungsanlage (Gas) '[kWh/a'] 2030]]*0.7)/8760</f>
        <v>1.5365296803652966</v>
      </c>
      <c r="AF607" s="8">
        <f t="shared" si="55"/>
        <v>3.7174478629091073E-5</v>
      </c>
      <c r="AG607" s="119" t="s">
        <v>54</v>
      </c>
      <c r="AH607" s="117">
        <v>6.73</v>
      </c>
      <c r="AI607" s="10">
        <v>0</v>
      </c>
      <c r="AJ607" s="98">
        <f t="shared" si="58"/>
        <v>0</v>
      </c>
      <c r="AK607" s="119" t="s">
        <v>54</v>
      </c>
      <c r="AL607" s="117">
        <v>6.73</v>
      </c>
      <c r="AM607" s="10">
        <v>0</v>
      </c>
      <c r="AN607" s="98"/>
      <c r="AO607" s="119" t="s">
        <v>54</v>
      </c>
      <c r="AP607" s="117">
        <v>6.73</v>
      </c>
      <c r="AQ607" s="10">
        <v>0</v>
      </c>
      <c r="AR607" s="98">
        <f t="shared" si="59"/>
        <v>0</v>
      </c>
      <c r="AS607" s="119" t="s">
        <v>54</v>
      </c>
      <c r="AT607" s="117">
        <v>6.73</v>
      </c>
      <c r="AU607" s="10">
        <v>0</v>
      </c>
      <c r="AV607" s="8"/>
    </row>
    <row r="608" spans="1:48" x14ac:dyDescent="0.25">
      <c r="A608" s="6">
        <v>10605</v>
      </c>
      <c r="B608" s="6">
        <v>449439</v>
      </c>
      <c r="C608" s="6">
        <v>5425098</v>
      </c>
      <c r="D608" s="205">
        <v>13</v>
      </c>
      <c r="E608" s="6" t="s">
        <v>212</v>
      </c>
      <c r="F608" s="6">
        <v>1</v>
      </c>
      <c r="G608" s="6">
        <v>150</v>
      </c>
      <c r="H608" s="6">
        <v>150</v>
      </c>
      <c r="I608" s="6">
        <v>150</v>
      </c>
      <c r="J608" s="6">
        <f t="shared" si="54"/>
        <v>22500</v>
      </c>
      <c r="K608" s="6"/>
      <c r="L608" s="84">
        <f t="shared" si="56"/>
        <v>22959.18367346939</v>
      </c>
      <c r="M608" s="7"/>
      <c r="N608" s="7"/>
      <c r="O608" s="7"/>
      <c r="P608" s="7"/>
      <c r="Q608" s="7"/>
      <c r="R608" s="7"/>
      <c r="S608" s="119" t="s">
        <v>54</v>
      </c>
      <c r="T608" s="117">
        <v>1</v>
      </c>
      <c r="U608" s="10">
        <v>0</v>
      </c>
      <c r="V608" s="98">
        <f t="shared" si="57"/>
        <v>0</v>
      </c>
      <c r="W608" s="119" t="s">
        <v>54</v>
      </c>
      <c r="X608" s="117">
        <v>1</v>
      </c>
      <c r="Y608" s="10">
        <v>0</v>
      </c>
      <c r="Z608" s="98"/>
      <c r="AA608" s="9">
        <v>209</v>
      </c>
      <c r="AB608" s="119" t="s">
        <v>54</v>
      </c>
      <c r="AC608" s="117">
        <v>1</v>
      </c>
      <c r="AD608" s="10">
        <v>0</v>
      </c>
      <c r="AE608" s="110">
        <f>(Tabelle1[[#This Row],[gesamter Wärmebedarf unter Berücksichtigung Wirkungsgrad Gasfeuerungsanlage (Gas) '[kWh/a'] 2030]]*0.7)/8760</f>
        <v>0</v>
      </c>
      <c r="AF608" s="8">
        <f t="shared" si="55"/>
        <v>0</v>
      </c>
      <c r="AG608" s="119" t="s">
        <v>54</v>
      </c>
      <c r="AH608" s="117">
        <v>1</v>
      </c>
      <c r="AI608" s="10">
        <v>0</v>
      </c>
      <c r="AJ608" s="98">
        <f t="shared" si="58"/>
        <v>0</v>
      </c>
      <c r="AK608" s="119" t="s">
        <v>54</v>
      </c>
      <c r="AL608" s="117">
        <v>1</v>
      </c>
      <c r="AM608" s="10">
        <v>0</v>
      </c>
      <c r="AN608" s="98"/>
      <c r="AO608" s="119" t="s">
        <v>54</v>
      </c>
      <c r="AP608" s="117">
        <v>1</v>
      </c>
      <c r="AQ608" s="10">
        <v>0</v>
      </c>
      <c r="AR608" s="98">
        <f t="shared" si="59"/>
        <v>0</v>
      </c>
      <c r="AS608" s="119" t="s">
        <v>54</v>
      </c>
      <c r="AT608" s="117">
        <v>1</v>
      </c>
      <c r="AU608" s="10">
        <v>0</v>
      </c>
      <c r="AV608" s="8"/>
    </row>
    <row r="609" spans="1:48" x14ac:dyDescent="0.25">
      <c r="A609" s="6">
        <v>10606</v>
      </c>
      <c r="B609" s="6">
        <v>449436</v>
      </c>
      <c r="C609" s="6">
        <v>5425079</v>
      </c>
      <c r="D609" s="205">
        <v>6</v>
      </c>
      <c r="E609" s="6" t="s">
        <v>195</v>
      </c>
      <c r="F609" s="6">
        <v>1</v>
      </c>
      <c r="G609" s="6">
        <v>90</v>
      </c>
      <c r="H609" s="6">
        <v>90</v>
      </c>
      <c r="I609" s="6">
        <v>100</v>
      </c>
      <c r="J609" s="6">
        <f t="shared" si="54"/>
        <v>9000</v>
      </c>
      <c r="K609" s="6"/>
      <c r="L609" s="84">
        <f t="shared" si="56"/>
        <v>9183.6734693877552</v>
      </c>
      <c r="M609" s="7"/>
      <c r="N609" s="7"/>
      <c r="O609" s="7"/>
      <c r="P609" s="7"/>
      <c r="Q609" s="7"/>
      <c r="R609" s="7"/>
      <c r="S609" s="119" t="s">
        <v>53</v>
      </c>
      <c r="T609" s="117">
        <v>1</v>
      </c>
      <c r="U609" s="10">
        <v>9183.6734693877552</v>
      </c>
      <c r="V609" s="98">
        <f t="shared" si="57"/>
        <v>1.8364744392141652E-5</v>
      </c>
      <c r="W609" s="119" t="s">
        <v>53</v>
      </c>
      <c r="X609" s="117">
        <v>1</v>
      </c>
      <c r="Y609" s="10">
        <v>9183.6734693877552</v>
      </c>
      <c r="Z609" s="98"/>
      <c r="AA609" s="9">
        <v>1368</v>
      </c>
      <c r="AB609" s="119" t="s">
        <v>53</v>
      </c>
      <c r="AC609" s="117">
        <v>1</v>
      </c>
      <c r="AD609" s="10">
        <v>9183.6734693877552</v>
      </c>
      <c r="AE609" s="110">
        <f>(Tabelle1[[#This Row],[gesamter Wärmebedarf unter Berücksichtigung Wirkungsgrad Gasfeuerungsanlage (Gas) '[kWh/a'] 2030]]*0.7)/8760</f>
        <v>0.73385518590998045</v>
      </c>
      <c r="AF609" s="8">
        <f t="shared" si="55"/>
        <v>1.7754739315528532E-5</v>
      </c>
      <c r="AG609" s="119" t="s">
        <v>53</v>
      </c>
      <c r="AH609" s="117">
        <v>1</v>
      </c>
      <c r="AI609" s="10">
        <v>9183.6734693877552</v>
      </c>
      <c r="AJ609" s="98">
        <f t="shared" si="58"/>
        <v>8.7266641816543967E-6</v>
      </c>
      <c r="AK609" s="119" t="s">
        <v>53</v>
      </c>
      <c r="AL609" s="117">
        <v>1</v>
      </c>
      <c r="AM609" s="10">
        <v>9183.6734693877552</v>
      </c>
      <c r="AN609" s="98"/>
      <c r="AO609" s="119" t="s">
        <v>54</v>
      </c>
      <c r="AP609" s="117">
        <v>1</v>
      </c>
      <c r="AQ609" s="10">
        <v>0</v>
      </c>
      <c r="AR609" s="98">
        <f t="shared" si="59"/>
        <v>0</v>
      </c>
      <c r="AS609" s="119" t="s">
        <v>54</v>
      </c>
      <c r="AT609" s="117">
        <v>1</v>
      </c>
      <c r="AU609" s="10">
        <v>0</v>
      </c>
      <c r="AV609" s="8"/>
    </row>
    <row r="610" spans="1:48" x14ac:dyDescent="0.25">
      <c r="A610" s="6">
        <v>10607</v>
      </c>
      <c r="B610" s="6">
        <v>449474</v>
      </c>
      <c r="C610" s="6">
        <v>5425071</v>
      </c>
      <c r="D610" s="205">
        <v>9</v>
      </c>
      <c r="E610" s="6" t="s">
        <v>211</v>
      </c>
      <c r="F610" s="6">
        <v>2</v>
      </c>
      <c r="G610" s="6">
        <v>112</v>
      </c>
      <c r="H610" s="6">
        <v>224</v>
      </c>
      <c r="I610" s="6">
        <v>130</v>
      </c>
      <c r="J610" s="6">
        <f t="shared" si="54"/>
        <v>29120</v>
      </c>
      <c r="K610" s="6"/>
      <c r="L610" s="84">
        <f t="shared" si="56"/>
        <v>29714.285714285714</v>
      </c>
      <c r="M610" s="7"/>
      <c r="N610" s="7"/>
      <c r="O610" s="7"/>
      <c r="P610" s="7"/>
      <c r="Q610" s="7"/>
      <c r="R610" s="7"/>
      <c r="S610" s="119" t="s">
        <v>54</v>
      </c>
      <c r="T610" s="117">
        <v>2</v>
      </c>
      <c r="U610" s="10">
        <v>0</v>
      </c>
      <c r="V610" s="98">
        <f t="shared" si="57"/>
        <v>0</v>
      </c>
      <c r="W610" s="119" t="s">
        <v>54</v>
      </c>
      <c r="X610" s="117">
        <v>2</v>
      </c>
      <c r="Y610" s="10">
        <v>0</v>
      </c>
      <c r="Z610" s="98"/>
      <c r="AA610" s="9">
        <v>1287</v>
      </c>
      <c r="AB610" s="119" t="s">
        <v>54</v>
      </c>
      <c r="AC610" s="117">
        <v>2</v>
      </c>
      <c r="AD610" s="10">
        <v>0</v>
      </c>
      <c r="AE610" s="110">
        <f>(Tabelle1[[#This Row],[gesamter Wärmebedarf unter Berücksichtigung Wirkungsgrad Gasfeuerungsanlage (Gas) '[kWh/a'] 2030]]*0.7)/8760</f>
        <v>0</v>
      </c>
      <c r="AF610" s="8">
        <f t="shared" si="55"/>
        <v>0</v>
      </c>
      <c r="AG610" s="119" t="s">
        <v>54</v>
      </c>
      <c r="AH610" s="117">
        <v>2</v>
      </c>
      <c r="AI610" s="10">
        <v>0</v>
      </c>
      <c r="AJ610" s="98">
        <f t="shared" si="58"/>
        <v>0</v>
      </c>
      <c r="AK610" s="119" t="s">
        <v>54</v>
      </c>
      <c r="AL610" s="117">
        <v>2</v>
      </c>
      <c r="AM610" s="10">
        <v>0</v>
      </c>
      <c r="AN610" s="98"/>
      <c r="AO610" s="119" t="s">
        <v>54</v>
      </c>
      <c r="AP610" s="117">
        <v>2</v>
      </c>
      <c r="AQ610" s="10">
        <v>0</v>
      </c>
      <c r="AR610" s="98">
        <f t="shared" si="59"/>
        <v>0</v>
      </c>
      <c r="AS610" s="119" t="s">
        <v>54</v>
      </c>
      <c r="AT610" s="117">
        <v>2</v>
      </c>
      <c r="AU610" s="10">
        <v>0</v>
      </c>
      <c r="AV610" s="8"/>
    </row>
    <row r="611" spans="1:48" x14ac:dyDescent="0.25">
      <c r="A611" s="6">
        <v>10608</v>
      </c>
      <c r="B611" s="6">
        <v>449482</v>
      </c>
      <c r="C611" s="6">
        <v>5425070</v>
      </c>
      <c r="D611" s="205">
        <v>8</v>
      </c>
      <c r="E611" s="6" t="s">
        <v>212</v>
      </c>
      <c r="F611" s="6">
        <v>1</v>
      </c>
      <c r="G611" s="6">
        <v>150</v>
      </c>
      <c r="H611" s="6">
        <v>150</v>
      </c>
      <c r="I611" s="6">
        <v>120</v>
      </c>
      <c r="J611" s="6">
        <f t="shared" si="54"/>
        <v>18000</v>
      </c>
      <c r="K611" s="6"/>
      <c r="L611" s="84">
        <f t="shared" si="56"/>
        <v>18367.34693877551</v>
      </c>
      <c r="M611" s="7"/>
      <c r="N611" s="7"/>
      <c r="O611" s="7"/>
      <c r="P611" s="7"/>
      <c r="Q611" s="7"/>
      <c r="R611" s="7"/>
      <c r="S611" s="119" t="s">
        <v>54</v>
      </c>
      <c r="T611" s="117">
        <v>1</v>
      </c>
      <c r="U611" s="10">
        <v>0</v>
      </c>
      <c r="V611" s="98">
        <f t="shared" si="57"/>
        <v>0</v>
      </c>
      <c r="W611" s="119" t="s">
        <v>54</v>
      </c>
      <c r="X611" s="117">
        <v>1</v>
      </c>
      <c r="Y611" s="10">
        <v>0</v>
      </c>
      <c r="Z611" s="98"/>
      <c r="AA611" s="9">
        <v>689</v>
      </c>
      <c r="AB611" s="119" t="s">
        <v>54</v>
      </c>
      <c r="AC611" s="117">
        <v>1</v>
      </c>
      <c r="AD611" s="10">
        <v>0</v>
      </c>
      <c r="AE611" s="110">
        <f>(Tabelle1[[#This Row],[gesamter Wärmebedarf unter Berücksichtigung Wirkungsgrad Gasfeuerungsanlage (Gas) '[kWh/a'] 2030]]*0.7)/8760</f>
        <v>0</v>
      </c>
      <c r="AF611" s="8">
        <f t="shared" si="55"/>
        <v>0</v>
      </c>
      <c r="AG611" s="119" t="s">
        <v>54</v>
      </c>
      <c r="AH611" s="117">
        <v>1</v>
      </c>
      <c r="AI611" s="10">
        <v>0</v>
      </c>
      <c r="AJ611" s="98">
        <f t="shared" si="58"/>
        <v>0</v>
      </c>
      <c r="AK611" s="119" t="s">
        <v>54</v>
      </c>
      <c r="AL611" s="117">
        <v>1</v>
      </c>
      <c r="AM611" s="10">
        <v>0</v>
      </c>
      <c r="AN611" s="98"/>
      <c r="AO611" s="119" t="s">
        <v>54</v>
      </c>
      <c r="AP611" s="117">
        <v>1</v>
      </c>
      <c r="AQ611" s="10">
        <v>0</v>
      </c>
      <c r="AR611" s="98">
        <f t="shared" si="59"/>
        <v>0</v>
      </c>
      <c r="AS611" s="119" t="s">
        <v>54</v>
      </c>
      <c r="AT611" s="117">
        <v>1</v>
      </c>
      <c r="AU611" s="10">
        <v>0</v>
      </c>
      <c r="AV611" s="8"/>
    </row>
    <row r="612" spans="1:48" x14ac:dyDescent="0.25">
      <c r="A612" s="6">
        <v>10609</v>
      </c>
      <c r="B612" s="6">
        <v>449496</v>
      </c>
      <c r="C612" s="6">
        <v>5425088</v>
      </c>
      <c r="D612" s="205">
        <v>13</v>
      </c>
      <c r="E612" s="6" t="s">
        <v>212</v>
      </c>
      <c r="F612" s="6">
        <v>1</v>
      </c>
      <c r="G612" s="6">
        <v>150</v>
      </c>
      <c r="H612" s="6">
        <v>150</v>
      </c>
      <c r="I612" s="6">
        <v>130</v>
      </c>
      <c r="J612" s="6">
        <f t="shared" si="54"/>
        <v>19500</v>
      </c>
      <c r="K612" s="6"/>
      <c r="L612" s="84">
        <f t="shared" si="56"/>
        <v>19897.959183673469</v>
      </c>
      <c r="M612" s="7"/>
      <c r="N612" s="7"/>
      <c r="O612" s="7"/>
      <c r="P612" s="7"/>
      <c r="Q612" s="7"/>
      <c r="R612" s="7"/>
      <c r="S612" s="119" t="s">
        <v>54</v>
      </c>
      <c r="T612" s="117">
        <v>1</v>
      </c>
      <c r="U612" s="10">
        <v>0</v>
      </c>
      <c r="V612" s="98">
        <f t="shared" si="57"/>
        <v>0</v>
      </c>
      <c r="W612" s="119" t="s">
        <v>54</v>
      </c>
      <c r="X612" s="117">
        <v>1</v>
      </c>
      <c r="Y612" s="10">
        <v>0</v>
      </c>
      <c r="Z612" s="98"/>
      <c r="AA612" s="9">
        <v>105</v>
      </c>
      <c r="AB612" s="119" t="s">
        <v>54</v>
      </c>
      <c r="AC612" s="117">
        <v>1</v>
      </c>
      <c r="AD612" s="10">
        <v>0</v>
      </c>
      <c r="AE612" s="110">
        <f>(Tabelle1[[#This Row],[gesamter Wärmebedarf unter Berücksichtigung Wirkungsgrad Gasfeuerungsanlage (Gas) '[kWh/a'] 2030]]*0.7)/8760</f>
        <v>0</v>
      </c>
      <c r="AF612" s="8">
        <f t="shared" si="55"/>
        <v>0</v>
      </c>
      <c r="AG612" s="119" t="s">
        <v>54</v>
      </c>
      <c r="AH612" s="117">
        <v>1</v>
      </c>
      <c r="AI612" s="10">
        <v>0</v>
      </c>
      <c r="AJ612" s="98">
        <f t="shared" si="58"/>
        <v>0</v>
      </c>
      <c r="AK612" s="119" t="s">
        <v>54</v>
      </c>
      <c r="AL612" s="117">
        <v>1</v>
      </c>
      <c r="AM612" s="10">
        <v>0</v>
      </c>
      <c r="AN612" s="98"/>
      <c r="AO612" s="119" t="s">
        <v>54</v>
      </c>
      <c r="AP612" s="117">
        <v>1</v>
      </c>
      <c r="AQ612" s="10">
        <v>0</v>
      </c>
      <c r="AR612" s="98">
        <f t="shared" si="59"/>
        <v>0</v>
      </c>
      <c r="AS612" s="119" t="s">
        <v>54</v>
      </c>
      <c r="AT612" s="117">
        <v>1</v>
      </c>
      <c r="AU612" s="10">
        <v>0</v>
      </c>
      <c r="AV612" s="8"/>
    </row>
    <row r="613" spans="1:48" x14ac:dyDescent="0.25">
      <c r="A613" s="6">
        <v>10610</v>
      </c>
      <c r="B613" s="6">
        <v>449492</v>
      </c>
      <c r="C613" s="6">
        <v>5425066</v>
      </c>
      <c r="D613" s="205">
        <v>10</v>
      </c>
      <c r="E613" s="6" t="s">
        <v>212</v>
      </c>
      <c r="F613" s="6">
        <v>1</v>
      </c>
      <c r="G613" s="6">
        <v>150</v>
      </c>
      <c r="H613" s="6">
        <v>150</v>
      </c>
      <c r="I613" s="6">
        <v>210</v>
      </c>
      <c r="J613" s="6">
        <f t="shared" si="54"/>
        <v>31500</v>
      </c>
      <c r="K613" s="6"/>
      <c r="L613" s="84">
        <f t="shared" si="56"/>
        <v>32142.857142857145</v>
      </c>
      <c r="M613" s="7"/>
      <c r="N613" s="7"/>
      <c r="O613" s="7"/>
      <c r="P613" s="7"/>
      <c r="Q613" s="7"/>
      <c r="R613" s="7"/>
      <c r="S613" s="119" t="s">
        <v>53</v>
      </c>
      <c r="T613" s="117">
        <v>1</v>
      </c>
      <c r="U613" s="10">
        <v>32142.857142857145</v>
      </c>
      <c r="V613" s="98">
        <f t="shared" si="57"/>
        <v>6.4276605372495791E-5</v>
      </c>
      <c r="W613" s="119" t="s">
        <v>53</v>
      </c>
      <c r="X613" s="117">
        <v>1</v>
      </c>
      <c r="Y613" s="10">
        <v>32142.857142857145</v>
      </c>
      <c r="Z613" s="98"/>
      <c r="AA613" s="9">
        <v>1667</v>
      </c>
      <c r="AB613" s="119" t="s">
        <v>53</v>
      </c>
      <c r="AC613" s="117">
        <v>1</v>
      </c>
      <c r="AD613" s="10">
        <v>32142.857142857145</v>
      </c>
      <c r="AE613" s="110">
        <f>(Tabelle1[[#This Row],[gesamter Wärmebedarf unter Berücksichtigung Wirkungsgrad Gasfeuerungsanlage (Gas) '[kWh/a'] 2030]]*0.7)/8760</f>
        <v>2.5684931506849313</v>
      </c>
      <c r="AF613" s="8">
        <f t="shared" si="55"/>
        <v>6.2141587604349862E-5</v>
      </c>
      <c r="AG613" s="119" t="s">
        <v>53</v>
      </c>
      <c r="AH613" s="117">
        <v>1</v>
      </c>
      <c r="AI613" s="10">
        <v>32142.857142857145</v>
      </c>
      <c r="AJ613" s="98">
        <f t="shared" si="58"/>
        <v>3.0543324635790393E-5</v>
      </c>
      <c r="AK613" s="119" t="s">
        <v>54</v>
      </c>
      <c r="AL613" s="117">
        <v>1</v>
      </c>
      <c r="AM613" s="10">
        <v>0</v>
      </c>
      <c r="AN613" s="98"/>
      <c r="AO613" s="119" t="s">
        <v>54</v>
      </c>
      <c r="AP613" s="117">
        <v>1</v>
      </c>
      <c r="AQ613" s="10">
        <v>0</v>
      </c>
      <c r="AR613" s="98">
        <f t="shared" si="59"/>
        <v>0</v>
      </c>
      <c r="AS613" s="119" t="s">
        <v>54</v>
      </c>
      <c r="AT613" s="117">
        <v>1</v>
      </c>
      <c r="AU613" s="10">
        <v>0</v>
      </c>
      <c r="AV613" s="8"/>
    </row>
    <row r="614" spans="1:48" x14ac:dyDescent="0.25">
      <c r="A614" s="6">
        <v>10611</v>
      </c>
      <c r="B614" s="6">
        <v>449508</v>
      </c>
      <c r="C614" s="6">
        <v>5425064</v>
      </c>
      <c r="D614" s="205">
        <v>9</v>
      </c>
      <c r="E614" s="6" t="s">
        <v>212</v>
      </c>
      <c r="F614" s="6">
        <v>1</v>
      </c>
      <c r="G614" s="6">
        <v>150</v>
      </c>
      <c r="H614" s="6">
        <v>150</v>
      </c>
      <c r="I614" s="6">
        <v>130</v>
      </c>
      <c r="J614" s="6">
        <f t="shared" si="54"/>
        <v>19500</v>
      </c>
      <c r="K614" s="6"/>
      <c r="L614" s="84">
        <f t="shared" si="56"/>
        <v>19897.959183673469</v>
      </c>
      <c r="M614" s="7"/>
      <c r="N614" s="7"/>
      <c r="O614" s="7"/>
      <c r="P614" s="7"/>
      <c r="Q614" s="7"/>
      <c r="R614" s="7"/>
      <c r="S614" s="119" t="s">
        <v>54</v>
      </c>
      <c r="T614" s="117">
        <v>1</v>
      </c>
      <c r="U614" s="10">
        <v>0</v>
      </c>
      <c r="V614" s="98">
        <f t="shared" si="57"/>
        <v>0</v>
      </c>
      <c r="W614" s="119" t="s">
        <v>54</v>
      </c>
      <c r="X614" s="117">
        <v>1</v>
      </c>
      <c r="Y614" s="10">
        <v>0</v>
      </c>
      <c r="Z614" s="98"/>
      <c r="AA614" s="9">
        <v>309</v>
      </c>
      <c r="AB614" s="119" t="s">
        <v>54</v>
      </c>
      <c r="AC614" s="117">
        <v>1</v>
      </c>
      <c r="AD614" s="10">
        <v>0</v>
      </c>
      <c r="AE614" s="110">
        <f>(Tabelle1[[#This Row],[gesamter Wärmebedarf unter Berücksichtigung Wirkungsgrad Gasfeuerungsanlage (Gas) '[kWh/a'] 2030]]*0.7)/8760</f>
        <v>0</v>
      </c>
      <c r="AF614" s="8">
        <f t="shared" si="55"/>
        <v>0</v>
      </c>
      <c r="AG614" s="119" t="s">
        <v>54</v>
      </c>
      <c r="AH614" s="117">
        <v>1</v>
      </c>
      <c r="AI614" s="10">
        <v>0</v>
      </c>
      <c r="AJ614" s="98">
        <f t="shared" si="58"/>
        <v>0</v>
      </c>
      <c r="AK614" s="119" t="s">
        <v>54</v>
      </c>
      <c r="AL614" s="117">
        <v>1</v>
      </c>
      <c r="AM614" s="10">
        <v>0</v>
      </c>
      <c r="AN614" s="98"/>
      <c r="AO614" s="119" t="s">
        <v>54</v>
      </c>
      <c r="AP614" s="117">
        <v>1</v>
      </c>
      <c r="AQ614" s="10">
        <v>0</v>
      </c>
      <c r="AR614" s="98">
        <f t="shared" si="59"/>
        <v>0</v>
      </c>
      <c r="AS614" s="119" t="s">
        <v>54</v>
      </c>
      <c r="AT614" s="117">
        <v>1</v>
      </c>
      <c r="AU614" s="10">
        <v>0</v>
      </c>
      <c r="AV614" s="8"/>
    </row>
    <row r="615" spans="1:48" x14ac:dyDescent="0.25">
      <c r="A615" s="6">
        <v>10612</v>
      </c>
      <c r="B615" s="6">
        <v>449525</v>
      </c>
      <c r="C615" s="6">
        <v>5425063</v>
      </c>
      <c r="D615" s="205">
        <v>7</v>
      </c>
      <c r="E615" s="6" t="s">
        <v>212</v>
      </c>
      <c r="F615" s="6">
        <v>1</v>
      </c>
      <c r="G615" s="6">
        <v>150</v>
      </c>
      <c r="H615" s="6">
        <v>150</v>
      </c>
      <c r="I615" s="6">
        <v>190</v>
      </c>
      <c r="J615" s="6">
        <f t="shared" si="54"/>
        <v>28500</v>
      </c>
      <c r="K615" s="6"/>
      <c r="L615" s="84">
        <f t="shared" si="56"/>
        <v>29081.632653061224</v>
      </c>
      <c r="M615" s="7"/>
      <c r="N615" s="7"/>
      <c r="O615" s="7"/>
      <c r="P615" s="7"/>
      <c r="Q615" s="7"/>
      <c r="R615" s="7"/>
      <c r="S615" s="119" t="s">
        <v>53</v>
      </c>
      <c r="T615" s="117">
        <v>1</v>
      </c>
      <c r="U615" s="10">
        <v>29081.632653061224</v>
      </c>
      <c r="V615" s="98">
        <f t="shared" si="57"/>
        <v>5.8155023908448559E-5</v>
      </c>
      <c r="W615" s="119" t="s">
        <v>53</v>
      </c>
      <c r="X615" s="117">
        <v>1</v>
      </c>
      <c r="Y615" s="10">
        <v>29081.632653061224</v>
      </c>
      <c r="Z615" s="98"/>
      <c r="AA615" s="9">
        <v>549</v>
      </c>
      <c r="AB615" s="119" t="s">
        <v>53</v>
      </c>
      <c r="AC615" s="117">
        <v>1</v>
      </c>
      <c r="AD615" s="10">
        <v>29081.632653061224</v>
      </c>
      <c r="AE615" s="110">
        <f>(Tabelle1[[#This Row],[gesamter Wärmebedarf unter Berücksichtigung Wirkungsgrad Gasfeuerungsanlage (Gas) '[kWh/a'] 2030]]*0.7)/8760</f>
        <v>2.3238747553816044</v>
      </c>
      <c r="AF615" s="8">
        <f t="shared" si="55"/>
        <v>5.622334116584035E-5</v>
      </c>
      <c r="AG615" s="119" t="s">
        <v>53</v>
      </c>
      <c r="AH615" s="117">
        <v>1</v>
      </c>
      <c r="AI615" s="10">
        <v>29081.632653061224</v>
      </c>
      <c r="AJ615" s="98">
        <f t="shared" si="58"/>
        <v>2.7634436575238919E-5</v>
      </c>
      <c r="AK615" s="119" t="s">
        <v>53</v>
      </c>
      <c r="AL615" s="117">
        <v>1</v>
      </c>
      <c r="AM615" s="10">
        <v>29081.632653061224</v>
      </c>
      <c r="AN615" s="98"/>
      <c r="AO615" s="119" t="s">
        <v>53</v>
      </c>
      <c r="AP615" s="117">
        <v>1</v>
      </c>
      <c r="AQ615" s="10">
        <v>29081.632653061224</v>
      </c>
      <c r="AR615" s="98">
        <f t="shared" si="59"/>
        <v>2.7634436575238919E-5</v>
      </c>
      <c r="AS615" s="119" t="s">
        <v>53</v>
      </c>
      <c r="AT615" s="117">
        <v>1</v>
      </c>
      <c r="AU615" s="10">
        <v>29081.632653061224</v>
      </c>
      <c r="AV615" s="8"/>
    </row>
    <row r="616" spans="1:48" x14ac:dyDescent="0.25">
      <c r="A616" s="6">
        <v>10613</v>
      </c>
      <c r="B616" s="6">
        <v>449525</v>
      </c>
      <c r="C616" s="6">
        <v>5425085</v>
      </c>
      <c r="D616" s="205">
        <v>13</v>
      </c>
      <c r="E616" s="6" t="s">
        <v>212</v>
      </c>
      <c r="F616" s="6">
        <v>1</v>
      </c>
      <c r="G616" s="6">
        <v>150</v>
      </c>
      <c r="H616" s="6">
        <v>150</v>
      </c>
      <c r="I616" s="6">
        <v>200</v>
      </c>
      <c r="J616" s="6">
        <f t="shared" si="54"/>
        <v>30000</v>
      </c>
      <c r="K616" s="6"/>
      <c r="L616" s="84">
        <f t="shared" si="56"/>
        <v>30612.244897959183</v>
      </c>
      <c r="M616" s="7"/>
      <c r="N616" s="7"/>
      <c r="O616" s="7"/>
      <c r="P616" s="7"/>
      <c r="Q616" s="7"/>
      <c r="R616" s="7"/>
      <c r="S616" s="119" t="s">
        <v>53</v>
      </c>
      <c r="T616" s="117">
        <v>1</v>
      </c>
      <c r="U616" s="10">
        <v>30612.244897959183</v>
      </c>
      <c r="V616" s="98">
        <f t="shared" si="57"/>
        <v>6.1215814640472175E-5</v>
      </c>
      <c r="W616" s="119" t="s">
        <v>53</v>
      </c>
      <c r="X616" s="117">
        <v>1</v>
      </c>
      <c r="Y616" s="10">
        <v>30612.244897959183</v>
      </c>
      <c r="Z616" s="98"/>
      <c r="AA616" s="9">
        <v>1540</v>
      </c>
      <c r="AB616" s="119" t="s">
        <v>53</v>
      </c>
      <c r="AC616" s="117">
        <v>1</v>
      </c>
      <c r="AD616" s="10">
        <v>30612.244897959183</v>
      </c>
      <c r="AE616" s="110">
        <f>(Tabelle1[[#This Row],[gesamter Wärmebedarf unter Berücksichtigung Wirkungsgrad Gasfeuerungsanlage (Gas) '[kWh/a'] 2030]]*0.7)/8760</f>
        <v>2.4461839530332679</v>
      </c>
      <c r="AF616" s="8">
        <f t="shared" si="55"/>
        <v>5.9182464385095113E-5</v>
      </c>
      <c r="AG616" s="119" t="s">
        <v>53</v>
      </c>
      <c r="AH616" s="117">
        <v>1</v>
      </c>
      <c r="AI616" s="10">
        <v>30612.244897959183</v>
      </c>
      <c r="AJ616" s="98">
        <f t="shared" si="58"/>
        <v>2.9088880605514649E-5</v>
      </c>
      <c r="AK616" s="119" t="s">
        <v>53</v>
      </c>
      <c r="AL616" s="117">
        <v>1</v>
      </c>
      <c r="AM616" s="10">
        <v>30612.244897959183</v>
      </c>
      <c r="AN616" s="98"/>
      <c r="AO616" s="119" t="s">
        <v>53</v>
      </c>
      <c r="AP616" s="117">
        <v>1</v>
      </c>
      <c r="AQ616" s="10">
        <v>30612.244897959183</v>
      </c>
      <c r="AR616" s="98">
        <f t="shared" si="59"/>
        <v>2.9088880605514649E-5</v>
      </c>
      <c r="AS616" s="119" t="s">
        <v>53</v>
      </c>
      <c r="AT616" s="117">
        <v>1</v>
      </c>
      <c r="AU616" s="10">
        <v>30612.244897959183</v>
      </c>
      <c r="AV616" s="8"/>
    </row>
    <row r="617" spans="1:48" x14ac:dyDescent="0.25">
      <c r="A617" s="6">
        <v>10614</v>
      </c>
      <c r="B617" s="6">
        <v>449552</v>
      </c>
      <c r="C617" s="6">
        <v>5425084</v>
      </c>
      <c r="D617" s="205">
        <v>14</v>
      </c>
      <c r="E617" s="6" t="s">
        <v>212</v>
      </c>
      <c r="F617" s="6">
        <v>1</v>
      </c>
      <c r="G617" s="6">
        <v>150</v>
      </c>
      <c r="H617" s="6">
        <v>150</v>
      </c>
      <c r="I617" s="6">
        <v>320</v>
      </c>
      <c r="J617" s="6">
        <f t="shared" si="54"/>
        <v>48000</v>
      </c>
      <c r="K617" s="6"/>
      <c r="L617" s="84">
        <f t="shared" si="56"/>
        <v>48979.591836734697</v>
      </c>
      <c r="M617" s="7"/>
      <c r="N617" s="7"/>
      <c r="O617" s="7"/>
      <c r="P617" s="7"/>
      <c r="Q617" s="7"/>
      <c r="R617" s="7"/>
      <c r="S617" s="119" t="s">
        <v>53</v>
      </c>
      <c r="T617" s="117">
        <v>1</v>
      </c>
      <c r="U617" s="10">
        <v>48979.591836734697</v>
      </c>
      <c r="V617" s="98">
        <f t="shared" si="57"/>
        <v>9.7945303424755466E-5</v>
      </c>
      <c r="W617" s="119" t="s">
        <v>53</v>
      </c>
      <c r="X617" s="117">
        <v>1</v>
      </c>
      <c r="Y617" s="10">
        <v>48979.591836734697</v>
      </c>
      <c r="Z617" s="98"/>
      <c r="AA617" s="9">
        <v>1424</v>
      </c>
      <c r="AB617" s="119" t="s">
        <v>53</v>
      </c>
      <c r="AC617" s="117">
        <v>1</v>
      </c>
      <c r="AD617" s="10">
        <v>48979.591836734697</v>
      </c>
      <c r="AE617" s="110">
        <f>(Tabelle1[[#This Row],[gesamter Wärmebedarf unter Berücksichtigung Wirkungsgrad Gasfeuerungsanlage (Gas) '[kWh/a'] 2030]]*0.7)/8760</f>
        <v>3.9138943248532287</v>
      </c>
      <c r="AF617" s="8">
        <f t="shared" si="55"/>
        <v>9.4691943016152178E-5</v>
      </c>
      <c r="AG617" s="119" t="s">
        <v>54</v>
      </c>
      <c r="AH617" s="117">
        <v>1</v>
      </c>
      <c r="AI617" s="10">
        <v>0</v>
      </c>
      <c r="AJ617" s="98">
        <f t="shared" si="58"/>
        <v>0</v>
      </c>
      <c r="AK617" s="119" t="s">
        <v>54</v>
      </c>
      <c r="AL617" s="117">
        <v>1</v>
      </c>
      <c r="AM617" s="10">
        <v>0</v>
      </c>
      <c r="AN617" s="98"/>
      <c r="AO617" s="119" t="s">
        <v>54</v>
      </c>
      <c r="AP617" s="117">
        <v>1</v>
      </c>
      <c r="AQ617" s="10">
        <v>0</v>
      </c>
      <c r="AR617" s="98">
        <f t="shared" si="59"/>
        <v>0</v>
      </c>
      <c r="AS617" s="119" t="s">
        <v>54</v>
      </c>
      <c r="AT617" s="117">
        <v>1</v>
      </c>
      <c r="AU617" s="10">
        <v>0</v>
      </c>
      <c r="AV617" s="8"/>
    </row>
    <row r="618" spans="1:48" x14ac:dyDescent="0.25">
      <c r="A618" s="6">
        <v>10615</v>
      </c>
      <c r="B618" s="6">
        <v>449532</v>
      </c>
      <c r="C618" s="6">
        <v>5425109</v>
      </c>
      <c r="D618" s="205">
        <v>10</v>
      </c>
      <c r="E618" s="6" t="s">
        <v>212</v>
      </c>
      <c r="F618" s="6">
        <v>1</v>
      </c>
      <c r="G618" s="6">
        <v>150</v>
      </c>
      <c r="H618" s="6">
        <v>150</v>
      </c>
      <c r="I618" s="6">
        <v>420</v>
      </c>
      <c r="J618" s="6">
        <f t="shared" si="54"/>
        <v>63000</v>
      </c>
      <c r="K618" s="6"/>
      <c r="L618" s="84">
        <f t="shared" si="56"/>
        <v>64285.71428571429</v>
      </c>
      <c r="M618" s="7"/>
      <c r="N618" s="7"/>
      <c r="O618" s="7"/>
      <c r="P618" s="7"/>
      <c r="Q618" s="7"/>
      <c r="R618" s="7"/>
      <c r="S618" s="119" t="s">
        <v>54</v>
      </c>
      <c r="T618" s="117">
        <v>1</v>
      </c>
      <c r="U618" s="10">
        <v>0</v>
      </c>
      <c r="V618" s="98">
        <f t="shared" si="57"/>
        <v>0</v>
      </c>
      <c r="W618" s="119" t="s">
        <v>54</v>
      </c>
      <c r="X618" s="117">
        <v>1</v>
      </c>
      <c r="Y618" s="10">
        <v>0</v>
      </c>
      <c r="Z618" s="98"/>
      <c r="AA618" s="9">
        <v>161</v>
      </c>
      <c r="AB618" s="119" t="s">
        <v>54</v>
      </c>
      <c r="AC618" s="117">
        <v>1</v>
      </c>
      <c r="AD618" s="10">
        <v>0</v>
      </c>
      <c r="AE618" s="110">
        <f>(Tabelle1[[#This Row],[gesamter Wärmebedarf unter Berücksichtigung Wirkungsgrad Gasfeuerungsanlage (Gas) '[kWh/a'] 2030]]*0.7)/8760</f>
        <v>0</v>
      </c>
      <c r="AF618" s="8">
        <f t="shared" si="55"/>
        <v>0</v>
      </c>
      <c r="AG618" s="119" t="s">
        <v>54</v>
      </c>
      <c r="AH618" s="117">
        <v>1</v>
      </c>
      <c r="AI618" s="10">
        <v>0</v>
      </c>
      <c r="AJ618" s="98">
        <f t="shared" si="58"/>
        <v>0</v>
      </c>
      <c r="AK618" s="119" t="s">
        <v>54</v>
      </c>
      <c r="AL618" s="117">
        <v>1</v>
      </c>
      <c r="AM618" s="10">
        <v>0</v>
      </c>
      <c r="AN618" s="98"/>
      <c r="AO618" s="119" t="s">
        <v>54</v>
      </c>
      <c r="AP618" s="117">
        <v>1</v>
      </c>
      <c r="AQ618" s="10">
        <v>0</v>
      </c>
      <c r="AR618" s="98">
        <f t="shared" si="59"/>
        <v>0</v>
      </c>
      <c r="AS618" s="119" t="s">
        <v>54</v>
      </c>
      <c r="AT618" s="117">
        <v>1</v>
      </c>
      <c r="AU618" s="10">
        <v>0</v>
      </c>
      <c r="AV618" s="8"/>
    </row>
    <row r="619" spans="1:48" x14ac:dyDescent="0.25">
      <c r="A619" s="6">
        <v>10616</v>
      </c>
      <c r="B619" s="6">
        <v>449551</v>
      </c>
      <c r="C619" s="6">
        <v>5425105</v>
      </c>
      <c r="D619" s="205">
        <v>9</v>
      </c>
      <c r="E619" s="6" t="s">
        <v>211</v>
      </c>
      <c r="F619" s="6">
        <v>2</v>
      </c>
      <c r="G619" s="6">
        <v>112</v>
      </c>
      <c r="H619" s="6">
        <v>224</v>
      </c>
      <c r="I619" s="6">
        <v>150</v>
      </c>
      <c r="J619" s="6">
        <f t="shared" si="54"/>
        <v>33600</v>
      </c>
      <c r="K619" s="6"/>
      <c r="L619" s="84">
        <f t="shared" si="56"/>
        <v>34285.71428571429</v>
      </c>
      <c r="M619" s="7"/>
      <c r="N619" s="7"/>
      <c r="O619" s="7"/>
      <c r="P619" s="7"/>
      <c r="Q619" s="7"/>
      <c r="R619" s="7"/>
      <c r="S619" s="119" t="s">
        <v>53</v>
      </c>
      <c r="T619" s="117">
        <v>2</v>
      </c>
      <c r="U619" s="10">
        <v>34285.71428571429</v>
      </c>
      <c r="V619" s="98">
        <f t="shared" si="57"/>
        <v>6.8561712397328828E-5</v>
      </c>
      <c r="W619" s="119" t="s">
        <v>53</v>
      </c>
      <c r="X619" s="117">
        <v>2</v>
      </c>
      <c r="Y619" s="10">
        <v>34285.71428571429</v>
      </c>
      <c r="Z619" s="98"/>
      <c r="AA619" s="9">
        <v>371</v>
      </c>
      <c r="AB619" s="119" t="s">
        <v>53</v>
      </c>
      <c r="AC619" s="117">
        <v>2</v>
      </c>
      <c r="AD619" s="10">
        <v>34285.71428571429</v>
      </c>
      <c r="AE619" s="110">
        <f>(Tabelle1[[#This Row],[gesamter Wärmebedarf unter Berücksichtigung Wirkungsgrad Gasfeuerungsanlage (Gas) '[kWh/a'] 2030]]*0.7)/8760</f>
        <v>2.7397260273972601</v>
      </c>
      <c r="AF619" s="8">
        <f t="shared" si="55"/>
        <v>6.6284360111306529E-5</v>
      </c>
      <c r="AG619" s="119" t="s">
        <v>53</v>
      </c>
      <c r="AH619" s="117">
        <v>2</v>
      </c>
      <c r="AI619" s="10">
        <v>34285.71428571429</v>
      </c>
      <c r="AJ619" s="98">
        <f t="shared" si="58"/>
        <v>3.2579546278176409E-5</v>
      </c>
      <c r="AK619" s="119" t="s">
        <v>53</v>
      </c>
      <c r="AL619" s="117">
        <v>2</v>
      </c>
      <c r="AM619" s="10">
        <v>34285.71428571429</v>
      </c>
      <c r="AN619" s="98"/>
      <c r="AO619" s="119" t="s">
        <v>53</v>
      </c>
      <c r="AP619" s="117">
        <v>2</v>
      </c>
      <c r="AQ619" s="10">
        <v>34285.71428571429</v>
      </c>
      <c r="AR619" s="98">
        <f t="shared" si="59"/>
        <v>3.2579546278176409E-5</v>
      </c>
      <c r="AS619" s="119" t="s">
        <v>53</v>
      </c>
      <c r="AT619" s="117">
        <v>2</v>
      </c>
      <c r="AU619" s="10">
        <v>34285.71428571429</v>
      </c>
      <c r="AV619" s="8"/>
    </row>
    <row r="620" spans="1:48" x14ac:dyDescent="0.25">
      <c r="A620" s="6">
        <v>10617</v>
      </c>
      <c r="B620" s="6">
        <v>449555</v>
      </c>
      <c r="C620" s="6">
        <v>5425118</v>
      </c>
      <c r="D620" s="205">
        <v>12</v>
      </c>
      <c r="E620" s="6" t="s">
        <v>212</v>
      </c>
      <c r="F620" s="6">
        <v>1</v>
      </c>
      <c r="G620" s="6">
        <v>150</v>
      </c>
      <c r="H620" s="6">
        <v>150</v>
      </c>
      <c r="I620" s="6">
        <v>160</v>
      </c>
      <c r="J620" s="6">
        <f t="shared" si="54"/>
        <v>24000</v>
      </c>
      <c r="K620" s="6"/>
      <c r="L620" s="84">
        <f t="shared" si="56"/>
        <v>24489.795918367348</v>
      </c>
      <c r="M620" s="7"/>
      <c r="N620" s="7"/>
      <c r="O620" s="7"/>
      <c r="P620" s="7"/>
      <c r="Q620" s="7"/>
      <c r="R620" s="7"/>
      <c r="S620" s="119" t="s">
        <v>53</v>
      </c>
      <c r="T620" s="117">
        <v>1</v>
      </c>
      <c r="U620" s="10">
        <v>24489.795918367348</v>
      </c>
      <c r="V620" s="98">
        <f t="shared" si="57"/>
        <v>4.8972651712377733E-5</v>
      </c>
      <c r="W620" s="119" t="s">
        <v>53</v>
      </c>
      <c r="X620" s="117">
        <v>1</v>
      </c>
      <c r="Y620" s="10">
        <v>24489.795918367348</v>
      </c>
      <c r="Z620" s="98"/>
      <c r="AA620" s="9">
        <v>1642</v>
      </c>
      <c r="AB620" s="119" t="s">
        <v>53</v>
      </c>
      <c r="AC620" s="117">
        <v>1</v>
      </c>
      <c r="AD620" s="10">
        <v>24489.795918367348</v>
      </c>
      <c r="AE620" s="110">
        <f>(Tabelle1[[#This Row],[gesamter Wärmebedarf unter Berücksichtigung Wirkungsgrad Gasfeuerungsanlage (Gas) '[kWh/a'] 2030]]*0.7)/8760</f>
        <v>1.9569471624266144</v>
      </c>
      <c r="AF620" s="8">
        <f t="shared" si="55"/>
        <v>4.7345971508076089E-5</v>
      </c>
      <c r="AG620" s="119" t="s">
        <v>53</v>
      </c>
      <c r="AH620" s="117">
        <v>1</v>
      </c>
      <c r="AI620" s="10">
        <v>24489.795918367348</v>
      </c>
      <c r="AJ620" s="98">
        <f t="shared" si="58"/>
        <v>2.3271104484411725E-5</v>
      </c>
      <c r="AK620" s="119" t="s">
        <v>53</v>
      </c>
      <c r="AL620" s="117">
        <v>1</v>
      </c>
      <c r="AM620" s="10">
        <v>24489.795918367348</v>
      </c>
      <c r="AN620" s="98"/>
      <c r="AO620" s="119" t="s">
        <v>54</v>
      </c>
      <c r="AP620" s="117">
        <v>1</v>
      </c>
      <c r="AQ620" s="10">
        <v>0</v>
      </c>
      <c r="AR620" s="98">
        <f t="shared" si="59"/>
        <v>0</v>
      </c>
      <c r="AS620" s="119" t="s">
        <v>54</v>
      </c>
      <c r="AT620" s="117">
        <v>1</v>
      </c>
      <c r="AU620" s="10">
        <v>0</v>
      </c>
      <c r="AV620" s="8"/>
    </row>
    <row r="621" spans="1:48" x14ac:dyDescent="0.25">
      <c r="A621" s="6">
        <v>10618</v>
      </c>
      <c r="B621" s="6">
        <v>449534</v>
      </c>
      <c r="C621" s="6">
        <v>5425122</v>
      </c>
      <c r="D621" s="205">
        <v>10</v>
      </c>
      <c r="E621" s="6" t="s">
        <v>195</v>
      </c>
      <c r="F621" s="6">
        <v>1</v>
      </c>
      <c r="G621" s="6">
        <v>90</v>
      </c>
      <c r="H621" s="6">
        <v>90</v>
      </c>
      <c r="I621" s="6">
        <v>180</v>
      </c>
      <c r="J621" s="6">
        <f t="shared" si="54"/>
        <v>16200</v>
      </c>
      <c r="K621" s="6"/>
      <c r="L621" s="84">
        <f t="shared" si="56"/>
        <v>16530.612244897959</v>
      </c>
      <c r="M621" s="7"/>
      <c r="N621" s="7"/>
      <c r="O621" s="7"/>
      <c r="P621" s="7"/>
      <c r="Q621" s="7"/>
      <c r="R621" s="7"/>
      <c r="S621" s="119" t="s">
        <v>54</v>
      </c>
      <c r="T621" s="117">
        <v>1</v>
      </c>
      <c r="U621" s="10">
        <v>0</v>
      </c>
      <c r="V621" s="98">
        <f t="shared" si="57"/>
        <v>0</v>
      </c>
      <c r="W621" s="119" t="s">
        <v>54</v>
      </c>
      <c r="X621" s="117">
        <v>1</v>
      </c>
      <c r="Y621" s="10">
        <v>0</v>
      </c>
      <c r="Z621" s="98"/>
      <c r="AA621" s="9">
        <v>608</v>
      </c>
      <c r="AB621" s="119" t="s">
        <v>54</v>
      </c>
      <c r="AC621" s="117">
        <v>1</v>
      </c>
      <c r="AD621" s="10">
        <v>0</v>
      </c>
      <c r="AE621" s="110">
        <f>(Tabelle1[[#This Row],[gesamter Wärmebedarf unter Berücksichtigung Wirkungsgrad Gasfeuerungsanlage (Gas) '[kWh/a'] 2030]]*0.7)/8760</f>
        <v>0</v>
      </c>
      <c r="AF621" s="8">
        <f t="shared" si="55"/>
        <v>0</v>
      </c>
      <c r="AG621" s="119" t="s">
        <v>54</v>
      </c>
      <c r="AH621" s="117">
        <v>1</v>
      </c>
      <c r="AI621" s="10">
        <v>0</v>
      </c>
      <c r="AJ621" s="98">
        <f t="shared" si="58"/>
        <v>0</v>
      </c>
      <c r="AK621" s="119" t="s">
        <v>54</v>
      </c>
      <c r="AL621" s="117">
        <v>1</v>
      </c>
      <c r="AM621" s="10">
        <v>0</v>
      </c>
      <c r="AN621" s="98"/>
      <c r="AO621" s="119" t="s">
        <v>54</v>
      </c>
      <c r="AP621" s="117">
        <v>1</v>
      </c>
      <c r="AQ621" s="10">
        <v>0</v>
      </c>
      <c r="AR621" s="98">
        <f t="shared" si="59"/>
        <v>0</v>
      </c>
      <c r="AS621" s="119" t="s">
        <v>54</v>
      </c>
      <c r="AT621" s="117">
        <v>1</v>
      </c>
      <c r="AU621" s="10">
        <v>0</v>
      </c>
      <c r="AV621" s="8"/>
    </row>
    <row r="622" spans="1:48" x14ac:dyDescent="0.25">
      <c r="A622" s="6">
        <v>10619</v>
      </c>
      <c r="B622" s="6">
        <v>449548</v>
      </c>
      <c r="C622" s="6">
        <v>5425056</v>
      </c>
      <c r="D622" s="205">
        <v>11</v>
      </c>
      <c r="E622" s="6" t="s">
        <v>195</v>
      </c>
      <c r="F622" s="6">
        <v>1</v>
      </c>
      <c r="G622" s="6">
        <v>90</v>
      </c>
      <c r="H622" s="6">
        <v>90</v>
      </c>
      <c r="I622" s="6">
        <v>130</v>
      </c>
      <c r="J622" s="6">
        <f t="shared" si="54"/>
        <v>11700</v>
      </c>
      <c r="K622" s="6"/>
      <c r="L622" s="84">
        <f t="shared" si="56"/>
        <v>11938.775510204081</v>
      </c>
      <c r="M622" s="7"/>
      <c r="N622" s="7"/>
      <c r="O622" s="7"/>
      <c r="P622" s="7"/>
      <c r="Q622" s="7"/>
      <c r="R622" s="7"/>
      <c r="S622" s="119" t="s">
        <v>54</v>
      </c>
      <c r="T622" s="117">
        <v>1</v>
      </c>
      <c r="U622" s="10">
        <v>0</v>
      </c>
      <c r="V622" s="98">
        <f t="shared" si="57"/>
        <v>0</v>
      </c>
      <c r="W622" s="119" t="s">
        <v>54</v>
      </c>
      <c r="X622" s="117">
        <v>1</v>
      </c>
      <c r="Y622" s="10">
        <v>0</v>
      </c>
      <c r="Z622" s="98"/>
      <c r="AA622" s="9">
        <v>1644</v>
      </c>
      <c r="AB622" s="119" t="s">
        <v>54</v>
      </c>
      <c r="AC622" s="117">
        <v>1</v>
      </c>
      <c r="AD622" s="10">
        <v>0</v>
      </c>
      <c r="AE622" s="110">
        <f>(Tabelle1[[#This Row],[gesamter Wärmebedarf unter Berücksichtigung Wirkungsgrad Gasfeuerungsanlage (Gas) '[kWh/a'] 2030]]*0.7)/8760</f>
        <v>0</v>
      </c>
      <c r="AF622" s="8">
        <f t="shared" si="55"/>
        <v>0</v>
      </c>
      <c r="AG622" s="119" t="s">
        <v>54</v>
      </c>
      <c r="AH622" s="117">
        <v>1</v>
      </c>
      <c r="AI622" s="10">
        <v>0</v>
      </c>
      <c r="AJ622" s="98">
        <f t="shared" si="58"/>
        <v>0</v>
      </c>
      <c r="AK622" s="119" t="s">
        <v>54</v>
      </c>
      <c r="AL622" s="117">
        <v>1</v>
      </c>
      <c r="AM622" s="10">
        <v>0</v>
      </c>
      <c r="AN622" s="98"/>
      <c r="AO622" s="119" t="s">
        <v>54</v>
      </c>
      <c r="AP622" s="117">
        <v>1</v>
      </c>
      <c r="AQ622" s="10">
        <v>0</v>
      </c>
      <c r="AR622" s="98">
        <f t="shared" si="59"/>
        <v>0</v>
      </c>
      <c r="AS622" s="119" t="s">
        <v>54</v>
      </c>
      <c r="AT622" s="117">
        <v>1</v>
      </c>
      <c r="AU622" s="10">
        <v>0</v>
      </c>
      <c r="AV622" s="8"/>
    </row>
    <row r="623" spans="1:48" x14ac:dyDescent="0.25">
      <c r="A623" s="6">
        <v>10620</v>
      </c>
      <c r="B623" s="6">
        <v>449523</v>
      </c>
      <c r="C623" s="6">
        <v>5425040</v>
      </c>
      <c r="D623" s="205">
        <v>8</v>
      </c>
      <c r="E623" s="6" t="s">
        <v>212</v>
      </c>
      <c r="F623" s="6">
        <v>1</v>
      </c>
      <c r="G623" s="6">
        <v>150</v>
      </c>
      <c r="H623" s="6">
        <v>150</v>
      </c>
      <c r="I623" s="6">
        <v>100</v>
      </c>
      <c r="J623" s="6">
        <f t="shared" si="54"/>
        <v>15000</v>
      </c>
      <c r="K623" s="6"/>
      <c r="L623" s="84">
        <f t="shared" si="56"/>
        <v>15306.122448979591</v>
      </c>
      <c r="M623" s="7"/>
      <c r="N623" s="7"/>
      <c r="O623" s="7"/>
      <c r="P623" s="7"/>
      <c r="Q623" s="7"/>
      <c r="R623" s="7"/>
      <c r="S623" s="119" t="s">
        <v>54</v>
      </c>
      <c r="T623" s="117">
        <v>1</v>
      </c>
      <c r="U623" s="10">
        <v>0</v>
      </c>
      <c r="V623" s="98">
        <f t="shared" si="57"/>
        <v>0</v>
      </c>
      <c r="W623" s="119" t="s">
        <v>54</v>
      </c>
      <c r="X623" s="117">
        <v>1</v>
      </c>
      <c r="Y623" s="10">
        <v>0</v>
      </c>
      <c r="Z623" s="98"/>
      <c r="AA623" s="9">
        <v>1689</v>
      </c>
      <c r="AB623" s="119" t="s">
        <v>54</v>
      </c>
      <c r="AC623" s="117">
        <v>1</v>
      </c>
      <c r="AD623" s="10">
        <v>0</v>
      </c>
      <c r="AE623" s="110">
        <f>(Tabelle1[[#This Row],[gesamter Wärmebedarf unter Berücksichtigung Wirkungsgrad Gasfeuerungsanlage (Gas) '[kWh/a'] 2030]]*0.7)/8760</f>
        <v>0</v>
      </c>
      <c r="AF623" s="8">
        <f t="shared" si="55"/>
        <v>0</v>
      </c>
      <c r="AG623" s="119" t="s">
        <v>54</v>
      </c>
      <c r="AH623" s="117">
        <v>1</v>
      </c>
      <c r="AI623" s="10">
        <v>0</v>
      </c>
      <c r="AJ623" s="98">
        <f t="shared" si="58"/>
        <v>0</v>
      </c>
      <c r="AK623" s="119" t="s">
        <v>54</v>
      </c>
      <c r="AL623" s="117">
        <v>1</v>
      </c>
      <c r="AM623" s="10">
        <v>0</v>
      </c>
      <c r="AN623" s="98"/>
      <c r="AO623" s="119" t="s">
        <v>54</v>
      </c>
      <c r="AP623" s="117">
        <v>1</v>
      </c>
      <c r="AQ623" s="10">
        <v>0</v>
      </c>
      <c r="AR623" s="98">
        <f t="shared" si="59"/>
        <v>0</v>
      </c>
      <c r="AS623" s="119" t="s">
        <v>54</v>
      </c>
      <c r="AT623" s="117">
        <v>1</v>
      </c>
      <c r="AU623" s="10">
        <v>0</v>
      </c>
      <c r="AV623" s="8"/>
    </row>
    <row r="624" spans="1:48" x14ac:dyDescent="0.25">
      <c r="A624" s="6">
        <v>10621</v>
      </c>
      <c r="B624" s="6">
        <v>449550</v>
      </c>
      <c r="C624" s="6">
        <v>5425031</v>
      </c>
      <c r="D624" s="205">
        <v>19</v>
      </c>
      <c r="E624" s="6" t="s">
        <v>211</v>
      </c>
      <c r="F624" s="6">
        <v>2</v>
      </c>
      <c r="G624" s="6">
        <v>112</v>
      </c>
      <c r="H624" s="6">
        <v>224</v>
      </c>
      <c r="I624" s="6">
        <v>210</v>
      </c>
      <c r="J624" s="6">
        <f t="shared" si="54"/>
        <v>47040</v>
      </c>
      <c r="K624" s="6"/>
      <c r="L624" s="84">
        <f t="shared" si="56"/>
        <v>48000</v>
      </c>
      <c r="M624" s="7"/>
      <c r="N624" s="7"/>
      <c r="O624" s="7"/>
      <c r="P624" s="7"/>
      <c r="Q624" s="7"/>
      <c r="R624" s="7"/>
      <c r="S624" s="119" t="s">
        <v>54</v>
      </c>
      <c r="T624" s="117">
        <v>2</v>
      </c>
      <c r="U624" s="10">
        <v>0</v>
      </c>
      <c r="V624" s="98">
        <f t="shared" si="57"/>
        <v>0</v>
      </c>
      <c r="W624" s="119" t="s">
        <v>54</v>
      </c>
      <c r="X624" s="117">
        <v>2</v>
      </c>
      <c r="Y624" s="10">
        <v>0</v>
      </c>
      <c r="Z624" s="98"/>
      <c r="AA624" s="9">
        <v>1186</v>
      </c>
      <c r="AB624" s="119" t="s">
        <v>54</v>
      </c>
      <c r="AC624" s="117">
        <v>2</v>
      </c>
      <c r="AD624" s="10">
        <v>0</v>
      </c>
      <c r="AE624" s="110">
        <f>(Tabelle1[[#This Row],[gesamter Wärmebedarf unter Berücksichtigung Wirkungsgrad Gasfeuerungsanlage (Gas) '[kWh/a'] 2030]]*0.7)/8760</f>
        <v>0</v>
      </c>
      <c r="AF624" s="8">
        <f t="shared" si="55"/>
        <v>0</v>
      </c>
      <c r="AG624" s="119" t="s">
        <v>54</v>
      </c>
      <c r="AH624" s="117">
        <v>2</v>
      </c>
      <c r="AI624" s="10">
        <v>0</v>
      </c>
      <c r="AJ624" s="98">
        <f t="shared" si="58"/>
        <v>0</v>
      </c>
      <c r="AK624" s="119" t="s">
        <v>54</v>
      </c>
      <c r="AL624" s="117">
        <v>2</v>
      </c>
      <c r="AM624" s="10">
        <v>0</v>
      </c>
      <c r="AN624" s="98"/>
      <c r="AO624" s="119" t="s">
        <v>54</v>
      </c>
      <c r="AP624" s="117">
        <v>2</v>
      </c>
      <c r="AQ624" s="10">
        <v>0</v>
      </c>
      <c r="AR624" s="98">
        <f t="shared" si="59"/>
        <v>0</v>
      </c>
      <c r="AS624" s="119" t="s">
        <v>54</v>
      </c>
      <c r="AT624" s="117">
        <v>2</v>
      </c>
      <c r="AU624" s="10">
        <v>0</v>
      </c>
      <c r="AV624" s="8"/>
    </row>
    <row r="625" spans="1:48" x14ac:dyDescent="0.25">
      <c r="A625" s="6">
        <v>10622</v>
      </c>
      <c r="B625" s="6">
        <v>449591</v>
      </c>
      <c r="C625" s="6">
        <v>5425051</v>
      </c>
      <c r="D625" s="205">
        <v>8</v>
      </c>
      <c r="E625" s="6" t="s">
        <v>212</v>
      </c>
      <c r="F625" s="6">
        <v>1</v>
      </c>
      <c r="G625" s="6">
        <v>150</v>
      </c>
      <c r="H625" s="6">
        <v>150</v>
      </c>
      <c r="I625" s="6">
        <v>160</v>
      </c>
      <c r="J625" s="6">
        <f t="shared" si="54"/>
        <v>24000</v>
      </c>
      <c r="K625" s="6"/>
      <c r="L625" s="84">
        <f t="shared" si="56"/>
        <v>24489.795918367348</v>
      </c>
      <c r="M625" s="7"/>
      <c r="N625" s="7"/>
      <c r="O625" s="7"/>
      <c r="P625" s="7"/>
      <c r="Q625" s="7"/>
      <c r="R625" s="7"/>
      <c r="S625" s="119" t="s">
        <v>53</v>
      </c>
      <c r="T625" s="117">
        <v>1</v>
      </c>
      <c r="U625" s="10">
        <v>24489.795918367348</v>
      </c>
      <c r="V625" s="98">
        <f t="shared" si="57"/>
        <v>4.8972651712377733E-5</v>
      </c>
      <c r="W625" s="119" t="s">
        <v>53</v>
      </c>
      <c r="X625" s="117">
        <v>1</v>
      </c>
      <c r="Y625" s="10">
        <v>24489.795918367348</v>
      </c>
      <c r="Z625" s="98"/>
      <c r="AA625" s="9">
        <v>1166</v>
      </c>
      <c r="AB625" s="119" t="s">
        <v>53</v>
      </c>
      <c r="AC625" s="117">
        <v>1</v>
      </c>
      <c r="AD625" s="10">
        <v>24489.795918367348</v>
      </c>
      <c r="AE625" s="110">
        <f>(Tabelle1[[#This Row],[gesamter Wärmebedarf unter Berücksichtigung Wirkungsgrad Gasfeuerungsanlage (Gas) '[kWh/a'] 2030]]*0.7)/8760</f>
        <v>1.9569471624266144</v>
      </c>
      <c r="AF625" s="8">
        <f t="shared" si="55"/>
        <v>4.7345971508076089E-5</v>
      </c>
      <c r="AG625" s="119" t="s">
        <v>53</v>
      </c>
      <c r="AH625" s="117">
        <v>1</v>
      </c>
      <c r="AI625" s="10">
        <v>24489.795918367348</v>
      </c>
      <c r="AJ625" s="98">
        <f t="shared" si="58"/>
        <v>2.3271104484411725E-5</v>
      </c>
      <c r="AK625" s="119" t="s">
        <v>53</v>
      </c>
      <c r="AL625" s="117">
        <v>1</v>
      </c>
      <c r="AM625" s="10">
        <v>24489.795918367348</v>
      </c>
      <c r="AN625" s="98"/>
      <c r="AO625" s="119" t="s">
        <v>53</v>
      </c>
      <c r="AP625" s="117">
        <v>1</v>
      </c>
      <c r="AQ625" s="10">
        <v>24489.795918367348</v>
      </c>
      <c r="AR625" s="98">
        <f t="shared" si="59"/>
        <v>2.3271104484411725E-5</v>
      </c>
      <c r="AS625" s="119" t="s">
        <v>53</v>
      </c>
      <c r="AT625" s="117">
        <v>1</v>
      </c>
      <c r="AU625" s="10">
        <v>24489.795918367348</v>
      </c>
      <c r="AV625" s="8"/>
    </row>
    <row r="626" spans="1:48" x14ac:dyDescent="0.25">
      <c r="A626" s="6">
        <v>10623</v>
      </c>
      <c r="B626" s="6">
        <v>449618</v>
      </c>
      <c r="C626" s="6">
        <v>5425071</v>
      </c>
      <c r="D626" s="205">
        <v>9</v>
      </c>
      <c r="E626" s="6" t="s">
        <v>212</v>
      </c>
      <c r="F626" s="6">
        <v>1</v>
      </c>
      <c r="G626" s="6">
        <v>150</v>
      </c>
      <c r="H626" s="6">
        <v>150</v>
      </c>
      <c r="I626" s="6">
        <v>180</v>
      </c>
      <c r="J626" s="6">
        <f t="shared" si="54"/>
        <v>27000</v>
      </c>
      <c r="K626" s="6"/>
      <c r="L626" s="84">
        <f t="shared" si="56"/>
        <v>27551.020408163266</v>
      </c>
      <c r="M626" s="7"/>
      <c r="N626" s="7"/>
      <c r="O626" s="7"/>
      <c r="P626" s="7"/>
      <c r="Q626" s="7"/>
      <c r="R626" s="7"/>
      <c r="S626" s="119" t="s">
        <v>54</v>
      </c>
      <c r="T626" s="117">
        <v>1</v>
      </c>
      <c r="U626" s="10">
        <v>0</v>
      </c>
      <c r="V626" s="98">
        <f t="shared" si="57"/>
        <v>0</v>
      </c>
      <c r="W626" s="119" t="s">
        <v>54</v>
      </c>
      <c r="X626" s="117">
        <v>1</v>
      </c>
      <c r="Y626" s="10">
        <v>0</v>
      </c>
      <c r="Z626" s="98"/>
      <c r="AA626" s="9">
        <v>592</v>
      </c>
      <c r="AB626" s="119" t="s">
        <v>54</v>
      </c>
      <c r="AC626" s="117">
        <v>1</v>
      </c>
      <c r="AD626" s="10">
        <v>0</v>
      </c>
      <c r="AE626" s="110">
        <f>(Tabelle1[[#This Row],[gesamter Wärmebedarf unter Berücksichtigung Wirkungsgrad Gasfeuerungsanlage (Gas) '[kWh/a'] 2030]]*0.7)/8760</f>
        <v>0</v>
      </c>
      <c r="AF626" s="8">
        <f t="shared" si="55"/>
        <v>0</v>
      </c>
      <c r="AG626" s="119" t="s">
        <v>54</v>
      </c>
      <c r="AH626" s="117">
        <v>1</v>
      </c>
      <c r="AI626" s="10">
        <v>0</v>
      </c>
      <c r="AJ626" s="98">
        <f t="shared" si="58"/>
        <v>0</v>
      </c>
      <c r="AK626" s="119" t="s">
        <v>54</v>
      </c>
      <c r="AL626" s="117">
        <v>1</v>
      </c>
      <c r="AM626" s="10">
        <v>0</v>
      </c>
      <c r="AN626" s="98"/>
      <c r="AO626" s="119" t="s">
        <v>54</v>
      </c>
      <c r="AP626" s="117">
        <v>1</v>
      </c>
      <c r="AQ626" s="10">
        <v>0</v>
      </c>
      <c r="AR626" s="98">
        <f t="shared" si="59"/>
        <v>0</v>
      </c>
      <c r="AS626" s="119" t="s">
        <v>54</v>
      </c>
      <c r="AT626" s="117">
        <v>1</v>
      </c>
      <c r="AU626" s="10">
        <v>0</v>
      </c>
      <c r="AV626" s="8"/>
    </row>
    <row r="627" spans="1:48" x14ac:dyDescent="0.25">
      <c r="A627" s="6">
        <v>10624</v>
      </c>
      <c r="B627" s="6">
        <v>449600</v>
      </c>
      <c r="C627" s="6">
        <v>5425073</v>
      </c>
      <c r="D627" s="205">
        <v>10</v>
      </c>
      <c r="E627" s="75" t="s">
        <v>210</v>
      </c>
      <c r="F627" s="6">
        <v>6.73</v>
      </c>
      <c r="G627" s="6">
        <v>70</v>
      </c>
      <c r="H627" s="6">
        <v>471.1</v>
      </c>
      <c r="I627" s="6">
        <v>120</v>
      </c>
      <c r="J627" s="6">
        <f t="shared" si="54"/>
        <v>56532</v>
      </c>
      <c r="K627" s="6"/>
      <c r="L627" s="84">
        <f t="shared" si="56"/>
        <v>57685.71428571429</v>
      </c>
      <c r="M627" s="7"/>
      <c r="N627" s="7"/>
      <c r="O627" s="7"/>
      <c r="P627" s="7"/>
      <c r="Q627" s="7"/>
      <c r="R627" s="7"/>
      <c r="S627" s="119" t="s">
        <v>53</v>
      </c>
      <c r="T627" s="117">
        <v>6.73</v>
      </c>
      <c r="U627" s="10">
        <v>57685.71428571429</v>
      </c>
      <c r="V627" s="98">
        <f t="shared" si="57"/>
        <v>1.1535508110850577E-4</v>
      </c>
      <c r="W627" s="119" t="s">
        <v>53</v>
      </c>
      <c r="X627" s="117">
        <v>6.73</v>
      </c>
      <c r="Y627" s="10">
        <v>57685.71428571429</v>
      </c>
      <c r="Z627" s="98"/>
      <c r="AA627" s="9">
        <v>216</v>
      </c>
      <c r="AB627" s="119" t="s">
        <v>53</v>
      </c>
      <c r="AC627" s="117">
        <v>6.73</v>
      </c>
      <c r="AD627" s="10">
        <v>57685.71428571429</v>
      </c>
      <c r="AE627" s="110">
        <f>(Tabelle1[[#This Row],[gesamter Wärmebedarf unter Berücksichtigung Wirkungsgrad Gasfeuerungsanlage (Gas) '[kWh/a'] 2030]]*0.7)/8760</f>
        <v>4.6095890410958908</v>
      </c>
      <c r="AF627" s="8">
        <f t="shared" si="55"/>
        <v>1.1152343588727323E-4</v>
      </c>
      <c r="AG627" s="119" t="s">
        <v>53</v>
      </c>
      <c r="AH627" s="117">
        <v>6.73</v>
      </c>
      <c r="AI627" s="10">
        <v>57685.71428571429</v>
      </c>
      <c r="AJ627" s="98">
        <f t="shared" si="58"/>
        <v>5.4815086613031827E-5</v>
      </c>
      <c r="AK627" s="119" t="s">
        <v>53</v>
      </c>
      <c r="AL627" s="117">
        <v>6.73</v>
      </c>
      <c r="AM627" s="10">
        <v>57685.71428571429</v>
      </c>
      <c r="AN627" s="98"/>
      <c r="AO627" s="119" t="s">
        <v>53</v>
      </c>
      <c r="AP627" s="117">
        <v>6.73</v>
      </c>
      <c r="AQ627" s="10">
        <v>57685.71428571429</v>
      </c>
      <c r="AR627" s="98">
        <f t="shared" si="59"/>
        <v>5.4815086613031827E-5</v>
      </c>
      <c r="AS627" s="119" t="s">
        <v>53</v>
      </c>
      <c r="AT627" s="117">
        <v>6.73</v>
      </c>
      <c r="AU627" s="10">
        <v>57685.71428571429</v>
      </c>
      <c r="AV627" s="8"/>
    </row>
    <row r="628" spans="1:48" x14ac:dyDescent="0.25">
      <c r="A628" s="6">
        <v>10625</v>
      </c>
      <c r="B628" s="6">
        <v>449623</v>
      </c>
      <c r="C628" s="6">
        <v>5425087</v>
      </c>
      <c r="D628" s="205">
        <v>11</v>
      </c>
      <c r="E628" s="6" t="s">
        <v>212</v>
      </c>
      <c r="F628" s="6">
        <v>1</v>
      </c>
      <c r="G628" s="6">
        <v>150</v>
      </c>
      <c r="H628" s="6">
        <v>150</v>
      </c>
      <c r="I628" s="6">
        <v>210</v>
      </c>
      <c r="J628" s="6">
        <f t="shared" si="54"/>
        <v>31500</v>
      </c>
      <c r="K628" s="6"/>
      <c r="L628" s="84">
        <f t="shared" si="56"/>
        <v>32142.857142857145</v>
      </c>
      <c r="M628" s="7"/>
      <c r="N628" s="7"/>
      <c r="O628" s="7"/>
      <c r="P628" s="7"/>
      <c r="Q628" s="7"/>
      <c r="R628" s="7"/>
      <c r="S628" s="119" t="s">
        <v>54</v>
      </c>
      <c r="T628" s="117">
        <v>1</v>
      </c>
      <c r="U628" s="10">
        <v>0</v>
      </c>
      <c r="V628" s="98">
        <f t="shared" si="57"/>
        <v>0</v>
      </c>
      <c r="W628" s="119" t="s">
        <v>54</v>
      </c>
      <c r="X628" s="117">
        <v>1</v>
      </c>
      <c r="Y628" s="10">
        <v>0</v>
      </c>
      <c r="Z628" s="98"/>
      <c r="AA628" s="9">
        <v>67</v>
      </c>
      <c r="AB628" s="119" t="s">
        <v>54</v>
      </c>
      <c r="AC628" s="117">
        <v>1</v>
      </c>
      <c r="AD628" s="10">
        <v>0</v>
      </c>
      <c r="AE628" s="110">
        <f>(Tabelle1[[#This Row],[gesamter Wärmebedarf unter Berücksichtigung Wirkungsgrad Gasfeuerungsanlage (Gas) '[kWh/a'] 2030]]*0.7)/8760</f>
        <v>0</v>
      </c>
      <c r="AF628" s="8">
        <f t="shared" si="55"/>
        <v>0</v>
      </c>
      <c r="AG628" s="119" t="s">
        <v>54</v>
      </c>
      <c r="AH628" s="117">
        <v>1</v>
      </c>
      <c r="AI628" s="10">
        <v>0</v>
      </c>
      <c r="AJ628" s="98">
        <f t="shared" si="58"/>
        <v>0</v>
      </c>
      <c r="AK628" s="119" t="s">
        <v>54</v>
      </c>
      <c r="AL628" s="117">
        <v>1</v>
      </c>
      <c r="AM628" s="10">
        <v>0</v>
      </c>
      <c r="AN628" s="98"/>
      <c r="AO628" s="119" t="s">
        <v>54</v>
      </c>
      <c r="AP628" s="117">
        <v>1</v>
      </c>
      <c r="AQ628" s="10">
        <v>0</v>
      </c>
      <c r="AR628" s="98">
        <f t="shared" si="59"/>
        <v>0</v>
      </c>
      <c r="AS628" s="119" t="s">
        <v>54</v>
      </c>
      <c r="AT628" s="117">
        <v>1</v>
      </c>
      <c r="AU628" s="10">
        <v>0</v>
      </c>
      <c r="AV628" s="8"/>
    </row>
    <row r="629" spans="1:48" x14ac:dyDescent="0.25">
      <c r="A629" s="6">
        <v>10626</v>
      </c>
      <c r="B629" s="6">
        <v>449601</v>
      </c>
      <c r="C629" s="6">
        <v>5425091</v>
      </c>
      <c r="D629" s="205">
        <v>11</v>
      </c>
      <c r="E629" s="6" t="s">
        <v>195</v>
      </c>
      <c r="F629" s="6">
        <v>1</v>
      </c>
      <c r="G629" s="6">
        <v>90</v>
      </c>
      <c r="H629" s="6">
        <v>90</v>
      </c>
      <c r="I629" s="6">
        <v>100</v>
      </c>
      <c r="J629" s="6">
        <f t="shared" si="54"/>
        <v>9000</v>
      </c>
      <c r="K629" s="6"/>
      <c r="L629" s="84">
        <f t="shared" si="56"/>
        <v>9183.6734693877552</v>
      </c>
      <c r="M629" s="7"/>
      <c r="N629" s="7"/>
      <c r="O629" s="7"/>
      <c r="P629" s="7"/>
      <c r="Q629" s="7"/>
      <c r="R629" s="7"/>
      <c r="S629" s="119" t="s">
        <v>53</v>
      </c>
      <c r="T629" s="117">
        <v>1</v>
      </c>
      <c r="U629" s="10">
        <v>9183.6734693877552</v>
      </c>
      <c r="V629" s="98">
        <f t="shared" si="57"/>
        <v>1.8364744392141652E-5</v>
      </c>
      <c r="W629" s="119" t="s">
        <v>53</v>
      </c>
      <c r="X629" s="117">
        <v>1</v>
      </c>
      <c r="Y629" s="10">
        <v>9183.6734693877552</v>
      </c>
      <c r="Z629" s="98"/>
      <c r="AA629" s="9">
        <v>1375</v>
      </c>
      <c r="AB629" s="119" t="s">
        <v>53</v>
      </c>
      <c r="AC629" s="117">
        <v>1</v>
      </c>
      <c r="AD629" s="10">
        <v>9183.6734693877552</v>
      </c>
      <c r="AE629" s="110">
        <f>(Tabelle1[[#This Row],[gesamter Wärmebedarf unter Berücksichtigung Wirkungsgrad Gasfeuerungsanlage (Gas) '[kWh/a'] 2030]]*0.7)/8760</f>
        <v>0.73385518590998045</v>
      </c>
      <c r="AF629" s="8">
        <f t="shared" si="55"/>
        <v>1.7754739315528532E-5</v>
      </c>
      <c r="AG629" s="119" t="s">
        <v>53</v>
      </c>
      <c r="AH629" s="117">
        <v>1</v>
      </c>
      <c r="AI629" s="10">
        <v>9183.6734693877552</v>
      </c>
      <c r="AJ629" s="98">
        <f t="shared" si="58"/>
        <v>8.7266641816543967E-6</v>
      </c>
      <c r="AK629" s="119" t="s">
        <v>53</v>
      </c>
      <c r="AL629" s="117">
        <v>1</v>
      </c>
      <c r="AM629" s="10">
        <v>9183.6734693877552</v>
      </c>
      <c r="AN629" s="98"/>
      <c r="AO629" s="119" t="s">
        <v>53</v>
      </c>
      <c r="AP629" s="117">
        <v>1</v>
      </c>
      <c r="AQ629" s="10">
        <v>9183.6734693877552</v>
      </c>
      <c r="AR629" s="98">
        <f t="shared" si="59"/>
        <v>8.7266641816543967E-6</v>
      </c>
      <c r="AS629" s="119" t="s">
        <v>53</v>
      </c>
      <c r="AT629" s="117">
        <v>1</v>
      </c>
      <c r="AU629" s="10">
        <v>9183.6734693877552</v>
      </c>
      <c r="AV629" s="8"/>
    </row>
    <row r="630" spans="1:48" x14ac:dyDescent="0.25">
      <c r="A630" s="6">
        <v>10627</v>
      </c>
      <c r="B630" s="6">
        <v>449597</v>
      </c>
      <c r="C630" s="6">
        <v>5425107</v>
      </c>
      <c r="D630" s="205">
        <v>18</v>
      </c>
      <c r="E630" s="75" t="s">
        <v>210</v>
      </c>
      <c r="F630" s="6">
        <v>6.73</v>
      </c>
      <c r="G630" s="6">
        <v>70</v>
      </c>
      <c r="H630" s="6">
        <v>471.1</v>
      </c>
      <c r="I630" s="6">
        <v>250</v>
      </c>
      <c r="J630" s="6">
        <f t="shared" si="54"/>
        <v>117775</v>
      </c>
      <c r="K630" s="6"/>
      <c r="L630" s="84">
        <f t="shared" si="56"/>
        <v>120178.57142857143</v>
      </c>
      <c r="M630" s="7"/>
      <c r="N630" s="7"/>
      <c r="O630" s="7"/>
      <c r="P630" s="7"/>
      <c r="Q630" s="7"/>
      <c r="R630" s="7"/>
      <c r="S630" s="119" t="s">
        <v>53</v>
      </c>
      <c r="T630" s="117">
        <v>6.73</v>
      </c>
      <c r="U630" s="10">
        <v>120178.57142857143</v>
      </c>
      <c r="V630" s="98">
        <f t="shared" si="57"/>
        <v>2.4032308564272037E-4</v>
      </c>
      <c r="W630" s="119" t="s">
        <v>53</v>
      </c>
      <c r="X630" s="117">
        <v>6.73</v>
      </c>
      <c r="Y630" s="10">
        <v>120178.57142857143</v>
      </c>
      <c r="Z630" s="98"/>
      <c r="AA630" s="9">
        <v>640</v>
      </c>
      <c r="AB630" s="119" t="s">
        <v>53</v>
      </c>
      <c r="AC630" s="117">
        <v>6.73</v>
      </c>
      <c r="AD630" s="10">
        <v>120178.57142857143</v>
      </c>
      <c r="AE630" s="110">
        <f>(Tabelle1[[#This Row],[gesamter Wärmebedarf unter Berücksichtigung Wirkungsgrad Gasfeuerungsanlage (Gas) '[kWh/a'] 2030]]*0.7)/8760</f>
        <v>9.6033105022831045</v>
      </c>
      <c r="AF630" s="8">
        <f t="shared" si="55"/>
        <v>2.3234049143181919E-4</v>
      </c>
      <c r="AG630" s="119" t="s">
        <v>53</v>
      </c>
      <c r="AH630" s="117">
        <v>6.73</v>
      </c>
      <c r="AI630" s="10">
        <v>120178.57142857143</v>
      </c>
      <c r="AJ630" s="98">
        <f t="shared" si="58"/>
        <v>1.1419809711048295E-4</v>
      </c>
      <c r="AK630" s="119" t="s">
        <v>53</v>
      </c>
      <c r="AL630" s="117">
        <v>6.73</v>
      </c>
      <c r="AM630" s="10">
        <v>120178.57142857143</v>
      </c>
      <c r="AN630" s="98"/>
      <c r="AO630" s="119" t="s">
        <v>53</v>
      </c>
      <c r="AP630" s="117">
        <v>6.73</v>
      </c>
      <c r="AQ630" s="10">
        <v>120178.57142857143</v>
      </c>
      <c r="AR630" s="98">
        <f t="shared" si="59"/>
        <v>1.1419809711048295E-4</v>
      </c>
      <c r="AS630" s="119" t="s">
        <v>53</v>
      </c>
      <c r="AT630" s="117">
        <v>6.73</v>
      </c>
      <c r="AU630" s="10">
        <v>120178.57142857143</v>
      </c>
      <c r="AV630" s="8"/>
    </row>
    <row r="631" spans="1:48" x14ac:dyDescent="0.25">
      <c r="A631" s="6">
        <v>10628</v>
      </c>
      <c r="B631" s="6">
        <v>449625</v>
      </c>
      <c r="C631" s="6">
        <v>5425106</v>
      </c>
      <c r="D631" s="205">
        <v>10</v>
      </c>
      <c r="E631" s="6" t="s">
        <v>212</v>
      </c>
      <c r="F631" s="6">
        <v>1</v>
      </c>
      <c r="G631" s="6">
        <v>150</v>
      </c>
      <c r="H631" s="6">
        <v>150</v>
      </c>
      <c r="I631" s="6">
        <v>30</v>
      </c>
      <c r="J631" s="6">
        <f t="shared" si="54"/>
        <v>4500</v>
      </c>
      <c r="K631" s="6"/>
      <c r="L631" s="84">
        <f t="shared" si="56"/>
        <v>4591.8367346938776</v>
      </c>
      <c r="M631" s="7"/>
      <c r="N631" s="7"/>
      <c r="O631" s="7"/>
      <c r="P631" s="7"/>
      <c r="Q631" s="7"/>
      <c r="R631" s="7"/>
      <c r="S631" s="119" t="s">
        <v>53</v>
      </c>
      <c r="T631" s="117">
        <v>1</v>
      </c>
      <c r="U631" s="10">
        <v>4591.8367346938776</v>
      </c>
      <c r="V631" s="98">
        <f t="shared" si="57"/>
        <v>9.1823721960708262E-6</v>
      </c>
      <c r="W631" s="119" t="s">
        <v>53</v>
      </c>
      <c r="X631" s="117">
        <v>1</v>
      </c>
      <c r="Y631" s="10">
        <v>4591.8367346938776</v>
      </c>
      <c r="Z631" s="98"/>
      <c r="AA631" s="9">
        <v>1125</v>
      </c>
      <c r="AB631" s="119" t="s">
        <v>53</v>
      </c>
      <c r="AC631" s="117">
        <v>1</v>
      </c>
      <c r="AD631" s="10">
        <v>4591.8367346938776</v>
      </c>
      <c r="AE631" s="110">
        <f>(Tabelle1[[#This Row],[gesamter Wärmebedarf unter Berücksichtigung Wirkungsgrad Gasfeuerungsanlage (Gas) '[kWh/a'] 2030]]*0.7)/8760</f>
        <v>0.36692759295499022</v>
      </c>
      <c r="AF631" s="8">
        <f t="shared" si="55"/>
        <v>8.8773696577642662E-6</v>
      </c>
      <c r="AG631" s="119" t="s">
        <v>53</v>
      </c>
      <c r="AH631" s="117">
        <v>1</v>
      </c>
      <c r="AI631" s="10">
        <v>4591.8367346938776</v>
      </c>
      <c r="AJ631" s="98">
        <f t="shared" si="58"/>
        <v>4.3633320908271983E-6</v>
      </c>
      <c r="AK631" s="119" t="s">
        <v>53</v>
      </c>
      <c r="AL631" s="117">
        <v>1</v>
      </c>
      <c r="AM631" s="10">
        <v>4591.8367346938776</v>
      </c>
      <c r="AN631" s="98"/>
      <c r="AO631" s="119" t="s">
        <v>53</v>
      </c>
      <c r="AP631" s="117">
        <v>1</v>
      </c>
      <c r="AQ631" s="10">
        <v>4591.8367346938776</v>
      </c>
      <c r="AR631" s="98">
        <f t="shared" si="59"/>
        <v>4.3633320908271983E-6</v>
      </c>
      <c r="AS631" s="119" t="s">
        <v>53</v>
      </c>
      <c r="AT631" s="117">
        <v>1</v>
      </c>
      <c r="AU631" s="10">
        <v>4591.8367346938776</v>
      </c>
      <c r="AV631" s="8"/>
    </row>
    <row r="632" spans="1:48" x14ac:dyDescent="0.25">
      <c r="A632" s="6">
        <v>10629</v>
      </c>
      <c r="B632" s="6">
        <v>449607</v>
      </c>
      <c r="C632" s="6">
        <v>5425122</v>
      </c>
      <c r="D632" s="205">
        <v>10</v>
      </c>
      <c r="E632" s="6" t="s">
        <v>211</v>
      </c>
      <c r="F632" s="6">
        <v>2</v>
      </c>
      <c r="G632" s="6">
        <v>112</v>
      </c>
      <c r="H632" s="6">
        <v>224</v>
      </c>
      <c r="I632" s="6">
        <v>90</v>
      </c>
      <c r="J632" s="6">
        <f t="shared" si="54"/>
        <v>20160</v>
      </c>
      <c r="K632" s="6"/>
      <c r="L632" s="84">
        <f t="shared" si="56"/>
        <v>20571.428571428572</v>
      </c>
      <c r="M632" s="7"/>
      <c r="N632" s="7"/>
      <c r="O632" s="7"/>
      <c r="P632" s="7"/>
      <c r="Q632" s="7"/>
      <c r="R632" s="7"/>
      <c r="S632" s="119" t="s">
        <v>54</v>
      </c>
      <c r="T632" s="117">
        <v>2</v>
      </c>
      <c r="U632" s="10">
        <v>0</v>
      </c>
      <c r="V632" s="98">
        <f t="shared" si="57"/>
        <v>0</v>
      </c>
      <c r="W632" s="119" t="s">
        <v>54</v>
      </c>
      <c r="X632" s="117">
        <v>2</v>
      </c>
      <c r="Y632" s="10">
        <v>0</v>
      </c>
      <c r="Z632" s="98"/>
      <c r="AA632" s="9">
        <v>844</v>
      </c>
      <c r="AB632" s="119" t="s">
        <v>54</v>
      </c>
      <c r="AC632" s="117">
        <v>2</v>
      </c>
      <c r="AD632" s="10">
        <v>0</v>
      </c>
      <c r="AE632" s="110">
        <f>(Tabelle1[[#This Row],[gesamter Wärmebedarf unter Berücksichtigung Wirkungsgrad Gasfeuerungsanlage (Gas) '[kWh/a'] 2030]]*0.7)/8760</f>
        <v>0</v>
      </c>
      <c r="AF632" s="8">
        <f t="shared" si="55"/>
        <v>0</v>
      </c>
      <c r="AG632" s="119" t="s">
        <v>54</v>
      </c>
      <c r="AH632" s="117">
        <v>2</v>
      </c>
      <c r="AI632" s="10">
        <v>0</v>
      </c>
      <c r="AJ632" s="98">
        <f t="shared" si="58"/>
        <v>0</v>
      </c>
      <c r="AK632" s="119" t="s">
        <v>54</v>
      </c>
      <c r="AL632" s="117">
        <v>2</v>
      </c>
      <c r="AM632" s="10">
        <v>0</v>
      </c>
      <c r="AN632" s="98"/>
      <c r="AO632" s="119" t="s">
        <v>54</v>
      </c>
      <c r="AP632" s="117">
        <v>2</v>
      </c>
      <c r="AQ632" s="10">
        <v>0</v>
      </c>
      <c r="AR632" s="98">
        <f t="shared" si="59"/>
        <v>0</v>
      </c>
      <c r="AS632" s="119" t="s">
        <v>54</v>
      </c>
      <c r="AT632" s="117">
        <v>2</v>
      </c>
      <c r="AU632" s="10">
        <v>0</v>
      </c>
      <c r="AV632" s="8"/>
    </row>
    <row r="633" spans="1:48" x14ac:dyDescent="0.25">
      <c r="A633" s="6">
        <v>10630</v>
      </c>
      <c r="B633" s="6">
        <v>449617</v>
      </c>
      <c r="C633" s="6">
        <v>5425043</v>
      </c>
      <c r="D633" s="205">
        <v>11</v>
      </c>
      <c r="E633" s="6" t="s">
        <v>212</v>
      </c>
      <c r="F633" s="6">
        <v>1</v>
      </c>
      <c r="G633" s="6">
        <v>150</v>
      </c>
      <c r="H633" s="6">
        <v>150</v>
      </c>
      <c r="I633" s="6">
        <v>200</v>
      </c>
      <c r="J633" s="6">
        <f t="shared" si="54"/>
        <v>30000</v>
      </c>
      <c r="K633" s="6"/>
      <c r="L633" s="84">
        <f t="shared" si="56"/>
        <v>30612.244897959183</v>
      </c>
      <c r="M633" s="7"/>
      <c r="N633" s="7"/>
      <c r="O633" s="7"/>
      <c r="P633" s="7"/>
      <c r="Q633" s="7"/>
      <c r="R633" s="7"/>
      <c r="S633" s="119" t="s">
        <v>54</v>
      </c>
      <c r="T633" s="117">
        <v>1</v>
      </c>
      <c r="U633" s="10">
        <v>0</v>
      </c>
      <c r="V633" s="98">
        <f t="shared" si="57"/>
        <v>0</v>
      </c>
      <c r="W633" s="119" t="s">
        <v>54</v>
      </c>
      <c r="X633" s="117">
        <v>1</v>
      </c>
      <c r="Y633" s="10">
        <v>0</v>
      </c>
      <c r="Z633" s="98"/>
      <c r="AA633" s="9">
        <v>16</v>
      </c>
      <c r="AB633" s="119" t="s">
        <v>54</v>
      </c>
      <c r="AC633" s="117">
        <v>1</v>
      </c>
      <c r="AD633" s="10">
        <v>0</v>
      </c>
      <c r="AE633" s="110">
        <f>(Tabelle1[[#This Row],[gesamter Wärmebedarf unter Berücksichtigung Wirkungsgrad Gasfeuerungsanlage (Gas) '[kWh/a'] 2030]]*0.7)/8760</f>
        <v>0</v>
      </c>
      <c r="AF633" s="8">
        <f t="shared" si="55"/>
        <v>0</v>
      </c>
      <c r="AG633" s="119" t="s">
        <v>54</v>
      </c>
      <c r="AH633" s="117">
        <v>1</v>
      </c>
      <c r="AI633" s="10">
        <v>0</v>
      </c>
      <c r="AJ633" s="98">
        <f t="shared" si="58"/>
        <v>0</v>
      </c>
      <c r="AK633" s="119" t="s">
        <v>54</v>
      </c>
      <c r="AL633" s="117">
        <v>1</v>
      </c>
      <c r="AM633" s="10">
        <v>0</v>
      </c>
      <c r="AN633" s="98"/>
      <c r="AO633" s="119" t="s">
        <v>54</v>
      </c>
      <c r="AP633" s="117">
        <v>1</v>
      </c>
      <c r="AQ633" s="10">
        <v>0</v>
      </c>
      <c r="AR633" s="98">
        <f t="shared" si="59"/>
        <v>0</v>
      </c>
      <c r="AS633" s="119" t="s">
        <v>54</v>
      </c>
      <c r="AT633" s="117">
        <v>1</v>
      </c>
      <c r="AU633" s="10">
        <v>0</v>
      </c>
      <c r="AV633" s="8"/>
    </row>
    <row r="634" spans="1:48" x14ac:dyDescent="0.25">
      <c r="A634" s="6">
        <v>10631</v>
      </c>
      <c r="B634" s="6">
        <v>449627</v>
      </c>
      <c r="C634" s="6">
        <v>5425060</v>
      </c>
      <c r="D634" s="205">
        <v>7</v>
      </c>
      <c r="E634" s="6" t="s">
        <v>212</v>
      </c>
      <c r="F634" s="6">
        <v>1</v>
      </c>
      <c r="G634" s="6">
        <v>150</v>
      </c>
      <c r="H634" s="6">
        <v>150</v>
      </c>
      <c r="I634" s="6">
        <v>140</v>
      </c>
      <c r="J634" s="6">
        <f t="shared" si="54"/>
        <v>21000</v>
      </c>
      <c r="K634" s="6"/>
      <c r="L634" s="84">
        <f t="shared" si="56"/>
        <v>21428.571428571428</v>
      </c>
      <c r="M634" s="7"/>
      <c r="N634" s="7"/>
      <c r="O634" s="7"/>
      <c r="P634" s="7"/>
      <c r="Q634" s="7"/>
      <c r="R634" s="7"/>
      <c r="S634" s="119" t="s">
        <v>53</v>
      </c>
      <c r="T634" s="117">
        <v>1</v>
      </c>
      <c r="U634" s="10">
        <v>21428.571428571428</v>
      </c>
      <c r="V634" s="98">
        <f t="shared" si="57"/>
        <v>4.2851070248330516E-5</v>
      </c>
      <c r="W634" s="119" t="s">
        <v>53</v>
      </c>
      <c r="X634" s="117">
        <v>1</v>
      </c>
      <c r="Y634" s="10">
        <v>21428.571428571428</v>
      </c>
      <c r="Z634" s="98"/>
      <c r="AA634" s="9">
        <v>429</v>
      </c>
      <c r="AB634" s="119" t="s">
        <v>53</v>
      </c>
      <c r="AC634" s="117">
        <v>1</v>
      </c>
      <c r="AD634" s="10">
        <v>21428.571428571428</v>
      </c>
      <c r="AE634" s="110">
        <f>(Tabelle1[[#This Row],[gesamter Wärmebedarf unter Berücksichtigung Wirkungsgrad Gasfeuerungsanlage (Gas) '[kWh/a'] 2030]]*0.7)/8760</f>
        <v>1.7123287671232874</v>
      </c>
      <c r="AF634" s="8">
        <f t="shared" si="55"/>
        <v>4.142772506956657E-5</v>
      </c>
      <c r="AG634" s="119" t="s">
        <v>53</v>
      </c>
      <c r="AH634" s="117">
        <v>1</v>
      </c>
      <c r="AI634" s="10">
        <v>21428.571428571428</v>
      </c>
      <c r="AJ634" s="98">
        <f t="shared" si="58"/>
        <v>2.0362216423860254E-5</v>
      </c>
      <c r="AK634" s="119" t="s">
        <v>53</v>
      </c>
      <c r="AL634" s="117">
        <v>1</v>
      </c>
      <c r="AM634" s="10">
        <v>21428.571428571428</v>
      </c>
      <c r="AN634" s="98"/>
      <c r="AO634" s="119" t="s">
        <v>54</v>
      </c>
      <c r="AP634" s="117">
        <v>1</v>
      </c>
      <c r="AQ634" s="10">
        <v>0</v>
      </c>
      <c r="AR634" s="98">
        <f t="shared" si="59"/>
        <v>0</v>
      </c>
      <c r="AS634" s="119" t="s">
        <v>54</v>
      </c>
      <c r="AT634" s="117">
        <v>1</v>
      </c>
      <c r="AU634" s="10">
        <v>0</v>
      </c>
      <c r="AV634" s="8"/>
    </row>
    <row r="635" spans="1:48" x14ac:dyDescent="0.25">
      <c r="A635" s="6">
        <v>10632</v>
      </c>
      <c r="B635" s="6">
        <v>449644</v>
      </c>
      <c r="C635" s="6">
        <v>5425041</v>
      </c>
      <c r="D635" s="205">
        <v>8</v>
      </c>
      <c r="E635" s="6" t="s">
        <v>212</v>
      </c>
      <c r="F635" s="6">
        <v>1</v>
      </c>
      <c r="G635" s="6">
        <v>150</v>
      </c>
      <c r="H635" s="6">
        <v>150</v>
      </c>
      <c r="I635" s="6">
        <v>180</v>
      </c>
      <c r="J635" s="6">
        <f t="shared" si="54"/>
        <v>27000</v>
      </c>
      <c r="K635" s="6"/>
      <c r="L635" s="84">
        <f t="shared" si="56"/>
        <v>27551.020408163266</v>
      </c>
      <c r="M635" s="7"/>
      <c r="N635" s="7"/>
      <c r="O635" s="7"/>
      <c r="P635" s="7"/>
      <c r="Q635" s="7"/>
      <c r="R635" s="7"/>
      <c r="S635" s="119" t="s">
        <v>54</v>
      </c>
      <c r="T635" s="117">
        <v>1</v>
      </c>
      <c r="U635" s="10">
        <v>0</v>
      </c>
      <c r="V635" s="98">
        <f t="shared" si="57"/>
        <v>0</v>
      </c>
      <c r="W635" s="119" t="s">
        <v>54</v>
      </c>
      <c r="X635" s="117">
        <v>1</v>
      </c>
      <c r="Y635" s="10">
        <v>0</v>
      </c>
      <c r="Z635" s="98"/>
      <c r="AA635" s="9">
        <v>797</v>
      </c>
      <c r="AB635" s="119" t="s">
        <v>54</v>
      </c>
      <c r="AC635" s="117">
        <v>1</v>
      </c>
      <c r="AD635" s="10">
        <v>0</v>
      </c>
      <c r="AE635" s="110">
        <f>(Tabelle1[[#This Row],[gesamter Wärmebedarf unter Berücksichtigung Wirkungsgrad Gasfeuerungsanlage (Gas) '[kWh/a'] 2030]]*0.7)/8760</f>
        <v>0</v>
      </c>
      <c r="AF635" s="8">
        <f t="shared" si="55"/>
        <v>0</v>
      </c>
      <c r="AG635" s="119" t="s">
        <v>54</v>
      </c>
      <c r="AH635" s="117">
        <v>1</v>
      </c>
      <c r="AI635" s="10">
        <v>0</v>
      </c>
      <c r="AJ635" s="98">
        <f t="shared" si="58"/>
        <v>0</v>
      </c>
      <c r="AK635" s="119" t="s">
        <v>54</v>
      </c>
      <c r="AL635" s="117">
        <v>1</v>
      </c>
      <c r="AM635" s="10">
        <v>0</v>
      </c>
      <c r="AN635" s="98"/>
      <c r="AO635" s="119" t="s">
        <v>54</v>
      </c>
      <c r="AP635" s="117">
        <v>1</v>
      </c>
      <c r="AQ635" s="10">
        <v>0</v>
      </c>
      <c r="AR635" s="98">
        <f t="shared" si="59"/>
        <v>0</v>
      </c>
      <c r="AS635" s="119" t="s">
        <v>54</v>
      </c>
      <c r="AT635" s="117">
        <v>1</v>
      </c>
      <c r="AU635" s="10">
        <v>0</v>
      </c>
      <c r="AV635" s="8"/>
    </row>
    <row r="636" spans="1:48" x14ac:dyDescent="0.25">
      <c r="A636" s="6">
        <v>10633</v>
      </c>
      <c r="B636" s="6">
        <v>449655</v>
      </c>
      <c r="C636" s="6">
        <v>5425061</v>
      </c>
      <c r="D636" s="205">
        <v>9</v>
      </c>
      <c r="E636" s="6" t="s">
        <v>212</v>
      </c>
      <c r="F636" s="6">
        <v>1</v>
      </c>
      <c r="G636" s="6">
        <v>150</v>
      </c>
      <c r="H636" s="6">
        <v>150</v>
      </c>
      <c r="I636" s="6">
        <v>110</v>
      </c>
      <c r="J636" s="6">
        <f t="shared" si="54"/>
        <v>16500</v>
      </c>
      <c r="K636" s="6"/>
      <c r="L636" s="84">
        <f t="shared" si="56"/>
        <v>16836.734693877552</v>
      </c>
      <c r="M636" s="7"/>
      <c r="N636" s="7"/>
      <c r="O636" s="7"/>
      <c r="P636" s="7"/>
      <c r="Q636" s="7"/>
      <c r="R636" s="7"/>
      <c r="S636" s="119" t="s">
        <v>53</v>
      </c>
      <c r="T636" s="117">
        <v>1</v>
      </c>
      <c r="U636" s="10">
        <v>16836.734693877552</v>
      </c>
      <c r="V636" s="98">
        <f t="shared" si="57"/>
        <v>3.3668698052259696E-5</v>
      </c>
      <c r="W636" s="119" t="s">
        <v>53</v>
      </c>
      <c r="X636" s="117">
        <v>1</v>
      </c>
      <c r="Y636" s="10">
        <v>16836.734693877552</v>
      </c>
      <c r="Z636" s="98"/>
      <c r="AA636" s="9">
        <v>51</v>
      </c>
      <c r="AB636" s="119" t="s">
        <v>53</v>
      </c>
      <c r="AC636" s="117">
        <v>1</v>
      </c>
      <c r="AD636" s="10">
        <v>16836.734693877552</v>
      </c>
      <c r="AE636" s="110">
        <f>(Tabelle1[[#This Row],[gesamter Wärmebedarf unter Berücksichtigung Wirkungsgrad Gasfeuerungsanlage (Gas) '[kWh/a'] 2030]]*0.7)/8760</f>
        <v>1.3454011741682974</v>
      </c>
      <c r="AF636" s="8">
        <f t="shared" si="55"/>
        <v>3.2550355411802309E-5</v>
      </c>
      <c r="AG636" s="119" t="s">
        <v>53</v>
      </c>
      <c r="AH636" s="117">
        <v>1</v>
      </c>
      <c r="AI636" s="10">
        <v>16836.734693877552</v>
      </c>
      <c r="AJ636" s="98">
        <f t="shared" si="58"/>
        <v>1.599888433303306E-5</v>
      </c>
      <c r="AK636" s="119" t="s">
        <v>53</v>
      </c>
      <c r="AL636" s="117">
        <v>1</v>
      </c>
      <c r="AM636" s="10">
        <v>16836.734693877552</v>
      </c>
      <c r="AN636" s="98"/>
      <c r="AO636" s="119" t="s">
        <v>54</v>
      </c>
      <c r="AP636" s="117">
        <v>1</v>
      </c>
      <c r="AQ636" s="10">
        <v>0</v>
      </c>
      <c r="AR636" s="98">
        <f t="shared" si="59"/>
        <v>0</v>
      </c>
      <c r="AS636" s="119" t="s">
        <v>54</v>
      </c>
      <c r="AT636" s="117">
        <v>1</v>
      </c>
      <c r="AU636" s="10">
        <v>0</v>
      </c>
      <c r="AV636" s="8"/>
    </row>
    <row r="637" spans="1:48" x14ac:dyDescent="0.25">
      <c r="A637" s="6">
        <v>10634</v>
      </c>
      <c r="B637" s="6">
        <v>449673</v>
      </c>
      <c r="C637" s="6">
        <v>5425060</v>
      </c>
      <c r="D637" s="205">
        <v>9</v>
      </c>
      <c r="E637" s="6" t="s">
        <v>212</v>
      </c>
      <c r="F637" s="6">
        <v>1</v>
      </c>
      <c r="G637" s="6">
        <v>150</v>
      </c>
      <c r="H637" s="6">
        <v>150</v>
      </c>
      <c r="I637" s="6">
        <v>140</v>
      </c>
      <c r="J637" s="6">
        <f t="shared" si="54"/>
        <v>21000</v>
      </c>
      <c r="K637" s="6"/>
      <c r="L637" s="84">
        <f t="shared" si="56"/>
        <v>21428.571428571428</v>
      </c>
      <c r="M637" s="7"/>
      <c r="N637" s="7"/>
      <c r="O637" s="7"/>
      <c r="P637" s="7"/>
      <c r="Q637" s="7"/>
      <c r="R637" s="7"/>
      <c r="S637" s="119" t="s">
        <v>53</v>
      </c>
      <c r="T637" s="117">
        <v>1</v>
      </c>
      <c r="U637" s="10">
        <v>21428.571428571428</v>
      </c>
      <c r="V637" s="98">
        <f t="shared" si="57"/>
        <v>4.2851070248330516E-5</v>
      </c>
      <c r="W637" s="119" t="s">
        <v>53</v>
      </c>
      <c r="X637" s="117">
        <v>1</v>
      </c>
      <c r="Y637" s="10">
        <v>21428.571428571428</v>
      </c>
      <c r="Z637" s="98"/>
      <c r="AA637" s="9">
        <v>582</v>
      </c>
      <c r="AB637" s="119" t="s">
        <v>53</v>
      </c>
      <c r="AC637" s="117">
        <v>1</v>
      </c>
      <c r="AD637" s="10">
        <v>21428.571428571428</v>
      </c>
      <c r="AE637" s="110">
        <f>(Tabelle1[[#This Row],[gesamter Wärmebedarf unter Berücksichtigung Wirkungsgrad Gasfeuerungsanlage (Gas) '[kWh/a'] 2030]]*0.7)/8760</f>
        <v>1.7123287671232874</v>
      </c>
      <c r="AF637" s="8">
        <f t="shared" si="55"/>
        <v>4.142772506956657E-5</v>
      </c>
      <c r="AG637" s="119" t="s">
        <v>53</v>
      </c>
      <c r="AH637" s="117">
        <v>1</v>
      </c>
      <c r="AI637" s="10">
        <v>21428.571428571428</v>
      </c>
      <c r="AJ637" s="98">
        <f t="shared" si="58"/>
        <v>2.0362216423860254E-5</v>
      </c>
      <c r="AK637" s="119" t="s">
        <v>53</v>
      </c>
      <c r="AL637" s="117">
        <v>1</v>
      </c>
      <c r="AM637" s="10">
        <v>21428.571428571428</v>
      </c>
      <c r="AN637" s="98"/>
      <c r="AO637" s="119" t="s">
        <v>53</v>
      </c>
      <c r="AP637" s="117">
        <v>1</v>
      </c>
      <c r="AQ637" s="10">
        <v>21428.571428571428</v>
      </c>
      <c r="AR637" s="98">
        <f t="shared" si="59"/>
        <v>2.0362216423860254E-5</v>
      </c>
      <c r="AS637" s="119" t="s">
        <v>53</v>
      </c>
      <c r="AT637" s="117">
        <v>1</v>
      </c>
      <c r="AU637" s="10">
        <v>21428.571428571428</v>
      </c>
      <c r="AV637" s="8"/>
    </row>
    <row r="638" spans="1:48" x14ac:dyDescent="0.25">
      <c r="A638" s="6">
        <v>10635</v>
      </c>
      <c r="B638" s="6">
        <v>449685</v>
      </c>
      <c r="C638" s="6">
        <v>5425071</v>
      </c>
      <c r="D638" s="205">
        <v>20</v>
      </c>
      <c r="E638" s="75" t="s">
        <v>210</v>
      </c>
      <c r="F638" s="6">
        <v>6.73</v>
      </c>
      <c r="G638" s="6">
        <v>70</v>
      </c>
      <c r="H638" s="6">
        <v>471.1</v>
      </c>
      <c r="I638" s="6">
        <v>150</v>
      </c>
      <c r="J638" s="6">
        <f t="shared" si="54"/>
        <v>70665</v>
      </c>
      <c r="K638" s="6"/>
      <c r="L638" s="84">
        <f t="shared" si="56"/>
        <v>72107.142857142855</v>
      </c>
      <c r="M638" s="7"/>
      <c r="N638" s="7"/>
      <c r="O638" s="7"/>
      <c r="P638" s="7"/>
      <c r="Q638" s="7"/>
      <c r="R638" s="7"/>
      <c r="S638" s="119" t="s">
        <v>53</v>
      </c>
      <c r="T638" s="117">
        <v>6.73</v>
      </c>
      <c r="U638" s="10">
        <v>72107.142857142855</v>
      </c>
      <c r="V638" s="98">
        <f t="shared" si="57"/>
        <v>1.4419385138563219E-4</v>
      </c>
      <c r="W638" s="119" t="s">
        <v>53</v>
      </c>
      <c r="X638" s="117">
        <v>6.73</v>
      </c>
      <c r="Y638" s="10">
        <v>72107.142857142855</v>
      </c>
      <c r="Z638" s="98"/>
      <c r="AA638" s="9">
        <v>1399</v>
      </c>
      <c r="AB638" s="119" t="s">
        <v>53</v>
      </c>
      <c r="AC638" s="117">
        <v>6.73</v>
      </c>
      <c r="AD638" s="10">
        <v>72107.142857142855</v>
      </c>
      <c r="AE638" s="110">
        <f>(Tabelle1[[#This Row],[gesamter Wärmebedarf unter Berücksichtigung Wirkungsgrad Gasfeuerungsanlage (Gas) '[kWh/a'] 2030]]*0.7)/8760</f>
        <v>5.7619863013698618</v>
      </c>
      <c r="AF638" s="8">
        <f t="shared" si="55"/>
        <v>1.3940429485909152E-4</v>
      </c>
      <c r="AG638" s="119" t="s">
        <v>53</v>
      </c>
      <c r="AH638" s="117">
        <v>6.73</v>
      </c>
      <c r="AI638" s="10">
        <v>72107.142857142855</v>
      </c>
      <c r="AJ638" s="98">
        <f t="shared" si="58"/>
        <v>6.8518858266289754E-5</v>
      </c>
      <c r="AK638" s="119" t="s">
        <v>53</v>
      </c>
      <c r="AL638" s="117">
        <v>6.73</v>
      </c>
      <c r="AM638" s="10">
        <v>72107.142857142855</v>
      </c>
      <c r="AN638" s="98"/>
      <c r="AO638" s="119" t="s">
        <v>53</v>
      </c>
      <c r="AP638" s="117">
        <v>6.73</v>
      </c>
      <c r="AQ638" s="10">
        <v>72107.142857142855</v>
      </c>
      <c r="AR638" s="98">
        <f t="shared" si="59"/>
        <v>6.8518858266289754E-5</v>
      </c>
      <c r="AS638" s="119" t="s">
        <v>53</v>
      </c>
      <c r="AT638" s="117">
        <v>6.73</v>
      </c>
      <c r="AU638" s="10">
        <v>72107.142857142855</v>
      </c>
      <c r="AV638" s="8"/>
    </row>
    <row r="639" spans="1:48" x14ac:dyDescent="0.25">
      <c r="A639" s="6">
        <v>10636</v>
      </c>
      <c r="B639" s="6">
        <v>449674</v>
      </c>
      <c r="C639" s="6">
        <v>5425078</v>
      </c>
      <c r="D639" s="205">
        <v>8</v>
      </c>
      <c r="E639" s="6" t="s">
        <v>212</v>
      </c>
      <c r="F639" s="6">
        <v>1</v>
      </c>
      <c r="G639" s="6">
        <v>150</v>
      </c>
      <c r="H639" s="6">
        <v>150</v>
      </c>
      <c r="I639" s="6">
        <v>110</v>
      </c>
      <c r="J639" s="6">
        <f t="shared" si="54"/>
        <v>16500</v>
      </c>
      <c r="K639" s="6"/>
      <c r="L639" s="84">
        <f t="shared" si="56"/>
        <v>16836.734693877552</v>
      </c>
      <c r="M639" s="7"/>
      <c r="N639" s="7"/>
      <c r="O639" s="7"/>
      <c r="P639" s="7"/>
      <c r="Q639" s="7"/>
      <c r="R639" s="7"/>
      <c r="S639" s="119" t="s">
        <v>53</v>
      </c>
      <c r="T639" s="117">
        <v>1</v>
      </c>
      <c r="U639" s="10">
        <v>16836.734693877552</v>
      </c>
      <c r="V639" s="98">
        <f t="shared" si="57"/>
        <v>3.3668698052259696E-5</v>
      </c>
      <c r="W639" s="119" t="s">
        <v>53</v>
      </c>
      <c r="X639" s="117">
        <v>1</v>
      </c>
      <c r="Y639" s="10">
        <v>16836.734693877552</v>
      </c>
      <c r="Z639" s="98"/>
      <c r="AA639" s="9">
        <v>1373</v>
      </c>
      <c r="AB639" s="119" t="s">
        <v>53</v>
      </c>
      <c r="AC639" s="117">
        <v>1</v>
      </c>
      <c r="AD639" s="10">
        <v>16836.734693877552</v>
      </c>
      <c r="AE639" s="110">
        <f>(Tabelle1[[#This Row],[gesamter Wärmebedarf unter Berücksichtigung Wirkungsgrad Gasfeuerungsanlage (Gas) '[kWh/a'] 2030]]*0.7)/8760</f>
        <v>1.3454011741682974</v>
      </c>
      <c r="AF639" s="8">
        <f t="shared" si="55"/>
        <v>3.2550355411802309E-5</v>
      </c>
      <c r="AG639" s="119" t="s">
        <v>53</v>
      </c>
      <c r="AH639" s="117">
        <v>1</v>
      </c>
      <c r="AI639" s="10">
        <v>16836.734693877552</v>
      </c>
      <c r="AJ639" s="98">
        <f t="shared" si="58"/>
        <v>1.599888433303306E-5</v>
      </c>
      <c r="AK639" s="119" t="s">
        <v>53</v>
      </c>
      <c r="AL639" s="117">
        <v>1</v>
      </c>
      <c r="AM639" s="10">
        <v>16836.734693877552</v>
      </c>
      <c r="AN639" s="98"/>
      <c r="AO639" s="119" t="s">
        <v>53</v>
      </c>
      <c r="AP639" s="117">
        <v>1</v>
      </c>
      <c r="AQ639" s="10">
        <v>16836.734693877552</v>
      </c>
      <c r="AR639" s="98">
        <f t="shared" si="59"/>
        <v>1.599888433303306E-5</v>
      </c>
      <c r="AS639" s="119" t="s">
        <v>53</v>
      </c>
      <c r="AT639" s="117">
        <v>1</v>
      </c>
      <c r="AU639" s="10">
        <v>16836.734693877552</v>
      </c>
      <c r="AV639" s="8"/>
    </row>
    <row r="640" spans="1:48" x14ac:dyDescent="0.25">
      <c r="A640" s="6">
        <v>10637</v>
      </c>
      <c r="B640" s="6">
        <v>449656</v>
      </c>
      <c r="C640" s="6">
        <v>5425082</v>
      </c>
      <c r="D640" s="205">
        <v>10</v>
      </c>
      <c r="E640" s="6" t="s">
        <v>212</v>
      </c>
      <c r="F640" s="6">
        <v>1</v>
      </c>
      <c r="G640" s="6">
        <v>150</v>
      </c>
      <c r="H640" s="6">
        <v>150</v>
      </c>
      <c r="I640" s="6">
        <v>270</v>
      </c>
      <c r="J640" s="6">
        <f t="shared" si="54"/>
        <v>40500</v>
      </c>
      <c r="K640" s="6"/>
      <c r="L640" s="84">
        <f t="shared" si="56"/>
        <v>41326.530612244896</v>
      </c>
      <c r="M640" s="7"/>
      <c r="N640" s="7"/>
      <c r="O640" s="7"/>
      <c r="P640" s="7"/>
      <c r="Q640" s="7"/>
      <c r="R640" s="7"/>
      <c r="S640" s="119" t="s">
        <v>54</v>
      </c>
      <c r="T640" s="117">
        <v>1</v>
      </c>
      <c r="U640" s="10">
        <v>0</v>
      </c>
      <c r="V640" s="98">
        <f t="shared" si="57"/>
        <v>0</v>
      </c>
      <c r="W640" s="119" t="s">
        <v>54</v>
      </c>
      <c r="X640" s="117">
        <v>1</v>
      </c>
      <c r="Y640" s="10">
        <v>0</v>
      </c>
      <c r="Z640" s="98"/>
      <c r="AA640" s="9">
        <v>759</v>
      </c>
      <c r="AB640" s="119" t="s">
        <v>54</v>
      </c>
      <c r="AC640" s="117">
        <v>1</v>
      </c>
      <c r="AD640" s="10">
        <v>0</v>
      </c>
      <c r="AE640" s="110">
        <f>(Tabelle1[[#This Row],[gesamter Wärmebedarf unter Berücksichtigung Wirkungsgrad Gasfeuerungsanlage (Gas) '[kWh/a'] 2030]]*0.7)/8760</f>
        <v>0</v>
      </c>
      <c r="AF640" s="8">
        <f t="shared" si="55"/>
        <v>0</v>
      </c>
      <c r="AG640" s="119" t="s">
        <v>54</v>
      </c>
      <c r="AH640" s="117">
        <v>1</v>
      </c>
      <c r="AI640" s="10">
        <v>0</v>
      </c>
      <c r="AJ640" s="98">
        <f t="shared" si="58"/>
        <v>0</v>
      </c>
      <c r="AK640" s="119" t="s">
        <v>54</v>
      </c>
      <c r="AL640" s="117">
        <v>1</v>
      </c>
      <c r="AM640" s="10">
        <v>0</v>
      </c>
      <c r="AN640" s="98"/>
      <c r="AO640" s="119" t="s">
        <v>54</v>
      </c>
      <c r="AP640" s="117">
        <v>1</v>
      </c>
      <c r="AQ640" s="10">
        <v>0</v>
      </c>
      <c r="AR640" s="98">
        <f t="shared" si="59"/>
        <v>0</v>
      </c>
      <c r="AS640" s="119" t="s">
        <v>54</v>
      </c>
      <c r="AT640" s="117">
        <v>1</v>
      </c>
      <c r="AU640" s="10">
        <v>0</v>
      </c>
      <c r="AV640" s="8"/>
    </row>
    <row r="641" spans="1:48" x14ac:dyDescent="0.25">
      <c r="A641" s="6">
        <v>10638</v>
      </c>
      <c r="B641" s="6">
        <v>449656</v>
      </c>
      <c r="C641" s="6">
        <v>5425097</v>
      </c>
      <c r="D641" s="205">
        <v>13</v>
      </c>
      <c r="E641" s="6" t="s">
        <v>212</v>
      </c>
      <c r="F641" s="6">
        <v>1</v>
      </c>
      <c r="G641" s="6">
        <v>150</v>
      </c>
      <c r="H641" s="6">
        <v>150</v>
      </c>
      <c r="I641" s="6">
        <v>90</v>
      </c>
      <c r="J641" s="6">
        <f t="shared" si="54"/>
        <v>13500</v>
      </c>
      <c r="K641" s="6"/>
      <c r="L641" s="84">
        <f t="shared" si="56"/>
        <v>13775.510204081633</v>
      </c>
      <c r="M641" s="7"/>
      <c r="N641" s="7"/>
      <c r="O641" s="7"/>
      <c r="P641" s="7"/>
      <c r="Q641" s="7"/>
      <c r="R641" s="7"/>
      <c r="S641" s="119" t="s">
        <v>54</v>
      </c>
      <c r="T641" s="117">
        <v>1</v>
      </c>
      <c r="U641" s="10">
        <v>0</v>
      </c>
      <c r="V641" s="98">
        <f t="shared" si="57"/>
        <v>0</v>
      </c>
      <c r="W641" s="119" t="s">
        <v>54</v>
      </c>
      <c r="X641" s="117">
        <v>1</v>
      </c>
      <c r="Y641" s="10">
        <v>0</v>
      </c>
      <c r="Z641" s="98"/>
      <c r="AA641" s="9">
        <v>738</v>
      </c>
      <c r="AB641" s="119" t="s">
        <v>54</v>
      </c>
      <c r="AC641" s="117">
        <v>1</v>
      </c>
      <c r="AD641" s="10">
        <v>0</v>
      </c>
      <c r="AE641" s="110">
        <f>(Tabelle1[[#This Row],[gesamter Wärmebedarf unter Berücksichtigung Wirkungsgrad Gasfeuerungsanlage (Gas) '[kWh/a'] 2030]]*0.7)/8760</f>
        <v>0</v>
      </c>
      <c r="AF641" s="8">
        <f t="shared" si="55"/>
        <v>0</v>
      </c>
      <c r="AG641" s="119" t="s">
        <v>54</v>
      </c>
      <c r="AH641" s="117">
        <v>1</v>
      </c>
      <c r="AI641" s="10">
        <v>0</v>
      </c>
      <c r="AJ641" s="98">
        <f t="shared" si="58"/>
        <v>0</v>
      </c>
      <c r="AK641" s="119" t="s">
        <v>54</v>
      </c>
      <c r="AL641" s="117">
        <v>1</v>
      </c>
      <c r="AM641" s="10">
        <v>0</v>
      </c>
      <c r="AN641" s="98"/>
      <c r="AO641" s="119" t="s">
        <v>54</v>
      </c>
      <c r="AP641" s="117">
        <v>1</v>
      </c>
      <c r="AQ641" s="10">
        <v>0</v>
      </c>
      <c r="AR641" s="98">
        <f t="shared" si="59"/>
        <v>0</v>
      </c>
      <c r="AS641" s="119" t="s">
        <v>54</v>
      </c>
      <c r="AT641" s="117">
        <v>1</v>
      </c>
      <c r="AU641" s="10">
        <v>0</v>
      </c>
      <c r="AV641" s="8"/>
    </row>
    <row r="642" spans="1:48" x14ac:dyDescent="0.25">
      <c r="A642" s="6">
        <v>10639</v>
      </c>
      <c r="B642" s="6">
        <v>449680</v>
      </c>
      <c r="C642" s="6">
        <v>5425097</v>
      </c>
      <c r="D642" s="205">
        <v>11</v>
      </c>
      <c r="E642" s="6" t="s">
        <v>212</v>
      </c>
      <c r="F642" s="6">
        <v>1</v>
      </c>
      <c r="G642" s="6">
        <v>150</v>
      </c>
      <c r="H642" s="6">
        <v>150</v>
      </c>
      <c r="I642" s="6">
        <v>200</v>
      </c>
      <c r="J642" s="6">
        <f t="shared" si="54"/>
        <v>30000</v>
      </c>
      <c r="K642" s="6"/>
      <c r="L642" s="84">
        <f t="shared" si="56"/>
        <v>30612.244897959183</v>
      </c>
      <c r="M642" s="7"/>
      <c r="N642" s="7"/>
      <c r="O642" s="7"/>
      <c r="P642" s="7"/>
      <c r="Q642" s="7"/>
      <c r="R642" s="7"/>
      <c r="S642" s="119" t="s">
        <v>53</v>
      </c>
      <c r="T642" s="117">
        <v>1</v>
      </c>
      <c r="U642" s="10">
        <v>30612.244897959183</v>
      </c>
      <c r="V642" s="98">
        <f t="shared" si="57"/>
        <v>6.1215814640472175E-5</v>
      </c>
      <c r="W642" s="119" t="s">
        <v>53</v>
      </c>
      <c r="X642" s="117">
        <v>1</v>
      </c>
      <c r="Y642" s="10">
        <v>30612.244897959183</v>
      </c>
      <c r="Z642" s="98"/>
      <c r="AA642" s="9">
        <v>1295</v>
      </c>
      <c r="AB642" s="119" t="s">
        <v>53</v>
      </c>
      <c r="AC642" s="117">
        <v>1</v>
      </c>
      <c r="AD642" s="10">
        <v>30612.244897959183</v>
      </c>
      <c r="AE642" s="110">
        <f>(Tabelle1[[#This Row],[gesamter Wärmebedarf unter Berücksichtigung Wirkungsgrad Gasfeuerungsanlage (Gas) '[kWh/a'] 2030]]*0.7)/8760</f>
        <v>2.4461839530332679</v>
      </c>
      <c r="AF642" s="8">
        <f t="shared" si="55"/>
        <v>5.9182464385095113E-5</v>
      </c>
      <c r="AG642" s="119" t="s">
        <v>54</v>
      </c>
      <c r="AH642" s="117">
        <v>1</v>
      </c>
      <c r="AI642" s="10">
        <v>0</v>
      </c>
      <c r="AJ642" s="98">
        <f t="shared" si="58"/>
        <v>0</v>
      </c>
      <c r="AK642" s="119" t="s">
        <v>54</v>
      </c>
      <c r="AL642" s="117">
        <v>1</v>
      </c>
      <c r="AM642" s="10">
        <v>0</v>
      </c>
      <c r="AN642" s="98"/>
      <c r="AO642" s="119" t="s">
        <v>54</v>
      </c>
      <c r="AP642" s="117">
        <v>1</v>
      </c>
      <c r="AQ642" s="10">
        <v>0</v>
      </c>
      <c r="AR642" s="98">
        <f t="shared" si="59"/>
        <v>0</v>
      </c>
      <c r="AS642" s="119" t="s">
        <v>54</v>
      </c>
      <c r="AT642" s="117">
        <v>1</v>
      </c>
      <c r="AU642" s="10">
        <v>0</v>
      </c>
      <c r="AV642" s="8"/>
    </row>
    <row r="643" spans="1:48" x14ac:dyDescent="0.25">
      <c r="A643" s="6">
        <v>10640</v>
      </c>
      <c r="B643" s="6">
        <v>449446</v>
      </c>
      <c r="C643" s="6">
        <v>5425027</v>
      </c>
      <c r="D643" s="205">
        <v>10</v>
      </c>
      <c r="E643" s="75" t="s">
        <v>210</v>
      </c>
      <c r="F643" s="6">
        <v>6.73</v>
      </c>
      <c r="G643" s="6">
        <v>70</v>
      </c>
      <c r="H643" s="6">
        <v>471.1</v>
      </c>
      <c r="I643" s="6">
        <v>170</v>
      </c>
      <c r="J643" s="6">
        <f t="shared" si="54"/>
        <v>80087</v>
      </c>
      <c r="K643" s="6"/>
      <c r="L643" s="84">
        <f t="shared" si="56"/>
        <v>81721.42857142858</v>
      </c>
      <c r="M643" s="7"/>
      <c r="N643" s="7"/>
      <c r="O643" s="7"/>
      <c r="P643" s="7"/>
      <c r="Q643" s="7"/>
      <c r="R643" s="7"/>
      <c r="S643" s="119" t="s">
        <v>53</v>
      </c>
      <c r="T643" s="117">
        <v>6.73</v>
      </c>
      <c r="U643" s="10">
        <v>81721.42857142858</v>
      </c>
      <c r="V643" s="98">
        <f t="shared" si="57"/>
        <v>1.6341969823704985E-4</v>
      </c>
      <c r="W643" s="119" t="s">
        <v>53</v>
      </c>
      <c r="X643" s="117">
        <v>6.73</v>
      </c>
      <c r="Y643" s="10">
        <v>81721.42857142858</v>
      </c>
      <c r="Z643" s="98"/>
      <c r="AA643" s="9">
        <v>1191</v>
      </c>
      <c r="AB643" s="119" t="s">
        <v>53</v>
      </c>
      <c r="AC643" s="117">
        <v>6.73</v>
      </c>
      <c r="AD643" s="10">
        <v>81721.42857142858</v>
      </c>
      <c r="AE643" s="110">
        <f>(Tabelle1[[#This Row],[gesamter Wärmebedarf unter Berücksichtigung Wirkungsgrad Gasfeuerungsanlage (Gas) '[kWh/a'] 2030]]*0.7)/8760</f>
        <v>6.5302511415525117</v>
      </c>
      <c r="AF643" s="8">
        <f t="shared" si="55"/>
        <v>1.5799153417363709E-4</v>
      </c>
      <c r="AG643" s="119" t="s">
        <v>54</v>
      </c>
      <c r="AH643" s="117">
        <v>6.73</v>
      </c>
      <c r="AI643" s="10">
        <v>0</v>
      </c>
      <c r="AJ643" s="98">
        <f t="shared" si="58"/>
        <v>0</v>
      </c>
      <c r="AK643" s="119" t="s">
        <v>54</v>
      </c>
      <c r="AL643" s="117">
        <v>6.73</v>
      </c>
      <c r="AM643" s="10">
        <v>0</v>
      </c>
      <c r="AN643" s="98"/>
      <c r="AO643" s="119" t="s">
        <v>54</v>
      </c>
      <c r="AP643" s="117">
        <v>6.73</v>
      </c>
      <c r="AQ643" s="10">
        <v>0</v>
      </c>
      <c r="AR643" s="98">
        <f t="shared" si="59"/>
        <v>0</v>
      </c>
      <c r="AS643" s="119" t="s">
        <v>54</v>
      </c>
      <c r="AT643" s="117">
        <v>6.73</v>
      </c>
      <c r="AU643" s="10">
        <v>0</v>
      </c>
      <c r="AV643" s="8"/>
    </row>
    <row r="644" spans="1:48" x14ac:dyDescent="0.25">
      <c r="A644" s="6">
        <v>10641</v>
      </c>
      <c r="B644" s="6">
        <v>449447</v>
      </c>
      <c r="C644" s="6">
        <v>5425016</v>
      </c>
      <c r="D644" s="205">
        <v>8</v>
      </c>
      <c r="E644" s="6" t="s">
        <v>212</v>
      </c>
      <c r="F644" s="6">
        <v>1</v>
      </c>
      <c r="G644" s="6">
        <v>150</v>
      </c>
      <c r="H644" s="6">
        <v>150</v>
      </c>
      <c r="I644" s="6">
        <v>240</v>
      </c>
      <c r="J644" s="6">
        <f t="shared" ref="J644:J707" si="60">I644*H644</f>
        <v>36000</v>
      </c>
      <c r="K644" s="6"/>
      <c r="L644" s="84">
        <f t="shared" si="56"/>
        <v>36734.693877551021</v>
      </c>
      <c r="M644" s="7"/>
      <c r="N644" s="7"/>
      <c r="O644" s="7"/>
      <c r="P644" s="7"/>
      <c r="Q644" s="7"/>
      <c r="R644" s="7"/>
      <c r="S644" s="119" t="s">
        <v>54</v>
      </c>
      <c r="T644" s="117">
        <v>1</v>
      </c>
      <c r="U644" s="10">
        <v>0</v>
      </c>
      <c r="V644" s="98">
        <f t="shared" si="57"/>
        <v>0</v>
      </c>
      <c r="W644" s="119" t="s">
        <v>54</v>
      </c>
      <c r="X644" s="117">
        <v>1</v>
      </c>
      <c r="Y644" s="10">
        <v>0</v>
      </c>
      <c r="Z644" s="98"/>
      <c r="AA644" s="9">
        <v>1630</v>
      </c>
      <c r="AB644" s="119" t="s">
        <v>54</v>
      </c>
      <c r="AC644" s="117">
        <v>1</v>
      </c>
      <c r="AD644" s="10">
        <v>0</v>
      </c>
      <c r="AE644" s="110">
        <f>(Tabelle1[[#This Row],[gesamter Wärmebedarf unter Berücksichtigung Wirkungsgrad Gasfeuerungsanlage (Gas) '[kWh/a'] 2030]]*0.7)/8760</f>
        <v>0</v>
      </c>
      <c r="AF644" s="8">
        <f t="shared" ref="AF644:AF707" si="61">((AD644*$O$4)/$P$4)/31536000</f>
        <v>0</v>
      </c>
      <c r="AG644" s="119" t="s">
        <v>54</v>
      </c>
      <c r="AH644" s="117">
        <v>1</v>
      </c>
      <c r="AI644" s="10">
        <v>0</v>
      </c>
      <c r="AJ644" s="98">
        <f t="shared" si="58"/>
        <v>0</v>
      </c>
      <c r="AK644" s="119" t="s">
        <v>54</v>
      </c>
      <c r="AL644" s="117">
        <v>1</v>
      </c>
      <c r="AM644" s="10">
        <v>0</v>
      </c>
      <c r="AN644" s="98"/>
      <c r="AO644" s="119" t="s">
        <v>54</v>
      </c>
      <c r="AP644" s="117">
        <v>1</v>
      </c>
      <c r="AQ644" s="10">
        <v>0</v>
      </c>
      <c r="AR644" s="98">
        <f t="shared" si="59"/>
        <v>0</v>
      </c>
      <c r="AS644" s="119" t="s">
        <v>54</v>
      </c>
      <c r="AT644" s="117">
        <v>1</v>
      </c>
      <c r="AU644" s="10">
        <v>0</v>
      </c>
      <c r="AV644" s="8"/>
    </row>
    <row r="645" spans="1:48" x14ac:dyDescent="0.25">
      <c r="A645" s="6">
        <v>10642</v>
      </c>
      <c r="B645" s="6">
        <v>449465</v>
      </c>
      <c r="C645" s="6">
        <v>5425006</v>
      </c>
      <c r="D645" s="205">
        <v>11</v>
      </c>
      <c r="E645" s="75" t="s">
        <v>210</v>
      </c>
      <c r="F645" s="6">
        <v>6.73</v>
      </c>
      <c r="G645" s="6">
        <v>70</v>
      </c>
      <c r="H645" s="6">
        <v>471.1</v>
      </c>
      <c r="I645" s="6">
        <v>120</v>
      </c>
      <c r="J645" s="6">
        <f t="shared" si="60"/>
        <v>56532</v>
      </c>
      <c r="K645" s="6"/>
      <c r="L645" s="84">
        <f t="shared" ref="L645:L708" si="62">J645/$K$4</f>
        <v>57685.71428571429</v>
      </c>
      <c r="M645" s="7"/>
      <c r="N645" s="7"/>
      <c r="O645" s="7"/>
      <c r="P645" s="7"/>
      <c r="Q645" s="7"/>
      <c r="R645" s="7"/>
      <c r="S645" s="119" t="s">
        <v>53</v>
      </c>
      <c r="T645" s="117">
        <v>6.73</v>
      </c>
      <c r="U645" s="10">
        <v>57685.71428571429</v>
      </c>
      <c r="V645" s="98">
        <f t="shared" ref="V645:V708" si="63">((U645*$M$4)/$N$4)/31536000</f>
        <v>1.1535508110850577E-4</v>
      </c>
      <c r="W645" s="119" t="s">
        <v>53</v>
      </c>
      <c r="X645" s="117">
        <v>6.73</v>
      </c>
      <c r="Y645" s="10">
        <v>57685.71428571429</v>
      </c>
      <c r="Z645" s="98"/>
      <c r="AA645" s="9">
        <v>453</v>
      </c>
      <c r="AB645" s="119" t="s">
        <v>53</v>
      </c>
      <c r="AC645" s="117">
        <v>6.73</v>
      </c>
      <c r="AD645" s="10">
        <v>57685.71428571429</v>
      </c>
      <c r="AE645" s="110">
        <f>(Tabelle1[[#This Row],[gesamter Wärmebedarf unter Berücksichtigung Wirkungsgrad Gasfeuerungsanlage (Gas) '[kWh/a'] 2030]]*0.7)/8760</f>
        <v>4.6095890410958908</v>
      </c>
      <c r="AF645" s="8">
        <f t="shared" si="61"/>
        <v>1.1152343588727323E-4</v>
      </c>
      <c r="AG645" s="119" t="s">
        <v>53</v>
      </c>
      <c r="AH645" s="117">
        <v>6.73</v>
      </c>
      <c r="AI645" s="10">
        <v>57685.71428571429</v>
      </c>
      <c r="AJ645" s="98">
        <f t="shared" ref="AJ645:AJ708" si="64">((AI645*$Q$4)/$R$4)/31536000</f>
        <v>5.4815086613031827E-5</v>
      </c>
      <c r="AK645" s="119" t="s">
        <v>53</v>
      </c>
      <c r="AL645" s="117">
        <v>6.73</v>
      </c>
      <c r="AM645" s="10">
        <v>57685.71428571429</v>
      </c>
      <c r="AN645" s="98"/>
      <c r="AO645" s="119" t="s">
        <v>53</v>
      </c>
      <c r="AP645" s="117">
        <v>6.73</v>
      </c>
      <c r="AQ645" s="10">
        <v>57685.71428571429</v>
      </c>
      <c r="AR645" s="98">
        <f t="shared" ref="AR645:AR708" si="65">((AQ645*$Q$4)/$R$4)/31536000</f>
        <v>5.4815086613031827E-5</v>
      </c>
      <c r="AS645" s="119" t="s">
        <v>54</v>
      </c>
      <c r="AT645" s="117">
        <v>6.73</v>
      </c>
      <c r="AU645" s="10">
        <v>0</v>
      </c>
      <c r="AV645" s="8"/>
    </row>
    <row r="646" spans="1:48" x14ac:dyDescent="0.25">
      <c r="A646" s="6">
        <v>10643</v>
      </c>
      <c r="B646" s="6">
        <v>449445</v>
      </c>
      <c r="C646" s="6">
        <v>5425002</v>
      </c>
      <c r="D646" s="205">
        <v>8</v>
      </c>
      <c r="E646" s="6" t="s">
        <v>212</v>
      </c>
      <c r="F646" s="6">
        <v>1</v>
      </c>
      <c r="G646" s="6">
        <v>150</v>
      </c>
      <c r="H646" s="6">
        <v>150</v>
      </c>
      <c r="I646" s="6">
        <v>160</v>
      </c>
      <c r="J646" s="6">
        <f t="shared" si="60"/>
        <v>24000</v>
      </c>
      <c r="K646" s="6"/>
      <c r="L646" s="84">
        <f t="shared" si="62"/>
        <v>24489.795918367348</v>
      </c>
      <c r="M646" s="7"/>
      <c r="N646" s="7"/>
      <c r="O646" s="7"/>
      <c r="P646" s="7"/>
      <c r="Q646" s="7"/>
      <c r="R646" s="7"/>
      <c r="S646" s="119" t="s">
        <v>53</v>
      </c>
      <c r="T646" s="117">
        <v>1</v>
      </c>
      <c r="U646" s="10">
        <v>24489.795918367348</v>
      </c>
      <c r="V646" s="98">
        <f t="shared" si="63"/>
        <v>4.8972651712377733E-5</v>
      </c>
      <c r="W646" s="119" t="s">
        <v>53</v>
      </c>
      <c r="X646" s="117">
        <v>1</v>
      </c>
      <c r="Y646" s="10">
        <v>24489.795918367348</v>
      </c>
      <c r="Z646" s="98"/>
      <c r="AA646" s="9">
        <v>791</v>
      </c>
      <c r="AB646" s="119" t="s">
        <v>53</v>
      </c>
      <c r="AC646" s="117">
        <v>1</v>
      </c>
      <c r="AD646" s="10">
        <v>24489.795918367348</v>
      </c>
      <c r="AE646" s="110">
        <f>(Tabelle1[[#This Row],[gesamter Wärmebedarf unter Berücksichtigung Wirkungsgrad Gasfeuerungsanlage (Gas) '[kWh/a'] 2030]]*0.7)/8760</f>
        <v>1.9569471624266144</v>
      </c>
      <c r="AF646" s="8">
        <f t="shared" si="61"/>
        <v>4.7345971508076089E-5</v>
      </c>
      <c r="AG646" s="119" t="s">
        <v>53</v>
      </c>
      <c r="AH646" s="117">
        <v>1</v>
      </c>
      <c r="AI646" s="10">
        <v>24489.795918367348</v>
      </c>
      <c r="AJ646" s="98">
        <f t="shared" si="64"/>
        <v>2.3271104484411725E-5</v>
      </c>
      <c r="AK646" s="119" t="s">
        <v>54</v>
      </c>
      <c r="AL646" s="117">
        <v>1</v>
      </c>
      <c r="AM646" s="10">
        <v>0</v>
      </c>
      <c r="AN646" s="98"/>
      <c r="AO646" s="119" t="s">
        <v>54</v>
      </c>
      <c r="AP646" s="117">
        <v>1</v>
      </c>
      <c r="AQ646" s="10">
        <v>0</v>
      </c>
      <c r="AR646" s="98">
        <f t="shared" si="65"/>
        <v>0</v>
      </c>
      <c r="AS646" s="119" t="s">
        <v>54</v>
      </c>
      <c r="AT646" s="117">
        <v>1</v>
      </c>
      <c r="AU646" s="10">
        <v>0</v>
      </c>
      <c r="AV646" s="8"/>
    </row>
    <row r="647" spans="1:48" x14ac:dyDescent="0.25">
      <c r="A647" s="6">
        <v>10644</v>
      </c>
      <c r="B647" s="6">
        <v>449468</v>
      </c>
      <c r="C647" s="6">
        <v>5424989</v>
      </c>
      <c r="D647" s="205">
        <v>17</v>
      </c>
      <c r="E647" s="6" t="s">
        <v>212</v>
      </c>
      <c r="F647" s="6">
        <v>1</v>
      </c>
      <c r="G647" s="6">
        <v>150</v>
      </c>
      <c r="H647" s="6">
        <v>150</v>
      </c>
      <c r="I647" s="6">
        <v>80</v>
      </c>
      <c r="J647" s="6">
        <f t="shared" si="60"/>
        <v>12000</v>
      </c>
      <c r="K647" s="6"/>
      <c r="L647" s="84">
        <f t="shared" si="62"/>
        <v>12244.897959183674</v>
      </c>
      <c r="M647" s="7"/>
      <c r="N647" s="7"/>
      <c r="O647" s="7"/>
      <c r="P647" s="7"/>
      <c r="Q647" s="7"/>
      <c r="R647" s="7"/>
      <c r="S647" s="119" t="s">
        <v>53</v>
      </c>
      <c r="T647" s="117">
        <v>1</v>
      </c>
      <c r="U647" s="10">
        <v>12244.897959183674</v>
      </c>
      <c r="V647" s="98">
        <f t="shared" si="63"/>
        <v>2.4486325856188867E-5</v>
      </c>
      <c r="W647" s="119" t="s">
        <v>53</v>
      </c>
      <c r="X647" s="117">
        <v>1</v>
      </c>
      <c r="Y647" s="10">
        <v>12244.897959183674</v>
      </c>
      <c r="Z647" s="98"/>
      <c r="AA647" s="9">
        <v>790</v>
      </c>
      <c r="AB647" s="119" t="s">
        <v>53</v>
      </c>
      <c r="AC647" s="117">
        <v>1</v>
      </c>
      <c r="AD647" s="10">
        <v>12244.897959183674</v>
      </c>
      <c r="AE647" s="110">
        <f>(Tabelle1[[#This Row],[gesamter Wärmebedarf unter Berücksichtigung Wirkungsgrad Gasfeuerungsanlage (Gas) '[kWh/a'] 2030]]*0.7)/8760</f>
        <v>0.97847358121330719</v>
      </c>
      <c r="AF647" s="8">
        <f t="shared" si="61"/>
        <v>2.3672985754038044E-5</v>
      </c>
      <c r="AG647" s="119" t="s">
        <v>53</v>
      </c>
      <c r="AH647" s="117">
        <v>1</v>
      </c>
      <c r="AI647" s="10">
        <v>12244.897959183674</v>
      </c>
      <c r="AJ647" s="98">
        <f t="shared" si="64"/>
        <v>1.1635552242205862E-5</v>
      </c>
      <c r="AK647" s="119" t="s">
        <v>53</v>
      </c>
      <c r="AL647" s="117">
        <v>1</v>
      </c>
      <c r="AM647" s="10">
        <v>12244.897959183674</v>
      </c>
      <c r="AN647" s="98"/>
      <c r="AO647" s="119" t="s">
        <v>53</v>
      </c>
      <c r="AP647" s="117">
        <v>1</v>
      </c>
      <c r="AQ647" s="10">
        <v>12244.897959183674</v>
      </c>
      <c r="AR647" s="98">
        <f t="shared" si="65"/>
        <v>1.1635552242205862E-5</v>
      </c>
      <c r="AS647" s="119" t="s">
        <v>53</v>
      </c>
      <c r="AT647" s="117">
        <v>1</v>
      </c>
      <c r="AU647" s="10">
        <v>12244.897959183674</v>
      </c>
      <c r="AV647" s="8"/>
    </row>
    <row r="648" spans="1:48" x14ac:dyDescent="0.25">
      <c r="A648" s="6">
        <v>10645</v>
      </c>
      <c r="B648" s="6">
        <v>449440</v>
      </c>
      <c r="C648" s="6">
        <v>5424988</v>
      </c>
      <c r="D648" s="205">
        <v>11</v>
      </c>
      <c r="E648" s="75" t="s">
        <v>210</v>
      </c>
      <c r="F648" s="6">
        <v>6.73</v>
      </c>
      <c r="G648" s="6">
        <v>70</v>
      </c>
      <c r="H648" s="6">
        <v>471.1</v>
      </c>
      <c r="I648" s="6">
        <v>200</v>
      </c>
      <c r="J648" s="6">
        <f t="shared" si="60"/>
        <v>94220</v>
      </c>
      <c r="K648" s="6"/>
      <c r="L648" s="84">
        <f t="shared" si="62"/>
        <v>96142.857142857145</v>
      </c>
      <c r="M648" s="7"/>
      <c r="N648" s="7"/>
      <c r="O648" s="7"/>
      <c r="P648" s="7"/>
      <c r="Q648" s="7"/>
      <c r="R648" s="7"/>
      <c r="S648" s="119" t="s">
        <v>54</v>
      </c>
      <c r="T648" s="117">
        <v>6.73</v>
      </c>
      <c r="U648" s="10">
        <v>0</v>
      </c>
      <c r="V648" s="98">
        <f t="shared" si="63"/>
        <v>0</v>
      </c>
      <c r="W648" s="119" t="s">
        <v>54</v>
      </c>
      <c r="X648" s="117">
        <v>6.73</v>
      </c>
      <c r="Y648" s="10">
        <v>0</v>
      </c>
      <c r="Z648" s="98"/>
      <c r="AA648" s="9">
        <v>1577</v>
      </c>
      <c r="AB648" s="119" t="s">
        <v>54</v>
      </c>
      <c r="AC648" s="117">
        <v>6.73</v>
      </c>
      <c r="AD648" s="10">
        <v>0</v>
      </c>
      <c r="AE648" s="110">
        <f>(Tabelle1[[#This Row],[gesamter Wärmebedarf unter Berücksichtigung Wirkungsgrad Gasfeuerungsanlage (Gas) '[kWh/a'] 2030]]*0.7)/8760</f>
        <v>0</v>
      </c>
      <c r="AF648" s="8">
        <f t="shared" si="61"/>
        <v>0</v>
      </c>
      <c r="AG648" s="119" t="s">
        <v>54</v>
      </c>
      <c r="AH648" s="117">
        <v>6.73</v>
      </c>
      <c r="AI648" s="10">
        <v>0</v>
      </c>
      <c r="AJ648" s="98">
        <f t="shared" si="64"/>
        <v>0</v>
      </c>
      <c r="AK648" s="119" t="s">
        <v>54</v>
      </c>
      <c r="AL648" s="117">
        <v>6.73</v>
      </c>
      <c r="AM648" s="10">
        <v>0</v>
      </c>
      <c r="AN648" s="98"/>
      <c r="AO648" s="119" t="s">
        <v>54</v>
      </c>
      <c r="AP648" s="117">
        <v>6.73</v>
      </c>
      <c r="AQ648" s="10">
        <v>0</v>
      </c>
      <c r="AR648" s="98">
        <f t="shared" si="65"/>
        <v>0</v>
      </c>
      <c r="AS648" s="119" t="s">
        <v>54</v>
      </c>
      <c r="AT648" s="117">
        <v>6.73</v>
      </c>
      <c r="AU648" s="10">
        <v>0</v>
      </c>
      <c r="AV648" s="8"/>
    </row>
    <row r="649" spans="1:48" x14ac:dyDescent="0.25">
      <c r="A649" s="6">
        <v>10646</v>
      </c>
      <c r="B649" s="6">
        <v>449467</v>
      </c>
      <c r="C649" s="6">
        <v>5424978</v>
      </c>
      <c r="D649" s="205">
        <v>12</v>
      </c>
      <c r="E649" s="6" t="s">
        <v>211</v>
      </c>
      <c r="F649" s="6">
        <v>2</v>
      </c>
      <c r="G649" s="6">
        <v>112</v>
      </c>
      <c r="H649" s="6">
        <v>224</v>
      </c>
      <c r="I649" s="6">
        <v>110</v>
      </c>
      <c r="J649" s="6">
        <f t="shared" si="60"/>
        <v>24640</v>
      </c>
      <c r="K649" s="6"/>
      <c r="L649" s="84">
        <f t="shared" si="62"/>
        <v>25142.857142857145</v>
      </c>
      <c r="M649" s="7"/>
      <c r="N649" s="7"/>
      <c r="O649" s="7"/>
      <c r="P649" s="7"/>
      <c r="Q649" s="7"/>
      <c r="R649" s="7"/>
      <c r="S649" s="119" t="s">
        <v>53</v>
      </c>
      <c r="T649" s="117">
        <v>2</v>
      </c>
      <c r="U649" s="10">
        <v>25142.857142857145</v>
      </c>
      <c r="V649" s="98">
        <f t="shared" si="63"/>
        <v>5.0278589091374486E-5</v>
      </c>
      <c r="W649" s="119" t="s">
        <v>53</v>
      </c>
      <c r="X649" s="117">
        <v>2</v>
      </c>
      <c r="Y649" s="10">
        <v>25142.857142857145</v>
      </c>
      <c r="Z649" s="98"/>
      <c r="AA649" s="9">
        <v>1358</v>
      </c>
      <c r="AB649" s="119" t="s">
        <v>53</v>
      </c>
      <c r="AC649" s="117">
        <v>2</v>
      </c>
      <c r="AD649" s="10">
        <v>25142.857142857145</v>
      </c>
      <c r="AE649" s="110">
        <f>(Tabelle1[[#This Row],[gesamter Wärmebedarf unter Berücksichtigung Wirkungsgrad Gasfeuerungsanlage (Gas) '[kWh/a'] 2030]]*0.7)/8760</f>
        <v>2.0091324200913241</v>
      </c>
      <c r="AF649" s="8">
        <f t="shared" si="61"/>
        <v>4.8608530748291453E-5</v>
      </c>
      <c r="AG649" s="119" t="s">
        <v>53</v>
      </c>
      <c r="AH649" s="117">
        <v>2</v>
      </c>
      <c r="AI649" s="10">
        <v>25142.857142857145</v>
      </c>
      <c r="AJ649" s="98">
        <f t="shared" si="64"/>
        <v>2.3891667270662704E-5</v>
      </c>
      <c r="AK649" s="119" t="s">
        <v>53</v>
      </c>
      <c r="AL649" s="117">
        <v>2</v>
      </c>
      <c r="AM649" s="10">
        <v>25142.857142857145</v>
      </c>
      <c r="AN649" s="98"/>
      <c r="AO649" s="119" t="s">
        <v>53</v>
      </c>
      <c r="AP649" s="117">
        <v>2</v>
      </c>
      <c r="AQ649" s="10">
        <v>25142.857142857145</v>
      </c>
      <c r="AR649" s="98">
        <f t="shared" si="65"/>
        <v>2.3891667270662704E-5</v>
      </c>
      <c r="AS649" s="119" t="s">
        <v>53</v>
      </c>
      <c r="AT649" s="117">
        <v>2</v>
      </c>
      <c r="AU649" s="10">
        <v>25142.857142857145</v>
      </c>
      <c r="AV649" s="8"/>
    </row>
    <row r="650" spans="1:48" x14ac:dyDescent="0.25">
      <c r="A650" s="6">
        <v>10647</v>
      </c>
      <c r="B650" s="6">
        <v>449457</v>
      </c>
      <c r="C650" s="6">
        <v>5424953</v>
      </c>
      <c r="D650" s="205">
        <v>13</v>
      </c>
      <c r="E650" s="6" t="s">
        <v>195</v>
      </c>
      <c r="F650" s="6">
        <v>1</v>
      </c>
      <c r="G650" s="6">
        <v>90</v>
      </c>
      <c r="H650" s="6">
        <v>90</v>
      </c>
      <c r="I650" s="6">
        <v>120</v>
      </c>
      <c r="J650" s="6">
        <f t="shared" si="60"/>
        <v>10800</v>
      </c>
      <c r="K650" s="6"/>
      <c r="L650" s="84">
        <f t="shared" si="62"/>
        <v>11020.408163265307</v>
      </c>
      <c r="M650" s="7"/>
      <c r="N650" s="7"/>
      <c r="O650" s="7"/>
      <c r="P650" s="7"/>
      <c r="Q650" s="7"/>
      <c r="R650" s="7"/>
      <c r="S650" s="119" t="s">
        <v>54</v>
      </c>
      <c r="T650" s="117">
        <v>1</v>
      </c>
      <c r="U650" s="10">
        <v>0</v>
      </c>
      <c r="V650" s="98">
        <f t="shared" si="63"/>
        <v>0</v>
      </c>
      <c r="W650" s="119" t="s">
        <v>54</v>
      </c>
      <c r="X650" s="117">
        <v>1</v>
      </c>
      <c r="Y650" s="10">
        <v>0</v>
      </c>
      <c r="Z650" s="98"/>
      <c r="AA650" s="9">
        <v>195</v>
      </c>
      <c r="AB650" s="119" t="s">
        <v>54</v>
      </c>
      <c r="AC650" s="117">
        <v>1</v>
      </c>
      <c r="AD650" s="10">
        <v>0</v>
      </c>
      <c r="AE650" s="110">
        <f>(Tabelle1[[#This Row],[gesamter Wärmebedarf unter Berücksichtigung Wirkungsgrad Gasfeuerungsanlage (Gas) '[kWh/a'] 2030]]*0.7)/8760</f>
        <v>0</v>
      </c>
      <c r="AF650" s="8">
        <f t="shared" si="61"/>
        <v>0</v>
      </c>
      <c r="AG650" s="119" t="s">
        <v>54</v>
      </c>
      <c r="AH650" s="117">
        <v>1</v>
      </c>
      <c r="AI650" s="10">
        <v>0</v>
      </c>
      <c r="AJ650" s="98">
        <f t="shared" si="64"/>
        <v>0</v>
      </c>
      <c r="AK650" s="119" t="s">
        <v>54</v>
      </c>
      <c r="AL650" s="117">
        <v>1</v>
      </c>
      <c r="AM650" s="10">
        <v>0</v>
      </c>
      <c r="AN650" s="98"/>
      <c r="AO650" s="119" t="s">
        <v>54</v>
      </c>
      <c r="AP650" s="117">
        <v>1</v>
      </c>
      <c r="AQ650" s="10">
        <v>0</v>
      </c>
      <c r="AR650" s="98">
        <f t="shared" si="65"/>
        <v>0</v>
      </c>
      <c r="AS650" s="119" t="s">
        <v>54</v>
      </c>
      <c r="AT650" s="117">
        <v>1</v>
      </c>
      <c r="AU650" s="10">
        <v>0</v>
      </c>
      <c r="AV650" s="8"/>
    </row>
    <row r="651" spans="1:48" x14ac:dyDescent="0.25">
      <c r="A651" s="6">
        <v>10648</v>
      </c>
      <c r="B651" s="6">
        <v>449476</v>
      </c>
      <c r="C651" s="6">
        <v>5424949</v>
      </c>
      <c r="D651" s="205">
        <v>14</v>
      </c>
      <c r="E651" s="6" t="s">
        <v>212</v>
      </c>
      <c r="F651" s="6">
        <v>1</v>
      </c>
      <c r="G651" s="6">
        <v>150</v>
      </c>
      <c r="H651" s="6">
        <v>150</v>
      </c>
      <c r="I651" s="6">
        <v>230</v>
      </c>
      <c r="J651" s="6">
        <f t="shared" si="60"/>
        <v>34500</v>
      </c>
      <c r="K651" s="6"/>
      <c r="L651" s="84">
        <f t="shared" si="62"/>
        <v>35204.081632653062</v>
      </c>
      <c r="M651" s="7"/>
      <c r="N651" s="7"/>
      <c r="O651" s="7"/>
      <c r="P651" s="7"/>
      <c r="Q651" s="7"/>
      <c r="R651" s="7"/>
      <c r="S651" s="119" t="s">
        <v>53</v>
      </c>
      <c r="T651" s="117">
        <v>1</v>
      </c>
      <c r="U651" s="10">
        <v>35204.081632653062</v>
      </c>
      <c r="V651" s="98">
        <f t="shared" si="63"/>
        <v>7.0398186836542994E-5</v>
      </c>
      <c r="W651" s="119" t="s">
        <v>53</v>
      </c>
      <c r="X651" s="117">
        <v>1</v>
      </c>
      <c r="Y651" s="10">
        <v>35204.081632653062</v>
      </c>
      <c r="Z651" s="98"/>
      <c r="AA651" s="9">
        <v>629</v>
      </c>
      <c r="AB651" s="119" t="s">
        <v>53</v>
      </c>
      <c r="AC651" s="117">
        <v>1</v>
      </c>
      <c r="AD651" s="10">
        <v>35204.081632653062</v>
      </c>
      <c r="AE651" s="110">
        <f>(Tabelle1[[#This Row],[gesamter Wärmebedarf unter Berücksichtigung Wirkungsgrad Gasfeuerungsanlage (Gas) '[kWh/a'] 2030]]*0.7)/8760</f>
        <v>2.8131115459882583</v>
      </c>
      <c r="AF651" s="8">
        <f t="shared" si="61"/>
        <v>6.8059834042859374E-5</v>
      </c>
      <c r="AG651" s="119" t="s">
        <v>53</v>
      </c>
      <c r="AH651" s="117">
        <v>1</v>
      </c>
      <c r="AI651" s="10">
        <v>35204.081632653062</v>
      </c>
      <c r="AJ651" s="98">
        <f t="shared" si="64"/>
        <v>3.3452212696341853E-5</v>
      </c>
      <c r="AK651" s="119" t="s">
        <v>53</v>
      </c>
      <c r="AL651" s="117">
        <v>1</v>
      </c>
      <c r="AM651" s="10">
        <v>35204.081632653062</v>
      </c>
      <c r="AN651" s="98"/>
      <c r="AO651" s="119" t="s">
        <v>53</v>
      </c>
      <c r="AP651" s="117">
        <v>1</v>
      </c>
      <c r="AQ651" s="10">
        <v>35204.081632653062</v>
      </c>
      <c r="AR651" s="98">
        <f t="shared" si="65"/>
        <v>3.3452212696341853E-5</v>
      </c>
      <c r="AS651" s="119" t="s">
        <v>53</v>
      </c>
      <c r="AT651" s="117">
        <v>1</v>
      </c>
      <c r="AU651" s="10">
        <v>35204.081632653062</v>
      </c>
      <c r="AV651" s="8"/>
    </row>
    <row r="652" spans="1:48" x14ac:dyDescent="0.25">
      <c r="A652" s="6">
        <v>10649</v>
      </c>
      <c r="B652" s="6">
        <v>449493</v>
      </c>
      <c r="C652" s="6">
        <v>5424973</v>
      </c>
      <c r="D652" s="205">
        <v>12</v>
      </c>
      <c r="E652" s="6" t="s">
        <v>212</v>
      </c>
      <c r="F652" s="6">
        <v>1</v>
      </c>
      <c r="G652" s="6">
        <v>150</v>
      </c>
      <c r="H652" s="6">
        <v>150</v>
      </c>
      <c r="I652" s="6">
        <v>200</v>
      </c>
      <c r="J652" s="6">
        <f t="shared" si="60"/>
        <v>30000</v>
      </c>
      <c r="K652" s="6"/>
      <c r="L652" s="84">
        <f t="shared" si="62"/>
        <v>30612.244897959183</v>
      </c>
      <c r="M652" s="7"/>
      <c r="N652" s="7"/>
      <c r="O652" s="7"/>
      <c r="P652" s="7"/>
      <c r="Q652" s="7"/>
      <c r="R652" s="7"/>
      <c r="S652" s="119" t="s">
        <v>54</v>
      </c>
      <c r="T652" s="117">
        <v>1</v>
      </c>
      <c r="U652" s="10">
        <v>0</v>
      </c>
      <c r="V652" s="98">
        <f t="shared" si="63"/>
        <v>0</v>
      </c>
      <c r="W652" s="119" t="s">
        <v>54</v>
      </c>
      <c r="X652" s="117">
        <v>1</v>
      </c>
      <c r="Y652" s="10">
        <v>0</v>
      </c>
      <c r="Z652" s="98"/>
      <c r="AA652" s="9">
        <v>1586</v>
      </c>
      <c r="AB652" s="119" t="s">
        <v>54</v>
      </c>
      <c r="AC652" s="117">
        <v>1</v>
      </c>
      <c r="AD652" s="10">
        <v>0</v>
      </c>
      <c r="AE652" s="110">
        <f>(Tabelle1[[#This Row],[gesamter Wärmebedarf unter Berücksichtigung Wirkungsgrad Gasfeuerungsanlage (Gas) '[kWh/a'] 2030]]*0.7)/8760</f>
        <v>0</v>
      </c>
      <c r="AF652" s="8">
        <f t="shared" si="61"/>
        <v>0</v>
      </c>
      <c r="AG652" s="119" t="s">
        <v>54</v>
      </c>
      <c r="AH652" s="117">
        <v>1</v>
      </c>
      <c r="AI652" s="10">
        <v>0</v>
      </c>
      <c r="AJ652" s="98">
        <f t="shared" si="64"/>
        <v>0</v>
      </c>
      <c r="AK652" s="119" t="s">
        <v>54</v>
      </c>
      <c r="AL652" s="117">
        <v>1</v>
      </c>
      <c r="AM652" s="10">
        <v>0</v>
      </c>
      <c r="AN652" s="98"/>
      <c r="AO652" s="119" t="s">
        <v>54</v>
      </c>
      <c r="AP652" s="117">
        <v>1</v>
      </c>
      <c r="AQ652" s="10">
        <v>0</v>
      </c>
      <c r="AR652" s="98">
        <f t="shared" si="65"/>
        <v>0</v>
      </c>
      <c r="AS652" s="119" t="s">
        <v>54</v>
      </c>
      <c r="AT652" s="117">
        <v>1</v>
      </c>
      <c r="AU652" s="10">
        <v>0</v>
      </c>
      <c r="AV652" s="8"/>
    </row>
    <row r="653" spans="1:48" x14ac:dyDescent="0.25">
      <c r="A653" s="6">
        <v>10650</v>
      </c>
      <c r="B653" s="6">
        <v>449492</v>
      </c>
      <c r="C653" s="6">
        <v>5424949</v>
      </c>
      <c r="D653" s="205">
        <v>10</v>
      </c>
      <c r="E653" s="6" t="s">
        <v>212</v>
      </c>
      <c r="F653" s="6">
        <v>1</v>
      </c>
      <c r="G653" s="6">
        <v>150</v>
      </c>
      <c r="H653" s="6">
        <v>150</v>
      </c>
      <c r="I653" s="6">
        <v>230</v>
      </c>
      <c r="J653" s="6">
        <f t="shared" si="60"/>
        <v>34500</v>
      </c>
      <c r="K653" s="6"/>
      <c r="L653" s="84">
        <f t="shared" si="62"/>
        <v>35204.081632653062</v>
      </c>
      <c r="M653" s="7"/>
      <c r="N653" s="7"/>
      <c r="O653" s="7"/>
      <c r="P653" s="7"/>
      <c r="Q653" s="7"/>
      <c r="R653" s="7"/>
      <c r="S653" s="119" t="s">
        <v>54</v>
      </c>
      <c r="T653" s="117">
        <v>1</v>
      </c>
      <c r="U653" s="10">
        <v>0</v>
      </c>
      <c r="V653" s="98">
        <f t="shared" si="63"/>
        <v>0</v>
      </c>
      <c r="W653" s="119" t="s">
        <v>54</v>
      </c>
      <c r="X653" s="117">
        <v>1</v>
      </c>
      <c r="Y653" s="10">
        <v>0</v>
      </c>
      <c r="Z653" s="98"/>
      <c r="AA653" s="9">
        <v>302</v>
      </c>
      <c r="AB653" s="119" t="s">
        <v>54</v>
      </c>
      <c r="AC653" s="117">
        <v>1</v>
      </c>
      <c r="AD653" s="10">
        <v>0</v>
      </c>
      <c r="AE653" s="110">
        <f>(Tabelle1[[#This Row],[gesamter Wärmebedarf unter Berücksichtigung Wirkungsgrad Gasfeuerungsanlage (Gas) '[kWh/a'] 2030]]*0.7)/8760</f>
        <v>0</v>
      </c>
      <c r="AF653" s="8">
        <f t="shared" si="61"/>
        <v>0</v>
      </c>
      <c r="AG653" s="119" t="s">
        <v>54</v>
      </c>
      <c r="AH653" s="117">
        <v>1</v>
      </c>
      <c r="AI653" s="10">
        <v>0</v>
      </c>
      <c r="AJ653" s="98">
        <f t="shared" si="64"/>
        <v>0</v>
      </c>
      <c r="AK653" s="119" t="s">
        <v>54</v>
      </c>
      <c r="AL653" s="117">
        <v>1</v>
      </c>
      <c r="AM653" s="10">
        <v>0</v>
      </c>
      <c r="AN653" s="98"/>
      <c r="AO653" s="119" t="s">
        <v>54</v>
      </c>
      <c r="AP653" s="117">
        <v>1</v>
      </c>
      <c r="AQ653" s="10">
        <v>0</v>
      </c>
      <c r="AR653" s="98">
        <f t="shared" si="65"/>
        <v>0</v>
      </c>
      <c r="AS653" s="119" t="s">
        <v>54</v>
      </c>
      <c r="AT653" s="117">
        <v>1</v>
      </c>
      <c r="AU653" s="10">
        <v>0</v>
      </c>
      <c r="AV653" s="8"/>
    </row>
    <row r="654" spans="1:48" x14ac:dyDescent="0.25">
      <c r="A654" s="6">
        <v>10651</v>
      </c>
      <c r="B654" s="6">
        <v>449506</v>
      </c>
      <c r="C654" s="6">
        <v>5424947</v>
      </c>
      <c r="D654" s="205">
        <v>9</v>
      </c>
      <c r="E654" s="75" t="s">
        <v>210</v>
      </c>
      <c r="F654" s="6">
        <v>6.73</v>
      </c>
      <c r="G654" s="6">
        <v>70</v>
      </c>
      <c r="H654" s="6">
        <v>471.1</v>
      </c>
      <c r="I654" s="6">
        <v>90</v>
      </c>
      <c r="J654" s="6">
        <f t="shared" si="60"/>
        <v>42399</v>
      </c>
      <c r="K654" s="6"/>
      <c r="L654" s="84">
        <f t="shared" si="62"/>
        <v>43264.285714285717</v>
      </c>
      <c r="M654" s="7"/>
      <c r="N654" s="7"/>
      <c r="O654" s="7"/>
      <c r="P654" s="7"/>
      <c r="Q654" s="7"/>
      <c r="R654" s="7"/>
      <c r="S654" s="119" t="s">
        <v>54</v>
      </c>
      <c r="T654" s="117">
        <v>6.73</v>
      </c>
      <c r="U654" s="10">
        <v>0</v>
      </c>
      <c r="V654" s="98">
        <f t="shared" si="63"/>
        <v>0</v>
      </c>
      <c r="W654" s="119" t="s">
        <v>54</v>
      </c>
      <c r="X654" s="117">
        <v>6.73</v>
      </c>
      <c r="Y654" s="10">
        <v>0</v>
      </c>
      <c r="Z654" s="98"/>
      <c r="AA654" s="9">
        <v>1303</v>
      </c>
      <c r="AB654" s="119" t="s">
        <v>54</v>
      </c>
      <c r="AC654" s="117">
        <v>6.73</v>
      </c>
      <c r="AD654" s="10">
        <v>0</v>
      </c>
      <c r="AE654" s="110">
        <f>(Tabelle1[[#This Row],[gesamter Wärmebedarf unter Berücksichtigung Wirkungsgrad Gasfeuerungsanlage (Gas) '[kWh/a'] 2030]]*0.7)/8760</f>
        <v>0</v>
      </c>
      <c r="AF654" s="8">
        <f t="shared" si="61"/>
        <v>0</v>
      </c>
      <c r="AG654" s="119" t="s">
        <v>54</v>
      </c>
      <c r="AH654" s="117">
        <v>6.73</v>
      </c>
      <c r="AI654" s="10">
        <v>0</v>
      </c>
      <c r="AJ654" s="98">
        <f t="shared" si="64"/>
        <v>0</v>
      </c>
      <c r="AK654" s="119" t="s">
        <v>54</v>
      </c>
      <c r="AL654" s="117">
        <v>6.73</v>
      </c>
      <c r="AM654" s="10">
        <v>0</v>
      </c>
      <c r="AN654" s="98"/>
      <c r="AO654" s="119" t="s">
        <v>54</v>
      </c>
      <c r="AP654" s="117">
        <v>6.73</v>
      </c>
      <c r="AQ654" s="10">
        <v>0</v>
      </c>
      <c r="AR654" s="98">
        <f t="shared" si="65"/>
        <v>0</v>
      </c>
      <c r="AS654" s="119" t="s">
        <v>54</v>
      </c>
      <c r="AT654" s="117">
        <v>6.73</v>
      </c>
      <c r="AU654" s="10">
        <v>0</v>
      </c>
      <c r="AV654" s="8"/>
    </row>
    <row r="655" spans="1:48" x14ac:dyDescent="0.25">
      <c r="A655" s="6">
        <v>10652</v>
      </c>
      <c r="B655" s="6">
        <v>449512</v>
      </c>
      <c r="C655" s="6">
        <v>5424968</v>
      </c>
      <c r="D655" s="205">
        <v>6</v>
      </c>
      <c r="E655" s="6" t="s">
        <v>211</v>
      </c>
      <c r="F655" s="6">
        <v>2</v>
      </c>
      <c r="G655" s="6">
        <v>112</v>
      </c>
      <c r="H655" s="6">
        <v>224</v>
      </c>
      <c r="I655" s="6">
        <v>160</v>
      </c>
      <c r="J655" s="6">
        <f t="shared" si="60"/>
        <v>35840</v>
      </c>
      <c r="K655" s="6"/>
      <c r="L655" s="84">
        <f t="shared" si="62"/>
        <v>36571.428571428572</v>
      </c>
      <c r="M655" s="7"/>
      <c r="N655" s="7"/>
      <c r="O655" s="7"/>
      <c r="P655" s="7"/>
      <c r="Q655" s="7"/>
      <c r="R655" s="7"/>
      <c r="S655" s="119" t="s">
        <v>54</v>
      </c>
      <c r="T655" s="117">
        <v>2</v>
      </c>
      <c r="U655" s="10">
        <v>0</v>
      </c>
      <c r="V655" s="98">
        <f t="shared" si="63"/>
        <v>0</v>
      </c>
      <c r="W655" s="119" t="s">
        <v>54</v>
      </c>
      <c r="X655" s="117">
        <v>2</v>
      </c>
      <c r="Y655" s="10">
        <v>0</v>
      </c>
      <c r="Z655" s="98"/>
      <c r="AA655" s="9">
        <v>836</v>
      </c>
      <c r="AB655" s="119" t="s">
        <v>54</v>
      </c>
      <c r="AC655" s="117">
        <v>2</v>
      </c>
      <c r="AD655" s="10">
        <v>0</v>
      </c>
      <c r="AE655" s="110">
        <f>(Tabelle1[[#This Row],[gesamter Wärmebedarf unter Berücksichtigung Wirkungsgrad Gasfeuerungsanlage (Gas) '[kWh/a'] 2030]]*0.7)/8760</f>
        <v>0</v>
      </c>
      <c r="AF655" s="8">
        <f t="shared" si="61"/>
        <v>0</v>
      </c>
      <c r="AG655" s="119" t="s">
        <v>54</v>
      </c>
      <c r="AH655" s="117">
        <v>2</v>
      </c>
      <c r="AI655" s="10">
        <v>0</v>
      </c>
      <c r="AJ655" s="98">
        <f t="shared" si="64"/>
        <v>0</v>
      </c>
      <c r="AK655" s="119" t="s">
        <v>54</v>
      </c>
      <c r="AL655" s="117">
        <v>2</v>
      </c>
      <c r="AM655" s="10">
        <v>0</v>
      </c>
      <c r="AN655" s="98"/>
      <c r="AO655" s="119" t="s">
        <v>54</v>
      </c>
      <c r="AP655" s="117">
        <v>2</v>
      </c>
      <c r="AQ655" s="10">
        <v>0</v>
      </c>
      <c r="AR655" s="98">
        <f t="shared" si="65"/>
        <v>0</v>
      </c>
      <c r="AS655" s="119" t="s">
        <v>54</v>
      </c>
      <c r="AT655" s="117">
        <v>2</v>
      </c>
      <c r="AU655" s="10">
        <v>0</v>
      </c>
      <c r="AV655" s="8"/>
    </row>
    <row r="656" spans="1:48" x14ac:dyDescent="0.25">
      <c r="A656" s="6">
        <v>10653</v>
      </c>
      <c r="B656" s="6">
        <v>449530</v>
      </c>
      <c r="C656" s="6">
        <v>5424965</v>
      </c>
      <c r="D656" s="205">
        <v>11</v>
      </c>
      <c r="E656" s="6" t="s">
        <v>211</v>
      </c>
      <c r="F656" s="6">
        <v>2</v>
      </c>
      <c r="G656" s="6">
        <v>112</v>
      </c>
      <c r="H656" s="6">
        <v>224</v>
      </c>
      <c r="I656" s="6">
        <v>110</v>
      </c>
      <c r="J656" s="6">
        <f t="shared" si="60"/>
        <v>24640</v>
      </c>
      <c r="K656" s="6"/>
      <c r="L656" s="84">
        <f t="shared" si="62"/>
        <v>25142.857142857145</v>
      </c>
      <c r="M656" s="7"/>
      <c r="N656" s="7"/>
      <c r="O656" s="7"/>
      <c r="P656" s="7"/>
      <c r="Q656" s="7"/>
      <c r="R656" s="7"/>
      <c r="S656" s="119" t="s">
        <v>54</v>
      </c>
      <c r="T656" s="117">
        <v>2</v>
      </c>
      <c r="U656" s="10">
        <v>0</v>
      </c>
      <c r="V656" s="98">
        <f t="shared" si="63"/>
        <v>0</v>
      </c>
      <c r="W656" s="119" t="s">
        <v>54</v>
      </c>
      <c r="X656" s="117">
        <v>2</v>
      </c>
      <c r="Y656" s="10">
        <v>0</v>
      </c>
      <c r="Z656" s="98"/>
      <c r="AA656" s="9">
        <v>1136</v>
      </c>
      <c r="AB656" s="119" t="s">
        <v>54</v>
      </c>
      <c r="AC656" s="117">
        <v>2</v>
      </c>
      <c r="AD656" s="10">
        <v>0</v>
      </c>
      <c r="AE656" s="110">
        <f>(Tabelle1[[#This Row],[gesamter Wärmebedarf unter Berücksichtigung Wirkungsgrad Gasfeuerungsanlage (Gas) '[kWh/a'] 2030]]*0.7)/8760</f>
        <v>0</v>
      </c>
      <c r="AF656" s="8">
        <f t="shared" si="61"/>
        <v>0</v>
      </c>
      <c r="AG656" s="119" t="s">
        <v>54</v>
      </c>
      <c r="AH656" s="117">
        <v>2</v>
      </c>
      <c r="AI656" s="10">
        <v>0</v>
      </c>
      <c r="AJ656" s="98">
        <f t="shared" si="64"/>
        <v>0</v>
      </c>
      <c r="AK656" s="119" t="s">
        <v>54</v>
      </c>
      <c r="AL656" s="117">
        <v>2</v>
      </c>
      <c r="AM656" s="10">
        <v>0</v>
      </c>
      <c r="AN656" s="98"/>
      <c r="AO656" s="119" t="s">
        <v>54</v>
      </c>
      <c r="AP656" s="117">
        <v>2</v>
      </c>
      <c r="AQ656" s="10">
        <v>0</v>
      </c>
      <c r="AR656" s="98">
        <f t="shared" si="65"/>
        <v>0</v>
      </c>
      <c r="AS656" s="119" t="s">
        <v>54</v>
      </c>
      <c r="AT656" s="117">
        <v>2</v>
      </c>
      <c r="AU656" s="10">
        <v>0</v>
      </c>
      <c r="AV656" s="8"/>
    </row>
    <row r="657" spans="1:48" x14ac:dyDescent="0.25">
      <c r="A657" s="6">
        <v>10654</v>
      </c>
      <c r="B657" s="6">
        <v>449512</v>
      </c>
      <c r="C657" s="6">
        <v>5424983</v>
      </c>
      <c r="D657" s="205">
        <v>9</v>
      </c>
      <c r="E657" s="6" t="s">
        <v>212</v>
      </c>
      <c r="F657" s="6">
        <v>1</v>
      </c>
      <c r="G657" s="6">
        <v>150</v>
      </c>
      <c r="H657" s="6">
        <v>150</v>
      </c>
      <c r="I657" s="6">
        <v>50</v>
      </c>
      <c r="J657" s="6">
        <f t="shared" si="60"/>
        <v>7500</v>
      </c>
      <c r="K657" s="6"/>
      <c r="L657" s="84">
        <f t="shared" si="62"/>
        <v>7653.0612244897957</v>
      </c>
      <c r="M657" s="7"/>
      <c r="N657" s="7"/>
      <c r="O657" s="7"/>
      <c r="P657" s="7"/>
      <c r="Q657" s="7"/>
      <c r="R657" s="7"/>
      <c r="S657" s="119" t="s">
        <v>54</v>
      </c>
      <c r="T657" s="117">
        <v>1</v>
      </c>
      <c r="U657" s="10">
        <v>0</v>
      </c>
      <c r="V657" s="98">
        <f t="shared" si="63"/>
        <v>0</v>
      </c>
      <c r="W657" s="119" t="s">
        <v>54</v>
      </c>
      <c r="X657" s="117">
        <v>1</v>
      </c>
      <c r="Y657" s="10">
        <v>0</v>
      </c>
      <c r="Z657" s="98"/>
      <c r="AA657" s="9">
        <v>628</v>
      </c>
      <c r="AB657" s="119" t="s">
        <v>54</v>
      </c>
      <c r="AC657" s="117">
        <v>1</v>
      </c>
      <c r="AD657" s="10">
        <v>0</v>
      </c>
      <c r="AE657" s="110">
        <f>(Tabelle1[[#This Row],[gesamter Wärmebedarf unter Berücksichtigung Wirkungsgrad Gasfeuerungsanlage (Gas) '[kWh/a'] 2030]]*0.7)/8760</f>
        <v>0</v>
      </c>
      <c r="AF657" s="8">
        <f t="shared" si="61"/>
        <v>0</v>
      </c>
      <c r="AG657" s="119" t="s">
        <v>54</v>
      </c>
      <c r="AH657" s="117">
        <v>1</v>
      </c>
      <c r="AI657" s="10">
        <v>0</v>
      </c>
      <c r="AJ657" s="98">
        <f t="shared" si="64"/>
        <v>0</v>
      </c>
      <c r="AK657" s="119" t="s">
        <v>54</v>
      </c>
      <c r="AL657" s="117">
        <v>1</v>
      </c>
      <c r="AM657" s="10">
        <v>0</v>
      </c>
      <c r="AN657" s="98"/>
      <c r="AO657" s="119" t="s">
        <v>54</v>
      </c>
      <c r="AP657" s="117">
        <v>1</v>
      </c>
      <c r="AQ657" s="10">
        <v>0</v>
      </c>
      <c r="AR657" s="98">
        <f t="shared" si="65"/>
        <v>0</v>
      </c>
      <c r="AS657" s="119" t="s">
        <v>54</v>
      </c>
      <c r="AT657" s="117">
        <v>1</v>
      </c>
      <c r="AU657" s="10">
        <v>0</v>
      </c>
      <c r="AV657" s="8"/>
    </row>
    <row r="658" spans="1:48" x14ac:dyDescent="0.25">
      <c r="A658" s="6">
        <v>10655</v>
      </c>
      <c r="B658" s="6">
        <v>449534</v>
      </c>
      <c r="C658" s="6">
        <v>5424997</v>
      </c>
      <c r="D658" s="205">
        <v>10</v>
      </c>
      <c r="E658" s="6" t="s">
        <v>212</v>
      </c>
      <c r="F658" s="6">
        <v>1</v>
      </c>
      <c r="G658" s="6">
        <v>150</v>
      </c>
      <c r="H658" s="6">
        <v>150</v>
      </c>
      <c r="I658" s="6">
        <v>170</v>
      </c>
      <c r="J658" s="6">
        <f t="shared" si="60"/>
        <v>25500</v>
      </c>
      <c r="K658" s="6"/>
      <c r="L658" s="84">
        <f t="shared" si="62"/>
        <v>26020.408163265307</v>
      </c>
      <c r="M658" s="7"/>
      <c r="N658" s="7"/>
      <c r="O658" s="7"/>
      <c r="P658" s="7"/>
      <c r="Q658" s="7"/>
      <c r="R658" s="7"/>
      <c r="S658" s="119" t="s">
        <v>53</v>
      </c>
      <c r="T658" s="117">
        <v>1</v>
      </c>
      <c r="U658" s="10">
        <v>26020.408163265307</v>
      </c>
      <c r="V658" s="98">
        <f t="shared" si="63"/>
        <v>5.2033442444401349E-5</v>
      </c>
      <c r="W658" s="119" t="s">
        <v>53</v>
      </c>
      <c r="X658" s="117">
        <v>1</v>
      </c>
      <c r="Y658" s="10">
        <v>26020.408163265307</v>
      </c>
      <c r="Z658" s="98"/>
      <c r="AA658" s="9">
        <v>855</v>
      </c>
      <c r="AB658" s="119" t="s">
        <v>53</v>
      </c>
      <c r="AC658" s="117">
        <v>1</v>
      </c>
      <c r="AD658" s="10">
        <v>26020.408163265307</v>
      </c>
      <c r="AE658" s="110">
        <f>(Tabelle1[[#This Row],[gesamter Wärmebedarf unter Berücksichtigung Wirkungsgrad Gasfeuerungsanlage (Gas) '[kWh/a'] 2030]]*0.7)/8760</f>
        <v>2.0792563600782779</v>
      </c>
      <c r="AF658" s="8">
        <f t="shared" si="61"/>
        <v>5.0305094727330838E-5</v>
      </c>
      <c r="AG658" s="119" t="s">
        <v>54</v>
      </c>
      <c r="AH658" s="117">
        <v>1</v>
      </c>
      <c r="AI658" s="10">
        <v>0</v>
      </c>
      <c r="AJ658" s="98">
        <f t="shared" si="64"/>
        <v>0</v>
      </c>
      <c r="AK658" s="119" t="s">
        <v>54</v>
      </c>
      <c r="AL658" s="117">
        <v>1</v>
      </c>
      <c r="AM658" s="10">
        <v>0</v>
      </c>
      <c r="AN658" s="98"/>
      <c r="AO658" s="119" t="s">
        <v>54</v>
      </c>
      <c r="AP658" s="117">
        <v>1</v>
      </c>
      <c r="AQ658" s="10">
        <v>0</v>
      </c>
      <c r="AR658" s="98">
        <f t="shared" si="65"/>
        <v>0</v>
      </c>
      <c r="AS658" s="119" t="s">
        <v>54</v>
      </c>
      <c r="AT658" s="117">
        <v>1</v>
      </c>
      <c r="AU658" s="10">
        <v>0</v>
      </c>
      <c r="AV658" s="8"/>
    </row>
    <row r="659" spans="1:48" x14ac:dyDescent="0.25">
      <c r="A659" s="6">
        <v>10656</v>
      </c>
      <c r="B659" s="6">
        <v>449537</v>
      </c>
      <c r="C659" s="6">
        <v>5425015</v>
      </c>
      <c r="D659" s="205">
        <v>10</v>
      </c>
      <c r="E659" s="6" t="s">
        <v>211</v>
      </c>
      <c r="F659" s="6">
        <v>2</v>
      </c>
      <c r="G659" s="6">
        <v>112</v>
      </c>
      <c r="H659" s="6">
        <v>224</v>
      </c>
      <c r="I659" s="6">
        <v>180</v>
      </c>
      <c r="J659" s="6">
        <f t="shared" si="60"/>
        <v>40320</v>
      </c>
      <c r="K659" s="6"/>
      <c r="L659" s="84">
        <f t="shared" si="62"/>
        <v>41142.857142857145</v>
      </c>
      <c r="M659" s="7"/>
      <c r="N659" s="7"/>
      <c r="O659" s="7"/>
      <c r="P659" s="7"/>
      <c r="Q659" s="7"/>
      <c r="R659" s="7"/>
      <c r="S659" s="119" t="s">
        <v>54</v>
      </c>
      <c r="T659" s="117">
        <v>2</v>
      </c>
      <c r="U659" s="10">
        <v>0</v>
      </c>
      <c r="V659" s="98">
        <f t="shared" si="63"/>
        <v>0</v>
      </c>
      <c r="W659" s="119" t="s">
        <v>54</v>
      </c>
      <c r="X659" s="117">
        <v>2</v>
      </c>
      <c r="Y659" s="10">
        <v>0</v>
      </c>
      <c r="Z659" s="98"/>
      <c r="AA659" s="9">
        <v>406</v>
      </c>
      <c r="AB659" s="119" t="s">
        <v>54</v>
      </c>
      <c r="AC659" s="117">
        <v>2</v>
      </c>
      <c r="AD659" s="10">
        <v>0</v>
      </c>
      <c r="AE659" s="110">
        <f>(Tabelle1[[#This Row],[gesamter Wärmebedarf unter Berücksichtigung Wirkungsgrad Gasfeuerungsanlage (Gas) '[kWh/a'] 2030]]*0.7)/8760</f>
        <v>0</v>
      </c>
      <c r="AF659" s="8">
        <f t="shared" si="61"/>
        <v>0</v>
      </c>
      <c r="AG659" s="119" t="s">
        <v>54</v>
      </c>
      <c r="AH659" s="117">
        <v>2</v>
      </c>
      <c r="AI659" s="10">
        <v>0</v>
      </c>
      <c r="AJ659" s="98">
        <f t="shared" si="64"/>
        <v>0</v>
      </c>
      <c r="AK659" s="119" t="s">
        <v>54</v>
      </c>
      <c r="AL659" s="117">
        <v>2</v>
      </c>
      <c r="AM659" s="10">
        <v>0</v>
      </c>
      <c r="AN659" s="98"/>
      <c r="AO659" s="119" t="s">
        <v>54</v>
      </c>
      <c r="AP659" s="117">
        <v>2</v>
      </c>
      <c r="AQ659" s="10">
        <v>0</v>
      </c>
      <c r="AR659" s="98">
        <f t="shared" si="65"/>
        <v>0</v>
      </c>
      <c r="AS659" s="119" t="s">
        <v>54</v>
      </c>
      <c r="AT659" s="117">
        <v>2</v>
      </c>
      <c r="AU659" s="10">
        <v>0</v>
      </c>
      <c r="AV659" s="8"/>
    </row>
    <row r="660" spans="1:48" x14ac:dyDescent="0.25">
      <c r="A660" s="6">
        <v>10657</v>
      </c>
      <c r="B660" s="6">
        <v>449517</v>
      </c>
      <c r="C660" s="6">
        <v>5425021</v>
      </c>
      <c r="D660" s="205">
        <v>11</v>
      </c>
      <c r="E660" s="6" t="s">
        <v>195</v>
      </c>
      <c r="F660" s="6">
        <v>1</v>
      </c>
      <c r="G660" s="6">
        <v>90</v>
      </c>
      <c r="H660" s="6">
        <v>90</v>
      </c>
      <c r="I660" s="6">
        <v>240</v>
      </c>
      <c r="J660" s="6">
        <f t="shared" si="60"/>
        <v>21600</v>
      </c>
      <c r="K660" s="6"/>
      <c r="L660" s="84">
        <f t="shared" si="62"/>
        <v>22040.816326530614</v>
      </c>
      <c r="M660" s="7"/>
      <c r="N660" s="7"/>
      <c r="O660" s="7"/>
      <c r="P660" s="7"/>
      <c r="Q660" s="7"/>
      <c r="R660" s="7"/>
      <c r="S660" s="119" t="s">
        <v>54</v>
      </c>
      <c r="T660" s="117">
        <v>1</v>
      </c>
      <c r="U660" s="10">
        <v>0</v>
      </c>
      <c r="V660" s="98">
        <f t="shared" si="63"/>
        <v>0</v>
      </c>
      <c r="W660" s="119" t="s">
        <v>54</v>
      </c>
      <c r="X660" s="117">
        <v>1</v>
      </c>
      <c r="Y660" s="10">
        <v>0</v>
      </c>
      <c r="Z660" s="98"/>
      <c r="AA660" s="9">
        <v>507</v>
      </c>
      <c r="AB660" s="119" t="s">
        <v>54</v>
      </c>
      <c r="AC660" s="117">
        <v>1</v>
      </c>
      <c r="AD660" s="10">
        <v>0</v>
      </c>
      <c r="AE660" s="110">
        <f>(Tabelle1[[#This Row],[gesamter Wärmebedarf unter Berücksichtigung Wirkungsgrad Gasfeuerungsanlage (Gas) '[kWh/a'] 2030]]*0.7)/8760</f>
        <v>0</v>
      </c>
      <c r="AF660" s="8">
        <f t="shared" si="61"/>
        <v>0</v>
      </c>
      <c r="AG660" s="119" t="s">
        <v>54</v>
      </c>
      <c r="AH660" s="117">
        <v>1</v>
      </c>
      <c r="AI660" s="10">
        <v>0</v>
      </c>
      <c r="AJ660" s="98">
        <f t="shared" si="64"/>
        <v>0</v>
      </c>
      <c r="AK660" s="119" t="s">
        <v>54</v>
      </c>
      <c r="AL660" s="117">
        <v>1</v>
      </c>
      <c r="AM660" s="10">
        <v>0</v>
      </c>
      <c r="AN660" s="98"/>
      <c r="AO660" s="119" t="s">
        <v>54</v>
      </c>
      <c r="AP660" s="117">
        <v>1</v>
      </c>
      <c r="AQ660" s="10">
        <v>0</v>
      </c>
      <c r="AR660" s="98">
        <f t="shared" si="65"/>
        <v>0</v>
      </c>
      <c r="AS660" s="119" t="s">
        <v>54</v>
      </c>
      <c r="AT660" s="117">
        <v>1</v>
      </c>
      <c r="AU660" s="10">
        <v>0</v>
      </c>
      <c r="AV660" s="8"/>
    </row>
    <row r="661" spans="1:48" x14ac:dyDescent="0.25">
      <c r="A661" s="6">
        <v>10658</v>
      </c>
      <c r="B661" s="6">
        <v>449563</v>
      </c>
      <c r="C661" s="6">
        <v>5424957</v>
      </c>
      <c r="D661" s="205">
        <v>14</v>
      </c>
      <c r="E661" s="6" t="s">
        <v>212</v>
      </c>
      <c r="F661" s="6">
        <v>1</v>
      </c>
      <c r="G661" s="6">
        <v>150</v>
      </c>
      <c r="H661" s="6">
        <v>150</v>
      </c>
      <c r="I661" s="6">
        <v>270</v>
      </c>
      <c r="J661" s="6">
        <f t="shared" si="60"/>
        <v>40500</v>
      </c>
      <c r="K661" s="6"/>
      <c r="L661" s="84">
        <f t="shared" si="62"/>
        <v>41326.530612244896</v>
      </c>
      <c r="M661" s="7"/>
      <c r="N661" s="7"/>
      <c r="O661" s="7"/>
      <c r="P661" s="7"/>
      <c r="Q661" s="7"/>
      <c r="R661" s="7"/>
      <c r="S661" s="119" t="s">
        <v>54</v>
      </c>
      <c r="T661" s="117">
        <v>1</v>
      </c>
      <c r="U661" s="10">
        <v>0</v>
      </c>
      <c r="V661" s="98">
        <f t="shared" si="63"/>
        <v>0</v>
      </c>
      <c r="W661" s="119" t="s">
        <v>54</v>
      </c>
      <c r="X661" s="117">
        <v>1</v>
      </c>
      <c r="Y661" s="10">
        <v>0</v>
      </c>
      <c r="Z661" s="98"/>
      <c r="AA661" s="9">
        <v>1698</v>
      </c>
      <c r="AB661" s="119" t="s">
        <v>54</v>
      </c>
      <c r="AC661" s="117">
        <v>1</v>
      </c>
      <c r="AD661" s="10">
        <v>0</v>
      </c>
      <c r="AE661" s="110">
        <f>(Tabelle1[[#This Row],[gesamter Wärmebedarf unter Berücksichtigung Wirkungsgrad Gasfeuerungsanlage (Gas) '[kWh/a'] 2030]]*0.7)/8760</f>
        <v>0</v>
      </c>
      <c r="AF661" s="8">
        <f t="shared" si="61"/>
        <v>0</v>
      </c>
      <c r="AG661" s="119" t="s">
        <v>54</v>
      </c>
      <c r="AH661" s="117">
        <v>1</v>
      </c>
      <c r="AI661" s="10">
        <v>0</v>
      </c>
      <c r="AJ661" s="98">
        <f t="shared" si="64"/>
        <v>0</v>
      </c>
      <c r="AK661" s="119" t="s">
        <v>54</v>
      </c>
      <c r="AL661" s="117">
        <v>1</v>
      </c>
      <c r="AM661" s="10">
        <v>0</v>
      </c>
      <c r="AN661" s="98"/>
      <c r="AO661" s="119" t="s">
        <v>54</v>
      </c>
      <c r="AP661" s="117">
        <v>1</v>
      </c>
      <c r="AQ661" s="10">
        <v>0</v>
      </c>
      <c r="AR661" s="98">
        <f t="shared" si="65"/>
        <v>0</v>
      </c>
      <c r="AS661" s="119" t="s">
        <v>54</v>
      </c>
      <c r="AT661" s="117">
        <v>1</v>
      </c>
      <c r="AU661" s="10">
        <v>0</v>
      </c>
      <c r="AV661" s="8"/>
    </row>
    <row r="662" spans="1:48" x14ac:dyDescent="0.25">
      <c r="A662" s="6">
        <v>10659</v>
      </c>
      <c r="B662" s="6">
        <v>449549</v>
      </c>
      <c r="C662" s="6">
        <v>5424962</v>
      </c>
      <c r="D662" s="205">
        <v>15</v>
      </c>
      <c r="E662" s="75" t="s">
        <v>210</v>
      </c>
      <c r="F662" s="6">
        <v>6.73</v>
      </c>
      <c r="G662" s="6">
        <v>70</v>
      </c>
      <c r="H662" s="6">
        <v>471.1</v>
      </c>
      <c r="I662" s="6">
        <v>200</v>
      </c>
      <c r="J662" s="6">
        <f t="shared" si="60"/>
        <v>94220</v>
      </c>
      <c r="K662" s="6"/>
      <c r="L662" s="84">
        <f t="shared" si="62"/>
        <v>96142.857142857145</v>
      </c>
      <c r="M662" s="7"/>
      <c r="N662" s="7"/>
      <c r="O662" s="7"/>
      <c r="P662" s="7"/>
      <c r="Q662" s="7"/>
      <c r="R662" s="7"/>
      <c r="S662" s="119" t="s">
        <v>54</v>
      </c>
      <c r="T662" s="117">
        <v>6.73</v>
      </c>
      <c r="U662" s="10">
        <v>0</v>
      </c>
      <c r="V662" s="98">
        <f t="shared" si="63"/>
        <v>0</v>
      </c>
      <c r="W662" s="119" t="s">
        <v>54</v>
      </c>
      <c r="X662" s="117">
        <v>6.73</v>
      </c>
      <c r="Y662" s="10">
        <v>0</v>
      </c>
      <c r="Z662" s="98"/>
      <c r="AA662" s="9">
        <v>1349</v>
      </c>
      <c r="AB662" s="119" t="s">
        <v>54</v>
      </c>
      <c r="AC662" s="117">
        <v>6.73</v>
      </c>
      <c r="AD662" s="10">
        <v>0</v>
      </c>
      <c r="AE662" s="110">
        <f>(Tabelle1[[#This Row],[gesamter Wärmebedarf unter Berücksichtigung Wirkungsgrad Gasfeuerungsanlage (Gas) '[kWh/a'] 2030]]*0.7)/8760</f>
        <v>0</v>
      </c>
      <c r="AF662" s="8">
        <f t="shared" si="61"/>
        <v>0</v>
      </c>
      <c r="AG662" s="119" t="s">
        <v>54</v>
      </c>
      <c r="AH662" s="117">
        <v>6.73</v>
      </c>
      <c r="AI662" s="10">
        <v>0</v>
      </c>
      <c r="AJ662" s="98">
        <f t="shared" si="64"/>
        <v>0</v>
      </c>
      <c r="AK662" s="119" t="s">
        <v>54</v>
      </c>
      <c r="AL662" s="117">
        <v>6.73</v>
      </c>
      <c r="AM662" s="10">
        <v>0</v>
      </c>
      <c r="AN662" s="98"/>
      <c r="AO662" s="119" t="s">
        <v>54</v>
      </c>
      <c r="AP662" s="117">
        <v>6.73</v>
      </c>
      <c r="AQ662" s="10">
        <v>0</v>
      </c>
      <c r="AR662" s="98">
        <f t="shared" si="65"/>
        <v>0</v>
      </c>
      <c r="AS662" s="119" t="s">
        <v>54</v>
      </c>
      <c r="AT662" s="117">
        <v>6.73</v>
      </c>
      <c r="AU662" s="10">
        <v>0</v>
      </c>
      <c r="AV662" s="8"/>
    </row>
    <row r="663" spans="1:48" x14ac:dyDescent="0.25">
      <c r="A663" s="6">
        <v>10660</v>
      </c>
      <c r="B663" s="6">
        <v>449538</v>
      </c>
      <c r="C663" s="6">
        <v>5424940</v>
      </c>
      <c r="D663" s="205">
        <v>9</v>
      </c>
      <c r="E663" s="6" t="s">
        <v>212</v>
      </c>
      <c r="F663" s="6">
        <v>1</v>
      </c>
      <c r="G663" s="6">
        <v>150</v>
      </c>
      <c r="H663" s="6">
        <v>150</v>
      </c>
      <c r="I663" s="6">
        <v>170</v>
      </c>
      <c r="J663" s="6">
        <f t="shared" si="60"/>
        <v>25500</v>
      </c>
      <c r="K663" s="6"/>
      <c r="L663" s="84">
        <f t="shared" si="62"/>
        <v>26020.408163265307</v>
      </c>
      <c r="M663" s="7"/>
      <c r="N663" s="7"/>
      <c r="O663" s="7"/>
      <c r="P663" s="7"/>
      <c r="Q663" s="7"/>
      <c r="R663" s="7"/>
      <c r="S663" s="119" t="s">
        <v>53</v>
      </c>
      <c r="T663" s="117">
        <v>1</v>
      </c>
      <c r="U663" s="10">
        <v>26020.408163265307</v>
      </c>
      <c r="V663" s="98">
        <f t="shared" si="63"/>
        <v>5.2033442444401349E-5</v>
      </c>
      <c r="W663" s="119" t="s">
        <v>53</v>
      </c>
      <c r="X663" s="117">
        <v>1</v>
      </c>
      <c r="Y663" s="10">
        <v>26020.408163265307</v>
      </c>
      <c r="Z663" s="98"/>
      <c r="AA663" s="9">
        <v>1639</v>
      </c>
      <c r="AB663" s="119" t="s">
        <v>53</v>
      </c>
      <c r="AC663" s="117">
        <v>1</v>
      </c>
      <c r="AD663" s="10">
        <v>26020.408163265307</v>
      </c>
      <c r="AE663" s="110">
        <f>(Tabelle1[[#This Row],[gesamter Wärmebedarf unter Berücksichtigung Wirkungsgrad Gasfeuerungsanlage (Gas) '[kWh/a'] 2030]]*0.7)/8760</f>
        <v>2.0792563600782779</v>
      </c>
      <c r="AF663" s="8">
        <f t="shared" si="61"/>
        <v>5.0305094727330838E-5</v>
      </c>
      <c r="AG663" s="119" t="s">
        <v>53</v>
      </c>
      <c r="AH663" s="117">
        <v>1</v>
      </c>
      <c r="AI663" s="10">
        <v>26020.408163265307</v>
      </c>
      <c r="AJ663" s="98">
        <f t="shared" si="64"/>
        <v>2.4725548514687455E-5</v>
      </c>
      <c r="AK663" s="119" t="s">
        <v>53</v>
      </c>
      <c r="AL663" s="117">
        <v>1</v>
      </c>
      <c r="AM663" s="10">
        <v>26020.408163265307</v>
      </c>
      <c r="AN663" s="98"/>
      <c r="AO663" s="119" t="s">
        <v>53</v>
      </c>
      <c r="AP663" s="117">
        <v>1</v>
      </c>
      <c r="AQ663" s="10">
        <v>26020.408163265307</v>
      </c>
      <c r="AR663" s="98">
        <f t="shared" si="65"/>
        <v>2.4725548514687455E-5</v>
      </c>
      <c r="AS663" s="119" t="s">
        <v>53</v>
      </c>
      <c r="AT663" s="117">
        <v>1</v>
      </c>
      <c r="AU663" s="10">
        <v>26020.408163265307</v>
      </c>
      <c r="AV663" s="8"/>
    </row>
    <row r="664" spans="1:48" x14ac:dyDescent="0.25">
      <c r="A664" s="6">
        <v>10661</v>
      </c>
      <c r="B664" s="6">
        <v>449525</v>
      </c>
      <c r="C664" s="6">
        <v>5424943</v>
      </c>
      <c r="D664" s="205">
        <v>9</v>
      </c>
      <c r="E664" s="6" t="s">
        <v>212</v>
      </c>
      <c r="F664" s="6">
        <v>1</v>
      </c>
      <c r="G664" s="6">
        <v>150</v>
      </c>
      <c r="H664" s="6">
        <v>150</v>
      </c>
      <c r="I664" s="6">
        <v>110</v>
      </c>
      <c r="J664" s="6">
        <f t="shared" si="60"/>
        <v>16500</v>
      </c>
      <c r="K664" s="6"/>
      <c r="L664" s="84">
        <f t="shared" si="62"/>
        <v>16836.734693877552</v>
      </c>
      <c r="M664" s="7"/>
      <c r="N664" s="7"/>
      <c r="O664" s="7"/>
      <c r="P664" s="7"/>
      <c r="Q664" s="7"/>
      <c r="R664" s="7"/>
      <c r="S664" s="119" t="s">
        <v>53</v>
      </c>
      <c r="T664" s="117">
        <v>1</v>
      </c>
      <c r="U664" s="10">
        <v>16836.734693877552</v>
      </c>
      <c r="V664" s="98">
        <f t="shared" si="63"/>
        <v>3.3668698052259696E-5</v>
      </c>
      <c r="W664" s="119" t="s">
        <v>53</v>
      </c>
      <c r="X664" s="117">
        <v>1</v>
      </c>
      <c r="Y664" s="10">
        <v>16836.734693877552</v>
      </c>
      <c r="Z664" s="98"/>
      <c r="AA664" s="9">
        <v>88</v>
      </c>
      <c r="AB664" s="119" t="s">
        <v>53</v>
      </c>
      <c r="AC664" s="117">
        <v>1</v>
      </c>
      <c r="AD664" s="10">
        <v>16836.734693877552</v>
      </c>
      <c r="AE664" s="110">
        <f>(Tabelle1[[#This Row],[gesamter Wärmebedarf unter Berücksichtigung Wirkungsgrad Gasfeuerungsanlage (Gas) '[kWh/a'] 2030]]*0.7)/8760</f>
        <v>1.3454011741682974</v>
      </c>
      <c r="AF664" s="8">
        <f t="shared" si="61"/>
        <v>3.2550355411802309E-5</v>
      </c>
      <c r="AG664" s="119" t="s">
        <v>53</v>
      </c>
      <c r="AH664" s="117">
        <v>1</v>
      </c>
      <c r="AI664" s="10">
        <v>16836.734693877552</v>
      </c>
      <c r="AJ664" s="98">
        <f t="shared" si="64"/>
        <v>1.599888433303306E-5</v>
      </c>
      <c r="AK664" s="119" t="s">
        <v>53</v>
      </c>
      <c r="AL664" s="117">
        <v>1</v>
      </c>
      <c r="AM664" s="10">
        <v>16836.734693877552</v>
      </c>
      <c r="AN664" s="98"/>
      <c r="AO664" s="119" t="s">
        <v>53</v>
      </c>
      <c r="AP664" s="117">
        <v>1</v>
      </c>
      <c r="AQ664" s="10">
        <v>16836.734693877552</v>
      </c>
      <c r="AR664" s="98">
        <f t="shared" si="65"/>
        <v>1.599888433303306E-5</v>
      </c>
      <c r="AS664" s="119" t="s">
        <v>53</v>
      </c>
      <c r="AT664" s="117">
        <v>1</v>
      </c>
      <c r="AU664" s="10">
        <v>16836.734693877552</v>
      </c>
      <c r="AV664" s="8"/>
    </row>
    <row r="665" spans="1:48" x14ac:dyDescent="0.25">
      <c r="A665" s="6">
        <v>10662</v>
      </c>
      <c r="B665" s="6">
        <v>449594</v>
      </c>
      <c r="C665" s="6">
        <v>5425028</v>
      </c>
      <c r="D665" s="205">
        <v>8</v>
      </c>
      <c r="E665" s="6" t="s">
        <v>195</v>
      </c>
      <c r="F665" s="6">
        <v>1</v>
      </c>
      <c r="G665" s="6">
        <v>90</v>
      </c>
      <c r="H665" s="6">
        <v>90</v>
      </c>
      <c r="I665" s="6">
        <v>90</v>
      </c>
      <c r="J665" s="6">
        <f t="shared" si="60"/>
        <v>8100</v>
      </c>
      <c r="K665" s="6"/>
      <c r="L665" s="84">
        <f t="shared" si="62"/>
        <v>8265.3061224489793</v>
      </c>
      <c r="M665" s="7"/>
      <c r="N665" s="7"/>
      <c r="O665" s="7"/>
      <c r="P665" s="7"/>
      <c r="Q665" s="7"/>
      <c r="R665" s="7"/>
      <c r="S665" s="119" t="s">
        <v>54</v>
      </c>
      <c r="T665" s="117">
        <v>1</v>
      </c>
      <c r="U665" s="10">
        <v>0</v>
      </c>
      <c r="V665" s="98">
        <f t="shared" si="63"/>
        <v>0</v>
      </c>
      <c r="W665" s="119" t="s">
        <v>54</v>
      </c>
      <c r="X665" s="117">
        <v>1</v>
      </c>
      <c r="Y665" s="10">
        <v>0</v>
      </c>
      <c r="Z665" s="98"/>
      <c r="AA665" s="9">
        <v>1487</v>
      </c>
      <c r="AB665" s="119" t="s">
        <v>54</v>
      </c>
      <c r="AC665" s="117">
        <v>1</v>
      </c>
      <c r="AD665" s="10">
        <v>0</v>
      </c>
      <c r="AE665" s="110">
        <f>(Tabelle1[[#This Row],[gesamter Wärmebedarf unter Berücksichtigung Wirkungsgrad Gasfeuerungsanlage (Gas) '[kWh/a'] 2030]]*0.7)/8760</f>
        <v>0</v>
      </c>
      <c r="AF665" s="8">
        <f t="shared" si="61"/>
        <v>0</v>
      </c>
      <c r="AG665" s="119" t="s">
        <v>54</v>
      </c>
      <c r="AH665" s="117">
        <v>1</v>
      </c>
      <c r="AI665" s="10">
        <v>0</v>
      </c>
      <c r="AJ665" s="98">
        <f t="shared" si="64"/>
        <v>0</v>
      </c>
      <c r="AK665" s="119" t="s">
        <v>54</v>
      </c>
      <c r="AL665" s="117">
        <v>1</v>
      </c>
      <c r="AM665" s="10">
        <v>0</v>
      </c>
      <c r="AN665" s="98"/>
      <c r="AO665" s="119" t="s">
        <v>54</v>
      </c>
      <c r="AP665" s="117">
        <v>1</v>
      </c>
      <c r="AQ665" s="10">
        <v>0</v>
      </c>
      <c r="AR665" s="98">
        <f t="shared" si="65"/>
        <v>0</v>
      </c>
      <c r="AS665" s="119" t="s">
        <v>54</v>
      </c>
      <c r="AT665" s="117">
        <v>1</v>
      </c>
      <c r="AU665" s="10">
        <v>0</v>
      </c>
      <c r="AV665" s="8"/>
    </row>
    <row r="666" spans="1:48" x14ac:dyDescent="0.25">
      <c r="A666" s="6">
        <v>10663</v>
      </c>
      <c r="B666" s="6">
        <v>449613</v>
      </c>
      <c r="C666" s="6">
        <v>5425024</v>
      </c>
      <c r="D666" s="205">
        <v>11</v>
      </c>
      <c r="E666" s="6" t="s">
        <v>211</v>
      </c>
      <c r="F666" s="6">
        <v>2</v>
      </c>
      <c r="G666" s="6">
        <v>112</v>
      </c>
      <c r="H666" s="6">
        <v>224</v>
      </c>
      <c r="I666" s="6">
        <v>150</v>
      </c>
      <c r="J666" s="6">
        <f t="shared" si="60"/>
        <v>33600</v>
      </c>
      <c r="K666" s="6"/>
      <c r="L666" s="84">
        <f t="shared" si="62"/>
        <v>34285.71428571429</v>
      </c>
      <c r="M666" s="7"/>
      <c r="N666" s="7"/>
      <c r="O666" s="7"/>
      <c r="P666" s="7"/>
      <c r="Q666" s="7"/>
      <c r="R666" s="7"/>
      <c r="S666" s="119" t="s">
        <v>53</v>
      </c>
      <c r="T666" s="117">
        <v>2</v>
      </c>
      <c r="U666" s="10">
        <v>34285.71428571429</v>
      </c>
      <c r="V666" s="98">
        <f t="shared" si="63"/>
        <v>6.8561712397328828E-5</v>
      </c>
      <c r="W666" s="119" t="s">
        <v>53</v>
      </c>
      <c r="X666" s="117">
        <v>2</v>
      </c>
      <c r="Y666" s="10">
        <v>34285.71428571429</v>
      </c>
      <c r="Z666" s="98"/>
      <c r="AA666" s="9">
        <v>1394</v>
      </c>
      <c r="AB666" s="119" t="s">
        <v>53</v>
      </c>
      <c r="AC666" s="117">
        <v>2</v>
      </c>
      <c r="AD666" s="10">
        <v>34285.71428571429</v>
      </c>
      <c r="AE666" s="110">
        <f>(Tabelle1[[#This Row],[gesamter Wärmebedarf unter Berücksichtigung Wirkungsgrad Gasfeuerungsanlage (Gas) '[kWh/a'] 2030]]*0.7)/8760</f>
        <v>2.7397260273972601</v>
      </c>
      <c r="AF666" s="8">
        <f t="shared" si="61"/>
        <v>6.6284360111306529E-5</v>
      </c>
      <c r="AG666" s="119" t="s">
        <v>53</v>
      </c>
      <c r="AH666" s="117">
        <v>2</v>
      </c>
      <c r="AI666" s="10">
        <v>34285.71428571429</v>
      </c>
      <c r="AJ666" s="98">
        <f t="shared" si="64"/>
        <v>3.2579546278176409E-5</v>
      </c>
      <c r="AK666" s="119" t="s">
        <v>53</v>
      </c>
      <c r="AL666" s="117">
        <v>2</v>
      </c>
      <c r="AM666" s="10">
        <v>34285.71428571429</v>
      </c>
      <c r="AN666" s="98"/>
      <c r="AO666" s="119" t="s">
        <v>53</v>
      </c>
      <c r="AP666" s="117">
        <v>2</v>
      </c>
      <c r="AQ666" s="10">
        <v>34285.71428571429</v>
      </c>
      <c r="AR666" s="98">
        <f t="shared" si="65"/>
        <v>3.2579546278176409E-5</v>
      </c>
      <c r="AS666" s="119" t="s">
        <v>54</v>
      </c>
      <c r="AT666" s="117">
        <v>2</v>
      </c>
      <c r="AU666" s="10">
        <v>0</v>
      </c>
      <c r="AV666" s="8"/>
    </row>
    <row r="667" spans="1:48" x14ac:dyDescent="0.25">
      <c r="A667" s="6">
        <v>10664</v>
      </c>
      <c r="B667" s="6">
        <v>449580</v>
      </c>
      <c r="C667" s="6">
        <v>5425010</v>
      </c>
      <c r="D667" s="205">
        <v>20</v>
      </c>
      <c r="E667" s="6" t="s">
        <v>212</v>
      </c>
      <c r="F667" s="6">
        <v>1</v>
      </c>
      <c r="G667" s="6">
        <v>150</v>
      </c>
      <c r="H667" s="6">
        <v>150</v>
      </c>
      <c r="I667" s="6">
        <v>240</v>
      </c>
      <c r="J667" s="6">
        <f t="shared" si="60"/>
        <v>36000</v>
      </c>
      <c r="K667" s="6"/>
      <c r="L667" s="84">
        <f t="shared" si="62"/>
        <v>36734.693877551021</v>
      </c>
      <c r="M667" s="7"/>
      <c r="N667" s="7"/>
      <c r="O667" s="7"/>
      <c r="P667" s="7"/>
      <c r="Q667" s="7"/>
      <c r="R667" s="7"/>
      <c r="S667" s="119" t="s">
        <v>54</v>
      </c>
      <c r="T667" s="117">
        <v>1</v>
      </c>
      <c r="U667" s="10">
        <v>0</v>
      </c>
      <c r="V667" s="98">
        <f t="shared" si="63"/>
        <v>0</v>
      </c>
      <c r="W667" s="119" t="s">
        <v>54</v>
      </c>
      <c r="X667" s="117">
        <v>1</v>
      </c>
      <c r="Y667" s="10">
        <v>0</v>
      </c>
      <c r="Z667" s="98"/>
      <c r="AA667" s="9">
        <v>432</v>
      </c>
      <c r="AB667" s="119" t="s">
        <v>54</v>
      </c>
      <c r="AC667" s="117">
        <v>1</v>
      </c>
      <c r="AD667" s="10">
        <v>0</v>
      </c>
      <c r="AE667" s="110">
        <f>(Tabelle1[[#This Row],[gesamter Wärmebedarf unter Berücksichtigung Wirkungsgrad Gasfeuerungsanlage (Gas) '[kWh/a'] 2030]]*0.7)/8760</f>
        <v>0</v>
      </c>
      <c r="AF667" s="8">
        <f t="shared" si="61"/>
        <v>0</v>
      </c>
      <c r="AG667" s="119" t="s">
        <v>54</v>
      </c>
      <c r="AH667" s="117">
        <v>1</v>
      </c>
      <c r="AI667" s="10">
        <v>0</v>
      </c>
      <c r="AJ667" s="98">
        <f t="shared" si="64"/>
        <v>0</v>
      </c>
      <c r="AK667" s="119" t="s">
        <v>54</v>
      </c>
      <c r="AL667" s="117">
        <v>1</v>
      </c>
      <c r="AM667" s="10">
        <v>0</v>
      </c>
      <c r="AN667" s="98"/>
      <c r="AO667" s="119" t="s">
        <v>54</v>
      </c>
      <c r="AP667" s="117">
        <v>1</v>
      </c>
      <c r="AQ667" s="10">
        <v>0</v>
      </c>
      <c r="AR667" s="98">
        <f t="shared" si="65"/>
        <v>0</v>
      </c>
      <c r="AS667" s="119" t="s">
        <v>54</v>
      </c>
      <c r="AT667" s="117">
        <v>1</v>
      </c>
      <c r="AU667" s="10">
        <v>0</v>
      </c>
      <c r="AV667" s="8"/>
    </row>
    <row r="668" spans="1:48" x14ac:dyDescent="0.25">
      <c r="A668" s="6">
        <v>10665</v>
      </c>
      <c r="B668" s="6">
        <v>449613</v>
      </c>
      <c r="C668" s="6">
        <v>5424997</v>
      </c>
      <c r="D668" s="205">
        <v>16</v>
      </c>
      <c r="E668" s="75" t="s">
        <v>210</v>
      </c>
      <c r="F668" s="6">
        <v>6.73</v>
      </c>
      <c r="G668" s="6">
        <v>70</v>
      </c>
      <c r="H668" s="6">
        <v>471.1</v>
      </c>
      <c r="I668" s="6">
        <v>160</v>
      </c>
      <c r="J668" s="6">
        <f t="shared" si="60"/>
        <v>75376</v>
      </c>
      <c r="K668" s="6"/>
      <c r="L668" s="84">
        <f t="shared" si="62"/>
        <v>76914.28571428571</v>
      </c>
      <c r="M668" s="7"/>
      <c r="N668" s="7"/>
      <c r="O668" s="7"/>
      <c r="P668" s="7"/>
      <c r="Q668" s="7"/>
      <c r="R668" s="7"/>
      <c r="S668" s="119" t="s">
        <v>53</v>
      </c>
      <c r="T668" s="117">
        <v>6.73</v>
      </c>
      <c r="U668" s="10">
        <v>76914.28571428571</v>
      </c>
      <c r="V668" s="98">
        <f t="shared" si="63"/>
        <v>1.5380677481134102E-4</v>
      </c>
      <c r="W668" s="119" t="s">
        <v>53</v>
      </c>
      <c r="X668" s="117">
        <v>6.73</v>
      </c>
      <c r="Y668" s="10">
        <v>76914.28571428571</v>
      </c>
      <c r="Z668" s="98"/>
      <c r="AA668" s="9">
        <v>1481</v>
      </c>
      <c r="AB668" s="119" t="s">
        <v>53</v>
      </c>
      <c r="AC668" s="117">
        <v>6.73</v>
      </c>
      <c r="AD668" s="10">
        <v>76914.28571428571</v>
      </c>
      <c r="AE668" s="110">
        <f>(Tabelle1[[#This Row],[gesamter Wärmebedarf unter Berücksichtigung Wirkungsgrad Gasfeuerungsanlage (Gas) '[kWh/a'] 2030]]*0.7)/8760</f>
        <v>6.1461187214611863</v>
      </c>
      <c r="AF668" s="8">
        <f t="shared" si="61"/>
        <v>1.4869791451636429E-4</v>
      </c>
      <c r="AG668" s="119" t="s">
        <v>53</v>
      </c>
      <c r="AH668" s="117">
        <v>6.73</v>
      </c>
      <c r="AI668" s="10">
        <v>76914.28571428571</v>
      </c>
      <c r="AJ668" s="98">
        <f t="shared" si="64"/>
        <v>7.308678215070908E-5</v>
      </c>
      <c r="AK668" s="119" t="s">
        <v>53</v>
      </c>
      <c r="AL668" s="117">
        <v>6.73</v>
      </c>
      <c r="AM668" s="10">
        <v>76914.28571428571</v>
      </c>
      <c r="AN668" s="98"/>
      <c r="AO668" s="119" t="s">
        <v>53</v>
      </c>
      <c r="AP668" s="117">
        <v>6.73</v>
      </c>
      <c r="AQ668" s="10">
        <v>76914.28571428571</v>
      </c>
      <c r="AR668" s="98">
        <f t="shared" si="65"/>
        <v>7.308678215070908E-5</v>
      </c>
      <c r="AS668" s="119" t="s">
        <v>53</v>
      </c>
      <c r="AT668" s="117">
        <v>6.73</v>
      </c>
      <c r="AU668" s="10">
        <v>76914.28571428571</v>
      </c>
      <c r="AV668" s="8"/>
    </row>
    <row r="669" spans="1:48" x14ac:dyDescent="0.25">
      <c r="A669" s="6">
        <v>10666</v>
      </c>
      <c r="B669" s="6">
        <v>449608</v>
      </c>
      <c r="C669" s="6">
        <v>5424980</v>
      </c>
      <c r="D669" s="205">
        <v>13</v>
      </c>
      <c r="E669" s="6" t="s">
        <v>195</v>
      </c>
      <c r="F669" s="6">
        <v>1</v>
      </c>
      <c r="G669" s="6">
        <v>90</v>
      </c>
      <c r="H669" s="6">
        <v>90</v>
      </c>
      <c r="I669" s="6">
        <v>190</v>
      </c>
      <c r="J669" s="6">
        <f t="shared" si="60"/>
        <v>17100</v>
      </c>
      <c r="K669" s="6"/>
      <c r="L669" s="84">
        <f t="shared" si="62"/>
        <v>17448.979591836734</v>
      </c>
      <c r="M669" s="7"/>
      <c r="N669" s="7"/>
      <c r="O669" s="7"/>
      <c r="P669" s="7"/>
      <c r="Q669" s="7"/>
      <c r="R669" s="7"/>
      <c r="S669" s="119" t="s">
        <v>53</v>
      </c>
      <c r="T669" s="117">
        <v>1</v>
      </c>
      <c r="U669" s="10">
        <v>17448.979591836734</v>
      </c>
      <c r="V669" s="98">
        <f t="shared" si="63"/>
        <v>3.4893014345069138E-5</v>
      </c>
      <c r="W669" s="119" t="s">
        <v>53</v>
      </c>
      <c r="X669" s="117">
        <v>1</v>
      </c>
      <c r="Y669" s="10">
        <v>17448.979591836734</v>
      </c>
      <c r="Z669" s="98"/>
      <c r="AA669" s="9">
        <v>49</v>
      </c>
      <c r="AB669" s="119" t="s">
        <v>53</v>
      </c>
      <c r="AC669" s="117">
        <v>1</v>
      </c>
      <c r="AD669" s="10">
        <v>17448.979591836734</v>
      </c>
      <c r="AE669" s="110">
        <f>(Tabelle1[[#This Row],[gesamter Wärmebedarf unter Berücksichtigung Wirkungsgrad Gasfeuerungsanlage (Gas) '[kWh/a'] 2030]]*0.7)/8760</f>
        <v>1.3943248532289627</v>
      </c>
      <c r="AF669" s="8">
        <f t="shared" si="61"/>
        <v>3.3734004699504213E-5</v>
      </c>
      <c r="AG669" s="119" t="s">
        <v>53</v>
      </c>
      <c r="AH669" s="117">
        <v>1</v>
      </c>
      <c r="AI669" s="10">
        <v>17448.979591836734</v>
      </c>
      <c r="AJ669" s="98">
        <f t="shared" si="64"/>
        <v>1.6580661945143356E-5</v>
      </c>
      <c r="AK669" s="119" t="s">
        <v>53</v>
      </c>
      <c r="AL669" s="117">
        <v>1</v>
      </c>
      <c r="AM669" s="10">
        <v>17448.979591836734</v>
      </c>
      <c r="AN669" s="98"/>
      <c r="AO669" s="119" t="s">
        <v>53</v>
      </c>
      <c r="AP669" s="117">
        <v>1</v>
      </c>
      <c r="AQ669" s="10">
        <v>17448.979591836734</v>
      </c>
      <c r="AR669" s="98">
        <f t="shared" si="65"/>
        <v>1.6580661945143356E-5</v>
      </c>
      <c r="AS669" s="119" t="s">
        <v>53</v>
      </c>
      <c r="AT669" s="117">
        <v>1</v>
      </c>
      <c r="AU669" s="10">
        <v>17448.979591836734</v>
      </c>
      <c r="AV669" s="8"/>
    </row>
    <row r="670" spans="1:48" x14ac:dyDescent="0.25">
      <c r="A670" s="6">
        <v>10667</v>
      </c>
      <c r="B670" s="6">
        <v>449576</v>
      </c>
      <c r="C670" s="6">
        <v>5424984</v>
      </c>
      <c r="D670" s="205">
        <v>19</v>
      </c>
      <c r="E670" s="6" t="s">
        <v>211</v>
      </c>
      <c r="F670" s="6">
        <v>2</v>
      </c>
      <c r="G670" s="6">
        <v>112</v>
      </c>
      <c r="H670" s="6">
        <v>224</v>
      </c>
      <c r="I670" s="6">
        <v>150</v>
      </c>
      <c r="J670" s="6">
        <f t="shared" si="60"/>
        <v>33600</v>
      </c>
      <c r="K670" s="6"/>
      <c r="L670" s="84">
        <f t="shared" si="62"/>
        <v>34285.71428571429</v>
      </c>
      <c r="M670" s="7"/>
      <c r="N670" s="7"/>
      <c r="O670" s="7"/>
      <c r="P670" s="7"/>
      <c r="Q670" s="7"/>
      <c r="R670" s="7"/>
      <c r="S670" s="119" t="s">
        <v>54</v>
      </c>
      <c r="T670" s="117">
        <v>2</v>
      </c>
      <c r="U670" s="10">
        <v>0</v>
      </c>
      <c r="V670" s="98">
        <f t="shared" si="63"/>
        <v>0</v>
      </c>
      <c r="W670" s="119" t="s">
        <v>54</v>
      </c>
      <c r="X670" s="117">
        <v>2</v>
      </c>
      <c r="Y670" s="10">
        <v>0</v>
      </c>
      <c r="Z670" s="98"/>
      <c r="AA670" s="9">
        <v>369</v>
      </c>
      <c r="AB670" s="119" t="s">
        <v>54</v>
      </c>
      <c r="AC670" s="117">
        <v>2</v>
      </c>
      <c r="AD670" s="10">
        <v>0</v>
      </c>
      <c r="AE670" s="110">
        <f>(Tabelle1[[#This Row],[gesamter Wärmebedarf unter Berücksichtigung Wirkungsgrad Gasfeuerungsanlage (Gas) '[kWh/a'] 2030]]*0.7)/8760</f>
        <v>0</v>
      </c>
      <c r="AF670" s="8">
        <f t="shared" si="61"/>
        <v>0</v>
      </c>
      <c r="AG670" s="119" t="s">
        <v>54</v>
      </c>
      <c r="AH670" s="117">
        <v>2</v>
      </c>
      <c r="AI670" s="10">
        <v>0</v>
      </c>
      <c r="AJ670" s="98">
        <f t="shared" si="64"/>
        <v>0</v>
      </c>
      <c r="AK670" s="119" t="s">
        <v>54</v>
      </c>
      <c r="AL670" s="117">
        <v>2</v>
      </c>
      <c r="AM670" s="10">
        <v>0</v>
      </c>
      <c r="AN670" s="98"/>
      <c r="AO670" s="119" t="s">
        <v>54</v>
      </c>
      <c r="AP670" s="117">
        <v>2</v>
      </c>
      <c r="AQ670" s="10">
        <v>0</v>
      </c>
      <c r="AR670" s="98">
        <f t="shared" si="65"/>
        <v>0</v>
      </c>
      <c r="AS670" s="119" t="s">
        <v>54</v>
      </c>
      <c r="AT670" s="117">
        <v>2</v>
      </c>
      <c r="AU670" s="10">
        <v>0</v>
      </c>
      <c r="AV670" s="8"/>
    </row>
    <row r="671" spans="1:48" x14ac:dyDescent="0.25">
      <c r="A671" s="6">
        <v>10668</v>
      </c>
      <c r="B671" s="6">
        <v>449601</v>
      </c>
      <c r="C671" s="6">
        <v>5424964</v>
      </c>
      <c r="D671" s="205">
        <v>9</v>
      </c>
      <c r="E671" s="75" t="s">
        <v>210</v>
      </c>
      <c r="F671" s="6">
        <v>6.73</v>
      </c>
      <c r="G671" s="6">
        <v>70</v>
      </c>
      <c r="H671" s="6">
        <v>471.1</v>
      </c>
      <c r="I671" s="6">
        <v>140</v>
      </c>
      <c r="J671" s="6">
        <f t="shared" si="60"/>
        <v>65954</v>
      </c>
      <c r="K671" s="6"/>
      <c r="L671" s="84">
        <f t="shared" si="62"/>
        <v>67300</v>
      </c>
      <c r="M671" s="7"/>
      <c r="N671" s="7"/>
      <c r="O671" s="7"/>
      <c r="P671" s="7"/>
      <c r="Q671" s="7"/>
      <c r="R671" s="7"/>
      <c r="S671" s="119" t="s">
        <v>54</v>
      </c>
      <c r="T671" s="117">
        <v>6.73</v>
      </c>
      <c r="U671" s="10">
        <v>0</v>
      </c>
      <c r="V671" s="98">
        <f t="shared" si="63"/>
        <v>0</v>
      </c>
      <c r="W671" s="119" t="s">
        <v>54</v>
      </c>
      <c r="X671" s="117">
        <v>6.73</v>
      </c>
      <c r="Y671" s="10">
        <v>0</v>
      </c>
      <c r="Z671" s="98"/>
      <c r="AA671" s="9">
        <v>1403</v>
      </c>
      <c r="AB671" s="119" t="s">
        <v>54</v>
      </c>
      <c r="AC671" s="117">
        <v>6.73</v>
      </c>
      <c r="AD671" s="10">
        <v>0</v>
      </c>
      <c r="AE671" s="110">
        <f>(Tabelle1[[#This Row],[gesamter Wärmebedarf unter Berücksichtigung Wirkungsgrad Gasfeuerungsanlage (Gas) '[kWh/a'] 2030]]*0.7)/8760</f>
        <v>0</v>
      </c>
      <c r="AF671" s="8">
        <f t="shared" si="61"/>
        <v>0</v>
      </c>
      <c r="AG671" s="119" t="s">
        <v>54</v>
      </c>
      <c r="AH671" s="117">
        <v>6.73</v>
      </c>
      <c r="AI671" s="10">
        <v>0</v>
      </c>
      <c r="AJ671" s="98">
        <f t="shared" si="64"/>
        <v>0</v>
      </c>
      <c r="AK671" s="119" t="s">
        <v>54</v>
      </c>
      <c r="AL671" s="117">
        <v>6.73</v>
      </c>
      <c r="AM671" s="10">
        <v>0</v>
      </c>
      <c r="AN671" s="98"/>
      <c r="AO671" s="119" t="s">
        <v>54</v>
      </c>
      <c r="AP671" s="117">
        <v>6.73</v>
      </c>
      <c r="AQ671" s="10">
        <v>0</v>
      </c>
      <c r="AR671" s="98">
        <f t="shared" si="65"/>
        <v>0</v>
      </c>
      <c r="AS671" s="119" t="s">
        <v>54</v>
      </c>
      <c r="AT671" s="117">
        <v>6.73</v>
      </c>
      <c r="AU671" s="10">
        <v>0</v>
      </c>
      <c r="AV671" s="8"/>
    </row>
    <row r="672" spans="1:48" x14ac:dyDescent="0.25">
      <c r="A672" s="6">
        <v>10669</v>
      </c>
      <c r="B672" s="6">
        <v>449599</v>
      </c>
      <c r="C672" s="6">
        <v>5424949</v>
      </c>
      <c r="D672" s="205">
        <v>13</v>
      </c>
      <c r="E672" s="6" t="s">
        <v>212</v>
      </c>
      <c r="F672" s="6">
        <v>1</v>
      </c>
      <c r="G672" s="6">
        <v>150</v>
      </c>
      <c r="H672" s="6">
        <v>150</v>
      </c>
      <c r="I672" s="6">
        <v>70</v>
      </c>
      <c r="J672" s="6">
        <f t="shared" si="60"/>
        <v>10500</v>
      </c>
      <c r="K672" s="6"/>
      <c r="L672" s="84">
        <f t="shared" si="62"/>
        <v>10714.285714285714</v>
      </c>
      <c r="M672" s="7"/>
      <c r="N672" s="7"/>
      <c r="O672" s="7"/>
      <c r="P672" s="7"/>
      <c r="Q672" s="7"/>
      <c r="R672" s="7"/>
      <c r="S672" s="119" t="s">
        <v>53</v>
      </c>
      <c r="T672" s="117">
        <v>1</v>
      </c>
      <c r="U672" s="10">
        <v>10714.285714285714</v>
      </c>
      <c r="V672" s="98">
        <f t="shared" si="63"/>
        <v>2.1425535124165258E-5</v>
      </c>
      <c r="W672" s="119" t="s">
        <v>53</v>
      </c>
      <c r="X672" s="117">
        <v>1</v>
      </c>
      <c r="Y672" s="10">
        <v>10714.285714285714</v>
      </c>
      <c r="Z672" s="98"/>
      <c r="AA672" s="9">
        <v>58</v>
      </c>
      <c r="AB672" s="119" t="s">
        <v>53</v>
      </c>
      <c r="AC672" s="117">
        <v>1</v>
      </c>
      <c r="AD672" s="10">
        <v>10714.285714285714</v>
      </c>
      <c r="AE672" s="110">
        <f>(Tabelle1[[#This Row],[gesamter Wärmebedarf unter Berücksichtigung Wirkungsgrad Gasfeuerungsanlage (Gas) '[kWh/a'] 2030]]*0.7)/8760</f>
        <v>0.8561643835616437</v>
      </c>
      <c r="AF672" s="8">
        <f t="shared" si="61"/>
        <v>2.0713862534783285E-5</v>
      </c>
      <c r="AG672" s="119" t="s">
        <v>53</v>
      </c>
      <c r="AH672" s="117">
        <v>1</v>
      </c>
      <c r="AI672" s="10">
        <v>10714.285714285714</v>
      </c>
      <c r="AJ672" s="98">
        <f t="shared" si="64"/>
        <v>1.0181108211930127E-5</v>
      </c>
      <c r="AK672" s="119" t="s">
        <v>53</v>
      </c>
      <c r="AL672" s="117">
        <v>1</v>
      </c>
      <c r="AM672" s="10">
        <v>10714.285714285714</v>
      </c>
      <c r="AN672" s="98"/>
      <c r="AO672" s="119" t="s">
        <v>53</v>
      </c>
      <c r="AP672" s="117">
        <v>1</v>
      </c>
      <c r="AQ672" s="10">
        <v>10714.285714285714</v>
      </c>
      <c r="AR672" s="98">
        <f t="shared" si="65"/>
        <v>1.0181108211930127E-5</v>
      </c>
      <c r="AS672" s="119" t="s">
        <v>53</v>
      </c>
      <c r="AT672" s="117">
        <v>1</v>
      </c>
      <c r="AU672" s="10">
        <v>10714.285714285714</v>
      </c>
      <c r="AV672" s="8"/>
    </row>
    <row r="673" spans="1:48" x14ac:dyDescent="0.25">
      <c r="A673" s="6">
        <v>10670</v>
      </c>
      <c r="B673" s="6">
        <v>449608</v>
      </c>
      <c r="C673" s="6">
        <v>5424947</v>
      </c>
      <c r="D673" s="205">
        <v>13</v>
      </c>
      <c r="E673" s="6" t="s">
        <v>212</v>
      </c>
      <c r="F673" s="6">
        <v>1</v>
      </c>
      <c r="G673" s="6">
        <v>150</v>
      </c>
      <c r="H673" s="6">
        <v>150</v>
      </c>
      <c r="I673" s="6">
        <v>210</v>
      </c>
      <c r="J673" s="6">
        <f t="shared" si="60"/>
        <v>31500</v>
      </c>
      <c r="K673" s="6"/>
      <c r="L673" s="84">
        <f t="shared" si="62"/>
        <v>32142.857142857145</v>
      </c>
      <c r="M673" s="7"/>
      <c r="N673" s="7"/>
      <c r="O673" s="7"/>
      <c r="P673" s="7"/>
      <c r="Q673" s="7"/>
      <c r="R673" s="7"/>
      <c r="S673" s="119" t="s">
        <v>53</v>
      </c>
      <c r="T673" s="117">
        <v>1</v>
      </c>
      <c r="U673" s="10">
        <v>32142.857142857145</v>
      </c>
      <c r="V673" s="98">
        <f t="shared" si="63"/>
        <v>6.4276605372495791E-5</v>
      </c>
      <c r="W673" s="119" t="s">
        <v>53</v>
      </c>
      <c r="X673" s="117">
        <v>1</v>
      </c>
      <c r="Y673" s="10">
        <v>32142.857142857145</v>
      </c>
      <c r="Z673" s="98"/>
      <c r="AA673" s="9">
        <v>814</v>
      </c>
      <c r="AB673" s="119" t="s">
        <v>53</v>
      </c>
      <c r="AC673" s="117">
        <v>1</v>
      </c>
      <c r="AD673" s="10">
        <v>32142.857142857145</v>
      </c>
      <c r="AE673" s="110">
        <f>(Tabelle1[[#This Row],[gesamter Wärmebedarf unter Berücksichtigung Wirkungsgrad Gasfeuerungsanlage (Gas) '[kWh/a'] 2030]]*0.7)/8760</f>
        <v>2.5684931506849313</v>
      </c>
      <c r="AF673" s="8">
        <f t="shared" si="61"/>
        <v>6.2141587604349862E-5</v>
      </c>
      <c r="AG673" s="119" t="s">
        <v>53</v>
      </c>
      <c r="AH673" s="117">
        <v>1</v>
      </c>
      <c r="AI673" s="10">
        <v>32142.857142857145</v>
      </c>
      <c r="AJ673" s="98">
        <f t="shared" si="64"/>
        <v>3.0543324635790393E-5</v>
      </c>
      <c r="AK673" s="119" t="s">
        <v>53</v>
      </c>
      <c r="AL673" s="117">
        <v>1</v>
      </c>
      <c r="AM673" s="10">
        <v>32142.857142857145</v>
      </c>
      <c r="AN673" s="98"/>
      <c r="AO673" s="119" t="s">
        <v>53</v>
      </c>
      <c r="AP673" s="117">
        <v>1</v>
      </c>
      <c r="AQ673" s="10">
        <v>32142.857142857145</v>
      </c>
      <c r="AR673" s="98">
        <f t="shared" si="65"/>
        <v>3.0543324635790393E-5</v>
      </c>
      <c r="AS673" s="119" t="s">
        <v>53</v>
      </c>
      <c r="AT673" s="117">
        <v>1</v>
      </c>
      <c r="AU673" s="10">
        <v>32142.857142857145</v>
      </c>
      <c r="AV673" s="8"/>
    </row>
    <row r="674" spans="1:48" x14ac:dyDescent="0.25">
      <c r="A674" s="6">
        <v>10671</v>
      </c>
      <c r="B674" s="6">
        <v>449596</v>
      </c>
      <c r="C674" s="6">
        <v>5424925</v>
      </c>
      <c r="D674" s="205">
        <v>11</v>
      </c>
      <c r="E674" s="6" t="s">
        <v>212</v>
      </c>
      <c r="F674" s="6">
        <v>1</v>
      </c>
      <c r="G674" s="6">
        <v>150</v>
      </c>
      <c r="H674" s="6">
        <v>150</v>
      </c>
      <c r="I674" s="6">
        <v>230</v>
      </c>
      <c r="J674" s="6">
        <f t="shared" si="60"/>
        <v>34500</v>
      </c>
      <c r="K674" s="6"/>
      <c r="L674" s="84">
        <f t="shared" si="62"/>
        <v>35204.081632653062</v>
      </c>
      <c r="M674" s="7"/>
      <c r="N674" s="7"/>
      <c r="O674" s="7"/>
      <c r="P674" s="7"/>
      <c r="Q674" s="7"/>
      <c r="R674" s="7"/>
      <c r="S674" s="119" t="s">
        <v>53</v>
      </c>
      <c r="T674" s="117">
        <v>1</v>
      </c>
      <c r="U674" s="10">
        <v>35204.081632653062</v>
      </c>
      <c r="V674" s="98">
        <f t="shared" si="63"/>
        <v>7.0398186836542994E-5</v>
      </c>
      <c r="W674" s="119" t="s">
        <v>53</v>
      </c>
      <c r="X674" s="117">
        <v>1</v>
      </c>
      <c r="Y674" s="10">
        <v>35204.081632653062</v>
      </c>
      <c r="Z674" s="98"/>
      <c r="AA674" s="9">
        <v>860</v>
      </c>
      <c r="AB674" s="119" t="s">
        <v>53</v>
      </c>
      <c r="AC674" s="117">
        <v>1</v>
      </c>
      <c r="AD674" s="10">
        <v>35204.081632653062</v>
      </c>
      <c r="AE674" s="110">
        <f>(Tabelle1[[#This Row],[gesamter Wärmebedarf unter Berücksichtigung Wirkungsgrad Gasfeuerungsanlage (Gas) '[kWh/a'] 2030]]*0.7)/8760</f>
        <v>2.8131115459882583</v>
      </c>
      <c r="AF674" s="8">
        <f t="shared" si="61"/>
        <v>6.8059834042859374E-5</v>
      </c>
      <c r="AG674" s="119" t="s">
        <v>53</v>
      </c>
      <c r="AH674" s="117">
        <v>1</v>
      </c>
      <c r="AI674" s="10">
        <v>35204.081632653062</v>
      </c>
      <c r="AJ674" s="98">
        <f t="shared" si="64"/>
        <v>3.3452212696341853E-5</v>
      </c>
      <c r="AK674" s="119" t="s">
        <v>53</v>
      </c>
      <c r="AL674" s="117">
        <v>1</v>
      </c>
      <c r="AM674" s="10">
        <v>35204.081632653062</v>
      </c>
      <c r="AN674" s="98"/>
      <c r="AO674" s="119" t="s">
        <v>53</v>
      </c>
      <c r="AP674" s="117">
        <v>1</v>
      </c>
      <c r="AQ674" s="10">
        <v>35204.081632653062</v>
      </c>
      <c r="AR674" s="98">
        <f t="shared" si="65"/>
        <v>3.3452212696341853E-5</v>
      </c>
      <c r="AS674" s="119" t="s">
        <v>54</v>
      </c>
      <c r="AT674" s="117">
        <v>1</v>
      </c>
      <c r="AU674" s="10">
        <v>0</v>
      </c>
      <c r="AV674" s="8"/>
    </row>
    <row r="675" spans="1:48" x14ac:dyDescent="0.25">
      <c r="A675" s="6">
        <v>10672</v>
      </c>
      <c r="B675" s="6">
        <v>449607</v>
      </c>
      <c r="C675" s="6">
        <v>5424921</v>
      </c>
      <c r="D675" s="205">
        <v>13</v>
      </c>
      <c r="E675" s="6" t="s">
        <v>195</v>
      </c>
      <c r="F675" s="6">
        <v>1</v>
      </c>
      <c r="G675" s="6">
        <v>90</v>
      </c>
      <c r="H675" s="6">
        <v>90</v>
      </c>
      <c r="I675" s="6">
        <v>160</v>
      </c>
      <c r="J675" s="6">
        <f t="shared" si="60"/>
        <v>14400</v>
      </c>
      <c r="K675" s="6"/>
      <c r="L675" s="84">
        <f t="shared" si="62"/>
        <v>14693.877551020409</v>
      </c>
      <c r="M675" s="7"/>
      <c r="N675" s="7"/>
      <c r="O675" s="7"/>
      <c r="P675" s="7"/>
      <c r="Q675" s="7"/>
      <c r="R675" s="7"/>
      <c r="S675" s="119" t="s">
        <v>53</v>
      </c>
      <c r="T675" s="117">
        <v>1</v>
      </c>
      <c r="U675" s="10">
        <v>14693.877551020409</v>
      </c>
      <c r="V675" s="98">
        <f t="shared" si="63"/>
        <v>2.9383591027426649E-5</v>
      </c>
      <c r="W675" s="119" t="s">
        <v>53</v>
      </c>
      <c r="X675" s="117">
        <v>1</v>
      </c>
      <c r="Y675" s="10">
        <v>14693.877551020409</v>
      </c>
      <c r="Z675" s="98"/>
      <c r="AA675" s="9">
        <v>370</v>
      </c>
      <c r="AB675" s="119" t="s">
        <v>53</v>
      </c>
      <c r="AC675" s="117">
        <v>1</v>
      </c>
      <c r="AD675" s="10">
        <v>14693.877551020409</v>
      </c>
      <c r="AE675" s="110">
        <f>(Tabelle1[[#This Row],[gesamter Wärmebedarf unter Berücksichtigung Wirkungsgrad Gasfeuerungsanlage (Gas) '[kWh/a'] 2030]]*0.7)/8760</f>
        <v>1.1741682974559688</v>
      </c>
      <c r="AF675" s="8">
        <f t="shared" si="61"/>
        <v>2.8407582904845656E-5</v>
      </c>
      <c r="AG675" s="119" t="s">
        <v>53</v>
      </c>
      <c r="AH675" s="117">
        <v>1</v>
      </c>
      <c r="AI675" s="10">
        <v>14693.877551020409</v>
      </c>
      <c r="AJ675" s="98">
        <f t="shared" si="64"/>
        <v>1.3962662690647035E-5</v>
      </c>
      <c r="AK675" s="119" t="s">
        <v>53</v>
      </c>
      <c r="AL675" s="117">
        <v>1</v>
      </c>
      <c r="AM675" s="10">
        <v>14693.877551020409</v>
      </c>
      <c r="AN675" s="98"/>
      <c r="AO675" s="119" t="s">
        <v>53</v>
      </c>
      <c r="AP675" s="117">
        <v>1</v>
      </c>
      <c r="AQ675" s="10">
        <v>14693.877551020409</v>
      </c>
      <c r="AR675" s="98">
        <f t="shared" si="65"/>
        <v>1.3962662690647035E-5</v>
      </c>
      <c r="AS675" s="119" t="s">
        <v>53</v>
      </c>
      <c r="AT675" s="117">
        <v>1</v>
      </c>
      <c r="AU675" s="10">
        <v>14693.877551020409</v>
      </c>
      <c r="AV675" s="8"/>
    </row>
    <row r="676" spans="1:48" x14ac:dyDescent="0.25">
      <c r="A676" s="6">
        <v>10673</v>
      </c>
      <c r="B676" s="6">
        <v>449621</v>
      </c>
      <c r="C676" s="6">
        <v>5424945</v>
      </c>
      <c r="D676" s="205">
        <v>13</v>
      </c>
      <c r="E676" s="6" t="s">
        <v>211</v>
      </c>
      <c r="F676" s="6">
        <v>2</v>
      </c>
      <c r="G676" s="6">
        <v>112</v>
      </c>
      <c r="H676" s="6">
        <v>224</v>
      </c>
      <c r="I676" s="6">
        <v>170</v>
      </c>
      <c r="J676" s="6">
        <f t="shared" si="60"/>
        <v>38080</v>
      </c>
      <c r="K676" s="6"/>
      <c r="L676" s="84">
        <f t="shared" si="62"/>
        <v>38857.142857142855</v>
      </c>
      <c r="M676" s="7"/>
      <c r="N676" s="7"/>
      <c r="O676" s="7"/>
      <c r="P676" s="7"/>
      <c r="Q676" s="7"/>
      <c r="R676" s="7"/>
      <c r="S676" s="119" t="s">
        <v>54</v>
      </c>
      <c r="T676" s="117">
        <v>2</v>
      </c>
      <c r="U676" s="10">
        <v>0</v>
      </c>
      <c r="V676" s="98">
        <f t="shared" si="63"/>
        <v>0</v>
      </c>
      <c r="W676" s="119" t="s">
        <v>54</v>
      </c>
      <c r="X676" s="117">
        <v>2</v>
      </c>
      <c r="Y676" s="10">
        <v>0</v>
      </c>
      <c r="Z676" s="98"/>
      <c r="AA676" s="9">
        <v>374</v>
      </c>
      <c r="AB676" s="119" t="s">
        <v>54</v>
      </c>
      <c r="AC676" s="117">
        <v>2</v>
      </c>
      <c r="AD676" s="10">
        <v>0</v>
      </c>
      <c r="AE676" s="110">
        <f>(Tabelle1[[#This Row],[gesamter Wärmebedarf unter Berücksichtigung Wirkungsgrad Gasfeuerungsanlage (Gas) '[kWh/a'] 2030]]*0.7)/8760</f>
        <v>0</v>
      </c>
      <c r="AF676" s="8">
        <f t="shared" si="61"/>
        <v>0</v>
      </c>
      <c r="AG676" s="119" t="s">
        <v>54</v>
      </c>
      <c r="AH676" s="117">
        <v>2</v>
      </c>
      <c r="AI676" s="10">
        <v>0</v>
      </c>
      <c r="AJ676" s="98">
        <f t="shared" si="64"/>
        <v>0</v>
      </c>
      <c r="AK676" s="119" t="s">
        <v>54</v>
      </c>
      <c r="AL676" s="117">
        <v>2</v>
      </c>
      <c r="AM676" s="10">
        <v>0</v>
      </c>
      <c r="AN676" s="98"/>
      <c r="AO676" s="119" t="s">
        <v>54</v>
      </c>
      <c r="AP676" s="117">
        <v>2</v>
      </c>
      <c r="AQ676" s="10">
        <v>0</v>
      </c>
      <c r="AR676" s="98">
        <f t="shared" si="65"/>
        <v>0</v>
      </c>
      <c r="AS676" s="119" t="s">
        <v>54</v>
      </c>
      <c r="AT676" s="117">
        <v>2</v>
      </c>
      <c r="AU676" s="10">
        <v>0</v>
      </c>
      <c r="AV676" s="8"/>
    </row>
    <row r="677" spans="1:48" x14ac:dyDescent="0.25">
      <c r="A677" s="6">
        <v>10674</v>
      </c>
      <c r="B677" s="6">
        <v>449617</v>
      </c>
      <c r="C677" s="6">
        <v>5424917</v>
      </c>
      <c r="D677" s="205">
        <v>14</v>
      </c>
      <c r="E677" s="6" t="s">
        <v>195</v>
      </c>
      <c r="F677" s="6">
        <v>1</v>
      </c>
      <c r="G677" s="6">
        <v>90</v>
      </c>
      <c r="H677" s="6">
        <v>90</v>
      </c>
      <c r="I677" s="6">
        <v>100</v>
      </c>
      <c r="J677" s="6">
        <f t="shared" si="60"/>
        <v>9000</v>
      </c>
      <c r="K677" s="6"/>
      <c r="L677" s="84">
        <f t="shared" si="62"/>
        <v>9183.6734693877552</v>
      </c>
      <c r="M677" s="7"/>
      <c r="N677" s="7"/>
      <c r="O677" s="7"/>
      <c r="P677" s="7"/>
      <c r="Q677" s="7"/>
      <c r="R677" s="7"/>
      <c r="S677" s="119" t="s">
        <v>54</v>
      </c>
      <c r="T677" s="117">
        <v>1</v>
      </c>
      <c r="U677" s="10">
        <v>0</v>
      </c>
      <c r="V677" s="98">
        <f t="shared" si="63"/>
        <v>0</v>
      </c>
      <c r="W677" s="119" t="s">
        <v>54</v>
      </c>
      <c r="X677" s="117">
        <v>1</v>
      </c>
      <c r="Y677" s="10">
        <v>0</v>
      </c>
      <c r="Z677" s="98"/>
      <c r="AA677" s="9">
        <v>14</v>
      </c>
      <c r="AB677" s="119" t="s">
        <v>54</v>
      </c>
      <c r="AC677" s="117">
        <v>1</v>
      </c>
      <c r="AD677" s="10">
        <v>0</v>
      </c>
      <c r="AE677" s="110">
        <f>(Tabelle1[[#This Row],[gesamter Wärmebedarf unter Berücksichtigung Wirkungsgrad Gasfeuerungsanlage (Gas) '[kWh/a'] 2030]]*0.7)/8760</f>
        <v>0</v>
      </c>
      <c r="AF677" s="8">
        <f t="shared" si="61"/>
        <v>0</v>
      </c>
      <c r="AG677" s="119" t="s">
        <v>54</v>
      </c>
      <c r="AH677" s="117">
        <v>1</v>
      </c>
      <c r="AI677" s="10">
        <v>0</v>
      </c>
      <c r="AJ677" s="98">
        <f t="shared" si="64"/>
        <v>0</v>
      </c>
      <c r="AK677" s="119" t="s">
        <v>54</v>
      </c>
      <c r="AL677" s="117">
        <v>1</v>
      </c>
      <c r="AM677" s="10">
        <v>0</v>
      </c>
      <c r="AN677" s="98"/>
      <c r="AO677" s="119" t="s">
        <v>54</v>
      </c>
      <c r="AP677" s="117">
        <v>1</v>
      </c>
      <c r="AQ677" s="10">
        <v>0</v>
      </c>
      <c r="AR677" s="98">
        <f t="shared" si="65"/>
        <v>0</v>
      </c>
      <c r="AS677" s="119" t="s">
        <v>54</v>
      </c>
      <c r="AT677" s="117">
        <v>1</v>
      </c>
      <c r="AU677" s="10">
        <v>0</v>
      </c>
      <c r="AV677" s="8"/>
    </row>
    <row r="678" spans="1:48" x14ac:dyDescent="0.25">
      <c r="A678" s="6">
        <v>10675</v>
      </c>
      <c r="B678" s="6">
        <v>449569</v>
      </c>
      <c r="C678" s="6">
        <v>5424914</v>
      </c>
      <c r="D678" s="205">
        <v>12</v>
      </c>
      <c r="E678" s="6" t="s">
        <v>212</v>
      </c>
      <c r="F678" s="6">
        <v>1</v>
      </c>
      <c r="G678" s="6">
        <v>150</v>
      </c>
      <c r="H678" s="6">
        <v>150</v>
      </c>
      <c r="I678" s="6">
        <v>60</v>
      </c>
      <c r="J678" s="6">
        <f t="shared" si="60"/>
        <v>9000</v>
      </c>
      <c r="K678" s="6"/>
      <c r="L678" s="84">
        <f t="shared" si="62"/>
        <v>9183.6734693877552</v>
      </c>
      <c r="M678" s="7"/>
      <c r="N678" s="7"/>
      <c r="O678" s="7"/>
      <c r="P678" s="7"/>
      <c r="Q678" s="7"/>
      <c r="R678" s="7"/>
      <c r="S678" s="119" t="s">
        <v>54</v>
      </c>
      <c r="T678" s="117">
        <v>1</v>
      </c>
      <c r="U678" s="10">
        <v>0</v>
      </c>
      <c r="V678" s="98">
        <f t="shared" si="63"/>
        <v>0</v>
      </c>
      <c r="W678" s="119" t="s">
        <v>54</v>
      </c>
      <c r="X678" s="117">
        <v>1</v>
      </c>
      <c r="Y678" s="10">
        <v>0</v>
      </c>
      <c r="Z678" s="98"/>
      <c r="AA678" s="9">
        <v>1661</v>
      </c>
      <c r="AB678" s="119" t="s">
        <v>54</v>
      </c>
      <c r="AC678" s="117">
        <v>1</v>
      </c>
      <c r="AD678" s="10">
        <v>0</v>
      </c>
      <c r="AE678" s="110">
        <f>(Tabelle1[[#This Row],[gesamter Wärmebedarf unter Berücksichtigung Wirkungsgrad Gasfeuerungsanlage (Gas) '[kWh/a'] 2030]]*0.7)/8760</f>
        <v>0</v>
      </c>
      <c r="AF678" s="8">
        <f t="shared" si="61"/>
        <v>0</v>
      </c>
      <c r="AG678" s="119" t="s">
        <v>54</v>
      </c>
      <c r="AH678" s="117">
        <v>1</v>
      </c>
      <c r="AI678" s="10">
        <v>0</v>
      </c>
      <c r="AJ678" s="98">
        <f t="shared" si="64"/>
        <v>0</v>
      </c>
      <c r="AK678" s="119" t="s">
        <v>54</v>
      </c>
      <c r="AL678" s="117">
        <v>1</v>
      </c>
      <c r="AM678" s="10">
        <v>0</v>
      </c>
      <c r="AN678" s="98"/>
      <c r="AO678" s="119" t="s">
        <v>54</v>
      </c>
      <c r="AP678" s="117">
        <v>1</v>
      </c>
      <c r="AQ678" s="10">
        <v>0</v>
      </c>
      <c r="AR678" s="98">
        <f t="shared" si="65"/>
        <v>0</v>
      </c>
      <c r="AS678" s="119" t="s">
        <v>54</v>
      </c>
      <c r="AT678" s="117">
        <v>1</v>
      </c>
      <c r="AU678" s="10">
        <v>0</v>
      </c>
      <c r="AV678" s="8"/>
    </row>
    <row r="679" spans="1:48" x14ac:dyDescent="0.25">
      <c r="A679" s="6">
        <v>10676</v>
      </c>
      <c r="B679" s="6">
        <v>449587</v>
      </c>
      <c r="C679" s="6">
        <v>5424903</v>
      </c>
      <c r="D679" s="205">
        <v>8</v>
      </c>
      <c r="E679" s="6" t="s">
        <v>212</v>
      </c>
      <c r="F679" s="6">
        <v>1</v>
      </c>
      <c r="G679" s="6">
        <v>150</v>
      </c>
      <c r="H679" s="6">
        <v>150</v>
      </c>
      <c r="I679" s="6">
        <v>210</v>
      </c>
      <c r="J679" s="6">
        <f t="shared" si="60"/>
        <v>31500</v>
      </c>
      <c r="K679" s="6"/>
      <c r="L679" s="84">
        <f t="shared" si="62"/>
        <v>32142.857142857145</v>
      </c>
      <c r="M679" s="7"/>
      <c r="N679" s="7"/>
      <c r="O679" s="7"/>
      <c r="P679" s="7"/>
      <c r="Q679" s="7"/>
      <c r="R679" s="7"/>
      <c r="S679" s="119" t="s">
        <v>53</v>
      </c>
      <c r="T679" s="117">
        <v>1</v>
      </c>
      <c r="U679" s="10">
        <v>32142.857142857145</v>
      </c>
      <c r="V679" s="98">
        <f t="shared" si="63"/>
        <v>6.4276605372495791E-5</v>
      </c>
      <c r="W679" s="119" t="s">
        <v>53</v>
      </c>
      <c r="X679" s="117">
        <v>1</v>
      </c>
      <c r="Y679" s="10">
        <v>32142.857142857145</v>
      </c>
      <c r="Z679" s="98"/>
      <c r="AA679" s="9">
        <v>1226</v>
      </c>
      <c r="AB679" s="119" t="s">
        <v>53</v>
      </c>
      <c r="AC679" s="117">
        <v>1</v>
      </c>
      <c r="AD679" s="10">
        <v>32142.857142857145</v>
      </c>
      <c r="AE679" s="110">
        <f>(Tabelle1[[#This Row],[gesamter Wärmebedarf unter Berücksichtigung Wirkungsgrad Gasfeuerungsanlage (Gas) '[kWh/a'] 2030]]*0.7)/8760</f>
        <v>2.5684931506849313</v>
      </c>
      <c r="AF679" s="8">
        <f t="shared" si="61"/>
        <v>6.2141587604349862E-5</v>
      </c>
      <c r="AG679" s="119" t="s">
        <v>53</v>
      </c>
      <c r="AH679" s="117">
        <v>1</v>
      </c>
      <c r="AI679" s="10">
        <v>32142.857142857145</v>
      </c>
      <c r="AJ679" s="98">
        <f t="shared" si="64"/>
        <v>3.0543324635790393E-5</v>
      </c>
      <c r="AK679" s="119" t="s">
        <v>53</v>
      </c>
      <c r="AL679" s="117">
        <v>1</v>
      </c>
      <c r="AM679" s="10">
        <v>32142.857142857145</v>
      </c>
      <c r="AN679" s="98"/>
      <c r="AO679" s="119" t="s">
        <v>53</v>
      </c>
      <c r="AP679" s="117">
        <v>1</v>
      </c>
      <c r="AQ679" s="10">
        <v>32142.857142857145</v>
      </c>
      <c r="AR679" s="98">
        <f t="shared" si="65"/>
        <v>3.0543324635790393E-5</v>
      </c>
      <c r="AS679" s="119" t="s">
        <v>53</v>
      </c>
      <c r="AT679" s="117">
        <v>1</v>
      </c>
      <c r="AU679" s="10">
        <v>32142.857142857145</v>
      </c>
      <c r="AV679" s="8"/>
    </row>
    <row r="680" spans="1:48" x14ac:dyDescent="0.25">
      <c r="A680" s="6">
        <v>10677</v>
      </c>
      <c r="B680" s="6">
        <v>449559</v>
      </c>
      <c r="C680" s="6">
        <v>5424896</v>
      </c>
      <c r="D680" s="205">
        <v>17</v>
      </c>
      <c r="E680" s="6" t="s">
        <v>195</v>
      </c>
      <c r="F680" s="6">
        <v>1</v>
      </c>
      <c r="G680" s="6">
        <v>90</v>
      </c>
      <c r="H680" s="6">
        <v>90</v>
      </c>
      <c r="I680" s="6">
        <v>140</v>
      </c>
      <c r="J680" s="6">
        <f t="shared" si="60"/>
        <v>12600</v>
      </c>
      <c r="K680" s="6"/>
      <c r="L680" s="84">
        <f t="shared" si="62"/>
        <v>12857.142857142857</v>
      </c>
      <c r="M680" s="7"/>
      <c r="N680" s="7"/>
      <c r="O680" s="7"/>
      <c r="P680" s="7"/>
      <c r="Q680" s="7"/>
      <c r="R680" s="7"/>
      <c r="S680" s="119" t="s">
        <v>54</v>
      </c>
      <c r="T680" s="117">
        <v>1</v>
      </c>
      <c r="U680" s="10">
        <v>0</v>
      </c>
      <c r="V680" s="98">
        <f t="shared" si="63"/>
        <v>0</v>
      </c>
      <c r="W680" s="119" t="s">
        <v>54</v>
      </c>
      <c r="X680" s="117">
        <v>1</v>
      </c>
      <c r="Y680" s="10">
        <v>0</v>
      </c>
      <c r="Z680" s="98"/>
      <c r="AA680" s="9">
        <v>653</v>
      </c>
      <c r="AB680" s="119" t="s">
        <v>54</v>
      </c>
      <c r="AC680" s="117">
        <v>1</v>
      </c>
      <c r="AD680" s="10">
        <v>0</v>
      </c>
      <c r="AE680" s="110">
        <f>(Tabelle1[[#This Row],[gesamter Wärmebedarf unter Berücksichtigung Wirkungsgrad Gasfeuerungsanlage (Gas) '[kWh/a'] 2030]]*0.7)/8760</f>
        <v>0</v>
      </c>
      <c r="AF680" s="8">
        <f t="shared" si="61"/>
        <v>0</v>
      </c>
      <c r="AG680" s="119" t="s">
        <v>54</v>
      </c>
      <c r="AH680" s="117">
        <v>1</v>
      </c>
      <c r="AI680" s="10">
        <v>0</v>
      </c>
      <c r="AJ680" s="98">
        <f t="shared" si="64"/>
        <v>0</v>
      </c>
      <c r="AK680" s="119" t="s">
        <v>54</v>
      </c>
      <c r="AL680" s="117">
        <v>1</v>
      </c>
      <c r="AM680" s="10">
        <v>0</v>
      </c>
      <c r="AN680" s="98"/>
      <c r="AO680" s="119" t="s">
        <v>54</v>
      </c>
      <c r="AP680" s="117">
        <v>1</v>
      </c>
      <c r="AQ680" s="10">
        <v>0</v>
      </c>
      <c r="AR680" s="98">
        <f t="shared" si="65"/>
        <v>0</v>
      </c>
      <c r="AS680" s="119" t="s">
        <v>54</v>
      </c>
      <c r="AT680" s="117">
        <v>1</v>
      </c>
      <c r="AU680" s="10">
        <v>0</v>
      </c>
      <c r="AV680" s="8"/>
    </row>
    <row r="681" spans="1:48" x14ac:dyDescent="0.25">
      <c r="A681" s="6">
        <v>10678</v>
      </c>
      <c r="B681" s="6">
        <v>449588</v>
      </c>
      <c r="C681" s="6">
        <v>5424885</v>
      </c>
      <c r="D681" s="205">
        <v>14</v>
      </c>
      <c r="E681" s="6" t="s">
        <v>211</v>
      </c>
      <c r="F681" s="6">
        <v>2</v>
      </c>
      <c r="G681" s="6">
        <v>112</v>
      </c>
      <c r="H681" s="6">
        <v>224</v>
      </c>
      <c r="I681" s="6">
        <v>140</v>
      </c>
      <c r="J681" s="6">
        <f t="shared" si="60"/>
        <v>31360</v>
      </c>
      <c r="K681" s="6"/>
      <c r="L681" s="84">
        <f t="shared" si="62"/>
        <v>32000</v>
      </c>
      <c r="M681" s="7"/>
      <c r="N681" s="7"/>
      <c r="O681" s="7"/>
      <c r="P681" s="7"/>
      <c r="Q681" s="7"/>
      <c r="R681" s="7"/>
      <c r="S681" s="119" t="s">
        <v>53</v>
      </c>
      <c r="T681" s="117">
        <v>2</v>
      </c>
      <c r="U681" s="10">
        <v>32000</v>
      </c>
      <c r="V681" s="98">
        <f t="shared" si="63"/>
        <v>6.3990931570840246E-5</v>
      </c>
      <c r="W681" s="119" t="s">
        <v>53</v>
      </c>
      <c r="X681" s="117">
        <v>2</v>
      </c>
      <c r="Y681" s="10">
        <v>32000</v>
      </c>
      <c r="Z681" s="98"/>
      <c r="AA681" s="9">
        <v>1340</v>
      </c>
      <c r="AB681" s="119" t="s">
        <v>53</v>
      </c>
      <c r="AC681" s="117">
        <v>2</v>
      </c>
      <c r="AD681" s="10">
        <v>32000</v>
      </c>
      <c r="AE681" s="110">
        <f>(Tabelle1[[#This Row],[gesamter Wärmebedarf unter Berücksichtigung Wirkungsgrad Gasfeuerungsanlage (Gas) '[kWh/a'] 2030]]*0.7)/8760</f>
        <v>2.5570776255707761</v>
      </c>
      <c r="AF681" s="8">
        <f t="shared" si="61"/>
        <v>6.1865402770552755E-5</v>
      </c>
      <c r="AG681" s="119" t="s">
        <v>53</v>
      </c>
      <c r="AH681" s="117">
        <v>2</v>
      </c>
      <c r="AI681" s="10">
        <v>32000</v>
      </c>
      <c r="AJ681" s="98">
        <f t="shared" si="64"/>
        <v>3.0407576526297987E-5</v>
      </c>
      <c r="AK681" s="119" t="s">
        <v>54</v>
      </c>
      <c r="AL681" s="117">
        <v>2</v>
      </c>
      <c r="AM681" s="10">
        <v>0</v>
      </c>
      <c r="AN681" s="98"/>
      <c r="AO681" s="119" t="s">
        <v>54</v>
      </c>
      <c r="AP681" s="117">
        <v>2</v>
      </c>
      <c r="AQ681" s="10">
        <v>0</v>
      </c>
      <c r="AR681" s="98">
        <f t="shared" si="65"/>
        <v>0</v>
      </c>
      <c r="AS681" s="119" t="s">
        <v>54</v>
      </c>
      <c r="AT681" s="117">
        <v>2</v>
      </c>
      <c r="AU681" s="10">
        <v>0</v>
      </c>
      <c r="AV681" s="8"/>
    </row>
    <row r="682" spans="1:48" x14ac:dyDescent="0.25">
      <c r="A682" s="6">
        <v>10679</v>
      </c>
      <c r="B682" s="6">
        <v>449555</v>
      </c>
      <c r="C682" s="6">
        <v>5424883</v>
      </c>
      <c r="D682" s="205">
        <v>18</v>
      </c>
      <c r="E682" s="6" t="s">
        <v>195</v>
      </c>
      <c r="F682" s="6">
        <v>1</v>
      </c>
      <c r="G682" s="6">
        <v>90</v>
      </c>
      <c r="H682" s="6">
        <v>90</v>
      </c>
      <c r="I682" s="6">
        <v>80</v>
      </c>
      <c r="J682" s="6">
        <f t="shared" si="60"/>
        <v>7200</v>
      </c>
      <c r="K682" s="6"/>
      <c r="L682" s="84">
        <f t="shared" si="62"/>
        <v>7346.9387755102043</v>
      </c>
      <c r="M682" s="7"/>
      <c r="N682" s="7"/>
      <c r="O682" s="7"/>
      <c r="P682" s="7"/>
      <c r="Q682" s="7"/>
      <c r="R682" s="7"/>
      <c r="S682" s="119" t="s">
        <v>54</v>
      </c>
      <c r="T682" s="117">
        <v>1</v>
      </c>
      <c r="U682" s="10">
        <v>0</v>
      </c>
      <c r="V682" s="98">
        <f t="shared" si="63"/>
        <v>0</v>
      </c>
      <c r="W682" s="119" t="s">
        <v>54</v>
      </c>
      <c r="X682" s="117">
        <v>1</v>
      </c>
      <c r="Y682" s="10">
        <v>0</v>
      </c>
      <c r="Z682" s="98"/>
      <c r="AA682" s="9">
        <v>173</v>
      </c>
      <c r="AB682" s="119" t="s">
        <v>54</v>
      </c>
      <c r="AC682" s="117">
        <v>1</v>
      </c>
      <c r="AD682" s="10">
        <v>0</v>
      </c>
      <c r="AE682" s="110">
        <f>(Tabelle1[[#This Row],[gesamter Wärmebedarf unter Berücksichtigung Wirkungsgrad Gasfeuerungsanlage (Gas) '[kWh/a'] 2030]]*0.7)/8760</f>
        <v>0</v>
      </c>
      <c r="AF682" s="8">
        <f t="shared" si="61"/>
        <v>0</v>
      </c>
      <c r="AG682" s="119" t="s">
        <v>54</v>
      </c>
      <c r="AH682" s="117">
        <v>1</v>
      </c>
      <c r="AI682" s="10">
        <v>0</v>
      </c>
      <c r="AJ682" s="98">
        <f t="shared" si="64"/>
        <v>0</v>
      </c>
      <c r="AK682" s="119" t="s">
        <v>54</v>
      </c>
      <c r="AL682" s="117">
        <v>1</v>
      </c>
      <c r="AM682" s="10">
        <v>0</v>
      </c>
      <c r="AN682" s="98"/>
      <c r="AO682" s="119" t="s">
        <v>54</v>
      </c>
      <c r="AP682" s="117">
        <v>1</v>
      </c>
      <c r="AQ682" s="10">
        <v>0</v>
      </c>
      <c r="AR682" s="98">
        <f t="shared" si="65"/>
        <v>0</v>
      </c>
      <c r="AS682" s="119" t="s">
        <v>54</v>
      </c>
      <c r="AT682" s="117">
        <v>1</v>
      </c>
      <c r="AU682" s="10">
        <v>0</v>
      </c>
      <c r="AV682" s="8"/>
    </row>
    <row r="683" spans="1:48" x14ac:dyDescent="0.25">
      <c r="A683" s="6">
        <v>10680</v>
      </c>
      <c r="B683" s="6">
        <v>449584</v>
      </c>
      <c r="C683" s="6">
        <v>5424867</v>
      </c>
      <c r="D683" s="205">
        <v>15</v>
      </c>
      <c r="E683" s="6" t="s">
        <v>212</v>
      </c>
      <c r="F683" s="6">
        <v>1</v>
      </c>
      <c r="G683" s="6">
        <v>150</v>
      </c>
      <c r="H683" s="6">
        <v>150</v>
      </c>
      <c r="I683" s="6">
        <v>360</v>
      </c>
      <c r="J683" s="6">
        <f t="shared" si="60"/>
        <v>54000</v>
      </c>
      <c r="K683" s="6"/>
      <c r="L683" s="84">
        <f t="shared" si="62"/>
        <v>55102.040816326531</v>
      </c>
      <c r="M683" s="7"/>
      <c r="N683" s="7"/>
      <c r="O683" s="7"/>
      <c r="P683" s="7"/>
      <c r="Q683" s="7"/>
      <c r="R683" s="7"/>
      <c r="S683" s="119" t="s">
        <v>53</v>
      </c>
      <c r="T683" s="117">
        <v>1</v>
      </c>
      <c r="U683" s="10">
        <v>55102.040816326531</v>
      </c>
      <c r="V683" s="98">
        <f t="shared" si="63"/>
        <v>1.1018846635284991E-4</v>
      </c>
      <c r="W683" s="119" t="s">
        <v>53</v>
      </c>
      <c r="X683" s="117">
        <v>1</v>
      </c>
      <c r="Y683" s="10">
        <v>55102.040816326531</v>
      </c>
      <c r="Z683" s="98"/>
      <c r="AA683" s="9">
        <v>1210</v>
      </c>
      <c r="AB683" s="119" t="s">
        <v>53</v>
      </c>
      <c r="AC683" s="117">
        <v>1</v>
      </c>
      <c r="AD683" s="10">
        <v>55102.040816326531</v>
      </c>
      <c r="AE683" s="110">
        <f>(Tabelle1[[#This Row],[gesamter Wärmebedarf unter Berücksichtigung Wirkungsgrad Gasfeuerungsanlage (Gas) '[kWh/a'] 2030]]*0.7)/8760</f>
        <v>4.4031311154598827</v>
      </c>
      <c r="AF683" s="8">
        <f t="shared" si="61"/>
        <v>1.065284358931712E-4</v>
      </c>
      <c r="AG683" s="119" t="s">
        <v>53</v>
      </c>
      <c r="AH683" s="117">
        <v>1</v>
      </c>
      <c r="AI683" s="10">
        <v>55102.040816326531</v>
      </c>
      <c r="AJ683" s="98">
        <f t="shared" si="64"/>
        <v>5.2359985089926377E-5</v>
      </c>
      <c r="AK683" s="119" t="s">
        <v>53</v>
      </c>
      <c r="AL683" s="117">
        <v>1</v>
      </c>
      <c r="AM683" s="10">
        <v>55102.040816326531</v>
      </c>
      <c r="AN683" s="98"/>
      <c r="AO683" s="119" t="s">
        <v>53</v>
      </c>
      <c r="AP683" s="117">
        <v>1</v>
      </c>
      <c r="AQ683" s="10">
        <v>55102.040816326531</v>
      </c>
      <c r="AR683" s="98">
        <f t="shared" si="65"/>
        <v>5.2359985089926377E-5</v>
      </c>
      <c r="AS683" s="119" t="s">
        <v>53</v>
      </c>
      <c r="AT683" s="117">
        <v>1</v>
      </c>
      <c r="AU683" s="10">
        <v>55102.040816326531</v>
      </c>
      <c r="AV683" s="8"/>
    </row>
    <row r="684" spans="1:48" x14ac:dyDescent="0.25">
      <c r="A684" s="6">
        <v>10681</v>
      </c>
      <c r="B684" s="6">
        <v>449551</v>
      </c>
      <c r="C684" s="6">
        <v>5424869</v>
      </c>
      <c r="D684" s="205">
        <v>17</v>
      </c>
      <c r="E684" s="6" t="s">
        <v>212</v>
      </c>
      <c r="F684" s="6">
        <v>1</v>
      </c>
      <c r="G684" s="6">
        <v>150</v>
      </c>
      <c r="H684" s="6">
        <v>150</v>
      </c>
      <c r="I684" s="6">
        <v>100</v>
      </c>
      <c r="J684" s="6">
        <f t="shared" si="60"/>
        <v>15000</v>
      </c>
      <c r="K684" s="6"/>
      <c r="L684" s="84">
        <f t="shared" si="62"/>
        <v>15306.122448979591</v>
      </c>
      <c r="M684" s="7"/>
      <c r="N684" s="7"/>
      <c r="O684" s="7"/>
      <c r="P684" s="7"/>
      <c r="Q684" s="7"/>
      <c r="R684" s="7"/>
      <c r="S684" s="119" t="s">
        <v>54</v>
      </c>
      <c r="T684" s="117">
        <v>1</v>
      </c>
      <c r="U684" s="10">
        <v>0</v>
      </c>
      <c r="V684" s="98">
        <f t="shared" si="63"/>
        <v>0</v>
      </c>
      <c r="W684" s="119" t="s">
        <v>54</v>
      </c>
      <c r="X684" s="117">
        <v>1</v>
      </c>
      <c r="Y684" s="10">
        <v>0</v>
      </c>
      <c r="Z684" s="98"/>
      <c r="AA684" s="9">
        <v>562</v>
      </c>
      <c r="AB684" s="119" t="s">
        <v>54</v>
      </c>
      <c r="AC684" s="117">
        <v>1</v>
      </c>
      <c r="AD684" s="10">
        <v>0</v>
      </c>
      <c r="AE684" s="110">
        <f>(Tabelle1[[#This Row],[gesamter Wärmebedarf unter Berücksichtigung Wirkungsgrad Gasfeuerungsanlage (Gas) '[kWh/a'] 2030]]*0.7)/8760</f>
        <v>0</v>
      </c>
      <c r="AF684" s="8">
        <f t="shared" si="61"/>
        <v>0</v>
      </c>
      <c r="AG684" s="119" t="s">
        <v>54</v>
      </c>
      <c r="AH684" s="117">
        <v>1</v>
      </c>
      <c r="AI684" s="10">
        <v>0</v>
      </c>
      <c r="AJ684" s="98">
        <f t="shared" si="64"/>
        <v>0</v>
      </c>
      <c r="AK684" s="119" t="s">
        <v>54</v>
      </c>
      <c r="AL684" s="117">
        <v>1</v>
      </c>
      <c r="AM684" s="10">
        <v>0</v>
      </c>
      <c r="AN684" s="98"/>
      <c r="AO684" s="119" t="s">
        <v>54</v>
      </c>
      <c r="AP684" s="117">
        <v>1</v>
      </c>
      <c r="AQ684" s="10">
        <v>0</v>
      </c>
      <c r="AR684" s="98">
        <f t="shared" si="65"/>
        <v>0</v>
      </c>
      <c r="AS684" s="119" t="s">
        <v>54</v>
      </c>
      <c r="AT684" s="117">
        <v>1</v>
      </c>
      <c r="AU684" s="10">
        <v>0</v>
      </c>
      <c r="AV684" s="8"/>
    </row>
    <row r="685" spans="1:48" x14ac:dyDescent="0.25">
      <c r="A685" s="6">
        <v>10682</v>
      </c>
      <c r="B685" s="6">
        <v>449577</v>
      </c>
      <c r="C685" s="6">
        <v>5424851</v>
      </c>
      <c r="D685" s="205">
        <v>13</v>
      </c>
      <c r="E685" s="6" t="s">
        <v>212</v>
      </c>
      <c r="F685" s="6">
        <v>1</v>
      </c>
      <c r="G685" s="6">
        <v>150</v>
      </c>
      <c r="H685" s="6">
        <v>150</v>
      </c>
      <c r="I685" s="6">
        <v>150</v>
      </c>
      <c r="J685" s="6">
        <f t="shared" si="60"/>
        <v>22500</v>
      </c>
      <c r="K685" s="6"/>
      <c r="L685" s="84">
        <f t="shared" si="62"/>
        <v>22959.18367346939</v>
      </c>
      <c r="M685" s="7"/>
      <c r="N685" s="7"/>
      <c r="O685" s="7"/>
      <c r="P685" s="7"/>
      <c r="Q685" s="7"/>
      <c r="R685" s="7"/>
      <c r="S685" s="119" t="s">
        <v>54</v>
      </c>
      <c r="T685" s="117">
        <v>1</v>
      </c>
      <c r="U685" s="10">
        <v>0</v>
      </c>
      <c r="V685" s="98">
        <f t="shared" si="63"/>
        <v>0</v>
      </c>
      <c r="W685" s="119" t="s">
        <v>54</v>
      </c>
      <c r="X685" s="117">
        <v>1</v>
      </c>
      <c r="Y685" s="10">
        <v>0</v>
      </c>
      <c r="Z685" s="98"/>
      <c r="AA685" s="9">
        <v>554</v>
      </c>
      <c r="AB685" s="119" t="s">
        <v>54</v>
      </c>
      <c r="AC685" s="117">
        <v>1</v>
      </c>
      <c r="AD685" s="10">
        <v>0</v>
      </c>
      <c r="AE685" s="110">
        <f>(Tabelle1[[#This Row],[gesamter Wärmebedarf unter Berücksichtigung Wirkungsgrad Gasfeuerungsanlage (Gas) '[kWh/a'] 2030]]*0.7)/8760</f>
        <v>0</v>
      </c>
      <c r="AF685" s="8">
        <f t="shared" si="61"/>
        <v>0</v>
      </c>
      <c r="AG685" s="119" t="s">
        <v>54</v>
      </c>
      <c r="AH685" s="117">
        <v>1</v>
      </c>
      <c r="AI685" s="10">
        <v>0</v>
      </c>
      <c r="AJ685" s="98">
        <f t="shared" si="64"/>
        <v>0</v>
      </c>
      <c r="AK685" s="119" t="s">
        <v>54</v>
      </c>
      <c r="AL685" s="117">
        <v>1</v>
      </c>
      <c r="AM685" s="10">
        <v>0</v>
      </c>
      <c r="AN685" s="98"/>
      <c r="AO685" s="119" t="s">
        <v>54</v>
      </c>
      <c r="AP685" s="117">
        <v>1</v>
      </c>
      <c r="AQ685" s="10">
        <v>0</v>
      </c>
      <c r="AR685" s="98">
        <f t="shared" si="65"/>
        <v>0</v>
      </c>
      <c r="AS685" s="119" t="s">
        <v>54</v>
      </c>
      <c r="AT685" s="117">
        <v>1</v>
      </c>
      <c r="AU685" s="10">
        <v>0</v>
      </c>
      <c r="AV685" s="8"/>
    </row>
    <row r="686" spans="1:48" x14ac:dyDescent="0.25">
      <c r="A686" s="6">
        <v>10683</v>
      </c>
      <c r="B686" s="6">
        <v>449550</v>
      </c>
      <c r="C686" s="6">
        <v>5424856</v>
      </c>
      <c r="D686" s="205">
        <v>15</v>
      </c>
      <c r="E686" s="6" t="s">
        <v>212</v>
      </c>
      <c r="F686" s="6">
        <v>1</v>
      </c>
      <c r="G686" s="6">
        <v>150</v>
      </c>
      <c r="H686" s="6">
        <v>150</v>
      </c>
      <c r="I686" s="6">
        <v>220</v>
      </c>
      <c r="J686" s="6">
        <f t="shared" si="60"/>
        <v>33000</v>
      </c>
      <c r="K686" s="6"/>
      <c r="L686" s="84">
        <f t="shared" si="62"/>
        <v>33673.469387755104</v>
      </c>
      <c r="M686" s="7"/>
      <c r="N686" s="7"/>
      <c r="O686" s="7"/>
      <c r="P686" s="7"/>
      <c r="Q686" s="7"/>
      <c r="R686" s="7"/>
      <c r="S686" s="119" t="s">
        <v>54</v>
      </c>
      <c r="T686" s="117">
        <v>1</v>
      </c>
      <c r="U686" s="10">
        <v>0</v>
      </c>
      <c r="V686" s="98">
        <f t="shared" si="63"/>
        <v>0</v>
      </c>
      <c r="W686" s="119" t="s">
        <v>54</v>
      </c>
      <c r="X686" s="117">
        <v>1</v>
      </c>
      <c r="Y686" s="10">
        <v>0</v>
      </c>
      <c r="Z686" s="98"/>
      <c r="AA686" s="9">
        <v>989</v>
      </c>
      <c r="AB686" s="119" t="s">
        <v>54</v>
      </c>
      <c r="AC686" s="117">
        <v>1</v>
      </c>
      <c r="AD686" s="10">
        <v>0</v>
      </c>
      <c r="AE686" s="110">
        <f>(Tabelle1[[#This Row],[gesamter Wärmebedarf unter Berücksichtigung Wirkungsgrad Gasfeuerungsanlage (Gas) '[kWh/a'] 2030]]*0.7)/8760</f>
        <v>0</v>
      </c>
      <c r="AF686" s="8">
        <f t="shared" si="61"/>
        <v>0</v>
      </c>
      <c r="AG686" s="119" t="s">
        <v>54</v>
      </c>
      <c r="AH686" s="117">
        <v>1</v>
      </c>
      <c r="AI686" s="10">
        <v>0</v>
      </c>
      <c r="AJ686" s="98">
        <f t="shared" si="64"/>
        <v>0</v>
      </c>
      <c r="AK686" s="119" t="s">
        <v>54</v>
      </c>
      <c r="AL686" s="117">
        <v>1</v>
      </c>
      <c r="AM686" s="10">
        <v>0</v>
      </c>
      <c r="AN686" s="98"/>
      <c r="AO686" s="119" t="s">
        <v>54</v>
      </c>
      <c r="AP686" s="117">
        <v>1</v>
      </c>
      <c r="AQ686" s="10">
        <v>0</v>
      </c>
      <c r="AR686" s="98">
        <f t="shared" si="65"/>
        <v>0</v>
      </c>
      <c r="AS686" s="119" t="s">
        <v>54</v>
      </c>
      <c r="AT686" s="117">
        <v>1</v>
      </c>
      <c r="AU686" s="10">
        <v>0</v>
      </c>
      <c r="AV686" s="8"/>
    </row>
    <row r="687" spans="1:48" x14ac:dyDescent="0.25">
      <c r="A687" s="6">
        <v>10684</v>
      </c>
      <c r="B687" s="6">
        <v>449570</v>
      </c>
      <c r="C687" s="6">
        <v>5424839</v>
      </c>
      <c r="D687" s="205">
        <v>9</v>
      </c>
      <c r="E687" s="6" t="s">
        <v>212</v>
      </c>
      <c r="F687" s="6">
        <v>1</v>
      </c>
      <c r="G687" s="6">
        <v>150</v>
      </c>
      <c r="H687" s="6">
        <v>150</v>
      </c>
      <c r="I687" s="6">
        <v>50</v>
      </c>
      <c r="J687" s="6">
        <f t="shared" si="60"/>
        <v>7500</v>
      </c>
      <c r="K687" s="6"/>
      <c r="L687" s="84">
        <f t="shared" si="62"/>
        <v>7653.0612244897957</v>
      </c>
      <c r="M687" s="7"/>
      <c r="N687" s="7"/>
      <c r="O687" s="7"/>
      <c r="P687" s="7"/>
      <c r="Q687" s="7"/>
      <c r="R687" s="7"/>
      <c r="S687" s="119" t="s">
        <v>54</v>
      </c>
      <c r="T687" s="117">
        <v>1</v>
      </c>
      <c r="U687" s="10">
        <v>0</v>
      </c>
      <c r="V687" s="98">
        <f t="shared" si="63"/>
        <v>0</v>
      </c>
      <c r="W687" s="119" t="s">
        <v>54</v>
      </c>
      <c r="X687" s="117">
        <v>1</v>
      </c>
      <c r="Y687" s="10">
        <v>0</v>
      </c>
      <c r="Z687" s="98"/>
      <c r="AA687" s="9">
        <v>938</v>
      </c>
      <c r="AB687" s="119" t="s">
        <v>54</v>
      </c>
      <c r="AC687" s="117">
        <v>1</v>
      </c>
      <c r="AD687" s="10">
        <v>0</v>
      </c>
      <c r="AE687" s="110">
        <f>(Tabelle1[[#This Row],[gesamter Wärmebedarf unter Berücksichtigung Wirkungsgrad Gasfeuerungsanlage (Gas) '[kWh/a'] 2030]]*0.7)/8760</f>
        <v>0</v>
      </c>
      <c r="AF687" s="8">
        <f t="shared" si="61"/>
        <v>0</v>
      </c>
      <c r="AG687" s="119" t="s">
        <v>54</v>
      </c>
      <c r="AH687" s="117">
        <v>1</v>
      </c>
      <c r="AI687" s="10">
        <v>0</v>
      </c>
      <c r="AJ687" s="98">
        <f t="shared" si="64"/>
        <v>0</v>
      </c>
      <c r="AK687" s="119" t="s">
        <v>54</v>
      </c>
      <c r="AL687" s="117">
        <v>1</v>
      </c>
      <c r="AM687" s="10">
        <v>0</v>
      </c>
      <c r="AN687" s="98"/>
      <c r="AO687" s="119" t="s">
        <v>54</v>
      </c>
      <c r="AP687" s="117">
        <v>1</v>
      </c>
      <c r="AQ687" s="10">
        <v>0</v>
      </c>
      <c r="AR687" s="98">
        <f t="shared" si="65"/>
        <v>0</v>
      </c>
      <c r="AS687" s="119" t="s">
        <v>54</v>
      </c>
      <c r="AT687" s="117">
        <v>1</v>
      </c>
      <c r="AU687" s="10">
        <v>0</v>
      </c>
      <c r="AV687" s="8"/>
    </row>
    <row r="688" spans="1:48" x14ac:dyDescent="0.25">
      <c r="A688" s="6">
        <v>10685</v>
      </c>
      <c r="B688" s="6">
        <v>449543</v>
      </c>
      <c r="C688" s="6">
        <v>5424843</v>
      </c>
      <c r="D688" s="205">
        <v>18</v>
      </c>
      <c r="E688" s="6" t="s">
        <v>211</v>
      </c>
      <c r="F688" s="6">
        <v>2</v>
      </c>
      <c r="G688" s="6">
        <v>112</v>
      </c>
      <c r="H688" s="6">
        <v>224</v>
      </c>
      <c r="I688" s="6">
        <v>120</v>
      </c>
      <c r="J688" s="6">
        <f t="shared" si="60"/>
        <v>26880</v>
      </c>
      <c r="K688" s="6"/>
      <c r="L688" s="84">
        <f t="shared" si="62"/>
        <v>27428.571428571428</v>
      </c>
      <c r="M688" s="7"/>
      <c r="N688" s="7"/>
      <c r="O688" s="7"/>
      <c r="P688" s="7"/>
      <c r="Q688" s="7"/>
      <c r="R688" s="7"/>
      <c r="S688" s="119" t="s">
        <v>54</v>
      </c>
      <c r="T688" s="117">
        <v>2</v>
      </c>
      <c r="U688" s="10">
        <v>0</v>
      </c>
      <c r="V688" s="98">
        <f t="shared" si="63"/>
        <v>0</v>
      </c>
      <c r="W688" s="119" t="s">
        <v>54</v>
      </c>
      <c r="X688" s="117">
        <v>2</v>
      </c>
      <c r="Y688" s="10">
        <v>0</v>
      </c>
      <c r="Z688" s="98"/>
      <c r="AA688" s="9">
        <v>122</v>
      </c>
      <c r="AB688" s="119" t="s">
        <v>54</v>
      </c>
      <c r="AC688" s="117">
        <v>2</v>
      </c>
      <c r="AD688" s="10">
        <v>0</v>
      </c>
      <c r="AE688" s="110">
        <f>(Tabelle1[[#This Row],[gesamter Wärmebedarf unter Berücksichtigung Wirkungsgrad Gasfeuerungsanlage (Gas) '[kWh/a'] 2030]]*0.7)/8760</f>
        <v>0</v>
      </c>
      <c r="AF688" s="8">
        <f t="shared" si="61"/>
        <v>0</v>
      </c>
      <c r="AG688" s="119" t="s">
        <v>54</v>
      </c>
      <c r="AH688" s="117">
        <v>2</v>
      </c>
      <c r="AI688" s="10">
        <v>0</v>
      </c>
      <c r="AJ688" s="98">
        <f t="shared" si="64"/>
        <v>0</v>
      </c>
      <c r="AK688" s="119" t="s">
        <v>54</v>
      </c>
      <c r="AL688" s="117">
        <v>2</v>
      </c>
      <c r="AM688" s="10">
        <v>0</v>
      </c>
      <c r="AN688" s="98"/>
      <c r="AO688" s="119" t="s">
        <v>54</v>
      </c>
      <c r="AP688" s="117">
        <v>2</v>
      </c>
      <c r="AQ688" s="10">
        <v>0</v>
      </c>
      <c r="AR688" s="98">
        <f t="shared" si="65"/>
        <v>0</v>
      </c>
      <c r="AS688" s="119" t="s">
        <v>54</v>
      </c>
      <c r="AT688" s="117">
        <v>2</v>
      </c>
      <c r="AU688" s="10">
        <v>0</v>
      </c>
      <c r="AV688" s="8"/>
    </row>
    <row r="689" spans="1:48" x14ac:dyDescent="0.25">
      <c r="A689" s="6">
        <v>10686</v>
      </c>
      <c r="B689" s="6">
        <v>449565</v>
      </c>
      <c r="C689" s="6">
        <v>5424824</v>
      </c>
      <c r="D689" s="205">
        <v>9</v>
      </c>
      <c r="E689" s="6" t="s">
        <v>212</v>
      </c>
      <c r="F689" s="6">
        <v>1</v>
      </c>
      <c r="G689" s="6">
        <v>150</v>
      </c>
      <c r="H689" s="6">
        <v>150</v>
      </c>
      <c r="I689" s="6">
        <v>170</v>
      </c>
      <c r="J689" s="6">
        <f t="shared" si="60"/>
        <v>25500</v>
      </c>
      <c r="K689" s="6"/>
      <c r="L689" s="84">
        <f t="shared" si="62"/>
        <v>26020.408163265307</v>
      </c>
      <c r="M689" s="7"/>
      <c r="N689" s="7"/>
      <c r="O689" s="7"/>
      <c r="P689" s="7"/>
      <c r="Q689" s="7"/>
      <c r="R689" s="7"/>
      <c r="S689" s="119" t="s">
        <v>54</v>
      </c>
      <c r="T689" s="117">
        <v>1</v>
      </c>
      <c r="U689" s="10">
        <v>0</v>
      </c>
      <c r="V689" s="98">
        <f t="shared" si="63"/>
        <v>0</v>
      </c>
      <c r="W689" s="119" t="s">
        <v>54</v>
      </c>
      <c r="X689" s="117">
        <v>1</v>
      </c>
      <c r="Y689" s="10">
        <v>0</v>
      </c>
      <c r="Z689" s="98"/>
      <c r="AA689" s="9">
        <v>615</v>
      </c>
      <c r="AB689" s="119" t="s">
        <v>54</v>
      </c>
      <c r="AC689" s="117">
        <v>1</v>
      </c>
      <c r="AD689" s="10">
        <v>0</v>
      </c>
      <c r="AE689" s="110">
        <f>(Tabelle1[[#This Row],[gesamter Wärmebedarf unter Berücksichtigung Wirkungsgrad Gasfeuerungsanlage (Gas) '[kWh/a'] 2030]]*0.7)/8760</f>
        <v>0</v>
      </c>
      <c r="AF689" s="8">
        <f t="shared" si="61"/>
        <v>0</v>
      </c>
      <c r="AG689" s="119" t="s">
        <v>54</v>
      </c>
      <c r="AH689" s="117">
        <v>1</v>
      </c>
      <c r="AI689" s="10">
        <v>0</v>
      </c>
      <c r="AJ689" s="98">
        <f t="shared" si="64"/>
        <v>0</v>
      </c>
      <c r="AK689" s="119" t="s">
        <v>54</v>
      </c>
      <c r="AL689" s="117">
        <v>1</v>
      </c>
      <c r="AM689" s="10">
        <v>0</v>
      </c>
      <c r="AN689" s="98"/>
      <c r="AO689" s="119" t="s">
        <v>54</v>
      </c>
      <c r="AP689" s="117">
        <v>1</v>
      </c>
      <c r="AQ689" s="10">
        <v>0</v>
      </c>
      <c r="AR689" s="98">
        <f t="shared" si="65"/>
        <v>0</v>
      </c>
      <c r="AS689" s="119" t="s">
        <v>54</v>
      </c>
      <c r="AT689" s="117">
        <v>1</v>
      </c>
      <c r="AU689" s="10">
        <v>0</v>
      </c>
      <c r="AV689" s="8"/>
    </row>
    <row r="690" spans="1:48" x14ac:dyDescent="0.25">
      <c r="A690" s="6">
        <v>10687</v>
      </c>
      <c r="B690" s="6">
        <v>449541</v>
      </c>
      <c r="C690" s="6">
        <v>5424827</v>
      </c>
      <c r="D690" s="205">
        <v>17</v>
      </c>
      <c r="E690" s="6" t="s">
        <v>212</v>
      </c>
      <c r="F690" s="6">
        <v>1</v>
      </c>
      <c r="G690" s="6">
        <v>150</v>
      </c>
      <c r="H690" s="6">
        <v>150</v>
      </c>
      <c r="I690" s="6">
        <v>70</v>
      </c>
      <c r="J690" s="6">
        <f t="shared" si="60"/>
        <v>10500</v>
      </c>
      <c r="K690" s="6"/>
      <c r="L690" s="84">
        <f t="shared" si="62"/>
        <v>10714.285714285714</v>
      </c>
      <c r="M690" s="7"/>
      <c r="N690" s="7"/>
      <c r="O690" s="7"/>
      <c r="P690" s="7"/>
      <c r="Q690" s="7"/>
      <c r="R690" s="7"/>
      <c r="S690" s="119" t="s">
        <v>54</v>
      </c>
      <c r="T690" s="117">
        <v>1</v>
      </c>
      <c r="U690" s="10">
        <v>0</v>
      </c>
      <c r="V690" s="98">
        <f t="shared" si="63"/>
        <v>0</v>
      </c>
      <c r="W690" s="119" t="s">
        <v>54</v>
      </c>
      <c r="X690" s="117">
        <v>1</v>
      </c>
      <c r="Y690" s="10">
        <v>0</v>
      </c>
      <c r="Z690" s="98"/>
      <c r="AA690" s="9">
        <v>1641</v>
      </c>
      <c r="AB690" s="119" t="s">
        <v>54</v>
      </c>
      <c r="AC690" s="117">
        <v>1</v>
      </c>
      <c r="AD690" s="10">
        <v>0</v>
      </c>
      <c r="AE690" s="110">
        <f>(Tabelle1[[#This Row],[gesamter Wärmebedarf unter Berücksichtigung Wirkungsgrad Gasfeuerungsanlage (Gas) '[kWh/a'] 2030]]*0.7)/8760</f>
        <v>0</v>
      </c>
      <c r="AF690" s="8">
        <f t="shared" si="61"/>
        <v>0</v>
      </c>
      <c r="AG690" s="119" t="s">
        <v>54</v>
      </c>
      <c r="AH690" s="117">
        <v>1</v>
      </c>
      <c r="AI690" s="10">
        <v>0</v>
      </c>
      <c r="AJ690" s="98">
        <f t="shared" si="64"/>
        <v>0</v>
      </c>
      <c r="AK690" s="119" t="s">
        <v>54</v>
      </c>
      <c r="AL690" s="117">
        <v>1</v>
      </c>
      <c r="AM690" s="10">
        <v>0</v>
      </c>
      <c r="AN690" s="98"/>
      <c r="AO690" s="119" t="s">
        <v>54</v>
      </c>
      <c r="AP690" s="117">
        <v>1</v>
      </c>
      <c r="AQ690" s="10">
        <v>0</v>
      </c>
      <c r="AR690" s="98">
        <f t="shared" si="65"/>
        <v>0</v>
      </c>
      <c r="AS690" s="119" t="s">
        <v>54</v>
      </c>
      <c r="AT690" s="117">
        <v>1</v>
      </c>
      <c r="AU690" s="10">
        <v>0</v>
      </c>
      <c r="AV690" s="8"/>
    </row>
    <row r="691" spans="1:48" x14ac:dyDescent="0.25">
      <c r="A691" s="6">
        <v>10688</v>
      </c>
      <c r="B691" s="6">
        <v>449566</v>
      </c>
      <c r="C691" s="6">
        <v>5424808</v>
      </c>
      <c r="D691" s="205">
        <v>13</v>
      </c>
      <c r="E691" s="6" t="s">
        <v>212</v>
      </c>
      <c r="F691" s="6">
        <v>1</v>
      </c>
      <c r="G691" s="6">
        <v>150</v>
      </c>
      <c r="H691" s="6">
        <v>150</v>
      </c>
      <c r="I691" s="6">
        <v>180</v>
      </c>
      <c r="J691" s="6">
        <f t="shared" si="60"/>
        <v>27000</v>
      </c>
      <c r="K691" s="6"/>
      <c r="L691" s="84">
        <f t="shared" si="62"/>
        <v>27551.020408163266</v>
      </c>
      <c r="M691" s="7"/>
      <c r="N691" s="7"/>
      <c r="O691" s="7"/>
      <c r="P691" s="7"/>
      <c r="Q691" s="7"/>
      <c r="R691" s="7"/>
      <c r="S691" s="119" t="s">
        <v>54</v>
      </c>
      <c r="T691" s="117">
        <v>1</v>
      </c>
      <c r="U691" s="10">
        <v>0</v>
      </c>
      <c r="V691" s="98">
        <f t="shared" si="63"/>
        <v>0</v>
      </c>
      <c r="W691" s="119" t="s">
        <v>54</v>
      </c>
      <c r="X691" s="117">
        <v>1</v>
      </c>
      <c r="Y691" s="10">
        <v>0</v>
      </c>
      <c r="Z691" s="98"/>
      <c r="AA691" s="9">
        <v>311</v>
      </c>
      <c r="AB691" s="119" t="s">
        <v>54</v>
      </c>
      <c r="AC691" s="117">
        <v>1</v>
      </c>
      <c r="AD691" s="10">
        <v>0</v>
      </c>
      <c r="AE691" s="110">
        <f>(Tabelle1[[#This Row],[gesamter Wärmebedarf unter Berücksichtigung Wirkungsgrad Gasfeuerungsanlage (Gas) '[kWh/a'] 2030]]*0.7)/8760</f>
        <v>0</v>
      </c>
      <c r="AF691" s="8">
        <f t="shared" si="61"/>
        <v>0</v>
      </c>
      <c r="AG691" s="119" t="s">
        <v>54</v>
      </c>
      <c r="AH691" s="117">
        <v>1</v>
      </c>
      <c r="AI691" s="10">
        <v>0</v>
      </c>
      <c r="AJ691" s="98">
        <f t="shared" si="64"/>
        <v>0</v>
      </c>
      <c r="AK691" s="119" t="s">
        <v>54</v>
      </c>
      <c r="AL691" s="117">
        <v>1</v>
      </c>
      <c r="AM691" s="10">
        <v>0</v>
      </c>
      <c r="AN691" s="98"/>
      <c r="AO691" s="119" t="s">
        <v>54</v>
      </c>
      <c r="AP691" s="117">
        <v>1</v>
      </c>
      <c r="AQ691" s="10">
        <v>0</v>
      </c>
      <c r="AR691" s="98">
        <f t="shared" si="65"/>
        <v>0</v>
      </c>
      <c r="AS691" s="119" t="s">
        <v>54</v>
      </c>
      <c r="AT691" s="117">
        <v>1</v>
      </c>
      <c r="AU691" s="10">
        <v>0</v>
      </c>
      <c r="AV691" s="8"/>
    </row>
    <row r="692" spans="1:48" x14ac:dyDescent="0.25">
      <c r="A692" s="6">
        <v>10689</v>
      </c>
      <c r="B692" s="6">
        <v>449536</v>
      </c>
      <c r="C692" s="6">
        <v>5424816</v>
      </c>
      <c r="D692" s="205">
        <v>18</v>
      </c>
      <c r="E692" s="6" t="s">
        <v>212</v>
      </c>
      <c r="F692" s="6">
        <v>1</v>
      </c>
      <c r="G692" s="6">
        <v>150</v>
      </c>
      <c r="H692" s="6">
        <v>150</v>
      </c>
      <c r="I692" s="6">
        <v>70</v>
      </c>
      <c r="J692" s="6">
        <f t="shared" si="60"/>
        <v>10500</v>
      </c>
      <c r="K692" s="6"/>
      <c r="L692" s="84">
        <f t="shared" si="62"/>
        <v>10714.285714285714</v>
      </c>
      <c r="M692" s="7"/>
      <c r="N692" s="7"/>
      <c r="O692" s="7"/>
      <c r="P692" s="7"/>
      <c r="Q692" s="7"/>
      <c r="R692" s="7"/>
      <c r="S692" s="119" t="s">
        <v>53</v>
      </c>
      <c r="T692" s="117">
        <v>1</v>
      </c>
      <c r="U692" s="10">
        <v>10714.285714285714</v>
      </c>
      <c r="V692" s="98">
        <f t="shared" si="63"/>
        <v>2.1425535124165258E-5</v>
      </c>
      <c r="W692" s="119" t="s">
        <v>53</v>
      </c>
      <c r="X692" s="117">
        <v>1</v>
      </c>
      <c r="Y692" s="10">
        <v>10714.285714285714</v>
      </c>
      <c r="Z692" s="98"/>
      <c r="AA692" s="9">
        <v>205</v>
      </c>
      <c r="AB692" s="119" t="s">
        <v>53</v>
      </c>
      <c r="AC692" s="117">
        <v>1</v>
      </c>
      <c r="AD692" s="10">
        <v>10714.285714285714</v>
      </c>
      <c r="AE692" s="110">
        <f>(Tabelle1[[#This Row],[gesamter Wärmebedarf unter Berücksichtigung Wirkungsgrad Gasfeuerungsanlage (Gas) '[kWh/a'] 2030]]*0.7)/8760</f>
        <v>0.8561643835616437</v>
      </c>
      <c r="AF692" s="8">
        <f t="shared" si="61"/>
        <v>2.0713862534783285E-5</v>
      </c>
      <c r="AG692" s="119" t="s">
        <v>53</v>
      </c>
      <c r="AH692" s="117">
        <v>1</v>
      </c>
      <c r="AI692" s="10">
        <v>10714.285714285714</v>
      </c>
      <c r="AJ692" s="98">
        <f t="shared" si="64"/>
        <v>1.0181108211930127E-5</v>
      </c>
      <c r="AK692" s="119" t="s">
        <v>53</v>
      </c>
      <c r="AL692" s="117">
        <v>1</v>
      </c>
      <c r="AM692" s="10">
        <v>10714.285714285714</v>
      </c>
      <c r="AN692" s="98"/>
      <c r="AO692" s="119" t="s">
        <v>53</v>
      </c>
      <c r="AP692" s="117">
        <v>1</v>
      </c>
      <c r="AQ692" s="10">
        <v>10714.285714285714</v>
      </c>
      <c r="AR692" s="98">
        <f t="shared" si="65"/>
        <v>1.0181108211930127E-5</v>
      </c>
      <c r="AS692" s="119" t="s">
        <v>53</v>
      </c>
      <c r="AT692" s="117">
        <v>1</v>
      </c>
      <c r="AU692" s="10">
        <v>10714.285714285714</v>
      </c>
      <c r="AV692" s="8"/>
    </row>
    <row r="693" spans="1:48" x14ac:dyDescent="0.25">
      <c r="A693" s="6">
        <v>10690</v>
      </c>
      <c r="B693" s="6">
        <v>449534</v>
      </c>
      <c r="C693" s="6">
        <v>5424795</v>
      </c>
      <c r="D693" s="205">
        <v>6</v>
      </c>
      <c r="E693" s="6" t="s">
        <v>212</v>
      </c>
      <c r="F693" s="6">
        <v>1</v>
      </c>
      <c r="G693" s="6">
        <v>150</v>
      </c>
      <c r="H693" s="6">
        <v>150</v>
      </c>
      <c r="I693" s="6">
        <v>170</v>
      </c>
      <c r="J693" s="6">
        <f t="shared" si="60"/>
        <v>25500</v>
      </c>
      <c r="K693" s="6"/>
      <c r="L693" s="84">
        <f t="shared" si="62"/>
        <v>26020.408163265307</v>
      </c>
      <c r="M693" s="7"/>
      <c r="N693" s="7"/>
      <c r="O693" s="7"/>
      <c r="P693" s="7"/>
      <c r="Q693" s="7"/>
      <c r="R693" s="7"/>
      <c r="S693" s="119" t="s">
        <v>54</v>
      </c>
      <c r="T693" s="117">
        <v>1</v>
      </c>
      <c r="U693" s="10">
        <v>0</v>
      </c>
      <c r="V693" s="98">
        <f t="shared" si="63"/>
        <v>0</v>
      </c>
      <c r="W693" s="119" t="s">
        <v>54</v>
      </c>
      <c r="X693" s="117">
        <v>1</v>
      </c>
      <c r="Y693" s="10">
        <v>0</v>
      </c>
      <c r="Z693" s="98"/>
      <c r="AA693" s="9">
        <v>375</v>
      </c>
      <c r="AB693" s="119" t="s">
        <v>54</v>
      </c>
      <c r="AC693" s="117">
        <v>1</v>
      </c>
      <c r="AD693" s="10">
        <v>0</v>
      </c>
      <c r="AE693" s="110">
        <f>(Tabelle1[[#This Row],[gesamter Wärmebedarf unter Berücksichtigung Wirkungsgrad Gasfeuerungsanlage (Gas) '[kWh/a'] 2030]]*0.7)/8760</f>
        <v>0</v>
      </c>
      <c r="AF693" s="8">
        <f t="shared" si="61"/>
        <v>0</v>
      </c>
      <c r="AG693" s="119" t="s">
        <v>54</v>
      </c>
      <c r="AH693" s="117">
        <v>1</v>
      </c>
      <c r="AI693" s="10">
        <v>0</v>
      </c>
      <c r="AJ693" s="98">
        <f t="shared" si="64"/>
        <v>0</v>
      </c>
      <c r="AK693" s="119" t="s">
        <v>54</v>
      </c>
      <c r="AL693" s="117">
        <v>1</v>
      </c>
      <c r="AM693" s="10">
        <v>0</v>
      </c>
      <c r="AN693" s="98"/>
      <c r="AO693" s="119" t="s">
        <v>54</v>
      </c>
      <c r="AP693" s="117">
        <v>1</v>
      </c>
      <c r="AQ693" s="10">
        <v>0</v>
      </c>
      <c r="AR693" s="98">
        <f t="shared" si="65"/>
        <v>0</v>
      </c>
      <c r="AS693" s="119" t="s">
        <v>54</v>
      </c>
      <c r="AT693" s="117">
        <v>1</v>
      </c>
      <c r="AU693" s="10">
        <v>0</v>
      </c>
      <c r="AV693" s="8"/>
    </row>
    <row r="694" spans="1:48" x14ac:dyDescent="0.25">
      <c r="A694" s="6">
        <v>10691</v>
      </c>
      <c r="B694" s="6">
        <v>449529</v>
      </c>
      <c r="C694" s="6">
        <v>5424784</v>
      </c>
      <c r="D694" s="205">
        <v>6</v>
      </c>
      <c r="E694" s="6" t="s">
        <v>212</v>
      </c>
      <c r="F694" s="6">
        <v>1</v>
      </c>
      <c r="G694" s="6">
        <v>150</v>
      </c>
      <c r="H694" s="6">
        <v>150</v>
      </c>
      <c r="I694" s="6">
        <v>150</v>
      </c>
      <c r="J694" s="6">
        <f t="shared" si="60"/>
        <v>22500</v>
      </c>
      <c r="K694" s="6"/>
      <c r="L694" s="84">
        <f t="shared" si="62"/>
        <v>22959.18367346939</v>
      </c>
      <c r="M694" s="7"/>
      <c r="N694" s="7"/>
      <c r="O694" s="7"/>
      <c r="P694" s="7"/>
      <c r="Q694" s="7"/>
      <c r="R694" s="7"/>
      <c r="S694" s="119" t="s">
        <v>53</v>
      </c>
      <c r="T694" s="117">
        <v>1</v>
      </c>
      <c r="U694" s="10">
        <v>22959.18367346939</v>
      </c>
      <c r="V694" s="98">
        <f t="shared" si="63"/>
        <v>4.5911860980354138E-5</v>
      </c>
      <c r="W694" s="119" t="s">
        <v>53</v>
      </c>
      <c r="X694" s="117">
        <v>1</v>
      </c>
      <c r="Y694" s="10">
        <v>22959.18367346939</v>
      </c>
      <c r="Z694" s="98"/>
      <c r="AA694" s="9">
        <v>158</v>
      </c>
      <c r="AB694" s="119" t="s">
        <v>53</v>
      </c>
      <c r="AC694" s="117">
        <v>1</v>
      </c>
      <c r="AD694" s="10">
        <v>22959.18367346939</v>
      </c>
      <c r="AE694" s="110">
        <f>(Tabelle1[[#This Row],[gesamter Wärmebedarf unter Berücksichtigung Wirkungsgrad Gasfeuerungsanlage (Gas) '[kWh/a'] 2030]]*0.7)/8760</f>
        <v>1.8346379647749511</v>
      </c>
      <c r="AF694" s="8">
        <f t="shared" si="61"/>
        <v>4.4386848288821333E-5</v>
      </c>
      <c r="AG694" s="119" t="s">
        <v>53</v>
      </c>
      <c r="AH694" s="117">
        <v>1</v>
      </c>
      <c r="AI694" s="10">
        <v>22959.18367346939</v>
      </c>
      <c r="AJ694" s="98">
        <f t="shared" si="64"/>
        <v>2.1816660454135991E-5</v>
      </c>
      <c r="AK694" s="119" t="s">
        <v>53</v>
      </c>
      <c r="AL694" s="117">
        <v>1</v>
      </c>
      <c r="AM694" s="10">
        <v>22959.18367346939</v>
      </c>
      <c r="AN694" s="98"/>
      <c r="AO694" s="119" t="s">
        <v>53</v>
      </c>
      <c r="AP694" s="117">
        <v>1</v>
      </c>
      <c r="AQ694" s="10">
        <v>22959.18367346939</v>
      </c>
      <c r="AR694" s="98">
        <f t="shared" si="65"/>
        <v>2.1816660454135991E-5</v>
      </c>
      <c r="AS694" s="119" t="s">
        <v>53</v>
      </c>
      <c r="AT694" s="117">
        <v>1</v>
      </c>
      <c r="AU694" s="10">
        <v>22959.18367346939</v>
      </c>
      <c r="AV694" s="8"/>
    </row>
    <row r="695" spans="1:48" x14ac:dyDescent="0.25">
      <c r="A695" s="6">
        <v>10692</v>
      </c>
      <c r="B695" s="6">
        <v>449549</v>
      </c>
      <c r="C695" s="6">
        <v>5424774</v>
      </c>
      <c r="D695" s="205">
        <v>8</v>
      </c>
      <c r="E695" s="6" t="s">
        <v>212</v>
      </c>
      <c r="F695" s="6">
        <v>1</v>
      </c>
      <c r="G695" s="6">
        <v>150</v>
      </c>
      <c r="H695" s="6">
        <v>150</v>
      </c>
      <c r="I695" s="6">
        <v>210</v>
      </c>
      <c r="J695" s="6">
        <f t="shared" si="60"/>
        <v>31500</v>
      </c>
      <c r="K695" s="6"/>
      <c r="L695" s="84">
        <f t="shared" si="62"/>
        <v>32142.857142857145</v>
      </c>
      <c r="M695" s="7"/>
      <c r="N695" s="7"/>
      <c r="O695" s="7"/>
      <c r="P695" s="7"/>
      <c r="Q695" s="7"/>
      <c r="R695" s="7"/>
      <c r="S695" s="119" t="s">
        <v>53</v>
      </c>
      <c r="T695" s="117">
        <v>1</v>
      </c>
      <c r="U695" s="10">
        <v>32142.857142857145</v>
      </c>
      <c r="V695" s="98">
        <f t="shared" si="63"/>
        <v>6.4276605372495791E-5</v>
      </c>
      <c r="W695" s="119" t="s">
        <v>53</v>
      </c>
      <c r="X695" s="117">
        <v>1</v>
      </c>
      <c r="Y695" s="10">
        <v>32142.857142857145</v>
      </c>
      <c r="Z695" s="98"/>
      <c r="AA695" s="9">
        <v>801</v>
      </c>
      <c r="AB695" s="119" t="s">
        <v>53</v>
      </c>
      <c r="AC695" s="117">
        <v>1</v>
      </c>
      <c r="AD695" s="10">
        <v>32142.857142857145</v>
      </c>
      <c r="AE695" s="110">
        <f>(Tabelle1[[#This Row],[gesamter Wärmebedarf unter Berücksichtigung Wirkungsgrad Gasfeuerungsanlage (Gas) '[kWh/a'] 2030]]*0.7)/8760</f>
        <v>2.5684931506849313</v>
      </c>
      <c r="AF695" s="8">
        <f t="shared" si="61"/>
        <v>6.2141587604349862E-5</v>
      </c>
      <c r="AG695" s="119" t="s">
        <v>53</v>
      </c>
      <c r="AH695" s="117">
        <v>1</v>
      </c>
      <c r="AI695" s="10">
        <v>32142.857142857145</v>
      </c>
      <c r="AJ695" s="98">
        <f t="shared" si="64"/>
        <v>3.0543324635790393E-5</v>
      </c>
      <c r="AK695" s="119" t="s">
        <v>53</v>
      </c>
      <c r="AL695" s="117">
        <v>1</v>
      </c>
      <c r="AM695" s="10">
        <v>32142.857142857145</v>
      </c>
      <c r="AN695" s="98"/>
      <c r="AO695" s="119" t="s">
        <v>53</v>
      </c>
      <c r="AP695" s="117">
        <v>1</v>
      </c>
      <c r="AQ695" s="10">
        <v>32142.857142857145</v>
      </c>
      <c r="AR695" s="98">
        <f t="shared" si="65"/>
        <v>3.0543324635790393E-5</v>
      </c>
      <c r="AS695" s="119" t="s">
        <v>54</v>
      </c>
      <c r="AT695" s="117">
        <v>1</v>
      </c>
      <c r="AU695" s="10">
        <v>0</v>
      </c>
      <c r="AV695" s="8"/>
    </row>
    <row r="696" spans="1:48" x14ac:dyDescent="0.25">
      <c r="A696" s="6">
        <v>10693</v>
      </c>
      <c r="B696" s="6">
        <v>449555</v>
      </c>
      <c r="C696" s="6">
        <v>5424787</v>
      </c>
      <c r="D696" s="205">
        <v>7</v>
      </c>
      <c r="E696" s="75" t="s">
        <v>210</v>
      </c>
      <c r="F696" s="6">
        <v>6.73</v>
      </c>
      <c r="G696" s="6">
        <v>70</v>
      </c>
      <c r="H696" s="6">
        <v>471.1</v>
      </c>
      <c r="I696" s="6">
        <v>280</v>
      </c>
      <c r="J696" s="6">
        <f t="shared" si="60"/>
        <v>131908</v>
      </c>
      <c r="K696" s="6"/>
      <c r="L696" s="84">
        <f t="shared" si="62"/>
        <v>134600</v>
      </c>
      <c r="M696" s="7"/>
      <c r="N696" s="7"/>
      <c r="O696" s="7"/>
      <c r="P696" s="7"/>
      <c r="Q696" s="7"/>
      <c r="R696" s="7"/>
      <c r="S696" s="119" t="s">
        <v>54</v>
      </c>
      <c r="T696" s="117">
        <v>6.73</v>
      </c>
      <c r="U696" s="10">
        <v>0</v>
      </c>
      <c r="V696" s="98">
        <f t="shared" si="63"/>
        <v>0</v>
      </c>
      <c r="W696" s="119" t="s">
        <v>54</v>
      </c>
      <c r="X696" s="117">
        <v>6.73</v>
      </c>
      <c r="Y696" s="10">
        <v>0</v>
      </c>
      <c r="Z696" s="98"/>
      <c r="AA696" s="9">
        <v>1354</v>
      </c>
      <c r="AB696" s="119" t="s">
        <v>54</v>
      </c>
      <c r="AC696" s="117">
        <v>6.73</v>
      </c>
      <c r="AD696" s="10">
        <v>0</v>
      </c>
      <c r="AE696" s="110">
        <f>(Tabelle1[[#This Row],[gesamter Wärmebedarf unter Berücksichtigung Wirkungsgrad Gasfeuerungsanlage (Gas) '[kWh/a'] 2030]]*0.7)/8760</f>
        <v>0</v>
      </c>
      <c r="AF696" s="8">
        <f t="shared" si="61"/>
        <v>0</v>
      </c>
      <c r="AG696" s="119" t="s">
        <v>54</v>
      </c>
      <c r="AH696" s="117">
        <v>6.73</v>
      </c>
      <c r="AI696" s="10">
        <v>0</v>
      </c>
      <c r="AJ696" s="98">
        <f t="shared" si="64"/>
        <v>0</v>
      </c>
      <c r="AK696" s="119" t="s">
        <v>54</v>
      </c>
      <c r="AL696" s="117">
        <v>6.73</v>
      </c>
      <c r="AM696" s="10">
        <v>0</v>
      </c>
      <c r="AN696" s="98"/>
      <c r="AO696" s="119" t="s">
        <v>54</v>
      </c>
      <c r="AP696" s="117">
        <v>6.73</v>
      </c>
      <c r="AQ696" s="10">
        <v>0</v>
      </c>
      <c r="AR696" s="98">
        <f t="shared" si="65"/>
        <v>0</v>
      </c>
      <c r="AS696" s="119" t="s">
        <v>54</v>
      </c>
      <c r="AT696" s="117">
        <v>6.73</v>
      </c>
      <c r="AU696" s="10">
        <v>0</v>
      </c>
      <c r="AV696" s="8"/>
    </row>
    <row r="697" spans="1:48" x14ac:dyDescent="0.25">
      <c r="A697" s="6">
        <v>10694</v>
      </c>
      <c r="B697" s="6">
        <v>449560</v>
      </c>
      <c r="C697" s="6">
        <v>5424769</v>
      </c>
      <c r="D697" s="205">
        <v>7</v>
      </c>
      <c r="E697" s="6" t="s">
        <v>212</v>
      </c>
      <c r="F697" s="6">
        <v>1</v>
      </c>
      <c r="G697" s="6">
        <v>150</v>
      </c>
      <c r="H697" s="6">
        <v>150</v>
      </c>
      <c r="I697" s="6">
        <v>240</v>
      </c>
      <c r="J697" s="6">
        <f t="shared" si="60"/>
        <v>36000</v>
      </c>
      <c r="K697" s="6"/>
      <c r="L697" s="84">
        <f t="shared" si="62"/>
        <v>36734.693877551021</v>
      </c>
      <c r="M697" s="7"/>
      <c r="N697" s="7"/>
      <c r="O697" s="7"/>
      <c r="P697" s="7"/>
      <c r="Q697" s="7"/>
      <c r="R697" s="7"/>
      <c r="S697" s="119" t="s">
        <v>53</v>
      </c>
      <c r="T697" s="117">
        <v>1</v>
      </c>
      <c r="U697" s="10">
        <v>36734.693877551021</v>
      </c>
      <c r="V697" s="98">
        <f t="shared" si="63"/>
        <v>7.345897756856661E-5</v>
      </c>
      <c r="W697" s="119" t="s">
        <v>53</v>
      </c>
      <c r="X697" s="117">
        <v>1</v>
      </c>
      <c r="Y697" s="10">
        <v>36734.693877551021</v>
      </c>
      <c r="Z697" s="98"/>
      <c r="AA697" s="9">
        <v>748</v>
      </c>
      <c r="AB697" s="119" t="s">
        <v>53</v>
      </c>
      <c r="AC697" s="117">
        <v>1</v>
      </c>
      <c r="AD697" s="10">
        <v>36734.693877551021</v>
      </c>
      <c r="AE697" s="110">
        <f>(Tabelle1[[#This Row],[gesamter Wärmebedarf unter Berücksichtigung Wirkungsgrad Gasfeuerungsanlage (Gas) '[kWh/a'] 2030]]*0.7)/8760</f>
        <v>2.9354207436399218</v>
      </c>
      <c r="AF697" s="8">
        <f t="shared" si="61"/>
        <v>7.101895726211413E-5</v>
      </c>
      <c r="AG697" s="119" t="s">
        <v>53</v>
      </c>
      <c r="AH697" s="117">
        <v>1</v>
      </c>
      <c r="AI697" s="10">
        <v>36734.693877551021</v>
      </c>
      <c r="AJ697" s="98">
        <f t="shared" si="64"/>
        <v>3.4906656726617587E-5</v>
      </c>
      <c r="AK697" s="119" t="s">
        <v>54</v>
      </c>
      <c r="AL697" s="117">
        <v>1</v>
      </c>
      <c r="AM697" s="10">
        <v>0</v>
      </c>
      <c r="AN697" s="98"/>
      <c r="AO697" s="119" t="s">
        <v>54</v>
      </c>
      <c r="AP697" s="117">
        <v>1</v>
      </c>
      <c r="AQ697" s="10">
        <v>0</v>
      </c>
      <c r="AR697" s="98">
        <f t="shared" si="65"/>
        <v>0</v>
      </c>
      <c r="AS697" s="119" t="s">
        <v>54</v>
      </c>
      <c r="AT697" s="117">
        <v>1</v>
      </c>
      <c r="AU697" s="10">
        <v>0</v>
      </c>
      <c r="AV697" s="8"/>
    </row>
    <row r="698" spans="1:48" x14ac:dyDescent="0.25">
      <c r="A698" s="6">
        <v>10695</v>
      </c>
      <c r="B698" s="6">
        <v>449583</v>
      </c>
      <c r="C698" s="6">
        <v>5424778</v>
      </c>
      <c r="D698" s="205">
        <v>10</v>
      </c>
      <c r="E698" s="6" t="s">
        <v>212</v>
      </c>
      <c r="F698" s="6">
        <v>1</v>
      </c>
      <c r="G698" s="6">
        <v>150</v>
      </c>
      <c r="H698" s="6">
        <v>150</v>
      </c>
      <c r="I698" s="6">
        <v>270</v>
      </c>
      <c r="J698" s="6">
        <f t="shared" si="60"/>
        <v>40500</v>
      </c>
      <c r="K698" s="6"/>
      <c r="L698" s="84">
        <f t="shared" si="62"/>
        <v>41326.530612244896</v>
      </c>
      <c r="M698" s="7"/>
      <c r="N698" s="7"/>
      <c r="O698" s="7"/>
      <c r="P698" s="7"/>
      <c r="Q698" s="7"/>
      <c r="R698" s="7"/>
      <c r="S698" s="119" t="s">
        <v>53</v>
      </c>
      <c r="T698" s="117">
        <v>1</v>
      </c>
      <c r="U698" s="10">
        <v>41326.530612244896</v>
      </c>
      <c r="V698" s="98">
        <f t="shared" si="63"/>
        <v>8.2641349764637429E-5</v>
      </c>
      <c r="W698" s="119" t="s">
        <v>53</v>
      </c>
      <c r="X698" s="117">
        <v>1</v>
      </c>
      <c r="Y698" s="10">
        <v>41326.530612244896</v>
      </c>
      <c r="Z698" s="98"/>
      <c r="AA698" s="9">
        <v>1145</v>
      </c>
      <c r="AB698" s="119" t="s">
        <v>53</v>
      </c>
      <c r="AC698" s="117">
        <v>1</v>
      </c>
      <c r="AD698" s="10">
        <v>41326.530612244896</v>
      </c>
      <c r="AE698" s="110">
        <f>(Tabelle1[[#This Row],[gesamter Wärmebedarf unter Berücksichtigung Wirkungsgrad Gasfeuerungsanlage (Gas) '[kWh/a'] 2030]]*0.7)/8760</f>
        <v>3.3023483365949113</v>
      </c>
      <c r="AF698" s="8">
        <f t="shared" si="61"/>
        <v>7.9896326919878384E-5</v>
      </c>
      <c r="AG698" s="119" t="s">
        <v>53</v>
      </c>
      <c r="AH698" s="117">
        <v>1</v>
      </c>
      <c r="AI698" s="10">
        <v>41326.530612244896</v>
      </c>
      <c r="AJ698" s="98">
        <f t="shared" si="64"/>
        <v>3.9269988817444781E-5</v>
      </c>
      <c r="AK698" s="119" t="s">
        <v>53</v>
      </c>
      <c r="AL698" s="117">
        <v>1</v>
      </c>
      <c r="AM698" s="10">
        <v>41326.530612244896</v>
      </c>
      <c r="AN698" s="98"/>
      <c r="AO698" s="119" t="s">
        <v>53</v>
      </c>
      <c r="AP698" s="117">
        <v>1</v>
      </c>
      <c r="AQ698" s="10">
        <v>41326.530612244896</v>
      </c>
      <c r="AR698" s="98">
        <f t="shared" si="65"/>
        <v>3.9269988817444781E-5</v>
      </c>
      <c r="AS698" s="119" t="s">
        <v>54</v>
      </c>
      <c r="AT698" s="117">
        <v>1</v>
      </c>
      <c r="AU698" s="10">
        <v>0</v>
      </c>
      <c r="AV698" s="8"/>
    </row>
    <row r="699" spans="1:48" x14ac:dyDescent="0.25">
      <c r="A699" s="6">
        <v>10696</v>
      </c>
      <c r="B699" s="6">
        <v>449485</v>
      </c>
      <c r="C699" s="6">
        <v>5424801</v>
      </c>
      <c r="D699" s="205">
        <v>7</v>
      </c>
      <c r="E699" s="75" t="s">
        <v>210</v>
      </c>
      <c r="F699" s="6">
        <v>6.73</v>
      </c>
      <c r="G699" s="6">
        <v>70</v>
      </c>
      <c r="H699" s="6">
        <v>471.1</v>
      </c>
      <c r="I699" s="6">
        <v>150</v>
      </c>
      <c r="J699" s="6">
        <f t="shared" si="60"/>
        <v>70665</v>
      </c>
      <c r="K699" s="6"/>
      <c r="L699" s="84">
        <f t="shared" si="62"/>
        <v>72107.142857142855</v>
      </c>
      <c r="M699" s="7"/>
      <c r="N699" s="7"/>
      <c r="O699" s="7"/>
      <c r="P699" s="7"/>
      <c r="Q699" s="7"/>
      <c r="R699" s="7"/>
      <c r="S699" s="119" t="s">
        <v>54</v>
      </c>
      <c r="T699" s="117">
        <v>6.73</v>
      </c>
      <c r="U699" s="10">
        <v>0</v>
      </c>
      <c r="V699" s="98">
        <f t="shared" si="63"/>
        <v>0</v>
      </c>
      <c r="W699" s="119" t="s">
        <v>54</v>
      </c>
      <c r="X699" s="117">
        <v>6.73</v>
      </c>
      <c r="Y699" s="10">
        <v>0</v>
      </c>
      <c r="Z699" s="98"/>
      <c r="AA699" s="9">
        <v>1654</v>
      </c>
      <c r="AB699" s="119" t="s">
        <v>54</v>
      </c>
      <c r="AC699" s="117">
        <v>6.73</v>
      </c>
      <c r="AD699" s="10">
        <v>0</v>
      </c>
      <c r="AE699" s="110">
        <f>(Tabelle1[[#This Row],[gesamter Wärmebedarf unter Berücksichtigung Wirkungsgrad Gasfeuerungsanlage (Gas) '[kWh/a'] 2030]]*0.7)/8760</f>
        <v>0</v>
      </c>
      <c r="AF699" s="8">
        <f t="shared" si="61"/>
        <v>0</v>
      </c>
      <c r="AG699" s="119" t="s">
        <v>54</v>
      </c>
      <c r="AH699" s="117">
        <v>6.73</v>
      </c>
      <c r="AI699" s="10">
        <v>0</v>
      </c>
      <c r="AJ699" s="98">
        <f t="shared" si="64"/>
        <v>0</v>
      </c>
      <c r="AK699" s="119" t="s">
        <v>54</v>
      </c>
      <c r="AL699" s="117">
        <v>6.73</v>
      </c>
      <c r="AM699" s="10">
        <v>0</v>
      </c>
      <c r="AN699" s="98"/>
      <c r="AO699" s="119" t="s">
        <v>54</v>
      </c>
      <c r="AP699" s="117">
        <v>6.73</v>
      </c>
      <c r="AQ699" s="10">
        <v>0</v>
      </c>
      <c r="AR699" s="98">
        <f t="shared" si="65"/>
        <v>0</v>
      </c>
      <c r="AS699" s="119" t="s">
        <v>54</v>
      </c>
      <c r="AT699" s="117">
        <v>6.73</v>
      </c>
      <c r="AU699" s="10">
        <v>0</v>
      </c>
      <c r="AV699" s="8"/>
    </row>
    <row r="700" spans="1:48" x14ac:dyDescent="0.25">
      <c r="A700" s="6">
        <v>10697</v>
      </c>
      <c r="B700" s="6">
        <v>449495</v>
      </c>
      <c r="C700" s="6">
        <v>5424795</v>
      </c>
      <c r="D700" s="205">
        <v>9</v>
      </c>
      <c r="E700" s="6" t="s">
        <v>212</v>
      </c>
      <c r="F700" s="6">
        <v>1</v>
      </c>
      <c r="G700" s="6">
        <v>150</v>
      </c>
      <c r="H700" s="6">
        <v>150</v>
      </c>
      <c r="I700" s="6">
        <v>260</v>
      </c>
      <c r="J700" s="6">
        <f t="shared" si="60"/>
        <v>39000</v>
      </c>
      <c r="K700" s="6"/>
      <c r="L700" s="84">
        <f t="shared" si="62"/>
        <v>39795.918367346938</v>
      </c>
      <c r="M700" s="7"/>
      <c r="N700" s="7"/>
      <c r="O700" s="7"/>
      <c r="P700" s="7"/>
      <c r="Q700" s="7"/>
      <c r="R700" s="7"/>
      <c r="S700" s="119" t="s">
        <v>53</v>
      </c>
      <c r="T700" s="117">
        <v>1</v>
      </c>
      <c r="U700" s="10">
        <v>39795.918367346938</v>
      </c>
      <c r="V700" s="98">
        <f t="shared" si="63"/>
        <v>7.9580559032613827E-5</v>
      </c>
      <c r="W700" s="119" t="s">
        <v>53</v>
      </c>
      <c r="X700" s="117">
        <v>1</v>
      </c>
      <c r="Y700" s="10">
        <v>39795.918367346938</v>
      </c>
      <c r="Z700" s="98"/>
      <c r="AA700" s="9">
        <v>550</v>
      </c>
      <c r="AB700" s="119" t="s">
        <v>53</v>
      </c>
      <c r="AC700" s="117">
        <v>1</v>
      </c>
      <c r="AD700" s="10">
        <v>39795.918367346938</v>
      </c>
      <c r="AE700" s="110">
        <f>(Tabelle1[[#This Row],[gesamter Wärmebedarf unter Berücksichtigung Wirkungsgrad Gasfeuerungsanlage (Gas) '[kWh/a'] 2030]]*0.7)/8760</f>
        <v>3.1800391389432483</v>
      </c>
      <c r="AF700" s="8">
        <f t="shared" si="61"/>
        <v>7.6937203700623628E-5</v>
      </c>
      <c r="AG700" s="119" t="s">
        <v>53</v>
      </c>
      <c r="AH700" s="117">
        <v>1</v>
      </c>
      <c r="AI700" s="10">
        <v>39795.918367346938</v>
      </c>
      <c r="AJ700" s="98">
        <f t="shared" si="64"/>
        <v>3.7815544787169047E-5</v>
      </c>
      <c r="AK700" s="119" t="s">
        <v>53</v>
      </c>
      <c r="AL700" s="117">
        <v>1</v>
      </c>
      <c r="AM700" s="10">
        <v>39795.918367346938</v>
      </c>
      <c r="AN700" s="98"/>
      <c r="AO700" s="119" t="s">
        <v>53</v>
      </c>
      <c r="AP700" s="117">
        <v>1</v>
      </c>
      <c r="AQ700" s="10">
        <v>39795.918367346938</v>
      </c>
      <c r="AR700" s="98">
        <f t="shared" si="65"/>
        <v>3.7815544787169047E-5</v>
      </c>
      <c r="AS700" s="119" t="s">
        <v>53</v>
      </c>
      <c r="AT700" s="117">
        <v>1</v>
      </c>
      <c r="AU700" s="10">
        <v>39795.918367346938</v>
      </c>
      <c r="AV700" s="8"/>
    </row>
    <row r="701" spans="1:48" x14ac:dyDescent="0.25">
      <c r="A701" s="6">
        <v>10698</v>
      </c>
      <c r="B701" s="6">
        <v>449518</v>
      </c>
      <c r="C701" s="6">
        <v>5424924</v>
      </c>
      <c r="D701" s="205">
        <v>10</v>
      </c>
      <c r="E701" s="75" t="s">
        <v>210</v>
      </c>
      <c r="F701" s="6">
        <v>6.73</v>
      </c>
      <c r="G701" s="6">
        <v>70</v>
      </c>
      <c r="H701" s="6">
        <v>471.1</v>
      </c>
      <c r="I701" s="6">
        <v>30</v>
      </c>
      <c r="J701" s="6">
        <f t="shared" si="60"/>
        <v>14133</v>
      </c>
      <c r="K701" s="6"/>
      <c r="L701" s="84">
        <f t="shared" si="62"/>
        <v>14421.428571428572</v>
      </c>
      <c r="M701" s="7"/>
      <c r="N701" s="7"/>
      <c r="O701" s="7"/>
      <c r="P701" s="7"/>
      <c r="Q701" s="7"/>
      <c r="R701" s="7"/>
      <c r="S701" s="119" t="s">
        <v>53</v>
      </c>
      <c r="T701" s="117">
        <v>6.73</v>
      </c>
      <c r="U701" s="10">
        <v>14421.428571428572</v>
      </c>
      <c r="V701" s="98">
        <f t="shared" si="63"/>
        <v>2.8838770277126443E-5</v>
      </c>
      <c r="W701" s="119" t="s">
        <v>53</v>
      </c>
      <c r="X701" s="117">
        <v>6.73</v>
      </c>
      <c r="Y701" s="10">
        <v>14421.428571428572</v>
      </c>
      <c r="Z701" s="98"/>
      <c r="AA701" s="9">
        <v>1508</v>
      </c>
      <c r="AB701" s="119" t="s">
        <v>53</v>
      </c>
      <c r="AC701" s="117">
        <v>6.73</v>
      </c>
      <c r="AD701" s="10">
        <v>14421.428571428572</v>
      </c>
      <c r="AE701" s="110">
        <f>(Tabelle1[[#This Row],[gesamter Wärmebedarf unter Berücksichtigung Wirkungsgrad Gasfeuerungsanlage (Gas) '[kWh/a'] 2030]]*0.7)/8760</f>
        <v>1.1523972602739727</v>
      </c>
      <c r="AF701" s="8">
        <f t="shared" si="61"/>
        <v>2.7880858971818306E-5</v>
      </c>
      <c r="AG701" s="119" t="s">
        <v>53</v>
      </c>
      <c r="AH701" s="117">
        <v>6.73</v>
      </c>
      <c r="AI701" s="10">
        <v>14421.428571428572</v>
      </c>
      <c r="AJ701" s="98">
        <f t="shared" si="64"/>
        <v>1.3703771653257957E-5</v>
      </c>
      <c r="AK701" s="119" t="s">
        <v>53</v>
      </c>
      <c r="AL701" s="117">
        <v>6.73</v>
      </c>
      <c r="AM701" s="10">
        <v>14421.428571428572</v>
      </c>
      <c r="AN701" s="98"/>
      <c r="AO701" s="119" t="s">
        <v>53</v>
      </c>
      <c r="AP701" s="117">
        <v>6.73</v>
      </c>
      <c r="AQ701" s="10">
        <v>14421.428571428572</v>
      </c>
      <c r="AR701" s="98">
        <f t="shared" si="65"/>
        <v>1.3703771653257957E-5</v>
      </c>
      <c r="AS701" s="119" t="s">
        <v>53</v>
      </c>
      <c r="AT701" s="117">
        <v>6.73</v>
      </c>
      <c r="AU701" s="10">
        <v>14421.428571428572</v>
      </c>
      <c r="AV701" s="8"/>
    </row>
    <row r="702" spans="1:48" x14ac:dyDescent="0.25">
      <c r="A702" s="6">
        <v>10699</v>
      </c>
      <c r="B702" s="6">
        <v>449496</v>
      </c>
      <c r="C702" s="6">
        <v>5424916</v>
      </c>
      <c r="D702" s="205">
        <v>9</v>
      </c>
      <c r="E702" s="6" t="s">
        <v>212</v>
      </c>
      <c r="F702" s="6">
        <v>1</v>
      </c>
      <c r="G702" s="6">
        <v>150</v>
      </c>
      <c r="H702" s="6">
        <v>150</v>
      </c>
      <c r="I702" s="6">
        <v>30</v>
      </c>
      <c r="J702" s="6">
        <f t="shared" si="60"/>
        <v>4500</v>
      </c>
      <c r="K702" s="6"/>
      <c r="L702" s="84">
        <f t="shared" si="62"/>
        <v>4591.8367346938776</v>
      </c>
      <c r="M702" s="7"/>
      <c r="N702" s="7"/>
      <c r="O702" s="7"/>
      <c r="P702" s="7"/>
      <c r="Q702" s="7"/>
      <c r="R702" s="7"/>
      <c r="S702" s="119" t="s">
        <v>54</v>
      </c>
      <c r="T702" s="117">
        <v>1</v>
      </c>
      <c r="U702" s="10">
        <v>0</v>
      </c>
      <c r="V702" s="98">
        <f t="shared" si="63"/>
        <v>0</v>
      </c>
      <c r="W702" s="119" t="s">
        <v>54</v>
      </c>
      <c r="X702" s="117">
        <v>1</v>
      </c>
      <c r="Y702" s="10">
        <v>0</v>
      </c>
      <c r="Z702" s="98"/>
      <c r="AA702" s="9">
        <v>1013</v>
      </c>
      <c r="AB702" s="119" t="s">
        <v>54</v>
      </c>
      <c r="AC702" s="117">
        <v>1</v>
      </c>
      <c r="AD702" s="10">
        <v>0</v>
      </c>
      <c r="AE702" s="110">
        <f>(Tabelle1[[#This Row],[gesamter Wärmebedarf unter Berücksichtigung Wirkungsgrad Gasfeuerungsanlage (Gas) '[kWh/a'] 2030]]*0.7)/8760</f>
        <v>0</v>
      </c>
      <c r="AF702" s="8">
        <f t="shared" si="61"/>
        <v>0</v>
      </c>
      <c r="AG702" s="119" t="s">
        <v>54</v>
      </c>
      <c r="AH702" s="117">
        <v>1</v>
      </c>
      <c r="AI702" s="10">
        <v>0</v>
      </c>
      <c r="AJ702" s="98">
        <f t="shared" si="64"/>
        <v>0</v>
      </c>
      <c r="AK702" s="119" t="s">
        <v>54</v>
      </c>
      <c r="AL702" s="117">
        <v>1</v>
      </c>
      <c r="AM702" s="10">
        <v>0</v>
      </c>
      <c r="AN702" s="98"/>
      <c r="AO702" s="119" t="s">
        <v>54</v>
      </c>
      <c r="AP702" s="117">
        <v>1</v>
      </c>
      <c r="AQ702" s="10">
        <v>0</v>
      </c>
      <c r="AR702" s="98">
        <f t="shared" si="65"/>
        <v>0</v>
      </c>
      <c r="AS702" s="119" t="s">
        <v>54</v>
      </c>
      <c r="AT702" s="117">
        <v>1</v>
      </c>
      <c r="AU702" s="10">
        <v>0</v>
      </c>
      <c r="AV702" s="8"/>
    </row>
    <row r="703" spans="1:48" x14ac:dyDescent="0.25">
      <c r="A703" s="6">
        <v>10700</v>
      </c>
      <c r="B703" s="6">
        <v>449486</v>
      </c>
      <c r="C703" s="6">
        <v>5424924</v>
      </c>
      <c r="D703" s="205">
        <v>21</v>
      </c>
      <c r="E703" s="6" t="s">
        <v>212</v>
      </c>
      <c r="F703" s="6">
        <v>1</v>
      </c>
      <c r="G703" s="6">
        <v>150</v>
      </c>
      <c r="H703" s="6">
        <v>150</v>
      </c>
      <c r="I703" s="6">
        <v>160</v>
      </c>
      <c r="J703" s="6">
        <f t="shared" si="60"/>
        <v>24000</v>
      </c>
      <c r="K703" s="6"/>
      <c r="L703" s="84">
        <f t="shared" si="62"/>
        <v>24489.795918367348</v>
      </c>
      <c r="M703" s="7"/>
      <c r="N703" s="7"/>
      <c r="O703" s="7"/>
      <c r="P703" s="7"/>
      <c r="Q703" s="7"/>
      <c r="R703" s="7"/>
      <c r="S703" s="119" t="s">
        <v>53</v>
      </c>
      <c r="T703" s="117">
        <v>1</v>
      </c>
      <c r="U703" s="10">
        <v>24489.795918367348</v>
      </c>
      <c r="V703" s="98">
        <f t="shared" si="63"/>
        <v>4.8972651712377733E-5</v>
      </c>
      <c r="W703" s="119" t="s">
        <v>53</v>
      </c>
      <c r="X703" s="117">
        <v>1</v>
      </c>
      <c r="Y703" s="10">
        <v>24489.795918367348</v>
      </c>
      <c r="Z703" s="98"/>
      <c r="AA703" s="9">
        <v>493</v>
      </c>
      <c r="AB703" s="119" t="s">
        <v>53</v>
      </c>
      <c r="AC703" s="117">
        <v>1</v>
      </c>
      <c r="AD703" s="10">
        <v>24489.795918367348</v>
      </c>
      <c r="AE703" s="110">
        <f>(Tabelle1[[#This Row],[gesamter Wärmebedarf unter Berücksichtigung Wirkungsgrad Gasfeuerungsanlage (Gas) '[kWh/a'] 2030]]*0.7)/8760</f>
        <v>1.9569471624266144</v>
      </c>
      <c r="AF703" s="8">
        <f t="shared" si="61"/>
        <v>4.7345971508076089E-5</v>
      </c>
      <c r="AG703" s="119" t="s">
        <v>53</v>
      </c>
      <c r="AH703" s="117">
        <v>1</v>
      </c>
      <c r="AI703" s="10">
        <v>24489.795918367348</v>
      </c>
      <c r="AJ703" s="98">
        <f t="shared" si="64"/>
        <v>2.3271104484411725E-5</v>
      </c>
      <c r="AK703" s="119" t="s">
        <v>53</v>
      </c>
      <c r="AL703" s="117">
        <v>1</v>
      </c>
      <c r="AM703" s="10">
        <v>24489.795918367348</v>
      </c>
      <c r="AN703" s="98"/>
      <c r="AO703" s="119" t="s">
        <v>53</v>
      </c>
      <c r="AP703" s="117">
        <v>1</v>
      </c>
      <c r="AQ703" s="10">
        <v>24489.795918367348</v>
      </c>
      <c r="AR703" s="98">
        <f t="shared" si="65"/>
        <v>2.3271104484411725E-5</v>
      </c>
      <c r="AS703" s="119" t="s">
        <v>54</v>
      </c>
      <c r="AT703" s="117">
        <v>1</v>
      </c>
      <c r="AU703" s="10">
        <v>0</v>
      </c>
      <c r="AV703" s="8"/>
    </row>
    <row r="704" spans="1:48" x14ac:dyDescent="0.25">
      <c r="A704" s="6">
        <v>10701</v>
      </c>
      <c r="B704" s="6">
        <v>449511</v>
      </c>
      <c r="C704" s="6">
        <v>5424897</v>
      </c>
      <c r="D704" s="205">
        <v>10</v>
      </c>
      <c r="E704" s="6" t="s">
        <v>212</v>
      </c>
      <c r="F704" s="6">
        <v>1</v>
      </c>
      <c r="G704" s="6">
        <v>150</v>
      </c>
      <c r="H704" s="6">
        <v>150</v>
      </c>
      <c r="I704" s="6">
        <v>190</v>
      </c>
      <c r="J704" s="6">
        <f t="shared" si="60"/>
        <v>28500</v>
      </c>
      <c r="K704" s="6"/>
      <c r="L704" s="84">
        <f t="shared" si="62"/>
        <v>29081.632653061224</v>
      </c>
      <c r="M704" s="7"/>
      <c r="N704" s="7"/>
      <c r="O704" s="7"/>
      <c r="P704" s="7"/>
      <c r="Q704" s="7"/>
      <c r="R704" s="7"/>
      <c r="S704" s="119" t="s">
        <v>54</v>
      </c>
      <c r="T704" s="117">
        <v>1</v>
      </c>
      <c r="U704" s="10">
        <v>0</v>
      </c>
      <c r="V704" s="98">
        <f t="shared" si="63"/>
        <v>0</v>
      </c>
      <c r="W704" s="119" t="s">
        <v>54</v>
      </c>
      <c r="X704" s="117">
        <v>1</v>
      </c>
      <c r="Y704" s="10">
        <v>0</v>
      </c>
      <c r="Z704" s="98"/>
      <c r="AA704" s="9">
        <v>80</v>
      </c>
      <c r="AB704" s="119" t="s">
        <v>54</v>
      </c>
      <c r="AC704" s="117">
        <v>1</v>
      </c>
      <c r="AD704" s="10">
        <v>0</v>
      </c>
      <c r="AE704" s="110">
        <f>(Tabelle1[[#This Row],[gesamter Wärmebedarf unter Berücksichtigung Wirkungsgrad Gasfeuerungsanlage (Gas) '[kWh/a'] 2030]]*0.7)/8760</f>
        <v>0</v>
      </c>
      <c r="AF704" s="8">
        <f t="shared" si="61"/>
        <v>0</v>
      </c>
      <c r="AG704" s="119" t="s">
        <v>54</v>
      </c>
      <c r="AH704" s="117">
        <v>1</v>
      </c>
      <c r="AI704" s="10">
        <v>0</v>
      </c>
      <c r="AJ704" s="98">
        <f t="shared" si="64"/>
        <v>0</v>
      </c>
      <c r="AK704" s="119" t="s">
        <v>54</v>
      </c>
      <c r="AL704" s="117">
        <v>1</v>
      </c>
      <c r="AM704" s="10">
        <v>0</v>
      </c>
      <c r="AN704" s="98"/>
      <c r="AO704" s="119" t="s">
        <v>54</v>
      </c>
      <c r="AP704" s="117">
        <v>1</v>
      </c>
      <c r="AQ704" s="10">
        <v>0</v>
      </c>
      <c r="AR704" s="98">
        <f t="shared" si="65"/>
        <v>0</v>
      </c>
      <c r="AS704" s="119" t="s">
        <v>54</v>
      </c>
      <c r="AT704" s="117">
        <v>1</v>
      </c>
      <c r="AU704" s="10">
        <v>0</v>
      </c>
      <c r="AV704" s="8"/>
    </row>
    <row r="705" spans="1:48" x14ac:dyDescent="0.25">
      <c r="A705" s="6">
        <v>10702</v>
      </c>
      <c r="B705" s="6">
        <v>449490</v>
      </c>
      <c r="C705" s="6">
        <v>5424896</v>
      </c>
      <c r="D705" s="205">
        <v>10</v>
      </c>
      <c r="E705" s="6" t="s">
        <v>212</v>
      </c>
      <c r="F705" s="6">
        <v>1</v>
      </c>
      <c r="G705" s="6">
        <v>150</v>
      </c>
      <c r="H705" s="6">
        <v>150</v>
      </c>
      <c r="I705" s="6">
        <v>190</v>
      </c>
      <c r="J705" s="6">
        <f t="shared" si="60"/>
        <v>28500</v>
      </c>
      <c r="K705" s="6"/>
      <c r="L705" s="84">
        <f t="shared" si="62"/>
        <v>29081.632653061224</v>
      </c>
      <c r="M705" s="7"/>
      <c r="N705" s="7"/>
      <c r="O705" s="7"/>
      <c r="P705" s="7"/>
      <c r="Q705" s="7"/>
      <c r="R705" s="7"/>
      <c r="S705" s="119" t="s">
        <v>53</v>
      </c>
      <c r="T705" s="117">
        <v>1</v>
      </c>
      <c r="U705" s="10">
        <v>29081.632653061224</v>
      </c>
      <c r="V705" s="98">
        <f t="shared" si="63"/>
        <v>5.8155023908448559E-5</v>
      </c>
      <c r="W705" s="119" t="s">
        <v>53</v>
      </c>
      <c r="X705" s="117">
        <v>1</v>
      </c>
      <c r="Y705" s="10">
        <v>29081.632653061224</v>
      </c>
      <c r="Z705" s="98"/>
      <c r="AA705" s="9">
        <v>971</v>
      </c>
      <c r="AB705" s="119" t="s">
        <v>53</v>
      </c>
      <c r="AC705" s="117">
        <v>1</v>
      </c>
      <c r="AD705" s="10">
        <v>29081.632653061224</v>
      </c>
      <c r="AE705" s="110">
        <f>(Tabelle1[[#This Row],[gesamter Wärmebedarf unter Berücksichtigung Wirkungsgrad Gasfeuerungsanlage (Gas) '[kWh/a'] 2030]]*0.7)/8760</f>
        <v>2.3238747553816044</v>
      </c>
      <c r="AF705" s="8">
        <f t="shared" si="61"/>
        <v>5.622334116584035E-5</v>
      </c>
      <c r="AG705" s="119" t="s">
        <v>53</v>
      </c>
      <c r="AH705" s="117">
        <v>1</v>
      </c>
      <c r="AI705" s="10">
        <v>29081.632653061224</v>
      </c>
      <c r="AJ705" s="98">
        <f t="shared" si="64"/>
        <v>2.7634436575238919E-5</v>
      </c>
      <c r="AK705" s="119" t="s">
        <v>53</v>
      </c>
      <c r="AL705" s="117">
        <v>1</v>
      </c>
      <c r="AM705" s="10">
        <v>29081.632653061224</v>
      </c>
      <c r="AN705" s="98"/>
      <c r="AO705" s="119" t="s">
        <v>53</v>
      </c>
      <c r="AP705" s="117">
        <v>1</v>
      </c>
      <c r="AQ705" s="10">
        <v>29081.632653061224</v>
      </c>
      <c r="AR705" s="98">
        <f t="shared" si="65"/>
        <v>2.7634436575238919E-5</v>
      </c>
      <c r="AS705" s="119" t="s">
        <v>53</v>
      </c>
      <c r="AT705" s="117">
        <v>1</v>
      </c>
      <c r="AU705" s="10">
        <v>29081.632653061224</v>
      </c>
      <c r="AV705" s="8"/>
    </row>
    <row r="706" spans="1:48" x14ac:dyDescent="0.25">
      <c r="A706" s="6">
        <v>10703</v>
      </c>
      <c r="B706" s="6">
        <v>449508</v>
      </c>
      <c r="C706" s="6">
        <v>5424879</v>
      </c>
      <c r="D706" s="205">
        <v>12</v>
      </c>
      <c r="E706" s="6" t="s">
        <v>211</v>
      </c>
      <c r="F706" s="6">
        <v>2</v>
      </c>
      <c r="G706" s="6">
        <v>112</v>
      </c>
      <c r="H706" s="6">
        <v>224</v>
      </c>
      <c r="I706" s="6">
        <v>140</v>
      </c>
      <c r="J706" s="6">
        <f t="shared" si="60"/>
        <v>31360</v>
      </c>
      <c r="K706" s="6"/>
      <c r="L706" s="84">
        <f t="shared" si="62"/>
        <v>32000</v>
      </c>
      <c r="M706" s="7"/>
      <c r="N706" s="7"/>
      <c r="O706" s="7"/>
      <c r="P706" s="7"/>
      <c r="Q706" s="7"/>
      <c r="R706" s="7"/>
      <c r="S706" s="119" t="s">
        <v>54</v>
      </c>
      <c r="T706" s="117">
        <v>2</v>
      </c>
      <c r="U706" s="10">
        <v>0</v>
      </c>
      <c r="V706" s="98">
        <f t="shared" si="63"/>
        <v>0</v>
      </c>
      <c r="W706" s="119" t="s">
        <v>54</v>
      </c>
      <c r="X706" s="117">
        <v>2</v>
      </c>
      <c r="Y706" s="10">
        <v>0</v>
      </c>
      <c r="Z706" s="98"/>
      <c r="AA706" s="9">
        <v>558</v>
      </c>
      <c r="AB706" s="119" t="s">
        <v>54</v>
      </c>
      <c r="AC706" s="117">
        <v>2</v>
      </c>
      <c r="AD706" s="10">
        <v>0</v>
      </c>
      <c r="AE706" s="110">
        <f>(Tabelle1[[#This Row],[gesamter Wärmebedarf unter Berücksichtigung Wirkungsgrad Gasfeuerungsanlage (Gas) '[kWh/a'] 2030]]*0.7)/8760</f>
        <v>0</v>
      </c>
      <c r="AF706" s="8">
        <f t="shared" si="61"/>
        <v>0</v>
      </c>
      <c r="AG706" s="119" t="s">
        <v>54</v>
      </c>
      <c r="AH706" s="117">
        <v>2</v>
      </c>
      <c r="AI706" s="10">
        <v>0</v>
      </c>
      <c r="AJ706" s="98">
        <f t="shared" si="64"/>
        <v>0</v>
      </c>
      <c r="AK706" s="119" t="s">
        <v>54</v>
      </c>
      <c r="AL706" s="117">
        <v>2</v>
      </c>
      <c r="AM706" s="10">
        <v>0</v>
      </c>
      <c r="AN706" s="98"/>
      <c r="AO706" s="119" t="s">
        <v>54</v>
      </c>
      <c r="AP706" s="117">
        <v>2</v>
      </c>
      <c r="AQ706" s="10">
        <v>0</v>
      </c>
      <c r="AR706" s="98">
        <f t="shared" si="65"/>
        <v>0</v>
      </c>
      <c r="AS706" s="119" t="s">
        <v>54</v>
      </c>
      <c r="AT706" s="117">
        <v>2</v>
      </c>
      <c r="AU706" s="10">
        <v>0</v>
      </c>
      <c r="AV706" s="8"/>
    </row>
    <row r="707" spans="1:48" x14ac:dyDescent="0.25">
      <c r="A707" s="6">
        <v>10704</v>
      </c>
      <c r="B707" s="6">
        <v>449484</v>
      </c>
      <c r="C707" s="6">
        <v>5424875</v>
      </c>
      <c r="D707" s="205">
        <v>10</v>
      </c>
      <c r="E707" s="6" t="s">
        <v>212</v>
      </c>
      <c r="F707" s="6">
        <v>1</v>
      </c>
      <c r="G707" s="6">
        <v>150</v>
      </c>
      <c r="H707" s="6">
        <v>150</v>
      </c>
      <c r="I707" s="6">
        <v>220</v>
      </c>
      <c r="J707" s="6">
        <f t="shared" si="60"/>
        <v>33000</v>
      </c>
      <c r="K707" s="6"/>
      <c r="L707" s="84">
        <f t="shared" si="62"/>
        <v>33673.469387755104</v>
      </c>
      <c r="M707" s="7"/>
      <c r="N707" s="7"/>
      <c r="O707" s="7"/>
      <c r="P707" s="7"/>
      <c r="Q707" s="7"/>
      <c r="R707" s="7"/>
      <c r="S707" s="119" t="s">
        <v>53</v>
      </c>
      <c r="T707" s="117">
        <v>1</v>
      </c>
      <c r="U707" s="10">
        <v>33673.469387755104</v>
      </c>
      <c r="V707" s="98">
        <f t="shared" si="63"/>
        <v>6.7337396104519392E-5</v>
      </c>
      <c r="W707" s="119" t="s">
        <v>53</v>
      </c>
      <c r="X707" s="117">
        <v>1</v>
      </c>
      <c r="Y707" s="10">
        <v>33673.469387755104</v>
      </c>
      <c r="Z707" s="98"/>
      <c r="AA707" s="9">
        <v>778</v>
      </c>
      <c r="AB707" s="119" t="s">
        <v>53</v>
      </c>
      <c r="AC707" s="117">
        <v>1</v>
      </c>
      <c r="AD707" s="10">
        <v>33673.469387755104</v>
      </c>
      <c r="AE707" s="110">
        <f>(Tabelle1[[#This Row],[gesamter Wärmebedarf unter Berücksichtigung Wirkungsgrad Gasfeuerungsanlage (Gas) '[kWh/a'] 2030]]*0.7)/8760</f>
        <v>2.6908023483365948</v>
      </c>
      <c r="AF707" s="8">
        <f t="shared" si="61"/>
        <v>6.5100710823604618E-5</v>
      </c>
      <c r="AG707" s="119" t="s">
        <v>53</v>
      </c>
      <c r="AH707" s="117">
        <v>1</v>
      </c>
      <c r="AI707" s="10">
        <v>33673.469387755104</v>
      </c>
      <c r="AJ707" s="98">
        <f t="shared" si="64"/>
        <v>3.199776866606612E-5</v>
      </c>
      <c r="AK707" s="119" t="s">
        <v>53</v>
      </c>
      <c r="AL707" s="117">
        <v>1</v>
      </c>
      <c r="AM707" s="10">
        <v>33673.469387755104</v>
      </c>
      <c r="AN707" s="98"/>
      <c r="AO707" s="119" t="s">
        <v>53</v>
      </c>
      <c r="AP707" s="117">
        <v>1</v>
      </c>
      <c r="AQ707" s="10">
        <v>33673.469387755104</v>
      </c>
      <c r="AR707" s="98">
        <f t="shared" si="65"/>
        <v>3.199776866606612E-5</v>
      </c>
      <c r="AS707" s="119" t="s">
        <v>53</v>
      </c>
      <c r="AT707" s="117">
        <v>1</v>
      </c>
      <c r="AU707" s="10">
        <v>33673.469387755104</v>
      </c>
      <c r="AV707" s="8"/>
    </row>
    <row r="708" spans="1:48" x14ac:dyDescent="0.25">
      <c r="A708" s="6">
        <v>10705</v>
      </c>
      <c r="B708" s="6">
        <v>449503</v>
      </c>
      <c r="C708" s="6">
        <v>5424868</v>
      </c>
      <c r="D708" s="205">
        <v>10</v>
      </c>
      <c r="E708" s="6" t="s">
        <v>211</v>
      </c>
      <c r="F708" s="6">
        <v>2</v>
      </c>
      <c r="G708" s="6">
        <v>112</v>
      </c>
      <c r="H708" s="6">
        <v>224</v>
      </c>
      <c r="I708" s="6">
        <v>70</v>
      </c>
      <c r="J708" s="6">
        <f t="shared" ref="J708:J771" si="66">I708*H708</f>
        <v>15680</v>
      </c>
      <c r="K708" s="6"/>
      <c r="L708" s="84">
        <f t="shared" si="62"/>
        <v>16000</v>
      </c>
      <c r="M708" s="7"/>
      <c r="N708" s="7"/>
      <c r="O708" s="7"/>
      <c r="P708" s="7"/>
      <c r="Q708" s="7"/>
      <c r="R708" s="7"/>
      <c r="S708" s="119" t="s">
        <v>54</v>
      </c>
      <c r="T708" s="117">
        <v>2</v>
      </c>
      <c r="U708" s="10">
        <v>0</v>
      </c>
      <c r="V708" s="98">
        <f t="shared" si="63"/>
        <v>0</v>
      </c>
      <c r="W708" s="119" t="s">
        <v>54</v>
      </c>
      <c r="X708" s="117">
        <v>2</v>
      </c>
      <c r="Y708" s="10">
        <v>0</v>
      </c>
      <c r="Z708" s="98"/>
      <c r="AA708" s="9">
        <v>1458</v>
      </c>
      <c r="AB708" s="119" t="s">
        <v>54</v>
      </c>
      <c r="AC708" s="117">
        <v>2</v>
      </c>
      <c r="AD708" s="10">
        <v>0</v>
      </c>
      <c r="AE708" s="110">
        <f>(Tabelle1[[#This Row],[gesamter Wärmebedarf unter Berücksichtigung Wirkungsgrad Gasfeuerungsanlage (Gas) '[kWh/a'] 2030]]*0.7)/8760</f>
        <v>0</v>
      </c>
      <c r="AF708" s="8">
        <f t="shared" ref="AF708:AF771" si="67">((AD708*$O$4)/$P$4)/31536000</f>
        <v>0</v>
      </c>
      <c r="AG708" s="119" t="s">
        <v>54</v>
      </c>
      <c r="AH708" s="117">
        <v>2</v>
      </c>
      <c r="AI708" s="10">
        <v>0</v>
      </c>
      <c r="AJ708" s="98">
        <f t="shared" si="64"/>
        <v>0</v>
      </c>
      <c r="AK708" s="119" t="s">
        <v>54</v>
      </c>
      <c r="AL708" s="117">
        <v>2</v>
      </c>
      <c r="AM708" s="10">
        <v>0</v>
      </c>
      <c r="AN708" s="98"/>
      <c r="AO708" s="119" t="s">
        <v>54</v>
      </c>
      <c r="AP708" s="117">
        <v>2</v>
      </c>
      <c r="AQ708" s="10">
        <v>0</v>
      </c>
      <c r="AR708" s="98">
        <f t="shared" si="65"/>
        <v>0</v>
      </c>
      <c r="AS708" s="119" t="s">
        <v>54</v>
      </c>
      <c r="AT708" s="117">
        <v>2</v>
      </c>
      <c r="AU708" s="10">
        <v>0</v>
      </c>
      <c r="AV708" s="8"/>
    </row>
    <row r="709" spans="1:48" x14ac:dyDescent="0.25">
      <c r="A709" s="6">
        <v>10706</v>
      </c>
      <c r="B709" s="6">
        <v>449481</v>
      </c>
      <c r="C709" s="6">
        <v>5424866</v>
      </c>
      <c r="D709" s="205">
        <v>10</v>
      </c>
      <c r="E709" s="6" t="s">
        <v>212</v>
      </c>
      <c r="F709" s="6">
        <v>1</v>
      </c>
      <c r="G709" s="6">
        <v>150</v>
      </c>
      <c r="H709" s="6">
        <v>150</v>
      </c>
      <c r="I709" s="6">
        <v>90</v>
      </c>
      <c r="J709" s="6">
        <f t="shared" si="66"/>
        <v>13500</v>
      </c>
      <c r="K709" s="6"/>
      <c r="L709" s="84">
        <f t="shared" ref="L709:L772" si="68">J709/$K$4</f>
        <v>13775.510204081633</v>
      </c>
      <c r="M709" s="7"/>
      <c r="N709" s="7"/>
      <c r="O709" s="7"/>
      <c r="P709" s="7"/>
      <c r="Q709" s="7"/>
      <c r="R709" s="7"/>
      <c r="S709" s="119" t="s">
        <v>54</v>
      </c>
      <c r="T709" s="117">
        <v>1</v>
      </c>
      <c r="U709" s="10">
        <v>0</v>
      </c>
      <c r="V709" s="98">
        <f t="shared" ref="V709:V772" si="69">((U709*$M$4)/$N$4)/31536000</f>
        <v>0</v>
      </c>
      <c r="W709" s="119" t="s">
        <v>54</v>
      </c>
      <c r="X709" s="117">
        <v>1</v>
      </c>
      <c r="Y709" s="10">
        <v>0</v>
      </c>
      <c r="Z709" s="98"/>
      <c r="AA709" s="9">
        <v>1335</v>
      </c>
      <c r="AB709" s="119" t="s">
        <v>54</v>
      </c>
      <c r="AC709" s="117">
        <v>1</v>
      </c>
      <c r="AD709" s="10">
        <v>0</v>
      </c>
      <c r="AE709" s="110">
        <f>(Tabelle1[[#This Row],[gesamter Wärmebedarf unter Berücksichtigung Wirkungsgrad Gasfeuerungsanlage (Gas) '[kWh/a'] 2030]]*0.7)/8760</f>
        <v>0</v>
      </c>
      <c r="AF709" s="8">
        <f t="shared" si="67"/>
        <v>0</v>
      </c>
      <c r="AG709" s="119" t="s">
        <v>54</v>
      </c>
      <c r="AH709" s="117">
        <v>1</v>
      </c>
      <c r="AI709" s="10">
        <v>0</v>
      </c>
      <c r="AJ709" s="98">
        <f t="shared" ref="AJ709:AJ772" si="70">((AI709*$Q$4)/$R$4)/31536000</f>
        <v>0</v>
      </c>
      <c r="AK709" s="119" t="s">
        <v>54</v>
      </c>
      <c r="AL709" s="117">
        <v>1</v>
      </c>
      <c r="AM709" s="10">
        <v>0</v>
      </c>
      <c r="AN709" s="98"/>
      <c r="AO709" s="119" t="s">
        <v>54</v>
      </c>
      <c r="AP709" s="117">
        <v>1</v>
      </c>
      <c r="AQ709" s="10">
        <v>0</v>
      </c>
      <c r="AR709" s="98">
        <f t="shared" ref="AR709:AR772" si="71">((AQ709*$Q$4)/$R$4)/31536000</f>
        <v>0</v>
      </c>
      <c r="AS709" s="119" t="s">
        <v>54</v>
      </c>
      <c r="AT709" s="117">
        <v>1</v>
      </c>
      <c r="AU709" s="10">
        <v>0</v>
      </c>
      <c r="AV709" s="8"/>
    </row>
    <row r="710" spans="1:48" x14ac:dyDescent="0.25">
      <c r="A710" s="6">
        <v>10707</v>
      </c>
      <c r="B710" s="6">
        <v>449477</v>
      </c>
      <c r="C710" s="6">
        <v>5424856</v>
      </c>
      <c r="D710" s="205">
        <v>12</v>
      </c>
      <c r="E710" s="6" t="s">
        <v>212</v>
      </c>
      <c r="F710" s="6">
        <v>1</v>
      </c>
      <c r="G710" s="6">
        <v>150</v>
      </c>
      <c r="H710" s="6">
        <v>150</v>
      </c>
      <c r="I710" s="6">
        <v>230</v>
      </c>
      <c r="J710" s="6">
        <f t="shared" si="66"/>
        <v>34500</v>
      </c>
      <c r="K710" s="6"/>
      <c r="L710" s="84">
        <f t="shared" si="68"/>
        <v>35204.081632653062</v>
      </c>
      <c r="M710" s="7"/>
      <c r="N710" s="7"/>
      <c r="O710" s="7"/>
      <c r="P710" s="7"/>
      <c r="Q710" s="7"/>
      <c r="R710" s="7"/>
      <c r="S710" s="119" t="s">
        <v>53</v>
      </c>
      <c r="T710" s="117">
        <v>1</v>
      </c>
      <c r="U710" s="10">
        <v>35204.081632653062</v>
      </c>
      <c r="V710" s="98">
        <f t="shared" si="69"/>
        <v>7.0398186836542994E-5</v>
      </c>
      <c r="W710" s="119" t="s">
        <v>53</v>
      </c>
      <c r="X710" s="117">
        <v>1</v>
      </c>
      <c r="Y710" s="10">
        <v>35204.081632653062</v>
      </c>
      <c r="Z710" s="98"/>
      <c r="AA710" s="9">
        <v>1025</v>
      </c>
      <c r="AB710" s="119" t="s">
        <v>53</v>
      </c>
      <c r="AC710" s="117">
        <v>1</v>
      </c>
      <c r="AD710" s="10">
        <v>35204.081632653062</v>
      </c>
      <c r="AE710" s="110">
        <f>(Tabelle1[[#This Row],[gesamter Wärmebedarf unter Berücksichtigung Wirkungsgrad Gasfeuerungsanlage (Gas) '[kWh/a'] 2030]]*0.7)/8760</f>
        <v>2.8131115459882583</v>
      </c>
      <c r="AF710" s="8">
        <f t="shared" si="67"/>
        <v>6.8059834042859374E-5</v>
      </c>
      <c r="AG710" s="119" t="s">
        <v>53</v>
      </c>
      <c r="AH710" s="117">
        <v>1</v>
      </c>
      <c r="AI710" s="10">
        <v>35204.081632653062</v>
      </c>
      <c r="AJ710" s="98">
        <f t="shared" si="70"/>
        <v>3.3452212696341853E-5</v>
      </c>
      <c r="AK710" s="119" t="s">
        <v>53</v>
      </c>
      <c r="AL710" s="117">
        <v>1</v>
      </c>
      <c r="AM710" s="10">
        <v>35204.081632653062</v>
      </c>
      <c r="AN710" s="98"/>
      <c r="AO710" s="119" t="s">
        <v>53</v>
      </c>
      <c r="AP710" s="117">
        <v>1</v>
      </c>
      <c r="AQ710" s="10">
        <v>35204.081632653062</v>
      </c>
      <c r="AR710" s="98">
        <f t="shared" si="71"/>
        <v>3.3452212696341853E-5</v>
      </c>
      <c r="AS710" s="119" t="s">
        <v>53</v>
      </c>
      <c r="AT710" s="117">
        <v>1</v>
      </c>
      <c r="AU710" s="10">
        <v>35204.081632653062</v>
      </c>
      <c r="AV710" s="8"/>
    </row>
    <row r="711" spans="1:48" x14ac:dyDescent="0.25">
      <c r="A711" s="6">
        <v>10708</v>
      </c>
      <c r="B711" s="6">
        <v>449496</v>
      </c>
      <c r="C711" s="6">
        <v>5424844</v>
      </c>
      <c r="D711" s="205">
        <v>9</v>
      </c>
      <c r="E711" s="6" t="s">
        <v>212</v>
      </c>
      <c r="F711" s="6">
        <v>1</v>
      </c>
      <c r="G711" s="6">
        <v>150</v>
      </c>
      <c r="H711" s="6">
        <v>150</v>
      </c>
      <c r="I711" s="6">
        <v>20</v>
      </c>
      <c r="J711" s="6">
        <f t="shared" si="66"/>
        <v>3000</v>
      </c>
      <c r="K711" s="6"/>
      <c r="L711" s="84">
        <f t="shared" si="68"/>
        <v>3061.2244897959185</v>
      </c>
      <c r="M711" s="7"/>
      <c r="N711" s="7"/>
      <c r="O711" s="7"/>
      <c r="P711" s="7"/>
      <c r="Q711" s="7"/>
      <c r="R711" s="7"/>
      <c r="S711" s="119" t="s">
        <v>53</v>
      </c>
      <c r="T711" s="117">
        <v>1</v>
      </c>
      <c r="U711" s="10">
        <v>3061.2244897959185</v>
      </c>
      <c r="V711" s="98">
        <f t="shared" si="69"/>
        <v>6.1215814640472167E-6</v>
      </c>
      <c r="W711" s="119" t="s">
        <v>53</v>
      </c>
      <c r="X711" s="117">
        <v>1</v>
      </c>
      <c r="Y711" s="10">
        <v>3061.2244897959185</v>
      </c>
      <c r="Z711" s="98"/>
      <c r="AA711" s="9">
        <v>645</v>
      </c>
      <c r="AB711" s="119" t="s">
        <v>53</v>
      </c>
      <c r="AC711" s="117">
        <v>1</v>
      </c>
      <c r="AD711" s="10">
        <v>3061.2244897959185</v>
      </c>
      <c r="AE711" s="110">
        <f>(Tabelle1[[#This Row],[gesamter Wärmebedarf unter Berücksichtigung Wirkungsgrad Gasfeuerungsanlage (Gas) '[kWh/a'] 2030]]*0.7)/8760</f>
        <v>0.2446183953033268</v>
      </c>
      <c r="AF711" s="8">
        <f t="shared" si="67"/>
        <v>5.9182464385095111E-6</v>
      </c>
      <c r="AG711" s="119" t="s">
        <v>53</v>
      </c>
      <c r="AH711" s="117">
        <v>1</v>
      </c>
      <c r="AI711" s="10">
        <v>3061.2244897959185</v>
      </c>
      <c r="AJ711" s="98">
        <f t="shared" si="70"/>
        <v>2.9088880605514656E-6</v>
      </c>
      <c r="AK711" s="119" t="s">
        <v>53</v>
      </c>
      <c r="AL711" s="117">
        <v>1</v>
      </c>
      <c r="AM711" s="10">
        <v>3061.2244897959185</v>
      </c>
      <c r="AN711" s="98"/>
      <c r="AO711" s="119" t="s">
        <v>53</v>
      </c>
      <c r="AP711" s="117">
        <v>1</v>
      </c>
      <c r="AQ711" s="10">
        <v>3061.2244897959185</v>
      </c>
      <c r="AR711" s="98">
        <f t="shared" si="71"/>
        <v>2.9088880605514656E-6</v>
      </c>
      <c r="AS711" s="119" t="s">
        <v>53</v>
      </c>
      <c r="AT711" s="117">
        <v>1</v>
      </c>
      <c r="AU711" s="10">
        <v>3061.2244897959185</v>
      </c>
      <c r="AV711" s="8"/>
    </row>
    <row r="712" spans="1:48" x14ac:dyDescent="0.25">
      <c r="A712" s="6">
        <v>10709</v>
      </c>
      <c r="B712" s="6">
        <v>449477</v>
      </c>
      <c r="C712" s="6">
        <v>5424846</v>
      </c>
      <c r="D712" s="205">
        <v>9</v>
      </c>
      <c r="E712" s="75" t="s">
        <v>210</v>
      </c>
      <c r="F712" s="6">
        <v>6.73</v>
      </c>
      <c r="G712" s="6">
        <v>70</v>
      </c>
      <c r="H712" s="6">
        <v>471.1</v>
      </c>
      <c r="I712" s="6">
        <v>160</v>
      </c>
      <c r="J712" s="6">
        <f t="shared" si="66"/>
        <v>75376</v>
      </c>
      <c r="K712" s="6"/>
      <c r="L712" s="84">
        <f t="shared" si="68"/>
        <v>76914.28571428571</v>
      </c>
      <c r="M712" s="7"/>
      <c r="N712" s="7"/>
      <c r="O712" s="7"/>
      <c r="P712" s="7"/>
      <c r="Q712" s="7"/>
      <c r="R712" s="7"/>
      <c r="S712" s="119" t="s">
        <v>53</v>
      </c>
      <c r="T712" s="117">
        <v>6.73</v>
      </c>
      <c r="U712" s="10">
        <v>76914.28571428571</v>
      </c>
      <c r="V712" s="98">
        <f t="shared" si="69"/>
        <v>1.5380677481134102E-4</v>
      </c>
      <c r="W712" s="119" t="s">
        <v>53</v>
      </c>
      <c r="X712" s="117">
        <v>6.73</v>
      </c>
      <c r="Y712" s="10">
        <v>76914.28571428571</v>
      </c>
      <c r="Z712" s="98"/>
      <c r="AA712" s="9">
        <v>783</v>
      </c>
      <c r="AB712" s="119" t="s">
        <v>53</v>
      </c>
      <c r="AC712" s="117">
        <v>6.73</v>
      </c>
      <c r="AD712" s="10">
        <v>76914.28571428571</v>
      </c>
      <c r="AE712" s="110">
        <f>(Tabelle1[[#This Row],[gesamter Wärmebedarf unter Berücksichtigung Wirkungsgrad Gasfeuerungsanlage (Gas) '[kWh/a'] 2030]]*0.7)/8760</f>
        <v>6.1461187214611863</v>
      </c>
      <c r="AF712" s="8">
        <f t="shared" si="67"/>
        <v>1.4869791451636429E-4</v>
      </c>
      <c r="AG712" s="119" t="s">
        <v>53</v>
      </c>
      <c r="AH712" s="117">
        <v>6.73</v>
      </c>
      <c r="AI712" s="10">
        <v>76914.28571428571</v>
      </c>
      <c r="AJ712" s="98">
        <f t="shared" si="70"/>
        <v>7.308678215070908E-5</v>
      </c>
      <c r="AK712" s="119" t="s">
        <v>53</v>
      </c>
      <c r="AL712" s="117">
        <v>6.73</v>
      </c>
      <c r="AM712" s="10">
        <v>76914.28571428571</v>
      </c>
      <c r="AN712" s="98"/>
      <c r="AO712" s="119" t="s">
        <v>53</v>
      </c>
      <c r="AP712" s="117">
        <v>6.73</v>
      </c>
      <c r="AQ712" s="10">
        <v>76914.28571428571</v>
      </c>
      <c r="AR712" s="98">
        <f t="shared" si="71"/>
        <v>7.308678215070908E-5</v>
      </c>
      <c r="AS712" s="119" t="s">
        <v>53</v>
      </c>
      <c r="AT712" s="117">
        <v>6.73</v>
      </c>
      <c r="AU712" s="10">
        <v>76914.28571428571</v>
      </c>
      <c r="AV712" s="8"/>
    </row>
    <row r="713" spans="1:48" x14ac:dyDescent="0.25">
      <c r="A713" s="6">
        <v>10710</v>
      </c>
      <c r="B713" s="6">
        <v>449492</v>
      </c>
      <c r="C713" s="6">
        <v>5424830</v>
      </c>
      <c r="D713" s="205">
        <v>9</v>
      </c>
      <c r="E713" s="6" t="s">
        <v>195</v>
      </c>
      <c r="F713" s="6">
        <v>1</v>
      </c>
      <c r="G713" s="6">
        <v>90</v>
      </c>
      <c r="H713" s="6">
        <v>90</v>
      </c>
      <c r="I713" s="6">
        <v>110</v>
      </c>
      <c r="J713" s="6">
        <f t="shared" si="66"/>
        <v>9900</v>
      </c>
      <c r="K713" s="6"/>
      <c r="L713" s="84">
        <f t="shared" si="68"/>
        <v>10102.040816326531</v>
      </c>
      <c r="M713" s="7"/>
      <c r="N713" s="7"/>
      <c r="O713" s="7"/>
      <c r="P713" s="7"/>
      <c r="Q713" s="7"/>
      <c r="R713" s="7"/>
      <c r="S713" s="119" t="s">
        <v>53</v>
      </c>
      <c r="T713" s="117">
        <v>1</v>
      </c>
      <c r="U713" s="10">
        <v>10102.040816326531</v>
      </c>
      <c r="V713" s="98">
        <f t="shared" si="69"/>
        <v>2.0201218831355819E-5</v>
      </c>
      <c r="W713" s="119" t="s">
        <v>53</v>
      </c>
      <c r="X713" s="117">
        <v>1</v>
      </c>
      <c r="Y713" s="10">
        <v>10102.040816326531</v>
      </c>
      <c r="Z713" s="98"/>
      <c r="AA713" s="9">
        <v>98</v>
      </c>
      <c r="AB713" s="119" t="s">
        <v>53</v>
      </c>
      <c r="AC713" s="117">
        <v>1</v>
      </c>
      <c r="AD713" s="10">
        <v>10102.040816326531</v>
      </c>
      <c r="AE713" s="110">
        <f>(Tabelle1[[#This Row],[gesamter Wärmebedarf unter Berücksichtigung Wirkungsgrad Gasfeuerungsanlage (Gas) '[kWh/a'] 2030]]*0.7)/8760</f>
        <v>0.80724070450097851</v>
      </c>
      <c r="AF713" s="8">
        <f t="shared" si="67"/>
        <v>1.9530213247081385E-5</v>
      </c>
      <c r="AG713" s="119" t="s">
        <v>53</v>
      </c>
      <c r="AH713" s="117">
        <v>1</v>
      </c>
      <c r="AI713" s="10">
        <v>10102.040816326531</v>
      </c>
      <c r="AJ713" s="98">
        <f t="shared" si="70"/>
        <v>9.5993305998198376E-6</v>
      </c>
      <c r="AK713" s="119" t="s">
        <v>53</v>
      </c>
      <c r="AL713" s="117">
        <v>1</v>
      </c>
      <c r="AM713" s="10">
        <v>10102.040816326531</v>
      </c>
      <c r="AN713" s="98"/>
      <c r="AO713" s="119" t="s">
        <v>53</v>
      </c>
      <c r="AP713" s="117">
        <v>1</v>
      </c>
      <c r="AQ713" s="10">
        <v>10102.040816326531</v>
      </c>
      <c r="AR713" s="98">
        <f t="shared" si="71"/>
        <v>9.5993305998198376E-6</v>
      </c>
      <c r="AS713" s="119" t="s">
        <v>54</v>
      </c>
      <c r="AT713" s="117">
        <v>1</v>
      </c>
      <c r="AU713" s="10">
        <v>0</v>
      </c>
      <c r="AV713" s="8"/>
    </row>
    <row r="714" spans="1:48" x14ac:dyDescent="0.25">
      <c r="A714" s="6">
        <v>10711</v>
      </c>
      <c r="B714" s="6">
        <v>449472</v>
      </c>
      <c r="C714" s="6">
        <v>5424825</v>
      </c>
      <c r="D714" s="205">
        <v>9</v>
      </c>
      <c r="E714" s="6" t="s">
        <v>212</v>
      </c>
      <c r="F714" s="6">
        <v>1</v>
      </c>
      <c r="G714" s="6">
        <v>150</v>
      </c>
      <c r="H714" s="6">
        <v>150</v>
      </c>
      <c r="I714" s="6">
        <v>160</v>
      </c>
      <c r="J714" s="6">
        <f t="shared" si="66"/>
        <v>24000</v>
      </c>
      <c r="K714" s="6"/>
      <c r="L714" s="84">
        <f t="shared" si="68"/>
        <v>24489.795918367348</v>
      </c>
      <c r="M714" s="7"/>
      <c r="N714" s="7"/>
      <c r="O714" s="7"/>
      <c r="P714" s="7"/>
      <c r="Q714" s="7"/>
      <c r="R714" s="7"/>
      <c r="S714" s="119" t="s">
        <v>54</v>
      </c>
      <c r="T714" s="117">
        <v>1</v>
      </c>
      <c r="U714" s="10">
        <v>0</v>
      </c>
      <c r="V714" s="98">
        <f t="shared" si="69"/>
        <v>0</v>
      </c>
      <c r="W714" s="119" t="s">
        <v>54</v>
      </c>
      <c r="X714" s="117">
        <v>1</v>
      </c>
      <c r="Y714" s="10">
        <v>0</v>
      </c>
      <c r="Z714" s="98"/>
      <c r="AA714" s="9">
        <v>1555</v>
      </c>
      <c r="AB714" s="119" t="s">
        <v>54</v>
      </c>
      <c r="AC714" s="117">
        <v>1</v>
      </c>
      <c r="AD714" s="10">
        <v>0</v>
      </c>
      <c r="AE714" s="110">
        <f>(Tabelle1[[#This Row],[gesamter Wärmebedarf unter Berücksichtigung Wirkungsgrad Gasfeuerungsanlage (Gas) '[kWh/a'] 2030]]*0.7)/8760</f>
        <v>0</v>
      </c>
      <c r="AF714" s="8">
        <f t="shared" si="67"/>
        <v>0</v>
      </c>
      <c r="AG714" s="119" t="s">
        <v>54</v>
      </c>
      <c r="AH714" s="117">
        <v>1</v>
      </c>
      <c r="AI714" s="10">
        <v>0</v>
      </c>
      <c r="AJ714" s="98">
        <f t="shared" si="70"/>
        <v>0</v>
      </c>
      <c r="AK714" s="119" t="s">
        <v>54</v>
      </c>
      <c r="AL714" s="117">
        <v>1</v>
      </c>
      <c r="AM714" s="10">
        <v>0</v>
      </c>
      <c r="AN714" s="98"/>
      <c r="AO714" s="119" t="s">
        <v>54</v>
      </c>
      <c r="AP714" s="117">
        <v>1</v>
      </c>
      <c r="AQ714" s="10">
        <v>0</v>
      </c>
      <c r="AR714" s="98">
        <f t="shared" si="71"/>
        <v>0</v>
      </c>
      <c r="AS714" s="119" t="s">
        <v>54</v>
      </c>
      <c r="AT714" s="117">
        <v>1</v>
      </c>
      <c r="AU714" s="10">
        <v>0</v>
      </c>
      <c r="AV714" s="8"/>
    </row>
    <row r="715" spans="1:48" x14ac:dyDescent="0.25">
      <c r="A715" s="6">
        <v>10712</v>
      </c>
      <c r="B715" s="6">
        <v>449490</v>
      </c>
      <c r="C715" s="6">
        <v>5424816</v>
      </c>
      <c r="D715" s="205">
        <v>11</v>
      </c>
      <c r="E715" s="6" t="s">
        <v>195</v>
      </c>
      <c r="F715" s="6">
        <v>1</v>
      </c>
      <c r="G715" s="6">
        <v>90</v>
      </c>
      <c r="H715" s="6">
        <v>90</v>
      </c>
      <c r="I715" s="6">
        <v>140</v>
      </c>
      <c r="J715" s="6">
        <f t="shared" si="66"/>
        <v>12600</v>
      </c>
      <c r="K715" s="6"/>
      <c r="L715" s="84">
        <f t="shared" si="68"/>
        <v>12857.142857142857</v>
      </c>
      <c r="M715" s="7"/>
      <c r="N715" s="7"/>
      <c r="O715" s="7"/>
      <c r="P715" s="7"/>
      <c r="Q715" s="7"/>
      <c r="R715" s="7"/>
      <c r="S715" s="119" t="s">
        <v>54</v>
      </c>
      <c r="T715" s="117">
        <v>1</v>
      </c>
      <c r="U715" s="10">
        <v>0</v>
      </c>
      <c r="V715" s="98">
        <f t="shared" si="69"/>
        <v>0</v>
      </c>
      <c r="W715" s="119" t="s">
        <v>54</v>
      </c>
      <c r="X715" s="117">
        <v>1</v>
      </c>
      <c r="Y715" s="10">
        <v>0</v>
      </c>
      <c r="Z715" s="98"/>
      <c r="AA715" s="9">
        <v>1039</v>
      </c>
      <c r="AB715" s="119" t="s">
        <v>54</v>
      </c>
      <c r="AC715" s="117">
        <v>1</v>
      </c>
      <c r="AD715" s="10">
        <v>0</v>
      </c>
      <c r="AE715" s="110">
        <f>(Tabelle1[[#This Row],[gesamter Wärmebedarf unter Berücksichtigung Wirkungsgrad Gasfeuerungsanlage (Gas) '[kWh/a'] 2030]]*0.7)/8760</f>
        <v>0</v>
      </c>
      <c r="AF715" s="8">
        <f t="shared" si="67"/>
        <v>0</v>
      </c>
      <c r="AG715" s="119" t="s">
        <v>54</v>
      </c>
      <c r="AH715" s="117">
        <v>1</v>
      </c>
      <c r="AI715" s="10">
        <v>0</v>
      </c>
      <c r="AJ715" s="98">
        <f t="shared" si="70"/>
        <v>0</v>
      </c>
      <c r="AK715" s="119" t="s">
        <v>54</v>
      </c>
      <c r="AL715" s="117">
        <v>1</v>
      </c>
      <c r="AM715" s="10">
        <v>0</v>
      </c>
      <c r="AN715" s="98"/>
      <c r="AO715" s="119" t="s">
        <v>54</v>
      </c>
      <c r="AP715" s="117">
        <v>1</v>
      </c>
      <c r="AQ715" s="10">
        <v>0</v>
      </c>
      <c r="AR715" s="98">
        <f t="shared" si="71"/>
        <v>0</v>
      </c>
      <c r="AS715" s="119" t="s">
        <v>54</v>
      </c>
      <c r="AT715" s="117">
        <v>1</v>
      </c>
      <c r="AU715" s="10">
        <v>0</v>
      </c>
      <c r="AV715" s="8"/>
    </row>
    <row r="716" spans="1:48" x14ac:dyDescent="0.25">
      <c r="A716" s="6">
        <v>10713</v>
      </c>
      <c r="B716" s="6">
        <v>449466</v>
      </c>
      <c r="C716" s="6">
        <v>5424804</v>
      </c>
      <c r="D716" s="205">
        <v>8</v>
      </c>
      <c r="E716" s="6" t="s">
        <v>211</v>
      </c>
      <c r="F716" s="6">
        <v>2</v>
      </c>
      <c r="G716" s="6">
        <v>112</v>
      </c>
      <c r="H716" s="6">
        <v>224</v>
      </c>
      <c r="I716" s="6">
        <v>120</v>
      </c>
      <c r="J716" s="6">
        <f t="shared" si="66"/>
        <v>26880</v>
      </c>
      <c r="K716" s="6"/>
      <c r="L716" s="84">
        <f t="shared" si="68"/>
        <v>27428.571428571428</v>
      </c>
      <c r="M716" s="7"/>
      <c r="N716" s="7"/>
      <c r="O716" s="7"/>
      <c r="P716" s="7"/>
      <c r="Q716" s="7"/>
      <c r="R716" s="7"/>
      <c r="S716" s="119" t="s">
        <v>53</v>
      </c>
      <c r="T716" s="117">
        <v>2</v>
      </c>
      <c r="U716" s="10">
        <v>27428.571428571428</v>
      </c>
      <c r="V716" s="98">
        <f t="shared" si="69"/>
        <v>5.4849369917863061E-5</v>
      </c>
      <c r="W716" s="119" t="s">
        <v>53</v>
      </c>
      <c r="X716" s="117">
        <v>2</v>
      </c>
      <c r="Y716" s="10">
        <v>27428.571428571428</v>
      </c>
      <c r="Z716" s="98"/>
      <c r="AA716" s="9">
        <v>390</v>
      </c>
      <c r="AB716" s="119" t="s">
        <v>53</v>
      </c>
      <c r="AC716" s="117">
        <v>2</v>
      </c>
      <c r="AD716" s="10">
        <v>27428.571428571428</v>
      </c>
      <c r="AE716" s="110">
        <f>(Tabelle1[[#This Row],[gesamter Wärmebedarf unter Berücksichtigung Wirkungsgrad Gasfeuerungsanlage (Gas) '[kWh/a'] 2030]]*0.7)/8760</f>
        <v>2.1917808219178077</v>
      </c>
      <c r="AF716" s="8">
        <f t="shared" si="67"/>
        <v>5.3027488089045207E-5</v>
      </c>
      <c r="AG716" s="119" t="s">
        <v>53</v>
      </c>
      <c r="AH716" s="117">
        <v>2</v>
      </c>
      <c r="AI716" s="10">
        <v>27428.571428571428</v>
      </c>
      <c r="AJ716" s="98">
        <f t="shared" si="70"/>
        <v>2.6063637022541129E-5</v>
      </c>
      <c r="AK716" s="119" t="s">
        <v>53</v>
      </c>
      <c r="AL716" s="117">
        <v>2</v>
      </c>
      <c r="AM716" s="10">
        <v>27428.571428571428</v>
      </c>
      <c r="AN716" s="98"/>
      <c r="AO716" s="119" t="s">
        <v>53</v>
      </c>
      <c r="AP716" s="117">
        <v>2</v>
      </c>
      <c r="AQ716" s="10">
        <v>27428.571428571428</v>
      </c>
      <c r="AR716" s="98">
        <f t="shared" si="71"/>
        <v>2.6063637022541129E-5</v>
      </c>
      <c r="AS716" s="119" t="s">
        <v>54</v>
      </c>
      <c r="AT716" s="117">
        <v>2</v>
      </c>
      <c r="AU716" s="10">
        <v>0</v>
      </c>
      <c r="AV716" s="8"/>
    </row>
    <row r="717" spans="1:48" x14ac:dyDescent="0.25">
      <c r="A717" s="6">
        <v>10714</v>
      </c>
      <c r="B717" s="6">
        <v>449460</v>
      </c>
      <c r="C717" s="6">
        <v>5424788</v>
      </c>
      <c r="D717" s="205">
        <v>9</v>
      </c>
      <c r="E717" s="6" t="s">
        <v>212</v>
      </c>
      <c r="F717" s="6">
        <v>1</v>
      </c>
      <c r="G717" s="6">
        <v>150</v>
      </c>
      <c r="H717" s="6">
        <v>150</v>
      </c>
      <c r="I717" s="6">
        <v>230</v>
      </c>
      <c r="J717" s="6">
        <f t="shared" si="66"/>
        <v>34500</v>
      </c>
      <c r="K717" s="6"/>
      <c r="L717" s="84">
        <f t="shared" si="68"/>
        <v>35204.081632653062</v>
      </c>
      <c r="M717" s="7"/>
      <c r="N717" s="7"/>
      <c r="O717" s="7"/>
      <c r="P717" s="7"/>
      <c r="Q717" s="7"/>
      <c r="R717" s="7"/>
      <c r="S717" s="119" t="s">
        <v>54</v>
      </c>
      <c r="T717" s="117">
        <v>1</v>
      </c>
      <c r="U717" s="10">
        <v>0</v>
      </c>
      <c r="V717" s="98">
        <f t="shared" si="69"/>
        <v>0</v>
      </c>
      <c r="W717" s="119" t="s">
        <v>54</v>
      </c>
      <c r="X717" s="117">
        <v>1</v>
      </c>
      <c r="Y717" s="10">
        <v>0</v>
      </c>
      <c r="Z717" s="98"/>
      <c r="AA717" s="9">
        <v>1455</v>
      </c>
      <c r="AB717" s="119" t="s">
        <v>54</v>
      </c>
      <c r="AC717" s="117">
        <v>1</v>
      </c>
      <c r="AD717" s="10">
        <v>0</v>
      </c>
      <c r="AE717" s="110">
        <f>(Tabelle1[[#This Row],[gesamter Wärmebedarf unter Berücksichtigung Wirkungsgrad Gasfeuerungsanlage (Gas) '[kWh/a'] 2030]]*0.7)/8760</f>
        <v>0</v>
      </c>
      <c r="AF717" s="8">
        <f t="shared" si="67"/>
        <v>0</v>
      </c>
      <c r="AG717" s="119" t="s">
        <v>54</v>
      </c>
      <c r="AH717" s="117">
        <v>1</v>
      </c>
      <c r="AI717" s="10">
        <v>0</v>
      </c>
      <c r="AJ717" s="98">
        <f t="shared" si="70"/>
        <v>0</v>
      </c>
      <c r="AK717" s="119" t="s">
        <v>54</v>
      </c>
      <c r="AL717" s="117">
        <v>1</v>
      </c>
      <c r="AM717" s="10">
        <v>0</v>
      </c>
      <c r="AN717" s="98"/>
      <c r="AO717" s="119" t="s">
        <v>54</v>
      </c>
      <c r="AP717" s="117">
        <v>1</v>
      </c>
      <c r="AQ717" s="10">
        <v>0</v>
      </c>
      <c r="AR717" s="98">
        <f t="shared" si="71"/>
        <v>0</v>
      </c>
      <c r="AS717" s="119" t="s">
        <v>54</v>
      </c>
      <c r="AT717" s="117">
        <v>1</v>
      </c>
      <c r="AU717" s="10">
        <v>0</v>
      </c>
      <c r="AV717" s="8"/>
    </row>
    <row r="718" spans="1:48" x14ac:dyDescent="0.25">
      <c r="A718" s="6">
        <v>10715</v>
      </c>
      <c r="B718" s="6">
        <v>449476</v>
      </c>
      <c r="C718" s="6">
        <v>5424779</v>
      </c>
      <c r="D718" s="205">
        <v>9</v>
      </c>
      <c r="E718" s="75" t="s">
        <v>210</v>
      </c>
      <c r="F718" s="6">
        <v>6.73</v>
      </c>
      <c r="G718" s="6">
        <v>70</v>
      </c>
      <c r="H718" s="6">
        <v>471.1</v>
      </c>
      <c r="I718" s="6">
        <v>130</v>
      </c>
      <c r="J718" s="6">
        <f t="shared" si="66"/>
        <v>61243</v>
      </c>
      <c r="K718" s="6"/>
      <c r="L718" s="84">
        <f t="shared" si="68"/>
        <v>62492.857142857145</v>
      </c>
      <c r="M718" s="7"/>
      <c r="N718" s="7"/>
      <c r="O718" s="7"/>
      <c r="P718" s="7"/>
      <c r="Q718" s="7"/>
      <c r="R718" s="7"/>
      <c r="S718" s="119" t="s">
        <v>54</v>
      </c>
      <c r="T718" s="117">
        <v>6.73</v>
      </c>
      <c r="U718" s="10">
        <v>0</v>
      </c>
      <c r="V718" s="98">
        <f t="shared" si="69"/>
        <v>0</v>
      </c>
      <c r="W718" s="119" t="s">
        <v>54</v>
      </c>
      <c r="X718" s="117">
        <v>6.73</v>
      </c>
      <c r="Y718" s="10">
        <v>0</v>
      </c>
      <c r="Z718" s="98"/>
      <c r="AA718" s="9">
        <v>794</v>
      </c>
      <c r="AB718" s="119" t="s">
        <v>54</v>
      </c>
      <c r="AC718" s="117">
        <v>6.73</v>
      </c>
      <c r="AD718" s="10">
        <v>0</v>
      </c>
      <c r="AE718" s="110">
        <f>(Tabelle1[[#This Row],[gesamter Wärmebedarf unter Berücksichtigung Wirkungsgrad Gasfeuerungsanlage (Gas) '[kWh/a'] 2030]]*0.7)/8760</f>
        <v>0</v>
      </c>
      <c r="AF718" s="8">
        <f t="shared" si="67"/>
        <v>0</v>
      </c>
      <c r="AG718" s="119" t="s">
        <v>54</v>
      </c>
      <c r="AH718" s="117">
        <v>6.73</v>
      </c>
      <c r="AI718" s="10">
        <v>0</v>
      </c>
      <c r="AJ718" s="98">
        <f t="shared" si="70"/>
        <v>0</v>
      </c>
      <c r="AK718" s="119" t="s">
        <v>54</v>
      </c>
      <c r="AL718" s="117">
        <v>6.73</v>
      </c>
      <c r="AM718" s="10">
        <v>0</v>
      </c>
      <c r="AN718" s="98"/>
      <c r="AO718" s="119" t="s">
        <v>54</v>
      </c>
      <c r="AP718" s="117">
        <v>6.73</v>
      </c>
      <c r="AQ718" s="10">
        <v>0</v>
      </c>
      <c r="AR718" s="98">
        <f t="shared" si="71"/>
        <v>0</v>
      </c>
      <c r="AS718" s="119" t="s">
        <v>54</v>
      </c>
      <c r="AT718" s="117">
        <v>6.73</v>
      </c>
      <c r="AU718" s="10">
        <v>0</v>
      </c>
      <c r="AV718" s="8"/>
    </row>
    <row r="719" spans="1:48" x14ac:dyDescent="0.25">
      <c r="A719" s="6">
        <v>10716</v>
      </c>
      <c r="B719" s="6">
        <v>449450</v>
      </c>
      <c r="C719" s="6">
        <v>5424816</v>
      </c>
      <c r="D719" s="205">
        <v>6</v>
      </c>
      <c r="E719" s="6" t="s">
        <v>212</v>
      </c>
      <c r="F719" s="6">
        <v>1</v>
      </c>
      <c r="G719" s="6">
        <v>150</v>
      </c>
      <c r="H719" s="6">
        <v>150</v>
      </c>
      <c r="I719" s="6">
        <v>90</v>
      </c>
      <c r="J719" s="6">
        <f t="shared" si="66"/>
        <v>13500</v>
      </c>
      <c r="K719" s="6"/>
      <c r="L719" s="84">
        <f t="shared" si="68"/>
        <v>13775.510204081633</v>
      </c>
      <c r="M719" s="7"/>
      <c r="N719" s="7"/>
      <c r="O719" s="7"/>
      <c r="P719" s="7"/>
      <c r="Q719" s="7"/>
      <c r="R719" s="7"/>
      <c r="S719" s="119" t="s">
        <v>53</v>
      </c>
      <c r="T719" s="117">
        <v>1</v>
      </c>
      <c r="U719" s="10">
        <v>13775.510204081633</v>
      </c>
      <c r="V719" s="98">
        <f t="shared" si="69"/>
        <v>2.7547116588212479E-5</v>
      </c>
      <c r="W719" s="119" t="s">
        <v>53</v>
      </c>
      <c r="X719" s="117">
        <v>1</v>
      </c>
      <c r="Y719" s="10">
        <v>13775.510204081633</v>
      </c>
      <c r="Z719" s="98"/>
      <c r="AA719" s="9">
        <v>1333</v>
      </c>
      <c r="AB719" s="119" t="s">
        <v>53</v>
      </c>
      <c r="AC719" s="117">
        <v>1</v>
      </c>
      <c r="AD719" s="10">
        <v>13775.510204081633</v>
      </c>
      <c r="AE719" s="110">
        <f>(Tabelle1[[#This Row],[gesamter Wärmebedarf unter Berücksichtigung Wirkungsgrad Gasfeuerungsanlage (Gas) '[kWh/a'] 2030]]*0.7)/8760</f>
        <v>1.1007827788649707</v>
      </c>
      <c r="AF719" s="8">
        <f t="shared" si="67"/>
        <v>2.66321089732928E-5</v>
      </c>
      <c r="AG719" s="119" t="s">
        <v>53</v>
      </c>
      <c r="AH719" s="117">
        <v>1</v>
      </c>
      <c r="AI719" s="10">
        <v>13775.510204081633</v>
      </c>
      <c r="AJ719" s="98">
        <f t="shared" si="70"/>
        <v>1.3089996272481594E-5</v>
      </c>
      <c r="AK719" s="119" t="s">
        <v>53</v>
      </c>
      <c r="AL719" s="117">
        <v>1</v>
      </c>
      <c r="AM719" s="10">
        <v>13775.510204081633</v>
      </c>
      <c r="AN719" s="98"/>
      <c r="AO719" s="119" t="s">
        <v>54</v>
      </c>
      <c r="AP719" s="117">
        <v>1</v>
      </c>
      <c r="AQ719" s="10">
        <v>0</v>
      </c>
      <c r="AR719" s="98">
        <f t="shared" si="71"/>
        <v>0</v>
      </c>
      <c r="AS719" s="119" t="s">
        <v>54</v>
      </c>
      <c r="AT719" s="117">
        <v>1</v>
      </c>
      <c r="AU719" s="10">
        <v>0</v>
      </c>
      <c r="AV719" s="8"/>
    </row>
    <row r="720" spans="1:48" x14ac:dyDescent="0.25">
      <c r="A720" s="6">
        <v>10717</v>
      </c>
      <c r="B720" s="6">
        <v>449453</v>
      </c>
      <c r="C720" s="6">
        <v>5424936</v>
      </c>
      <c r="D720" s="205">
        <v>13</v>
      </c>
      <c r="E720" s="6" t="s">
        <v>212</v>
      </c>
      <c r="F720" s="6">
        <v>1</v>
      </c>
      <c r="G720" s="6">
        <v>150</v>
      </c>
      <c r="H720" s="6">
        <v>150</v>
      </c>
      <c r="I720" s="6">
        <v>110</v>
      </c>
      <c r="J720" s="6">
        <f t="shared" si="66"/>
        <v>16500</v>
      </c>
      <c r="K720" s="6"/>
      <c r="L720" s="84">
        <f t="shared" si="68"/>
        <v>16836.734693877552</v>
      </c>
      <c r="M720" s="7"/>
      <c r="N720" s="7"/>
      <c r="O720" s="7"/>
      <c r="P720" s="7"/>
      <c r="Q720" s="7"/>
      <c r="R720" s="7"/>
      <c r="S720" s="119" t="s">
        <v>53</v>
      </c>
      <c r="T720" s="117">
        <v>1</v>
      </c>
      <c r="U720" s="10">
        <v>16836.734693877552</v>
      </c>
      <c r="V720" s="98">
        <f t="shared" si="69"/>
        <v>3.3668698052259696E-5</v>
      </c>
      <c r="W720" s="119" t="s">
        <v>53</v>
      </c>
      <c r="X720" s="117">
        <v>1</v>
      </c>
      <c r="Y720" s="10">
        <v>16836.734693877552</v>
      </c>
      <c r="Z720" s="98"/>
      <c r="AA720" s="9">
        <v>1687</v>
      </c>
      <c r="AB720" s="119" t="s">
        <v>53</v>
      </c>
      <c r="AC720" s="117">
        <v>1</v>
      </c>
      <c r="AD720" s="10">
        <v>16836.734693877552</v>
      </c>
      <c r="AE720" s="110">
        <f>(Tabelle1[[#This Row],[gesamter Wärmebedarf unter Berücksichtigung Wirkungsgrad Gasfeuerungsanlage (Gas) '[kWh/a'] 2030]]*0.7)/8760</f>
        <v>1.3454011741682974</v>
      </c>
      <c r="AF720" s="8">
        <f t="shared" si="67"/>
        <v>3.2550355411802309E-5</v>
      </c>
      <c r="AG720" s="119" t="s">
        <v>53</v>
      </c>
      <c r="AH720" s="117">
        <v>1</v>
      </c>
      <c r="AI720" s="10">
        <v>16836.734693877552</v>
      </c>
      <c r="AJ720" s="98">
        <f t="shared" si="70"/>
        <v>1.599888433303306E-5</v>
      </c>
      <c r="AK720" s="119" t="s">
        <v>53</v>
      </c>
      <c r="AL720" s="117">
        <v>1</v>
      </c>
      <c r="AM720" s="10">
        <v>16836.734693877552</v>
      </c>
      <c r="AN720" s="98"/>
      <c r="AO720" s="119" t="s">
        <v>53</v>
      </c>
      <c r="AP720" s="117">
        <v>1</v>
      </c>
      <c r="AQ720" s="10">
        <v>16836.734693877552</v>
      </c>
      <c r="AR720" s="98">
        <f t="shared" si="71"/>
        <v>1.599888433303306E-5</v>
      </c>
      <c r="AS720" s="119" t="s">
        <v>53</v>
      </c>
      <c r="AT720" s="117">
        <v>1</v>
      </c>
      <c r="AU720" s="10">
        <v>16836.734693877552</v>
      </c>
      <c r="AV720" s="8"/>
    </row>
    <row r="721" spans="1:48" x14ac:dyDescent="0.25">
      <c r="A721" s="6">
        <v>10718</v>
      </c>
      <c r="B721" s="6">
        <v>449452</v>
      </c>
      <c r="C721" s="6">
        <v>5424926</v>
      </c>
      <c r="D721" s="205">
        <v>14</v>
      </c>
      <c r="E721" s="6" t="s">
        <v>212</v>
      </c>
      <c r="F721" s="6">
        <v>1</v>
      </c>
      <c r="G721" s="6">
        <v>150</v>
      </c>
      <c r="H721" s="6">
        <v>150</v>
      </c>
      <c r="I721" s="6">
        <v>170</v>
      </c>
      <c r="J721" s="6">
        <f t="shared" si="66"/>
        <v>25500</v>
      </c>
      <c r="K721" s="6"/>
      <c r="L721" s="84">
        <f t="shared" si="68"/>
        <v>26020.408163265307</v>
      </c>
      <c r="M721" s="7"/>
      <c r="N721" s="7"/>
      <c r="O721" s="7"/>
      <c r="P721" s="7"/>
      <c r="Q721" s="7"/>
      <c r="R721" s="7"/>
      <c r="S721" s="119" t="s">
        <v>53</v>
      </c>
      <c r="T721" s="117">
        <v>1</v>
      </c>
      <c r="U721" s="10">
        <v>26020.408163265307</v>
      </c>
      <c r="V721" s="98">
        <f t="shared" si="69"/>
        <v>5.2033442444401349E-5</v>
      </c>
      <c r="W721" s="119" t="s">
        <v>53</v>
      </c>
      <c r="X721" s="117">
        <v>1</v>
      </c>
      <c r="Y721" s="10">
        <v>26020.408163265307</v>
      </c>
      <c r="Z721" s="98"/>
      <c r="AA721" s="9">
        <v>349</v>
      </c>
      <c r="AB721" s="119" t="s">
        <v>53</v>
      </c>
      <c r="AC721" s="117">
        <v>1</v>
      </c>
      <c r="AD721" s="10">
        <v>26020.408163265307</v>
      </c>
      <c r="AE721" s="110">
        <f>(Tabelle1[[#This Row],[gesamter Wärmebedarf unter Berücksichtigung Wirkungsgrad Gasfeuerungsanlage (Gas) '[kWh/a'] 2030]]*0.7)/8760</f>
        <v>2.0792563600782779</v>
      </c>
      <c r="AF721" s="8">
        <f t="shared" si="67"/>
        <v>5.0305094727330838E-5</v>
      </c>
      <c r="AG721" s="119" t="s">
        <v>53</v>
      </c>
      <c r="AH721" s="117">
        <v>1</v>
      </c>
      <c r="AI721" s="10">
        <v>26020.408163265307</v>
      </c>
      <c r="AJ721" s="98">
        <f t="shared" si="70"/>
        <v>2.4725548514687455E-5</v>
      </c>
      <c r="AK721" s="119" t="s">
        <v>53</v>
      </c>
      <c r="AL721" s="117">
        <v>1</v>
      </c>
      <c r="AM721" s="10">
        <v>26020.408163265307</v>
      </c>
      <c r="AN721" s="98"/>
      <c r="AO721" s="119" t="s">
        <v>53</v>
      </c>
      <c r="AP721" s="117">
        <v>1</v>
      </c>
      <c r="AQ721" s="10">
        <v>26020.408163265307</v>
      </c>
      <c r="AR721" s="98">
        <f t="shared" si="71"/>
        <v>2.4725548514687455E-5</v>
      </c>
      <c r="AS721" s="119" t="s">
        <v>53</v>
      </c>
      <c r="AT721" s="117">
        <v>1</v>
      </c>
      <c r="AU721" s="10">
        <v>26020.408163265307</v>
      </c>
      <c r="AV721" s="8"/>
    </row>
    <row r="722" spans="1:48" x14ac:dyDescent="0.25">
      <c r="A722" s="6">
        <v>10719</v>
      </c>
      <c r="B722" s="6">
        <v>449433</v>
      </c>
      <c r="C722" s="6">
        <v>5424930</v>
      </c>
      <c r="D722" s="205">
        <v>5</v>
      </c>
      <c r="E722" s="6" t="s">
        <v>212</v>
      </c>
      <c r="F722" s="6">
        <v>1</v>
      </c>
      <c r="G722" s="6">
        <v>150</v>
      </c>
      <c r="H722" s="6">
        <v>150</v>
      </c>
      <c r="I722" s="6">
        <v>210</v>
      </c>
      <c r="J722" s="6">
        <f t="shared" si="66"/>
        <v>31500</v>
      </c>
      <c r="K722" s="6"/>
      <c r="L722" s="84">
        <f t="shared" si="68"/>
        <v>32142.857142857145</v>
      </c>
      <c r="M722" s="7"/>
      <c r="N722" s="7"/>
      <c r="O722" s="7"/>
      <c r="P722" s="7"/>
      <c r="Q722" s="7"/>
      <c r="R722" s="7"/>
      <c r="S722" s="119" t="s">
        <v>54</v>
      </c>
      <c r="T722" s="117">
        <v>1</v>
      </c>
      <c r="U722" s="10">
        <v>0</v>
      </c>
      <c r="V722" s="98">
        <f t="shared" si="69"/>
        <v>0</v>
      </c>
      <c r="W722" s="119" t="s">
        <v>54</v>
      </c>
      <c r="X722" s="117">
        <v>1</v>
      </c>
      <c r="Y722" s="10">
        <v>0</v>
      </c>
      <c r="Z722" s="98"/>
      <c r="AA722" s="9">
        <v>237</v>
      </c>
      <c r="AB722" s="119" t="s">
        <v>54</v>
      </c>
      <c r="AC722" s="117">
        <v>1</v>
      </c>
      <c r="AD722" s="10">
        <v>0</v>
      </c>
      <c r="AE722" s="110">
        <f>(Tabelle1[[#This Row],[gesamter Wärmebedarf unter Berücksichtigung Wirkungsgrad Gasfeuerungsanlage (Gas) '[kWh/a'] 2030]]*0.7)/8760</f>
        <v>0</v>
      </c>
      <c r="AF722" s="8">
        <f t="shared" si="67"/>
        <v>0</v>
      </c>
      <c r="AG722" s="119" t="s">
        <v>54</v>
      </c>
      <c r="AH722" s="117">
        <v>1</v>
      </c>
      <c r="AI722" s="10">
        <v>0</v>
      </c>
      <c r="AJ722" s="98">
        <f t="shared" si="70"/>
        <v>0</v>
      </c>
      <c r="AK722" s="119" t="s">
        <v>54</v>
      </c>
      <c r="AL722" s="117">
        <v>1</v>
      </c>
      <c r="AM722" s="10">
        <v>0</v>
      </c>
      <c r="AN722" s="98"/>
      <c r="AO722" s="119" t="s">
        <v>54</v>
      </c>
      <c r="AP722" s="117">
        <v>1</v>
      </c>
      <c r="AQ722" s="10">
        <v>0</v>
      </c>
      <c r="AR722" s="98">
        <f t="shared" si="71"/>
        <v>0</v>
      </c>
      <c r="AS722" s="119" t="s">
        <v>54</v>
      </c>
      <c r="AT722" s="117">
        <v>1</v>
      </c>
      <c r="AU722" s="10">
        <v>0</v>
      </c>
      <c r="AV722" s="8"/>
    </row>
    <row r="723" spans="1:48" x14ac:dyDescent="0.25">
      <c r="A723" s="6">
        <v>10720</v>
      </c>
      <c r="B723" s="6">
        <v>449448</v>
      </c>
      <c r="C723" s="6">
        <v>5424913</v>
      </c>
      <c r="D723" s="205">
        <v>13</v>
      </c>
      <c r="E723" s="6" t="s">
        <v>212</v>
      </c>
      <c r="F723" s="6">
        <v>1</v>
      </c>
      <c r="G723" s="6">
        <v>150</v>
      </c>
      <c r="H723" s="6">
        <v>150</v>
      </c>
      <c r="I723" s="6">
        <v>200</v>
      </c>
      <c r="J723" s="6">
        <f t="shared" si="66"/>
        <v>30000</v>
      </c>
      <c r="K723" s="6"/>
      <c r="L723" s="84">
        <f t="shared" si="68"/>
        <v>30612.244897959183</v>
      </c>
      <c r="M723" s="7"/>
      <c r="N723" s="7"/>
      <c r="O723" s="7"/>
      <c r="P723" s="7"/>
      <c r="Q723" s="7"/>
      <c r="R723" s="7"/>
      <c r="S723" s="119" t="s">
        <v>54</v>
      </c>
      <c r="T723" s="117">
        <v>1</v>
      </c>
      <c r="U723" s="10">
        <v>0</v>
      </c>
      <c r="V723" s="98">
        <f t="shared" si="69"/>
        <v>0</v>
      </c>
      <c r="W723" s="119" t="s">
        <v>54</v>
      </c>
      <c r="X723" s="117">
        <v>1</v>
      </c>
      <c r="Y723" s="10">
        <v>0</v>
      </c>
      <c r="Z723" s="98"/>
      <c r="AA723" s="9">
        <v>1176</v>
      </c>
      <c r="AB723" s="119" t="s">
        <v>54</v>
      </c>
      <c r="AC723" s="117">
        <v>1</v>
      </c>
      <c r="AD723" s="10">
        <v>0</v>
      </c>
      <c r="AE723" s="110">
        <f>(Tabelle1[[#This Row],[gesamter Wärmebedarf unter Berücksichtigung Wirkungsgrad Gasfeuerungsanlage (Gas) '[kWh/a'] 2030]]*0.7)/8760</f>
        <v>0</v>
      </c>
      <c r="AF723" s="8">
        <f t="shared" si="67"/>
        <v>0</v>
      </c>
      <c r="AG723" s="119" t="s">
        <v>54</v>
      </c>
      <c r="AH723" s="117">
        <v>1</v>
      </c>
      <c r="AI723" s="10">
        <v>0</v>
      </c>
      <c r="AJ723" s="98">
        <f t="shared" si="70"/>
        <v>0</v>
      </c>
      <c r="AK723" s="119" t="s">
        <v>54</v>
      </c>
      <c r="AL723" s="117">
        <v>1</v>
      </c>
      <c r="AM723" s="10">
        <v>0</v>
      </c>
      <c r="AN723" s="98"/>
      <c r="AO723" s="119" t="s">
        <v>54</v>
      </c>
      <c r="AP723" s="117">
        <v>1</v>
      </c>
      <c r="AQ723" s="10">
        <v>0</v>
      </c>
      <c r="AR723" s="98">
        <f t="shared" si="71"/>
        <v>0</v>
      </c>
      <c r="AS723" s="119" t="s">
        <v>54</v>
      </c>
      <c r="AT723" s="117">
        <v>1</v>
      </c>
      <c r="AU723" s="10">
        <v>0</v>
      </c>
      <c r="AV723" s="8"/>
    </row>
    <row r="724" spans="1:48" x14ac:dyDescent="0.25">
      <c r="A724" s="6">
        <v>10721</v>
      </c>
      <c r="B724" s="6">
        <v>449456</v>
      </c>
      <c r="C724" s="6">
        <v>5424901</v>
      </c>
      <c r="D724" s="205">
        <v>24</v>
      </c>
      <c r="E724" s="6" t="s">
        <v>212</v>
      </c>
      <c r="F724" s="6">
        <v>1</v>
      </c>
      <c r="G724" s="6">
        <v>150</v>
      </c>
      <c r="H724" s="6">
        <v>150</v>
      </c>
      <c r="I724" s="6">
        <v>150</v>
      </c>
      <c r="J724" s="6">
        <f t="shared" si="66"/>
        <v>22500</v>
      </c>
      <c r="K724" s="6"/>
      <c r="L724" s="84">
        <f t="shared" si="68"/>
        <v>22959.18367346939</v>
      </c>
      <c r="M724" s="7"/>
      <c r="N724" s="7"/>
      <c r="O724" s="7"/>
      <c r="P724" s="7"/>
      <c r="Q724" s="7"/>
      <c r="R724" s="7"/>
      <c r="S724" s="119" t="s">
        <v>53</v>
      </c>
      <c r="T724" s="117">
        <v>1</v>
      </c>
      <c r="U724" s="10">
        <v>22959.18367346939</v>
      </c>
      <c r="V724" s="98">
        <f t="shared" si="69"/>
        <v>4.5911860980354138E-5</v>
      </c>
      <c r="W724" s="119" t="s">
        <v>53</v>
      </c>
      <c r="X724" s="117">
        <v>1</v>
      </c>
      <c r="Y724" s="10">
        <v>22959.18367346939</v>
      </c>
      <c r="Z724" s="98"/>
      <c r="AA724" s="9">
        <v>859</v>
      </c>
      <c r="AB724" s="119" t="s">
        <v>53</v>
      </c>
      <c r="AC724" s="117">
        <v>1</v>
      </c>
      <c r="AD724" s="10">
        <v>22959.18367346939</v>
      </c>
      <c r="AE724" s="110">
        <f>(Tabelle1[[#This Row],[gesamter Wärmebedarf unter Berücksichtigung Wirkungsgrad Gasfeuerungsanlage (Gas) '[kWh/a'] 2030]]*0.7)/8760</f>
        <v>1.8346379647749511</v>
      </c>
      <c r="AF724" s="8">
        <f t="shared" si="67"/>
        <v>4.4386848288821333E-5</v>
      </c>
      <c r="AG724" s="119" t="s">
        <v>54</v>
      </c>
      <c r="AH724" s="117">
        <v>1</v>
      </c>
      <c r="AI724" s="10">
        <v>0</v>
      </c>
      <c r="AJ724" s="98">
        <f t="shared" si="70"/>
        <v>0</v>
      </c>
      <c r="AK724" s="119" t="s">
        <v>54</v>
      </c>
      <c r="AL724" s="117">
        <v>1</v>
      </c>
      <c r="AM724" s="10">
        <v>0</v>
      </c>
      <c r="AN724" s="98"/>
      <c r="AO724" s="119" t="s">
        <v>54</v>
      </c>
      <c r="AP724" s="117">
        <v>1</v>
      </c>
      <c r="AQ724" s="10">
        <v>0</v>
      </c>
      <c r="AR724" s="98">
        <f t="shared" si="71"/>
        <v>0</v>
      </c>
      <c r="AS724" s="119" t="s">
        <v>54</v>
      </c>
      <c r="AT724" s="117">
        <v>1</v>
      </c>
      <c r="AU724" s="10">
        <v>0</v>
      </c>
      <c r="AV724" s="8"/>
    </row>
    <row r="725" spans="1:48" x14ac:dyDescent="0.25">
      <c r="A725" s="6">
        <v>10722</v>
      </c>
      <c r="B725" s="6">
        <v>449425</v>
      </c>
      <c r="C725" s="6">
        <v>5424905</v>
      </c>
      <c r="D725" s="205">
        <v>8</v>
      </c>
      <c r="E725" s="6" t="s">
        <v>212</v>
      </c>
      <c r="F725" s="6">
        <v>1</v>
      </c>
      <c r="G725" s="6">
        <v>150</v>
      </c>
      <c r="H725" s="6">
        <v>150</v>
      </c>
      <c r="I725" s="6">
        <v>200</v>
      </c>
      <c r="J725" s="6">
        <f t="shared" si="66"/>
        <v>30000</v>
      </c>
      <c r="K725" s="6"/>
      <c r="L725" s="84">
        <f t="shared" si="68"/>
        <v>30612.244897959183</v>
      </c>
      <c r="M725" s="7"/>
      <c r="N725" s="7"/>
      <c r="O725" s="7"/>
      <c r="P725" s="7"/>
      <c r="Q725" s="7"/>
      <c r="R725" s="7"/>
      <c r="S725" s="119" t="s">
        <v>54</v>
      </c>
      <c r="T725" s="117">
        <v>1</v>
      </c>
      <c r="U725" s="10">
        <v>0</v>
      </c>
      <c r="V725" s="98">
        <f t="shared" si="69"/>
        <v>0</v>
      </c>
      <c r="W725" s="119" t="s">
        <v>54</v>
      </c>
      <c r="X725" s="117">
        <v>1</v>
      </c>
      <c r="Y725" s="10">
        <v>0</v>
      </c>
      <c r="Z725" s="98"/>
      <c r="AA725" s="9">
        <v>977</v>
      </c>
      <c r="AB725" s="119" t="s">
        <v>54</v>
      </c>
      <c r="AC725" s="117">
        <v>1</v>
      </c>
      <c r="AD725" s="10">
        <v>0</v>
      </c>
      <c r="AE725" s="110">
        <f>(Tabelle1[[#This Row],[gesamter Wärmebedarf unter Berücksichtigung Wirkungsgrad Gasfeuerungsanlage (Gas) '[kWh/a'] 2030]]*0.7)/8760</f>
        <v>0</v>
      </c>
      <c r="AF725" s="8">
        <f t="shared" si="67"/>
        <v>0</v>
      </c>
      <c r="AG725" s="119" t="s">
        <v>54</v>
      </c>
      <c r="AH725" s="117">
        <v>1</v>
      </c>
      <c r="AI725" s="10">
        <v>0</v>
      </c>
      <c r="AJ725" s="98">
        <f t="shared" si="70"/>
        <v>0</v>
      </c>
      <c r="AK725" s="119" t="s">
        <v>54</v>
      </c>
      <c r="AL725" s="117">
        <v>1</v>
      </c>
      <c r="AM725" s="10">
        <v>0</v>
      </c>
      <c r="AN725" s="98"/>
      <c r="AO725" s="119" t="s">
        <v>54</v>
      </c>
      <c r="AP725" s="117">
        <v>1</v>
      </c>
      <c r="AQ725" s="10">
        <v>0</v>
      </c>
      <c r="AR725" s="98">
        <f t="shared" si="71"/>
        <v>0</v>
      </c>
      <c r="AS725" s="119" t="s">
        <v>54</v>
      </c>
      <c r="AT725" s="117">
        <v>1</v>
      </c>
      <c r="AU725" s="10">
        <v>0</v>
      </c>
      <c r="AV725" s="8"/>
    </row>
    <row r="726" spans="1:48" x14ac:dyDescent="0.25">
      <c r="A726" s="6">
        <v>10723</v>
      </c>
      <c r="B726" s="6">
        <v>449444</v>
      </c>
      <c r="C726" s="6">
        <v>5424882</v>
      </c>
      <c r="D726" s="205">
        <v>16</v>
      </c>
      <c r="E726" s="6" t="s">
        <v>212</v>
      </c>
      <c r="F726" s="6">
        <v>1</v>
      </c>
      <c r="G726" s="6">
        <v>150</v>
      </c>
      <c r="H726" s="6">
        <v>150</v>
      </c>
      <c r="I726" s="6">
        <v>150</v>
      </c>
      <c r="J726" s="6">
        <f t="shared" si="66"/>
        <v>22500</v>
      </c>
      <c r="K726" s="6"/>
      <c r="L726" s="84">
        <f t="shared" si="68"/>
        <v>22959.18367346939</v>
      </c>
      <c r="M726" s="7"/>
      <c r="N726" s="7"/>
      <c r="O726" s="7"/>
      <c r="P726" s="7"/>
      <c r="Q726" s="7"/>
      <c r="R726" s="7"/>
      <c r="S726" s="119" t="s">
        <v>54</v>
      </c>
      <c r="T726" s="117">
        <v>1</v>
      </c>
      <c r="U726" s="10">
        <v>0</v>
      </c>
      <c r="V726" s="98">
        <f t="shared" si="69"/>
        <v>0</v>
      </c>
      <c r="W726" s="119" t="s">
        <v>54</v>
      </c>
      <c r="X726" s="117">
        <v>1</v>
      </c>
      <c r="Y726" s="10">
        <v>0</v>
      </c>
      <c r="Z726" s="98"/>
      <c r="AA726" s="9">
        <v>511</v>
      </c>
      <c r="AB726" s="119" t="s">
        <v>54</v>
      </c>
      <c r="AC726" s="117">
        <v>1</v>
      </c>
      <c r="AD726" s="10">
        <v>0</v>
      </c>
      <c r="AE726" s="110">
        <f>(Tabelle1[[#This Row],[gesamter Wärmebedarf unter Berücksichtigung Wirkungsgrad Gasfeuerungsanlage (Gas) '[kWh/a'] 2030]]*0.7)/8760</f>
        <v>0</v>
      </c>
      <c r="AF726" s="8">
        <f t="shared" si="67"/>
        <v>0</v>
      </c>
      <c r="AG726" s="119" t="s">
        <v>54</v>
      </c>
      <c r="AH726" s="117">
        <v>1</v>
      </c>
      <c r="AI726" s="10">
        <v>0</v>
      </c>
      <c r="AJ726" s="98">
        <f t="shared" si="70"/>
        <v>0</v>
      </c>
      <c r="AK726" s="119" t="s">
        <v>54</v>
      </c>
      <c r="AL726" s="117">
        <v>1</v>
      </c>
      <c r="AM726" s="10">
        <v>0</v>
      </c>
      <c r="AN726" s="98"/>
      <c r="AO726" s="119" t="s">
        <v>54</v>
      </c>
      <c r="AP726" s="117">
        <v>1</v>
      </c>
      <c r="AQ726" s="10">
        <v>0</v>
      </c>
      <c r="AR726" s="98">
        <f t="shared" si="71"/>
        <v>0</v>
      </c>
      <c r="AS726" s="119" t="s">
        <v>54</v>
      </c>
      <c r="AT726" s="117">
        <v>1</v>
      </c>
      <c r="AU726" s="10">
        <v>0</v>
      </c>
      <c r="AV726" s="8"/>
    </row>
    <row r="727" spans="1:48" x14ac:dyDescent="0.25">
      <c r="A727" s="6">
        <v>10724</v>
      </c>
      <c r="B727" s="6">
        <v>449413</v>
      </c>
      <c r="C727" s="6">
        <v>5424892</v>
      </c>
      <c r="D727" s="205">
        <v>16</v>
      </c>
      <c r="E727" s="6" t="s">
        <v>211</v>
      </c>
      <c r="F727" s="6">
        <v>2</v>
      </c>
      <c r="G727" s="6">
        <v>112</v>
      </c>
      <c r="H727" s="6">
        <v>224</v>
      </c>
      <c r="I727" s="6">
        <v>150</v>
      </c>
      <c r="J727" s="6">
        <f t="shared" si="66"/>
        <v>33600</v>
      </c>
      <c r="K727" s="6"/>
      <c r="L727" s="84">
        <f t="shared" si="68"/>
        <v>34285.71428571429</v>
      </c>
      <c r="M727" s="7"/>
      <c r="N727" s="7"/>
      <c r="O727" s="7"/>
      <c r="P727" s="7"/>
      <c r="Q727" s="7"/>
      <c r="R727" s="7"/>
      <c r="S727" s="119" t="s">
        <v>54</v>
      </c>
      <c r="T727" s="117">
        <v>2</v>
      </c>
      <c r="U727" s="10">
        <v>0</v>
      </c>
      <c r="V727" s="98">
        <f t="shared" si="69"/>
        <v>0</v>
      </c>
      <c r="W727" s="119" t="s">
        <v>54</v>
      </c>
      <c r="X727" s="117">
        <v>2</v>
      </c>
      <c r="Y727" s="10">
        <v>0</v>
      </c>
      <c r="Z727" s="98"/>
      <c r="AA727" s="9">
        <v>825</v>
      </c>
      <c r="AB727" s="119" t="s">
        <v>54</v>
      </c>
      <c r="AC727" s="117">
        <v>2</v>
      </c>
      <c r="AD727" s="10">
        <v>0</v>
      </c>
      <c r="AE727" s="110">
        <f>(Tabelle1[[#This Row],[gesamter Wärmebedarf unter Berücksichtigung Wirkungsgrad Gasfeuerungsanlage (Gas) '[kWh/a'] 2030]]*0.7)/8760</f>
        <v>0</v>
      </c>
      <c r="AF727" s="8">
        <f t="shared" si="67"/>
        <v>0</v>
      </c>
      <c r="AG727" s="119" t="s">
        <v>54</v>
      </c>
      <c r="AH727" s="117">
        <v>2</v>
      </c>
      <c r="AI727" s="10">
        <v>0</v>
      </c>
      <c r="AJ727" s="98">
        <f t="shared" si="70"/>
        <v>0</v>
      </c>
      <c r="AK727" s="119" t="s">
        <v>54</v>
      </c>
      <c r="AL727" s="117">
        <v>2</v>
      </c>
      <c r="AM727" s="10">
        <v>0</v>
      </c>
      <c r="AN727" s="98"/>
      <c r="AO727" s="119" t="s">
        <v>54</v>
      </c>
      <c r="AP727" s="117">
        <v>2</v>
      </c>
      <c r="AQ727" s="10">
        <v>0</v>
      </c>
      <c r="AR727" s="98">
        <f t="shared" si="71"/>
        <v>0</v>
      </c>
      <c r="AS727" s="119" t="s">
        <v>54</v>
      </c>
      <c r="AT727" s="117">
        <v>2</v>
      </c>
      <c r="AU727" s="10">
        <v>0</v>
      </c>
      <c r="AV727" s="8"/>
    </row>
    <row r="728" spans="1:48" x14ac:dyDescent="0.25">
      <c r="A728" s="6">
        <v>10725</v>
      </c>
      <c r="B728" s="6">
        <v>449418</v>
      </c>
      <c r="C728" s="6">
        <v>5424880</v>
      </c>
      <c r="D728" s="205">
        <v>8</v>
      </c>
      <c r="E728" s="6" t="s">
        <v>212</v>
      </c>
      <c r="F728" s="6">
        <v>1</v>
      </c>
      <c r="G728" s="6">
        <v>150</v>
      </c>
      <c r="H728" s="6">
        <v>150</v>
      </c>
      <c r="I728" s="6">
        <v>130</v>
      </c>
      <c r="J728" s="6">
        <f t="shared" si="66"/>
        <v>19500</v>
      </c>
      <c r="K728" s="6"/>
      <c r="L728" s="84">
        <f t="shared" si="68"/>
        <v>19897.959183673469</v>
      </c>
      <c r="M728" s="7"/>
      <c r="N728" s="7"/>
      <c r="O728" s="7"/>
      <c r="P728" s="7"/>
      <c r="Q728" s="7"/>
      <c r="R728" s="7"/>
      <c r="S728" s="119" t="s">
        <v>53</v>
      </c>
      <c r="T728" s="117">
        <v>1</v>
      </c>
      <c r="U728" s="10">
        <v>19897.959183673469</v>
      </c>
      <c r="V728" s="98">
        <f t="shared" si="69"/>
        <v>3.9790279516306914E-5</v>
      </c>
      <c r="W728" s="119" t="s">
        <v>53</v>
      </c>
      <c r="X728" s="117">
        <v>1</v>
      </c>
      <c r="Y728" s="10">
        <v>19897.959183673469</v>
      </c>
      <c r="Z728" s="98"/>
      <c r="AA728" s="9">
        <v>1282</v>
      </c>
      <c r="AB728" s="119" t="s">
        <v>53</v>
      </c>
      <c r="AC728" s="117">
        <v>1</v>
      </c>
      <c r="AD728" s="10">
        <v>19897.959183673469</v>
      </c>
      <c r="AE728" s="110">
        <f>(Tabelle1[[#This Row],[gesamter Wärmebedarf unter Berücksichtigung Wirkungsgrad Gasfeuerungsanlage (Gas) '[kWh/a'] 2030]]*0.7)/8760</f>
        <v>1.5900195694716242</v>
      </c>
      <c r="AF728" s="8">
        <f t="shared" si="67"/>
        <v>3.8468601850311814E-5</v>
      </c>
      <c r="AG728" s="119" t="s">
        <v>53</v>
      </c>
      <c r="AH728" s="117">
        <v>1</v>
      </c>
      <c r="AI728" s="10">
        <v>19897.959183673469</v>
      </c>
      <c r="AJ728" s="98">
        <f t="shared" si="70"/>
        <v>1.8907772393584524E-5</v>
      </c>
      <c r="AK728" s="119" t="s">
        <v>53</v>
      </c>
      <c r="AL728" s="117">
        <v>1</v>
      </c>
      <c r="AM728" s="10">
        <v>19897.959183673469</v>
      </c>
      <c r="AN728" s="98"/>
      <c r="AO728" s="119" t="s">
        <v>53</v>
      </c>
      <c r="AP728" s="117">
        <v>1</v>
      </c>
      <c r="AQ728" s="10">
        <v>19897.959183673469</v>
      </c>
      <c r="AR728" s="98">
        <f t="shared" si="71"/>
        <v>1.8907772393584524E-5</v>
      </c>
      <c r="AS728" s="119" t="s">
        <v>53</v>
      </c>
      <c r="AT728" s="117">
        <v>1</v>
      </c>
      <c r="AU728" s="10">
        <v>19897.959183673469</v>
      </c>
      <c r="AV728" s="8"/>
    </row>
    <row r="729" spans="1:48" x14ac:dyDescent="0.25">
      <c r="A729" s="6">
        <v>10726</v>
      </c>
      <c r="B729" s="6">
        <v>449438</v>
      </c>
      <c r="C729" s="6">
        <v>5424871</v>
      </c>
      <c r="D729" s="205">
        <v>13</v>
      </c>
      <c r="E729" s="6" t="s">
        <v>212</v>
      </c>
      <c r="F729" s="6">
        <v>1</v>
      </c>
      <c r="G729" s="6">
        <v>150</v>
      </c>
      <c r="H729" s="6">
        <v>150</v>
      </c>
      <c r="I729" s="6">
        <v>200</v>
      </c>
      <c r="J729" s="6">
        <f t="shared" si="66"/>
        <v>30000</v>
      </c>
      <c r="K729" s="6"/>
      <c r="L729" s="84">
        <f t="shared" si="68"/>
        <v>30612.244897959183</v>
      </c>
      <c r="M729" s="7"/>
      <c r="N729" s="7"/>
      <c r="O729" s="7"/>
      <c r="P729" s="7"/>
      <c r="Q729" s="7"/>
      <c r="R729" s="7"/>
      <c r="S729" s="119" t="s">
        <v>53</v>
      </c>
      <c r="T729" s="117">
        <v>1</v>
      </c>
      <c r="U729" s="10">
        <v>30612.244897959183</v>
      </c>
      <c r="V729" s="98">
        <f t="shared" si="69"/>
        <v>6.1215814640472175E-5</v>
      </c>
      <c r="W729" s="119" t="s">
        <v>53</v>
      </c>
      <c r="X729" s="117">
        <v>1</v>
      </c>
      <c r="Y729" s="10">
        <v>30612.244897959183</v>
      </c>
      <c r="Z729" s="98"/>
      <c r="AA729" s="9">
        <v>65</v>
      </c>
      <c r="AB729" s="119" t="s">
        <v>53</v>
      </c>
      <c r="AC729" s="117">
        <v>1</v>
      </c>
      <c r="AD729" s="10">
        <v>30612.244897959183</v>
      </c>
      <c r="AE729" s="110">
        <f>(Tabelle1[[#This Row],[gesamter Wärmebedarf unter Berücksichtigung Wirkungsgrad Gasfeuerungsanlage (Gas) '[kWh/a'] 2030]]*0.7)/8760</f>
        <v>2.4461839530332679</v>
      </c>
      <c r="AF729" s="8">
        <f t="shared" si="67"/>
        <v>5.9182464385095113E-5</v>
      </c>
      <c r="AG729" s="119" t="s">
        <v>53</v>
      </c>
      <c r="AH729" s="117">
        <v>1</v>
      </c>
      <c r="AI729" s="10">
        <v>30612.244897959183</v>
      </c>
      <c r="AJ729" s="98">
        <f t="shared" si="70"/>
        <v>2.9088880605514649E-5</v>
      </c>
      <c r="AK729" s="119" t="s">
        <v>53</v>
      </c>
      <c r="AL729" s="117">
        <v>1</v>
      </c>
      <c r="AM729" s="10">
        <v>30612.244897959183</v>
      </c>
      <c r="AN729" s="98"/>
      <c r="AO729" s="119" t="s">
        <v>53</v>
      </c>
      <c r="AP729" s="117">
        <v>1</v>
      </c>
      <c r="AQ729" s="10">
        <v>30612.244897959183</v>
      </c>
      <c r="AR729" s="98">
        <f t="shared" si="71"/>
        <v>2.9088880605514649E-5</v>
      </c>
      <c r="AS729" s="119" t="s">
        <v>54</v>
      </c>
      <c r="AT729" s="117">
        <v>1</v>
      </c>
      <c r="AU729" s="10">
        <v>0</v>
      </c>
      <c r="AV729" s="8"/>
    </row>
    <row r="730" spans="1:48" x14ac:dyDescent="0.25">
      <c r="A730" s="6">
        <v>10727</v>
      </c>
      <c r="B730" s="6">
        <v>449415</v>
      </c>
      <c r="C730" s="6">
        <v>5424867</v>
      </c>
      <c r="D730" s="205">
        <v>9</v>
      </c>
      <c r="E730" s="6" t="s">
        <v>195</v>
      </c>
      <c r="F730" s="6">
        <v>1</v>
      </c>
      <c r="G730" s="6">
        <v>90</v>
      </c>
      <c r="H730" s="6">
        <v>90</v>
      </c>
      <c r="I730" s="6">
        <v>150</v>
      </c>
      <c r="J730" s="6">
        <f t="shared" si="66"/>
        <v>13500</v>
      </c>
      <c r="K730" s="6"/>
      <c r="L730" s="84">
        <f t="shared" si="68"/>
        <v>13775.510204081633</v>
      </c>
      <c r="M730" s="7"/>
      <c r="N730" s="7"/>
      <c r="O730" s="7"/>
      <c r="P730" s="7"/>
      <c r="Q730" s="7"/>
      <c r="R730" s="7"/>
      <c r="S730" s="119" t="s">
        <v>54</v>
      </c>
      <c r="T730" s="117">
        <v>1</v>
      </c>
      <c r="U730" s="10">
        <v>0</v>
      </c>
      <c r="V730" s="98">
        <f t="shared" si="69"/>
        <v>0</v>
      </c>
      <c r="W730" s="119" t="s">
        <v>54</v>
      </c>
      <c r="X730" s="117">
        <v>1</v>
      </c>
      <c r="Y730" s="10">
        <v>0</v>
      </c>
      <c r="Z730" s="98"/>
      <c r="AA730" s="9">
        <v>1734</v>
      </c>
      <c r="AB730" s="119" t="s">
        <v>54</v>
      </c>
      <c r="AC730" s="117">
        <v>1</v>
      </c>
      <c r="AD730" s="10">
        <v>0</v>
      </c>
      <c r="AE730" s="110">
        <f>(Tabelle1[[#This Row],[gesamter Wärmebedarf unter Berücksichtigung Wirkungsgrad Gasfeuerungsanlage (Gas) '[kWh/a'] 2030]]*0.7)/8760</f>
        <v>0</v>
      </c>
      <c r="AF730" s="8">
        <f t="shared" si="67"/>
        <v>0</v>
      </c>
      <c r="AG730" s="119" t="s">
        <v>54</v>
      </c>
      <c r="AH730" s="117">
        <v>1</v>
      </c>
      <c r="AI730" s="10">
        <v>0</v>
      </c>
      <c r="AJ730" s="98">
        <f t="shared" si="70"/>
        <v>0</v>
      </c>
      <c r="AK730" s="119" t="s">
        <v>54</v>
      </c>
      <c r="AL730" s="117">
        <v>1</v>
      </c>
      <c r="AM730" s="10">
        <v>0</v>
      </c>
      <c r="AN730" s="98"/>
      <c r="AO730" s="119" t="s">
        <v>54</v>
      </c>
      <c r="AP730" s="117">
        <v>1</v>
      </c>
      <c r="AQ730" s="10">
        <v>0</v>
      </c>
      <c r="AR730" s="98">
        <f t="shared" si="71"/>
        <v>0</v>
      </c>
      <c r="AS730" s="119" t="s">
        <v>54</v>
      </c>
      <c r="AT730" s="117">
        <v>1</v>
      </c>
      <c r="AU730" s="10">
        <v>0</v>
      </c>
      <c r="AV730" s="8"/>
    </row>
    <row r="731" spans="1:48" x14ac:dyDescent="0.25">
      <c r="A731" s="6">
        <v>10728</v>
      </c>
      <c r="B731" s="6">
        <v>449433</v>
      </c>
      <c r="C731" s="6">
        <v>5424853</v>
      </c>
      <c r="D731" s="205">
        <v>12</v>
      </c>
      <c r="E731" s="6" t="s">
        <v>211</v>
      </c>
      <c r="F731" s="6">
        <v>2</v>
      </c>
      <c r="G731" s="6">
        <v>112</v>
      </c>
      <c r="H731" s="6">
        <v>224</v>
      </c>
      <c r="I731" s="6">
        <v>260</v>
      </c>
      <c r="J731" s="6">
        <f t="shared" si="66"/>
        <v>58240</v>
      </c>
      <c r="K731" s="6"/>
      <c r="L731" s="84">
        <f t="shared" si="68"/>
        <v>59428.571428571428</v>
      </c>
      <c r="M731" s="7"/>
      <c r="N731" s="7"/>
      <c r="O731" s="7"/>
      <c r="P731" s="7"/>
      <c r="Q731" s="7"/>
      <c r="R731" s="7"/>
      <c r="S731" s="119" t="s">
        <v>53</v>
      </c>
      <c r="T731" s="117">
        <v>2</v>
      </c>
      <c r="U731" s="10">
        <v>59428.571428571428</v>
      </c>
      <c r="V731" s="98">
        <f t="shared" si="69"/>
        <v>1.1884030148870331E-4</v>
      </c>
      <c r="W731" s="119" t="s">
        <v>53</v>
      </c>
      <c r="X731" s="117">
        <v>2</v>
      </c>
      <c r="Y731" s="10">
        <v>59428.571428571428</v>
      </c>
      <c r="Z731" s="98"/>
      <c r="AA731" s="9">
        <v>1044</v>
      </c>
      <c r="AB731" s="119" t="s">
        <v>53</v>
      </c>
      <c r="AC731" s="117">
        <v>2</v>
      </c>
      <c r="AD731" s="10">
        <v>59428.571428571428</v>
      </c>
      <c r="AE731" s="110">
        <f>(Tabelle1[[#This Row],[gesamter Wärmebedarf unter Berücksichtigung Wirkungsgrad Gasfeuerungsanlage (Gas) '[kWh/a'] 2030]]*0.7)/8760</f>
        <v>4.7488584474885842</v>
      </c>
      <c r="AF731" s="8">
        <f t="shared" si="67"/>
        <v>1.1489289085959796E-4</v>
      </c>
      <c r="AG731" s="119" t="s">
        <v>53</v>
      </c>
      <c r="AH731" s="117">
        <v>2</v>
      </c>
      <c r="AI731" s="10">
        <v>59428.571428571428</v>
      </c>
      <c r="AJ731" s="98">
        <f t="shared" si="70"/>
        <v>5.6471213548839116E-5</v>
      </c>
      <c r="AK731" s="119" t="s">
        <v>53</v>
      </c>
      <c r="AL731" s="117">
        <v>2</v>
      </c>
      <c r="AM731" s="10">
        <v>59428.571428571428</v>
      </c>
      <c r="AN731" s="98"/>
      <c r="AO731" s="119" t="s">
        <v>53</v>
      </c>
      <c r="AP731" s="117">
        <v>2</v>
      </c>
      <c r="AQ731" s="10">
        <v>59428.571428571428</v>
      </c>
      <c r="AR731" s="98">
        <f t="shared" si="71"/>
        <v>5.6471213548839116E-5</v>
      </c>
      <c r="AS731" s="119" t="s">
        <v>54</v>
      </c>
      <c r="AT731" s="117">
        <v>2</v>
      </c>
      <c r="AU731" s="10">
        <v>0</v>
      </c>
      <c r="AV731" s="8"/>
    </row>
    <row r="732" spans="1:48" x14ac:dyDescent="0.25">
      <c r="A732" s="6">
        <v>10729</v>
      </c>
      <c r="B732" s="6">
        <v>449427</v>
      </c>
      <c r="C732" s="6">
        <v>5424845</v>
      </c>
      <c r="D732" s="205">
        <v>8</v>
      </c>
      <c r="E732" s="6" t="s">
        <v>212</v>
      </c>
      <c r="F732" s="6">
        <v>1</v>
      </c>
      <c r="G732" s="6">
        <v>150</v>
      </c>
      <c r="H732" s="6">
        <v>150</v>
      </c>
      <c r="I732" s="6">
        <v>150</v>
      </c>
      <c r="J732" s="6">
        <f t="shared" si="66"/>
        <v>22500</v>
      </c>
      <c r="K732" s="6"/>
      <c r="L732" s="84">
        <f t="shared" si="68"/>
        <v>22959.18367346939</v>
      </c>
      <c r="M732" s="7"/>
      <c r="N732" s="7"/>
      <c r="O732" s="7"/>
      <c r="P732" s="7"/>
      <c r="Q732" s="7"/>
      <c r="R732" s="7"/>
      <c r="S732" s="119" t="s">
        <v>53</v>
      </c>
      <c r="T732" s="117">
        <v>1</v>
      </c>
      <c r="U732" s="10">
        <v>22959.18367346939</v>
      </c>
      <c r="V732" s="98">
        <f t="shared" si="69"/>
        <v>4.5911860980354138E-5</v>
      </c>
      <c r="W732" s="119" t="s">
        <v>53</v>
      </c>
      <c r="X732" s="117">
        <v>1</v>
      </c>
      <c r="Y732" s="10">
        <v>22959.18367346939</v>
      </c>
      <c r="Z732" s="98"/>
      <c r="AA732" s="9">
        <v>927</v>
      </c>
      <c r="AB732" s="119" t="s">
        <v>53</v>
      </c>
      <c r="AC732" s="117">
        <v>1</v>
      </c>
      <c r="AD732" s="10">
        <v>22959.18367346939</v>
      </c>
      <c r="AE732" s="110">
        <f>(Tabelle1[[#This Row],[gesamter Wärmebedarf unter Berücksichtigung Wirkungsgrad Gasfeuerungsanlage (Gas) '[kWh/a'] 2030]]*0.7)/8760</f>
        <v>1.8346379647749511</v>
      </c>
      <c r="AF732" s="8">
        <f t="shared" si="67"/>
        <v>4.4386848288821333E-5</v>
      </c>
      <c r="AG732" s="119" t="s">
        <v>53</v>
      </c>
      <c r="AH732" s="117">
        <v>1</v>
      </c>
      <c r="AI732" s="10">
        <v>22959.18367346939</v>
      </c>
      <c r="AJ732" s="98">
        <f t="shared" si="70"/>
        <v>2.1816660454135991E-5</v>
      </c>
      <c r="AK732" s="119" t="s">
        <v>53</v>
      </c>
      <c r="AL732" s="117">
        <v>1</v>
      </c>
      <c r="AM732" s="10">
        <v>22959.18367346939</v>
      </c>
      <c r="AN732" s="98"/>
      <c r="AO732" s="119" t="s">
        <v>53</v>
      </c>
      <c r="AP732" s="117">
        <v>1</v>
      </c>
      <c r="AQ732" s="10">
        <v>22959.18367346939</v>
      </c>
      <c r="AR732" s="98">
        <f t="shared" si="71"/>
        <v>2.1816660454135991E-5</v>
      </c>
      <c r="AS732" s="119" t="s">
        <v>54</v>
      </c>
      <c r="AT732" s="117">
        <v>1</v>
      </c>
      <c r="AU732" s="10">
        <v>0</v>
      </c>
      <c r="AV732" s="8"/>
    </row>
    <row r="733" spans="1:48" x14ac:dyDescent="0.25">
      <c r="A733" s="6">
        <v>10730</v>
      </c>
      <c r="B733" s="6">
        <v>449439</v>
      </c>
      <c r="C733" s="6">
        <v>5424961</v>
      </c>
      <c r="D733" s="205">
        <v>11</v>
      </c>
      <c r="E733" s="75" t="s">
        <v>210</v>
      </c>
      <c r="F733" s="6">
        <v>6.73</v>
      </c>
      <c r="G733" s="6">
        <v>70</v>
      </c>
      <c r="H733" s="6">
        <v>471.1</v>
      </c>
      <c r="I733" s="6">
        <v>90</v>
      </c>
      <c r="J733" s="6">
        <f t="shared" si="66"/>
        <v>42399</v>
      </c>
      <c r="K733" s="6"/>
      <c r="L733" s="84">
        <f t="shared" si="68"/>
        <v>43264.285714285717</v>
      </c>
      <c r="M733" s="7"/>
      <c r="N733" s="7"/>
      <c r="O733" s="7"/>
      <c r="P733" s="7"/>
      <c r="Q733" s="7"/>
      <c r="R733" s="7"/>
      <c r="S733" s="119" t="s">
        <v>54</v>
      </c>
      <c r="T733" s="117">
        <v>6.73</v>
      </c>
      <c r="U733" s="10">
        <v>0</v>
      </c>
      <c r="V733" s="98">
        <f t="shared" si="69"/>
        <v>0</v>
      </c>
      <c r="W733" s="119" t="s">
        <v>54</v>
      </c>
      <c r="X733" s="117">
        <v>6.73</v>
      </c>
      <c r="Y733" s="10">
        <v>0</v>
      </c>
      <c r="Z733" s="98"/>
      <c r="AA733" s="9">
        <v>86</v>
      </c>
      <c r="AB733" s="119" t="s">
        <v>54</v>
      </c>
      <c r="AC733" s="117">
        <v>6.73</v>
      </c>
      <c r="AD733" s="10">
        <v>0</v>
      </c>
      <c r="AE733" s="110">
        <f>(Tabelle1[[#This Row],[gesamter Wärmebedarf unter Berücksichtigung Wirkungsgrad Gasfeuerungsanlage (Gas) '[kWh/a'] 2030]]*0.7)/8760</f>
        <v>0</v>
      </c>
      <c r="AF733" s="8">
        <f t="shared" si="67"/>
        <v>0</v>
      </c>
      <c r="AG733" s="119" t="s">
        <v>54</v>
      </c>
      <c r="AH733" s="117">
        <v>6.73</v>
      </c>
      <c r="AI733" s="10">
        <v>0</v>
      </c>
      <c r="AJ733" s="98">
        <f t="shared" si="70"/>
        <v>0</v>
      </c>
      <c r="AK733" s="119" t="s">
        <v>54</v>
      </c>
      <c r="AL733" s="117">
        <v>6.73</v>
      </c>
      <c r="AM733" s="10">
        <v>0</v>
      </c>
      <c r="AN733" s="98"/>
      <c r="AO733" s="119" t="s">
        <v>54</v>
      </c>
      <c r="AP733" s="117">
        <v>6.73</v>
      </c>
      <c r="AQ733" s="10">
        <v>0</v>
      </c>
      <c r="AR733" s="98">
        <f t="shared" si="71"/>
        <v>0</v>
      </c>
      <c r="AS733" s="119" t="s">
        <v>54</v>
      </c>
      <c r="AT733" s="117">
        <v>6.73</v>
      </c>
      <c r="AU733" s="10">
        <v>0</v>
      </c>
      <c r="AV733" s="8"/>
    </row>
    <row r="734" spans="1:48" x14ac:dyDescent="0.25">
      <c r="A734" s="6">
        <v>10731</v>
      </c>
      <c r="B734" s="6">
        <v>449430</v>
      </c>
      <c r="C734" s="6">
        <v>5424964</v>
      </c>
      <c r="D734" s="205">
        <v>10</v>
      </c>
      <c r="E734" s="6" t="s">
        <v>212</v>
      </c>
      <c r="F734" s="6">
        <v>1</v>
      </c>
      <c r="G734" s="6">
        <v>150</v>
      </c>
      <c r="H734" s="6">
        <v>150</v>
      </c>
      <c r="I734" s="6">
        <v>110</v>
      </c>
      <c r="J734" s="6">
        <f t="shared" si="66"/>
        <v>16500</v>
      </c>
      <c r="K734" s="6"/>
      <c r="L734" s="84">
        <f t="shared" si="68"/>
        <v>16836.734693877552</v>
      </c>
      <c r="M734" s="7"/>
      <c r="N734" s="7"/>
      <c r="O734" s="7"/>
      <c r="P734" s="7"/>
      <c r="Q734" s="7"/>
      <c r="R734" s="7"/>
      <c r="S734" s="119" t="s">
        <v>53</v>
      </c>
      <c r="T734" s="117">
        <v>1</v>
      </c>
      <c r="U734" s="10">
        <v>16836.734693877552</v>
      </c>
      <c r="V734" s="98">
        <f t="shared" si="69"/>
        <v>3.3668698052259696E-5</v>
      </c>
      <c r="W734" s="119" t="s">
        <v>53</v>
      </c>
      <c r="X734" s="117">
        <v>1</v>
      </c>
      <c r="Y734" s="10">
        <v>16836.734693877552</v>
      </c>
      <c r="Z734" s="98"/>
      <c r="AA734" s="9">
        <v>346</v>
      </c>
      <c r="AB734" s="119" t="s">
        <v>53</v>
      </c>
      <c r="AC734" s="117">
        <v>1</v>
      </c>
      <c r="AD734" s="10">
        <v>16836.734693877552</v>
      </c>
      <c r="AE734" s="110">
        <f>(Tabelle1[[#This Row],[gesamter Wärmebedarf unter Berücksichtigung Wirkungsgrad Gasfeuerungsanlage (Gas) '[kWh/a'] 2030]]*0.7)/8760</f>
        <v>1.3454011741682974</v>
      </c>
      <c r="AF734" s="8">
        <f t="shared" si="67"/>
        <v>3.2550355411802309E-5</v>
      </c>
      <c r="AG734" s="119" t="s">
        <v>53</v>
      </c>
      <c r="AH734" s="117">
        <v>1</v>
      </c>
      <c r="AI734" s="10">
        <v>16836.734693877552</v>
      </c>
      <c r="AJ734" s="98">
        <f t="shared" si="70"/>
        <v>1.599888433303306E-5</v>
      </c>
      <c r="AK734" s="119" t="s">
        <v>53</v>
      </c>
      <c r="AL734" s="117">
        <v>1</v>
      </c>
      <c r="AM734" s="10">
        <v>16836.734693877552</v>
      </c>
      <c r="AN734" s="98"/>
      <c r="AO734" s="119" t="s">
        <v>53</v>
      </c>
      <c r="AP734" s="117">
        <v>1</v>
      </c>
      <c r="AQ734" s="10">
        <v>16836.734693877552</v>
      </c>
      <c r="AR734" s="98">
        <f t="shared" si="71"/>
        <v>1.599888433303306E-5</v>
      </c>
      <c r="AS734" s="119" t="s">
        <v>53</v>
      </c>
      <c r="AT734" s="117">
        <v>1</v>
      </c>
      <c r="AU734" s="10">
        <v>16836.734693877552</v>
      </c>
      <c r="AV734" s="8"/>
    </row>
    <row r="735" spans="1:48" x14ac:dyDescent="0.25">
      <c r="A735" s="6">
        <v>10732</v>
      </c>
      <c r="B735" s="6">
        <v>449419</v>
      </c>
      <c r="C735" s="6">
        <v>5424965</v>
      </c>
      <c r="D735" s="205">
        <v>11</v>
      </c>
      <c r="E735" s="6" t="s">
        <v>212</v>
      </c>
      <c r="F735" s="6">
        <v>1</v>
      </c>
      <c r="G735" s="6">
        <v>150</v>
      </c>
      <c r="H735" s="6">
        <v>150</v>
      </c>
      <c r="I735" s="6">
        <v>80</v>
      </c>
      <c r="J735" s="6">
        <f t="shared" si="66"/>
        <v>12000</v>
      </c>
      <c r="K735" s="6"/>
      <c r="L735" s="84">
        <f t="shared" si="68"/>
        <v>12244.897959183674</v>
      </c>
      <c r="M735" s="7"/>
      <c r="N735" s="7"/>
      <c r="O735" s="7"/>
      <c r="P735" s="7"/>
      <c r="Q735" s="7"/>
      <c r="R735" s="7"/>
      <c r="S735" s="119" t="s">
        <v>54</v>
      </c>
      <c r="T735" s="117">
        <v>1</v>
      </c>
      <c r="U735" s="10">
        <v>0</v>
      </c>
      <c r="V735" s="98">
        <f t="shared" si="69"/>
        <v>0</v>
      </c>
      <c r="W735" s="119" t="s">
        <v>54</v>
      </c>
      <c r="X735" s="117">
        <v>1</v>
      </c>
      <c r="Y735" s="10">
        <v>0</v>
      </c>
      <c r="Z735" s="98"/>
      <c r="AA735" s="9">
        <v>1582</v>
      </c>
      <c r="AB735" s="119" t="s">
        <v>54</v>
      </c>
      <c r="AC735" s="117">
        <v>1</v>
      </c>
      <c r="AD735" s="10">
        <v>0</v>
      </c>
      <c r="AE735" s="110">
        <f>(Tabelle1[[#This Row],[gesamter Wärmebedarf unter Berücksichtigung Wirkungsgrad Gasfeuerungsanlage (Gas) '[kWh/a'] 2030]]*0.7)/8760</f>
        <v>0</v>
      </c>
      <c r="AF735" s="8">
        <f t="shared" si="67"/>
        <v>0</v>
      </c>
      <c r="AG735" s="119" t="s">
        <v>54</v>
      </c>
      <c r="AH735" s="117">
        <v>1</v>
      </c>
      <c r="AI735" s="10">
        <v>0</v>
      </c>
      <c r="AJ735" s="98">
        <f t="shared" si="70"/>
        <v>0</v>
      </c>
      <c r="AK735" s="119" t="s">
        <v>54</v>
      </c>
      <c r="AL735" s="117">
        <v>1</v>
      </c>
      <c r="AM735" s="10">
        <v>0</v>
      </c>
      <c r="AN735" s="98"/>
      <c r="AO735" s="119" t="s">
        <v>54</v>
      </c>
      <c r="AP735" s="117">
        <v>1</v>
      </c>
      <c r="AQ735" s="10">
        <v>0</v>
      </c>
      <c r="AR735" s="98">
        <f t="shared" si="71"/>
        <v>0</v>
      </c>
      <c r="AS735" s="119" t="s">
        <v>54</v>
      </c>
      <c r="AT735" s="117">
        <v>1</v>
      </c>
      <c r="AU735" s="10">
        <v>0</v>
      </c>
      <c r="AV735" s="8"/>
    </row>
    <row r="736" spans="1:48" x14ac:dyDescent="0.25">
      <c r="A736" s="6">
        <v>10733</v>
      </c>
      <c r="B736" s="6">
        <v>449398</v>
      </c>
      <c r="C736" s="6">
        <v>5424969</v>
      </c>
      <c r="D736" s="205">
        <v>11</v>
      </c>
      <c r="E736" s="6" t="s">
        <v>212</v>
      </c>
      <c r="F736" s="6">
        <v>1</v>
      </c>
      <c r="G736" s="6">
        <v>150</v>
      </c>
      <c r="H736" s="6">
        <v>150</v>
      </c>
      <c r="I736" s="6">
        <v>200</v>
      </c>
      <c r="J736" s="6">
        <f t="shared" si="66"/>
        <v>30000</v>
      </c>
      <c r="K736" s="6"/>
      <c r="L736" s="84">
        <f t="shared" si="68"/>
        <v>30612.244897959183</v>
      </c>
      <c r="M736" s="7"/>
      <c r="N736" s="7"/>
      <c r="O736" s="7"/>
      <c r="P736" s="7"/>
      <c r="Q736" s="7"/>
      <c r="R736" s="7"/>
      <c r="S736" s="119" t="s">
        <v>54</v>
      </c>
      <c r="T736" s="117">
        <v>1</v>
      </c>
      <c r="U736" s="10">
        <v>0</v>
      </c>
      <c r="V736" s="98">
        <f t="shared" si="69"/>
        <v>0</v>
      </c>
      <c r="W736" s="119" t="s">
        <v>54</v>
      </c>
      <c r="X736" s="117">
        <v>1</v>
      </c>
      <c r="Y736" s="10">
        <v>0</v>
      </c>
      <c r="Z736" s="98"/>
      <c r="AA736" s="9">
        <v>256</v>
      </c>
      <c r="AB736" s="119" t="s">
        <v>54</v>
      </c>
      <c r="AC736" s="117">
        <v>1</v>
      </c>
      <c r="AD736" s="10">
        <v>0</v>
      </c>
      <c r="AE736" s="110">
        <f>(Tabelle1[[#This Row],[gesamter Wärmebedarf unter Berücksichtigung Wirkungsgrad Gasfeuerungsanlage (Gas) '[kWh/a'] 2030]]*0.7)/8760</f>
        <v>0</v>
      </c>
      <c r="AF736" s="8">
        <f t="shared" si="67"/>
        <v>0</v>
      </c>
      <c r="AG736" s="119" t="s">
        <v>54</v>
      </c>
      <c r="AH736" s="117">
        <v>1</v>
      </c>
      <c r="AI736" s="10">
        <v>0</v>
      </c>
      <c r="AJ736" s="98">
        <f t="shared" si="70"/>
        <v>0</v>
      </c>
      <c r="AK736" s="119" t="s">
        <v>54</v>
      </c>
      <c r="AL736" s="117">
        <v>1</v>
      </c>
      <c r="AM736" s="10">
        <v>0</v>
      </c>
      <c r="AN736" s="98"/>
      <c r="AO736" s="119" t="s">
        <v>54</v>
      </c>
      <c r="AP736" s="117">
        <v>1</v>
      </c>
      <c r="AQ736" s="10">
        <v>0</v>
      </c>
      <c r="AR736" s="98">
        <f t="shared" si="71"/>
        <v>0</v>
      </c>
      <c r="AS736" s="119" t="s">
        <v>54</v>
      </c>
      <c r="AT736" s="117">
        <v>1</v>
      </c>
      <c r="AU736" s="10">
        <v>0</v>
      </c>
      <c r="AV736" s="8"/>
    </row>
    <row r="737" spans="1:48" x14ac:dyDescent="0.25">
      <c r="A737" s="6">
        <v>10734</v>
      </c>
      <c r="B737" s="6">
        <v>449397</v>
      </c>
      <c r="C737" s="6">
        <v>5424997</v>
      </c>
      <c r="D737" s="205">
        <v>17</v>
      </c>
      <c r="E737" s="6" t="s">
        <v>212</v>
      </c>
      <c r="F737" s="6">
        <v>1</v>
      </c>
      <c r="G737" s="6">
        <v>150</v>
      </c>
      <c r="H737" s="6">
        <v>150</v>
      </c>
      <c r="I737" s="6">
        <v>70</v>
      </c>
      <c r="J737" s="6">
        <f t="shared" si="66"/>
        <v>10500</v>
      </c>
      <c r="K737" s="6"/>
      <c r="L737" s="84">
        <f t="shared" si="68"/>
        <v>10714.285714285714</v>
      </c>
      <c r="M737" s="7"/>
      <c r="N737" s="7"/>
      <c r="O737" s="7"/>
      <c r="P737" s="7"/>
      <c r="Q737" s="7"/>
      <c r="R737" s="7"/>
      <c r="S737" s="119" t="s">
        <v>54</v>
      </c>
      <c r="T737" s="117">
        <v>1</v>
      </c>
      <c r="U737" s="10">
        <v>0</v>
      </c>
      <c r="V737" s="98">
        <f t="shared" si="69"/>
        <v>0</v>
      </c>
      <c r="W737" s="119" t="s">
        <v>54</v>
      </c>
      <c r="X737" s="117">
        <v>1</v>
      </c>
      <c r="Y737" s="10">
        <v>0</v>
      </c>
      <c r="Z737" s="98"/>
      <c r="AA737" s="9">
        <v>756</v>
      </c>
      <c r="AB737" s="119" t="s">
        <v>54</v>
      </c>
      <c r="AC737" s="117">
        <v>1</v>
      </c>
      <c r="AD737" s="10">
        <v>0</v>
      </c>
      <c r="AE737" s="110">
        <f>(Tabelle1[[#This Row],[gesamter Wärmebedarf unter Berücksichtigung Wirkungsgrad Gasfeuerungsanlage (Gas) '[kWh/a'] 2030]]*0.7)/8760</f>
        <v>0</v>
      </c>
      <c r="AF737" s="8">
        <f t="shared" si="67"/>
        <v>0</v>
      </c>
      <c r="AG737" s="119" t="s">
        <v>54</v>
      </c>
      <c r="AH737" s="117">
        <v>1</v>
      </c>
      <c r="AI737" s="10">
        <v>0</v>
      </c>
      <c r="AJ737" s="98">
        <f t="shared" si="70"/>
        <v>0</v>
      </c>
      <c r="AK737" s="119" t="s">
        <v>54</v>
      </c>
      <c r="AL737" s="117">
        <v>1</v>
      </c>
      <c r="AM737" s="10">
        <v>0</v>
      </c>
      <c r="AN737" s="98"/>
      <c r="AO737" s="119" t="s">
        <v>54</v>
      </c>
      <c r="AP737" s="117">
        <v>1</v>
      </c>
      <c r="AQ737" s="10">
        <v>0</v>
      </c>
      <c r="AR737" s="98">
        <f t="shared" si="71"/>
        <v>0</v>
      </c>
      <c r="AS737" s="119" t="s">
        <v>54</v>
      </c>
      <c r="AT737" s="117">
        <v>1</v>
      </c>
      <c r="AU737" s="10">
        <v>0</v>
      </c>
      <c r="AV737" s="8"/>
    </row>
    <row r="738" spans="1:48" x14ac:dyDescent="0.25">
      <c r="A738" s="6">
        <v>10735</v>
      </c>
      <c r="B738" s="6">
        <v>449373</v>
      </c>
      <c r="C738" s="6">
        <v>5424977</v>
      </c>
      <c r="D738" s="205">
        <v>8</v>
      </c>
      <c r="E738" s="75" t="s">
        <v>210</v>
      </c>
      <c r="F738" s="6">
        <v>6.73</v>
      </c>
      <c r="G738" s="6">
        <v>70</v>
      </c>
      <c r="H738" s="6">
        <v>471.1</v>
      </c>
      <c r="I738" s="6">
        <v>140</v>
      </c>
      <c r="J738" s="6">
        <f t="shared" si="66"/>
        <v>65954</v>
      </c>
      <c r="K738" s="6"/>
      <c r="L738" s="84">
        <f t="shared" si="68"/>
        <v>67300</v>
      </c>
      <c r="M738" s="7"/>
      <c r="N738" s="7"/>
      <c r="O738" s="7"/>
      <c r="P738" s="7"/>
      <c r="Q738" s="7"/>
      <c r="R738" s="7"/>
      <c r="S738" s="119" t="s">
        <v>53</v>
      </c>
      <c r="T738" s="117">
        <v>6.73</v>
      </c>
      <c r="U738" s="10">
        <v>67300</v>
      </c>
      <c r="V738" s="98">
        <f t="shared" si="69"/>
        <v>1.345809279599234E-4</v>
      </c>
      <c r="W738" s="119" t="s">
        <v>53</v>
      </c>
      <c r="X738" s="117">
        <v>6.73</v>
      </c>
      <c r="Y738" s="10">
        <v>67300</v>
      </c>
      <c r="Z738" s="98"/>
      <c r="AA738" s="9">
        <v>146</v>
      </c>
      <c r="AB738" s="119" t="s">
        <v>53</v>
      </c>
      <c r="AC738" s="117">
        <v>6.73</v>
      </c>
      <c r="AD738" s="10">
        <v>67300</v>
      </c>
      <c r="AE738" s="110">
        <f>(Tabelle1[[#This Row],[gesamter Wärmebedarf unter Berücksichtigung Wirkungsgrad Gasfeuerungsanlage (Gas) '[kWh/a'] 2030]]*0.7)/8760</f>
        <v>5.377853881278539</v>
      </c>
      <c r="AF738" s="8">
        <f t="shared" si="67"/>
        <v>1.3011067520181876E-4</v>
      </c>
      <c r="AG738" s="119" t="s">
        <v>54</v>
      </c>
      <c r="AH738" s="117">
        <v>6.73</v>
      </c>
      <c r="AI738" s="10">
        <v>0</v>
      </c>
      <c r="AJ738" s="98">
        <f t="shared" si="70"/>
        <v>0</v>
      </c>
      <c r="AK738" s="119" t="s">
        <v>54</v>
      </c>
      <c r="AL738" s="117">
        <v>6.73</v>
      </c>
      <c r="AM738" s="10">
        <v>0</v>
      </c>
      <c r="AN738" s="98"/>
      <c r="AO738" s="119" t="s">
        <v>54</v>
      </c>
      <c r="AP738" s="117">
        <v>6.73</v>
      </c>
      <c r="AQ738" s="10">
        <v>0</v>
      </c>
      <c r="AR738" s="98">
        <f t="shared" si="71"/>
        <v>0</v>
      </c>
      <c r="AS738" s="119" t="s">
        <v>54</v>
      </c>
      <c r="AT738" s="117">
        <v>6.73</v>
      </c>
      <c r="AU738" s="10">
        <v>0</v>
      </c>
      <c r="AV738" s="8"/>
    </row>
    <row r="739" spans="1:48" x14ac:dyDescent="0.25">
      <c r="A739" s="6">
        <v>10736</v>
      </c>
      <c r="B739" s="6">
        <v>449367</v>
      </c>
      <c r="C739" s="6">
        <v>5424965</v>
      </c>
      <c r="D739" s="205">
        <v>15</v>
      </c>
      <c r="E739" s="6" t="s">
        <v>212</v>
      </c>
      <c r="F739" s="6">
        <v>1</v>
      </c>
      <c r="G739" s="6">
        <v>150</v>
      </c>
      <c r="H739" s="6">
        <v>150</v>
      </c>
      <c r="I739" s="6">
        <v>30</v>
      </c>
      <c r="J739" s="6">
        <f t="shared" si="66"/>
        <v>4500</v>
      </c>
      <c r="K739" s="6"/>
      <c r="L739" s="84">
        <f t="shared" si="68"/>
        <v>4591.8367346938776</v>
      </c>
      <c r="M739" s="7"/>
      <c r="N739" s="7"/>
      <c r="O739" s="7"/>
      <c r="P739" s="7"/>
      <c r="Q739" s="7"/>
      <c r="R739" s="7"/>
      <c r="S739" s="119" t="s">
        <v>54</v>
      </c>
      <c r="T739" s="117">
        <v>1</v>
      </c>
      <c r="U739" s="10">
        <v>0</v>
      </c>
      <c r="V739" s="98">
        <f t="shared" si="69"/>
        <v>0</v>
      </c>
      <c r="W739" s="119" t="s">
        <v>54</v>
      </c>
      <c r="X739" s="117">
        <v>1</v>
      </c>
      <c r="Y739" s="10">
        <v>0</v>
      </c>
      <c r="Z739" s="98"/>
      <c r="AA739" s="9">
        <v>809</v>
      </c>
      <c r="AB739" s="119" t="s">
        <v>54</v>
      </c>
      <c r="AC739" s="117">
        <v>1</v>
      </c>
      <c r="AD739" s="10">
        <v>0</v>
      </c>
      <c r="AE739" s="110">
        <f>(Tabelle1[[#This Row],[gesamter Wärmebedarf unter Berücksichtigung Wirkungsgrad Gasfeuerungsanlage (Gas) '[kWh/a'] 2030]]*0.7)/8760</f>
        <v>0</v>
      </c>
      <c r="AF739" s="8">
        <f t="shared" si="67"/>
        <v>0</v>
      </c>
      <c r="AG739" s="119" t="s">
        <v>54</v>
      </c>
      <c r="AH739" s="117">
        <v>1</v>
      </c>
      <c r="AI739" s="10">
        <v>0</v>
      </c>
      <c r="AJ739" s="98">
        <f t="shared" si="70"/>
        <v>0</v>
      </c>
      <c r="AK739" s="119" t="s">
        <v>54</v>
      </c>
      <c r="AL739" s="117">
        <v>1</v>
      </c>
      <c r="AM739" s="10">
        <v>0</v>
      </c>
      <c r="AN739" s="98"/>
      <c r="AO739" s="119" t="s">
        <v>54</v>
      </c>
      <c r="AP739" s="117">
        <v>1</v>
      </c>
      <c r="AQ739" s="10">
        <v>0</v>
      </c>
      <c r="AR739" s="98">
        <f t="shared" si="71"/>
        <v>0</v>
      </c>
      <c r="AS739" s="119" t="s">
        <v>54</v>
      </c>
      <c r="AT739" s="117">
        <v>1</v>
      </c>
      <c r="AU739" s="10">
        <v>0</v>
      </c>
      <c r="AV739" s="8"/>
    </row>
    <row r="740" spans="1:48" x14ac:dyDescent="0.25">
      <c r="A740" s="6">
        <v>10737</v>
      </c>
      <c r="B740" s="6">
        <v>449366</v>
      </c>
      <c r="C740" s="6">
        <v>5424951</v>
      </c>
      <c r="D740" s="205">
        <v>12</v>
      </c>
      <c r="E740" s="6" t="s">
        <v>212</v>
      </c>
      <c r="F740" s="6">
        <v>1</v>
      </c>
      <c r="G740" s="6">
        <v>150</v>
      </c>
      <c r="H740" s="6">
        <v>150</v>
      </c>
      <c r="I740" s="6">
        <v>50</v>
      </c>
      <c r="J740" s="6">
        <f t="shared" si="66"/>
        <v>7500</v>
      </c>
      <c r="K740" s="6"/>
      <c r="L740" s="84">
        <f t="shared" si="68"/>
        <v>7653.0612244897957</v>
      </c>
      <c r="M740" s="7"/>
      <c r="N740" s="7"/>
      <c r="O740" s="7"/>
      <c r="P740" s="7"/>
      <c r="Q740" s="7"/>
      <c r="R740" s="7"/>
      <c r="S740" s="119" t="s">
        <v>54</v>
      </c>
      <c r="T740" s="117">
        <v>1</v>
      </c>
      <c r="U740" s="10">
        <v>0</v>
      </c>
      <c r="V740" s="98">
        <f t="shared" si="69"/>
        <v>0</v>
      </c>
      <c r="W740" s="119" t="s">
        <v>54</v>
      </c>
      <c r="X740" s="117">
        <v>1</v>
      </c>
      <c r="Y740" s="10">
        <v>0</v>
      </c>
      <c r="Z740" s="98"/>
      <c r="AA740" s="9">
        <v>1690</v>
      </c>
      <c r="AB740" s="119" t="s">
        <v>54</v>
      </c>
      <c r="AC740" s="117">
        <v>1</v>
      </c>
      <c r="AD740" s="10">
        <v>0</v>
      </c>
      <c r="AE740" s="110">
        <f>(Tabelle1[[#This Row],[gesamter Wärmebedarf unter Berücksichtigung Wirkungsgrad Gasfeuerungsanlage (Gas) '[kWh/a'] 2030]]*0.7)/8760</f>
        <v>0</v>
      </c>
      <c r="AF740" s="8">
        <f t="shared" si="67"/>
        <v>0</v>
      </c>
      <c r="AG740" s="119" t="s">
        <v>54</v>
      </c>
      <c r="AH740" s="117">
        <v>1</v>
      </c>
      <c r="AI740" s="10">
        <v>0</v>
      </c>
      <c r="AJ740" s="98">
        <f t="shared" si="70"/>
        <v>0</v>
      </c>
      <c r="AK740" s="119" t="s">
        <v>54</v>
      </c>
      <c r="AL740" s="117">
        <v>1</v>
      </c>
      <c r="AM740" s="10">
        <v>0</v>
      </c>
      <c r="AN740" s="98"/>
      <c r="AO740" s="119" t="s">
        <v>54</v>
      </c>
      <c r="AP740" s="117">
        <v>1</v>
      </c>
      <c r="AQ740" s="10">
        <v>0</v>
      </c>
      <c r="AR740" s="98">
        <f t="shared" si="71"/>
        <v>0</v>
      </c>
      <c r="AS740" s="119" t="s">
        <v>54</v>
      </c>
      <c r="AT740" s="117">
        <v>1</v>
      </c>
      <c r="AU740" s="10">
        <v>0</v>
      </c>
      <c r="AV740" s="8"/>
    </row>
    <row r="741" spans="1:48" x14ac:dyDescent="0.25">
      <c r="A741" s="6">
        <v>10738</v>
      </c>
      <c r="B741" s="6">
        <v>449393</v>
      </c>
      <c r="C741" s="6">
        <v>5424942</v>
      </c>
      <c r="D741" s="205">
        <v>17</v>
      </c>
      <c r="E741" s="75" t="s">
        <v>210</v>
      </c>
      <c r="F741" s="6">
        <v>6.73</v>
      </c>
      <c r="G741" s="6">
        <v>70</v>
      </c>
      <c r="H741" s="6">
        <v>471.1</v>
      </c>
      <c r="I741" s="6">
        <v>70</v>
      </c>
      <c r="J741" s="6">
        <f t="shared" si="66"/>
        <v>32977</v>
      </c>
      <c r="K741" s="6"/>
      <c r="L741" s="84">
        <f t="shared" si="68"/>
        <v>33650</v>
      </c>
      <c r="M741" s="7"/>
      <c r="N741" s="7"/>
      <c r="O741" s="7"/>
      <c r="P741" s="7"/>
      <c r="Q741" s="7"/>
      <c r="R741" s="7"/>
      <c r="S741" s="119" t="s">
        <v>54</v>
      </c>
      <c r="T741" s="117">
        <v>6.73</v>
      </c>
      <c r="U741" s="10">
        <v>0</v>
      </c>
      <c r="V741" s="98">
        <f t="shared" si="69"/>
        <v>0</v>
      </c>
      <c r="W741" s="119" t="s">
        <v>54</v>
      </c>
      <c r="X741" s="117">
        <v>6.73</v>
      </c>
      <c r="Y741" s="10">
        <v>0</v>
      </c>
      <c r="Z741" s="98"/>
      <c r="AA741" s="9">
        <v>869</v>
      </c>
      <c r="AB741" s="119" t="s">
        <v>54</v>
      </c>
      <c r="AC741" s="117">
        <v>6.73</v>
      </c>
      <c r="AD741" s="10">
        <v>0</v>
      </c>
      <c r="AE741" s="110">
        <f>(Tabelle1[[#This Row],[gesamter Wärmebedarf unter Berücksichtigung Wirkungsgrad Gasfeuerungsanlage (Gas) '[kWh/a'] 2030]]*0.7)/8760</f>
        <v>0</v>
      </c>
      <c r="AF741" s="8">
        <f t="shared" si="67"/>
        <v>0</v>
      </c>
      <c r="AG741" s="119" t="s">
        <v>54</v>
      </c>
      <c r="AH741" s="117">
        <v>6.73</v>
      </c>
      <c r="AI741" s="10">
        <v>0</v>
      </c>
      <c r="AJ741" s="98">
        <f t="shared" si="70"/>
        <v>0</v>
      </c>
      <c r="AK741" s="119" t="s">
        <v>54</v>
      </c>
      <c r="AL741" s="117">
        <v>6.73</v>
      </c>
      <c r="AM741" s="10">
        <v>0</v>
      </c>
      <c r="AN741" s="98"/>
      <c r="AO741" s="119" t="s">
        <v>54</v>
      </c>
      <c r="AP741" s="117">
        <v>6.73</v>
      </c>
      <c r="AQ741" s="10">
        <v>0</v>
      </c>
      <c r="AR741" s="98">
        <f t="shared" si="71"/>
        <v>0</v>
      </c>
      <c r="AS741" s="119" t="s">
        <v>54</v>
      </c>
      <c r="AT741" s="117">
        <v>6.73</v>
      </c>
      <c r="AU741" s="10">
        <v>0</v>
      </c>
      <c r="AV741" s="8"/>
    </row>
    <row r="742" spans="1:48" x14ac:dyDescent="0.25">
      <c r="A742" s="6">
        <v>10739</v>
      </c>
      <c r="B742" s="6">
        <v>449376</v>
      </c>
      <c r="C742" s="6">
        <v>5424916</v>
      </c>
      <c r="D742" s="205">
        <v>10</v>
      </c>
      <c r="E742" s="6" t="s">
        <v>212</v>
      </c>
      <c r="F742" s="6">
        <v>1</v>
      </c>
      <c r="G742" s="6">
        <v>150</v>
      </c>
      <c r="H742" s="6">
        <v>150</v>
      </c>
      <c r="I742" s="6">
        <v>210</v>
      </c>
      <c r="J742" s="6">
        <f t="shared" si="66"/>
        <v>31500</v>
      </c>
      <c r="K742" s="6"/>
      <c r="L742" s="84">
        <f t="shared" si="68"/>
        <v>32142.857142857145</v>
      </c>
      <c r="M742" s="7"/>
      <c r="N742" s="7"/>
      <c r="O742" s="7"/>
      <c r="P742" s="7"/>
      <c r="Q742" s="7"/>
      <c r="R742" s="7"/>
      <c r="S742" s="119" t="s">
        <v>53</v>
      </c>
      <c r="T742" s="117">
        <v>1</v>
      </c>
      <c r="U742" s="10">
        <v>32142.857142857145</v>
      </c>
      <c r="V742" s="98">
        <f t="shared" si="69"/>
        <v>6.4276605372495791E-5</v>
      </c>
      <c r="W742" s="119" t="s">
        <v>53</v>
      </c>
      <c r="X742" s="117">
        <v>1</v>
      </c>
      <c r="Y742" s="10">
        <v>32142.857142857145</v>
      </c>
      <c r="Z742" s="98"/>
      <c r="AA742" s="9">
        <v>427</v>
      </c>
      <c r="AB742" s="119" t="s">
        <v>53</v>
      </c>
      <c r="AC742" s="117">
        <v>1</v>
      </c>
      <c r="AD742" s="10">
        <v>32142.857142857145</v>
      </c>
      <c r="AE742" s="110">
        <f>(Tabelle1[[#This Row],[gesamter Wärmebedarf unter Berücksichtigung Wirkungsgrad Gasfeuerungsanlage (Gas) '[kWh/a'] 2030]]*0.7)/8760</f>
        <v>2.5684931506849313</v>
      </c>
      <c r="AF742" s="8">
        <f t="shared" si="67"/>
        <v>6.2141587604349862E-5</v>
      </c>
      <c r="AG742" s="119" t="s">
        <v>53</v>
      </c>
      <c r="AH742" s="117">
        <v>1</v>
      </c>
      <c r="AI742" s="10">
        <v>32142.857142857145</v>
      </c>
      <c r="AJ742" s="98">
        <f t="shared" si="70"/>
        <v>3.0543324635790393E-5</v>
      </c>
      <c r="AK742" s="119" t="s">
        <v>53</v>
      </c>
      <c r="AL742" s="117">
        <v>1</v>
      </c>
      <c r="AM742" s="10">
        <v>32142.857142857145</v>
      </c>
      <c r="AN742" s="98"/>
      <c r="AO742" s="119" t="s">
        <v>53</v>
      </c>
      <c r="AP742" s="117">
        <v>1</v>
      </c>
      <c r="AQ742" s="10">
        <v>32142.857142857145</v>
      </c>
      <c r="AR742" s="98">
        <f t="shared" si="71"/>
        <v>3.0543324635790393E-5</v>
      </c>
      <c r="AS742" s="119" t="s">
        <v>53</v>
      </c>
      <c r="AT742" s="117">
        <v>1</v>
      </c>
      <c r="AU742" s="10">
        <v>32142.857142857145</v>
      </c>
      <c r="AV742" s="8"/>
    </row>
    <row r="743" spans="1:48" x14ac:dyDescent="0.25">
      <c r="A743" s="6">
        <v>10740</v>
      </c>
      <c r="B743" s="6">
        <v>449354</v>
      </c>
      <c r="C743" s="6">
        <v>5424917</v>
      </c>
      <c r="D743" s="205">
        <v>12</v>
      </c>
      <c r="E743" s="6" t="s">
        <v>211</v>
      </c>
      <c r="F743" s="6">
        <v>2</v>
      </c>
      <c r="G743" s="6">
        <v>112</v>
      </c>
      <c r="H743" s="6">
        <v>224</v>
      </c>
      <c r="I743" s="6">
        <v>190</v>
      </c>
      <c r="J743" s="6">
        <f t="shared" si="66"/>
        <v>42560</v>
      </c>
      <c r="K743" s="6"/>
      <c r="L743" s="84">
        <f t="shared" si="68"/>
        <v>43428.571428571428</v>
      </c>
      <c r="M743" s="7"/>
      <c r="N743" s="7"/>
      <c r="O743" s="7"/>
      <c r="P743" s="7"/>
      <c r="Q743" s="7"/>
      <c r="R743" s="7"/>
      <c r="S743" s="119" t="s">
        <v>53</v>
      </c>
      <c r="T743" s="117">
        <v>2</v>
      </c>
      <c r="U743" s="10">
        <v>43428.571428571428</v>
      </c>
      <c r="V743" s="98">
        <f t="shared" si="69"/>
        <v>8.6844835703283184E-5</v>
      </c>
      <c r="W743" s="119" t="s">
        <v>53</v>
      </c>
      <c r="X743" s="117">
        <v>2</v>
      </c>
      <c r="Y743" s="10">
        <v>43428.571428571428</v>
      </c>
      <c r="Z743" s="98"/>
      <c r="AA743" s="9">
        <v>663</v>
      </c>
      <c r="AB743" s="119" t="s">
        <v>53</v>
      </c>
      <c r="AC743" s="117">
        <v>2</v>
      </c>
      <c r="AD743" s="10">
        <v>43428.571428571428</v>
      </c>
      <c r="AE743" s="110">
        <f>(Tabelle1[[#This Row],[gesamter Wärmebedarf unter Berücksichtigung Wirkungsgrad Gasfeuerungsanlage (Gas) '[kWh/a'] 2030]]*0.7)/8760</f>
        <v>3.4703196347031957</v>
      </c>
      <c r="AF743" s="8">
        <f t="shared" si="67"/>
        <v>8.3960189474321584E-5</v>
      </c>
      <c r="AG743" s="119" t="s">
        <v>53</v>
      </c>
      <c r="AH743" s="117">
        <v>2</v>
      </c>
      <c r="AI743" s="10">
        <v>43428.571428571428</v>
      </c>
      <c r="AJ743" s="98">
        <f t="shared" si="70"/>
        <v>4.1267425285690124E-5</v>
      </c>
      <c r="AK743" s="119" t="s">
        <v>53</v>
      </c>
      <c r="AL743" s="117">
        <v>2</v>
      </c>
      <c r="AM743" s="10">
        <v>43428.571428571428</v>
      </c>
      <c r="AN743" s="98"/>
      <c r="AO743" s="119" t="s">
        <v>53</v>
      </c>
      <c r="AP743" s="117">
        <v>2</v>
      </c>
      <c r="AQ743" s="10">
        <v>43428.571428571428</v>
      </c>
      <c r="AR743" s="98">
        <f t="shared" si="71"/>
        <v>4.1267425285690124E-5</v>
      </c>
      <c r="AS743" s="119" t="s">
        <v>53</v>
      </c>
      <c r="AT743" s="117">
        <v>2</v>
      </c>
      <c r="AU743" s="10">
        <v>43428.571428571428</v>
      </c>
      <c r="AV743" s="8"/>
    </row>
    <row r="744" spans="1:48" x14ac:dyDescent="0.25">
      <c r="A744" s="6">
        <v>10741</v>
      </c>
      <c r="B744" s="6">
        <v>449399</v>
      </c>
      <c r="C744" s="6">
        <v>5424924</v>
      </c>
      <c r="D744" s="205">
        <v>29</v>
      </c>
      <c r="E744" s="6" t="s">
        <v>212</v>
      </c>
      <c r="F744" s="6">
        <v>1</v>
      </c>
      <c r="G744" s="6">
        <v>150</v>
      </c>
      <c r="H744" s="6">
        <v>150</v>
      </c>
      <c r="I744" s="6">
        <v>200</v>
      </c>
      <c r="J744" s="6">
        <f t="shared" si="66"/>
        <v>30000</v>
      </c>
      <c r="K744" s="6"/>
      <c r="L744" s="84">
        <f t="shared" si="68"/>
        <v>30612.244897959183</v>
      </c>
      <c r="M744" s="7"/>
      <c r="N744" s="7"/>
      <c r="O744" s="7"/>
      <c r="P744" s="7"/>
      <c r="Q744" s="7"/>
      <c r="R744" s="7"/>
      <c r="S744" s="119" t="s">
        <v>54</v>
      </c>
      <c r="T744" s="117">
        <v>1</v>
      </c>
      <c r="U744" s="10">
        <v>0</v>
      </c>
      <c r="V744" s="98">
        <f t="shared" si="69"/>
        <v>0</v>
      </c>
      <c r="W744" s="119" t="s">
        <v>54</v>
      </c>
      <c r="X744" s="117">
        <v>1</v>
      </c>
      <c r="Y744" s="10">
        <v>0</v>
      </c>
      <c r="Z744" s="98"/>
      <c r="AA744" s="9">
        <v>411</v>
      </c>
      <c r="AB744" s="119" t="s">
        <v>54</v>
      </c>
      <c r="AC744" s="117">
        <v>1</v>
      </c>
      <c r="AD744" s="10">
        <v>0</v>
      </c>
      <c r="AE744" s="110">
        <f>(Tabelle1[[#This Row],[gesamter Wärmebedarf unter Berücksichtigung Wirkungsgrad Gasfeuerungsanlage (Gas) '[kWh/a'] 2030]]*0.7)/8760</f>
        <v>0</v>
      </c>
      <c r="AF744" s="8">
        <f t="shared" si="67"/>
        <v>0</v>
      </c>
      <c r="AG744" s="119" t="s">
        <v>54</v>
      </c>
      <c r="AH744" s="117">
        <v>1</v>
      </c>
      <c r="AI744" s="10">
        <v>0</v>
      </c>
      <c r="AJ744" s="98">
        <f t="shared" si="70"/>
        <v>0</v>
      </c>
      <c r="AK744" s="119" t="s">
        <v>54</v>
      </c>
      <c r="AL744" s="117">
        <v>1</v>
      </c>
      <c r="AM744" s="10">
        <v>0</v>
      </c>
      <c r="AN744" s="98"/>
      <c r="AO744" s="119" t="s">
        <v>54</v>
      </c>
      <c r="AP744" s="117">
        <v>1</v>
      </c>
      <c r="AQ744" s="10">
        <v>0</v>
      </c>
      <c r="AR744" s="98">
        <f t="shared" si="71"/>
        <v>0</v>
      </c>
      <c r="AS744" s="119" t="s">
        <v>54</v>
      </c>
      <c r="AT744" s="117">
        <v>1</v>
      </c>
      <c r="AU744" s="10">
        <v>0</v>
      </c>
      <c r="AV744" s="8"/>
    </row>
    <row r="745" spans="1:48" x14ac:dyDescent="0.25">
      <c r="A745" s="6">
        <v>10742</v>
      </c>
      <c r="B745" s="6">
        <v>449331</v>
      </c>
      <c r="C745" s="6">
        <v>5424984</v>
      </c>
      <c r="D745" s="205">
        <v>10</v>
      </c>
      <c r="E745" s="6" t="s">
        <v>211</v>
      </c>
      <c r="F745" s="6">
        <v>2</v>
      </c>
      <c r="G745" s="6">
        <v>112</v>
      </c>
      <c r="H745" s="6">
        <v>224</v>
      </c>
      <c r="I745" s="6">
        <v>140</v>
      </c>
      <c r="J745" s="6">
        <f t="shared" si="66"/>
        <v>31360</v>
      </c>
      <c r="K745" s="6"/>
      <c r="L745" s="84">
        <f t="shared" si="68"/>
        <v>32000</v>
      </c>
      <c r="M745" s="7"/>
      <c r="N745" s="7"/>
      <c r="O745" s="7"/>
      <c r="P745" s="7"/>
      <c r="Q745" s="7"/>
      <c r="R745" s="7"/>
      <c r="S745" s="119" t="s">
        <v>53</v>
      </c>
      <c r="T745" s="117">
        <v>2</v>
      </c>
      <c r="U745" s="10">
        <v>32000</v>
      </c>
      <c r="V745" s="98">
        <f t="shared" si="69"/>
        <v>6.3990931570840246E-5</v>
      </c>
      <c r="W745" s="119" t="s">
        <v>53</v>
      </c>
      <c r="X745" s="117">
        <v>2</v>
      </c>
      <c r="Y745" s="10">
        <v>32000</v>
      </c>
      <c r="Z745" s="98"/>
      <c r="AA745" s="9">
        <v>299</v>
      </c>
      <c r="AB745" s="119" t="s">
        <v>53</v>
      </c>
      <c r="AC745" s="117">
        <v>2</v>
      </c>
      <c r="AD745" s="10">
        <v>32000</v>
      </c>
      <c r="AE745" s="110">
        <f>(Tabelle1[[#This Row],[gesamter Wärmebedarf unter Berücksichtigung Wirkungsgrad Gasfeuerungsanlage (Gas) '[kWh/a'] 2030]]*0.7)/8760</f>
        <v>2.5570776255707761</v>
      </c>
      <c r="AF745" s="8">
        <f t="shared" si="67"/>
        <v>6.1865402770552755E-5</v>
      </c>
      <c r="AG745" s="119" t="s">
        <v>53</v>
      </c>
      <c r="AH745" s="117">
        <v>2</v>
      </c>
      <c r="AI745" s="10">
        <v>32000</v>
      </c>
      <c r="AJ745" s="98">
        <f t="shared" si="70"/>
        <v>3.0407576526297987E-5</v>
      </c>
      <c r="AK745" s="119" t="s">
        <v>53</v>
      </c>
      <c r="AL745" s="117">
        <v>2</v>
      </c>
      <c r="AM745" s="10">
        <v>32000</v>
      </c>
      <c r="AN745" s="98"/>
      <c r="AO745" s="119" t="s">
        <v>53</v>
      </c>
      <c r="AP745" s="117">
        <v>2</v>
      </c>
      <c r="AQ745" s="10">
        <v>32000</v>
      </c>
      <c r="AR745" s="98">
        <f t="shared" si="71"/>
        <v>3.0407576526297987E-5</v>
      </c>
      <c r="AS745" s="119" t="s">
        <v>54</v>
      </c>
      <c r="AT745" s="117">
        <v>2</v>
      </c>
      <c r="AU745" s="10">
        <v>0</v>
      </c>
      <c r="AV745" s="8"/>
    </row>
    <row r="746" spans="1:48" x14ac:dyDescent="0.25">
      <c r="A746" s="6">
        <v>10743</v>
      </c>
      <c r="B746" s="6">
        <v>449344</v>
      </c>
      <c r="C746" s="6">
        <v>5424977</v>
      </c>
      <c r="D746" s="205">
        <v>14</v>
      </c>
      <c r="E746" s="75" t="s">
        <v>210</v>
      </c>
      <c r="F746" s="6">
        <v>6.73</v>
      </c>
      <c r="G746" s="6">
        <v>70</v>
      </c>
      <c r="H746" s="6">
        <v>471.1</v>
      </c>
      <c r="I746" s="6">
        <v>210</v>
      </c>
      <c r="J746" s="6">
        <f t="shared" si="66"/>
        <v>98931</v>
      </c>
      <c r="K746" s="6"/>
      <c r="L746" s="84">
        <f t="shared" si="68"/>
        <v>100950</v>
      </c>
      <c r="M746" s="7"/>
      <c r="N746" s="7"/>
      <c r="O746" s="7"/>
      <c r="P746" s="7"/>
      <c r="Q746" s="7"/>
      <c r="R746" s="7"/>
      <c r="S746" s="119" t="s">
        <v>53</v>
      </c>
      <c r="T746" s="117">
        <v>6.73</v>
      </c>
      <c r="U746" s="10">
        <v>100950</v>
      </c>
      <c r="V746" s="98">
        <f t="shared" si="69"/>
        <v>2.0187139193988509E-4</v>
      </c>
      <c r="W746" s="119" t="s">
        <v>53</v>
      </c>
      <c r="X746" s="117">
        <v>6.73</v>
      </c>
      <c r="Y746" s="10">
        <v>100950</v>
      </c>
      <c r="Z746" s="98"/>
      <c r="AA746" s="9">
        <v>1436</v>
      </c>
      <c r="AB746" s="119" t="s">
        <v>53</v>
      </c>
      <c r="AC746" s="117">
        <v>6.73</v>
      </c>
      <c r="AD746" s="10">
        <v>100950</v>
      </c>
      <c r="AE746" s="110">
        <f>(Tabelle1[[#This Row],[gesamter Wärmebedarf unter Berücksichtigung Wirkungsgrad Gasfeuerungsanlage (Gas) '[kWh/a'] 2030]]*0.7)/8760</f>
        <v>8.0667808219178081</v>
      </c>
      <c r="AF746" s="8">
        <f t="shared" si="67"/>
        <v>1.9516601280272812E-4</v>
      </c>
      <c r="AG746" s="119" t="s">
        <v>53</v>
      </c>
      <c r="AH746" s="117">
        <v>6.73</v>
      </c>
      <c r="AI746" s="10">
        <v>100950</v>
      </c>
      <c r="AJ746" s="98">
        <f t="shared" si="70"/>
        <v>9.5926401572805678E-5</v>
      </c>
      <c r="AK746" s="119" t="s">
        <v>53</v>
      </c>
      <c r="AL746" s="117">
        <v>6.73</v>
      </c>
      <c r="AM746" s="10">
        <v>100950</v>
      </c>
      <c r="AN746" s="98"/>
      <c r="AO746" s="119" t="s">
        <v>53</v>
      </c>
      <c r="AP746" s="117">
        <v>6.73</v>
      </c>
      <c r="AQ746" s="10">
        <v>100950</v>
      </c>
      <c r="AR746" s="98">
        <f t="shared" si="71"/>
        <v>9.5926401572805678E-5</v>
      </c>
      <c r="AS746" s="119" t="s">
        <v>53</v>
      </c>
      <c r="AT746" s="117">
        <v>6.73</v>
      </c>
      <c r="AU746" s="10">
        <v>100950</v>
      </c>
      <c r="AV746" s="8"/>
    </row>
    <row r="747" spans="1:48" x14ac:dyDescent="0.25">
      <c r="A747" s="6">
        <v>10744</v>
      </c>
      <c r="B747" s="6">
        <v>449357</v>
      </c>
      <c r="C747" s="6">
        <v>5425008</v>
      </c>
      <c r="D747" s="205">
        <v>19</v>
      </c>
      <c r="E747" s="6" t="s">
        <v>195</v>
      </c>
      <c r="F747" s="6">
        <v>1</v>
      </c>
      <c r="G747" s="6">
        <v>90</v>
      </c>
      <c r="H747" s="6">
        <v>90</v>
      </c>
      <c r="I747" s="6">
        <v>200</v>
      </c>
      <c r="J747" s="6">
        <f t="shared" si="66"/>
        <v>18000</v>
      </c>
      <c r="K747" s="6"/>
      <c r="L747" s="84">
        <f t="shared" si="68"/>
        <v>18367.34693877551</v>
      </c>
      <c r="M747" s="7"/>
      <c r="N747" s="7"/>
      <c r="O747" s="7"/>
      <c r="P747" s="7"/>
      <c r="Q747" s="7"/>
      <c r="R747" s="7"/>
      <c r="S747" s="119" t="s">
        <v>53</v>
      </c>
      <c r="T747" s="117">
        <v>1</v>
      </c>
      <c r="U747" s="10">
        <v>18367.34693877551</v>
      </c>
      <c r="V747" s="98">
        <f t="shared" si="69"/>
        <v>3.6729488784283305E-5</v>
      </c>
      <c r="W747" s="119" t="s">
        <v>53</v>
      </c>
      <c r="X747" s="117">
        <v>1</v>
      </c>
      <c r="Y747" s="10">
        <v>18367.34693877551</v>
      </c>
      <c r="Z747" s="98"/>
      <c r="AA747" s="9">
        <v>849</v>
      </c>
      <c r="AB747" s="119" t="s">
        <v>53</v>
      </c>
      <c r="AC747" s="117">
        <v>1</v>
      </c>
      <c r="AD747" s="10">
        <v>18367.34693877551</v>
      </c>
      <c r="AE747" s="110">
        <f>(Tabelle1[[#This Row],[gesamter Wärmebedarf unter Berücksichtigung Wirkungsgrad Gasfeuerungsanlage (Gas) '[kWh/a'] 2030]]*0.7)/8760</f>
        <v>1.4677103718199609</v>
      </c>
      <c r="AF747" s="8">
        <f t="shared" si="67"/>
        <v>3.5509478631057065E-5</v>
      </c>
      <c r="AG747" s="119" t="s">
        <v>53</v>
      </c>
      <c r="AH747" s="117">
        <v>1</v>
      </c>
      <c r="AI747" s="10">
        <v>18367.34693877551</v>
      </c>
      <c r="AJ747" s="98">
        <f t="shared" si="70"/>
        <v>1.7453328363308793E-5</v>
      </c>
      <c r="AK747" s="119" t="s">
        <v>53</v>
      </c>
      <c r="AL747" s="117">
        <v>1</v>
      </c>
      <c r="AM747" s="10">
        <v>18367.34693877551</v>
      </c>
      <c r="AN747" s="98"/>
      <c r="AO747" s="119" t="s">
        <v>53</v>
      </c>
      <c r="AP747" s="117">
        <v>1</v>
      </c>
      <c r="AQ747" s="10">
        <v>18367.34693877551</v>
      </c>
      <c r="AR747" s="98">
        <f t="shared" si="71"/>
        <v>1.7453328363308793E-5</v>
      </c>
      <c r="AS747" s="119" t="s">
        <v>53</v>
      </c>
      <c r="AT747" s="117">
        <v>1</v>
      </c>
      <c r="AU747" s="10">
        <v>18367.34693877551</v>
      </c>
      <c r="AV747" s="8"/>
    </row>
    <row r="748" spans="1:48" x14ac:dyDescent="0.25">
      <c r="A748" s="6">
        <v>10745</v>
      </c>
      <c r="B748" s="6">
        <v>449329</v>
      </c>
      <c r="C748" s="6">
        <v>5425011</v>
      </c>
      <c r="D748" s="205">
        <v>16</v>
      </c>
      <c r="E748" s="6" t="s">
        <v>212</v>
      </c>
      <c r="F748" s="6">
        <v>1</v>
      </c>
      <c r="G748" s="6">
        <v>150</v>
      </c>
      <c r="H748" s="6">
        <v>150</v>
      </c>
      <c r="I748" s="6">
        <v>330</v>
      </c>
      <c r="J748" s="6">
        <f t="shared" si="66"/>
        <v>49500</v>
      </c>
      <c r="K748" s="6"/>
      <c r="L748" s="84">
        <f t="shared" si="68"/>
        <v>50510.204081632655</v>
      </c>
      <c r="M748" s="7"/>
      <c r="N748" s="7"/>
      <c r="O748" s="7"/>
      <c r="P748" s="7"/>
      <c r="Q748" s="7"/>
      <c r="R748" s="7"/>
      <c r="S748" s="119" t="s">
        <v>54</v>
      </c>
      <c r="T748" s="117">
        <v>1</v>
      </c>
      <c r="U748" s="10">
        <v>0</v>
      </c>
      <c r="V748" s="98">
        <f t="shared" si="69"/>
        <v>0</v>
      </c>
      <c r="W748" s="119" t="s">
        <v>54</v>
      </c>
      <c r="X748" s="117">
        <v>1</v>
      </c>
      <c r="Y748" s="10">
        <v>0</v>
      </c>
      <c r="Z748" s="98"/>
      <c r="AA748" s="9">
        <v>745</v>
      </c>
      <c r="AB748" s="119" t="s">
        <v>54</v>
      </c>
      <c r="AC748" s="117">
        <v>1</v>
      </c>
      <c r="AD748" s="10">
        <v>0</v>
      </c>
      <c r="AE748" s="110">
        <f>(Tabelle1[[#This Row],[gesamter Wärmebedarf unter Berücksichtigung Wirkungsgrad Gasfeuerungsanlage (Gas) '[kWh/a'] 2030]]*0.7)/8760</f>
        <v>0</v>
      </c>
      <c r="AF748" s="8">
        <f t="shared" si="67"/>
        <v>0</v>
      </c>
      <c r="AG748" s="119" t="s">
        <v>54</v>
      </c>
      <c r="AH748" s="117">
        <v>1</v>
      </c>
      <c r="AI748" s="10">
        <v>0</v>
      </c>
      <c r="AJ748" s="98">
        <f t="shared" si="70"/>
        <v>0</v>
      </c>
      <c r="AK748" s="119" t="s">
        <v>54</v>
      </c>
      <c r="AL748" s="117">
        <v>1</v>
      </c>
      <c r="AM748" s="10">
        <v>0</v>
      </c>
      <c r="AN748" s="98"/>
      <c r="AO748" s="119" t="s">
        <v>54</v>
      </c>
      <c r="AP748" s="117">
        <v>1</v>
      </c>
      <c r="AQ748" s="10">
        <v>0</v>
      </c>
      <c r="AR748" s="98">
        <f t="shared" si="71"/>
        <v>0</v>
      </c>
      <c r="AS748" s="119" t="s">
        <v>54</v>
      </c>
      <c r="AT748" s="117">
        <v>1</v>
      </c>
      <c r="AU748" s="10">
        <v>0</v>
      </c>
      <c r="AV748" s="8"/>
    </row>
    <row r="749" spans="1:48" x14ac:dyDescent="0.25">
      <c r="A749" s="6">
        <v>10746</v>
      </c>
      <c r="B749" s="6">
        <v>449341</v>
      </c>
      <c r="C749" s="6">
        <v>5425010</v>
      </c>
      <c r="D749" s="205">
        <v>17</v>
      </c>
      <c r="E749" s="6" t="s">
        <v>212</v>
      </c>
      <c r="F749" s="6">
        <v>1</v>
      </c>
      <c r="G749" s="6">
        <v>150</v>
      </c>
      <c r="H749" s="6">
        <v>150</v>
      </c>
      <c r="I749" s="6">
        <v>110</v>
      </c>
      <c r="J749" s="6">
        <f t="shared" si="66"/>
        <v>16500</v>
      </c>
      <c r="K749" s="6"/>
      <c r="L749" s="84">
        <f t="shared" si="68"/>
        <v>16836.734693877552</v>
      </c>
      <c r="M749" s="7"/>
      <c r="N749" s="7"/>
      <c r="O749" s="7"/>
      <c r="P749" s="7"/>
      <c r="Q749" s="7"/>
      <c r="R749" s="7"/>
      <c r="S749" s="119" t="s">
        <v>53</v>
      </c>
      <c r="T749" s="117">
        <v>1</v>
      </c>
      <c r="U749" s="10">
        <v>16836.734693877552</v>
      </c>
      <c r="V749" s="98">
        <f t="shared" si="69"/>
        <v>3.3668698052259696E-5</v>
      </c>
      <c r="W749" s="119" t="s">
        <v>53</v>
      </c>
      <c r="X749" s="117">
        <v>1</v>
      </c>
      <c r="Y749" s="10">
        <v>16836.734693877552</v>
      </c>
      <c r="Z749" s="98"/>
      <c r="AA749" s="9">
        <v>1250</v>
      </c>
      <c r="AB749" s="119" t="s">
        <v>53</v>
      </c>
      <c r="AC749" s="117">
        <v>1</v>
      </c>
      <c r="AD749" s="10">
        <v>16836.734693877552</v>
      </c>
      <c r="AE749" s="110">
        <f>(Tabelle1[[#This Row],[gesamter Wärmebedarf unter Berücksichtigung Wirkungsgrad Gasfeuerungsanlage (Gas) '[kWh/a'] 2030]]*0.7)/8760</f>
        <v>1.3454011741682974</v>
      </c>
      <c r="AF749" s="8">
        <f t="shared" si="67"/>
        <v>3.2550355411802309E-5</v>
      </c>
      <c r="AG749" s="119" t="s">
        <v>53</v>
      </c>
      <c r="AH749" s="117">
        <v>1</v>
      </c>
      <c r="AI749" s="10">
        <v>16836.734693877552</v>
      </c>
      <c r="AJ749" s="98">
        <f t="shared" si="70"/>
        <v>1.599888433303306E-5</v>
      </c>
      <c r="AK749" s="119" t="s">
        <v>53</v>
      </c>
      <c r="AL749" s="117">
        <v>1</v>
      </c>
      <c r="AM749" s="10">
        <v>16836.734693877552</v>
      </c>
      <c r="AN749" s="98"/>
      <c r="AO749" s="119" t="s">
        <v>54</v>
      </c>
      <c r="AP749" s="117">
        <v>1</v>
      </c>
      <c r="AQ749" s="10">
        <v>0</v>
      </c>
      <c r="AR749" s="98">
        <f t="shared" si="71"/>
        <v>0</v>
      </c>
      <c r="AS749" s="119" t="s">
        <v>54</v>
      </c>
      <c r="AT749" s="117">
        <v>1</v>
      </c>
      <c r="AU749" s="10">
        <v>0</v>
      </c>
      <c r="AV749" s="8"/>
    </row>
    <row r="750" spans="1:48" x14ac:dyDescent="0.25">
      <c r="A750" s="6">
        <v>10747</v>
      </c>
      <c r="B750" s="6">
        <v>449297</v>
      </c>
      <c r="C750" s="6">
        <v>5425052</v>
      </c>
      <c r="D750" s="205">
        <v>11</v>
      </c>
      <c r="E750" s="6" t="s">
        <v>212</v>
      </c>
      <c r="F750" s="6">
        <v>1</v>
      </c>
      <c r="G750" s="6">
        <v>150</v>
      </c>
      <c r="H750" s="6">
        <v>150</v>
      </c>
      <c r="I750" s="6">
        <v>170</v>
      </c>
      <c r="J750" s="6">
        <f t="shared" si="66"/>
        <v>25500</v>
      </c>
      <c r="K750" s="6"/>
      <c r="L750" s="84">
        <f t="shared" si="68"/>
        <v>26020.408163265307</v>
      </c>
      <c r="M750" s="7"/>
      <c r="N750" s="7"/>
      <c r="O750" s="7"/>
      <c r="P750" s="7"/>
      <c r="Q750" s="7"/>
      <c r="R750" s="7"/>
      <c r="S750" s="119" t="s">
        <v>53</v>
      </c>
      <c r="T750" s="117">
        <v>1</v>
      </c>
      <c r="U750" s="10">
        <v>26020.408163265307</v>
      </c>
      <c r="V750" s="98">
        <f t="shared" si="69"/>
        <v>5.2033442444401349E-5</v>
      </c>
      <c r="W750" s="119" t="s">
        <v>53</v>
      </c>
      <c r="X750" s="117">
        <v>1</v>
      </c>
      <c r="Y750" s="10">
        <v>26020.408163265307</v>
      </c>
      <c r="Z750" s="98"/>
      <c r="AA750" s="9">
        <v>1381</v>
      </c>
      <c r="AB750" s="119" t="s">
        <v>53</v>
      </c>
      <c r="AC750" s="117">
        <v>1</v>
      </c>
      <c r="AD750" s="10">
        <v>26020.408163265307</v>
      </c>
      <c r="AE750" s="110">
        <f>(Tabelle1[[#This Row],[gesamter Wärmebedarf unter Berücksichtigung Wirkungsgrad Gasfeuerungsanlage (Gas) '[kWh/a'] 2030]]*0.7)/8760</f>
        <v>2.0792563600782779</v>
      </c>
      <c r="AF750" s="8">
        <f t="shared" si="67"/>
        <v>5.0305094727330838E-5</v>
      </c>
      <c r="AG750" s="119" t="s">
        <v>53</v>
      </c>
      <c r="AH750" s="117">
        <v>1</v>
      </c>
      <c r="AI750" s="10">
        <v>26020.408163265307</v>
      </c>
      <c r="AJ750" s="98">
        <f t="shared" si="70"/>
        <v>2.4725548514687455E-5</v>
      </c>
      <c r="AK750" s="119" t="s">
        <v>53</v>
      </c>
      <c r="AL750" s="117">
        <v>1</v>
      </c>
      <c r="AM750" s="10">
        <v>26020.408163265307</v>
      </c>
      <c r="AN750" s="98"/>
      <c r="AO750" s="119" t="s">
        <v>53</v>
      </c>
      <c r="AP750" s="117">
        <v>1</v>
      </c>
      <c r="AQ750" s="10">
        <v>26020.408163265307</v>
      </c>
      <c r="AR750" s="98">
        <f t="shared" si="71"/>
        <v>2.4725548514687455E-5</v>
      </c>
      <c r="AS750" s="119" t="s">
        <v>53</v>
      </c>
      <c r="AT750" s="117">
        <v>1</v>
      </c>
      <c r="AU750" s="10">
        <v>26020.408163265307</v>
      </c>
      <c r="AV750" s="8"/>
    </row>
    <row r="751" spans="1:48" x14ac:dyDescent="0.25">
      <c r="A751" s="6">
        <v>10748</v>
      </c>
      <c r="B751" s="6">
        <v>449296</v>
      </c>
      <c r="C751" s="6">
        <v>5425041</v>
      </c>
      <c r="D751" s="205">
        <v>10</v>
      </c>
      <c r="E751" s="6" t="s">
        <v>195</v>
      </c>
      <c r="F751" s="6">
        <v>1</v>
      </c>
      <c r="G751" s="6">
        <v>90</v>
      </c>
      <c r="H751" s="6">
        <v>90</v>
      </c>
      <c r="I751" s="6">
        <v>280</v>
      </c>
      <c r="J751" s="6">
        <f t="shared" si="66"/>
        <v>25200</v>
      </c>
      <c r="K751" s="6"/>
      <c r="L751" s="84">
        <f t="shared" si="68"/>
        <v>25714.285714285714</v>
      </c>
      <c r="M751" s="7"/>
      <c r="N751" s="7"/>
      <c r="O751" s="7"/>
      <c r="P751" s="7"/>
      <c r="Q751" s="7"/>
      <c r="R751" s="7"/>
      <c r="S751" s="119" t="s">
        <v>53</v>
      </c>
      <c r="T751" s="117">
        <v>1</v>
      </c>
      <c r="U751" s="10">
        <v>25714.285714285714</v>
      </c>
      <c r="V751" s="98">
        <f t="shared" si="69"/>
        <v>5.1421284297996631E-5</v>
      </c>
      <c r="W751" s="119" t="s">
        <v>53</v>
      </c>
      <c r="X751" s="117">
        <v>1</v>
      </c>
      <c r="Y751" s="10">
        <v>25714.285714285714</v>
      </c>
      <c r="Z751" s="98"/>
      <c r="AA751" s="9">
        <v>1322</v>
      </c>
      <c r="AB751" s="119" t="s">
        <v>53</v>
      </c>
      <c r="AC751" s="117">
        <v>1</v>
      </c>
      <c r="AD751" s="10">
        <v>25714.285714285714</v>
      </c>
      <c r="AE751" s="110">
        <f>(Tabelle1[[#This Row],[gesamter Wärmebedarf unter Berücksichtigung Wirkungsgrad Gasfeuerungsanlage (Gas) '[kWh/a'] 2030]]*0.7)/8760</f>
        <v>2.0547945205479454</v>
      </c>
      <c r="AF751" s="8">
        <f t="shared" si="67"/>
        <v>4.971327008347989E-5</v>
      </c>
      <c r="AG751" s="119" t="s">
        <v>53</v>
      </c>
      <c r="AH751" s="117">
        <v>1</v>
      </c>
      <c r="AI751" s="10">
        <v>25714.285714285714</v>
      </c>
      <c r="AJ751" s="98">
        <f t="shared" si="70"/>
        <v>2.4434659708632307E-5</v>
      </c>
      <c r="AK751" s="119" t="s">
        <v>54</v>
      </c>
      <c r="AL751" s="117">
        <v>1</v>
      </c>
      <c r="AM751" s="10">
        <v>0</v>
      </c>
      <c r="AN751" s="98"/>
      <c r="AO751" s="119" t="s">
        <v>54</v>
      </c>
      <c r="AP751" s="117">
        <v>1</v>
      </c>
      <c r="AQ751" s="10">
        <v>0</v>
      </c>
      <c r="AR751" s="98">
        <f t="shared" si="71"/>
        <v>0</v>
      </c>
      <c r="AS751" s="119" t="s">
        <v>54</v>
      </c>
      <c r="AT751" s="117">
        <v>1</v>
      </c>
      <c r="AU751" s="10">
        <v>0</v>
      </c>
      <c r="AV751" s="8"/>
    </row>
    <row r="752" spans="1:48" x14ac:dyDescent="0.25">
      <c r="A752" s="6">
        <v>10749</v>
      </c>
      <c r="B752" s="6">
        <v>449295</v>
      </c>
      <c r="C752" s="6">
        <v>5425016</v>
      </c>
      <c r="D752" s="205">
        <v>10</v>
      </c>
      <c r="E752" s="6" t="s">
        <v>212</v>
      </c>
      <c r="F752" s="6">
        <v>1</v>
      </c>
      <c r="G752" s="6">
        <v>150</v>
      </c>
      <c r="H752" s="6">
        <v>150</v>
      </c>
      <c r="I752" s="6">
        <v>270</v>
      </c>
      <c r="J752" s="6">
        <f t="shared" si="66"/>
        <v>40500</v>
      </c>
      <c r="K752" s="6"/>
      <c r="L752" s="84">
        <f t="shared" si="68"/>
        <v>41326.530612244896</v>
      </c>
      <c r="M752" s="7"/>
      <c r="N752" s="7"/>
      <c r="O752" s="7"/>
      <c r="P752" s="7"/>
      <c r="Q752" s="7"/>
      <c r="R752" s="7"/>
      <c r="S752" s="119" t="s">
        <v>53</v>
      </c>
      <c r="T752" s="117">
        <v>1</v>
      </c>
      <c r="U752" s="10">
        <v>41326.530612244896</v>
      </c>
      <c r="V752" s="98">
        <f t="shared" si="69"/>
        <v>8.2641349764637429E-5</v>
      </c>
      <c r="W752" s="119" t="s">
        <v>53</v>
      </c>
      <c r="X752" s="117">
        <v>1</v>
      </c>
      <c r="Y752" s="10">
        <v>41326.530612244896</v>
      </c>
      <c r="Z752" s="98"/>
      <c r="AA752" s="9">
        <v>48</v>
      </c>
      <c r="AB752" s="119" t="s">
        <v>53</v>
      </c>
      <c r="AC752" s="117">
        <v>1</v>
      </c>
      <c r="AD752" s="10">
        <v>41326.530612244896</v>
      </c>
      <c r="AE752" s="110">
        <f>(Tabelle1[[#This Row],[gesamter Wärmebedarf unter Berücksichtigung Wirkungsgrad Gasfeuerungsanlage (Gas) '[kWh/a'] 2030]]*0.7)/8760</f>
        <v>3.3023483365949113</v>
      </c>
      <c r="AF752" s="8">
        <f t="shared" si="67"/>
        <v>7.9896326919878384E-5</v>
      </c>
      <c r="AG752" s="119" t="s">
        <v>53</v>
      </c>
      <c r="AH752" s="117">
        <v>1</v>
      </c>
      <c r="AI752" s="10">
        <v>41326.530612244896</v>
      </c>
      <c r="AJ752" s="98">
        <f t="shared" si="70"/>
        <v>3.9269988817444781E-5</v>
      </c>
      <c r="AK752" s="119" t="s">
        <v>53</v>
      </c>
      <c r="AL752" s="117">
        <v>1</v>
      </c>
      <c r="AM752" s="10">
        <v>41326.530612244896</v>
      </c>
      <c r="AN752" s="98"/>
      <c r="AO752" s="119" t="s">
        <v>54</v>
      </c>
      <c r="AP752" s="117">
        <v>1</v>
      </c>
      <c r="AQ752" s="10">
        <v>0</v>
      </c>
      <c r="AR752" s="98">
        <f t="shared" si="71"/>
        <v>0</v>
      </c>
      <c r="AS752" s="119" t="s">
        <v>54</v>
      </c>
      <c r="AT752" s="117">
        <v>1</v>
      </c>
      <c r="AU752" s="10">
        <v>0</v>
      </c>
      <c r="AV752" s="8"/>
    </row>
    <row r="753" spans="1:48" x14ac:dyDescent="0.25">
      <c r="A753" s="6">
        <v>10750</v>
      </c>
      <c r="B753" s="6">
        <v>449243</v>
      </c>
      <c r="C753" s="6">
        <v>5425002</v>
      </c>
      <c r="D753" s="205">
        <v>15</v>
      </c>
      <c r="E753" s="6" t="s">
        <v>212</v>
      </c>
      <c r="F753" s="6">
        <v>1</v>
      </c>
      <c r="G753" s="6">
        <v>150</v>
      </c>
      <c r="H753" s="6">
        <v>150</v>
      </c>
      <c r="I753" s="6">
        <v>60</v>
      </c>
      <c r="J753" s="6">
        <f t="shared" si="66"/>
        <v>9000</v>
      </c>
      <c r="K753" s="6"/>
      <c r="L753" s="84">
        <f t="shared" si="68"/>
        <v>9183.6734693877552</v>
      </c>
      <c r="M753" s="7"/>
      <c r="N753" s="7"/>
      <c r="O753" s="7"/>
      <c r="P753" s="7"/>
      <c r="Q753" s="7"/>
      <c r="R753" s="7"/>
      <c r="S753" s="119" t="s">
        <v>53</v>
      </c>
      <c r="T753" s="117">
        <v>1</v>
      </c>
      <c r="U753" s="10">
        <v>9183.6734693877552</v>
      </c>
      <c r="V753" s="98">
        <f t="shared" si="69"/>
        <v>1.8364744392141652E-5</v>
      </c>
      <c r="W753" s="119" t="s">
        <v>53</v>
      </c>
      <c r="X753" s="117">
        <v>1</v>
      </c>
      <c r="Y753" s="10">
        <v>9183.6734693877552</v>
      </c>
      <c r="Z753" s="98"/>
      <c r="AA753" s="9">
        <v>1521</v>
      </c>
      <c r="AB753" s="119" t="s">
        <v>53</v>
      </c>
      <c r="AC753" s="117">
        <v>1</v>
      </c>
      <c r="AD753" s="10">
        <v>9183.6734693877552</v>
      </c>
      <c r="AE753" s="110">
        <f>(Tabelle1[[#This Row],[gesamter Wärmebedarf unter Berücksichtigung Wirkungsgrad Gasfeuerungsanlage (Gas) '[kWh/a'] 2030]]*0.7)/8760</f>
        <v>0.73385518590998045</v>
      </c>
      <c r="AF753" s="8">
        <f t="shared" si="67"/>
        <v>1.7754739315528532E-5</v>
      </c>
      <c r="AG753" s="119" t="s">
        <v>53</v>
      </c>
      <c r="AH753" s="117">
        <v>1</v>
      </c>
      <c r="AI753" s="10">
        <v>9183.6734693877552</v>
      </c>
      <c r="AJ753" s="98">
        <f t="shared" si="70"/>
        <v>8.7266641816543967E-6</v>
      </c>
      <c r="AK753" s="119" t="s">
        <v>53</v>
      </c>
      <c r="AL753" s="117">
        <v>1</v>
      </c>
      <c r="AM753" s="10">
        <v>9183.6734693877552</v>
      </c>
      <c r="AN753" s="98"/>
      <c r="AO753" s="119" t="s">
        <v>54</v>
      </c>
      <c r="AP753" s="117">
        <v>1</v>
      </c>
      <c r="AQ753" s="10">
        <v>0</v>
      </c>
      <c r="AR753" s="98">
        <f t="shared" si="71"/>
        <v>0</v>
      </c>
      <c r="AS753" s="119" t="s">
        <v>54</v>
      </c>
      <c r="AT753" s="117">
        <v>1</v>
      </c>
      <c r="AU753" s="10">
        <v>0</v>
      </c>
      <c r="AV753" s="8"/>
    </row>
    <row r="754" spans="1:48" x14ac:dyDescent="0.25">
      <c r="A754" s="6">
        <v>10751</v>
      </c>
      <c r="B754" s="6">
        <v>449267</v>
      </c>
      <c r="C754" s="6">
        <v>5425007</v>
      </c>
      <c r="D754" s="205">
        <v>10</v>
      </c>
      <c r="E754" s="6" t="s">
        <v>195</v>
      </c>
      <c r="F754" s="6">
        <v>1</v>
      </c>
      <c r="G754" s="6">
        <v>90</v>
      </c>
      <c r="H754" s="6">
        <v>90</v>
      </c>
      <c r="I754" s="6">
        <v>110</v>
      </c>
      <c r="J754" s="6">
        <f t="shared" si="66"/>
        <v>9900</v>
      </c>
      <c r="K754" s="6"/>
      <c r="L754" s="84">
        <f t="shared" si="68"/>
        <v>10102.040816326531</v>
      </c>
      <c r="M754" s="7"/>
      <c r="N754" s="7"/>
      <c r="O754" s="7"/>
      <c r="P754" s="7"/>
      <c r="Q754" s="7"/>
      <c r="R754" s="7"/>
      <c r="S754" s="119" t="s">
        <v>54</v>
      </c>
      <c r="T754" s="117">
        <v>1</v>
      </c>
      <c r="U754" s="10">
        <v>0</v>
      </c>
      <c r="V754" s="98">
        <f t="shared" si="69"/>
        <v>0</v>
      </c>
      <c r="W754" s="119" t="s">
        <v>54</v>
      </c>
      <c r="X754" s="117">
        <v>1</v>
      </c>
      <c r="Y754" s="10">
        <v>0</v>
      </c>
      <c r="Z754" s="98"/>
      <c r="AA754" s="9">
        <v>535</v>
      </c>
      <c r="AB754" s="119" t="s">
        <v>54</v>
      </c>
      <c r="AC754" s="117">
        <v>1</v>
      </c>
      <c r="AD754" s="10">
        <v>0</v>
      </c>
      <c r="AE754" s="110">
        <f>(Tabelle1[[#This Row],[gesamter Wärmebedarf unter Berücksichtigung Wirkungsgrad Gasfeuerungsanlage (Gas) '[kWh/a'] 2030]]*0.7)/8760</f>
        <v>0</v>
      </c>
      <c r="AF754" s="8">
        <f t="shared" si="67"/>
        <v>0</v>
      </c>
      <c r="AG754" s="119" t="s">
        <v>54</v>
      </c>
      <c r="AH754" s="117">
        <v>1</v>
      </c>
      <c r="AI754" s="10">
        <v>0</v>
      </c>
      <c r="AJ754" s="98">
        <f t="shared" si="70"/>
        <v>0</v>
      </c>
      <c r="AK754" s="119" t="s">
        <v>54</v>
      </c>
      <c r="AL754" s="117">
        <v>1</v>
      </c>
      <c r="AM754" s="10">
        <v>0</v>
      </c>
      <c r="AN754" s="98"/>
      <c r="AO754" s="119" t="s">
        <v>54</v>
      </c>
      <c r="AP754" s="117">
        <v>1</v>
      </c>
      <c r="AQ754" s="10">
        <v>0</v>
      </c>
      <c r="AR754" s="98">
        <f t="shared" si="71"/>
        <v>0</v>
      </c>
      <c r="AS754" s="119" t="s">
        <v>54</v>
      </c>
      <c r="AT754" s="117">
        <v>1</v>
      </c>
      <c r="AU754" s="10">
        <v>0</v>
      </c>
      <c r="AV754" s="8"/>
    </row>
    <row r="755" spans="1:48" x14ac:dyDescent="0.25">
      <c r="A755" s="6">
        <v>10752</v>
      </c>
      <c r="B755" s="6">
        <v>449239</v>
      </c>
      <c r="C755" s="6">
        <v>5425015</v>
      </c>
      <c r="D755" s="205">
        <v>16</v>
      </c>
      <c r="E755" s="6" t="s">
        <v>212</v>
      </c>
      <c r="F755" s="6">
        <v>1</v>
      </c>
      <c r="G755" s="6">
        <v>150</v>
      </c>
      <c r="H755" s="6">
        <v>150</v>
      </c>
      <c r="I755" s="6">
        <v>150</v>
      </c>
      <c r="J755" s="6">
        <f t="shared" si="66"/>
        <v>22500</v>
      </c>
      <c r="K755" s="6"/>
      <c r="L755" s="84">
        <f t="shared" si="68"/>
        <v>22959.18367346939</v>
      </c>
      <c r="M755" s="7"/>
      <c r="N755" s="7"/>
      <c r="O755" s="7"/>
      <c r="P755" s="7"/>
      <c r="Q755" s="7"/>
      <c r="R755" s="7"/>
      <c r="S755" s="119" t="s">
        <v>54</v>
      </c>
      <c r="T755" s="117">
        <v>1</v>
      </c>
      <c r="U755" s="10">
        <v>0</v>
      </c>
      <c r="V755" s="98">
        <f t="shared" si="69"/>
        <v>0</v>
      </c>
      <c r="W755" s="119" t="s">
        <v>54</v>
      </c>
      <c r="X755" s="117">
        <v>1</v>
      </c>
      <c r="Y755" s="10">
        <v>0</v>
      </c>
      <c r="Z755" s="98"/>
      <c r="AA755" s="9">
        <v>1109</v>
      </c>
      <c r="AB755" s="119" t="s">
        <v>53</v>
      </c>
      <c r="AC755" s="117">
        <v>1</v>
      </c>
      <c r="AD755" s="10">
        <v>22959.18367346939</v>
      </c>
      <c r="AE755" s="110">
        <f>(Tabelle1[[#This Row],[gesamter Wärmebedarf unter Berücksichtigung Wirkungsgrad Gasfeuerungsanlage (Gas) '[kWh/a'] 2030]]*0.7)/8760</f>
        <v>1.8346379647749511</v>
      </c>
      <c r="AF755" s="8">
        <f t="shared" si="67"/>
        <v>4.4386848288821333E-5</v>
      </c>
      <c r="AG755" s="119" t="s">
        <v>53</v>
      </c>
      <c r="AH755" s="117">
        <v>1</v>
      </c>
      <c r="AI755" s="10">
        <v>22959.18367346939</v>
      </c>
      <c r="AJ755" s="98">
        <f t="shared" si="70"/>
        <v>2.1816660454135991E-5</v>
      </c>
      <c r="AK755" s="119" t="s">
        <v>53</v>
      </c>
      <c r="AL755" s="117">
        <v>1</v>
      </c>
      <c r="AM755" s="10">
        <v>22959.18367346939</v>
      </c>
      <c r="AN755" s="98"/>
      <c r="AO755" s="119" t="s">
        <v>53</v>
      </c>
      <c r="AP755" s="117">
        <v>1</v>
      </c>
      <c r="AQ755" s="10">
        <v>22959.18367346939</v>
      </c>
      <c r="AR755" s="98">
        <f t="shared" si="71"/>
        <v>2.1816660454135991E-5</v>
      </c>
      <c r="AS755" s="119" t="s">
        <v>53</v>
      </c>
      <c r="AT755" s="117">
        <v>1</v>
      </c>
      <c r="AU755" s="10">
        <v>22959.18367346939</v>
      </c>
      <c r="AV755" s="8"/>
    </row>
    <row r="756" spans="1:48" x14ac:dyDescent="0.25">
      <c r="A756" s="6">
        <v>10753</v>
      </c>
      <c r="B756" s="6">
        <v>449636</v>
      </c>
      <c r="C756" s="6">
        <v>5424941</v>
      </c>
      <c r="D756" s="205">
        <v>8</v>
      </c>
      <c r="E756" s="6" t="s">
        <v>212</v>
      </c>
      <c r="F756" s="6">
        <v>1</v>
      </c>
      <c r="G756" s="6">
        <v>150</v>
      </c>
      <c r="H756" s="6">
        <v>150</v>
      </c>
      <c r="I756" s="6">
        <v>140</v>
      </c>
      <c r="J756" s="6">
        <f t="shared" si="66"/>
        <v>21000</v>
      </c>
      <c r="K756" s="6"/>
      <c r="L756" s="84">
        <f t="shared" si="68"/>
        <v>21428.571428571428</v>
      </c>
      <c r="M756" s="7"/>
      <c r="N756" s="7"/>
      <c r="O756" s="7"/>
      <c r="P756" s="7"/>
      <c r="Q756" s="7"/>
      <c r="R756" s="7"/>
      <c r="S756" s="119" t="s">
        <v>53</v>
      </c>
      <c r="T756" s="117">
        <v>1</v>
      </c>
      <c r="U756" s="10">
        <v>21428.571428571428</v>
      </c>
      <c r="V756" s="98">
        <f t="shared" si="69"/>
        <v>4.2851070248330516E-5</v>
      </c>
      <c r="W756" s="119" t="s">
        <v>53</v>
      </c>
      <c r="X756" s="117">
        <v>1</v>
      </c>
      <c r="Y756" s="10">
        <v>21428.571428571428</v>
      </c>
      <c r="Z756" s="98"/>
      <c r="AA756" s="9">
        <v>1688</v>
      </c>
      <c r="AB756" s="119" t="s">
        <v>53</v>
      </c>
      <c r="AC756" s="117">
        <v>1</v>
      </c>
      <c r="AD756" s="10">
        <v>21428.571428571428</v>
      </c>
      <c r="AE756" s="110">
        <f>(Tabelle1[[#This Row],[gesamter Wärmebedarf unter Berücksichtigung Wirkungsgrad Gasfeuerungsanlage (Gas) '[kWh/a'] 2030]]*0.7)/8760</f>
        <v>1.7123287671232874</v>
      </c>
      <c r="AF756" s="8">
        <f t="shared" si="67"/>
        <v>4.142772506956657E-5</v>
      </c>
      <c r="AG756" s="119" t="s">
        <v>53</v>
      </c>
      <c r="AH756" s="117">
        <v>1</v>
      </c>
      <c r="AI756" s="10">
        <v>21428.571428571428</v>
      </c>
      <c r="AJ756" s="98">
        <f t="shared" si="70"/>
        <v>2.0362216423860254E-5</v>
      </c>
      <c r="AK756" s="119" t="s">
        <v>54</v>
      </c>
      <c r="AL756" s="117">
        <v>1</v>
      </c>
      <c r="AM756" s="10">
        <v>0</v>
      </c>
      <c r="AN756" s="98"/>
      <c r="AO756" s="119" t="s">
        <v>54</v>
      </c>
      <c r="AP756" s="117">
        <v>1</v>
      </c>
      <c r="AQ756" s="10">
        <v>0</v>
      </c>
      <c r="AR756" s="98">
        <f t="shared" si="71"/>
        <v>0</v>
      </c>
      <c r="AS756" s="119" t="s">
        <v>54</v>
      </c>
      <c r="AT756" s="117">
        <v>1</v>
      </c>
      <c r="AU756" s="10">
        <v>0</v>
      </c>
      <c r="AV756" s="8"/>
    </row>
    <row r="757" spans="1:48" x14ac:dyDescent="0.25">
      <c r="A757" s="6">
        <v>10754</v>
      </c>
      <c r="B757" s="6">
        <v>449653</v>
      </c>
      <c r="C757" s="6">
        <v>5424942</v>
      </c>
      <c r="D757" s="205">
        <v>9</v>
      </c>
      <c r="E757" s="6" t="s">
        <v>195</v>
      </c>
      <c r="F757" s="6">
        <v>1</v>
      </c>
      <c r="G757" s="6">
        <v>90</v>
      </c>
      <c r="H757" s="6">
        <v>90</v>
      </c>
      <c r="I757" s="6">
        <v>190</v>
      </c>
      <c r="J757" s="6">
        <f t="shared" si="66"/>
        <v>17100</v>
      </c>
      <c r="K757" s="6"/>
      <c r="L757" s="84">
        <f t="shared" si="68"/>
        <v>17448.979591836734</v>
      </c>
      <c r="M757" s="7"/>
      <c r="N757" s="7"/>
      <c r="O757" s="7"/>
      <c r="P757" s="7"/>
      <c r="Q757" s="7"/>
      <c r="R757" s="7"/>
      <c r="S757" s="119" t="s">
        <v>53</v>
      </c>
      <c r="T757" s="117">
        <v>1</v>
      </c>
      <c r="U757" s="10">
        <v>17448.979591836734</v>
      </c>
      <c r="V757" s="98">
        <f t="shared" si="69"/>
        <v>3.4893014345069138E-5</v>
      </c>
      <c r="W757" s="119" t="s">
        <v>53</v>
      </c>
      <c r="X757" s="117">
        <v>1</v>
      </c>
      <c r="Y757" s="10">
        <v>17448.979591836734</v>
      </c>
      <c r="Z757" s="98"/>
      <c r="AA757" s="9">
        <v>978</v>
      </c>
      <c r="AB757" s="119" t="s">
        <v>53</v>
      </c>
      <c r="AC757" s="117">
        <v>1</v>
      </c>
      <c r="AD757" s="10">
        <v>17448.979591836734</v>
      </c>
      <c r="AE757" s="110">
        <f>(Tabelle1[[#This Row],[gesamter Wärmebedarf unter Berücksichtigung Wirkungsgrad Gasfeuerungsanlage (Gas) '[kWh/a'] 2030]]*0.7)/8760</f>
        <v>1.3943248532289627</v>
      </c>
      <c r="AF757" s="8">
        <f t="shared" si="67"/>
        <v>3.3734004699504213E-5</v>
      </c>
      <c r="AG757" s="119" t="s">
        <v>53</v>
      </c>
      <c r="AH757" s="117">
        <v>1</v>
      </c>
      <c r="AI757" s="10">
        <v>17448.979591836734</v>
      </c>
      <c r="AJ757" s="98">
        <f t="shared" si="70"/>
        <v>1.6580661945143356E-5</v>
      </c>
      <c r="AK757" s="119" t="s">
        <v>53</v>
      </c>
      <c r="AL757" s="117">
        <v>1</v>
      </c>
      <c r="AM757" s="10">
        <v>17448.979591836734</v>
      </c>
      <c r="AN757" s="98"/>
      <c r="AO757" s="119" t="s">
        <v>53</v>
      </c>
      <c r="AP757" s="117">
        <v>1</v>
      </c>
      <c r="AQ757" s="10">
        <v>17448.979591836734</v>
      </c>
      <c r="AR757" s="98">
        <f t="shared" si="71"/>
        <v>1.6580661945143356E-5</v>
      </c>
      <c r="AS757" s="119" t="s">
        <v>53</v>
      </c>
      <c r="AT757" s="117">
        <v>1</v>
      </c>
      <c r="AU757" s="10">
        <v>17448.979591836734</v>
      </c>
      <c r="AV757" s="8"/>
    </row>
    <row r="758" spans="1:48" x14ac:dyDescent="0.25">
      <c r="A758" s="6">
        <v>10755</v>
      </c>
      <c r="B758" s="6">
        <v>449653</v>
      </c>
      <c r="C758" s="6">
        <v>5424951</v>
      </c>
      <c r="D758" s="205">
        <v>7</v>
      </c>
      <c r="E758" s="6" t="s">
        <v>211</v>
      </c>
      <c r="F758" s="6">
        <v>2</v>
      </c>
      <c r="G758" s="6">
        <v>112</v>
      </c>
      <c r="H758" s="6">
        <v>224</v>
      </c>
      <c r="I758" s="6">
        <v>150</v>
      </c>
      <c r="J758" s="6">
        <f t="shared" si="66"/>
        <v>33600</v>
      </c>
      <c r="K758" s="6"/>
      <c r="L758" s="84">
        <f t="shared" si="68"/>
        <v>34285.71428571429</v>
      </c>
      <c r="M758" s="7"/>
      <c r="N758" s="7"/>
      <c r="O758" s="7"/>
      <c r="P758" s="7"/>
      <c r="Q758" s="7"/>
      <c r="R758" s="7"/>
      <c r="S758" s="119" t="s">
        <v>53</v>
      </c>
      <c r="T758" s="117">
        <v>2</v>
      </c>
      <c r="U758" s="10">
        <v>34285.71428571429</v>
      </c>
      <c r="V758" s="98">
        <f t="shared" si="69"/>
        <v>6.8561712397328828E-5</v>
      </c>
      <c r="W758" s="119" t="s">
        <v>53</v>
      </c>
      <c r="X758" s="117">
        <v>2</v>
      </c>
      <c r="Y758" s="10">
        <v>34285.71428571429</v>
      </c>
      <c r="Z758" s="98"/>
      <c r="AA758" s="9">
        <v>995</v>
      </c>
      <c r="AB758" s="119" t="s">
        <v>53</v>
      </c>
      <c r="AC758" s="117">
        <v>2</v>
      </c>
      <c r="AD758" s="10">
        <v>34285.71428571429</v>
      </c>
      <c r="AE758" s="110">
        <f>(Tabelle1[[#This Row],[gesamter Wärmebedarf unter Berücksichtigung Wirkungsgrad Gasfeuerungsanlage (Gas) '[kWh/a'] 2030]]*0.7)/8760</f>
        <v>2.7397260273972601</v>
      </c>
      <c r="AF758" s="8">
        <f t="shared" si="67"/>
        <v>6.6284360111306529E-5</v>
      </c>
      <c r="AG758" s="119" t="s">
        <v>54</v>
      </c>
      <c r="AH758" s="117">
        <v>2</v>
      </c>
      <c r="AI758" s="10">
        <v>0</v>
      </c>
      <c r="AJ758" s="98">
        <f t="shared" si="70"/>
        <v>0</v>
      </c>
      <c r="AK758" s="119" t="s">
        <v>54</v>
      </c>
      <c r="AL758" s="117">
        <v>2</v>
      </c>
      <c r="AM758" s="10">
        <v>0</v>
      </c>
      <c r="AN758" s="98"/>
      <c r="AO758" s="119" t="s">
        <v>54</v>
      </c>
      <c r="AP758" s="117">
        <v>2</v>
      </c>
      <c r="AQ758" s="10">
        <v>0</v>
      </c>
      <c r="AR758" s="98">
        <f t="shared" si="71"/>
        <v>0</v>
      </c>
      <c r="AS758" s="119" t="s">
        <v>54</v>
      </c>
      <c r="AT758" s="117">
        <v>2</v>
      </c>
      <c r="AU758" s="10">
        <v>0</v>
      </c>
      <c r="AV758" s="8"/>
    </row>
    <row r="759" spans="1:48" x14ac:dyDescent="0.25">
      <c r="A759" s="6">
        <v>10756</v>
      </c>
      <c r="B759" s="6">
        <v>449637</v>
      </c>
      <c r="C759" s="6">
        <v>5424971</v>
      </c>
      <c r="D759" s="205">
        <v>12</v>
      </c>
      <c r="E759" s="6" t="s">
        <v>212</v>
      </c>
      <c r="F759" s="6">
        <v>1</v>
      </c>
      <c r="G759" s="6">
        <v>150</v>
      </c>
      <c r="H759" s="6">
        <v>150</v>
      </c>
      <c r="I759" s="6">
        <v>260</v>
      </c>
      <c r="J759" s="6">
        <f t="shared" si="66"/>
        <v>39000</v>
      </c>
      <c r="K759" s="6"/>
      <c r="L759" s="84">
        <f t="shared" si="68"/>
        <v>39795.918367346938</v>
      </c>
      <c r="M759" s="7"/>
      <c r="N759" s="7"/>
      <c r="O759" s="7"/>
      <c r="P759" s="7"/>
      <c r="Q759" s="7"/>
      <c r="R759" s="7"/>
      <c r="S759" s="119" t="s">
        <v>53</v>
      </c>
      <c r="T759" s="117">
        <v>1</v>
      </c>
      <c r="U759" s="10">
        <v>39795.918367346938</v>
      </c>
      <c r="V759" s="98">
        <f t="shared" si="69"/>
        <v>7.9580559032613827E-5</v>
      </c>
      <c r="W759" s="119" t="s">
        <v>53</v>
      </c>
      <c r="X759" s="117">
        <v>1</v>
      </c>
      <c r="Y759" s="10">
        <v>39795.918367346938</v>
      </c>
      <c r="Z759" s="98"/>
      <c r="AA759" s="9">
        <v>130</v>
      </c>
      <c r="AB759" s="119" t="s">
        <v>53</v>
      </c>
      <c r="AC759" s="117">
        <v>1</v>
      </c>
      <c r="AD759" s="10">
        <v>39795.918367346938</v>
      </c>
      <c r="AE759" s="110">
        <f>(Tabelle1[[#This Row],[gesamter Wärmebedarf unter Berücksichtigung Wirkungsgrad Gasfeuerungsanlage (Gas) '[kWh/a'] 2030]]*0.7)/8760</f>
        <v>3.1800391389432483</v>
      </c>
      <c r="AF759" s="8">
        <f t="shared" si="67"/>
        <v>7.6937203700623628E-5</v>
      </c>
      <c r="AG759" s="119" t="s">
        <v>53</v>
      </c>
      <c r="AH759" s="117">
        <v>1</v>
      </c>
      <c r="AI759" s="10">
        <v>39795.918367346938</v>
      </c>
      <c r="AJ759" s="98">
        <f t="shared" si="70"/>
        <v>3.7815544787169047E-5</v>
      </c>
      <c r="AK759" s="119" t="s">
        <v>53</v>
      </c>
      <c r="AL759" s="117">
        <v>1</v>
      </c>
      <c r="AM759" s="10">
        <v>39795.918367346938</v>
      </c>
      <c r="AN759" s="98"/>
      <c r="AO759" s="119" t="s">
        <v>53</v>
      </c>
      <c r="AP759" s="117">
        <v>1</v>
      </c>
      <c r="AQ759" s="10">
        <v>39795.918367346938</v>
      </c>
      <c r="AR759" s="98">
        <f t="shared" si="71"/>
        <v>3.7815544787169047E-5</v>
      </c>
      <c r="AS759" s="119" t="s">
        <v>53</v>
      </c>
      <c r="AT759" s="117">
        <v>1</v>
      </c>
      <c r="AU759" s="10">
        <v>39795.918367346938</v>
      </c>
      <c r="AV759" s="8"/>
    </row>
    <row r="760" spans="1:48" x14ac:dyDescent="0.25">
      <c r="A760" s="6">
        <v>10757</v>
      </c>
      <c r="B760" s="6">
        <v>449662</v>
      </c>
      <c r="C760" s="6">
        <v>5424974</v>
      </c>
      <c r="D760" s="205">
        <v>12</v>
      </c>
      <c r="E760" s="6" t="s">
        <v>212</v>
      </c>
      <c r="F760" s="6">
        <v>1</v>
      </c>
      <c r="G760" s="6">
        <v>150</v>
      </c>
      <c r="H760" s="6">
        <v>150</v>
      </c>
      <c r="I760" s="6">
        <v>170</v>
      </c>
      <c r="J760" s="6">
        <f t="shared" si="66"/>
        <v>25500</v>
      </c>
      <c r="K760" s="6"/>
      <c r="L760" s="84">
        <f t="shared" si="68"/>
        <v>26020.408163265307</v>
      </c>
      <c r="M760" s="7"/>
      <c r="N760" s="7"/>
      <c r="O760" s="7"/>
      <c r="P760" s="7"/>
      <c r="Q760" s="7"/>
      <c r="R760" s="7"/>
      <c r="S760" s="119" t="s">
        <v>53</v>
      </c>
      <c r="T760" s="117">
        <v>1</v>
      </c>
      <c r="U760" s="10">
        <v>26020.408163265307</v>
      </c>
      <c r="V760" s="98">
        <f t="shared" si="69"/>
        <v>5.2033442444401349E-5</v>
      </c>
      <c r="W760" s="119" t="s">
        <v>53</v>
      </c>
      <c r="X760" s="117">
        <v>1</v>
      </c>
      <c r="Y760" s="10">
        <v>26020.408163265307</v>
      </c>
      <c r="Z760" s="98"/>
      <c r="AA760" s="9">
        <v>1051</v>
      </c>
      <c r="AB760" s="119" t="s">
        <v>53</v>
      </c>
      <c r="AC760" s="117">
        <v>1</v>
      </c>
      <c r="AD760" s="10">
        <v>26020.408163265307</v>
      </c>
      <c r="AE760" s="110">
        <f>(Tabelle1[[#This Row],[gesamter Wärmebedarf unter Berücksichtigung Wirkungsgrad Gasfeuerungsanlage (Gas) '[kWh/a'] 2030]]*0.7)/8760</f>
        <v>2.0792563600782779</v>
      </c>
      <c r="AF760" s="8">
        <f t="shared" si="67"/>
        <v>5.0305094727330838E-5</v>
      </c>
      <c r="AG760" s="119" t="s">
        <v>53</v>
      </c>
      <c r="AH760" s="117">
        <v>1</v>
      </c>
      <c r="AI760" s="10">
        <v>26020.408163265307</v>
      </c>
      <c r="AJ760" s="98">
        <f t="shared" si="70"/>
        <v>2.4725548514687455E-5</v>
      </c>
      <c r="AK760" s="119" t="s">
        <v>53</v>
      </c>
      <c r="AL760" s="117">
        <v>1</v>
      </c>
      <c r="AM760" s="10">
        <v>26020.408163265307</v>
      </c>
      <c r="AN760" s="98"/>
      <c r="AO760" s="119" t="s">
        <v>53</v>
      </c>
      <c r="AP760" s="117">
        <v>1</v>
      </c>
      <c r="AQ760" s="10">
        <v>26020.408163265307</v>
      </c>
      <c r="AR760" s="98">
        <f t="shared" si="71"/>
        <v>2.4725548514687455E-5</v>
      </c>
      <c r="AS760" s="119" t="s">
        <v>53</v>
      </c>
      <c r="AT760" s="117">
        <v>1</v>
      </c>
      <c r="AU760" s="10">
        <v>26020.408163265307</v>
      </c>
      <c r="AV760" s="8"/>
    </row>
    <row r="761" spans="1:48" x14ac:dyDescent="0.25">
      <c r="A761" s="6">
        <v>10758</v>
      </c>
      <c r="B761" s="6">
        <v>449643</v>
      </c>
      <c r="C761" s="6">
        <v>5424978</v>
      </c>
      <c r="D761" s="205">
        <v>7</v>
      </c>
      <c r="E761" s="6" t="s">
        <v>195</v>
      </c>
      <c r="F761" s="6">
        <v>1</v>
      </c>
      <c r="G761" s="6">
        <v>90</v>
      </c>
      <c r="H761" s="6">
        <v>90</v>
      </c>
      <c r="I761" s="6">
        <v>160</v>
      </c>
      <c r="J761" s="6">
        <f t="shared" si="66"/>
        <v>14400</v>
      </c>
      <c r="K761" s="6"/>
      <c r="L761" s="84">
        <f t="shared" si="68"/>
        <v>14693.877551020409</v>
      </c>
      <c r="M761" s="7"/>
      <c r="N761" s="7"/>
      <c r="O761" s="7"/>
      <c r="P761" s="7"/>
      <c r="Q761" s="7"/>
      <c r="R761" s="7"/>
      <c r="S761" s="119" t="s">
        <v>54</v>
      </c>
      <c r="T761" s="117">
        <v>1</v>
      </c>
      <c r="U761" s="10">
        <v>0</v>
      </c>
      <c r="V761" s="98">
        <f t="shared" si="69"/>
        <v>0</v>
      </c>
      <c r="W761" s="119" t="s">
        <v>54</v>
      </c>
      <c r="X761" s="117">
        <v>1</v>
      </c>
      <c r="Y761" s="10">
        <v>0</v>
      </c>
      <c r="Z761" s="98"/>
      <c r="AA761" s="9">
        <v>233</v>
      </c>
      <c r="AB761" s="119" t="s">
        <v>54</v>
      </c>
      <c r="AC761" s="117">
        <v>1</v>
      </c>
      <c r="AD761" s="10">
        <v>0</v>
      </c>
      <c r="AE761" s="110">
        <f>(Tabelle1[[#This Row],[gesamter Wärmebedarf unter Berücksichtigung Wirkungsgrad Gasfeuerungsanlage (Gas) '[kWh/a'] 2030]]*0.7)/8760</f>
        <v>0</v>
      </c>
      <c r="AF761" s="8">
        <f t="shared" si="67"/>
        <v>0</v>
      </c>
      <c r="AG761" s="119" t="s">
        <v>54</v>
      </c>
      <c r="AH761" s="117">
        <v>1</v>
      </c>
      <c r="AI761" s="10">
        <v>0</v>
      </c>
      <c r="AJ761" s="98">
        <f t="shared" si="70"/>
        <v>0</v>
      </c>
      <c r="AK761" s="119" t="s">
        <v>54</v>
      </c>
      <c r="AL761" s="117">
        <v>1</v>
      </c>
      <c r="AM761" s="10">
        <v>0</v>
      </c>
      <c r="AN761" s="98"/>
      <c r="AO761" s="119" t="s">
        <v>54</v>
      </c>
      <c r="AP761" s="117">
        <v>1</v>
      </c>
      <c r="AQ761" s="10">
        <v>0</v>
      </c>
      <c r="AR761" s="98">
        <f t="shared" si="71"/>
        <v>0</v>
      </c>
      <c r="AS761" s="119" t="s">
        <v>54</v>
      </c>
      <c r="AT761" s="117">
        <v>1</v>
      </c>
      <c r="AU761" s="10">
        <v>0</v>
      </c>
      <c r="AV761" s="8"/>
    </row>
    <row r="762" spans="1:48" x14ac:dyDescent="0.25">
      <c r="A762" s="6">
        <v>10759</v>
      </c>
      <c r="B762" s="6">
        <v>449637</v>
      </c>
      <c r="C762" s="6">
        <v>5424999</v>
      </c>
      <c r="D762" s="205">
        <v>17</v>
      </c>
      <c r="E762" s="6" t="s">
        <v>212</v>
      </c>
      <c r="F762" s="6">
        <v>1</v>
      </c>
      <c r="G762" s="6">
        <v>150</v>
      </c>
      <c r="H762" s="6">
        <v>150</v>
      </c>
      <c r="I762" s="6">
        <v>130</v>
      </c>
      <c r="J762" s="6">
        <f t="shared" si="66"/>
        <v>19500</v>
      </c>
      <c r="K762" s="6"/>
      <c r="L762" s="84">
        <f t="shared" si="68"/>
        <v>19897.959183673469</v>
      </c>
      <c r="M762" s="7"/>
      <c r="N762" s="7"/>
      <c r="O762" s="7"/>
      <c r="P762" s="7"/>
      <c r="Q762" s="7"/>
      <c r="R762" s="7"/>
      <c r="S762" s="119" t="s">
        <v>53</v>
      </c>
      <c r="T762" s="117">
        <v>1</v>
      </c>
      <c r="U762" s="10">
        <v>19897.959183673469</v>
      </c>
      <c r="V762" s="98">
        <f t="shared" si="69"/>
        <v>3.9790279516306914E-5</v>
      </c>
      <c r="W762" s="119" t="s">
        <v>53</v>
      </c>
      <c r="X762" s="117">
        <v>1</v>
      </c>
      <c r="Y762" s="10">
        <v>19897.959183673469</v>
      </c>
      <c r="Z762" s="98"/>
      <c r="AA762" s="9">
        <v>272</v>
      </c>
      <c r="AB762" s="119" t="s">
        <v>53</v>
      </c>
      <c r="AC762" s="117">
        <v>1</v>
      </c>
      <c r="AD762" s="10">
        <v>19897.959183673469</v>
      </c>
      <c r="AE762" s="110">
        <f>(Tabelle1[[#This Row],[gesamter Wärmebedarf unter Berücksichtigung Wirkungsgrad Gasfeuerungsanlage (Gas) '[kWh/a'] 2030]]*0.7)/8760</f>
        <v>1.5900195694716242</v>
      </c>
      <c r="AF762" s="8">
        <f t="shared" si="67"/>
        <v>3.8468601850311814E-5</v>
      </c>
      <c r="AG762" s="119" t="s">
        <v>53</v>
      </c>
      <c r="AH762" s="117">
        <v>1</v>
      </c>
      <c r="AI762" s="10">
        <v>19897.959183673469</v>
      </c>
      <c r="AJ762" s="98">
        <f t="shared" si="70"/>
        <v>1.8907772393584524E-5</v>
      </c>
      <c r="AK762" s="119" t="s">
        <v>53</v>
      </c>
      <c r="AL762" s="117">
        <v>1</v>
      </c>
      <c r="AM762" s="10">
        <v>19897.959183673469</v>
      </c>
      <c r="AN762" s="98"/>
      <c r="AO762" s="119" t="s">
        <v>53</v>
      </c>
      <c r="AP762" s="117">
        <v>1</v>
      </c>
      <c r="AQ762" s="10">
        <v>19897.959183673469</v>
      </c>
      <c r="AR762" s="98">
        <f t="shared" si="71"/>
        <v>1.8907772393584524E-5</v>
      </c>
      <c r="AS762" s="119" t="s">
        <v>53</v>
      </c>
      <c r="AT762" s="117">
        <v>1</v>
      </c>
      <c r="AU762" s="10">
        <v>19897.959183673469</v>
      </c>
      <c r="AV762" s="8"/>
    </row>
    <row r="763" spans="1:48" x14ac:dyDescent="0.25">
      <c r="A763" s="6">
        <v>10760</v>
      </c>
      <c r="B763" s="6">
        <v>449665</v>
      </c>
      <c r="C763" s="6">
        <v>5424999</v>
      </c>
      <c r="D763" s="205">
        <v>11</v>
      </c>
      <c r="E763" s="6" t="s">
        <v>211</v>
      </c>
      <c r="F763" s="6">
        <v>2</v>
      </c>
      <c r="G763" s="6">
        <v>112</v>
      </c>
      <c r="H763" s="6">
        <v>224</v>
      </c>
      <c r="I763" s="6">
        <v>160</v>
      </c>
      <c r="J763" s="6">
        <f t="shared" si="66"/>
        <v>35840</v>
      </c>
      <c r="K763" s="6"/>
      <c r="L763" s="84">
        <f t="shared" si="68"/>
        <v>36571.428571428572</v>
      </c>
      <c r="M763" s="7"/>
      <c r="N763" s="7"/>
      <c r="O763" s="7"/>
      <c r="P763" s="7"/>
      <c r="Q763" s="7"/>
      <c r="R763" s="7"/>
      <c r="S763" s="119" t="s">
        <v>53</v>
      </c>
      <c r="T763" s="117">
        <v>2</v>
      </c>
      <c r="U763" s="10">
        <v>36571.428571428572</v>
      </c>
      <c r="V763" s="98">
        <f t="shared" si="69"/>
        <v>7.3132493223817424E-5</v>
      </c>
      <c r="W763" s="119" t="s">
        <v>53</v>
      </c>
      <c r="X763" s="117">
        <v>2</v>
      </c>
      <c r="Y763" s="10">
        <v>36571.428571428572</v>
      </c>
      <c r="Z763" s="98"/>
      <c r="AA763" s="9">
        <v>1552</v>
      </c>
      <c r="AB763" s="119" t="s">
        <v>53</v>
      </c>
      <c r="AC763" s="117">
        <v>2</v>
      </c>
      <c r="AD763" s="10">
        <v>36571.428571428572</v>
      </c>
      <c r="AE763" s="110">
        <f>(Tabelle1[[#This Row],[gesamter Wärmebedarf unter Berücksichtigung Wirkungsgrad Gasfeuerungsanlage (Gas) '[kWh/a'] 2030]]*0.7)/8760</f>
        <v>2.9223744292237441</v>
      </c>
      <c r="AF763" s="8">
        <f t="shared" si="67"/>
        <v>7.0703317452060289E-5</v>
      </c>
      <c r="AG763" s="119" t="s">
        <v>53</v>
      </c>
      <c r="AH763" s="117">
        <v>2</v>
      </c>
      <c r="AI763" s="10">
        <v>36571.428571428572</v>
      </c>
      <c r="AJ763" s="98">
        <f t="shared" si="70"/>
        <v>3.4751516030054841E-5</v>
      </c>
      <c r="AK763" s="119" t="s">
        <v>53</v>
      </c>
      <c r="AL763" s="117">
        <v>2</v>
      </c>
      <c r="AM763" s="10">
        <v>36571.428571428572</v>
      </c>
      <c r="AN763" s="98"/>
      <c r="AO763" s="119" t="s">
        <v>53</v>
      </c>
      <c r="AP763" s="117">
        <v>2</v>
      </c>
      <c r="AQ763" s="10">
        <v>36571.428571428572</v>
      </c>
      <c r="AR763" s="98">
        <f t="shared" si="71"/>
        <v>3.4751516030054841E-5</v>
      </c>
      <c r="AS763" s="119" t="s">
        <v>53</v>
      </c>
      <c r="AT763" s="117">
        <v>2</v>
      </c>
      <c r="AU763" s="10">
        <v>36571.428571428572</v>
      </c>
      <c r="AV763" s="8"/>
    </row>
    <row r="764" spans="1:48" x14ac:dyDescent="0.25">
      <c r="A764" s="6">
        <v>10761</v>
      </c>
      <c r="B764" s="6">
        <v>449646</v>
      </c>
      <c r="C764" s="6">
        <v>5425018</v>
      </c>
      <c r="D764" s="205">
        <v>11</v>
      </c>
      <c r="E764" s="6" t="s">
        <v>212</v>
      </c>
      <c r="F764" s="6">
        <v>1</v>
      </c>
      <c r="G764" s="6">
        <v>150</v>
      </c>
      <c r="H764" s="6">
        <v>150</v>
      </c>
      <c r="I764" s="6">
        <v>170</v>
      </c>
      <c r="J764" s="6">
        <f t="shared" si="66"/>
        <v>25500</v>
      </c>
      <c r="K764" s="6"/>
      <c r="L764" s="84">
        <f t="shared" si="68"/>
        <v>26020.408163265307</v>
      </c>
      <c r="M764" s="7"/>
      <c r="N764" s="7"/>
      <c r="O764" s="7"/>
      <c r="P764" s="7"/>
      <c r="Q764" s="7"/>
      <c r="R764" s="7"/>
      <c r="S764" s="119" t="s">
        <v>53</v>
      </c>
      <c r="T764" s="117">
        <v>1</v>
      </c>
      <c r="U764" s="10">
        <v>26020.408163265307</v>
      </c>
      <c r="V764" s="98">
        <f t="shared" si="69"/>
        <v>5.2033442444401349E-5</v>
      </c>
      <c r="W764" s="119" t="s">
        <v>53</v>
      </c>
      <c r="X764" s="117">
        <v>1</v>
      </c>
      <c r="Y764" s="10">
        <v>26020.408163265307</v>
      </c>
      <c r="Z764" s="98"/>
      <c r="AA764" s="9">
        <v>1618</v>
      </c>
      <c r="AB764" s="119" t="s">
        <v>53</v>
      </c>
      <c r="AC764" s="117">
        <v>1</v>
      </c>
      <c r="AD764" s="10">
        <v>26020.408163265307</v>
      </c>
      <c r="AE764" s="110">
        <f>(Tabelle1[[#This Row],[gesamter Wärmebedarf unter Berücksichtigung Wirkungsgrad Gasfeuerungsanlage (Gas) '[kWh/a'] 2030]]*0.7)/8760</f>
        <v>2.0792563600782779</v>
      </c>
      <c r="AF764" s="8">
        <f t="shared" si="67"/>
        <v>5.0305094727330838E-5</v>
      </c>
      <c r="AG764" s="119" t="s">
        <v>53</v>
      </c>
      <c r="AH764" s="117">
        <v>1</v>
      </c>
      <c r="AI764" s="10">
        <v>26020.408163265307</v>
      </c>
      <c r="AJ764" s="98">
        <f t="shared" si="70"/>
        <v>2.4725548514687455E-5</v>
      </c>
      <c r="AK764" s="119" t="s">
        <v>53</v>
      </c>
      <c r="AL764" s="117">
        <v>1</v>
      </c>
      <c r="AM764" s="10">
        <v>26020.408163265307</v>
      </c>
      <c r="AN764" s="98"/>
      <c r="AO764" s="119" t="s">
        <v>53</v>
      </c>
      <c r="AP764" s="117">
        <v>1</v>
      </c>
      <c r="AQ764" s="10">
        <v>26020.408163265307</v>
      </c>
      <c r="AR764" s="98">
        <f t="shared" si="71"/>
        <v>2.4725548514687455E-5</v>
      </c>
      <c r="AS764" s="119" t="s">
        <v>53</v>
      </c>
      <c r="AT764" s="117">
        <v>1</v>
      </c>
      <c r="AU764" s="10">
        <v>26020.408163265307</v>
      </c>
      <c r="AV764" s="8"/>
    </row>
    <row r="765" spans="1:48" x14ac:dyDescent="0.25">
      <c r="A765" s="6">
        <v>10762</v>
      </c>
      <c r="B765" s="6">
        <v>449666</v>
      </c>
      <c r="C765" s="6">
        <v>5425021</v>
      </c>
      <c r="D765" s="205">
        <v>8</v>
      </c>
      <c r="E765" s="75" t="s">
        <v>210</v>
      </c>
      <c r="F765" s="6">
        <v>6.73</v>
      </c>
      <c r="G765" s="6">
        <v>70</v>
      </c>
      <c r="H765" s="6">
        <v>471.1</v>
      </c>
      <c r="I765" s="6">
        <v>20</v>
      </c>
      <c r="J765" s="6">
        <f t="shared" si="66"/>
        <v>9422</v>
      </c>
      <c r="K765" s="6"/>
      <c r="L765" s="84">
        <f t="shared" si="68"/>
        <v>9614.2857142857138</v>
      </c>
      <c r="M765" s="7"/>
      <c r="N765" s="7"/>
      <c r="O765" s="7"/>
      <c r="P765" s="7"/>
      <c r="Q765" s="7"/>
      <c r="R765" s="7"/>
      <c r="S765" s="119" t="s">
        <v>53</v>
      </c>
      <c r="T765" s="117">
        <v>6.73</v>
      </c>
      <c r="U765" s="10">
        <v>9614.2857142857138</v>
      </c>
      <c r="V765" s="98">
        <f t="shared" si="69"/>
        <v>1.9225846851417628E-5</v>
      </c>
      <c r="W765" s="119" t="s">
        <v>53</v>
      </c>
      <c r="X765" s="117">
        <v>6.73</v>
      </c>
      <c r="Y765" s="10">
        <v>9614.2857142857138</v>
      </c>
      <c r="Z765" s="98"/>
      <c r="AA765" s="9">
        <v>1739</v>
      </c>
      <c r="AB765" s="119" t="s">
        <v>53</v>
      </c>
      <c r="AC765" s="117">
        <v>6.73</v>
      </c>
      <c r="AD765" s="10">
        <v>9614.2857142857138</v>
      </c>
      <c r="AE765" s="110">
        <f>(Tabelle1[[#This Row],[gesamter Wärmebedarf unter Berücksichtigung Wirkungsgrad Gasfeuerungsanlage (Gas) '[kWh/a'] 2030]]*0.7)/8760</f>
        <v>0.76826484018264829</v>
      </c>
      <c r="AF765" s="8">
        <f t="shared" si="67"/>
        <v>1.8587239314545536E-5</v>
      </c>
      <c r="AG765" s="119" t="s">
        <v>53</v>
      </c>
      <c r="AH765" s="117">
        <v>6.73</v>
      </c>
      <c r="AI765" s="10">
        <v>9614.2857142857138</v>
      </c>
      <c r="AJ765" s="98">
        <f t="shared" si="70"/>
        <v>9.1358477688386349E-6</v>
      </c>
      <c r="AK765" s="119" t="s">
        <v>53</v>
      </c>
      <c r="AL765" s="117">
        <v>6.73</v>
      </c>
      <c r="AM765" s="10">
        <v>9614.2857142857138</v>
      </c>
      <c r="AN765" s="98"/>
      <c r="AO765" s="119" t="s">
        <v>53</v>
      </c>
      <c r="AP765" s="117">
        <v>6.73</v>
      </c>
      <c r="AQ765" s="10">
        <v>9614.2857142857138</v>
      </c>
      <c r="AR765" s="98">
        <f t="shared" si="71"/>
        <v>9.1358477688386349E-6</v>
      </c>
      <c r="AS765" s="119" t="s">
        <v>54</v>
      </c>
      <c r="AT765" s="117">
        <v>6.73</v>
      </c>
      <c r="AU765" s="10">
        <v>0</v>
      </c>
      <c r="AV765" s="8"/>
    </row>
    <row r="766" spans="1:48" x14ac:dyDescent="0.25">
      <c r="A766" s="6">
        <v>10763</v>
      </c>
      <c r="B766" s="6">
        <v>449670</v>
      </c>
      <c r="C766" s="6">
        <v>5425041</v>
      </c>
      <c r="D766" s="205">
        <v>10</v>
      </c>
      <c r="E766" s="6" t="s">
        <v>211</v>
      </c>
      <c r="F766" s="6">
        <v>2</v>
      </c>
      <c r="G766" s="6">
        <v>112</v>
      </c>
      <c r="H766" s="6">
        <v>224</v>
      </c>
      <c r="I766" s="6">
        <v>120</v>
      </c>
      <c r="J766" s="6">
        <f t="shared" si="66"/>
        <v>26880</v>
      </c>
      <c r="K766" s="6"/>
      <c r="L766" s="84">
        <f t="shared" si="68"/>
        <v>27428.571428571428</v>
      </c>
      <c r="M766" s="7"/>
      <c r="N766" s="7"/>
      <c r="O766" s="7"/>
      <c r="P766" s="7"/>
      <c r="Q766" s="7"/>
      <c r="R766" s="7"/>
      <c r="S766" s="119" t="s">
        <v>53</v>
      </c>
      <c r="T766" s="117">
        <v>2</v>
      </c>
      <c r="U766" s="10">
        <v>27428.571428571428</v>
      </c>
      <c r="V766" s="98">
        <f t="shared" si="69"/>
        <v>5.4849369917863061E-5</v>
      </c>
      <c r="W766" s="119" t="s">
        <v>53</v>
      </c>
      <c r="X766" s="117">
        <v>2</v>
      </c>
      <c r="Y766" s="10">
        <v>27428.571428571428</v>
      </c>
      <c r="Z766" s="98"/>
      <c r="AA766" s="9">
        <v>504</v>
      </c>
      <c r="AB766" s="119" t="s">
        <v>53</v>
      </c>
      <c r="AC766" s="117">
        <v>2</v>
      </c>
      <c r="AD766" s="10">
        <v>27428.571428571428</v>
      </c>
      <c r="AE766" s="110">
        <f>(Tabelle1[[#This Row],[gesamter Wärmebedarf unter Berücksichtigung Wirkungsgrad Gasfeuerungsanlage (Gas) '[kWh/a'] 2030]]*0.7)/8760</f>
        <v>2.1917808219178077</v>
      </c>
      <c r="AF766" s="8">
        <f t="shared" si="67"/>
        <v>5.3027488089045207E-5</v>
      </c>
      <c r="AG766" s="119" t="s">
        <v>53</v>
      </c>
      <c r="AH766" s="117">
        <v>2</v>
      </c>
      <c r="AI766" s="10">
        <v>27428.571428571428</v>
      </c>
      <c r="AJ766" s="98">
        <f t="shared" si="70"/>
        <v>2.6063637022541129E-5</v>
      </c>
      <c r="AK766" s="119" t="s">
        <v>53</v>
      </c>
      <c r="AL766" s="117">
        <v>2</v>
      </c>
      <c r="AM766" s="10">
        <v>27428.571428571428</v>
      </c>
      <c r="AN766" s="98"/>
      <c r="AO766" s="119" t="s">
        <v>53</v>
      </c>
      <c r="AP766" s="117">
        <v>2</v>
      </c>
      <c r="AQ766" s="10">
        <v>27428.571428571428</v>
      </c>
      <c r="AR766" s="98">
        <f t="shared" si="71"/>
        <v>2.6063637022541129E-5</v>
      </c>
      <c r="AS766" s="119" t="s">
        <v>54</v>
      </c>
      <c r="AT766" s="117">
        <v>2</v>
      </c>
      <c r="AU766" s="10">
        <v>0</v>
      </c>
      <c r="AV766" s="8"/>
    </row>
    <row r="767" spans="1:48" x14ac:dyDescent="0.25">
      <c r="A767" s="6">
        <v>10764</v>
      </c>
      <c r="B767" s="6">
        <v>449683</v>
      </c>
      <c r="C767" s="6">
        <v>5425038</v>
      </c>
      <c r="D767" s="205">
        <v>8</v>
      </c>
      <c r="E767" s="6" t="s">
        <v>211</v>
      </c>
      <c r="F767" s="6">
        <v>2</v>
      </c>
      <c r="G767" s="6">
        <v>112</v>
      </c>
      <c r="H767" s="6">
        <v>224</v>
      </c>
      <c r="I767" s="6">
        <v>170</v>
      </c>
      <c r="J767" s="6">
        <f t="shared" si="66"/>
        <v>38080</v>
      </c>
      <c r="K767" s="6"/>
      <c r="L767" s="84">
        <f t="shared" si="68"/>
        <v>38857.142857142855</v>
      </c>
      <c r="M767" s="7"/>
      <c r="N767" s="7"/>
      <c r="O767" s="7"/>
      <c r="P767" s="7"/>
      <c r="Q767" s="7"/>
      <c r="R767" s="7"/>
      <c r="S767" s="119" t="s">
        <v>54</v>
      </c>
      <c r="T767" s="117">
        <v>2</v>
      </c>
      <c r="U767" s="10">
        <v>0</v>
      </c>
      <c r="V767" s="98">
        <f t="shared" si="69"/>
        <v>0</v>
      </c>
      <c r="W767" s="119" t="s">
        <v>54</v>
      </c>
      <c r="X767" s="117">
        <v>2</v>
      </c>
      <c r="Y767" s="10">
        <v>0</v>
      </c>
      <c r="Z767" s="98"/>
      <c r="AA767" s="9">
        <v>1672</v>
      </c>
      <c r="AB767" s="119" t="s">
        <v>54</v>
      </c>
      <c r="AC767" s="117">
        <v>2</v>
      </c>
      <c r="AD767" s="10">
        <v>0</v>
      </c>
      <c r="AE767" s="110">
        <f>(Tabelle1[[#This Row],[gesamter Wärmebedarf unter Berücksichtigung Wirkungsgrad Gasfeuerungsanlage (Gas) '[kWh/a'] 2030]]*0.7)/8760</f>
        <v>0</v>
      </c>
      <c r="AF767" s="8">
        <f t="shared" si="67"/>
        <v>0</v>
      </c>
      <c r="AG767" s="119" t="s">
        <v>54</v>
      </c>
      <c r="AH767" s="117">
        <v>2</v>
      </c>
      <c r="AI767" s="10">
        <v>0</v>
      </c>
      <c r="AJ767" s="98">
        <f t="shared" si="70"/>
        <v>0</v>
      </c>
      <c r="AK767" s="119" t="s">
        <v>54</v>
      </c>
      <c r="AL767" s="117">
        <v>2</v>
      </c>
      <c r="AM767" s="10">
        <v>0</v>
      </c>
      <c r="AN767" s="98"/>
      <c r="AO767" s="119" t="s">
        <v>54</v>
      </c>
      <c r="AP767" s="117">
        <v>2</v>
      </c>
      <c r="AQ767" s="10">
        <v>0</v>
      </c>
      <c r="AR767" s="98">
        <f t="shared" si="71"/>
        <v>0</v>
      </c>
      <c r="AS767" s="119" t="s">
        <v>54</v>
      </c>
      <c r="AT767" s="117">
        <v>2</v>
      </c>
      <c r="AU767" s="10">
        <v>0</v>
      </c>
      <c r="AV767" s="8"/>
    </row>
    <row r="768" spans="1:48" x14ac:dyDescent="0.25">
      <c r="A768" s="6">
        <v>10765</v>
      </c>
      <c r="B768" s="6">
        <v>449699</v>
      </c>
      <c r="C768" s="6">
        <v>5425037</v>
      </c>
      <c r="D768" s="205">
        <v>9</v>
      </c>
      <c r="E768" s="6" t="s">
        <v>212</v>
      </c>
      <c r="F768" s="6">
        <v>1</v>
      </c>
      <c r="G768" s="6">
        <v>150</v>
      </c>
      <c r="H768" s="6">
        <v>150</v>
      </c>
      <c r="I768" s="6">
        <v>180</v>
      </c>
      <c r="J768" s="6">
        <f t="shared" si="66"/>
        <v>27000</v>
      </c>
      <c r="K768" s="6"/>
      <c r="L768" s="84">
        <f t="shared" si="68"/>
        <v>27551.020408163266</v>
      </c>
      <c r="M768" s="7"/>
      <c r="N768" s="7"/>
      <c r="O768" s="7"/>
      <c r="P768" s="7"/>
      <c r="Q768" s="7"/>
      <c r="R768" s="7"/>
      <c r="S768" s="119" t="s">
        <v>54</v>
      </c>
      <c r="T768" s="117">
        <v>1</v>
      </c>
      <c r="U768" s="10">
        <v>0</v>
      </c>
      <c r="V768" s="98">
        <f t="shared" si="69"/>
        <v>0</v>
      </c>
      <c r="W768" s="119" t="s">
        <v>54</v>
      </c>
      <c r="X768" s="117">
        <v>1</v>
      </c>
      <c r="Y768" s="10">
        <v>0</v>
      </c>
      <c r="Z768" s="98"/>
      <c r="AA768" s="9">
        <v>1261</v>
      </c>
      <c r="AB768" s="119" t="s">
        <v>54</v>
      </c>
      <c r="AC768" s="117">
        <v>1</v>
      </c>
      <c r="AD768" s="10">
        <v>0</v>
      </c>
      <c r="AE768" s="110">
        <f>(Tabelle1[[#This Row],[gesamter Wärmebedarf unter Berücksichtigung Wirkungsgrad Gasfeuerungsanlage (Gas) '[kWh/a'] 2030]]*0.7)/8760</f>
        <v>0</v>
      </c>
      <c r="AF768" s="8">
        <f t="shared" si="67"/>
        <v>0</v>
      </c>
      <c r="AG768" s="119" t="s">
        <v>54</v>
      </c>
      <c r="AH768" s="117">
        <v>1</v>
      </c>
      <c r="AI768" s="10">
        <v>0</v>
      </c>
      <c r="AJ768" s="98">
        <f t="shared" si="70"/>
        <v>0</v>
      </c>
      <c r="AK768" s="119" t="s">
        <v>54</v>
      </c>
      <c r="AL768" s="117">
        <v>1</v>
      </c>
      <c r="AM768" s="10">
        <v>0</v>
      </c>
      <c r="AN768" s="98"/>
      <c r="AO768" s="119" t="s">
        <v>54</v>
      </c>
      <c r="AP768" s="117">
        <v>1</v>
      </c>
      <c r="AQ768" s="10">
        <v>0</v>
      </c>
      <c r="AR768" s="98">
        <f t="shared" si="71"/>
        <v>0</v>
      </c>
      <c r="AS768" s="119" t="s">
        <v>54</v>
      </c>
      <c r="AT768" s="117">
        <v>1</v>
      </c>
      <c r="AU768" s="10">
        <v>0</v>
      </c>
      <c r="AV768" s="8"/>
    </row>
    <row r="769" spans="1:48" x14ac:dyDescent="0.25">
      <c r="A769" s="6">
        <v>10766</v>
      </c>
      <c r="B769" s="6">
        <v>449696</v>
      </c>
      <c r="C769" s="6">
        <v>5425011</v>
      </c>
      <c r="D769" s="205">
        <v>15</v>
      </c>
      <c r="E769" s="6" t="s">
        <v>212</v>
      </c>
      <c r="F769" s="6">
        <v>1</v>
      </c>
      <c r="G769" s="6">
        <v>150</v>
      </c>
      <c r="H769" s="6">
        <v>150</v>
      </c>
      <c r="I769" s="6">
        <v>210</v>
      </c>
      <c r="J769" s="6">
        <f t="shared" si="66"/>
        <v>31500</v>
      </c>
      <c r="K769" s="6"/>
      <c r="L769" s="84">
        <f t="shared" si="68"/>
        <v>32142.857142857145</v>
      </c>
      <c r="M769" s="7"/>
      <c r="N769" s="7"/>
      <c r="O769" s="7"/>
      <c r="P769" s="7"/>
      <c r="Q769" s="7"/>
      <c r="R769" s="7"/>
      <c r="S769" s="119" t="s">
        <v>53</v>
      </c>
      <c r="T769" s="117">
        <v>1</v>
      </c>
      <c r="U769" s="10">
        <v>32142.857142857145</v>
      </c>
      <c r="V769" s="98">
        <f t="shared" si="69"/>
        <v>6.4276605372495791E-5</v>
      </c>
      <c r="W769" s="119" t="s">
        <v>53</v>
      </c>
      <c r="X769" s="117">
        <v>1</v>
      </c>
      <c r="Y769" s="10">
        <v>32142.857142857145</v>
      </c>
      <c r="Z769" s="98"/>
      <c r="AA769" s="9">
        <v>1708</v>
      </c>
      <c r="AB769" s="119" t="s">
        <v>53</v>
      </c>
      <c r="AC769" s="117">
        <v>1</v>
      </c>
      <c r="AD769" s="10">
        <v>32142.857142857145</v>
      </c>
      <c r="AE769" s="110">
        <f>(Tabelle1[[#This Row],[gesamter Wärmebedarf unter Berücksichtigung Wirkungsgrad Gasfeuerungsanlage (Gas) '[kWh/a'] 2030]]*0.7)/8760</f>
        <v>2.5684931506849313</v>
      </c>
      <c r="AF769" s="8">
        <f t="shared" si="67"/>
        <v>6.2141587604349862E-5</v>
      </c>
      <c r="AG769" s="119" t="s">
        <v>53</v>
      </c>
      <c r="AH769" s="117">
        <v>1</v>
      </c>
      <c r="AI769" s="10">
        <v>32142.857142857145</v>
      </c>
      <c r="AJ769" s="98">
        <f t="shared" si="70"/>
        <v>3.0543324635790393E-5</v>
      </c>
      <c r="AK769" s="119" t="s">
        <v>53</v>
      </c>
      <c r="AL769" s="117">
        <v>1</v>
      </c>
      <c r="AM769" s="10">
        <v>32142.857142857145</v>
      </c>
      <c r="AN769" s="98"/>
      <c r="AO769" s="119" t="s">
        <v>54</v>
      </c>
      <c r="AP769" s="117">
        <v>1</v>
      </c>
      <c r="AQ769" s="10">
        <v>0</v>
      </c>
      <c r="AR769" s="98">
        <f t="shared" si="71"/>
        <v>0</v>
      </c>
      <c r="AS769" s="119" t="s">
        <v>54</v>
      </c>
      <c r="AT769" s="117">
        <v>1</v>
      </c>
      <c r="AU769" s="10">
        <v>0</v>
      </c>
      <c r="AV769" s="8"/>
    </row>
    <row r="770" spans="1:48" x14ac:dyDescent="0.25">
      <c r="A770" s="6">
        <v>10767</v>
      </c>
      <c r="B770" s="6">
        <v>449713</v>
      </c>
      <c r="C770" s="6">
        <v>5425027</v>
      </c>
      <c r="D770" s="205">
        <v>7</v>
      </c>
      <c r="E770" s="6" t="s">
        <v>212</v>
      </c>
      <c r="F770" s="6">
        <v>1</v>
      </c>
      <c r="G770" s="6">
        <v>150</v>
      </c>
      <c r="H770" s="6">
        <v>150</v>
      </c>
      <c r="I770" s="6">
        <v>140</v>
      </c>
      <c r="J770" s="6">
        <f t="shared" si="66"/>
        <v>21000</v>
      </c>
      <c r="K770" s="6"/>
      <c r="L770" s="84">
        <f t="shared" si="68"/>
        <v>21428.571428571428</v>
      </c>
      <c r="M770" s="7"/>
      <c r="N770" s="7"/>
      <c r="O770" s="7"/>
      <c r="P770" s="7"/>
      <c r="Q770" s="7"/>
      <c r="R770" s="7"/>
      <c r="S770" s="119" t="s">
        <v>53</v>
      </c>
      <c r="T770" s="117">
        <v>1</v>
      </c>
      <c r="U770" s="10">
        <v>21428.571428571428</v>
      </c>
      <c r="V770" s="98">
        <f t="shared" si="69"/>
        <v>4.2851070248330516E-5</v>
      </c>
      <c r="W770" s="119" t="s">
        <v>53</v>
      </c>
      <c r="X770" s="117">
        <v>1</v>
      </c>
      <c r="Y770" s="10">
        <v>21428.571428571428</v>
      </c>
      <c r="Z770" s="98"/>
      <c r="AA770" s="9">
        <v>974</v>
      </c>
      <c r="AB770" s="119" t="s">
        <v>53</v>
      </c>
      <c r="AC770" s="117">
        <v>1</v>
      </c>
      <c r="AD770" s="10">
        <v>21428.571428571428</v>
      </c>
      <c r="AE770" s="110">
        <f>(Tabelle1[[#This Row],[gesamter Wärmebedarf unter Berücksichtigung Wirkungsgrad Gasfeuerungsanlage (Gas) '[kWh/a'] 2030]]*0.7)/8760</f>
        <v>1.7123287671232874</v>
      </c>
      <c r="AF770" s="8">
        <f t="shared" si="67"/>
        <v>4.142772506956657E-5</v>
      </c>
      <c r="AG770" s="119" t="s">
        <v>53</v>
      </c>
      <c r="AH770" s="117">
        <v>1</v>
      </c>
      <c r="AI770" s="10">
        <v>21428.571428571428</v>
      </c>
      <c r="AJ770" s="98">
        <f t="shared" si="70"/>
        <v>2.0362216423860254E-5</v>
      </c>
      <c r="AK770" s="119" t="s">
        <v>53</v>
      </c>
      <c r="AL770" s="117">
        <v>1</v>
      </c>
      <c r="AM770" s="10">
        <v>21428.571428571428</v>
      </c>
      <c r="AN770" s="98"/>
      <c r="AO770" s="119" t="s">
        <v>53</v>
      </c>
      <c r="AP770" s="117">
        <v>1</v>
      </c>
      <c r="AQ770" s="10">
        <v>21428.571428571428</v>
      </c>
      <c r="AR770" s="98">
        <f t="shared" si="71"/>
        <v>2.0362216423860254E-5</v>
      </c>
      <c r="AS770" s="119" t="s">
        <v>53</v>
      </c>
      <c r="AT770" s="117">
        <v>1</v>
      </c>
      <c r="AU770" s="10">
        <v>21428.571428571428</v>
      </c>
      <c r="AV770" s="8"/>
    </row>
    <row r="771" spans="1:48" x14ac:dyDescent="0.25">
      <c r="A771" s="6">
        <v>10768</v>
      </c>
      <c r="B771" s="6">
        <v>449720</v>
      </c>
      <c r="C771" s="6">
        <v>5425025</v>
      </c>
      <c r="D771" s="205">
        <v>9</v>
      </c>
      <c r="E771" s="6" t="s">
        <v>212</v>
      </c>
      <c r="F771" s="6">
        <v>1</v>
      </c>
      <c r="G771" s="6">
        <v>150</v>
      </c>
      <c r="H771" s="6">
        <v>150</v>
      </c>
      <c r="I771" s="6">
        <v>140</v>
      </c>
      <c r="J771" s="6">
        <f t="shared" si="66"/>
        <v>21000</v>
      </c>
      <c r="K771" s="6"/>
      <c r="L771" s="84">
        <f t="shared" si="68"/>
        <v>21428.571428571428</v>
      </c>
      <c r="M771" s="7"/>
      <c r="N771" s="7"/>
      <c r="O771" s="7"/>
      <c r="P771" s="7"/>
      <c r="Q771" s="7"/>
      <c r="R771" s="7"/>
      <c r="S771" s="119" t="s">
        <v>53</v>
      </c>
      <c r="T771" s="117">
        <v>1</v>
      </c>
      <c r="U771" s="10">
        <v>21428.571428571428</v>
      </c>
      <c r="V771" s="98">
        <f t="shared" si="69"/>
        <v>4.2851070248330516E-5</v>
      </c>
      <c r="W771" s="119" t="s">
        <v>53</v>
      </c>
      <c r="X771" s="117">
        <v>1</v>
      </c>
      <c r="Y771" s="10">
        <v>21428.571428571428</v>
      </c>
      <c r="Z771" s="98"/>
      <c r="AA771" s="9">
        <v>579</v>
      </c>
      <c r="AB771" s="119" t="s">
        <v>53</v>
      </c>
      <c r="AC771" s="117">
        <v>1</v>
      </c>
      <c r="AD771" s="10">
        <v>21428.571428571428</v>
      </c>
      <c r="AE771" s="110">
        <f>(Tabelle1[[#This Row],[gesamter Wärmebedarf unter Berücksichtigung Wirkungsgrad Gasfeuerungsanlage (Gas) '[kWh/a'] 2030]]*0.7)/8760</f>
        <v>1.7123287671232874</v>
      </c>
      <c r="AF771" s="8">
        <f t="shared" si="67"/>
        <v>4.142772506956657E-5</v>
      </c>
      <c r="AG771" s="119" t="s">
        <v>53</v>
      </c>
      <c r="AH771" s="117">
        <v>1</v>
      </c>
      <c r="AI771" s="10">
        <v>21428.571428571428</v>
      </c>
      <c r="AJ771" s="98">
        <f t="shared" si="70"/>
        <v>2.0362216423860254E-5</v>
      </c>
      <c r="AK771" s="119" t="s">
        <v>53</v>
      </c>
      <c r="AL771" s="117">
        <v>1</v>
      </c>
      <c r="AM771" s="10">
        <v>21428.571428571428</v>
      </c>
      <c r="AN771" s="98"/>
      <c r="AO771" s="119" t="s">
        <v>53</v>
      </c>
      <c r="AP771" s="117">
        <v>1</v>
      </c>
      <c r="AQ771" s="10">
        <v>21428.571428571428</v>
      </c>
      <c r="AR771" s="98">
        <f t="shared" si="71"/>
        <v>2.0362216423860254E-5</v>
      </c>
      <c r="AS771" s="119" t="s">
        <v>53</v>
      </c>
      <c r="AT771" s="117">
        <v>1</v>
      </c>
      <c r="AU771" s="10">
        <v>21428.571428571428</v>
      </c>
      <c r="AV771" s="8"/>
    </row>
    <row r="772" spans="1:48" x14ac:dyDescent="0.25">
      <c r="A772" s="6">
        <v>10769</v>
      </c>
      <c r="B772" s="6">
        <v>449711</v>
      </c>
      <c r="C772" s="6">
        <v>5425005</v>
      </c>
      <c r="D772" s="205">
        <v>13</v>
      </c>
      <c r="E772" s="6" t="s">
        <v>212</v>
      </c>
      <c r="F772" s="6">
        <v>1</v>
      </c>
      <c r="G772" s="6">
        <v>150</v>
      </c>
      <c r="H772" s="6">
        <v>150</v>
      </c>
      <c r="I772" s="6">
        <v>290</v>
      </c>
      <c r="J772" s="6">
        <f t="shared" ref="J772:J835" si="72">I772*H772</f>
        <v>43500</v>
      </c>
      <c r="K772" s="6"/>
      <c r="L772" s="84">
        <f t="shared" si="68"/>
        <v>44387.755102040814</v>
      </c>
      <c r="M772" s="7"/>
      <c r="N772" s="7"/>
      <c r="O772" s="7"/>
      <c r="P772" s="7"/>
      <c r="Q772" s="7"/>
      <c r="R772" s="7"/>
      <c r="S772" s="119" t="s">
        <v>54</v>
      </c>
      <c r="T772" s="117">
        <v>1</v>
      </c>
      <c r="U772" s="10">
        <v>0</v>
      </c>
      <c r="V772" s="98">
        <f t="shared" si="69"/>
        <v>0</v>
      </c>
      <c r="W772" s="119" t="s">
        <v>54</v>
      </c>
      <c r="X772" s="117">
        <v>1</v>
      </c>
      <c r="Y772" s="10">
        <v>0</v>
      </c>
      <c r="Z772" s="98"/>
      <c r="AA772" s="9">
        <v>916</v>
      </c>
      <c r="AB772" s="119" t="s">
        <v>54</v>
      </c>
      <c r="AC772" s="117">
        <v>1</v>
      </c>
      <c r="AD772" s="10">
        <v>0</v>
      </c>
      <c r="AE772" s="110">
        <f>(Tabelle1[[#This Row],[gesamter Wärmebedarf unter Berücksichtigung Wirkungsgrad Gasfeuerungsanlage (Gas) '[kWh/a'] 2030]]*0.7)/8760</f>
        <v>0</v>
      </c>
      <c r="AF772" s="8">
        <f t="shared" ref="AF772:AF835" si="73">((AD772*$O$4)/$P$4)/31536000</f>
        <v>0</v>
      </c>
      <c r="AG772" s="119" t="s">
        <v>54</v>
      </c>
      <c r="AH772" s="117">
        <v>1</v>
      </c>
      <c r="AI772" s="10">
        <v>0</v>
      </c>
      <c r="AJ772" s="98">
        <f t="shared" si="70"/>
        <v>0</v>
      </c>
      <c r="AK772" s="119" t="s">
        <v>54</v>
      </c>
      <c r="AL772" s="117">
        <v>1</v>
      </c>
      <c r="AM772" s="10">
        <v>0</v>
      </c>
      <c r="AN772" s="98"/>
      <c r="AO772" s="119" t="s">
        <v>54</v>
      </c>
      <c r="AP772" s="117">
        <v>1</v>
      </c>
      <c r="AQ772" s="10">
        <v>0</v>
      </c>
      <c r="AR772" s="98">
        <f t="shared" si="71"/>
        <v>0</v>
      </c>
      <c r="AS772" s="119" t="s">
        <v>54</v>
      </c>
      <c r="AT772" s="117">
        <v>1</v>
      </c>
      <c r="AU772" s="10">
        <v>0</v>
      </c>
      <c r="AV772" s="8"/>
    </row>
    <row r="773" spans="1:48" x14ac:dyDescent="0.25">
      <c r="A773" s="6">
        <v>10770</v>
      </c>
      <c r="B773" s="6">
        <v>449715</v>
      </c>
      <c r="C773" s="6">
        <v>5425001</v>
      </c>
      <c r="D773" s="205">
        <v>14</v>
      </c>
      <c r="E773" s="6" t="s">
        <v>211</v>
      </c>
      <c r="F773" s="6">
        <v>2</v>
      </c>
      <c r="G773" s="6">
        <v>112</v>
      </c>
      <c r="H773" s="6">
        <v>224</v>
      </c>
      <c r="I773" s="6">
        <v>160</v>
      </c>
      <c r="J773" s="6">
        <f t="shared" si="72"/>
        <v>35840</v>
      </c>
      <c r="K773" s="6"/>
      <c r="L773" s="84">
        <f t="shared" ref="L773:L836" si="74">J773/$K$4</f>
        <v>36571.428571428572</v>
      </c>
      <c r="M773" s="7"/>
      <c r="N773" s="7"/>
      <c r="O773" s="7"/>
      <c r="P773" s="7"/>
      <c r="Q773" s="7"/>
      <c r="R773" s="7"/>
      <c r="S773" s="119" t="s">
        <v>53</v>
      </c>
      <c r="T773" s="117">
        <v>2</v>
      </c>
      <c r="U773" s="10">
        <v>36571.428571428572</v>
      </c>
      <c r="V773" s="98">
        <f t="shared" ref="V773:V836" si="75">((U773*$M$4)/$N$4)/31536000</f>
        <v>7.3132493223817424E-5</v>
      </c>
      <c r="W773" s="119" t="s">
        <v>53</v>
      </c>
      <c r="X773" s="117">
        <v>2</v>
      </c>
      <c r="Y773" s="10">
        <v>36571.428571428572</v>
      </c>
      <c r="Z773" s="98"/>
      <c r="AA773" s="9">
        <v>922</v>
      </c>
      <c r="AB773" s="119" t="s">
        <v>53</v>
      </c>
      <c r="AC773" s="117">
        <v>2</v>
      </c>
      <c r="AD773" s="10">
        <v>36571.428571428572</v>
      </c>
      <c r="AE773" s="110">
        <f>(Tabelle1[[#This Row],[gesamter Wärmebedarf unter Berücksichtigung Wirkungsgrad Gasfeuerungsanlage (Gas) '[kWh/a'] 2030]]*0.7)/8760</f>
        <v>2.9223744292237441</v>
      </c>
      <c r="AF773" s="8">
        <f t="shared" si="73"/>
        <v>7.0703317452060289E-5</v>
      </c>
      <c r="AG773" s="119" t="s">
        <v>53</v>
      </c>
      <c r="AH773" s="117">
        <v>2</v>
      </c>
      <c r="AI773" s="10">
        <v>36571.428571428572</v>
      </c>
      <c r="AJ773" s="98">
        <f t="shared" ref="AJ773:AJ836" si="76">((AI773*$Q$4)/$R$4)/31536000</f>
        <v>3.4751516030054841E-5</v>
      </c>
      <c r="AK773" s="119" t="s">
        <v>53</v>
      </c>
      <c r="AL773" s="117">
        <v>2</v>
      </c>
      <c r="AM773" s="10">
        <v>36571.428571428572</v>
      </c>
      <c r="AN773" s="98"/>
      <c r="AO773" s="119" t="s">
        <v>53</v>
      </c>
      <c r="AP773" s="117">
        <v>2</v>
      </c>
      <c r="AQ773" s="10">
        <v>36571.428571428572</v>
      </c>
      <c r="AR773" s="98">
        <f t="shared" ref="AR773:AR836" si="77">((AQ773*$Q$4)/$R$4)/31536000</f>
        <v>3.4751516030054841E-5</v>
      </c>
      <c r="AS773" s="119" t="s">
        <v>54</v>
      </c>
      <c r="AT773" s="117">
        <v>2</v>
      </c>
      <c r="AU773" s="10">
        <v>0</v>
      </c>
      <c r="AV773" s="8"/>
    </row>
    <row r="774" spans="1:48" x14ac:dyDescent="0.25">
      <c r="A774" s="6">
        <v>10771</v>
      </c>
      <c r="B774" s="6">
        <v>449710</v>
      </c>
      <c r="C774" s="6">
        <v>5424975</v>
      </c>
      <c r="D774" s="205">
        <v>15</v>
      </c>
      <c r="E774" s="6" t="s">
        <v>212</v>
      </c>
      <c r="F774" s="6">
        <v>1</v>
      </c>
      <c r="G774" s="6">
        <v>150</v>
      </c>
      <c r="H774" s="6">
        <v>150</v>
      </c>
      <c r="I774" s="6">
        <v>130</v>
      </c>
      <c r="J774" s="6">
        <f t="shared" si="72"/>
        <v>19500</v>
      </c>
      <c r="K774" s="6"/>
      <c r="L774" s="84">
        <f t="shared" si="74"/>
        <v>19897.959183673469</v>
      </c>
      <c r="M774" s="7"/>
      <c r="N774" s="7"/>
      <c r="O774" s="7"/>
      <c r="P774" s="7"/>
      <c r="Q774" s="7"/>
      <c r="R774" s="7"/>
      <c r="S774" s="119" t="s">
        <v>53</v>
      </c>
      <c r="T774" s="117">
        <v>1</v>
      </c>
      <c r="U774" s="10">
        <v>19897.959183673469</v>
      </c>
      <c r="V774" s="98">
        <f t="shared" si="75"/>
        <v>3.9790279516306914E-5</v>
      </c>
      <c r="W774" s="119" t="s">
        <v>53</v>
      </c>
      <c r="X774" s="117">
        <v>1</v>
      </c>
      <c r="Y774" s="10">
        <v>19897.959183673469</v>
      </c>
      <c r="Z774" s="98"/>
      <c r="AA774" s="9">
        <v>1563</v>
      </c>
      <c r="AB774" s="119" t="s">
        <v>53</v>
      </c>
      <c r="AC774" s="117">
        <v>1</v>
      </c>
      <c r="AD774" s="10">
        <v>19897.959183673469</v>
      </c>
      <c r="AE774" s="110">
        <f>(Tabelle1[[#This Row],[gesamter Wärmebedarf unter Berücksichtigung Wirkungsgrad Gasfeuerungsanlage (Gas) '[kWh/a'] 2030]]*0.7)/8760</f>
        <v>1.5900195694716242</v>
      </c>
      <c r="AF774" s="8">
        <f t="shared" si="73"/>
        <v>3.8468601850311814E-5</v>
      </c>
      <c r="AG774" s="119" t="s">
        <v>53</v>
      </c>
      <c r="AH774" s="117">
        <v>1</v>
      </c>
      <c r="AI774" s="10">
        <v>19897.959183673469</v>
      </c>
      <c r="AJ774" s="98">
        <f t="shared" si="76"/>
        <v>1.8907772393584524E-5</v>
      </c>
      <c r="AK774" s="119" t="s">
        <v>53</v>
      </c>
      <c r="AL774" s="117">
        <v>1</v>
      </c>
      <c r="AM774" s="10">
        <v>19897.959183673469</v>
      </c>
      <c r="AN774" s="98"/>
      <c r="AO774" s="119" t="s">
        <v>53</v>
      </c>
      <c r="AP774" s="117">
        <v>1</v>
      </c>
      <c r="AQ774" s="10">
        <v>19897.959183673469</v>
      </c>
      <c r="AR774" s="98">
        <f t="shared" si="77"/>
        <v>1.8907772393584524E-5</v>
      </c>
      <c r="AS774" s="119" t="s">
        <v>53</v>
      </c>
      <c r="AT774" s="117">
        <v>1</v>
      </c>
      <c r="AU774" s="10">
        <v>19897.959183673469</v>
      </c>
      <c r="AV774" s="8"/>
    </row>
    <row r="775" spans="1:48" x14ac:dyDescent="0.25">
      <c r="A775" s="6">
        <v>10772</v>
      </c>
      <c r="B775" s="6">
        <v>449716</v>
      </c>
      <c r="C775" s="6">
        <v>5424986</v>
      </c>
      <c r="D775" s="205">
        <v>16</v>
      </c>
      <c r="E775" s="6" t="s">
        <v>211</v>
      </c>
      <c r="F775" s="6">
        <v>2</v>
      </c>
      <c r="G775" s="6">
        <v>112</v>
      </c>
      <c r="H775" s="6">
        <v>224</v>
      </c>
      <c r="I775" s="6">
        <v>220</v>
      </c>
      <c r="J775" s="6">
        <f t="shared" si="72"/>
        <v>49280</v>
      </c>
      <c r="K775" s="6"/>
      <c r="L775" s="84">
        <f t="shared" si="74"/>
        <v>50285.71428571429</v>
      </c>
      <c r="M775" s="7"/>
      <c r="N775" s="7"/>
      <c r="O775" s="7"/>
      <c r="P775" s="7"/>
      <c r="Q775" s="7"/>
      <c r="R775" s="7"/>
      <c r="S775" s="119" t="s">
        <v>54</v>
      </c>
      <c r="T775" s="117">
        <v>2</v>
      </c>
      <c r="U775" s="10">
        <v>0</v>
      </c>
      <c r="V775" s="98">
        <f t="shared" si="75"/>
        <v>0</v>
      </c>
      <c r="W775" s="119" t="s">
        <v>54</v>
      </c>
      <c r="X775" s="117">
        <v>2</v>
      </c>
      <c r="Y775" s="10">
        <v>0</v>
      </c>
      <c r="Z775" s="98"/>
      <c r="AA775" s="9">
        <v>1415</v>
      </c>
      <c r="AB775" s="119" t="s">
        <v>54</v>
      </c>
      <c r="AC775" s="117">
        <v>2</v>
      </c>
      <c r="AD775" s="10">
        <v>0</v>
      </c>
      <c r="AE775" s="110">
        <f>(Tabelle1[[#This Row],[gesamter Wärmebedarf unter Berücksichtigung Wirkungsgrad Gasfeuerungsanlage (Gas) '[kWh/a'] 2030]]*0.7)/8760</f>
        <v>0</v>
      </c>
      <c r="AF775" s="8">
        <f t="shared" si="73"/>
        <v>0</v>
      </c>
      <c r="AG775" s="119" t="s">
        <v>54</v>
      </c>
      <c r="AH775" s="117">
        <v>2</v>
      </c>
      <c r="AI775" s="10">
        <v>0</v>
      </c>
      <c r="AJ775" s="98">
        <f t="shared" si="76"/>
        <v>0</v>
      </c>
      <c r="AK775" s="119" t="s">
        <v>54</v>
      </c>
      <c r="AL775" s="117">
        <v>2</v>
      </c>
      <c r="AM775" s="10">
        <v>0</v>
      </c>
      <c r="AN775" s="98"/>
      <c r="AO775" s="119" t="s">
        <v>54</v>
      </c>
      <c r="AP775" s="117">
        <v>2</v>
      </c>
      <c r="AQ775" s="10">
        <v>0</v>
      </c>
      <c r="AR775" s="98">
        <f t="shared" si="77"/>
        <v>0</v>
      </c>
      <c r="AS775" s="119" t="s">
        <v>54</v>
      </c>
      <c r="AT775" s="117">
        <v>2</v>
      </c>
      <c r="AU775" s="10">
        <v>0</v>
      </c>
      <c r="AV775" s="8"/>
    </row>
    <row r="776" spans="1:48" x14ac:dyDescent="0.25">
      <c r="A776" s="6">
        <v>10773</v>
      </c>
      <c r="B776" s="6">
        <v>449731</v>
      </c>
      <c r="C776" s="6">
        <v>5424994</v>
      </c>
      <c r="D776" s="205">
        <v>10</v>
      </c>
      <c r="E776" s="6" t="s">
        <v>212</v>
      </c>
      <c r="F776" s="6">
        <v>1</v>
      </c>
      <c r="G776" s="6">
        <v>150</v>
      </c>
      <c r="H776" s="6">
        <v>150</v>
      </c>
      <c r="I776" s="6">
        <v>150</v>
      </c>
      <c r="J776" s="6">
        <f t="shared" si="72"/>
        <v>22500</v>
      </c>
      <c r="K776" s="6"/>
      <c r="L776" s="84">
        <f t="shared" si="74"/>
        <v>22959.18367346939</v>
      </c>
      <c r="M776" s="7"/>
      <c r="N776" s="7"/>
      <c r="O776" s="7"/>
      <c r="P776" s="7"/>
      <c r="Q776" s="7"/>
      <c r="R776" s="7"/>
      <c r="S776" s="119" t="s">
        <v>54</v>
      </c>
      <c r="T776" s="117">
        <v>1</v>
      </c>
      <c r="U776" s="10">
        <v>0</v>
      </c>
      <c r="V776" s="98">
        <f t="shared" si="75"/>
        <v>0</v>
      </c>
      <c r="W776" s="119" t="s">
        <v>54</v>
      </c>
      <c r="X776" s="117">
        <v>1</v>
      </c>
      <c r="Y776" s="10">
        <v>0</v>
      </c>
      <c r="Z776" s="98"/>
      <c r="AA776" s="9">
        <v>672</v>
      </c>
      <c r="AB776" s="119" t="s">
        <v>54</v>
      </c>
      <c r="AC776" s="117">
        <v>1</v>
      </c>
      <c r="AD776" s="10">
        <v>0</v>
      </c>
      <c r="AE776" s="110">
        <f>(Tabelle1[[#This Row],[gesamter Wärmebedarf unter Berücksichtigung Wirkungsgrad Gasfeuerungsanlage (Gas) '[kWh/a'] 2030]]*0.7)/8760</f>
        <v>0</v>
      </c>
      <c r="AF776" s="8">
        <f t="shared" si="73"/>
        <v>0</v>
      </c>
      <c r="AG776" s="119" t="s">
        <v>54</v>
      </c>
      <c r="AH776" s="117">
        <v>1</v>
      </c>
      <c r="AI776" s="10">
        <v>0</v>
      </c>
      <c r="AJ776" s="98">
        <f t="shared" si="76"/>
        <v>0</v>
      </c>
      <c r="AK776" s="119" t="s">
        <v>54</v>
      </c>
      <c r="AL776" s="117">
        <v>1</v>
      </c>
      <c r="AM776" s="10">
        <v>0</v>
      </c>
      <c r="AN776" s="98"/>
      <c r="AO776" s="119" t="s">
        <v>54</v>
      </c>
      <c r="AP776" s="117">
        <v>1</v>
      </c>
      <c r="AQ776" s="10">
        <v>0</v>
      </c>
      <c r="AR776" s="98">
        <f t="shared" si="77"/>
        <v>0</v>
      </c>
      <c r="AS776" s="119" t="s">
        <v>54</v>
      </c>
      <c r="AT776" s="117">
        <v>1</v>
      </c>
      <c r="AU776" s="10">
        <v>0</v>
      </c>
      <c r="AV776" s="8"/>
    </row>
    <row r="777" spans="1:48" x14ac:dyDescent="0.25">
      <c r="A777" s="6">
        <v>10774</v>
      </c>
      <c r="B777" s="6">
        <v>449744</v>
      </c>
      <c r="C777" s="6">
        <v>5425008</v>
      </c>
      <c r="D777" s="205">
        <v>8</v>
      </c>
      <c r="E777" s="6" t="s">
        <v>212</v>
      </c>
      <c r="F777" s="6">
        <v>1</v>
      </c>
      <c r="G777" s="6">
        <v>150</v>
      </c>
      <c r="H777" s="6">
        <v>150</v>
      </c>
      <c r="I777" s="6">
        <v>210</v>
      </c>
      <c r="J777" s="6">
        <f t="shared" si="72"/>
        <v>31500</v>
      </c>
      <c r="K777" s="6"/>
      <c r="L777" s="84">
        <f t="shared" si="74"/>
        <v>32142.857142857145</v>
      </c>
      <c r="M777" s="7"/>
      <c r="N777" s="7"/>
      <c r="O777" s="7"/>
      <c r="P777" s="7"/>
      <c r="Q777" s="7"/>
      <c r="R777" s="7"/>
      <c r="S777" s="119" t="s">
        <v>53</v>
      </c>
      <c r="T777" s="117">
        <v>1</v>
      </c>
      <c r="U777" s="10">
        <v>32142.857142857145</v>
      </c>
      <c r="V777" s="98">
        <f t="shared" si="75"/>
        <v>6.4276605372495791E-5</v>
      </c>
      <c r="W777" s="119" t="s">
        <v>53</v>
      </c>
      <c r="X777" s="117">
        <v>1</v>
      </c>
      <c r="Y777" s="10">
        <v>32142.857142857145</v>
      </c>
      <c r="Z777" s="98"/>
      <c r="AA777" s="9">
        <v>1172</v>
      </c>
      <c r="AB777" s="119" t="s">
        <v>53</v>
      </c>
      <c r="AC777" s="117">
        <v>1</v>
      </c>
      <c r="AD777" s="10">
        <v>32142.857142857145</v>
      </c>
      <c r="AE777" s="110">
        <f>(Tabelle1[[#This Row],[gesamter Wärmebedarf unter Berücksichtigung Wirkungsgrad Gasfeuerungsanlage (Gas) '[kWh/a'] 2030]]*0.7)/8760</f>
        <v>2.5684931506849313</v>
      </c>
      <c r="AF777" s="8">
        <f t="shared" si="73"/>
        <v>6.2141587604349862E-5</v>
      </c>
      <c r="AG777" s="119" t="s">
        <v>53</v>
      </c>
      <c r="AH777" s="117">
        <v>1</v>
      </c>
      <c r="AI777" s="10">
        <v>32142.857142857145</v>
      </c>
      <c r="AJ777" s="98">
        <f t="shared" si="76"/>
        <v>3.0543324635790393E-5</v>
      </c>
      <c r="AK777" s="119" t="s">
        <v>53</v>
      </c>
      <c r="AL777" s="117">
        <v>1</v>
      </c>
      <c r="AM777" s="10">
        <v>32142.857142857145</v>
      </c>
      <c r="AN777" s="98"/>
      <c r="AO777" s="119" t="s">
        <v>53</v>
      </c>
      <c r="AP777" s="117">
        <v>1</v>
      </c>
      <c r="AQ777" s="10">
        <v>32142.857142857145</v>
      </c>
      <c r="AR777" s="98">
        <f t="shared" si="77"/>
        <v>3.0543324635790393E-5</v>
      </c>
      <c r="AS777" s="119" t="s">
        <v>53</v>
      </c>
      <c r="AT777" s="117">
        <v>1</v>
      </c>
      <c r="AU777" s="10">
        <v>32142.857142857145</v>
      </c>
      <c r="AV777" s="8"/>
    </row>
    <row r="778" spans="1:48" x14ac:dyDescent="0.25">
      <c r="A778" s="6">
        <v>10775</v>
      </c>
      <c r="B778" s="6">
        <v>449679</v>
      </c>
      <c r="C778" s="6">
        <v>5424934</v>
      </c>
      <c r="D778" s="205">
        <v>16</v>
      </c>
      <c r="E778" s="6" t="s">
        <v>212</v>
      </c>
      <c r="F778" s="6">
        <v>1</v>
      </c>
      <c r="G778" s="6">
        <v>150</v>
      </c>
      <c r="H778" s="6">
        <v>150</v>
      </c>
      <c r="I778" s="6">
        <v>190</v>
      </c>
      <c r="J778" s="6">
        <f t="shared" si="72"/>
        <v>28500</v>
      </c>
      <c r="K778" s="6"/>
      <c r="L778" s="84">
        <f t="shared" si="74"/>
        <v>29081.632653061224</v>
      </c>
      <c r="M778" s="7"/>
      <c r="N778" s="7"/>
      <c r="O778" s="7"/>
      <c r="P778" s="7"/>
      <c r="Q778" s="7"/>
      <c r="R778" s="7"/>
      <c r="S778" s="119" t="s">
        <v>53</v>
      </c>
      <c r="T778" s="117">
        <v>1</v>
      </c>
      <c r="U778" s="10">
        <v>29081.632653061224</v>
      </c>
      <c r="V778" s="98">
        <f t="shared" si="75"/>
        <v>5.8155023908448559E-5</v>
      </c>
      <c r="W778" s="119" t="s">
        <v>53</v>
      </c>
      <c r="X778" s="117">
        <v>1</v>
      </c>
      <c r="Y778" s="10">
        <v>29081.632653061224</v>
      </c>
      <c r="Z778" s="98"/>
      <c r="AA778" s="9">
        <v>1499</v>
      </c>
      <c r="AB778" s="119" t="s">
        <v>53</v>
      </c>
      <c r="AC778" s="117">
        <v>1</v>
      </c>
      <c r="AD778" s="10">
        <v>29081.632653061224</v>
      </c>
      <c r="AE778" s="110">
        <f>(Tabelle1[[#This Row],[gesamter Wärmebedarf unter Berücksichtigung Wirkungsgrad Gasfeuerungsanlage (Gas) '[kWh/a'] 2030]]*0.7)/8760</f>
        <v>2.3238747553816044</v>
      </c>
      <c r="AF778" s="8">
        <f t="shared" si="73"/>
        <v>5.622334116584035E-5</v>
      </c>
      <c r="AG778" s="119" t="s">
        <v>53</v>
      </c>
      <c r="AH778" s="117">
        <v>1</v>
      </c>
      <c r="AI778" s="10">
        <v>29081.632653061224</v>
      </c>
      <c r="AJ778" s="98">
        <f t="shared" si="76"/>
        <v>2.7634436575238919E-5</v>
      </c>
      <c r="AK778" s="119" t="s">
        <v>53</v>
      </c>
      <c r="AL778" s="117">
        <v>1</v>
      </c>
      <c r="AM778" s="10">
        <v>29081.632653061224</v>
      </c>
      <c r="AN778" s="98"/>
      <c r="AO778" s="119" t="s">
        <v>53</v>
      </c>
      <c r="AP778" s="117">
        <v>1</v>
      </c>
      <c r="AQ778" s="10">
        <v>29081.632653061224</v>
      </c>
      <c r="AR778" s="98">
        <f t="shared" si="77"/>
        <v>2.7634436575238919E-5</v>
      </c>
      <c r="AS778" s="119" t="s">
        <v>53</v>
      </c>
      <c r="AT778" s="117">
        <v>1</v>
      </c>
      <c r="AU778" s="10">
        <v>29081.632653061224</v>
      </c>
      <c r="AV778" s="8"/>
    </row>
    <row r="779" spans="1:48" x14ac:dyDescent="0.25">
      <c r="A779" s="6">
        <v>10776</v>
      </c>
      <c r="B779" s="6">
        <v>449691</v>
      </c>
      <c r="C779" s="6">
        <v>5424963</v>
      </c>
      <c r="D779" s="205">
        <v>22</v>
      </c>
      <c r="E779" s="6" t="s">
        <v>212</v>
      </c>
      <c r="F779" s="6">
        <v>1</v>
      </c>
      <c r="G779" s="6">
        <v>150</v>
      </c>
      <c r="H779" s="6">
        <v>150</v>
      </c>
      <c r="I779" s="6">
        <v>150</v>
      </c>
      <c r="J779" s="6">
        <f t="shared" si="72"/>
        <v>22500</v>
      </c>
      <c r="K779" s="6"/>
      <c r="L779" s="84">
        <f t="shared" si="74"/>
        <v>22959.18367346939</v>
      </c>
      <c r="M779" s="7"/>
      <c r="N779" s="7"/>
      <c r="O779" s="7"/>
      <c r="P779" s="7"/>
      <c r="Q779" s="7"/>
      <c r="R779" s="7"/>
      <c r="S779" s="119" t="s">
        <v>54</v>
      </c>
      <c r="T779" s="117">
        <v>1</v>
      </c>
      <c r="U779" s="10">
        <v>0</v>
      </c>
      <c r="V779" s="98">
        <f t="shared" si="75"/>
        <v>0</v>
      </c>
      <c r="W779" s="119" t="s">
        <v>54</v>
      </c>
      <c r="X779" s="117">
        <v>1</v>
      </c>
      <c r="Y779" s="10">
        <v>0</v>
      </c>
      <c r="Z779" s="98"/>
      <c r="AA779" s="9">
        <v>1334</v>
      </c>
      <c r="AB779" s="119" t="s">
        <v>54</v>
      </c>
      <c r="AC779" s="117">
        <v>1</v>
      </c>
      <c r="AD779" s="10">
        <v>0</v>
      </c>
      <c r="AE779" s="110">
        <f>(Tabelle1[[#This Row],[gesamter Wärmebedarf unter Berücksichtigung Wirkungsgrad Gasfeuerungsanlage (Gas) '[kWh/a'] 2030]]*0.7)/8760</f>
        <v>0</v>
      </c>
      <c r="AF779" s="8">
        <f t="shared" si="73"/>
        <v>0</v>
      </c>
      <c r="AG779" s="119" t="s">
        <v>54</v>
      </c>
      <c r="AH779" s="117">
        <v>1</v>
      </c>
      <c r="AI779" s="10">
        <v>0</v>
      </c>
      <c r="AJ779" s="98">
        <f t="shared" si="76"/>
        <v>0</v>
      </c>
      <c r="AK779" s="119" t="s">
        <v>54</v>
      </c>
      <c r="AL779" s="117">
        <v>1</v>
      </c>
      <c r="AM779" s="10">
        <v>0</v>
      </c>
      <c r="AN779" s="98"/>
      <c r="AO779" s="119" t="s">
        <v>54</v>
      </c>
      <c r="AP779" s="117">
        <v>1</v>
      </c>
      <c r="AQ779" s="10">
        <v>0</v>
      </c>
      <c r="AR779" s="98">
        <f t="shared" si="77"/>
        <v>0</v>
      </c>
      <c r="AS779" s="119" t="s">
        <v>54</v>
      </c>
      <c r="AT779" s="117">
        <v>1</v>
      </c>
      <c r="AU779" s="10">
        <v>0</v>
      </c>
      <c r="AV779" s="8"/>
    </row>
    <row r="780" spans="1:48" x14ac:dyDescent="0.25">
      <c r="A780" s="6">
        <v>10777</v>
      </c>
      <c r="B780" s="6">
        <v>449637</v>
      </c>
      <c r="C780" s="6">
        <v>5424886</v>
      </c>
      <c r="D780" s="205">
        <v>8</v>
      </c>
      <c r="E780" s="6" t="s">
        <v>195</v>
      </c>
      <c r="F780" s="6">
        <v>1</v>
      </c>
      <c r="G780" s="6">
        <v>90</v>
      </c>
      <c r="H780" s="6">
        <v>90</v>
      </c>
      <c r="I780" s="6">
        <v>210</v>
      </c>
      <c r="J780" s="6">
        <f t="shared" si="72"/>
        <v>18900</v>
      </c>
      <c r="K780" s="6"/>
      <c r="L780" s="84">
        <f t="shared" si="74"/>
        <v>19285.714285714286</v>
      </c>
      <c r="M780" s="7"/>
      <c r="N780" s="7"/>
      <c r="O780" s="7"/>
      <c r="P780" s="7"/>
      <c r="Q780" s="7"/>
      <c r="R780" s="7"/>
      <c r="S780" s="119" t="s">
        <v>54</v>
      </c>
      <c r="T780" s="117">
        <v>1</v>
      </c>
      <c r="U780" s="10">
        <v>0</v>
      </c>
      <c r="V780" s="98">
        <f t="shared" si="75"/>
        <v>0</v>
      </c>
      <c r="W780" s="119" t="s">
        <v>54</v>
      </c>
      <c r="X780" s="117">
        <v>1</v>
      </c>
      <c r="Y780" s="10">
        <v>0</v>
      </c>
      <c r="Z780" s="98"/>
      <c r="AA780" s="9">
        <v>732</v>
      </c>
      <c r="AB780" s="119" t="s">
        <v>54</v>
      </c>
      <c r="AC780" s="117">
        <v>1</v>
      </c>
      <c r="AD780" s="10">
        <v>0</v>
      </c>
      <c r="AE780" s="110">
        <f>(Tabelle1[[#This Row],[gesamter Wärmebedarf unter Berücksichtigung Wirkungsgrad Gasfeuerungsanlage (Gas) '[kWh/a'] 2030]]*0.7)/8760</f>
        <v>0</v>
      </c>
      <c r="AF780" s="8">
        <f t="shared" si="73"/>
        <v>0</v>
      </c>
      <c r="AG780" s="119" t="s">
        <v>54</v>
      </c>
      <c r="AH780" s="117">
        <v>1</v>
      </c>
      <c r="AI780" s="10">
        <v>0</v>
      </c>
      <c r="AJ780" s="98">
        <f t="shared" si="76"/>
        <v>0</v>
      </c>
      <c r="AK780" s="119" t="s">
        <v>54</v>
      </c>
      <c r="AL780" s="117">
        <v>1</v>
      </c>
      <c r="AM780" s="10">
        <v>0</v>
      </c>
      <c r="AN780" s="98"/>
      <c r="AO780" s="119" t="s">
        <v>54</v>
      </c>
      <c r="AP780" s="117">
        <v>1</v>
      </c>
      <c r="AQ780" s="10">
        <v>0</v>
      </c>
      <c r="AR780" s="98">
        <f t="shared" si="77"/>
        <v>0</v>
      </c>
      <c r="AS780" s="119" t="s">
        <v>54</v>
      </c>
      <c r="AT780" s="117">
        <v>1</v>
      </c>
      <c r="AU780" s="10">
        <v>0</v>
      </c>
      <c r="AV780" s="8"/>
    </row>
    <row r="781" spans="1:48" x14ac:dyDescent="0.25">
      <c r="A781" s="6">
        <v>10778</v>
      </c>
      <c r="B781" s="6">
        <v>449652</v>
      </c>
      <c r="C781" s="6">
        <v>5424906</v>
      </c>
      <c r="D781" s="205">
        <v>8</v>
      </c>
      <c r="E781" s="75" t="s">
        <v>210</v>
      </c>
      <c r="F781" s="6">
        <v>6.73</v>
      </c>
      <c r="G781" s="6">
        <v>70</v>
      </c>
      <c r="H781" s="6">
        <v>471.1</v>
      </c>
      <c r="I781" s="6">
        <v>230</v>
      </c>
      <c r="J781" s="6">
        <f t="shared" si="72"/>
        <v>108353</v>
      </c>
      <c r="K781" s="6"/>
      <c r="L781" s="84">
        <f t="shared" si="74"/>
        <v>110564.28571428571</v>
      </c>
      <c r="M781" s="7"/>
      <c r="N781" s="7"/>
      <c r="O781" s="7"/>
      <c r="P781" s="7"/>
      <c r="Q781" s="7"/>
      <c r="R781" s="7"/>
      <c r="S781" s="119" t="s">
        <v>54</v>
      </c>
      <c r="T781" s="117">
        <v>6.73</v>
      </c>
      <c r="U781" s="10">
        <v>0</v>
      </c>
      <c r="V781" s="98">
        <f t="shared" si="75"/>
        <v>0</v>
      </c>
      <c r="W781" s="119" t="s">
        <v>54</v>
      </c>
      <c r="X781" s="117">
        <v>6.73</v>
      </c>
      <c r="Y781" s="10">
        <v>0</v>
      </c>
      <c r="Z781" s="98"/>
      <c r="AA781" s="9">
        <v>120</v>
      </c>
      <c r="AB781" s="119" t="s">
        <v>54</v>
      </c>
      <c r="AC781" s="117">
        <v>6.73</v>
      </c>
      <c r="AD781" s="10">
        <v>0</v>
      </c>
      <c r="AE781" s="110">
        <f>(Tabelle1[[#This Row],[gesamter Wärmebedarf unter Berücksichtigung Wirkungsgrad Gasfeuerungsanlage (Gas) '[kWh/a'] 2030]]*0.7)/8760</f>
        <v>0</v>
      </c>
      <c r="AF781" s="8">
        <f t="shared" si="73"/>
        <v>0</v>
      </c>
      <c r="AG781" s="119" t="s">
        <v>54</v>
      </c>
      <c r="AH781" s="117">
        <v>6.73</v>
      </c>
      <c r="AI781" s="10">
        <v>0</v>
      </c>
      <c r="AJ781" s="98">
        <f t="shared" si="76"/>
        <v>0</v>
      </c>
      <c r="AK781" s="119" t="s">
        <v>54</v>
      </c>
      <c r="AL781" s="117">
        <v>6.73</v>
      </c>
      <c r="AM781" s="10">
        <v>0</v>
      </c>
      <c r="AN781" s="98"/>
      <c r="AO781" s="119" t="s">
        <v>54</v>
      </c>
      <c r="AP781" s="117">
        <v>6.73</v>
      </c>
      <c r="AQ781" s="10">
        <v>0</v>
      </c>
      <c r="AR781" s="98">
        <f t="shared" si="77"/>
        <v>0</v>
      </c>
      <c r="AS781" s="119" t="s">
        <v>54</v>
      </c>
      <c r="AT781" s="117">
        <v>6.73</v>
      </c>
      <c r="AU781" s="10">
        <v>0</v>
      </c>
      <c r="AV781" s="8"/>
    </row>
    <row r="782" spans="1:48" x14ac:dyDescent="0.25">
      <c r="A782" s="6">
        <v>10779</v>
      </c>
      <c r="B782" s="6">
        <v>449655</v>
      </c>
      <c r="C782" s="6">
        <v>5424888</v>
      </c>
      <c r="D782" s="205">
        <v>6</v>
      </c>
      <c r="E782" s="6" t="s">
        <v>212</v>
      </c>
      <c r="F782" s="6">
        <v>1</v>
      </c>
      <c r="G782" s="6">
        <v>150</v>
      </c>
      <c r="H782" s="6">
        <v>150</v>
      </c>
      <c r="I782" s="6">
        <v>100</v>
      </c>
      <c r="J782" s="6">
        <f t="shared" si="72"/>
        <v>15000</v>
      </c>
      <c r="K782" s="6"/>
      <c r="L782" s="84">
        <f t="shared" si="74"/>
        <v>15306.122448979591</v>
      </c>
      <c r="M782" s="7"/>
      <c r="N782" s="7"/>
      <c r="O782" s="7"/>
      <c r="P782" s="7"/>
      <c r="Q782" s="7"/>
      <c r="R782" s="7"/>
      <c r="S782" s="119" t="s">
        <v>53</v>
      </c>
      <c r="T782" s="117">
        <v>1</v>
      </c>
      <c r="U782" s="10">
        <v>15306.122448979591</v>
      </c>
      <c r="V782" s="98">
        <f t="shared" si="75"/>
        <v>3.0607907320236087E-5</v>
      </c>
      <c r="W782" s="119" t="s">
        <v>53</v>
      </c>
      <c r="X782" s="117">
        <v>1</v>
      </c>
      <c r="Y782" s="10">
        <v>15306.122448979591</v>
      </c>
      <c r="Z782" s="98"/>
      <c r="AA782" s="9">
        <v>1035</v>
      </c>
      <c r="AB782" s="119" t="s">
        <v>53</v>
      </c>
      <c r="AC782" s="117">
        <v>1</v>
      </c>
      <c r="AD782" s="10">
        <v>15306.122448979591</v>
      </c>
      <c r="AE782" s="110">
        <f>(Tabelle1[[#This Row],[gesamter Wärmebedarf unter Berücksichtigung Wirkungsgrad Gasfeuerungsanlage (Gas) '[kWh/a'] 2030]]*0.7)/8760</f>
        <v>1.2230919765166339</v>
      </c>
      <c r="AF782" s="8">
        <f t="shared" si="73"/>
        <v>2.9591232192547556E-5</v>
      </c>
      <c r="AG782" s="119" t="s">
        <v>53</v>
      </c>
      <c r="AH782" s="117">
        <v>1</v>
      </c>
      <c r="AI782" s="10">
        <v>15306.122448979591</v>
      </c>
      <c r="AJ782" s="98">
        <f t="shared" si="76"/>
        <v>1.4544440302757324E-5</v>
      </c>
      <c r="AK782" s="119" t="s">
        <v>54</v>
      </c>
      <c r="AL782" s="117">
        <v>1</v>
      </c>
      <c r="AM782" s="10">
        <v>0</v>
      </c>
      <c r="AN782" s="98"/>
      <c r="AO782" s="119" t="s">
        <v>54</v>
      </c>
      <c r="AP782" s="117">
        <v>1</v>
      </c>
      <c r="AQ782" s="10">
        <v>0</v>
      </c>
      <c r="AR782" s="98">
        <f t="shared" si="77"/>
        <v>0</v>
      </c>
      <c r="AS782" s="119" t="s">
        <v>54</v>
      </c>
      <c r="AT782" s="117">
        <v>1</v>
      </c>
      <c r="AU782" s="10">
        <v>0</v>
      </c>
      <c r="AV782" s="8"/>
    </row>
    <row r="783" spans="1:48" x14ac:dyDescent="0.25">
      <c r="A783" s="6">
        <v>10780</v>
      </c>
      <c r="B783" s="6">
        <v>449645</v>
      </c>
      <c r="C783" s="6">
        <v>5424871</v>
      </c>
      <c r="D783" s="205">
        <v>9</v>
      </c>
      <c r="E783" s="6" t="s">
        <v>212</v>
      </c>
      <c r="F783" s="6">
        <v>1</v>
      </c>
      <c r="G783" s="6">
        <v>150</v>
      </c>
      <c r="H783" s="6">
        <v>150</v>
      </c>
      <c r="I783" s="6">
        <v>250</v>
      </c>
      <c r="J783" s="6">
        <f t="shared" si="72"/>
        <v>37500</v>
      </c>
      <c r="K783" s="6"/>
      <c r="L783" s="84">
        <f t="shared" si="74"/>
        <v>38265.306122448979</v>
      </c>
      <c r="M783" s="7"/>
      <c r="N783" s="7"/>
      <c r="O783" s="7"/>
      <c r="P783" s="7"/>
      <c r="Q783" s="7"/>
      <c r="R783" s="7"/>
      <c r="S783" s="119" t="s">
        <v>53</v>
      </c>
      <c r="T783" s="117">
        <v>1</v>
      </c>
      <c r="U783" s="10">
        <v>38265.306122448979</v>
      </c>
      <c r="V783" s="98">
        <f t="shared" si="75"/>
        <v>7.6519768300590212E-5</v>
      </c>
      <c r="W783" s="119" t="s">
        <v>53</v>
      </c>
      <c r="X783" s="117">
        <v>1</v>
      </c>
      <c r="Y783" s="10">
        <v>38265.306122448979</v>
      </c>
      <c r="Z783" s="98"/>
      <c r="AA783" s="9">
        <v>1561</v>
      </c>
      <c r="AB783" s="119" t="s">
        <v>53</v>
      </c>
      <c r="AC783" s="117">
        <v>1</v>
      </c>
      <c r="AD783" s="10">
        <v>38265.306122448979</v>
      </c>
      <c r="AE783" s="110">
        <f>(Tabelle1[[#This Row],[gesamter Wärmebedarf unter Berücksichtigung Wirkungsgrad Gasfeuerungsanlage (Gas) '[kWh/a'] 2030]]*0.7)/8760</f>
        <v>3.0577299412915848</v>
      </c>
      <c r="AF783" s="8">
        <f t="shared" si="73"/>
        <v>7.3978080481368886E-5</v>
      </c>
      <c r="AG783" s="119" t="s">
        <v>53</v>
      </c>
      <c r="AH783" s="117">
        <v>1</v>
      </c>
      <c r="AI783" s="10">
        <v>38265.306122448979</v>
      </c>
      <c r="AJ783" s="98">
        <f t="shared" si="76"/>
        <v>3.636110075689332E-5</v>
      </c>
      <c r="AK783" s="119" t="s">
        <v>53</v>
      </c>
      <c r="AL783" s="117">
        <v>1</v>
      </c>
      <c r="AM783" s="10">
        <v>38265.306122448979</v>
      </c>
      <c r="AN783" s="98"/>
      <c r="AO783" s="119" t="s">
        <v>54</v>
      </c>
      <c r="AP783" s="117">
        <v>1</v>
      </c>
      <c r="AQ783" s="10">
        <v>0</v>
      </c>
      <c r="AR783" s="98">
        <f t="shared" si="77"/>
        <v>0</v>
      </c>
      <c r="AS783" s="119" t="s">
        <v>54</v>
      </c>
      <c r="AT783" s="117">
        <v>1</v>
      </c>
      <c r="AU783" s="10">
        <v>0</v>
      </c>
      <c r="AV783" s="8"/>
    </row>
    <row r="784" spans="1:48" x14ac:dyDescent="0.25">
      <c r="A784" s="6">
        <v>10781</v>
      </c>
      <c r="B784" s="6">
        <v>449639</v>
      </c>
      <c r="C784" s="6">
        <v>5424849</v>
      </c>
      <c r="D784" s="205">
        <v>7</v>
      </c>
      <c r="E784" s="6" t="s">
        <v>212</v>
      </c>
      <c r="F784" s="6">
        <v>1</v>
      </c>
      <c r="G784" s="6">
        <v>150</v>
      </c>
      <c r="H784" s="6">
        <v>150</v>
      </c>
      <c r="I784" s="6">
        <v>160</v>
      </c>
      <c r="J784" s="6">
        <f t="shared" si="72"/>
        <v>24000</v>
      </c>
      <c r="K784" s="6"/>
      <c r="L784" s="84">
        <f t="shared" si="74"/>
        <v>24489.795918367348</v>
      </c>
      <c r="M784" s="7"/>
      <c r="N784" s="7"/>
      <c r="O784" s="7"/>
      <c r="P784" s="7"/>
      <c r="Q784" s="7"/>
      <c r="R784" s="7"/>
      <c r="S784" s="119" t="s">
        <v>54</v>
      </c>
      <c r="T784" s="117">
        <v>1</v>
      </c>
      <c r="U784" s="10">
        <v>0</v>
      </c>
      <c r="V784" s="98">
        <f t="shared" si="75"/>
        <v>0</v>
      </c>
      <c r="W784" s="119" t="s">
        <v>54</v>
      </c>
      <c r="X784" s="117">
        <v>1</v>
      </c>
      <c r="Y784" s="10">
        <v>0</v>
      </c>
      <c r="Z784" s="98"/>
      <c r="AA784" s="9">
        <v>34</v>
      </c>
      <c r="AB784" s="119" t="s">
        <v>54</v>
      </c>
      <c r="AC784" s="117">
        <v>1</v>
      </c>
      <c r="AD784" s="10">
        <v>0</v>
      </c>
      <c r="AE784" s="110">
        <f>(Tabelle1[[#This Row],[gesamter Wärmebedarf unter Berücksichtigung Wirkungsgrad Gasfeuerungsanlage (Gas) '[kWh/a'] 2030]]*0.7)/8760</f>
        <v>0</v>
      </c>
      <c r="AF784" s="8">
        <f t="shared" si="73"/>
        <v>0</v>
      </c>
      <c r="AG784" s="119" t="s">
        <v>54</v>
      </c>
      <c r="AH784" s="117">
        <v>1</v>
      </c>
      <c r="AI784" s="10">
        <v>0</v>
      </c>
      <c r="AJ784" s="98">
        <f t="shared" si="76"/>
        <v>0</v>
      </c>
      <c r="AK784" s="119" t="s">
        <v>54</v>
      </c>
      <c r="AL784" s="117">
        <v>1</v>
      </c>
      <c r="AM784" s="10">
        <v>0</v>
      </c>
      <c r="AN784" s="98"/>
      <c r="AO784" s="119" t="s">
        <v>54</v>
      </c>
      <c r="AP784" s="117">
        <v>1</v>
      </c>
      <c r="AQ784" s="10">
        <v>0</v>
      </c>
      <c r="AR784" s="98">
        <f t="shared" si="77"/>
        <v>0</v>
      </c>
      <c r="AS784" s="119" t="s">
        <v>54</v>
      </c>
      <c r="AT784" s="117">
        <v>1</v>
      </c>
      <c r="AU784" s="10">
        <v>0</v>
      </c>
      <c r="AV784" s="8"/>
    </row>
    <row r="785" spans="1:48" x14ac:dyDescent="0.25">
      <c r="A785" s="6">
        <v>10782</v>
      </c>
      <c r="B785" s="6">
        <v>449622</v>
      </c>
      <c r="C785" s="6">
        <v>5424834</v>
      </c>
      <c r="D785" s="205">
        <v>11</v>
      </c>
      <c r="E785" s="6" t="s">
        <v>212</v>
      </c>
      <c r="F785" s="6">
        <v>1</v>
      </c>
      <c r="G785" s="6">
        <v>150</v>
      </c>
      <c r="H785" s="6">
        <v>150</v>
      </c>
      <c r="I785" s="6">
        <v>40</v>
      </c>
      <c r="J785" s="6">
        <f t="shared" si="72"/>
        <v>6000</v>
      </c>
      <c r="K785" s="6"/>
      <c r="L785" s="84">
        <f t="shared" si="74"/>
        <v>6122.4489795918371</v>
      </c>
      <c r="M785" s="7"/>
      <c r="N785" s="7"/>
      <c r="O785" s="7"/>
      <c r="P785" s="7"/>
      <c r="Q785" s="7"/>
      <c r="R785" s="7"/>
      <c r="S785" s="119" t="s">
        <v>53</v>
      </c>
      <c r="T785" s="117">
        <v>1</v>
      </c>
      <c r="U785" s="10">
        <v>6122.4489795918371</v>
      </c>
      <c r="V785" s="98">
        <f t="shared" si="75"/>
        <v>1.2243162928094433E-5</v>
      </c>
      <c r="W785" s="119" t="s">
        <v>53</v>
      </c>
      <c r="X785" s="117">
        <v>1</v>
      </c>
      <c r="Y785" s="10">
        <v>6122.4489795918371</v>
      </c>
      <c r="Z785" s="98"/>
      <c r="AA785" s="9">
        <v>462</v>
      </c>
      <c r="AB785" s="119" t="s">
        <v>53</v>
      </c>
      <c r="AC785" s="117">
        <v>1</v>
      </c>
      <c r="AD785" s="10">
        <v>6122.4489795918371</v>
      </c>
      <c r="AE785" s="110">
        <f>(Tabelle1[[#This Row],[gesamter Wärmebedarf unter Berücksichtigung Wirkungsgrad Gasfeuerungsanlage (Gas) '[kWh/a'] 2030]]*0.7)/8760</f>
        <v>0.48923679060665359</v>
      </c>
      <c r="AF785" s="8">
        <f t="shared" si="73"/>
        <v>1.1836492877019022E-5</v>
      </c>
      <c r="AG785" s="119" t="s">
        <v>53</v>
      </c>
      <c r="AH785" s="117">
        <v>1</v>
      </c>
      <c r="AI785" s="10">
        <v>6122.4489795918371</v>
      </c>
      <c r="AJ785" s="98">
        <f t="shared" si="76"/>
        <v>5.8177761211029311E-6</v>
      </c>
      <c r="AK785" s="119" t="s">
        <v>53</v>
      </c>
      <c r="AL785" s="117">
        <v>1</v>
      </c>
      <c r="AM785" s="10">
        <v>6122.4489795918371</v>
      </c>
      <c r="AN785" s="98"/>
      <c r="AO785" s="119" t="s">
        <v>53</v>
      </c>
      <c r="AP785" s="117">
        <v>1</v>
      </c>
      <c r="AQ785" s="10">
        <v>6122.4489795918371</v>
      </c>
      <c r="AR785" s="98">
        <f t="shared" si="77"/>
        <v>5.8177761211029311E-6</v>
      </c>
      <c r="AS785" s="119" t="s">
        <v>53</v>
      </c>
      <c r="AT785" s="117">
        <v>1</v>
      </c>
      <c r="AU785" s="10">
        <v>6122.4489795918371</v>
      </c>
      <c r="AV785" s="8"/>
    </row>
    <row r="786" spans="1:48" x14ac:dyDescent="0.25">
      <c r="A786" s="6">
        <v>10783</v>
      </c>
      <c r="B786" s="6">
        <v>449607</v>
      </c>
      <c r="C786" s="6">
        <v>5424807</v>
      </c>
      <c r="D786" s="205">
        <v>8</v>
      </c>
      <c r="E786" s="6" t="s">
        <v>212</v>
      </c>
      <c r="F786" s="6">
        <v>1</v>
      </c>
      <c r="G786" s="6">
        <v>150</v>
      </c>
      <c r="H786" s="6">
        <v>150</v>
      </c>
      <c r="I786" s="6">
        <v>300</v>
      </c>
      <c r="J786" s="6">
        <f t="shared" si="72"/>
        <v>45000</v>
      </c>
      <c r="K786" s="6"/>
      <c r="L786" s="84">
        <f t="shared" si="74"/>
        <v>45918.36734693878</v>
      </c>
      <c r="M786" s="7"/>
      <c r="N786" s="7"/>
      <c r="O786" s="7"/>
      <c r="P786" s="7"/>
      <c r="Q786" s="7"/>
      <c r="R786" s="7"/>
      <c r="S786" s="119" t="s">
        <v>54</v>
      </c>
      <c r="T786" s="117">
        <v>1</v>
      </c>
      <c r="U786" s="10">
        <v>0</v>
      </c>
      <c r="V786" s="98">
        <f t="shared" si="75"/>
        <v>0</v>
      </c>
      <c r="W786" s="119" t="s">
        <v>54</v>
      </c>
      <c r="X786" s="117">
        <v>1</v>
      </c>
      <c r="Y786" s="10">
        <v>0</v>
      </c>
      <c r="Z786" s="98"/>
      <c r="AA786" s="9">
        <v>862</v>
      </c>
      <c r="AB786" s="119" t="s">
        <v>54</v>
      </c>
      <c r="AC786" s="117">
        <v>1</v>
      </c>
      <c r="AD786" s="10">
        <v>0</v>
      </c>
      <c r="AE786" s="110">
        <f>(Tabelle1[[#This Row],[gesamter Wärmebedarf unter Berücksichtigung Wirkungsgrad Gasfeuerungsanlage (Gas) '[kWh/a'] 2030]]*0.7)/8760</f>
        <v>0</v>
      </c>
      <c r="AF786" s="8">
        <f t="shared" si="73"/>
        <v>0</v>
      </c>
      <c r="AG786" s="119" t="s">
        <v>54</v>
      </c>
      <c r="AH786" s="117">
        <v>1</v>
      </c>
      <c r="AI786" s="10">
        <v>0</v>
      </c>
      <c r="AJ786" s="98">
        <f t="shared" si="76"/>
        <v>0</v>
      </c>
      <c r="AK786" s="119" t="s">
        <v>54</v>
      </c>
      <c r="AL786" s="117">
        <v>1</v>
      </c>
      <c r="AM786" s="10">
        <v>0</v>
      </c>
      <c r="AN786" s="98"/>
      <c r="AO786" s="119" t="s">
        <v>54</v>
      </c>
      <c r="AP786" s="117">
        <v>1</v>
      </c>
      <c r="AQ786" s="10">
        <v>0</v>
      </c>
      <c r="AR786" s="98">
        <f t="shared" si="77"/>
        <v>0</v>
      </c>
      <c r="AS786" s="119" t="s">
        <v>54</v>
      </c>
      <c r="AT786" s="117">
        <v>1</v>
      </c>
      <c r="AU786" s="10">
        <v>0</v>
      </c>
      <c r="AV786" s="8"/>
    </row>
    <row r="787" spans="1:48" x14ac:dyDescent="0.25">
      <c r="A787" s="6">
        <v>10784</v>
      </c>
      <c r="B787" s="6">
        <v>449614</v>
      </c>
      <c r="C787" s="6">
        <v>5424817</v>
      </c>
      <c r="D787" s="205">
        <v>8</v>
      </c>
      <c r="E787" s="6" t="s">
        <v>212</v>
      </c>
      <c r="F787" s="6">
        <v>1</v>
      </c>
      <c r="G787" s="6">
        <v>150</v>
      </c>
      <c r="H787" s="6">
        <v>150</v>
      </c>
      <c r="I787" s="6">
        <v>140</v>
      </c>
      <c r="J787" s="6">
        <f t="shared" si="72"/>
        <v>21000</v>
      </c>
      <c r="K787" s="6"/>
      <c r="L787" s="84">
        <f t="shared" si="74"/>
        <v>21428.571428571428</v>
      </c>
      <c r="M787" s="7"/>
      <c r="N787" s="7"/>
      <c r="O787" s="7"/>
      <c r="P787" s="7"/>
      <c r="Q787" s="7"/>
      <c r="R787" s="7"/>
      <c r="S787" s="119" t="s">
        <v>53</v>
      </c>
      <c r="T787" s="117">
        <v>1</v>
      </c>
      <c r="U787" s="10">
        <v>21428.571428571428</v>
      </c>
      <c r="V787" s="98">
        <f t="shared" si="75"/>
        <v>4.2851070248330516E-5</v>
      </c>
      <c r="W787" s="119" t="s">
        <v>53</v>
      </c>
      <c r="X787" s="117">
        <v>1</v>
      </c>
      <c r="Y787" s="10">
        <v>21428.571428571428</v>
      </c>
      <c r="Z787" s="98"/>
      <c r="AA787" s="9">
        <v>1488</v>
      </c>
      <c r="AB787" s="119" t="s">
        <v>53</v>
      </c>
      <c r="AC787" s="117">
        <v>1</v>
      </c>
      <c r="AD787" s="10">
        <v>21428.571428571428</v>
      </c>
      <c r="AE787" s="110">
        <f>(Tabelle1[[#This Row],[gesamter Wärmebedarf unter Berücksichtigung Wirkungsgrad Gasfeuerungsanlage (Gas) '[kWh/a'] 2030]]*0.7)/8760</f>
        <v>1.7123287671232874</v>
      </c>
      <c r="AF787" s="8">
        <f t="shared" si="73"/>
        <v>4.142772506956657E-5</v>
      </c>
      <c r="AG787" s="119" t="s">
        <v>53</v>
      </c>
      <c r="AH787" s="117">
        <v>1</v>
      </c>
      <c r="AI787" s="10">
        <v>21428.571428571428</v>
      </c>
      <c r="AJ787" s="98">
        <f t="shared" si="76"/>
        <v>2.0362216423860254E-5</v>
      </c>
      <c r="AK787" s="119" t="s">
        <v>53</v>
      </c>
      <c r="AL787" s="117">
        <v>1</v>
      </c>
      <c r="AM787" s="10">
        <v>21428.571428571428</v>
      </c>
      <c r="AN787" s="98"/>
      <c r="AO787" s="119" t="s">
        <v>53</v>
      </c>
      <c r="AP787" s="117">
        <v>1</v>
      </c>
      <c r="AQ787" s="10">
        <v>21428.571428571428</v>
      </c>
      <c r="AR787" s="98">
        <f t="shared" si="77"/>
        <v>2.0362216423860254E-5</v>
      </c>
      <c r="AS787" s="119" t="s">
        <v>54</v>
      </c>
      <c r="AT787" s="117">
        <v>1</v>
      </c>
      <c r="AU787" s="10">
        <v>0</v>
      </c>
      <c r="AV787" s="8"/>
    </row>
    <row r="788" spans="1:48" x14ac:dyDescent="0.25">
      <c r="A788" s="6">
        <v>10785</v>
      </c>
      <c r="B788" s="6">
        <v>449472</v>
      </c>
      <c r="C788" s="6">
        <v>5424767</v>
      </c>
      <c r="D788" s="205">
        <v>8</v>
      </c>
      <c r="E788" s="6" t="s">
        <v>212</v>
      </c>
      <c r="F788" s="6">
        <v>1</v>
      </c>
      <c r="G788" s="6">
        <v>150</v>
      </c>
      <c r="H788" s="6">
        <v>150</v>
      </c>
      <c r="I788" s="6">
        <v>200</v>
      </c>
      <c r="J788" s="6">
        <f t="shared" si="72"/>
        <v>30000</v>
      </c>
      <c r="K788" s="6"/>
      <c r="L788" s="84">
        <f t="shared" si="74"/>
        <v>30612.244897959183</v>
      </c>
      <c r="M788" s="7"/>
      <c r="N788" s="7"/>
      <c r="O788" s="7"/>
      <c r="P788" s="7"/>
      <c r="Q788" s="7"/>
      <c r="R788" s="7"/>
      <c r="S788" s="119" t="s">
        <v>53</v>
      </c>
      <c r="T788" s="117">
        <v>1</v>
      </c>
      <c r="U788" s="10">
        <v>30612.244897959183</v>
      </c>
      <c r="V788" s="98">
        <f t="shared" si="75"/>
        <v>6.1215814640472175E-5</v>
      </c>
      <c r="W788" s="119" t="s">
        <v>53</v>
      </c>
      <c r="X788" s="117">
        <v>1</v>
      </c>
      <c r="Y788" s="10">
        <v>30612.244897959183</v>
      </c>
      <c r="Z788" s="98"/>
      <c r="AA788" s="9">
        <v>1480</v>
      </c>
      <c r="AB788" s="119" t="s">
        <v>53</v>
      </c>
      <c r="AC788" s="117">
        <v>1</v>
      </c>
      <c r="AD788" s="10">
        <v>30612.244897959183</v>
      </c>
      <c r="AE788" s="110">
        <f>(Tabelle1[[#This Row],[gesamter Wärmebedarf unter Berücksichtigung Wirkungsgrad Gasfeuerungsanlage (Gas) '[kWh/a'] 2030]]*0.7)/8760</f>
        <v>2.4461839530332679</v>
      </c>
      <c r="AF788" s="8">
        <f t="shared" si="73"/>
        <v>5.9182464385095113E-5</v>
      </c>
      <c r="AG788" s="119" t="s">
        <v>53</v>
      </c>
      <c r="AH788" s="117">
        <v>1</v>
      </c>
      <c r="AI788" s="10">
        <v>30612.244897959183</v>
      </c>
      <c r="AJ788" s="98">
        <f t="shared" si="76"/>
        <v>2.9088880605514649E-5</v>
      </c>
      <c r="AK788" s="119" t="s">
        <v>53</v>
      </c>
      <c r="AL788" s="117">
        <v>1</v>
      </c>
      <c r="AM788" s="10">
        <v>30612.244897959183</v>
      </c>
      <c r="AN788" s="98"/>
      <c r="AO788" s="119" t="s">
        <v>53</v>
      </c>
      <c r="AP788" s="117">
        <v>1</v>
      </c>
      <c r="AQ788" s="10">
        <v>30612.244897959183</v>
      </c>
      <c r="AR788" s="98">
        <f t="shared" si="77"/>
        <v>2.9088880605514649E-5</v>
      </c>
      <c r="AS788" s="119" t="s">
        <v>54</v>
      </c>
      <c r="AT788" s="117">
        <v>1</v>
      </c>
      <c r="AU788" s="10">
        <v>0</v>
      </c>
      <c r="AV788" s="8"/>
    </row>
    <row r="789" spans="1:48" x14ac:dyDescent="0.25">
      <c r="A789" s="6">
        <v>10786</v>
      </c>
      <c r="B789" s="6">
        <v>449456</v>
      </c>
      <c r="C789" s="6">
        <v>5424769</v>
      </c>
      <c r="D789" s="205">
        <v>8</v>
      </c>
      <c r="E789" s="6" t="s">
        <v>195</v>
      </c>
      <c r="F789" s="6">
        <v>1</v>
      </c>
      <c r="G789" s="6">
        <v>90</v>
      </c>
      <c r="H789" s="6">
        <v>90</v>
      </c>
      <c r="I789" s="6">
        <v>190</v>
      </c>
      <c r="J789" s="6">
        <f t="shared" si="72"/>
        <v>17100</v>
      </c>
      <c r="K789" s="6"/>
      <c r="L789" s="84">
        <f t="shared" si="74"/>
        <v>17448.979591836734</v>
      </c>
      <c r="M789" s="7"/>
      <c r="N789" s="7"/>
      <c r="O789" s="7"/>
      <c r="P789" s="7"/>
      <c r="Q789" s="7"/>
      <c r="R789" s="7"/>
      <c r="S789" s="119" t="s">
        <v>53</v>
      </c>
      <c r="T789" s="117">
        <v>1</v>
      </c>
      <c r="U789" s="10">
        <v>17448.979591836734</v>
      </c>
      <c r="V789" s="98">
        <f t="shared" si="75"/>
        <v>3.4893014345069138E-5</v>
      </c>
      <c r="W789" s="119" t="s">
        <v>53</v>
      </c>
      <c r="X789" s="117">
        <v>1</v>
      </c>
      <c r="Y789" s="10">
        <v>17448.979591836734</v>
      </c>
      <c r="Z789" s="98"/>
      <c r="AA789" s="9">
        <v>1603</v>
      </c>
      <c r="AB789" s="119" t="s">
        <v>53</v>
      </c>
      <c r="AC789" s="117">
        <v>1</v>
      </c>
      <c r="AD789" s="10">
        <v>17448.979591836734</v>
      </c>
      <c r="AE789" s="110">
        <f>(Tabelle1[[#This Row],[gesamter Wärmebedarf unter Berücksichtigung Wirkungsgrad Gasfeuerungsanlage (Gas) '[kWh/a'] 2030]]*0.7)/8760</f>
        <v>1.3943248532289627</v>
      </c>
      <c r="AF789" s="8">
        <f t="shared" si="73"/>
        <v>3.3734004699504213E-5</v>
      </c>
      <c r="AG789" s="119" t="s">
        <v>53</v>
      </c>
      <c r="AH789" s="117">
        <v>1</v>
      </c>
      <c r="AI789" s="10">
        <v>17448.979591836734</v>
      </c>
      <c r="AJ789" s="98">
        <f t="shared" si="76"/>
        <v>1.6580661945143356E-5</v>
      </c>
      <c r="AK789" s="119" t="s">
        <v>53</v>
      </c>
      <c r="AL789" s="117">
        <v>1</v>
      </c>
      <c r="AM789" s="10">
        <v>17448.979591836734</v>
      </c>
      <c r="AN789" s="98"/>
      <c r="AO789" s="119" t="s">
        <v>54</v>
      </c>
      <c r="AP789" s="117">
        <v>1</v>
      </c>
      <c r="AQ789" s="10">
        <v>0</v>
      </c>
      <c r="AR789" s="98">
        <f t="shared" si="77"/>
        <v>0</v>
      </c>
      <c r="AS789" s="119" t="s">
        <v>54</v>
      </c>
      <c r="AT789" s="117">
        <v>1</v>
      </c>
      <c r="AU789" s="10">
        <v>0</v>
      </c>
      <c r="AV789" s="8"/>
    </row>
    <row r="790" spans="1:48" x14ac:dyDescent="0.25">
      <c r="A790" s="6">
        <v>10787</v>
      </c>
      <c r="B790" s="6">
        <v>449465</v>
      </c>
      <c r="C790" s="6">
        <v>5424741</v>
      </c>
      <c r="D790" s="205">
        <v>9</v>
      </c>
      <c r="E790" s="6" t="s">
        <v>212</v>
      </c>
      <c r="F790" s="6">
        <v>1</v>
      </c>
      <c r="G790" s="6">
        <v>150</v>
      </c>
      <c r="H790" s="6">
        <v>150</v>
      </c>
      <c r="I790" s="6">
        <v>110</v>
      </c>
      <c r="J790" s="6">
        <f t="shared" si="72"/>
        <v>16500</v>
      </c>
      <c r="K790" s="6"/>
      <c r="L790" s="84">
        <f t="shared" si="74"/>
        <v>16836.734693877552</v>
      </c>
      <c r="M790" s="7"/>
      <c r="N790" s="7"/>
      <c r="O790" s="7"/>
      <c r="P790" s="7"/>
      <c r="Q790" s="7"/>
      <c r="R790" s="7"/>
      <c r="S790" s="119" t="s">
        <v>53</v>
      </c>
      <c r="T790" s="117">
        <v>1</v>
      </c>
      <c r="U790" s="10">
        <v>16836.734693877552</v>
      </c>
      <c r="V790" s="98">
        <f t="shared" si="75"/>
        <v>3.3668698052259696E-5</v>
      </c>
      <c r="W790" s="119" t="s">
        <v>53</v>
      </c>
      <c r="X790" s="117">
        <v>1</v>
      </c>
      <c r="Y790" s="10">
        <v>16836.734693877552</v>
      </c>
      <c r="Z790" s="98"/>
      <c r="AA790" s="9">
        <v>1445</v>
      </c>
      <c r="AB790" s="119" t="s">
        <v>53</v>
      </c>
      <c r="AC790" s="117">
        <v>1</v>
      </c>
      <c r="AD790" s="10">
        <v>16836.734693877552</v>
      </c>
      <c r="AE790" s="110">
        <f>(Tabelle1[[#This Row],[gesamter Wärmebedarf unter Berücksichtigung Wirkungsgrad Gasfeuerungsanlage (Gas) '[kWh/a'] 2030]]*0.7)/8760</f>
        <v>1.3454011741682974</v>
      </c>
      <c r="AF790" s="8">
        <f t="shared" si="73"/>
        <v>3.2550355411802309E-5</v>
      </c>
      <c r="AG790" s="119" t="s">
        <v>53</v>
      </c>
      <c r="AH790" s="117">
        <v>1</v>
      </c>
      <c r="AI790" s="10">
        <v>16836.734693877552</v>
      </c>
      <c r="AJ790" s="98">
        <f t="shared" si="76"/>
        <v>1.599888433303306E-5</v>
      </c>
      <c r="AK790" s="119" t="s">
        <v>53</v>
      </c>
      <c r="AL790" s="117">
        <v>1</v>
      </c>
      <c r="AM790" s="10">
        <v>16836.734693877552</v>
      </c>
      <c r="AN790" s="98"/>
      <c r="AO790" s="119" t="s">
        <v>54</v>
      </c>
      <c r="AP790" s="117">
        <v>1</v>
      </c>
      <c r="AQ790" s="10">
        <v>0</v>
      </c>
      <c r="AR790" s="98">
        <f t="shared" si="77"/>
        <v>0</v>
      </c>
      <c r="AS790" s="119" t="s">
        <v>54</v>
      </c>
      <c r="AT790" s="117">
        <v>1</v>
      </c>
      <c r="AU790" s="10">
        <v>0</v>
      </c>
      <c r="AV790" s="8"/>
    </row>
    <row r="791" spans="1:48" x14ac:dyDescent="0.25">
      <c r="A791" s="6">
        <v>10788</v>
      </c>
      <c r="B791" s="6">
        <v>449467</v>
      </c>
      <c r="C791" s="6">
        <v>5424755</v>
      </c>
      <c r="D791" s="205">
        <v>7</v>
      </c>
      <c r="E791" s="6" t="s">
        <v>212</v>
      </c>
      <c r="F791" s="6">
        <v>1</v>
      </c>
      <c r="G791" s="6">
        <v>150</v>
      </c>
      <c r="H791" s="6">
        <v>150</v>
      </c>
      <c r="I791" s="6">
        <v>170</v>
      </c>
      <c r="J791" s="6">
        <f t="shared" si="72"/>
        <v>25500</v>
      </c>
      <c r="K791" s="6"/>
      <c r="L791" s="84">
        <f t="shared" si="74"/>
        <v>26020.408163265307</v>
      </c>
      <c r="M791" s="7"/>
      <c r="N791" s="7"/>
      <c r="O791" s="7"/>
      <c r="P791" s="7"/>
      <c r="Q791" s="7"/>
      <c r="R791" s="7"/>
      <c r="S791" s="119" t="s">
        <v>53</v>
      </c>
      <c r="T791" s="117">
        <v>1</v>
      </c>
      <c r="U791" s="10">
        <v>26020.408163265307</v>
      </c>
      <c r="V791" s="98">
        <f t="shared" si="75"/>
        <v>5.2033442444401349E-5</v>
      </c>
      <c r="W791" s="119" t="s">
        <v>53</v>
      </c>
      <c r="X791" s="117">
        <v>1</v>
      </c>
      <c r="Y791" s="10">
        <v>26020.408163265307</v>
      </c>
      <c r="Z791" s="98"/>
      <c r="AA791" s="9">
        <v>269</v>
      </c>
      <c r="AB791" s="119" t="s">
        <v>53</v>
      </c>
      <c r="AC791" s="117">
        <v>1</v>
      </c>
      <c r="AD791" s="10">
        <v>26020.408163265307</v>
      </c>
      <c r="AE791" s="110">
        <f>(Tabelle1[[#This Row],[gesamter Wärmebedarf unter Berücksichtigung Wirkungsgrad Gasfeuerungsanlage (Gas) '[kWh/a'] 2030]]*0.7)/8760</f>
        <v>2.0792563600782779</v>
      </c>
      <c r="AF791" s="8">
        <f t="shared" si="73"/>
        <v>5.0305094727330838E-5</v>
      </c>
      <c r="AG791" s="119" t="s">
        <v>53</v>
      </c>
      <c r="AH791" s="117">
        <v>1</v>
      </c>
      <c r="AI791" s="10">
        <v>26020.408163265307</v>
      </c>
      <c r="AJ791" s="98">
        <f t="shared" si="76"/>
        <v>2.4725548514687455E-5</v>
      </c>
      <c r="AK791" s="119" t="s">
        <v>53</v>
      </c>
      <c r="AL791" s="117">
        <v>1</v>
      </c>
      <c r="AM791" s="10">
        <v>26020.408163265307</v>
      </c>
      <c r="AN791" s="98"/>
      <c r="AO791" s="119" t="s">
        <v>53</v>
      </c>
      <c r="AP791" s="117">
        <v>1</v>
      </c>
      <c r="AQ791" s="10">
        <v>26020.408163265307</v>
      </c>
      <c r="AR791" s="98">
        <f t="shared" si="77"/>
        <v>2.4725548514687455E-5</v>
      </c>
      <c r="AS791" s="119" t="s">
        <v>53</v>
      </c>
      <c r="AT791" s="117">
        <v>1</v>
      </c>
      <c r="AU791" s="10">
        <v>26020.408163265307</v>
      </c>
      <c r="AV791" s="8"/>
    </row>
    <row r="792" spans="1:48" x14ac:dyDescent="0.25">
      <c r="A792" s="6">
        <v>10789</v>
      </c>
      <c r="B792" s="6">
        <v>449449</v>
      </c>
      <c r="C792" s="6">
        <v>5424749</v>
      </c>
      <c r="D792" s="205">
        <v>8</v>
      </c>
      <c r="E792" s="6" t="s">
        <v>212</v>
      </c>
      <c r="F792" s="6">
        <v>1</v>
      </c>
      <c r="G792" s="6">
        <v>150</v>
      </c>
      <c r="H792" s="6">
        <v>150</v>
      </c>
      <c r="I792" s="6">
        <v>200</v>
      </c>
      <c r="J792" s="6">
        <f t="shared" si="72"/>
        <v>30000</v>
      </c>
      <c r="K792" s="6"/>
      <c r="L792" s="84">
        <f t="shared" si="74"/>
        <v>30612.244897959183</v>
      </c>
      <c r="M792" s="7"/>
      <c r="N792" s="7"/>
      <c r="O792" s="7"/>
      <c r="P792" s="7"/>
      <c r="Q792" s="7"/>
      <c r="R792" s="7"/>
      <c r="S792" s="119" t="s">
        <v>54</v>
      </c>
      <c r="T792" s="117">
        <v>1</v>
      </c>
      <c r="U792" s="10">
        <v>0</v>
      </c>
      <c r="V792" s="98">
        <f t="shared" si="75"/>
        <v>0</v>
      </c>
      <c r="W792" s="119" t="s">
        <v>54</v>
      </c>
      <c r="X792" s="117">
        <v>1</v>
      </c>
      <c r="Y792" s="10">
        <v>0</v>
      </c>
      <c r="Z792" s="98"/>
      <c r="AA792" s="9">
        <v>435</v>
      </c>
      <c r="AB792" s="119" t="s">
        <v>54</v>
      </c>
      <c r="AC792" s="117">
        <v>1</v>
      </c>
      <c r="AD792" s="10">
        <v>0</v>
      </c>
      <c r="AE792" s="110">
        <f>(Tabelle1[[#This Row],[gesamter Wärmebedarf unter Berücksichtigung Wirkungsgrad Gasfeuerungsanlage (Gas) '[kWh/a'] 2030]]*0.7)/8760</f>
        <v>0</v>
      </c>
      <c r="AF792" s="8">
        <f t="shared" si="73"/>
        <v>0</v>
      </c>
      <c r="AG792" s="119" t="s">
        <v>54</v>
      </c>
      <c r="AH792" s="117">
        <v>1</v>
      </c>
      <c r="AI792" s="10">
        <v>0</v>
      </c>
      <c r="AJ792" s="98">
        <f t="shared" si="76"/>
        <v>0</v>
      </c>
      <c r="AK792" s="119" t="s">
        <v>54</v>
      </c>
      <c r="AL792" s="117">
        <v>1</v>
      </c>
      <c r="AM792" s="10">
        <v>0</v>
      </c>
      <c r="AN792" s="98"/>
      <c r="AO792" s="119" t="s">
        <v>54</v>
      </c>
      <c r="AP792" s="117">
        <v>1</v>
      </c>
      <c r="AQ792" s="10">
        <v>0</v>
      </c>
      <c r="AR792" s="98">
        <f t="shared" si="77"/>
        <v>0</v>
      </c>
      <c r="AS792" s="119" t="s">
        <v>54</v>
      </c>
      <c r="AT792" s="117">
        <v>1</v>
      </c>
      <c r="AU792" s="10">
        <v>0</v>
      </c>
      <c r="AV792" s="8"/>
    </row>
    <row r="793" spans="1:48" x14ac:dyDescent="0.25">
      <c r="A793" s="6">
        <v>10790</v>
      </c>
      <c r="B793" s="6">
        <v>449457</v>
      </c>
      <c r="C793" s="6">
        <v>5424721</v>
      </c>
      <c r="D793" s="205">
        <v>10</v>
      </c>
      <c r="E793" s="6" t="s">
        <v>212</v>
      </c>
      <c r="F793" s="6">
        <v>1</v>
      </c>
      <c r="G793" s="6">
        <v>150</v>
      </c>
      <c r="H793" s="6">
        <v>150</v>
      </c>
      <c r="I793" s="6">
        <v>60</v>
      </c>
      <c r="J793" s="6">
        <f t="shared" si="72"/>
        <v>9000</v>
      </c>
      <c r="K793" s="6"/>
      <c r="L793" s="84">
        <f t="shared" si="74"/>
        <v>9183.6734693877552</v>
      </c>
      <c r="M793" s="7"/>
      <c r="N793" s="7"/>
      <c r="O793" s="7"/>
      <c r="P793" s="7"/>
      <c r="Q793" s="7"/>
      <c r="R793" s="7"/>
      <c r="S793" s="119" t="s">
        <v>53</v>
      </c>
      <c r="T793" s="117">
        <v>1</v>
      </c>
      <c r="U793" s="10">
        <v>9183.6734693877552</v>
      </c>
      <c r="V793" s="98">
        <f t="shared" si="75"/>
        <v>1.8364744392141652E-5</v>
      </c>
      <c r="W793" s="119" t="s">
        <v>53</v>
      </c>
      <c r="X793" s="117">
        <v>1</v>
      </c>
      <c r="Y793" s="10">
        <v>9183.6734693877552</v>
      </c>
      <c r="Z793" s="98"/>
      <c r="AA793" s="9">
        <v>673</v>
      </c>
      <c r="AB793" s="119" t="s">
        <v>53</v>
      </c>
      <c r="AC793" s="117">
        <v>1</v>
      </c>
      <c r="AD793" s="10">
        <v>9183.6734693877552</v>
      </c>
      <c r="AE793" s="110">
        <f>(Tabelle1[[#This Row],[gesamter Wärmebedarf unter Berücksichtigung Wirkungsgrad Gasfeuerungsanlage (Gas) '[kWh/a'] 2030]]*0.7)/8760</f>
        <v>0.73385518590998045</v>
      </c>
      <c r="AF793" s="8">
        <f t="shared" si="73"/>
        <v>1.7754739315528532E-5</v>
      </c>
      <c r="AG793" s="119" t="s">
        <v>53</v>
      </c>
      <c r="AH793" s="117">
        <v>1</v>
      </c>
      <c r="AI793" s="10">
        <v>9183.6734693877552</v>
      </c>
      <c r="AJ793" s="98">
        <f t="shared" si="76"/>
        <v>8.7266641816543967E-6</v>
      </c>
      <c r="AK793" s="119" t="s">
        <v>53</v>
      </c>
      <c r="AL793" s="117">
        <v>1</v>
      </c>
      <c r="AM793" s="10">
        <v>9183.6734693877552</v>
      </c>
      <c r="AN793" s="98"/>
      <c r="AO793" s="119" t="s">
        <v>53</v>
      </c>
      <c r="AP793" s="117">
        <v>1</v>
      </c>
      <c r="AQ793" s="10">
        <v>9183.6734693877552</v>
      </c>
      <c r="AR793" s="98">
        <f t="shared" si="77"/>
        <v>8.7266641816543967E-6</v>
      </c>
      <c r="AS793" s="119" t="s">
        <v>53</v>
      </c>
      <c r="AT793" s="117">
        <v>1</v>
      </c>
      <c r="AU793" s="10">
        <v>9183.6734693877552</v>
      </c>
      <c r="AV793" s="8"/>
    </row>
    <row r="794" spans="1:48" x14ac:dyDescent="0.25">
      <c r="A794" s="6">
        <v>10791</v>
      </c>
      <c r="B794" s="6">
        <v>449480</v>
      </c>
      <c r="C794" s="6">
        <v>5424743</v>
      </c>
      <c r="D794" s="205">
        <v>19</v>
      </c>
      <c r="E794" s="6" t="s">
        <v>212</v>
      </c>
      <c r="F794" s="6">
        <v>1</v>
      </c>
      <c r="G794" s="6">
        <v>150</v>
      </c>
      <c r="H794" s="6">
        <v>150</v>
      </c>
      <c r="I794" s="6">
        <v>180</v>
      </c>
      <c r="J794" s="6">
        <f t="shared" si="72"/>
        <v>27000</v>
      </c>
      <c r="K794" s="6"/>
      <c r="L794" s="84">
        <f t="shared" si="74"/>
        <v>27551.020408163266</v>
      </c>
      <c r="M794" s="7"/>
      <c r="N794" s="7"/>
      <c r="O794" s="7"/>
      <c r="P794" s="7"/>
      <c r="Q794" s="7"/>
      <c r="R794" s="7"/>
      <c r="S794" s="119" t="s">
        <v>53</v>
      </c>
      <c r="T794" s="117">
        <v>1</v>
      </c>
      <c r="U794" s="10">
        <v>27551.020408163266</v>
      </c>
      <c r="V794" s="98">
        <f t="shared" si="75"/>
        <v>5.5094233176424957E-5</v>
      </c>
      <c r="W794" s="119" t="s">
        <v>53</v>
      </c>
      <c r="X794" s="117">
        <v>1</v>
      </c>
      <c r="Y794" s="10">
        <v>27551.020408163266</v>
      </c>
      <c r="Z794" s="98"/>
      <c r="AA794" s="9">
        <v>424</v>
      </c>
      <c r="AB794" s="119" t="s">
        <v>53</v>
      </c>
      <c r="AC794" s="117">
        <v>1</v>
      </c>
      <c r="AD794" s="10">
        <v>27551.020408163266</v>
      </c>
      <c r="AE794" s="110">
        <f>(Tabelle1[[#This Row],[gesamter Wärmebedarf unter Berücksichtigung Wirkungsgrad Gasfeuerungsanlage (Gas) '[kWh/a'] 2030]]*0.7)/8760</f>
        <v>2.2015655577299413</v>
      </c>
      <c r="AF794" s="8">
        <f t="shared" si="73"/>
        <v>5.3264217946585601E-5</v>
      </c>
      <c r="AG794" s="119" t="s">
        <v>54</v>
      </c>
      <c r="AH794" s="117">
        <v>1</v>
      </c>
      <c r="AI794" s="10">
        <v>0</v>
      </c>
      <c r="AJ794" s="98">
        <f t="shared" si="76"/>
        <v>0</v>
      </c>
      <c r="AK794" s="119" t="s">
        <v>54</v>
      </c>
      <c r="AL794" s="117">
        <v>1</v>
      </c>
      <c r="AM794" s="10">
        <v>0</v>
      </c>
      <c r="AN794" s="98"/>
      <c r="AO794" s="119" t="s">
        <v>54</v>
      </c>
      <c r="AP794" s="117">
        <v>1</v>
      </c>
      <c r="AQ794" s="10">
        <v>0</v>
      </c>
      <c r="AR794" s="98">
        <f t="shared" si="77"/>
        <v>0</v>
      </c>
      <c r="AS794" s="119" t="s">
        <v>54</v>
      </c>
      <c r="AT794" s="117">
        <v>1</v>
      </c>
      <c r="AU794" s="10">
        <v>0</v>
      </c>
      <c r="AV794" s="8"/>
    </row>
    <row r="795" spans="1:48" x14ac:dyDescent="0.25">
      <c r="A795" s="6">
        <v>10792</v>
      </c>
      <c r="B795" s="6">
        <v>449474</v>
      </c>
      <c r="C795" s="6">
        <v>5424711</v>
      </c>
      <c r="D795" s="205">
        <v>13</v>
      </c>
      <c r="E795" s="75" t="s">
        <v>210</v>
      </c>
      <c r="F795" s="6">
        <v>6.73</v>
      </c>
      <c r="G795" s="6">
        <v>70</v>
      </c>
      <c r="H795" s="6">
        <v>471.1</v>
      </c>
      <c r="I795" s="6">
        <v>140</v>
      </c>
      <c r="J795" s="6">
        <f t="shared" si="72"/>
        <v>65954</v>
      </c>
      <c r="K795" s="6"/>
      <c r="L795" s="84">
        <f t="shared" si="74"/>
        <v>67300</v>
      </c>
      <c r="M795" s="7"/>
      <c r="N795" s="7"/>
      <c r="O795" s="7"/>
      <c r="P795" s="7"/>
      <c r="Q795" s="7"/>
      <c r="R795" s="7"/>
      <c r="S795" s="119" t="s">
        <v>53</v>
      </c>
      <c r="T795" s="117">
        <v>6.73</v>
      </c>
      <c r="U795" s="10">
        <v>67300</v>
      </c>
      <c r="V795" s="98">
        <f t="shared" si="75"/>
        <v>1.345809279599234E-4</v>
      </c>
      <c r="W795" s="119" t="s">
        <v>53</v>
      </c>
      <c r="X795" s="117">
        <v>6.73</v>
      </c>
      <c r="Y795" s="10">
        <v>67300</v>
      </c>
      <c r="Z795" s="98"/>
      <c r="AA795" s="9">
        <v>96</v>
      </c>
      <c r="AB795" s="119" t="s">
        <v>53</v>
      </c>
      <c r="AC795" s="117">
        <v>6.73</v>
      </c>
      <c r="AD795" s="10">
        <v>67300</v>
      </c>
      <c r="AE795" s="110">
        <f>(Tabelle1[[#This Row],[gesamter Wärmebedarf unter Berücksichtigung Wirkungsgrad Gasfeuerungsanlage (Gas) '[kWh/a'] 2030]]*0.7)/8760</f>
        <v>5.377853881278539</v>
      </c>
      <c r="AF795" s="8">
        <f t="shared" si="73"/>
        <v>1.3011067520181876E-4</v>
      </c>
      <c r="AG795" s="119" t="s">
        <v>53</v>
      </c>
      <c r="AH795" s="117">
        <v>6.73</v>
      </c>
      <c r="AI795" s="10">
        <v>67300</v>
      </c>
      <c r="AJ795" s="98">
        <f t="shared" si="76"/>
        <v>6.3950934381870443E-5</v>
      </c>
      <c r="AK795" s="119" t="s">
        <v>53</v>
      </c>
      <c r="AL795" s="117">
        <v>6.73</v>
      </c>
      <c r="AM795" s="10">
        <v>67300</v>
      </c>
      <c r="AN795" s="98"/>
      <c r="AO795" s="119" t="s">
        <v>53</v>
      </c>
      <c r="AP795" s="117">
        <v>6.73</v>
      </c>
      <c r="AQ795" s="10">
        <v>67300</v>
      </c>
      <c r="AR795" s="98">
        <f t="shared" si="77"/>
        <v>6.3950934381870443E-5</v>
      </c>
      <c r="AS795" s="119" t="s">
        <v>54</v>
      </c>
      <c r="AT795" s="117">
        <v>6.73</v>
      </c>
      <c r="AU795" s="10">
        <v>0</v>
      </c>
      <c r="AV795" s="8"/>
    </row>
    <row r="796" spans="1:48" x14ac:dyDescent="0.25">
      <c r="A796" s="6">
        <v>10793</v>
      </c>
      <c r="B796" s="6">
        <v>449499</v>
      </c>
      <c r="C796" s="6">
        <v>5424724</v>
      </c>
      <c r="D796" s="205">
        <v>8</v>
      </c>
      <c r="E796" s="75" t="s">
        <v>210</v>
      </c>
      <c r="F796" s="6">
        <v>6.73</v>
      </c>
      <c r="G796" s="6">
        <v>70</v>
      </c>
      <c r="H796" s="6">
        <v>471.1</v>
      </c>
      <c r="I796" s="6">
        <v>220</v>
      </c>
      <c r="J796" s="6">
        <f t="shared" si="72"/>
        <v>103642</v>
      </c>
      <c r="K796" s="6"/>
      <c r="L796" s="84">
        <f t="shared" si="74"/>
        <v>105757.14285714286</v>
      </c>
      <c r="M796" s="7"/>
      <c r="N796" s="7"/>
      <c r="O796" s="7"/>
      <c r="P796" s="7"/>
      <c r="Q796" s="7"/>
      <c r="R796" s="7"/>
      <c r="S796" s="119" t="s">
        <v>54</v>
      </c>
      <c r="T796" s="117">
        <v>6.73</v>
      </c>
      <c r="U796" s="10">
        <v>0</v>
      </c>
      <c r="V796" s="98">
        <f t="shared" si="75"/>
        <v>0</v>
      </c>
      <c r="W796" s="119" t="s">
        <v>54</v>
      </c>
      <c r="X796" s="117">
        <v>6.73</v>
      </c>
      <c r="Y796" s="10">
        <v>0</v>
      </c>
      <c r="Z796" s="98"/>
      <c r="AA796" s="9">
        <v>297</v>
      </c>
      <c r="AB796" s="119" t="s">
        <v>54</v>
      </c>
      <c r="AC796" s="117">
        <v>6.73</v>
      </c>
      <c r="AD796" s="10">
        <v>0</v>
      </c>
      <c r="AE796" s="110">
        <f>(Tabelle1[[#This Row],[gesamter Wärmebedarf unter Berücksichtigung Wirkungsgrad Gasfeuerungsanlage (Gas) '[kWh/a'] 2030]]*0.7)/8760</f>
        <v>0</v>
      </c>
      <c r="AF796" s="8">
        <f t="shared" si="73"/>
        <v>0</v>
      </c>
      <c r="AG796" s="119" t="s">
        <v>54</v>
      </c>
      <c r="AH796" s="117">
        <v>6.73</v>
      </c>
      <c r="AI796" s="10">
        <v>0</v>
      </c>
      <c r="AJ796" s="98">
        <f t="shared" si="76"/>
        <v>0</v>
      </c>
      <c r="AK796" s="119" t="s">
        <v>54</v>
      </c>
      <c r="AL796" s="117">
        <v>6.73</v>
      </c>
      <c r="AM796" s="10">
        <v>0</v>
      </c>
      <c r="AN796" s="98"/>
      <c r="AO796" s="119" t="s">
        <v>54</v>
      </c>
      <c r="AP796" s="117">
        <v>6.73</v>
      </c>
      <c r="AQ796" s="10">
        <v>0</v>
      </c>
      <c r="AR796" s="98">
        <f t="shared" si="77"/>
        <v>0</v>
      </c>
      <c r="AS796" s="119" t="s">
        <v>54</v>
      </c>
      <c r="AT796" s="117">
        <v>6.73</v>
      </c>
      <c r="AU796" s="10">
        <v>0</v>
      </c>
      <c r="AV796" s="8"/>
    </row>
    <row r="797" spans="1:48" x14ac:dyDescent="0.25">
      <c r="A797" s="6">
        <v>10794</v>
      </c>
      <c r="B797" s="6">
        <v>449496</v>
      </c>
      <c r="C797" s="6">
        <v>5424702</v>
      </c>
      <c r="D797" s="205">
        <v>13</v>
      </c>
      <c r="E797" s="6" t="s">
        <v>212</v>
      </c>
      <c r="F797" s="6">
        <v>1</v>
      </c>
      <c r="G797" s="6">
        <v>150</v>
      </c>
      <c r="H797" s="6">
        <v>150</v>
      </c>
      <c r="I797" s="6">
        <v>120</v>
      </c>
      <c r="J797" s="6">
        <f t="shared" si="72"/>
        <v>18000</v>
      </c>
      <c r="K797" s="6"/>
      <c r="L797" s="84">
        <f t="shared" si="74"/>
        <v>18367.34693877551</v>
      </c>
      <c r="M797" s="7"/>
      <c r="N797" s="7"/>
      <c r="O797" s="7"/>
      <c r="P797" s="7"/>
      <c r="Q797" s="7"/>
      <c r="R797" s="7"/>
      <c r="S797" s="119" t="s">
        <v>53</v>
      </c>
      <c r="T797" s="117">
        <v>1</v>
      </c>
      <c r="U797" s="10">
        <v>18367.34693877551</v>
      </c>
      <c r="V797" s="98">
        <f t="shared" si="75"/>
        <v>3.6729488784283305E-5</v>
      </c>
      <c r="W797" s="119" t="s">
        <v>53</v>
      </c>
      <c r="X797" s="117">
        <v>1</v>
      </c>
      <c r="Y797" s="10">
        <v>18367.34693877551</v>
      </c>
      <c r="Z797" s="98"/>
      <c r="AA797" s="9">
        <v>7</v>
      </c>
      <c r="AB797" s="119" t="s">
        <v>53</v>
      </c>
      <c r="AC797" s="117">
        <v>1</v>
      </c>
      <c r="AD797" s="10">
        <v>18367.34693877551</v>
      </c>
      <c r="AE797" s="110">
        <f>(Tabelle1[[#This Row],[gesamter Wärmebedarf unter Berücksichtigung Wirkungsgrad Gasfeuerungsanlage (Gas) '[kWh/a'] 2030]]*0.7)/8760</f>
        <v>1.4677103718199609</v>
      </c>
      <c r="AF797" s="8">
        <f t="shared" si="73"/>
        <v>3.5509478631057065E-5</v>
      </c>
      <c r="AG797" s="119" t="s">
        <v>53</v>
      </c>
      <c r="AH797" s="117">
        <v>1</v>
      </c>
      <c r="AI797" s="10">
        <v>18367.34693877551</v>
      </c>
      <c r="AJ797" s="98">
        <f t="shared" si="76"/>
        <v>1.7453328363308793E-5</v>
      </c>
      <c r="AK797" s="119" t="s">
        <v>53</v>
      </c>
      <c r="AL797" s="117">
        <v>1</v>
      </c>
      <c r="AM797" s="10">
        <v>18367.34693877551</v>
      </c>
      <c r="AN797" s="98"/>
      <c r="AO797" s="119" t="s">
        <v>53</v>
      </c>
      <c r="AP797" s="117">
        <v>1</v>
      </c>
      <c r="AQ797" s="10">
        <v>18367.34693877551</v>
      </c>
      <c r="AR797" s="98">
        <f t="shared" si="77"/>
        <v>1.7453328363308793E-5</v>
      </c>
      <c r="AS797" s="119" t="s">
        <v>53</v>
      </c>
      <c r="AT797" s="117">
        <v>1</v>
      </c>
      <c r="AU797" s="10">
        <v>18367.34693877551</v>
      </c>
      <c r="AV797" s="8"/>
    </row>
    <row r="798" spans="1:48" x14ac:dyDescent="0.25">
      <c r="A798" s="6">
        <v>10795</v>
      </c>
      <c r="B798" s="6">
        <v>449544</v>
      </c>
      <c r="C798" s="6">
        <v>5424760</v>
      </c>
      <c r="D798" s="205">
        <v>8</v>
      </c>
      <c r="E798" s="6" t="s">
        <v>212</v>
      </c>
      <c r="F798" s="6">
        <v>1</v>
      </c>
      <c r="G798" s="6">
        <v>150</v>
      </c>
      <c r="H798" s="6">
        <v>150</v>
      </c>
      <c r="I798" s="6">
        <v>90</v>
      </c>
      <c r="J798" s="6">
        <f t="shared" si="72"/>
        <v>13500</v>
      </c>
      <c r="K798" s="6"/>
      <c r="L798" s="84">
        <f t="shared" si="74"/>
        <v>13775.510204081633</v>
      </c>
      <c r="M798" s="7"/>
      <c r="N798" s="7"/>
      <c r="O798" s="7"/>
      <c r="P798" s="7"/>
      <c r="Q798" s="7"/>
      <c r="R798" s="7"/>
      <c r="S798" s="119" t="s">
        <v>53</v>
      </c>
      <c r="T798" s="117">
        <v>1</v>
      </c>
      <c r="U798" s="10">
        <v>13775.510204081633</v>
      </c>
      <c r="V798" s="98">
        <f t="shared" si="75"/>
        <v>2.7547116588212479E-5</v>
      </c>
      <c r="W798" s="119" t="s">
        <v>53</v>
      </c>
      <c r="X798" s="117">
        <v>1</v>
      </c>
      <c r="Y798" s="10">
        <v>13775.510204081633</v>
      </c>
      <c r="Z798" s="98"/>
      <c r="AA798" s="9">
        <v>182</v>
      </c>
      <c r="AB798" s="119" t="s">
        <v>53</v>
      </c>
      <c r="AC798" s="117">
        <v>1</v>
      </c>
      <c r="AD798" s="10">
        <v>13775.510204081633</v>
      </c>
      <c r="AE798" s="110">
        <f>(Tabelle1[[#This Row],[gesamter Wärmebedarf unter Berücksichtigung Wirkungsgrad Gasfeuerungsanlage (Gas) '[kWh/a'] 2030]]*0.7)/8760</f>
        <v>1.1007827788649707</v>
      </c>
      <c r="AF798" s="8">
        <f t="shared" si="73"/>
        <v>2.66321089732928E-5</v>
      </c>
      <c r="AG798" s="119" t="s">
        <v>53</v>
      </c>
      <c r="AH798" s="117">
        <v>1</v>
      </c>
      <c r="AI798" s="10">
        <v>13775.510204081633</v>
      </c>
      <c r="AJ798" s="98">
        <f t="shared" si="76"/>
        <v>1.3089996272481594E-5</v>
      </c>
      <c r="AK798" s="119" t="s">
        <v>53</v>
      </c>
      <c r="AL798" s="117">
        <v>1</v>
      </c>
      <c r="AM798" s="10">
        <v>13775.510204081633</v>
      </c>
      <c r="AN798" s="98"/>
      <c r="AO798" s="119" t="s">
        <v>54</v>
      </c>
      <c r="AP798" s="117">
        <v>1</v>
      </c>
      <c r="AQ798" s="10">
        <v>0</v>
      </c>
      <c r="AR798" s="98">
        <f t="shared" si="77"/>
        <v>0</v>
      </c>
      <c r="AS798" s="119" t="s">
        <v>54</v>
      </c>
      <c r="AT798" s="117">
        <v>1</v>
      </c>
      <c r="AU798" s="10">
        <v>0</v>
      </c>
      <c r="AV798" s="8"/>
    </row>
    <row r="799" spans="1:48" x14ac:dyDescent="0.25">
      <c r="A799" s="6">
        <v>10796</v>
      </c>
      <c r="B799" s="6">
        <v>449522</v>
      </c>
      <c r="C799" s="6">
        <v>5424765</v>
      </c>
      <c r="D799" s="205">
        <v>15</v>
      </c>
      <c r="E799" s="6" t="s">
        <v>212</v>
      </c>
      <c r="F799" s="6">
        <v>1</v>
      </c>
      <c r="G799" s="6">
        <v>150</v>
      </c>
      <c r="H799" s="6">
        <v>150</v>
      </c>
      <c r="I799" s="6">
        <v>280</v>
      </c>
      <c r="J799" s="6">
        <f t="shared" si="72"/>
        <v>42000</v>
      </c>
      <c r="K799" s="6"/>
      <c r="L799" s="84">
        <f t="shared" si="74"/>
        <v>42857.142857142855</v>
      </c>
      <c r="M799" s="7"/>
      <c r="N799" s="7"/>
      <c r="O799" s="7"/>
      <c r="P799" s="7"/>
      <c r="Q799" s="7"/>
      <c r="R799" s="7"/>
      <c r="S799" s="119" t="s">
        <v>54</v>
      </c>
      <c r="T799" s="117">
        <v>1</v>
      </c>
      <c r="U799" s="10">
        <v>0</v>
      </c>
      <c r="V799" s="98">
        <f t="shared" si="75"/>
        <v>0</v>
      </c>
      <c r="W799" s="119" t="s">
        <v>54</v>
      </c>
      <c r="X799" s="117">
        <v>1</v>
      </c>
      <c r="Y799" s="10">
        <v>0</v>
      </c>
      <c r="Z799" s="98"/>
      <c r="AA799" s="9">
        <v>1434</v>
      </c>
      <c r="AB799" s="119" t="s">
        <v>53</v>
      </c>
      <c r="AC799" s="117">
        <v>1</v>
      </c>
      <c r="AD799" s="10">
        <v>42857.142857142855</v>
      </c>
      <c r="AE799" s="110">
        <f>(Tabelle1[[#This Row],[gesamter Wärmebedarf unter Berücksichtigung Wirkungsgrad Gasfeuerungsanlage (Gas) '[kWh/a'] 2030]]*0.7)/8760</f>
        <v>3.4246575342465748</v>
      </c>
      <c r="AF799" s="8">
        <f t="shared" si="73"/>
        <v>8.285545013913314E-5</v>
      </c>
      <c r="AG799" s="119" t="s">
        <v>53</v>
      </c>
      <c r="AH799" s="117">
        <v>1</v>
      </c>
      <c r="AI799" s="10">
        <v>42857.142857142855</v>
      </c>
      <c r="AJ799" s="98">
        <f t="shared" si="76"/>
        <v>4.0724432847720508E-5</v>
      </c>
      <c r="AK799" s="119" t="s">
        <v>53</v>
      </c>
      <c r="AL799" s="117">
        <v>1</v>
      </c>
      <c r="AM799" s="10">
        <v>42857.142857142855</v>
      </c>
      <c r="AN799" s="98"/>
      <c r="AO799" s="119" t="s">
        <v>53</v>
      </c>
      <c r="AP799" s="117">
        <v>1</v>
      </c>
      <c r="AQ799" s="10">
        <v>42857.142857142855</v>
      </c>
      <c r="AR799" s="98">
        <f t="shared" si="77"/>
        <v>4.0724432847720508E-5</v>
      </c>
      <c r="AS799" s="119" t="s">
        <v>53</v>
      </c>
      <c r="AT799" s="117">
        <v>1</v>
      </c>
      <c r="AU799" s="10">
        <v>42857.142857142855</v>
      </c>
      <c r="AV799" s="8"/>
    </row>
    <row r="800" spans="1:48" x14ac:dyDescent="0.25">
      <c r="A800" s="6">
        <v>10797</v>
      </c>
      <c r="B800" s="6">
        <v>449541</v>
      </c>
      <c r="C800" s="6">
        <v>5424750</v>
      </c>
      <c r="D800" s="205">
        <v>8</v>
      </c>
      <c r="E800" s="6" t="s">
        <v>212</v>
      </c>
      <c r="F800" s="6">
        <v>1</v>
      </c>
      <c r="G800" s="6">
        <v>150</v>
      </c>
      <c r="H800" s="6">
        <v>150</v>
      </c>
      <c r="I800" s="6">
        <v>190</v>
      </c>
      <c r="J800" s="6">
        <f t="shared" si="72"/>
        <v>28500</v>
      </c>
      <c r="K800" s="6"/>
      <c r="L800" s="84">
        <f t="shared" si="74"/>
        <v>29081.632653061224</v>
      </c>
      <c r="M800" s="7"/>
      <c r="N800" s="7"/>
      <c r="O800" s="7"/>
      <c r="P800" s="7"/>
      <c r="Q800" s="7"/>
      <c r="R800" s="7"/>
      <c r="S800" s="119" t="s">
        <v>53</v>
      </c>
      <c r="T800" s="117">
        <v>1</v>
      </c>
      <c r="U800" s="10">
        <v>29081.632653061224</v>
      </c>
      <c r="V800" s="98">
        <f t="shared" si="75"/>
        <v>5.8155023908448559E-5</v>
      </c>
      <c r="W800" s="119" t="s">
        <v>53</v>
      </c>
      <c r="X800" s="117">
        <v>1</v>
      </c>
      <c r="Y800" s="10">
        <v>29081.632653061224</v>
      </c>
      <c r="Z800" s="98"/>
      <c r="AA800" s="9">
        <v>190</v>
      </c>
      <c r="AB800" s="119" t="s">
        <v>53</v>
      </c>
      <c r="AC800" s="117">
        <v>1</v>
      </c>
      <c r="AD800" s="10">
        <v>29081.632653061224</v>
      </c>
      <c r="AE800" s="110">
        <f>(Tabelle1[[#This Row],[gesamter Wärmebedarf unter Berücksichtigung Wirkungsgrad Gasfeuerungsanlage (Gas) '[kWh/a'] 2030]]*0.7)/8760</f>
        <v>2.3238747553816044</v>
      </c>
      <c r="AF800" s="8">
        <f t="shared" si="73"/>
        <v>5.622334116584035E-5</v>
      </c>
      <c r="AG800" s="119" t="s">
        <v>53</v>
      </c>
      <c r="AH800" s="117">
        <v>1</v>
      </c>
      <c r="AI800" s="10">
        <v>29081.632653061224</v>
      </c>
      <c r="AJ800" s="98">
        <f t="shared" si="76"/>
        <v>2.7634436575238919E-5</v>
      </c>
      <c r="AK800" s="119" t="s">
        <v>53</v>
      </c>
      <c r="AL800" s="117">
        <v>1</v>
      </c>
      <c r="AM800" s="10">
        <v>29081.632653061224</v>
      </c>
      <c r="AN800" s="98"/>
      <c r="AO800" s="119" t="s">
        <v>53</v>
      </c>
      <c r="AP800" s="117">
        <v>1</v>
      </c>
      <c r="AQ800" s="10">
        <v>29081.632653061224</v>
      </c>
      <c r="AR800" s="98">
        <f t="shared" si="77"/>
        <v>2.7634436575238919E-5</v>
      </c>
      <c r="AS800" s="119" t="s">
        <v>53</v>
      </c>
      <c r="AT800" s="117">
        <v>1</v>
      </c>
      <c r="AU800" s="10">
        <v>29081.632653061224</v>
      </c>
      <c r="AV800" s="8"/>
    </row>
    <row r="801" spans="1:48" x14ac:dyDescent="0.25">
      <c r="A801" s="6">
        <v>10798</v>
      </c>
      <c r="B801" s="6">
        <v>449539</v>
      </c>
      <c r="C801" s="6">
        <v>5424744</v>
      </c>
      <c r="D801" s="205">
        <v>9</v>
      </c>
      <c r="E801" s="6" t="s">
        <v>212</v>
      </c>
      <c r="F801" s="6">
        <v>1</v>
      </c>
      <c r="G801" s="6">
        <v>150</v>
      </c>
      <c r="H801" s="6">
        <v>150</v>
      </c>
      <c r="I801" s="6">
        <v>180</v>
      </c>
      <c r="J801" s="6">
        <f t="shared" si="72"/>
        <v>27000</v>
      </c>
      <c r="K801" s="6"/>
      <c r="L801" s="84">
        <f t="shared" si="74"/>
        <v>27551.020408163266</v>
      </c>
      <c r="M801" s="7"/>
      <c r="N801" s="7"/>
      <c r="O801" s="7"/>
      <c r="P801" s="7"/>
      <c r="Q801" s="7"/>
      <c r="R801" s="7"/>
      <c r="S801" s="119" t="s">
        <v>53</v>
      </c>
      <c r="T801" s="117">
        <v>1</v>
      </c>
      <c r="U801" s="10">
        <v>27551.020408163266</v>
      </c>
      <c r="V801" s="98">
        <f t="shared" si="75"/>
        <v>5.5094233176424957E-5</v>
      </c>
      <c r="W801" s="119" t="s">
        <v>53</v>
      </c>
      <c r="X801" s="117">
        <v>1</v>
      </c>
      <c r="Y801" s="10">
        <v>27551.020408163266</v>
      </c>
      <c r="Z801" s="98"/>
      <c r="AA801" s="9">
        <v>353</v>
      </c>
      <c r="AB801" s="119" t="s">
        <v>53</v>
      </c>
      <c r="AC801" s="117">
        <v>1</v>
      </c>
      <c r="AD801" s="10">
        <v>27551.020408163266</v>
      </c>
      <c r="AE801" s="110">
        <f>(Tabelle1[[#This Row],[gesamter Wärmebedarf unter Berücksichtigung Wirkungsgrad Gasfeuerungsanlage (Gas) '[kWh/a'] 2030]]*0.7)/8760</f>
        <v>2.2015655577299413</v>
      </c>
      <c r="AF801" s="8">
        <f t="shared" si="73"/>
        <v>5.3264217946585601E-5</v>
      </c>
      <c r="AG801" s="119" t="s">
        <v>53</v>
      </c>
      <c r="AH801" s="117">
        <v>1</v>
      </c>
      <c r="AI801" s="10">
        <v>27551.020408163266</v>
      </c>
      <c r="AJ801" s="98">
        <f t="shared" si="76"/>
        <v>2.6179992544963188E-5</v>
      </c>
      <c r="AK801" s="119" t="s">
        <v>54</v>
      </c>
      <c r="AL801" s="117">
        <v>1</v>
      </c>
      <c r="AM801" s="10">
        <v>0</v>
      </c>
      <c r="AN801" s="98"/>
      <c r="AO801" s="119" t="s">
        <v>54</v>
      </c>
      <c r="AP801" s="117">
        <v>1</v>
      </c>
      <c r="AQ801" s="10">
        <v>0</v>
      </c>
      <c r="AR801" s="98">
        <f t="shared" si="77"/>
        <v>0</v>
      </c>
      <c r="AS801" s="119" t="s">
        <v>54</v>
      </c>
      <c r="AT801" s="117">
        <v>1</v>
      </c>
      <c r="AU801" s="10">
        <v>0</v>
      </c>
      <c r="AV801" s="8"/>
    </row>
    <row r="802" spans="1:48" x14ac:dyDescent="0.25">
      <c r="A802" s="6">
        <v>10799</v>
      </c>
      <c r="B802" s="6">
        <v>449513</v>
      </c>
      <c r="C802" s="6">
        <v>5424746</v>
      </c>
      <c r="D802" s="205">
        <v>15</v>
      </c>
      <c r="E802" s="6" t="s">
        <v>212</v>
      </c>
      <c r="F802" s="6">
        <v>1</v>
      </c>
      <c r="G802" s="6">
        <v>150</v>
      </c>
      <c r="H802" s="6">
        <v>150</v>
      </c>
      <c r="I802" s="6">
        <v>190</v>
      </c>
      <c r="J802" s="6">
        <f t="shared" si="72"/>
        <v>28500</v>
      </c>
      <c r="K802" s="6"/>
      <c r="L802" s="84">
        <f t="shared" si="74"/>
        <v>29081.632653061224</v>
      </c>
      <c r="M802" s="7"/>
      <c r="N802" s="7"/>
      <c r="O802" s="7"/>
      <c r="P802" s="7"/>
      <c r="Q802" s="7"/>
      <c r="R802" s="7"/>
      <c r="S802" s="119" t="s">
        <v>54</v>
      </c>
      <c r="T802" s="117">
        <v>1</v>
      </c>
      <c r="U802" s="10">
        <v>0</v>
      </c>
      <c r="V802" s="98">
        <f t="shared" si="75"/>
        <v>0</v>
      </c>
      <c r="W802" s="119" t="s">
        <v>54</v>
      </c>
      <c r="X802" s="117">
        <v>1</v>
      </c>
      <c r="Y802" s="10">
        <v>0</v>
      </c>
      <c r="Z802" s="98"/>
      <c r="AA802" s="9">
        <v>480</v>
      </c>
      <c r="AB802" s="119" t="s">
        <v>54</v>
      </c>
      <c r="AC802" s="117">
        <v>1</v>
      </c>
      <c r="AD802" s="10">
        <v>0</v>
      </c>
      <c r="AE802" s="110">
        <f>(Tabelle1[[#This Row],[gesamter Wärmebedarf unter Berücksichtigung Wirkungsgrad Gasfeuerungsanlage (Gas) '[kWh/a'] 2030]]*0.7)/8760</f>
        <v>0</v>
      </c>
      <c r="AF802" s="8">
        <f t="shared" si="73"/>
        <v>0</v>
      </c>
      <c r="AG802" s="119" t="s">
        <v>54</v>
      </c>
      <c r="AH802" s="117">
        <v>1</v>
      </c>
      <c r="AI802" s="10">
        <v>0</v>
      </c>
      <c r="AJ802" s="98">
        <f t="shared" si="76"/>
        <v>0</v>
      </c>
      <c r="AK802" s="119" t="s">
        <v>54</v>
      </c>
      <c r="AL802" s="117">
        <v>1</v>
      </c>
      <c r="AM802" s="10">
        <v>0</v>
      </c>
      <c r="AN802" s="98"/>
      <c r="AO802" s="119" t="s">
        <v>54</v>
      </c>
      <c r="AP802" s="117">
        <v>1</v>
      </c>
      <c r="AQ802" s="10">
        <v>0</v>
      </c>
      <c r="AR802" s="98">
        <f t="shared" si="77"/>
        <v>0</v>
      </c>
      <c r="AS802" s="119" t="s">
        <v>54</v>
      </c>
      <c r="AT802" s="117">
        <v>1</v>
      </c>
      <c r="AU802" s="10">
        <v>0</v>
      </c>
      <c r="AV802" s="8"/>
    </row>
    <row r="803" spans="1:48" x14ac:dyDescent="0.25">
      <c r="A803" s="6">
        <v>10800</v>
      </c>
      <c r="B803" s="6">
        <v>449534</v>
      </c>
      <c r="C803" s="6">
        <v>5424736</v>
      </c>
      <c r="D803" s="205">
        <v>7</v>
      </c>
      <c r="E803" s="6" t="s">
        <v>195</v>
      </c>
      <c r="F803" s="6">
        <v>1</v>
      </c>
      <c r="G803" s="6">
        <v>90</v>
      </c>
      <c r="H803" s="6">
        <v>90</v>
      </c>
      <c r="I803" s="6">
        <v>190</v>
      </c>
      <c r="J803" s="6">
        <f t="shared" si="72"/>
        <v>17100</v>
      </c>
      <c r="K803" s="6"/>
      <c r="L803" s="84">
        <f t="shared" si="74"/>
        <v>17448.979591836734</v>
      </c>
      <c r="M803" s="7"/>
      <c r="N803" s="7"/>
      <c r="O803" s="7"/>
      <c r="P803" s="7"/>
      <c r="Q803" s="7"/>
      <c r="R803" s="7"/>
      <c r="S803" s="119" t="s">
        <v>53</v>
      </c>
      <c r="T803" s="117">
        <v>1</v>
      </c>
      <c r="U803" s="10">
        <v>17448.979591836734</v>
      </c>
      <c r="V803" s="98">
        <f t="shared" si="75"/>
        <v>3.4893014345069138E-5</v>
      </c>
      <c r="W803" s="119" t="s">
        <v>53</v>
      </c>
      <c r="X803" s="117">
        <v>1</v>
      </c>
      <c r="Y803" s="10">
        <v>17448.979591836734</v>
      </c>
      <c r="Z803" s="98"/>
      <c r="AA803" s="9">
        <v>1397</v>
      </c>
      <c r="AB803" s="119" t="s">
        <v>53</v>
      </c>
      <c r="AC803" s="117">
        <v>1</v>
      </c>
      <c r="AD803" s="10">
        <v>17448.979591836734</v>
      </c>
      <c r="AE803" s="110">
        <f>(Tabelle1[[#This Row],[gesamter Wärmebedarf unter Berücksichtigung Wirkungsgrad Gasfeuerungsanlage (Gas) '[kWh/a'] 2030]]*0.7)/8760</f>
        <v>1.3943248532289627</v>
      </c>
      <c r="AF803" s="8">
        <f t="shared" si="73"/>
        <v>3.3734004699504213E-5</v>
      </c>
      <c r="AG803" s="119" t="s">
        <v>53</v>
      </c>
      <c r="AH803" s="117">
        <v>1</v>
      </c>
      <c r="AI803" s="10">
        <v>17448.979591836734</v>
      </c>
      <c r="AJ803" s="98">
        <f t="shared" si="76"/>
        <v>1.6580661945143356E-5</v>
      </c>
      <c r="AK803" s="119" t="s">
        <v>53</v>
      </c>
      <c r="AL803" s="117">
        <v>1</v>
      </c>
      <c r="AM803" s="10">
        <v>17448.979591836734</v>
      </c>
      <c r="AN803" s="98"/>
      <c r="AO803" s="119" t="s">
        <v>53</v>
      </c>
      <c r="AP803" s="117">
        <v>1</v>
      </c>
      <c r="AQ803" s="10">
        <v>17448.979591836734</v>
      </c>
      <c r="AR803" s="98">
        <f t="shared" si="77"/>
        <v>1.6580661945143356E-5</v>
      </c>
      <c r="AS803" s="119" t="s">
        <v>54</v>
      </c>
      <c r="AT803" s="117">
        <v>1</v>
      </c>
      <c r="AU803" s="10">
        <v>0</v>
      </c>
      <c r="AV803" s="8"/>
    </row>
    <row r="804" spans="1:48" x14ac:dyDescent="0.25">
      <c r="A804" s="6">
        <v>10801</v>
      </c>
      <c r="B804" s="6">
        <v>449526</v>
      </c>
      <c r="C804" s="6">
        <v>5424722</v>
      </c>
      <c r="D804" s="205">
        <v>6</v>
      </c>
      <c r="E804" s="6" t="s">
        <v>212</v>
      </c>
      <c r="F804" s="6">
        <v>1</v>
      </c>
      <c r="G804" s="6">
        <v>150</v>
      </c>
      <c r="H804" s="6">
        <v>150</v>
      </c>
      <c r="I804" s="6">
        <v>100</v>
      </c>
      <c r="J804" s="6">
        <f t="shared" si="72"/>
        <v>15000</v>
      </c>
      <c r="K804" s="6"/>
      <c r="L804" s="84">
        <f t="shared" si="74"/>
        <v>15306.122448979591</v>
      </c>
      <c r="M804" s="7"/>
      <c r="N804" s="7"/>
      <c r="O804" s="7"/>
      <c r="P804" s="7"/>
      <c r="Q804" s="7"/>
      <c r="R804" s="7"/>
      <c r="S804" s="119" t="s">
        <v>53</v>
      </c>
      <c r="T804" s="117">
        <v>1</v>
      </c>
      <c r="U804" s="10">
        <v>15306.122448979591</v>
      </c>
      <c r="V804" s="98">
        <f t="shared" si="75"/>
        <v>3.0607907320236087E-5</v>
      </c>
      <c r="W804" s="119" t="s">
        <v>53</v>
      </c>
      <c r="X804" s="117">
        <v>1</v>
      </c>
      <c r="Y804" s="10">
        <v>15306.122448979591</v>
      </c>
      <c r="Z804" s="98"/>
      <c r="AA804" s="9">
        <v>497</v>
      </c>
      <c r="AB804" s="119" t="s">
        <v>53</v>
      </c>
      <c r="AC804" s="117">
        <v>1</v>
      </c>
      <c r="AD804" s="10">
        <v>15306.122448979591</v>
      </c>
      <c r="AE804" s="110">
        <f>(Tabelle1[[#This Row],[gesamter Wärmebedarf unter Berücksichtigung Wirkungsgrad Gasfeuerungsanlage (Gas) '[kWh/a'] 2030]]*0.7)/8760</f>
        <v>1.2230919765166339</v>
      </c>
      <c r="AF804" s="8">
        <f t="shared" si="73"/>
        <v>2.9591232192547556E-5</v>
      </c>
      <c r="AG804" s="119" t="s">
        <v>53</v>
      </c>
      <c r="AH804" s="117">
        <v>1</v>
      </c>
      <c r="AI804" s="10">
        <v>15306.122448979591</v>
      </c>
      <c r="AJ804" s="98">
        <f t="shared" si="76"/>
        <v>1.4544440302757324E-5</v>
      </c>
      <c r="AK804" s="119" t="s">
        <v>53</v>
      </c>
      <c r="AL804" s="117">
        <v>1</v>
      </c>
      <c r="AM804" s="10">
        <v>15306.122448979591</v>
      </c>
      <c r="AN804" s="98"/>
      <c r="AO804" s="119" t="s">
        <v>54</v>
      </c>
      <c r="AP804" s="117">
        <v>1</v>
      </c>
      <c r="AQ804" s="10">
        <v>0</v>
      </c>
      <c r="AR804" s="98">
        <f t="shared" si="77"/>
        <v>0</v>
      </c>
      <c r="AS804" s="119" t="s">
        <v>54</v>
      </c>
      <c r="AT804" s="117">
        <v>1</v>
      </c>
      <c r="AU804" s="10">
        <v>0</v>
      </c>
      <c r="AV804" s="8"/>
    </row>
    <row r="805" spans="1:48" x14ac:dyDescent="0.25">
      <c r="A805" s="6">
        <v>10802</v>
      </c>
      <c r="B805" s="6">
        <v>449434</v>
      </c>
      <c r="C805" s="6">
        <v>5424723</v>
      </c>
      <c r="D805" s="205">
        <v>12</v>
      </c>
      <c r="E805" s="6" t="s">
        <v>212</v>
      </c>
      <c r="F805" s="6">
        <v>1</v>
      </c>
      <c r="G805" s="6">
        <v>150</v>
      </c>
      <c r="H805" s="6">
        <v>150</v>
      </c>
      <c r="I805" s="6">
        <v>100</v>
      </c>
      <c r="J805" s="6">
        <f t="shared" si="72"/>
        <v>15000</v>
      </c>
      <c r="K805" s="6"/>
      <c r="L805" s="84">
        <f t="shared" si="74"/>
        <v>15306.122448979591</v>
      </c>
      <c r="M805" s="7"/>
      <c r="N805" s="7"/>
      <c r="O805" s="7"/>
      <c r="P805" s="7"/>
      <c r="Q805" s="7"/>
      <c r="R805" s="7"/>
      <c r="S805" s="119" t="s">
        <v>54</v>
      </c>
      <c r="T805" s="117">
        <v>1</v>
      </c>
      <c r="U805" s="10">
        <v>0</v>
      </c>
      <c r="V805" s="98">
        <f t="shared" si="75"/>
        <v>0</v>
      </c>
      <c r="W805" s="119" t="s">
        <v>54</v>
      </c>
      <c r="X805" s="117">
        <v>1</v>
      </c>
      <c r="Y805" s="10">
        <v>0</v>
      </c>
      <c r="Z805" s="98"/>
      <c r="AA805" s="9">
        <v>1506</v>
      </c>
      <c r="AB805" s="119" t="s">
        <v>54</v>
      </c>
      <c r="AC805" s="117">
        <v>1</v>
      </c>
      <c r="AD805" s="10">
        <v>0</v>
      </c>
      <c r="AE805" s="110">
        <f>(Tabelle1[[#This Row],[gesamter Wärmebedarf unter Berücksichtigung Wirkungsgrad Gasfeuerungsanlage (Gas) '[kWh/a'] 2030]]*0.7)/8760</f>
        <v>0</v>
      </c>
      <c r="AF805" s="8">
        <f t="shared" si="73"/>
        <v>0</v>
      </c>
      <c r="AG805" s="119" t="s">
        <v>54</v>
      </c>
      <c r="AH805" s="117">
        <v>1</v>
      </c>
      <c r="AI805" s="10">
        <v>0</v>
      </c>
      <c r="AJ805" s="98">
        <f t="shared" si="76"/>
        <v>0</v>
      </c>
      <c r="AK805" s="119" t="s">
        <v>54</v>
      </c>
      <c r="AL805" s="117">
        <v>1</v>
      </c>
      <c r="AM805" s="10">
        <v>0</v>
      </c>
      <c r="AN805" s="98"/>
      <c r="AO805" s="119" t="s">
        <v>54</v>
      </c>
      <c r="AP805" s="117">
        <v>1</v>
      </c>
      <c r="AQ805" s="10">
        <v>0</v>
      </c>
      <c r="AR805" s="98">
        <f t="shared" si="77"/>
        <v>0</v>
      </c>
      <c r="AS805" s="119" t="s">
        <v>54</v>
      </c>
      <c r="AT805" s="117">
        <v>1</v>
      </c>
      <c r="AU805" s="10">
        <v>0</v>
      </c>
      <c r="AV805" s="8"/>
    </row>
    <row r="806" spans="1:48" x14ac:dyDescent="0.25">
      <c r="A806" s="6">
        <v>10803</v>
      </c>
      <c r="B806" s="6">
        <v>449444</v>
      </c>
      <c r="C806" s="6">
        <v>5424701</v>
      </c>
      <c r="D806" s="205">
        <v>7</v>
      </c>
      <c r="E806" s="6" t="s">
        <v>211</v>
      </c>
      <c r="F806" s="6">
        <v>2</v>
      </c>
      <c r="G806" s="6">
        <v>112</v>
      </c>
      <c r="H806" s="6">
        <v>224</v>
      </c>
      <c r="I806" s="6">
        <v>130</v>
      </c>
      <c r="J806" s="6">
        <f t="shared" si="72"/>
        <v>29120</v>
      </c>
      <c r="K806" s="6"/>
      <c r="L806" s="84">
        <f t="shared" si="74"/>
        <v>29714.285714285714</v>
      </c>
      <c r="M806" s="7"/>
      <c r="N806" s="7"/>
      <c r="O806" s="7"/>
      <c r="P806" s="7"/>
      <c r="Q806" s="7"/>
      <c r="R806" s="7"/>
      <c r="S806" s="119" t="s">
        <v>54</v>
      </c>
      <c r="T806" s="117">
        <v>2</v>
      </c>
      <c r="U806" s="10">
        <v>0</v>
      </c>
      <c r="V806" s="98">
        <f t="shared" si="75"/>
        <v>0</v>
      </c>
      <c r="W806" s="119" t="s">
        <v>54</v>
      </c>
      <c r="X806" s="117">
        <v>2</v>
      </c>
      <c r="Y806" s="10">
        <v>0</v>
      </c>
      <c r="Z806" s="98"/>
      <c r="AA806" s="9">
        <v>148</v>
      </c>
      <c r="AB806" s="119" t="s">
        <v>54</v>
      </c>
      <c r="AC806" s="117">
        <v>2</v>
      </c>
      <c r="AD806" s="10">
        <v>0</v>
      </c>
      <c r="AE806" s="110">
        <f>(Tabelle1[[#This Row],[gesamter Wärmebedarf unter Berücksichtigung Wirkungsgrad Gasfeuerungsanlage (Gas) '[kWh/a'] 2030]]*0.7)/8760</f>
        <v>0</v>
      </c>
      <c r="AF806" s="8">
        <f t="shared" si="73"/>
        <v>0</v>
      </c>
      <c r="AG806" s="119" t="s">
        <v>54</v>
      </c>
      <c r="AH806" s="117">
        <v>2</v>
      </c>
      <c r="AI806" s="10">
        <v>0</v>
      </c>
      <c r="AJ806" s="98">
        <f t="shared" si="76"/>
        <v>0</v>
      </c>
      <c r="AK806" s="119" t="s">
        <v>54</v>
      </c>
      <c r="AL806" s="117">
        <v>2</v>
      </c>
      <c r="AM806" s="10">
        <v>0</v>
      </c>
      <c r="AN806" s="98"/>
      <c r="AO806" s="119" t="s">
        <v>54</v>
      </c>
      <c r="AP806" s="117">
        <v>2</v>
      </c>
      <c r="AQ806" s="10">
        <v>0</v>
      </c>
      <c r="AR806" s="98">
        <f t="shared" si="77"/>
        <v>0</v>
      </c>
      <c r="AS806" s="119" t="s">
        <v>54</v>
      </c>
      <c r="AT806" s="117">
        <v>2</v>
      </c>
      <c r="AU806" s="10">
        <v>0</v>
      </c>
      <c r="AV806" s="8"/>
    </row>
    <row r="807" spans="1:48" x14ac:dyDescent="0.25">
      <c r="A807" s="6">
        <v>10804</v>
      </c>
      <c r="B807" s="6">
        <v>449432</v>
      </c>
      <c r="C807" s="6">
        <v>5424683</v>
      </c>
      <c r="D807" s="205">
        <v>6</v>
      </c>
      <c r="E807" s="6" t="s">
        <v>212</v>
      </c>
      <c r="F807" s="6">
        <v>1</v>
      </c>
      <c r="G807" s="6">
        <v>150</v>
      </c>
      <c r="H807" s="6">
        <v>150</v>
      </c>
      <c r="I807" s="6">
        <v>190</v>
      </c>
      <c r="J807" s="6">
        <f t="shared" si="72"/>
        <v>28500</v>
      </c>
      <c r="K807" s="6"/>
      <c r="L807" s="84">
        <f t="shared" si="74"/>
        <v>29081.632653061224</v>
      </c>
      <c r="M807" s="7"/>
      <c r="N807" s="7"/>
      <c r="O807" s="7"/>
      <c r="P807" s="7"/>
      <c r="Q807" s="7"/>
      <c r="R807" s="7"/>
      <c r="S807" s="119" t="s">
        <v>53</v>
      </c>
      <c r="T807" s="117">
        <v>1</v>
      </c>
      <c r="U807" s="10">
        <v>29081.632653061224</v>
      </c>
      <c r="V807" s="98">
        <f t="shared" si="75"/>
        <v>5.8155023908448559E-5</v>
      </c>
      <c r="W807" s="119" t="s">
        <v>53</v>
      </c>
      <c r="X807" s="117">
        <v>1</v>
      </c>
      <c r="Y807" s="10">
        <v>29081.632653061224</v>
      </c>
      <c r="Z807" s="98"/>
      <c r="AA807" s="9">
        <v>271</v>
      </c>
      <c r="AB807" s="119" t="s">
        <v>53</v>
      </c>
      <c r="AC807" s="117">
        <v>1</v>
      </c>
      <c r="AD807" s="10">
        <v>29081.632653061224</v>
      </c>
      <c r="AE807" s="110">
        <f>(Tabelle1[[#This Row],[gesamter Wärmebedarf unter Berücksichtigung Wirkungsgrad Gasfeuerungsanlage (Gas) '[kWh/a'] 2030]]*0.7)/8760</f>
        <v>2.3238747553816044</v>
      </c>
      <c r="AF807" s="8">
        <f t="shared" si="73"/>
        <v>5.622334116584035E-5</v>
      </c>
      <c r="AG807" s="119" t="s">
        <v>53</v>
      </c>
      <c r="AH807" s="117">
        <v>1</v>
      </c>
      <c r="AI807" s="10">
        <v>29081.632653061224</v>
      </c>
      <c r="AJ807" s="98">
        <f t="shared" si="76"/>
        <v>2.7634436575238919E-5</v>
      </c>
      <c r="AK807" s="119" t="s">
        <v>53</v>
      </c>
      <c r="AL807" s="117">
        <v>1</v>
      </c>
      <c r="AM807" s="10">
        <v>29081.632653061224</v>
      </c>
      <c r="AN807" s="98"/>
      <c r="AO807" s="119" t="s">
        <v>54</v>
      </c>
      <c r="AP807" s="117">
        <v>1</v>
      </c>
      <c r="AQ807" s="10">
        <v>0</v>
      </c>
      <c r="AR807" s="98">
        <f t="shared" si="77"/>
        <v>0</v>
      </c>
      <c r="AS807" s="119" t="s">
        <v>54</v>
      </c>
      <c r="AT807" s="117">
        <v>1</v>
      </c>
      <c r="AU807" s="10">
        <v>0</v>
      </c>
      <c r="AV807" s="8"/>
    </row>
    <row r="808" spans="1:48" x14ac:dyDescent="0.25">
      <c r="A808" s="6">
        <v>10805</v>
      </c>
      <c r="B808" s="6">
        <v>449428</v>
      </c>
      <c r="C808" s="6">
        <v>5424663</v>
      </c>
      <c r="D808" s="205">
        <v>13</v>
      </c>
      <c r="E808" s="6" t="s">
        <v>195</v>
      </c>
      <c r="F808" s="6">
        <v>1</v>
      </c>
      <c r="G808" s="6">
        <v>90</v>
      </c>
      <c r="H808" s="6">
        <v>90</v>
      </c>
      <c r="I808" s="6">
        <v>310</v>
      </c>
      <c r="J808" s="6">
        <f t="shared" si="72"/>
        <v>27900</v>
      </c>
      <c r="K808" s="6"/>
      <c r="L808" s="84">
        <f t="shared" si="74"/>
        <v>28469.387755102041</v>
      </c>
      <c r="M808" s="7"/>
      <c r="N808" s="7"/>
      <c r="O808" s="7"/>
      <c r="P808" s="7"/>
      <c r="Q808" s="7"/>
      <c r="R808" s="7"/>
      <c r="S808" s="119" t="s">
        <v>53</v>
      </c>
      <c r="T808" s="117">
        <v>1</v>
      </c>
      <c r="U808" s="10">
        <v>28469.387755102041</v>
      </c>
      <c r="V808" s="98">
        <f t="shared" si="75"/>
        <v>5.6930707615639117E-5</v>
      </c>
      <c r="W808" s="119" t="s">
        <v>53</v>
      </c>
      <c r="X808" s="117">
        <v>1</v>
      </c>
      <c r="Y808" s="10">
        <v>28469.387755102041</v>
      </c>
      <c r="Z808" s="98"/>
      <c r="AA808" s="9">
        <v>598</v>
      </c>
      <c r="AB808" s="119" t="s">
        <v>53</v>
      </c>
      <c r="AC808" s="117">
        <v>1</v>
      </c>
      <c r="AD808" s="10">
        <v>28469.387755102041</v>
      </c>
      <c r="AE808" s="110">
        <f>(Tabelle1[[#This Row],[gesamter Wärmebedarf unter Berücksichtigung Wirkungsgrad Gasfeuerungsanlage (Gas) '[kWh/a'] 2030]]*0.7)/8760</f>
        <v>2.2749510763209391</v>
      </c>
      <c r="AF808" s="8">
        <f t="shared" si="73"/>
        <v>5.5039691878138453E-5</v>
      </c>
      <c r="AG808" s="119" t="s">
        <v>53</v>
      </c>
      <c r="AH808" s="117">
        <v>1</v>
      </c>
      <c r="AI808" s="10">
        <v>28469.387755102041</v>
      </c>
      <c r="AJ808" s="98">
        <f t="shared" si="76"/>
        <v>2.7052658963128629E-5</v>
      </c>
      <c r="AK808" s="119" t="s">
        <v>53</v>
      </c>
      <c r="AL808" s="117">
        <v>1</v>
      </c>
      <c r="AM808" s="10">
        <v>28469.387755102041</v>
      </c>
      <c r="AN808" s="98"/>
      <c r="AO808" s="119" t="s">
        <v>53</v>
      </c>
      <c r="AP808" s="117">
        <v>1</v>
      </c>
      <c r="AQ808" s="10">
        <v>28469.387755102041</v>
      </c>
      <c r="AR808" s="98">
        <f t="shared" si="77"/>
        <v>2.7052658963128629E-5</v>
      </c>
      <c r="AS808" s="119" t="s">
        <v>53</v>
      </c>
      <c r="AT808" s="117">
        <v>1</v>
      </c>
      <c r="AU808" s="10">
        <v>28469.387755102041</v>
      </c>
      <c r="AV808" s="8"/>
    </row>
    <row r="809" spans="1:48" x14ac:dyDescent="0.25">
      <c r="A809" s="6">
        <v>10806</v>
      </c>
      <c r="B809" s="6">
        <v>449403</v>
      </c>
      <c r="C809" s="6">
        <v>5424666</v>
      </c>
      <c r="D809" s="205">
        <v>10</v>
      </c>
      <c r="E809" s="6" t="s">
        <v>211</v>
      </c>
      <c r="F809" s="6">
        <v>2</v>
      </c>
      <c r="G809" s="6">
        <v>112</v>
      </c>
      <c r="H809" s="6">
        <v>224</v>
      </c>
      <c r="I809" s="6">
        <v>290</v>
      </c>
      <c r="J809" s="6">
        <f t="shared" si="72"/>
        <v>64960</v>
      </c>
      <c r="K809" s="6"/>
      <c r="L809" s="84">
        <f t="shared" si="74"/>
        <v>66285.71428571429</v>
      </c>
      <c r="M809" s="7"/>
      <c r="N809" s="7"/>
      <c r="O809" s="7"/>
      <c r="P809" s="7"/>
      <c r="Q809" s="7"/>
      <c r="R809" s="7"/>
      <c r="S809" s="119" t="s">
        <v>54</v>
      </c>
      <c r="T809" s="117">
        <v>2</v>
      </c>
      <c r="U809" s="10">
        <v>0</v>
      </c>
      <c r="V809" s="98">
        <f t="shared" si="75"/>
        <v>0</v>
      </c>
      <c r="W809" s="119" t="s">
        <v>54</v>
      </c>
      <c r="X809" s="117">
        <v>2</v>
      </c>
      <c r="Y809" s="10">
        <v>0</v>
      </c>
      <c r="Z809" s="98"/>
      <c r="AA809" s="9">
        <v>1635</v>
      </c>
      <c r="AB809" s="119" t="s">
        <v>54</v>
      </c>
      <c r="AC809" s="117">
        <v>2</v>
      </c>
      <c r="AD809" s="10">
        <v>0</v>
      </c>
      <c r="AE809" s="110">
        <f>(Tabelle1[[#This Row],[gesamter Wärmebedarf unter Berücksichtigung Wirkungsgrad Gasfeuerungsanlage (Gas) '[kWh/a'] 2030]]*0.7)/8760</f>
        <v>0</v>
      </c>
      <c r="AF809" s="8">
        <f t="shared" si="73"/>
        <v>0</v>
      </c>
      <c r="AG809" s="119" t="s">
        <v>54</v>
      </c>
      <c r="AH809" s="117">
        <v>2</v>
      </c>
      <c r="AI809" s="10">
        <v>0</v>
      </c>
      <c r="AJ809" s="98">
        <f t="shared" si="76"/>
        <v>0</v>
      </c>
      <c r="AK809" s="119" t="s">
        <v>54</v>
      </c>
      <c r="AL809" s="117">
        <v>2</v>
      </c>
      <c r="AM809" s="10">
        <v>0</v>
      </c>
      <c r="AN809" s="98"/>
      <c r="AO809" s="119" t="s">
        <v>54</v>
      </c>
      <c r="AP809" s="117">
        <v>2</v>
      </c>
      <c r="AQ809" s="10">
        <v>0</v>
      </c>
      <c r="AR809" s="98">
        <f t="shared" si="77"/>
        <v>0</v>
      </c>
      <c r="AS809" s="119" t="s">
        <v>54</v>
      </c>
      <c r="AT809" s="117">
        <v>2</v>
      </c>
      <c r="AU809" s="10">
        <v>0</v>
      </c>
      <c r="AV809" s="8"/>
    </row>
    <row r="810" spans="1:48" x14ac:dyDescent="0.25">
      <c r="A810" s="6">
        <v>10807</v>
      </c>
      <c r="B810" s="6">
        <v>449412</v>
      </c>
      <c r="C810" s="6">
        <v>5424645</v>
      </c>
      <c r="D810" s="205">
        <v>7</v>
      </c>
      <c r="E810" s="6" t="s">
        <v>211</v>
      </c>
      <c r="F810" s="6">
        <v>2</v>
      </c>
      <c r="G810" s="6">
        <v>112</v>
      </c>
      <c r="H810" s="6">
        <v>224</v>
      </c>
      <c r="I810" s="6">
        <v>20</v>
      </c>
      <c r="J810" s="6">
        <f t="shared" si="72"/>
        <v>4480</v>
      </c>
      <c r="K810" s="6"/>
      <c r="L810" s="84">
        <f t="shared" si="74"/>
        <v>4571.4285714285716</v>
      </c>
      <c r="M810" s="7"/>
      <c r="N810" s="7"/>
      <c r="O810" s="7"/>
      <c r="P810" s="7"/>
      <c r="Q810" s="7"/>
      <c r="R810" s="7"/>
      <c r="S810" s="119" t="s">
        <v>53</v>
      </c>
      <c r="T810" s="117">
        <v>2</v>
      </c>
      <c r="U810" s="10">
        <v>4571.4285714285716</v>
      </c>
      <c r="V810" s="98">
        <f t="shared" si="75"/>
        <v>9.141561652977178E-6</v>
      </c>
      <c r="W810" s="119" t="s">
        <v>53</v>
      </c>
      <c r="X810" s="117">
        <v>2</v>
      </c>
      <c r="Y810" s="10">
        <v>4571.4285714285716</v>
      </c>
      <c r="Z810" s="98"/>
      <c r="AA810" s="9">
        <v>1311</v>
      </c>
      <c r="AB810" s="119" t="s">
        <v>53</v>
      </c>
      <c r="AC810" s="117">
        <v>2</v>
      </c>
      <c r="AD810" s="10">
        <v>4571.4285714285716</v>
      </c>
      <c r="AE810" s="110">
        <f>(Tabelle1[[#This Row],[gesamter Wärmebedarf unter Berücksichtigung Wirkungsgrad Gasfeuerungsanlage (Gas) '[kWh/a'] 2030]]*0.7)/8760</f>
        <v>0.36529680365296802</v>
      </c>
      <c r="AF810" s="8">
        <f t="shared" si="73"/>
        <v>8.8379146815075361E-6</v>
      </c>
      <c r="AG810" s="119" t="s">
        <v>53</v>
      </c>
      <c r="AH810" s="117">
        <v>2</v>
      </c>
      <c r="AI810" s="10">
        <v>4571.4285714285716</v>
      </c>
      <c r="AJ810" s="98">
        <f t="shared" si="76"/>
        <v>4.3439395037568551E-6</v>
      </c>
      <c r="AK810" s="119" t="s">
        <v>53</v>
      </c>
      <c r="AL810" s="117">
        <v>2</v>
      </c>
      <c r="AM810" s="10">
        <v>4571.4285714285716</v>
      </c>
      <c r="AN810" s="98"/>
      <c r="AO810" s="119" t="s">
        <v>53</v>
      </c>
      <c r="AP810" s="117">
        <v>2</v>
      </c>
      <c r="AQ810" s="10">
        <v>4571.4285714285716</v>
      </c>
      <c r="AR810" s="98">
        <f t="shared" si="77"/>
        <v>4.3439395037568551E-6</v>
      </c>
      <c r="AS810" s="119" t="s">
        <v>53</v>
      </c>
      <c r="AT810" s="117">
        <v>2</v>
      </c>
      <c r="AU810" s="10">
        <v>4571.4285714285716</v>
      </c>
      <c r="AV810" s="8"/>
    </row>
    <row r="811" spans="1:48" x14ac:dyDescent="0.25">
      <c r="A811" s="6">
        <v>10808</v>
      </c>
      <c r="B811" s="6">
        <v>449403</v>
      </c>
      <c r="C811" s="6">
        <v>5424630</v>
      </c>
      <c r="D811" s="205">
        <v>9</v>
      </c>
      <c r="E811" s="6" t="s">
        <v>195</v>
      </c>
      <c r="F811" s="6">
        <v>1</v>
      </c>
      <c r="G811" s="6">
        <v>90</v>
      </c>
      <c r="H811" s="6">
        <v>90</v>
      </c>
      <c r="I811" s="6">
        <v>120</v>
      </c>
      <c r="J811" s="6">
        <f t="shared" si="72"/>
        <v>10800</v>
      </c>
      <c r="K811" s="6"/>
      <c r="L811" s="84">
        <f t="shared" si="74"/>
        <v>11020.408163265307</v>
      </c>
      <c r="M811" s="7"/>
      <c r="N811" s="7"/>
      <c r="O811" s="7"/>
      <c r="P811" s="7"/>
      <c r="Q811" s="7"/>
      <c r="R811" s="7"/>
      <c r="S811" s="119" t="s">
        <v>53</v>
      </c>
      <c r="T811" s="117">
        <v>1</v>
      </c>
      <c r="U811" s="10">
        <v>11020.408163265307</v>
      </c>
      <c r="V811" s="98">
        <f t="shared" si="75"/>
        <v>2.2037693270569986E-5</v>
      </c>
      <c r="W811" s="119" t="s">
        <v>53</v>
      </c>
      <c r="X811" s="117">
        <v>1</v>
      </c>
      <c r="Y811" s="10">
        <v>11020.408163265307</v>
      </c>
      <c r="Z811" s="98"/>
      <c r="AA811" s="9">
        <v>555</v>
      </c>
      <c r="AB811" s="119" t="s">
        <v>53</v>
      </c>
      <c r="AC811" s="117">
        <v>1</v>
      </c>
      <c r="AD811" s="10">
        <v>11020.408163265307</v>
      </c>
      <c r="AE811" s="110">
        <f>(Tabelle1[[#This Row],[gesamter Wärmebedarf unter Berücksichtigung Wirkungsgrad Gasfeuerungsanlage (Gas) '[kWh/a'] 2030]]*0.7)/8760</f>
        <v>0.88062622309197658</v>
      </c>
      <c r="AF811" s="8">
        <f t="shared" si="73"/>
        <v>2.130568717863424E-5</v>
      </c>
      <c r="AG811" s="119" t="s">
        <v>53</v>
      </c>
      <c r="AH811" s="117">
        <v>1</v>
      </c>
      <c r="AI811" s="10">
        <v>11020.408163265307</v>
      </c>
      <c r="AJ811" s="98">
        <f t="shared" si="76"/>
        <v>1.0471997017985277E-5</v>
      </c>
      <c r="AK811" s="119" t="s">
        <v>53</v>
      </c>
      <c r="AL811" s="117">
        <v>1</v>
      </c>
      <c r="AM811" s="10">
        <v>11020.408163265307</v>
      </c>
      <c r="AN811" s="98"/>
      <c r="AO811" s="119" t="s">
        <v>54</v>
      </c>
      <c r="AP811" s="117">
        <v>1</v>
      </c>
      <c r="AQ811" s="10">
        <v>0</v>
      </c>
      <c r="AR811" s="98">
        <f t="shared" si="77"/>
        <v>0</v>
      </c>
      <c r="AS811" s="119" t="s">
        <v>54</v>
      </c>
      <c r="AT811" s="117">
        <v>1</v>
      </c>
      <c r="AU811" s="10">
        <v>0</v>
      </c>
      <c r="AV811" s="8"/>
    </row>
    <row r="812" spans="1:48" x14ac:dyDescent="0.25">
      <c r="A812" s="6">
        <v>10809</v>
      </c>
      <c r="B812" s="6">
        <v>449387</v>
      </c>
      <c r="C812" s="6">
        <v>5424634</v>
      </c>
      <c r="D812" s="205">
        <v>8</v>
      </c>
      <c r="E812" s="6" t="s">
        <v>212</v>
      </c>
      <c r="F812" s="6">
        <v>1</v>
      </c>
      <c r="G812" s="6">
        <v>150</v>
      </c>
      <c r="H812" s="6">
        <v>150</v>
      </c>
      <c r="I812" s="6">
        <v>240</v>
      </c>
      <c r="J812" s="6">
        <f t="shared" si="72"/>
        <v>36000</v>
      </c>
      <c r="K812" s="6"/>
      <c r="L812" s="84">
        <f t="shared" si="74"/>
        <v>36734.693877551021</v>
      </c>
      <c r="M812" s="7"/>
      <c r="N812" s="7"/>
      <c r="O812" s="7"/>
      <c r="P812" s="7"/>
      <c r="Q812" s="7"/>
      <c r="R812" s="7"/>
      <c r="S812" s="119" t="s">
        <v>54</v>
      </c>
      <c r="T812" s="117">
        <v>1</v>
      </c>
      <c r="U812" s="10">
        <v>0</v>
      </c>
      <c r="V812" s="98">
        <f t="shared" si="75"/>
        <v>0</v>
      </c>
      <c r="W812" s="119" t="s">
        <v>54</v>
      </c>
      <c r="X812" s="117">
        <v>1</v>
      </c>
      <c r="Y812" s="10">
        <v>0</v>
      </c>
      <c r="Z812" s="98"/>
      <c r="AA812" s="9">
        <v>1702</v>
      </c>
      <c r="AB812" s="119" t="s">
        <v>54</v>
      </c>
      <c r="AC812" s="117">
        <v>1</v>
      </c>
      <c r="AD812" s="10">
        <v>0</v>
      </c>
      <c r="AE812" s="110">
        <f>(Tabelle1[[#This Row],[gesamter Wärmebedarf unter Berücksichtigung Wirkungsgrad Gasfeuerungsanlage (Gas) '[kWh/a'] 2030]]*0.7)/8760</f>
        <v>0</v>
      </c>
      <c r="AF812" s="8">
        <f t="shared" si="73"/>
        <v>0</v>
      </c>
      <c r="AG812" s="119" t="s">
        <v>54</v>
      </c>
      <c r="AH812" s="117">
        <v>1</v>
      </c>
      <c r="AI812" s="10">
        <v>0</v>
      </c>
      <c r="AJ812" s="98">
        <f t="shared" si="76"/>
        <v>0</v>
      </c>
      <c r="AK812" s="119" t="s">
        <v>54</v>
      </c>
      <c r="AL812" s="117">
        <v>1</v>
      </c>
      <c r="AM812" s="10">
        <v>0</v>
      </c>
      <c r="AN812" s="98"/>
      <c r="AO812" s="119" t="s">
        <v>54</v>
      </c>
      <c r="AP812" s="117">
        <v>1</v>
      </c>
      <c r="AQ812" s="10">
        <v>0</v>
      </c>
      <c r="AR812" s="98">
        <f t="shared" si="77"/>
        <v>0</v>
      </c>
      <c r="AS812" s="119" t="s">
        <v>54</v>
      </c>
      <c r="AT812" s="117">
        <v>1</v>
      </c>
      <c r="AU812" s="10">
        <v>0</v>
      </c>
      <c r="AV812" s="8"/>
    </row>
    <row r="813" spans="1:48" x14ac:dyDescent="0.25">
      <c r="A813" s="6">
        <v>10810</v>
      </c>
      <c r="B813" s="6">
        <v>449394</v>
      </c>
      <c r="C813" s="6">
        <v>5424613</v>
      </c>
      <c r="D813" s="205">
        <v>9</v>
      </c>
      <c r="E813" s="75" t="s">
        <v>210</v>
      </c>
      <c r="F813" s="6">
        <v>6.73</v>
      </c>
      <c r="G813" s="6">
        <v>70</v>
      </c>
      <c r="H813" s="6">
        <v>471.1</v>
      </c>
      <c r="I813" s="6">
        <v>120</v>
      </c>
      <c r="J813" s="6">
        <f t="shared" si="72"/>
        <v>56532</v>
      </c>
      <c r="K813" s="6"/>
      <c r="L813" s="84">
        <f t="shared" si="74"/>
        <v>57685.71428571429</v>
      </c>
      <c r="M813" s="7"/>
      <c r="N813" s="7"/>
      <c r="O813" s="7"/>
      <c r="P813" s="7"/>
      <c r="Q813" s="7"/>
      <c r="R813" s="7"/>
      <c r="S813" s="119" t="s">
        <v>54</v>
      </c>
      <c r="T813" s="117">
        <v>6.73</v>
      </c>
      <c r="U813" s="10">
        <v>0</v>
      </c>
      <c r="V813" s="98">
        <f t="shared" si="75"/>
        <v>0</v>
      </c>
      <c r="W813" s="119" t="s">
        <v>54</v>
      </c>
      <c r="X813" s="117">
        <v>6.73</v>
      </c>
      <c r="Y813" s="10">
        <v>0</v>
      </c>
      <c r="Z813" s="98"/>
      <c r="AA813" s="9">
        <v>1427</v>
      </c>
      <c r="AB813" s="119" t="s">
        <v>54</v>
      </c>
      <c r="AC813" s="117">
        <v>6.73</v>
      </c>
      <c r="AD813" s="10">
        <v>0</v>
      </c>
      <c r="AE813" s="110">
        <f>(Tabelle1[[#This Row],[gesamter Wärmebedarf unter Berücksichtigung Wirkungsgrad Gasfeuerungsanlage (Gas) '[kWh/a'] 2030]]*0.7)/8760</f>
        <v>0</v>
      </c>
      <c r="AF813" s="8">
        <f t="shared" si="73"/>
        <v>0</v>
      </c>
      <c r="AG813" s="119" t="s">
        <v>54</v>
      </c>
      <c r="AH813" s="117">
        <v>6.73</v>
      </c>
      <c r="AI813" s="10">
        <v>0</v>
      </c>
      <c r="AJ813" s="98">
        <f t="shared" si="76"/>
        <v>0</v>
      </c>
      <c r="AK813" s="119" t="s">
        <v>54</v>
      </c>
      <c r="AL813" s="117">
        <v>6.73</v>
      </c>
      <c r="AM813" s="10">
        <v>0</v>
      </c>
      <c r="AN813" s="98"/>
      <c r="AO813" s="119" t="s">
        <v>54</v>
      </c>
      <c r="AP813" s="117">
        <v>6.73</v>
      </c>
      <c r="AQ813" s="10">
        <v>0</v>
      </c>
      <c r="AR813" s="98">
        <f t="shared" si="77"/>
        <v>0</v>
      </c>
      <c r="AS813" s="119" t="s">
        <v>54</v>
      </c>
      <c r="AT813" s="117">
        <v>6.73</v>
      </c>
      <c r="AU813" s="10">
        <v>0</v>
      </c>
      <c r="AV813" s="8"/>
    </row>
    <row r="814" spans="1:48" x14ac:dyDescent="0.25">
      <c r="A814" s="6">
        <v>10811</v>
      </c>
      <c r="B814" s="6">
        <v>449378</v>
      </c>
      <c r="C814" s="6">
        <v>5424620</v>
      </c>
      <c r="D814" s="205">
        <v>8</v>
      </c>
      <c r="E814" s="6" t="s">
        <v>212</v>
      </c>
      <c r="F814" s="6">
        <v>1</v>
      </c>
      <c r="G814" s="6">
        <v>150</v>
      </c>
      <c r="H814" s="6">
        <v>150</v>
      </c>
      <c r="I814" s="6">
        <v>320</v>
      </c>
      <c r="J814" s="6">
        <f t="shared" si="72"/>
        <v>48000</v>
      </c>
      <c r="K814" s="6"/>
      <c r="L814" s="84">
        <f t="shared" si="74"/>
        <v>48979.591836734697</v>
      </c>
      <c r="M814" s="7"/>
      <c r="N814" s="7"/>
      <c r="O814" s="7"/>
      <c r="P814" s="7"/>
      <c r="Q814" s="7"/>
      <c r="R814" s="7"/>
      <c r="S814" s="119" t="s">
        <v>54</v>
      </c>
      <c r="T814" s="117">
        <v>1</v>
      </c>
      <c r="U814" s="10">
        <v>0</v>
      </c>
      <c r="V814" s="98">
        <f t="shared" si="75"/>
        <v>0</v>
      </c>
      <c r="W814" s="119" t="s">
        <v>54</v>
      </c>
      <c r="X814" s="117">
        <v>1</v>
      </c>
      <c r="Y814" s="10">
        <v>0</v>
      </c>
      <c r="Z814" s="98"/>
      <c r="AA814" s="9">
        <v>1459</v>
      </c>
      <c r="AB814" s="119" t="s">
        <v>54</v>
      </c>
      <c r="AC814" s="117">
        <v>1</v>
      </c>
      <c r="AD814" s="10">
        <v>0</v>
      </c>
      <c r="AE814" s="110">
        <f>(Tabelle1[[#This Row],[gesamter Wärmebedarf unter Berücksichtigung Wirkungsgrad Gasfeuerungsanlage (Gas) '[kWh/a'] 2030]]*0.7)/8760</f>
        <v>0</v>
      </c>
      <c r="AF814" s="8">
        <f t="shared" si="73"/>
        <v>0</v>
      </c>
      <c r="AG814" s="119" t="s">
        <v>54</v>
      </c>
      <c r="AH814" s="117">
        <v>1</v>
      </c>
      <c r="AI814" s="10">
        <v>0</v>
      </c>
      <c r="AJ814" s="98">
        <f t="shared" si="76"/>
        <v>0</v>
      </c>
      <c r="AK814" s="119" t="s">
        <v>54</v>
      </c>
      <c r="AL814" s="117">
        <v>1</v>
      </c>
      <c r="AM814" s="10">
        <v>0</v>
      </c>
      <c r="AN814" s="98"/>
      <c r="AO814" s="119" t="s">
        <v>54</v>
      </c>
      <c r="AP814" s="117">
        <v>1</v>
      </c>
      <c r="AQ814" s="10">
        <v>0</v>
      </c>
      <c r="AR814" s="98">
        <f t="shared" si="77"/>
        <v>0</v>
      </c>
      <c r="AS814" s="119" t="s">
        <v>54</v>
      </c>
      <c r="AT814" s="117">
        <v>1</v>
      </c>
      <c r="AU814" s="10">
        <v>0</v>
      </c>
      <c r="AV814" s="8"/>
    </row>
    <row r="815" spans="1:48" x14ac:dyDescent="0.25">
      <c r="A815" s="6">
        <v>10812</v>
      </c>
      <c r="B815" s="6">
        <v>449389</v>
      </c>
      <c r="C815" s="6">
        <v>5424601</v>
      </c>
      <c r="D815" s="205">
        <v>10</v>
      </c>
      <c r="E815" s="6" t="s">
        <v>211</v>
      </c>
      <c r="F815" s="6">
        <v>2</v>
      </c>
      <c r="G815" s="6">
        <v>112</v>
      </c>
      <c r="H815" s="6">
        <v>224</v>
      </c>
      <c r="I815" s="6">
        <v>70</v>
      </c>
      <c r="J815" s="6">
        <f t="shared" si="72"/>
        <v>15680</v>
      </c>
      <c r="K815" s="6"/>
      <c r="L815" s="84">
        <f t="shared" si="74"/>
        <v>16000</v>
      </c>
      <c r="M815" s="7"/>
      <c r="N815" s="7"/>
      <c r="O815" s="7"/>
      <c r="P815" s="7"/>
      <c r="Q815" s="7"/>
      <c r="R815" s="7"/>
      <c r="S815" s="119" t="s">
        <v>54</v>
      </c>
      <c r="T815" s="117">
        <v>2</v>
      </c>
      <c r="U815" s="10">
        <v>0</v>
      </c>
      <c r="V815" s="98">
        <f t="shared" si="75"/>
        <v>0</v>
      </c>
      <c r="W815" s="119" t="s">
        <v>54</v>
      </c>
      <c r="X815" s="117">
        <v>2</v>
      </c>
      <c r="Y815" s="10">
        <v>0</v>
      </c>
      <c r="Z815" s="98"/>
      <c r="AA815" s="9">
        <v>485</v>
      </c>
      <c r="AB815" s="119" t="s">
        <v>54</v>
      </c>
      <c r="AC815" s="117">
        <v>2</v>
      </c>
      <c r="AD815" s="10">
        <v>0</v>
      </c>
      <c r="AE815" s="110">
        <f>(Tabelle1[[#This Row],[gesamter Wärmebedarf unter Berücksichtigung Wirkungsgrad Gasfeuerungsanlage (Gas) '[kWh/a'] 2030]]*0.7)/8760</f>
        <v>0</v>
      </c>
      <c r="AF815" s="8">
        <f t="shared" si="73"/>
        <v>0</v>
      </c>
      <c r="AG815" s="119" t="s">
        <v>54</v>
      </c>
      <c r="AH815" s="117">
        <v>2</v>
      </c>
      <c r="AI815" s="10">
        <v>0</v>
      </c>
      <c r="AJ815" s="98">
        <f t="shared" si="76"/>
        <v>0</v>
      </c>
      <c r="AK815" s="119" t="s">
        <v>54</v>
      </c>
      <c r="AL815" s="117">
        <v>2</v>
      </c>
      <c r="AM815" s="10">
        <v>0</v>
      </c>
      <c r="AN815" s="98"/>
      <c r="AO815" s="119" t="s">
        <v>54</v>
      </c>
      <c r="AP815" s="117">
        <v>2</v>
      </c>
      <c r="AQ815" s="10">
        <v>0</v>
      </c>
      <c r="AR815" s="98">
        <f t="shared" si="77"/>
        <v>0</v>
      </c>
      <c r="AS815" s="119" t="s">
        <v>54</v>
      </c>
      <c r="AT815" s="117">
        <v>2</v>
      </c>
      <c r="AU815" s="10">
        <v>0</v>
      </c>
      <c r="AV815" s="8"/>
    </row>
    <row r="816" spans="1:48" x14ac:dyDescent="0.25">
      <c r="A816" s="6">
        <v>10813</v>
      </c>
      <c r="B816" s="6">
        <v>449440</v>
      </c>
      <c r="C816" s="6">
        <v>5424583</v>
      </c>
      <c r="D816" s="205">
        <v>10</v>
      </c>
      <c r="E816" s="6" t="s">
        <v>212</v>
      </c>
      <c r="F816" s="6">
        <v>1</v>
      </c>
      <c r="G816" s="6">
        <v>150</v>
      </c>
      <c r="H816" s="6">
        <v>150</v>
      </c>
      <c r="I816" s="6">
        <v>90</v>
      </c>
      <c r="J816" s="6">
        <f t="shared" si="72"/>
        <v>13500</v>
      </c>
      <c r="K816" s="6"/>
      <c r="L816" s="84">
        <f t="shared" si="74"/>
        <v>13775.510204081633</v>
      </c>
      <c r="M816" s="7"/>
      <c r="N816" s="7"/>
      <c r="O816" s="7"/>
      <c r="P816" s="7"/>
      <c r="Q816" s="7"/>
      <c r="R816" s="7"/>
      <c r="S816" s="119" t="s">
        <v>53</v>
      </c>
      <c r="T816" s="117">
        <v>1</v>
      </c>
      <c r="U816" s="10">
        <v>13775.510204081633</v>
      </c>
      <c r="V816" s="98">
        <f t="shared" si="75"/>
        <v>2.7547116588212479E-5</v>
      </c>
      <c r="W816" s="119" t="s">
        <v>53</v>
      </c>
      <c r="X816" s="117">
        <v>1</v>
      </c>
      <c r="Y816" s="10">
        <v>13775.510204081633</v>
      </c>
      <c r="Z816" s="98"/>
      <c r="AA816" s="9">
        <v>232</v>
      </c>
      <c r="AB816" s="119" t="s">
        <v>53</v>
      </c>
      <c r="AC816" s="117">
        <v>1</v>
      </c>
      <c r="AD816" s="10">
        <v>13775.510204081633</v>
      </c>
      <c r="AE816" s="110">
        <f>(Tabelle1[[#This Row],[gesamter Wärmebedarf unter Berücksichtigung Wirkungsgrad Gasfeuerungsanlage (Gas) '[kWh/a'] 2030]]*0.7)/8760</f>
        <v>1.1007827788649707</v>
      </c>
      <c r="AF816" s="8">
        <f t="shared" si="73"/>
        <v>2.66321089732928E-5</v>
      </c>
      <c r="AG816" s="119" t="s">
        <v>53</v>
      </c>
      <c r="AH816" s="117">
        <v>1</v>
      </c>
      <c r="AI816" s="10">
        <v>13775.510204081633</v>
      </c>
      <c r="AJ816" s="98">
        <f t="shared" si="76"/>
        <v>1.3089996272481594E-5</v>
      </c>
      <c r="AK816" s="119" t="s">
        <v>53</v>
      </c>
      <c r="AL816" s="117">
        <v>1</v>
      </c>
      <c r="AM816" s="10">
        <v>13775.510204081633</v>
      </c>
      <c r="AN816" s="98"/>
      <c r="AO816" s="119" t="s">
        <v>53</v>
      </c>
      <c r="AP816" s="117">
        <v>1</v>
      </c>
      <c r="AQ816" s="10">
        <v>13775.510204081633</v>
      </c>
      <c r="AR816" s="98">
        <f t="shared" si="77"/>
        <v>1.3089996272481594E-5</v>
      </c>
      <c r="AS816" s="119" t="s">
        <v>53</v>
      </c>
      <c r="AT816" s="117">
        <v>1</v>
      </c>
      <c r="AU816" s="10">
        <v>13775.510204081633</v>
      </c>
      <c r="AV816" s="8"/>
    </row>
    <row r="817" spans="1:48" x14ac:dyDescent="0.25">
      <c r="A817" s="6">
        <v>10814</v>
      </c>
      <c r="B817" s="6">
        <v>449423</v>
      </c>
      <c r="C817" s="6">
        <v>5424563</v>
      </c>
      <c r="D817" s="205">
        <v>9</v>
      </c>
      <c r="E817" s="6" t="s">
        <v>212</v>
      </c>
      <c r="F817" s="6">
        <v>1</v>
      </c>
      <c r="G817" s="6">
        <v>150</v>
      </c>
      <c r="H817" s="6">
        <v>150</v>
      </c>
      <c r="I817" s="6">
        <v>130</v>
      </c>
      <c r="J817" s="6">
        <f t="shared" si="72"/>
        <v>19500</v>
      </c>
      <c r="K817" s="6"/>
      <c r="L817" s="84">
        <f t="shared" si="74"/>
        <v>19897.959183673469</v>
      </c>
      <c r="M817" s="7"/>
      <c r="N817" s="7"/>
      <c r="O817" s="7"/>
      <c r="P817" s="7"/>
      <c r="Q817" s="7"/>
      <c r="R817" s="7"/>
      <c r="S817" s="119" t="s">
        <v>53</v>
      </c>
      <c r="T817" s="117">
        <v>1</v>
      </c>
      <c r="U817" s="10">
        <v>19897.959183673469</v>
      </c>
      <c r="V817" s="98">
        <f t="shared" si="75"/>
        <v>3.9790279516306914E-5</v>
      </c>
      <c r="W817" s="119" t="s">
        <v>53</v>
      </c>
      <c r="X817" s="117">
        <v>1</v>
      </c>
      <c r="Y817" s="10">
        <v>19897.959183673469</v>
      </c>
      <c r="Z817" s="98"/>
      <c r="AA817" s="9">
        <v>1388</v>
      </c>
      <c r="AB817" s="119" t="s">
        <v>53</v>
      </c>
      <c r="AC817" s="117">
        <v>1</v>
      </c>
      <c r="AD817" s="10">
        <v>19897.959183673469</v>
      </c>
      <c r="AE817" s="110">
        <f>(Tabelle1[[#This Row],[gesamter Wärmebedarf unter Berücksichtigung Wirkungsgrad Gasfeuerungsanlage (Gas) '[kWh/a'] 2030]]*0.7)/8760</f>
        <v>1.5900195694716242</v>
      </c>
      <c r="AF817" s="8">
        <f t="shared" si="73"/>
        <v>3.8468601850311814E-5</v>
      </c>
      <c r="AG817" s="119" t="s">
        <v>53</v>
      </c>
      <c r="AH817" s="117">
        <v>1</v>
      </c>
      <c r="AI817" s="10">
        <v>19897.959183673469</v>
      </c>
      <c r="AJ817" s="98">
        <f t="shared" si="76"/>
        <v>1.8907772393584524E-5</v>
      </c>
      <c r="AK817" s="119" t="s">
        <v>53</v>
      </c>
      <c r="AL817" s="117">
        <v>1</v>
      </c>
      <c r="AM817" s="10">
        <v>19897.959183673469</v>
      </c>
      <c r="AN817" s="98"/>
      <c r="AO817" s="119" t="s">
        <v>53</v>
      </c>
      <c r="AP817" s="117">
        <v>1</v>
      </c>
      <c r="AQ817" s="10">
        <v>19897.959183673469</v>
      </c>
      <c r="AR817" s="98">
        <f t="shared" si="77"/>
        <v>1.8907772393584524E-5</v>
      </c>
      <c r="AS817" s="119" t="s">
        <v>53</v>
      </c>
      <c r="AT817" s="117">
        <v>1</v>
      </c>
      <c r="AU817" s="10">
        <v>19897.959183673469</v>
      </c>
      <c r="AV817" s="8"/>
    </row>
    <row r="818" spans="1:48" x14ac:dyDescent="0.25">
      <c r="A818" s="6">
        <v>10815</v>
      </c>
      <c r="B818" s="6">
        <v>449420</v>
      </c>
      <c r="C818" s="6">
        <v>5424584</v>
      </c>
      <c r="D818" s="205">
        <v>9</v>
      </c>
      <c r="E818" s="6" t="s">
        <v>212</v>
      </c>
      <c r="F818" s="6">
        <v>1</v>
      </c>
      <c r="G818" s="6">
        <v>150</v>
      </c>
      <c r="H818" s="6">
        <v>150</v>
      </c>
      <c r="I818" s="6">
        <v>300</v>
      </c>
      <c r="J818" s="6">
        <f t="shared" si="72"/>
        <v>45000</v>
      </c>
      <c r="K818" s="6"/>
      <c r="L818" s="84">
        <f t="shared" si="74"/>
        <v>45918.36734693878</v>
      </c>
      <c r="M818" s="7"/>
      <c r="N818" s="7"/>
      <c r="O818" s="7"/>
      <c r="P818" s="7"/>
      <c r="Q818" s="7"/>
      <c r="R818" s="7"/>
      <c r="S818" s="119" t="s">
        <v>54</v>
      </c>
      <c r="T818" s="117">
        <v>1</v>
      </c>
      <c r="U818" s="10">
        <v>0</v>
      </c>
      <c r="V818" s="98">
        <f t="shared" si="75"/>
        <v>0</v>
      </c>
      <c r="W818" s="119" t="s">
        <v>54</v>
      </c>
      <c r="X818" s="117">
        <v>1</v>
      </c>
      <c r="Y818" s="10">
        <v>0</v>
      </c>
      <c r="Z818" s="98"/>
      <c r="AA818" s="9">
        <v>994</v>
      </c>
      <c r="AB818" s="119" t="s">
        <v>54</v>
      </c>
      <c r="AC818" s="117">
        <v>1</v>
      </c>
      <c r="AD818" s="10">
        <v>0</v>
      </c>
      <c r="AE818" s="110">
        <f>(Tabelle1[[#This Row],[gesamter Wärmebedarf unter Berücksichtigung Wirkungsgrad Gasfeuerungsanlage (Gas) '[kWh/a'] 2030]]*0.7)/8760</f>
        <v>0</v>
      </c>
      <c r="AF818" s="8">
        <f t="shared" si="73"/>
        <v>0</v>
      </c>
      <c r="AG818" s="119" t="s">
        <v>54</v>
      </c>
      <c r="AH818" s="117">
        <v>1</v>
      </c>
      <c r="AI818" s="10">
        <v>0</v>
      </c>
      <c r="AJ818" s="98">
        <f t="shared" si="76"/>
        <v>0</v>
      </c>
      <c r="AK818" s="119" t="s">
        <v>54</v>
      </c>
      <c r="AL818" s="117">
        <v>1</v>
      </c>
      <c r="AM818" s="10">
        <v>0</v>
      </c>
      <c r="AN818" s="98"/>
      <c r="AO818" s="119" t="s">
        <v>54</v>
      </c>
      <c r="AP818" s="117">
        <v>1</v>
      </c>
      <c r="AQ818" s="10">
        <v>0</v>
      </c>
      <c r="AR818" s="98">
        <f t="shared" si="77"/>
        <v>0</v>
      </c>
      <c r="AS818" s="119" t="s">
        <v>54</v>
      </c>
      <c r="AT818" s="117">
        <v>1</v>
      </c>
      <c r="AU818" s="10">
        <v>0</v>
      </c>
      <c r="AV818" s="8"/>
    </row>
    <row r="819" spans="1:48" x14ac:dyDescent="0.25">
      <c r="A819" s="6">
        <v>10816</v>
      </c>
      <c r="B819" s="6">
        <v>449407</v>
      </c>
      <c r="C819" s="6">
        <v>5424589</v>
      </c>
      <c r="D819" s="205">
        <v>10</v>
      </c>
      <c r="E819" s="6" t="s">
        <v>212</v>
      </c>
      <c r="F819" s="6">
        <v>1</v>
      </c>
      <c r="G819" s="6">
        <v>150</v>
      </c>
      <c r="H819" s="6">
        <v>150</v>
      </c>
      <c r="I819" s="6">
        <v>110</v>
      </c>
      <c r="J819" s="6">
        <f t="shared" si="72"/>
        <v>16500</v>
      </c>
      <c r="K819" s="6"/>
      <c r="L819" s="84">
        <f t="shared" si="74"/>
        <v>16836.734693877552</v>
      </c>
      <c r="M819" s="7"/>
      <c r="N819" s="7"/>
      <c r="O819" s="7"/>
      <c r="P819" s="7"/>
      <c r="Q819" s="7"/>
      <c r="R819" s="7"/>
      <c r="S819" s="119" t="s">
        <v>53</v>
      </c>
      <c r="T819" s="117">
        <v>1</v>
      </c>
      <c r="U819" s="10">
        <v>16836.734693877552</v>
      </c>
      <c r="V819" s="98">
        <f t="shared" si="75"/>
        <v>3.3668698052259696E-5</v>
      </c>
      <c r="W819" s="119" t="s">
        <v>53</v>
      </c>
      <c r="X819" s="117">
        <v>1</v>
      </c>
      <c r="Y819" s="10">
        <v>16836.734693877552</v>
      </c>
      <c r="Z819" s="98"/>
      <c r="AA819" s="9">
        <v>366</v>
      </c>
      <c r="AB819" s="119" t="s">
        <v>53</v>
      </c>
      <c r="AC819" s="117">
        <v>1</v>
      </c>
      <c r="AD819" s="10">
        <v>16836.734693877552</v>
      </c>
      <c r="AE819" s="110">
        <f>(Tabelle1[[#This Row],[gesamter Wärmebedarf unter Berücksichtigung Wirkungsgrad Gasfeuerungsanlage (Gas) '[kWh/a'] 2030]]*0.7)/8760</f>
        <v>1.3454011741682974</v>
      </c>
      <c r="AF819" s="8">
        <f t="shared" si="73"/>
        <v>3.2550355411802309E-5</v>
      </c>
      <c r="AG819" s="119" t="s">
        <v>53</v>
      </c>
      <c r="AH819" s="117">
        <v>1</v>
      </c>
      <c r="AI819" s="10">
        <v>16836.734693877552</v>
      </c>
      <c r="AJ819" s="98">
        <f t="shared" si="76"/>
        <v>1.599888433303306E-5</v>
      </c>
      <c r="AK819" s="119" t="s">
        <v>53</v>
      </c>
      <c r="AL819" s="117">
        <v>1</v>
      </c>
      <c r="AM819" s="10">
        <v>16836.734693877552</v>
      </c>
      <c r="AN819" s="98"/>
      <c r="AO819" s="119" t="s">
        <v>53</v>
      </c>
      <c r="AP819" s="117">
        <v>1</v>
      </c>
      <c r="AQ819" s="10">
        <v>16836.734693877552</v>
      </c>
      <c r="AR819" s="98">
        <f t="shared" si="77"/>
        <v>1.599888433303306E-5</v>
      </c>
      <c r="AS819" s="119" t="s">
        <v>53</v>
      </c>
      <c r="AT819" s="117">
        <v>1</v>
      </c>
      <c r="AU819" s="10">
        <v>16836.734693877552</v>
      </c>
      <c r="AV819" s="8"/>
    </row>
    <row r="820" spans="1:48" x14ac:dyDescent="0.25">
      <c r="A820" s="6">
        <v>10817</v>
      </c>
      <c r="B820" s="6">
        <v>449398</v>
      </c>
      <c r="C820" s="6">
        <v>5424570</v>
      </c>
      <c r="D820" s="205">
        <v>11</v>
      </c>
      <c r="E820" s="6" t="s">
        <v>212</v>
      </c>
      <c r="F820" s="6">
        <v>1</v>
      </c>
      <c r="G820" s="6">
        <v>150</v>
      </c>
      <c r="H820" s="6">
        <v>150</v>
      </c>
      <c r="I820" s="6">
        <v>200</v>
      </c>
      <c r="J820" s="6">
        <f t="shared" si="72"/>
        <v>30000</v>
      </c>
      <c r="K820" s="6"/>
      <c r="L820" s="84">
        <f t="shared" si="74"/>
        <v>30612.244897959183</v>
      </c>
      <c r="M820" s="7"/>
      <c r="N820" s="7"/>
      <c r="O820" s="7"/>
      <c r="P820" s="7"/>
      <c r="Q820" s="7"/>
      <c r="R820" s="7"/>
      <c r="S820" s="119" t="s">
        <v>53</v>
      </c>
      <c r="T820" s="117">
        <v>1</v>
      </c>
      <c r="U820" s="10">
        <v>30612.244897959183</v>
      </c>
      <c r="V820" s="98">
        <f t="shared" si="75"/>
        <v>6.1215814640472175E-5</v>
      </c>
      <c r="W820" s="119" t="s">
        <v>53</v>
      </c>
      <c r="X820" s="117">
        <v>1</v>
      </c>
      <c r="Y820" s="10">
        <v>30612.244897959183</v>
      </c>
      <c r="Z820" s="98"/>
      <c r="AA820" s="9">
        <v>1533</v>
      </c>
      <c r="AB820" s="119" t="s">
        <v>53</v>
      </c>
      <c r="AC820" s="117">
        <v>1</v>
      </c>
      <c r="AD820" s="10">
        <v>30612.244897959183</v>
      </c>
      <c r="AE820" s="110">
        <f>(Tabelle1[[#This Row],[gesamter Wärmebedarf unter Berücksichtigung Wirkungsgrad Gasfeuerungsanlage (Gas) '[kWh/a'] 2030]]*0.7)/8760</f>
        <v>2.4461839530332679</v>
      </c>
      <c r="AF820" s="8">
        <f t="shared" si="73"/>
        <v>5.9182464385095113E-5</v>
      </c>
      <c r="AG820" s="119" t="s">
        <v>53</v>
      </c>
      <c r="AH820" s="117">
        <v>1</v>
      </c>
      <c r="AI820" s="10">
        <v>30612.244897959183</v>
      </c>
      <c r="AJ820" s="98">
        <f t="shared" si="76"/>
        <v>2.9088880605514649E-5</v>
      </c>
      <c r="AK820" s="119" t="s">
        <v>53</v>
      </c>
      <c r="AL820" s="117">
        <v>1</v>
      </c>
      <c r="AM820" s="10">
        <v>30612.244897959183</v>
      </c>
      <c r="AN820" s="98"/>
      <c r="AO820" s="119" t="s">
        <v>53</v>
      </c>
      <c r="AP820" s="117">
        <v>1</v>
      </c>
      <c r="AQ820" s="10">
        <v>30612.244897959183</v>
      </c>
      <c r="AR820" s="98">
        <f t="shared" si="77"/>
        <v>2.9088880605514649E-5</v>
      </c>
      <c r="AS820" s="119" t="s">
        <v>53</v>
      </c>
      <c r="AT820" s="117">
        <v>1</v>
      </c>
      <c r="AU820" s="10">
        <v>30612.244897959183</v>
      </c>
      <c r="AV820" s="8"/>
    </row>
    <row r="821" spans="1:48" x14ac:dyDescent="0.25">
      <c r="A821" s="6">
        <v>10818</v>
      </c>
      <c r="B821" s="6">
        <v>449388</v>
      </c>
      <c r="C821" s="6">
        <v>5424575</v>
      </c>
      <c r="D821" s="205">
        <v>9</v>
      </c>
      <c r="E821" s="6" t="s">
        <v>212</v>
      </c>
      <c r="F821" s="6">
        <v>1</v>
      </c>
      <c r="G821" s="6">
        <v>150</v>
      </c>
      <c r="H821" s="6">
        <v>150</v>
      </c>
      <c r="I821" s="6">
        <v>190</v>
      </c>
      <c r="J821" s="6">
        <f t="shared" si="72"/>
        <v>28500</v>
      </c>
      <c r="K821" s="6"/>
      <c r="L821" s="84">
        <f t="shared" si="74"/>
        <v>29081.632653061224</v>
      </c>
      <c r="M821" s="7"/>
      <c r="N821" s="7"/>
      <c r="O821" s="7"/>
      <c r="P821" s="7"/>
      <c r="Q821" s="7"/>
      <c r="R821" s="7"/>
      <c r="S821" s="119" t="s">
        <v>54</v>
      </c>
      <c r="T821" s="117">
        <v>1</v>
      </c>
      <c r="U821" s="10">
        <v>0</v>
      </c>
      <c r="V821" s="98">
        <f t="shared" si="75"/>
        <v>0</v>
      </c>
      <c r="W821" s="119" t="s">
        <v>54</v>
      </c>
      <c r="X821" s="117">
        <v>1</v>
      </c>
      <c r="Y821" s="10">
        <v>0</v>
      </c>
      <c r="Z821" s="98"/>
      <c r="AA821" s="9">
        <v>766</v>
      </c>
      <c r="AB821" s="119" t="s">
        <v>54</v>
      </c>
      <c r="AC821" s="117">
        <v>1</v>
      </c>
      <c r="AD821" s="10">
        <v>0</v>
      </c>
      <c r="AE821" s="110">
        <f>(Tabelle1[[#This Row],[gesamter Wärmebedarf unter Berücksichtigung Wirkungsgrad Gasfeuerungsanlage (Gas) '[kWh/a'] 2030]]*0.7)/8760</f>
        <v>0</v>
      </c>
      <c r="AF821" s="8">
        <f t="shared" si="73"/>
        <v>0</v>
      </c>
      <c r="AG821" s="119" t="s">
        <v>54</v>
      </c>
      <c r="AH821" s="117">
        <v>1</v>
      </c>
      <c r="AI821" s="10">
        <v>0</v>
      </c>
      <c r="AJ821" s="98">
        <f t="shared" si="76"/>
        <v>0</v>
      </c>
      <c r="AK821" s="119" t="s">
        <v>54</v>
      </c>
      <c r="AL821" s="117">
        <v>1</v>
      </c>
      <c r="AM821" s="10">
        <v>0</v>
      </c>
      <c r="AN821" s="98"/>
      <c r="AO821" s="119" t="s">
        <v>54</v>
      </c>
      <c r="AP821" s="117">
        <v>1</v>
      </c>
      <c r="AQ821" s="10">
        <v>0</v>
      </c>
      <c r="AR821" s="98">
        <f t="shared" si="77"/>
        <v>0</v>
      </c>
      <c r="AS821" s="119" t="s">
        <v>54</v>
      </c>
      <c r="AT821" s="117">
        <v>1</v>
      </c>
      <c r="AU821" s="10">
        <v>0</v>
      </c>
      <c r="AV821" s="8"/>
    </row>
    <row r="822" spans="1:48" x14ac:dyDescent="0.25">
      <c r="A822" s="6">
        <v>10819</v>
      </c>
      <c r="B822" s="6">
        <v>449419</v>
      </c>
      <c r="C822" s="6">
        <v>5424593</v>
      </c>
      <c r="D822" s="205">
        <v>18</v>
      </c>
      <c r="E822" s="6" t="s">
        <v>212</v>
      </c>
      <c r="F822" s="6">
        <v>1</v>
      </c>
      <c r="G822" s="6">
        <v>150</v>
      </c>
      <c r="H822" s="6">
        <v>150</v>
      </c>
      <c r="I822" s="6">
        <v>290</v>
      </c>
      <c r="J822" s="6">
        <f t="shared" si="72"/>
        <v>43500</v>
      </c>
      <c r="K822" s="6"/>
      <c r="L822" s="84">
        <f t="shared" si="74"/>
        <v>44387.755102040814</v>
      </c>
      <c r="M822" s="7"/>
      <c r="N822" s="7"/>
      <c r="O822" s="7"/>
      <c r="P822" s="7"/>
      <c r="Q822" s="7"/>
      <c r="R822" s="7"/>
      <c r="S822" s="119" t="s">
        <v>54</v>
      </c>
      <c r="T822" s="117">
        <v>1</v>
      </c>
      <c r="U822" s="10">
        <v>0</v>
      </c>
      <c r="V822" s="98">
        <f t="shared" si="75"/>
        <v>0</v>
      </c>
      <c r="W822" s="119" t="s">
        <v>54</v>
      </c>
      <c r="X822" s="117">
        <v>1</v>
      </c>
      <c r="Y822" s="10">
        <v>0</v>
      </c>
      <c r="Z822" s="98"/>
      <c r="AA822" s="9">
        <v>447</v>
      </c>
      <c r="AB822" s="119" t="s">
        <v>54</v>
      </c>
      <c r="AC822" s="117">
        <v>1</v>
      </c>
      <c r="AD822" s="10">
        <v>0</v>
      </c>
      <c r="AE822" s="110">
        <f>(Tabelle1[[#This Row],[gesamter Wärmebedarf unter Berücksichtigung Wirkungsgrad Gasfeuerungsanlage (Gas) '[kWh/a'] 2030]]*0.7)/8760</f>
        <v>0</v>
      </c>
      <c r="AF822" s="8">
        <f t="shared" si="73"/>
        <v>0</v>
      </c>
      <c r="AG822" s="119" t="s">
        <v>54</v>
      </c>
      <c r="AH822" s="117">
        <v>1</v>
      </c>
      <c r="AI822" s="10">
        <v>0</v>
      </c>
      <c r="AJ822" s="98">
        <f t="shared" si="76"/>
        <v>0</v>
      </c>
      <c r="AK822" s="119" t="s">
        <v>54</v>
      </c>
      <c r="AL822" s="117">
        <v>1</v>
      </c>
      <c r="AM822" s="10">
        <v>0</v>
      </c>
      <c r="AN822" s="98"/>
      <c r="AO822" s="119" t="s">
        <v>54</v>
      </c>
      <c r="AP822" s="117">
        <v>1</v>
      </c>
      <c r="AQ822" s="10">
        <v>0</v>
      </c>
      <c r="AR822" s="98">
        <f t="shared" si="77"/>
        <v>0</v>
      </c>
      <c r="AS822" s="119" t="s">
        <v>54</v>
      </c>
      <c r="AT822" s="117">
        <v>1</v>
      </c>
      <c r="AU822" s="10">
        <v>0</v>
      </c>
      <c r="AV822" s="8"/>
    </row>
    <row r="823" spans="1:48" x14ac:dyDescent="0.25">
      <c r="A823" s="6">
        <v>10820</v>
      </c>
      <c r="B823" s="6">
        <v>449347</v>
      </c>
      <c r="C823" s="6">
        <v>5424586</v>
      </c>
      <c r="D823" s="205">
        <v>10</v>
      </c>
      <c r="E823" s="75" t="s">
        <v>210</v>
      </c>
      <c r="F823" s="6">
        <v>6.73</v>
      </c>
      <c r="G823" s="6">
        <v>70</v>
      </c>
      <c r="H823" s="6">
        <v>471.1</v>
      </c>
      <c r="I823" s="6">
        <v>250</v>
      </c>
      <c r="J823" s="6">
        <f t="shared" si="72"/>
        <v>117775</v>
      </c>
      <c r="K823" s="6"/>
      <c r="L823" s="84">
        <f t="shared" si="74"/>
        <v>120178.57142857143</v>
      </c>
      <c r="M823" s="7"/>
      <c r="N823" s="7"/>
      <c r="O823" s="7"/>
      <c r="P823" s="7"/>
      <c r="Q823" s="7"/>
      <c r="R823" s="7"/>
      <c r="S823" s="119" t="s">
        <v>54</v>
      </c>
      <c r="T823" s="117">
        <v>6.73</v>
      </c>
      <c r="U823" s="10">
        <v>0</v>
      </c>
      <c r="V823" s="98">
        <f t="shared" si="75"/>
        <v>0</v>
      </c>
      <c r="W823" s="119" t="s">
        <v>54</v>
      </c>
      <c r="X823" s="117">
        <v>6.73</v>
      </c>
      <c r="Y823" s="10">
        <v>0</v>
      </c>
      <c r="Z823" s="98"/>
      <c r="AA823" s="9">
        <v>1384</v>
      </c>
      <c r="AB823" s="119" t="s">
        <v>54</v>
      </c>
      <c r="AC823" s="117">
        <v>6.73</v>
      </c>
      <c r="AD823" s="10">
        <v>0</v>
      </c>
      <c r="AE823" s="110">
        <f>(Tabelle1[[#This Row],[gesamter Wärmebedarf unter Berücksichtigung Wirkungsgrad Gasfeuerungsanlage (Gas) '[kWh/a'] 2030]]*0.7)/8760</f>
        <v>0</v>
      </c>
      <c r="AF823" s="8">
        <f t="shared" si="73"/>
        <v>0</v>
      </c>
      <c r="AG823" s="119" t="s">
        <v>54</v>
      </c>
      <c r="AH823" s="117">
        <v>6.73</v>
      </c>
      <c r="AI823" s="10">
        <v>0</v>
      </c>
      <c r="AJ823" s="98">
        <f t="shared" si="76"/>
        <v>0</v>
      </c>
      <c r="AK823" s="119" t="s">
        <v>54</v>
      </c>
      <c r="AL823" s="117">
        <v>6.73</v>
      </c>
      <c r="AM823" s="10">
        <v>0</v>
      </c>
      <c r="AN823" s="98"/>
      <c r="AO823" s="119" t="s">
        <v>54</v>
      </c>
      <c r="AP823" s="117">
        <v>6.73</v>
      </c>
      <c r="AQ823" s="10">
        <v>0</v>
      </c>
      <c r="AR823" s="98">
        <f t="shared" si="77"/>
        <v>0</v>
      </c>
      <c r="AS823" s="119" t="s">
        <v>54</v>
      </c>
      <c r="AT823" s="117">
        <v>6.73</v>
      </c>
      <c r="AU823" s="10">
        <v>0</v>
      </c>
      <c r="AV823" s="8"/>
    </row>
    <row r="824" spans="1:48" x14ac:dyDescent="0.25">
      <c r="A824" s="6">
        <v>10821</v>
      </c>
      <c r="B824" s="6">
        <v>449358</v>
      </c>
      <c r="C824" s="6">
        <v>5424583</v>
      </c>
      <c r="D824" s="205">
        <v>10</v>
      </c>
      <c r="E824" s="6" t="s">
        <v>212</v>
      </c>
      <c r="F824" s="6">
        <v>1</v>
      </c>
      <c r="G824" s="6">
        <v>150</v>
      </c>
      <c r="H824" s="6">
        <v>150</v>
      </c>
      <c r="I824" s="6">
        <v>250</v>
      </c>
      <c r="J824" s="6">
        <f t="shared" si="72"/>
        <v>37500</v>
      </c>
      <c r="K824" s="6"/>
      <c r="L824" s="84">
        <f t="shared" si="74"/>
        <v>38265.306122448979</v>
      </c>
      <c r="M824" s="7"/>
      <c r="N824" s="7"/>
      <c r="O824" s="7"/>
      <c r="P824" s="7"/>
      <c r="Q824" s="7"/>
      <c r="R824" s="7"/>
      <c r="S824" s="119" t="s">
        <v>54</v>
      </c>
      <c r="T824" s="117">
        <v>1</v>
      </c>
      <c r="U824" s="10">
        <v>0</v>
      </c>
      <c r="V824" s="98">
        <f t="shared" si="75"/>
        <v>0</v>
      </c>
      <c r="W824" s="119" t="s">
        <v>54</v>
      </c>
      <c r="X824" s="117">
        <v>1</v>
      </c>
      <c r="Y824" s="10">
        <v>0</v>
      </c>
      <c r="Z824" s="98"/>
      <c r="AA824" s="9">
        <v>1376</v>
      </c>
      <c r="AB824" s="119" t="s">
        <v>54</v>
      </c>
      <c r="AC824" s="117">
        <v>1</v>
      </c>
      <c r="AD824" s="10">
        <v>0</v>
      </c>
      <c r="AE824" s="110">
        <f>(Tabelle1[[#This Row],[gesamter Wärmebedarf unter Berücksichtigung Wirkungsgrad Gasfeuerungsanlage (Gas) '[kWh/a'] 2030]]*0.7)/8760</f>
        <v>0</v>
      </c>
      <c r="AF824" s="8">
        <f t="shared" si="73"/>
        <v>0</v>
      </c>
      <c r="AG824" s="119" t="s">
        <v>54</v>
      </c>
      <c r="AH824" s="117">
        <v>1</v>
      </c>
      <c r="AI824" s="10">
        <v>0</v>
      </c>
      <c r="AJ824" s="98">
        <f t="shared" si="76"/>
        <v>0</v>
      </c>
      <c r="AK824" s="119" t="s">
        <v>54</v>
      </c>
      <c r="AL824" s="117">
        <v>1</v>
      </c>
      <c r="AM824" s="10">
        <v>0</v>
      </c>
      <c r="AN824" s="98"/>
      <c r="AO824" s="119" t="s">
        <v>54</v>
      </c>
      <c r="AP824" s="117">
        <v>1</v>
      </c>
      <c r="AQ824" s="10">
        <v>0</v>
      </c>
      <c r="AR824" s="98">
        <f t="shared" si="77"/>
        <v>0</v>
      </c>
      <c r="AS824" s="119" t="s">
        <v>54</v>
      </c>
      <c r="AT824" s="117">
        <v>1</v>
      </c>
      <c r="AU824" s="10">
        <v>0</v>
      </c>
      <c r="AV824" s="8"/>
    </row>
    <row r="825" spans="1:48" x14ac:dyDescent="0.25">
      <c r="A825" s="6">
        <v>10822</v>
      </c>
      <c r="B825" s="6">
        <v>449290</v>
      </c>
      <c r="C825" s="6">
        <v>5424568</v>
      </c>
      <c r="D825" s="205">
        <v>11</v>
      </c>
      <c r="E825" s="6" t="s">
        <v>212</v>
      </c>
      <c r="F825" s="6">
        <v>1</v>
      </c>
      <c r="G825" s="6">
        <v>150</v>
      </c>
      <c r="H825" s="6">
        <v>150</v>
      </c>
      <c r="I825" s="6">
        <v>80</v>
      </c>
      <c r="J825" s="6">
        <f t="shared" si="72"/>
        <v>12000</v>
      </c>
      <c r="K825" s="6"/>
      <c r="L825" s="84">
        <f t="shared" si="74"/>
        <v>12244.897959183674</v>
      </c>
      <c r="M825" s="7"/>
      <c r="N825" s="7"/>
      <c r="O825" s="7"/>
      <c r="P825" s="7"/>
      <c r="Q825" s="7"/>
      <c r="R825" s="7"/>
      <c r="S825" s="119" t="s">
        <v>53</v>
      </c>
      <c r="T825" s="117">
        <v>1</v>
      </c>
      <c r="U825" s="10">
        <v>12244.897959183674</v>
      </c>
      <c r="V825" s="98">
        <f t="shared" si="75"/>
        <v>2.4486325856188867E-5</v>
      </c>
      <c r="W825" s="119" t="s">
        <v>53</v>
      </c>
      <c r="X825" s="117">
        <v>1</v>
      </c>
      <c r="Y825" s="10">
        <v>12244.897959183674</v>
      </c>
      <c r="Z825" s="98"/>
      <c r="AA825" s="9">
        <v>725</v>
      </c>
      <c r="AB825" s="119" t="s">
        <v>53</v>
      </c>
      <c r="AC825" s="117">
        <v>1</v>
      </c>
      <c r="AD825" s="10">
        <v>12244.897959183674</v>
      </c>
      <c r="AE825" s="110">
        <f>(Tabelle1[[#This Row],[gesamter Wärmebedarf unter Berücksichtigung Wirkungsgrad Gasfeuerungsanlage (Gas) '[kWh/a'] 2030]]*0.7)/8760</f>
        <v>0.97847358121330719</v>
      </c>
      <c r="AF825" s="8">
        <f t="shared" si="73"/>
        <v>2.3672985754038044E-5</v>
      </c>
      <c r="AG825" s="119" t="s">
        <v>54</v>
      </c>
      <c r="AH825" s="117">
        <v>1</v>
      </c>
      <c r="AI825" s="10">
        <v>0</v>
      </c>
      <c r="AJ825" s="98">
        <f t="shared" si="76"/>
        <v>0</v>
      </c>
      <c r="AK825" s="119" t="s">
        <v>54</v>
      </c>
      <c r="AL825" s="117">
        <v>1</v>
      </c>
      <c r="AM825" s="10">
        <v>0</v>
      </c>
      <c r="AN825" s="98"/>
      <c r="AO825" s="119" t="s">
        <v>54</v>
      </c>
      <c r="AP825" s="117">
        <v>1</v>
      </c>
      <c r="AQ825" s="10">
        <v>0</v>
      </c>
      <c r="AR825" s="98">
        <f t="shared" si="77"/>
        <v>0</v>
      </c>
      <c r="AS825" s="119" t="s">
        <v>54</v>
      </c>
      <c r="AT825" s="117">
        <v>1</v>
      </c>
      <c r="AU825" s="10">
        <v>0</v>
      </c>
      <c r="AV825" s="8"/>
    </row>
    <row r="826" spans="1:48" x14ac:dyDescent="0.25">
      <c r="A826" s="6">
        <v>10823</v>
      </c>
      <c r="B826" s="6">
        <v>449321</v>
      </c>
      <c r="C826" s="6">
        <v>5424593</v>
      </c>
      <c r="D826" s="205">
        <v>11</v>
      </c>
      <c r="E826" s="6" t="s">
        <v>212</v>
      </c>
      <c r="F826" s="6">
        <v>1</v>
      </c>
      <c r="G826" s="6">
        <v>150</v>
      </c>
      <c r="H826" s="6">
        <v>150</v>
      </c>
      <c r="I826" s="6">
        <v>130</v>
      </c>
      <c r="J826" s="6">
        <f t="shared" si="72"/>
        <v>19500</v>
      </c>
      <c r="K826" s="6"/>
      <c r="L826" s="84">
        <f t="shared" si="74"/>
        <v>19897.959183673469</v>
      </c>
      <c r="M826" s="7"/>
      <c r="N826" s="7"/>
      <c r="O826" s="7"/>
      <c r="P826" s="7"/>
      <c r="Q826" s="7"/>
      <c r="R826" s="7"/>
      <c r="S826" s="119" t="s">
        <v>54</v>
      </c>
      <c r="T826" s="117">
        <v>1</v>
      </c>
      <c r="U826" s="10">
        <v>0</v>
      </c>
      <c r="V826" s="98">
        <f t="shared" si="75"/>
        <v>0</v>
      </c>
      <c r="W826" s="119" t="s">
        <v>54</v>
      </c>
      <c r="X826" s="117">
        <v>1</v>
      </c>
      <c r="Y826" s="10">
        <v>0</v>
      </c>
      <c r="Z826" s="98"/>
      <c r="AA826" s="9">
        <v>10</v>
      </c>
      <c r="AB826" s="119" t="s">
        <v>53</v>
      </c>
      <c r="AC826" s="117">
        <v>1</v>
      </c>
      <c r="AD826" s="10">
        <v>19897.959183673469</v>
      </c>
      <c r="AE826" s="110">
        <f>(Tabelle1[[#This Row],[gesamter Wärmebedarf unter Berücksichtigung Wirkungsgrad Gasfeuerungsanlage (Gas) '[kWh/a'] 2030]]*0.7)/8760</f>
        <v>1.5900195694716242</v>
      </c>
      <c r="AF826" s="8">
        <f t="shared" si="73"/>
        <v>3.8468601850311814E-5</v>
      </c>
      <c r="AG826" s="119" t="s">
        <v>53</v>
      </c>
      <c r="AH826" s="117">
        <v>1</v>
      </c>
      <c r="AI826" s="10">
        <v>19897.959183673469</v>
      </c>
      <c r="AJ826" s="98">
        <f t="shared" si="76"/>
        <v>1.8907772393584524E-5</v>
      </c>
      <c r="AK826" s="119" t="s">
        <v>53</v>
      </c>
      <c r="AL826" s="117">
        <v>1</v>
      </c>
      <c r="AM826" s="10">
        <v>19897.959183673469</v>
      </c>
      <c r="AN826" s="98"/>
      <c r="AO826" s="119" t="s">
        <v>53</v>
      </c>
      <c r="AP826" s="117">
        <v>1</v>
      </c>
      <c r="AQ826" s="10">
        <v>19897.959183673469</v>
      </c>
      <c r="AR826" s="98">
        <f t="shared" si="77"/>
        <v>1.8907772393584524E-5</v>
      </c>
      <c r="AS826" s="119" t="s">
        <v>53</v>
      </c>
      <c r="AT826" s="117">
        <v>1</v>
      </c>
      <c r="AU826" s="10">
        <v>19897.959183673469</v>
      </c>
      <c r="AV826" s="8"/>
    </row>
    <row r="827" spans="1:48" x14ac:dyDescent="0.25">
      <c r="A827" s="6">
        <v>10824</v>
      </c>
      <c r="B827" s="6">
        <v>449302</v>
      </c>
      <c r="C827" s="6">
        <v>5424597</v>
      </c>
      <c r="D827" s="205">
        <v>9</v>
      </c>
      <c r="E827" s="75" t="s">
        <v>210</v>
      </c>
      <c r="F827" s="6">
        <v>6.73</v>
      </c>
      <c r="G827" s="6">
        <v>70</v>
      </c>
      <c r="H827" s="6">
        <v>471.1</v>
      </c>
      <c r="I827" s="6">
        <v>140</v>
      </c>
      <c r="J827" s="6">
        <f t="shared" si="72"/>
        <v>65954</v>
      </c>
      <c r="K827" s="6"/>
      <c r="L827" s="84">
        <f t="shared" si="74"/>
        <v>67300</v>
      </c>
      <c r="M827" s="7"/>
      <c r="N827" s="7"/>
      <c r="O827" s="7"/>
      <c r="P827" s="7"/>
      <c r="Q827" s="7"/>
      <c r="R827" s="7"/>
      <c r="S827" s="119" t="s">
        <v>53</v>
      </c>
      <c r="T827" s="117">
        <v>6.73</v>
      </c>
      <c r="U827" s="10">
        <v>67300</v>
      </c>
      <c r="V827" s="98">
        <f t="shared" si="75"/>
        <v>1.345809279599234E-4</v>
      </c>
      <c r="W827" s="119" t="s">
        <v>53</v>
      </c>
      <c r="X827" s="117">
        <v>6.73</v>
      </c>
      <c r="Y827" s="10">
        <v>67300</v>
      </c>
      <c r="Z827" s="98"/>
      <c r="AA827" s="9">
        <v>1359</v>
      </c>
      <c r="AB827" s="119" t="s">
        <v>53</v>
      </c>
      <c r="AC827" s="117">
        <v>6.73</v>
      </c>
      <c r="AD827" s="10">
        <v>67300</v>
      </c>
      <c r="AE827" s="110">
        <f>(Tabelle1[[#This Row],[gesamter Wärmebedarf unter Berücksichtigung Wirkungsgrad Gasfeuerungsanlage (Gas) '[kWh/a'] 2030]]*0.7)/8760</f>
        <v>5.377853881278539</v>
      </c>
      <c r="AF827" s="8">
        <f t="shared" si="73"/>
        <v>1.3011067520181876E-4</v>
      </c>
      <c r="AG827" s="119" t="s">
        <v>53</v>
      </c>
      <c r="AH827" s="117">
        <v>6.73</v>
      </c>
      <c r="AI827" s="10">
        <v>67300</v>
      </c>
      <c r="AJ827" s="98">
        <f t="shared" si="76"/>
        <v>6.3950934381870443E-5</v>
      </c>
      <c r="AK827" s="119" t="s">
        <v>53</v>
      </c>
      <c r="AL827" s="117">
        <v>6.73</v>
      </c>
      <c r="AM827" s="10">
        <v>67300</v>
      </c>
      <c r="AN827" s="98"/>
      <c r="AO827" s="119" t="s">
        <v>53</v>
      </c>
      <c r="AP827" s="117">
        <v>6.73</v>
      </c>
      <c r="AQ827" s="10">
        <v>67300</v>
      </c>
      <c r="AR827" s="98">
        <f t="shared" si="77"/>
        <v>6.3950934381870443E-5</v>
      </c>
      <c r="AS827" s="119" t="s">
        <v>53</v>
      </c>
      <c r="AT827" s="117">
        <v>6.73</v>
      </c>
      <c r="AU827" s="10">
        <v>67300</v>
      </c>
      <c r="AV827" s="8"/>
    </row>
    <row r="828" spans="1:48" x14ac:dyDescent="0.25">
      <c r="A828" s="6">
        <v>10825</v>
      </c>
      <c r="B828" s="6">
        <v>449303</v>
      </c>
      <c r="C828" s="6">
        <v>5424621</v>
      </c>
      <c r="D828" s="205">
        <v>10</v>
      </c>
      <c r="E828" s="6" t="s">
        <v>212</v>
      </c>
      <c r="F828" s="6">
        <v>1</v>
      </c>
      <c r="G828" s="6">
        <v>150</v>
      </c>
      <c r="H828" s="6">
        <v>150</v>
      </c>
      <c r="I828" s="6">
        <v>100</v>
      </c>
      <c r="J828" s="6">
        <f t="shared" si="72"/>
        <v>15000</v>
      </c>
      <c r="K828" s="6"/>
      <c r="L828" s="84">
        <f t="shared" si="74"/>
        <v>15306.122448979591</v>
      </c>
      <c r="M828" s="7"/>
      <c r="N828" s="7"/>
      <c r="O828" s="7"/>
      <c r="P828" s="7"/>
      <c r="Q828" s="7"/>
      <c r="R828" s="7"/>
      <c r="S828" s="119" t="s">
        <v>54</v>
      </c>
      <c r="T828" s="117">
        <v>1</v>
      </c>
      <c r="U828" s="10">
        <v>0</v>
      </c>
      <c r="V828" s="98">
        <f t="shared" si="75"/>
        <v>0</v>
      </c>
      <c r="W828" s="119" t="s">
        <v>54</v>
      </c>
      <c r="X828" s="117">
        <v>1</v>
      </c>
      <c r="Y828" s="10">
        <v>0</v>
      </c>
      <c r="Z828" s="98"/>
      <c r="AA828" s="9">
        <v>326</v>
      </c>
      <c r="AB828" s="119" t="s">
        <v>54</v>
      </c>
      <c r="AC828" s="117">
        <v>1</v>
      </c>
      <c r="AD828" s="10">
        <v>0</v>
      </c>
      <c r="AE828" s="110">
        <f>(Tabelle1[[#This Row],[gesamter Wärmebedarf unter Berücksichtigung Wirkungsgrad Gasfeuerungsanlage (Gas) '[kWh/a'] 2030]]*0.7)/8760</f>
        <v>0</v>
      </c>
      <c r="AF828" s="8">
        <f t="shared" si="73"/>
        <v>0</v>
      </c>
      <c r="AG828" s="119" t="s">
        <v>54</v>
      </c>
      <c r="AH828" s="117">
        <v>1</v>
      </c>
      <c r="AI828" s="10">
        <v>0</v>
      </c>
      <c r="AJ828" s="98">
        <f t="shared" si="76"/>
        <v>0</v>
      </c>
      <c r="AK828" s="119" t="s">
        <v>54</v>
      </c>
      <c r="AL828" s="117">
        <v>1</v>
      </c>
      <c r="AM828" s="10">
        <v>0</v>
      </c>
      <c r="AN828" s="98"/>
      <c r="AO828" s="119" t="s">
        <v>54</v>
      </c>
      <c r="AP828" s="117">
        <v>1</v>
      </c>
      <c r="AQ828" s="10">
        <v>0</v>
      </c>
      <c r="AR828" s="98">
        <f t="shared" si="77"/>
        <v>0</v>
      </c>
      <c r="AS828" s="119" t="s">
        <v>54</v>
      </c>
      <c r="AT828" s="117">
        <v>1</v>
      </c>
      <c r="AU828" s="10">
        <v>0</v>
      </c>
      <c r="AV828" s="8"/>
    </row>
    <row r="829" spans="1:48" x14ac:dyDescent="0.25">
      <c r="A829" s="6">
        <v>10826</v>
      </c>
      <c r="B829" s="6">
        <v>449330</v>
      </c>
      <c r="C829" s="6">
        <v>5424615</v>
      </c>
      <c r="D829" s="205">
        <v>10</v>
      </c>
      <c r="E829" s="6" t="s">
        <v>212</v>
      </c>
      <c r="F829" s="6">
        <v>1</v>
      </c>
      <c r="G829" s="6">
        <v>150</v>
      </c>
      <c r="H829" s="6">
        <v>150</v>
      </c>
      <c r="I829" s="6">
        <v>220</v>
      </c>
      <c r="J829" s="6">
        <f t="shared" si="72"/>
        <v>33000</v>
      </c>
      <c r="K829" s="6"/>
      <c r="L829" s="84">
        <f t="shared" si="74"/>
        <v>33673.469387755104</v>
      </c>
      <c r="M829" s="7"/>
      <c r="N829" s="7"/>
      <c r="O829" s="7"/>
      <c r="P829" s="7"/>
      <c r="Q829" s="7"/>
      <c r="R829" s="7"/>
      <c r="S829" s="119" t="s">
        <v>53</v>
      </c>
      <c r="T829" s="117">
        <v>1</v>
      </c>
      <c r="U829" s="10">
        <v>33673.469387755104</v>
      </c>
      <c r="V829" s="98">
        <f t="shared" si="75"/>
        <v>6.7337396104519392E-5</v>
      </c>
      <c r="W829" s="119" t="s">
        <v>53</v>
      </c>
      <c r="X829" s="117">
        <v>1</v>
      </c>
      <c r="Y829" s="10">
        <v>33673.469387755104</v>
      </c>
      <c r="Z829" s="98"/>
      <c r="AA829" s="9">
        <v>247</v>
      </c>
      <c r="AB829" s="119" t="s">
        <v>53</v>
      </c>
      <c r="AC829" s="117">
        <v>1</v>
      </c>
      <c r="AD829" s="10">
        <v>33673.469387755104</v>
      </c>
      <c r="AE829" s="110">
        <f>(Tabelle1[[#This Row],[gesamter Wärmebedarf unter Berücksichtigung Wirkungsgrad Gasfeuerungsanlage (Gas) '[kWh/a'] 2030]]*0.7)/8760</f>
        <v>2.6908023483365948</v>
      </c>
      <c r="AF829" s="8">
        <f t="shared" si="73"/>
        <v>6.5100710823604618E-5</v>
      </c>
      <c r="AG829" s="119" t="s">
        <v>53</v>
      </c>
      <c r="AH829" s="117">
        <v>1</v>
      </c>
      <c r="AI829" s="10">
        <v>33673.469387755104</v>
      </c>
      <c r="AJ829" s="98">
        <f t="shared" si="76"/>
        <v>3.199776866606612E-5</v>
      </c>
      <c r="AK829" s="119" t="s">
        <v>53</v>
      </c>
      <c r="AL829" s="117">
        <v>1</v>
      </c>
      <c r="AM829" s="10">
        <v>33673.469387755104</v>
      </c>
      <c r="AN829" s="98"/>
      <c r="AO829" s="119" t="s">
        <v>53</v>
      </c>
      <c r="AP829" s="117">
        <v>1</v>
      </c>
      <c r="AQ829" s="10">
        <v>33673.469387755104</v>
      </c>
      <c r="AR829" s="98">
        <f t="shared" si="77"/>
        <v>3.199776866606612E-5</v>
      </c>
      <c r="AS829" s="119" t="s">
        <v>53</v>
      </c>
      <c r="AT829" s="117">
        <v>1</v>
      </c>
      <c r="AU829" s="10">
        <v>33673.469387755104</v>
      </c>
      <c r="AV829" s="8"/>
    </row>
    <row r="830" spans="1:48" x14ac:dyDescent="0.25">
      <c r="A830" s="6">
        <v>10827</v>
      </c>
      <c r="B830" s="6">
        <v>449321</v>
      </c>
      <c r="C830" s="6">
        <v>5424641</v>
      </c>
      <c r="D830" s="205">
        <v>10</v>
      </c>
      <c r="E830" s="6" t="s">
        <v>212</v>
      </c>
      <c r="F830" s="6">
        <v>1</v>
      </c>
      <c r="G830" s="6">
        <v>150</v>
      </c>
      <c r="H830" s="6">
        <v>150</v>
      </c>
      <c r="I830" s="6">
        <v>270</v>
      </c>
      <c r="J830" s="6">
        <f t="shared" si="72"/>
        <v>40500</v>
      </c>
      <c r="K830" s="6"/>
      <c r="L830" s="84">
        <f t="shared" si="74"/>
        <v>41326.530612244896</v>
      </c>
      <c r="M830" s="7"/>
      <c r="N830" s="7"/>
      <c r="O830" s="7"/>
      <c r="P830" s="7"/>
      <c r="Q830" s="7"/>
      <c r="R830" s="7"/>
      <c r="S830" s="119" t="s">
        <v>54</v>
      </c>
      <c r="T830" s="117">
        <v>1</v>
      </c>
      <c r="U830" s="10">
        <v>0</v>
      </c>
      <c r="V830" s="98">
        <f t="shared" si="75"/>
        <v>0</v>
      </c>
      <c r="W830" s="119" t="s">
        <v>54</v>
      </c>
      <c r="X830" s="117">
        <v>1</v>
      </c>
      <c r="Y830" s="10">
        <v>0</v>
      </c>
      <c r="Z830" s="98"/>
      <c r="AA830" s="9">
        <v>699</v>
      </c>
      <c r="AB830" s="119" t="s">
        <v>54</v>
      </c>
      <c r="AC830" s="117">
        <v>1</v>
      </c>
      <c r="AD830" s="10">
        <v>0</v>
      </c>
      <c r="AE830" s="110">
        <f>(Tabelle1[[#This Row],[gesamter Wärmebedarf unter Berücksichtigung Wirkungsgrad Gasfeuerungsanlage (Gas) '[kWh/a'] 2030]]*0.7)/8760</f>
        <v>0</v>
      </c>
      <c r="AF830" s="8">
        <f t="shared" si="73"/>
        <v>0</v>
      </c>
      <c r="AG830" s="119" t="s">
        <v>54</v>
      </c>
      <c r="AH830" s="117">
        <v>1</v>
      </c>
      <c r="AI830" s="10">
        <v>0</v>
      </c>
      <c r="AJ830" s="98">
        <f t="shared" si="76"/>
        <v>0</v>
      </c>
      <c r="AK830" s="119" t="s">
        <v>54</v>
      </c>
      <c r="AL830" s="117">
        <v>1</v>
      </c>
      <c r="AM830" s="10">
        <v>0</v>
      </c>
      <c r="AN830" s="98"/>
      <c r="AO830" s="119" t="s">
        <v>54</v>
      </c>
      <c r="AP830" s="117">
        <v>1</v>
      </c>
      <c r="AQ830" s="10">
        <v>0</v>
      </c>
      <c r="AR830" s="98">
        <f t="shared" si="77"/>
        <v>0</v>
      </c>
      <c r="AS830" s="119" t="s">
        <v>54</v>
      </c>
      <c r="AT830" s="117">
        <v>1</v>
      </c>
      <c r="AU830" s="10">
        <v>0</v>
      </c>
      <c r="AV830" s="8"/>
    </row>
    <row r="831" spans="1:48" x14ac:dyDescent="0.25">
      <c r="A831" s="6">
        <v>10828</v>
      </c>
      <c r="B831" s="6">
        <v>449340</v>
      </c>
      <c r="C831" s="6">
        <v>5424634</v>
      </c>
      <c r="D831" s="205">
        <v>10</v>
      </c>
      <c r="E831" s="6" t="s">
        <v>212</v>
      </c>
      <c r="F831" s="6">
        <v>1</v>
      </c>
      <c r="G831" s="6">
        <v>150</v>
      </c>
      <c r="H831" s="6">
        <v>150</v>
      </c>
      <c r="I831" s="6">
        <v>260</v>
      </c>
      <c r="J831" s="6">
        <f t="shared" si="72"/>
        <v>39000</v>
      </c>
      <c r="K831" s="6"/>
      <c r="L831" s="84">
        <f t="shared" si="74"/>
        <v>39795.918367346938</v>
      </c>
      <c r="M831" s="7"/>
      <c r="N831" s="7"/>
      <c r="O831" s="7"/>
      <c r="P831" s="7"/>
      <c r="Q831" s="7"/>
      <c r="R831" s="7"/>
      <c r="S831" s="119" t="s">
        <v>53</v>
      </c>
      <c r="T831" s="117">
        <v>1</v>
      </c>
      <c r="U831" s="10">
        <v>39795.918367346938</v>
      </c>
      <c r="V831" s="98">
        <f t="shared" si="75"/>
        <v>7.9580559032613827E-5</v>
      </c>
      <c r="W831" s="119" t="s">
        <v>53</v>
      </c>
      <c r="X831" s="117">
        <v>1</v>
      </c>
      <c r="Y831" s="10">
        <v>39795.918367346938</v>
      </c>
      <c r="Z831" s="98"/>
      <c r="AA831" s="9">
        <v>337</v>
      </c>
      <c r="AB831" s="119" t="s">
        <v>53</v>
      </c>
      <c r="AC831" s="117">
        <v>1</v>
      </c>
      <c r="AD831" s="10">
        <v>39795.918367346938</v>
      </c>
      <c r="AE831" s="110">
        <f>(Tabelle1[[#This Row],[gesamter Wärmebedarf unter Berücksichtigung Wirkungsgrad Gasfeuerungsanlage (Gas) '[kWh/a'] 2030]]*0.7)/8760</f>
        <v>3.1800391389432483</v>
      </c>
      <c r="AF831" s="8">
        <f t="shared" si="73"/>
        <v>7.6937203700623628E-5</v>
      </c>
      <c r="AG831" s="119" t="s">
        <v>53</v>
      </c>
      <c r="AH831" s="117">
        <v>1</v>
      </c>
      <c r="AI831" s="10">
        <v>39795.918367346938</v>
      </c>
      <c r="AJ831" s="98">
        <f t="shared" si="76"/>
        <v>3.7815544787169047E-5</v>
      </c>
      <c r="AK831" s="119" t="s">
        <v>53</v>
      </c>
      <c r="AL831" s="117">
        <v>1</v>
      </c>
      <c r="AM831" s="10">
        <v>39795.918367346938</v>
      </c>
      <c r="AN831" s="98"/>
      <c r="AO831" s="119" t="s">
        <v>53</v>
      </c>
      <c r="AP831" s="117">
        <v>1</v>
      </c>
      <c r="AQ831" s="10">
        <v>39795.918367346938</v>
      </c>
      <c r="AR831" s="98">
        <f t="shared" si="77"/>
        <v>3.7815544787169047E-5</v>
      </c>
      <c r="AS831" s="119" t="s">
        <v>53</v>
      </c>
      <c r="AT831" s="117">
        <v>1</v>
      </c>
      <c r="AU831" s="10">
        <v>39795.918367346938</v>
      </c>
      <c r="AV831" s="8"/>
    </row>
    <row r="832" spans="1:48" x14ac:dyDescent="0.25">
      <c r="A832" s="6">
        <v>10829</v>
      </c>
      <c r="B832" s="6">
        <v>449308</v>
      </c>
      <c r="C832" s="6">
        <v>5424658</v>
      </c>
      <c r="D832" s="205">
        <v>29</v>
      </c>
      <c r="E832" s="6" t="s">
        <v>211</v>
      </c>
      <c r="F832" s="6">
        <v>2</v>
      </c>
      <c r="G832" s="6">
        <v>112</v>
      </c>
      <c r="H832" s="6">
        <v>224</v>
      </c>
      <c r="I832" s="6">
        <v>80</v>
      </c>
      <c r="J832" s="6">
        <f t="shared" si="72"/>
        <v>17920</v>
      </c>
      <c r="K832" s="6"/>
      <c r="L832" s="84">
        <f t="shared" si="74"/>
        <v>18285.714285714286</v>
      </c>
      <c r="M832" s="7"/>
      <c r="N832" s="7"/>
      <c r="O832" s="7"/>
      <c r="P832" s="7"/>
      <c r="Q832" s="7"/>
      <c r="R832" s="7"/>
      <c r="S832" s="119" t="s">
        <v>53</v>
      </c>
      <c r="T832" s="117">
        <v>2</v>
      </c>
      <c r="U832" s="10">
        <v>18285.714285714286</v>
      </c>
      <c r="V832" s="98">
        <f t="shared" si="75"/>
        <v>3.6566246611908712E-5</v>
      </c>
      <c r="W832" s="119" t="s">
        <v>53</v>
      </c>
      <c r="X832" s="117">
        <v>2</v>
      </c>
      <c r="Y832" s="10">
        <v>18285.714285714286</v>
      </c>
      <c r="Z832" s="98"/>
      <c r="AA832" s="9">
        <v>601</v>
      </c>
      <c r="AB832" s="119" t="s">
        <v>53</v>
      </c>
      <c r="AC832" s="117">
        <v>2</v>
      </c>
      <c r="AD832" s="10">
        <v>18285.714285714286</v>
      </c>
      <c r="AE832" s="110">
        <f>(Tabelle1[[#This Row],[gesamter Wärmebedarf unter Berücksichtigung Wirkungsgrad Gasfeuerungsanlage (Gas) '[kWh/a'] 2030]]*0.7)/8760</f>
        <v>1.4611872146118721</v>
      </c>
      <c r="AF832" s="8">
        <f t="shared" si="73"/>
        <v>3.5351658726030144E-5</v>
      </c>
      <c r="AG832" s="119" t="s">
        <v>53</v>
      </c>
      <c r="AH832" s="117">
        <v>2</v>
      </c>
      <c r="AI832" s="10">
        <v>18285.714285714286</v>
      </c>
      <c r="AJ832" s="98">
        <f t="shared" si="76"/>
        <v>1.7375758015027421E-5</v>
      </c>
      <c r="AK832" s="119" t="s">
        <v>53</v>
      </c>
      <c r="AL832" s="117">
        <v>2</v>
      </c>
      <c r="AM832" s="10">
        <v>18285.714285714286</v>
      </c>
      <c r="AN832" s="98"/>
      <c r="AO832" s="119" t="s">
        <v>53</v>
      </c>
      <c r="AP832" s="117">
        <v>2</v>
      </c>
      <c r="AQ832" s="10">
        <v>18285.714285714286</v>
      </c>
      <c r="AR832" s="98">
        <f t="shared" si="77"/>
        <v>1.7375758015027421E-5</v>
      </c>
      <c r="AS832" s="119" t="s">
        <v>53</v>
      </c>
      <c r="AT832" s="117">
        <v>2</v>
      </c>
      <c r="AU832" s="10">
        <v>18285.714285714286</v>
      </c>
      <c r="AV832" s="8"/>
    </row>
    <row r="833" spans="1:48" x14ac:dyDescent="0.25">
      <c r="A833" s="6">
        <v>10830</v>
      </c>
      <c r="B833" s="6">
        <v>449331</v>
      </c>
      <c r="C833" s="6">
        <v>5424666</v>
      </c>
      <c r="D833" s="205">
        <v>13</v>
      </c>
      <c r="E833" s="75" t="s">
        <v>210</v>
      </c>
      <c r="F833" s="6">
        <v>6.73</v>
      </c>
      <c r="G833" s="6">
        <v>70</v>
      </c>
      <c r="H833" s="6">
        <v>471.1</v>
      </c>
      <c r="I833" s="6">
        <v>70</v>
      </c>
      <c r="J833" s="6">
        <f t="shared" si="72"/>
        <v>32977</v>
      </c>
      <c r="K833" s="6"/>
      <c r="L833" s="84">
        <f t="shared" si="74"/>
        <v>33650</v>
      </c>
      <c r="M833" s="7"/>
      <c r="N833" s="7"/>
      <c r="O833" s="7"/>
      <c r="P833" s="7"/>
      <c r="Q833" s="7"/>
      <c r="R833" s="7"/>
      <c r="S833" s="119" t="s">
        <v>54</v>
      </c>
      <c r="T833" s="117">
        <v>6.73</v>
      </c>
      <c r="U833" s="10">
        <v>0</v>
      </c>
      <c r="V833" s="98">
        <f t="shared" si="75"/>
        <v>0</v>
      </c>
      <c r="W833" s="119" t="s">
        <v>54</v>
      </c>
      <c r="X833" s="117">
        <v>6.73</v>
      </c>
      <c r="Y833" s="10">
        <v>0</v>
      </c>
      <c r="Z833" s="98"/>
      <c r="AA833" s="9">
        <v>1308</v>
      </c>
      <c r="AB833" s="119" t="s">
        <v>54</v>
      </c>
      <c r="AC833" s="117">
        <v>6.73</v>
      </c>
      <c r="AD833" s="10">
        <v>0</v>
      </c>
      <c r="AE833" s="110">
        <f>(Tabelle1[[#This Row],[gesamter Wärmebedarf unter Berücksichtigung Wirkungsgrad Gasfeuerungsanlage (Gas) '[kWh/a'] 2030]]*0.7)/8760</f>
        <v>0</v>
      </c>
      <c r="AF833" s="8">
        <f t="shared" si="73"/>
        <v>0</v>
      </c>
      <c r="AG833" s="119" t="s">
        <v>54</v>
      </c>
      <c r="AH833" s="117">
        <v>6.73</v>
      </c>
      <c r="AI833" s="10">
        <v>0</v>
      </c>
      <c r="AJ833" s="98">
        <f t="shared" si="76"/>
        <v>0</v>
      </c>
      <c r="AK833" s="119" t="s">
        <v>54</v>
      </c>
      <c r="AL833" s="117">
        <v>6.73</v>
      </c>
      <c r="AM833" s="10">
        <v>0</v>
      </c>
      <c r="AN833" s="98"/>
      <c r="AO833" s="119" t="s">
        <v>54</v>
      </c>
      <c r="AP833" s="117">
        <v>6.73</v>
      </c>
      <c r="AQ833" s="10">
        <v>0</v>
      </c>
      <c r="AR833" s="98">
        <f t="shared" si="77"/>
        <v>0</v>
      </c>
      <c r="AS833" s="119" t="s">
        <v>54</v>
      </c>
      <c r="AT833" s="117">
        <v>6.73</v>
      </c>
      <c r="AU833" s="10">
        <v>0</v>
      </c>
      <c r="AV833" s="8"/>
    </row>
    <row r="834" spans="1:48" x14ac:dyDescent="0.25">
      <c r="A834" s="6">
        <v>10831</v>
      </c>
      <c r="B834" s="6">
        <v>449352</v>
      </c>
      <c r="C834" s="6">
        <v>5424658</v>
      </c>
      <c r="D834" s="205">
        <v>10</v>
      </c>
      <c r="E834" s="6" t="s">
        <v>212</v>
      </c>
      <c r="F834" s="6">
        <v>1</v>
      </c>
      <c r="G834" s="6">
        <v>150</v>
      </c>
      <c r="H834" s="6">
        <v>150</v>
      </c>
      <c r="I834" s="6">
        <v>200</v>
      </c>
      <c r="J834" s="6">
        <f t="shared" si="72"/>
        <v>30000</v>
      </c>
      <c r="K834" s="6"/>
      <c r="L834" s="84">
        <f t="shared" si="74"/>
        <v>30612.244897959183</v>
      </c>
      <c r="M834" s="7"/>
      <c r="N834" s="7"/>
      <c r="O834" s="7"/>
      <c r="P834" s="7"/>
      <c r="Q834" s="7"/>
      <c r="R834" s="7"/>
      <c r="S834" s="119" t="s">
        <v>53</v>
      </c>
      <c r="T834" s="117">
        <v>1</v>
      </c>
      <c r="U834" s="10">
        <v>30612.244897959183</v>
      </c>
      <c r="V834" s="98">
        <f t="shared" si="75"/>
        <v>6.1215814640472175E-5</v>
      </c>
      <c r="W834" s="119" t="s">
        <v>53</v>
      </c>
      <c r="X834" s="117">
        <v>1</v>
      </c>
      <c r="Y834" s="10">
        <v>30612.244897959183</v>
      </c>
      <c r="Z834" s="98"/>
      <c r="AA834" s="9">
        <v>518</v>
      </c>
      <c r="AB834" s="119" t="s">
        <v>53</v>
      </c>
      <c r="AC834" s="117">
        <v>1</v>
      </c>
      <c r="AD834" s="10">
        <v>30612.244897959183</v>
      </c>
      <c r="AE834" s="110">
        <f>(Tabelle1[[#This Row],[gesamter Wärmebedarf unter Berücksichtigung Wirkungsgrad Gasfeuerungsanlage (Gas) '[kWh/a'] 2030]]*0.7)/8760</f>
        <v>2.4461839530332679</v>
      </c>
      <c r="AF834" s="8">
        <f t="shared" si="73"/>
        <v>5.9182464385095113E-5</v>
      </c>
      <c r="AG834" s="119" t="s">
        <v>53</v>
      </c>
      <c r="AH834" s="117">
        <v>1</v>
      </c>
      <c r="AI834" s="10">
        <v>30612.244897959183</v>
      </c>
      <c r="AJ834" s="98">
        <f t="shared" si="76"/>
        <v>2.9088880605514649E-5</v>
      </c>
      <c r="AK834" s="119" t="s">
        <v>53</v>
      </c>
      <c r="AL834" s="117">
        <v>1</v>
      </c>
      <c r="AM834" s="10">
        <v>30612.244897959183</v>
      </c>
      <c r="AN834" s="98"/>
      <c r="AO834" s="119" t="s">
        <v>54</v>
      </c>
      <c r="AP834" s="117">
        <v>1</v>
      </c>
      <c r="AQ834" s="10">
        <v>0</v>
      </c>
      <c r="AR834" s="98">
        <f t="shared" si="77"/>
        <v>0</v>
      </c>
      <c r="AS834" s="119" t="s">
        <v>54</v>
      </c>
      <c r="AT834" s="117">
        <v>1</v>
      </c>
      <c r="AU834" s="10">
        <v>0</v>
      </c>
      <c r="AV834" s="8"/>
    </row>
    <row r="835" spans="1:48" x14ac:dyDescent="0.25">
      <c r="A835" s="6">
        <v>10832</v>
      </c>
      <c r="B835" s="6">
        <v>449362</v>
      </c>
      <c r="C835" s="6">
        <v>5424670</v>
      </c>
      <c r="D835" s="205">
        <v>14</v>
      </c>
      <c r="E835" s="6" t="s">
        <v>212</v>
      </c>
      <c r="F835" s="6">
        <v>1</v>
      </c>
      <c r="G835" s="6">
        <v>150</v>
      </c>
      <c r="H835" s="6">
        <v>150</v>
      </c>
      <c r="I835" s="6">
        <v>180</v>
      </c>
      <c r="J835" s="6">
        <f t="shared" si="72"/>
        <v>27000</v>
      </c>
      <c r="K835" s="6"/>
      <c r="L835" s="84">
        <f t="shared" si="74"/>
        <v>27551.020408163266</v>
      </c>
      <c r="M835" s="7"/>
      <c r="N835" s="7"/>
      <c r="O835" s="7"/>
      <c r="P835" s="7"/>
      <c r="Q835" s="7"/>
      <c r="R835" s="7"/>
      <c r="S835" s="119" t="s">
        <v>54</v>
      </c>
      <c r="T835" s="117">
        <v>1</v>
      </c>
      <c r="U835" s="10">
        <v>0</v>
      </c>
      <c r="V835" s="98">
        <f t="shared" si="75"/>
        <v>0</v>
      </c>
      <c r="W835" s="119" t="s">
        <v>54</v>
      </c>
      <c r="X835" s="117">
        <v>1</v>
      </c>
      <c r="Y835" s="10">
        <v>0</v>
      </c>
      <c r="Z835" s="98"/>
      <c r="AA835" s="9">
        <v>701</v>
      </c>
      <c r="AB835" s="119" t="s">
        <v>54</v>
      </c>
      <c r="AC835" s="117">
        <v>1</v>
      </c>
      <c r="AD835" s="10">
        <v>0</v>
      </c>
      <c r="AE835" s="110">
        <f>(Tabelle1[[#This Row],[gesamter Wärmebedarf unter Berücksichtigung Wirkungsgrad Gasfeuerungsanlage (Gas) '[kWh/a'] 2030]]*0.7)/8760</f>
        <v>0</v>
      </c>
      <c r="AF835" s="8">
        <f t="shared" si="73"/>
        <v>0</v>
      </c>
      <c r="AG835" s="119" t="s">
        <v>54</v>
      </c>
      <c r="AH835" s="117">
        <v>1</v>
      </c>
      <c r="AI835" s="10">
        <v>0</v>
      </c>
      <c r="AJ835" s="98">
        <f t="shared" si="76"/>
        <v>0</v>
      </c>
      <c r="AK835" s="119" t="s">
        <v>54</v>
      </c>
      <c r="AL835" s="117">
        <v>1</v>
      </c>
      <c r="AM835" s="10">
        <v>0</v>
      </c>
      <c r="AN835" s="98"/>
      <c r="AO835" s="119" t="s">
        <v>54</v>
      </c>
      <c r="AP835" s="117">
        <v>1</v>
      </c>
      <c r="AQ835" s="10">
        <v>0</v>
      </c>
      <c r="AR835" s="98">
        <f t="shared" si="77"/>
        <v>0</v>
      </c>
      <c r="AS835" s="119" t="s">
        <v>54</v>
      </c>
      <c r="AT835" s="117">
        <v>1</v>
      </c>
      <c r="AU835" s="10">
        <v>0</v>
      </c>
      <c r="AV835" s="8"/>
    </row>
    <row r="836" spans="1:48" x14ac:dyDescent="0.25">
      <c r="A836" s="6">
        <v>10833</v>
      </c>
      <c r="B836" s="6">
        <v>449344</v>
      </c>
      <c r="C836" s="6">
        <v>5424685</v>
      </c>
      <c r="D836" s="205">
        <v>10</v>
      </c>
      <c r="E836" s="6" t="s">
        <v>212</v>
      </c>
      <c r="F836" s="6">
        <v>1</v>
      </c>
      <c r="G836" s="6">
        <v>150</v>
      </c>
      <c r="H836" s="6">
        <v>150</v>
      </c>
      <c r="I836" s="6">
        <v>230</v>
      </c>
      <c r="J836" s="6">
        <f t="shared" ref="J836:J899" si="78">I836*H836</f>
        <v>34500</v>
      </c>
      <c r="K836" s="6"/>
      <c r="L836" s="84">
        <f t="shared" si="74"/>
        <v>35204.081632653062</v>
      </c>
      <c r="M836" s="7"/>
      <c r="N836" s="7"/>
      <c r="O836" s="7"/>
      <c r="P836" s="7"/>
      <c r="Q836" s="7"/>
      <c r="R836" s="7"/>
      <c r="S836" s="119" t="s">
        <v>54</v>
      </c>
      <c r="T836" s="117">
        <v>1</v>
      </c>
      <c r="U836" s="10">
        <v>0</v>
      </c>
      <c r="V836" s="98">
        <f t="shared" si="75"/>
        <v>0</v>
      </c>
      <c r="W836" s="119" t="s">
        <v>54</v>
      </c>
      <c r="X836" s="117">
        <v>1</v>
      </c>
      <c r="Y836" s="10">
        <v>0</v>
      </c>
      <c r="Z836" s="98"/>
      <c r="AA836" s="9">
        <v>1245</v>
      </c>
      <c r="AB836" s="119" t="s">
        <v>54</v>
      </c>
      <c r="AC836" s="117">
        <v>1</v>
      </c>
      <c r="AD836" s="10">
        <v>0</v>
      </c>
      <c r="AE836" s="110">
        <f>(Tabelle1[[#This Row],[gesamter Wärmebedarf unter Berücksichtigung Wirkungsgrad Gasfeuerungsanlage (Gas) '[kWh/a'] 2030]]*0.7)/8760</f>
        <v>0</v>
      </c>
      <c r="AF836" s="8">
        <f t="shared" ref="AF836:AF899" si="79">((AD836*$O$4)/$P$4)/31536000</f>
        <v>0</v>
      </c>
      <c r="AG836" s="119" t="s">
        <v>54</v>
      </c>
      <c r="AH836" s="117">
        <v>1</v>
      </c>
      <c r="AI836" s="10">
        <v>0</v>
      </c>
      <c r="AJ836" s="98">
        <f t="shared" si="76"/>
        <v>0</v>
      </c>
      <c r="AK836" s="119" t="s">
        <v>54</v>
      </c>
      <c r="AL836" s="117">
        <v>1</v>
      </c>
      <c r="AM836" s="10">
        <v>0</v>
      </c>
      <c r="AN836" s="98"/>
      <c r="AO836" s="119" t="s">
        <v>54</v>
      </c>
      <c r="AP836" s="117">
        <v>1</v>
      </c>
      <c r="AQ836" s="10">
        <v>0</v>
      </c>
      <c r="AR836" s="98">
        <f t="shared" si="77"/>
        <v>0</v>
      </c>
      <c r="AS836" s="119" t="s">
        <v>54</v>
      </c>
      <c r="AT836" s="117">
        <v>1</v>
      </c>
      <c r="AU836" s="10">
        <v>0</v>
      </c>
      <c r="AV836" s="8"/>
    </row>
    <row r="837" spans="1:48" x14ac:dyDescent="0.25">
      <c r="A837" s="6">
        <v>10834</v>
      </c>
      <c r="B837" s="6">
        <v>449354</v>
      </c>
      <c r="C837" s="6">
        <v>5424702</v>
      </c>
      <c r="D837" s="205">
        <v>8</v>
      </c>
      <c r="E837" s="6" t="s">
        <v>212</v>
      </c>
      <c r="F837" s="6">
        <v>1</v>
      </c>
      <c r="G837" s="6">
        <v>150</v>
      </c>
      <c r="H837" s="6">
        <v>150</v>
      </c>
      <c r="I837" s="6">
        <v>240</v>
      </c>
      <c r="J837" s="6">
        <f t="shared" si="78"/>
        <v>36000</v>
      </c>
      <c r="K837" s="6"/>
      <c r="L837" s="84">
        <f t="shared" ref="L837:L900" si="80">J837/$K$4</f>
        <v>36734.693877551021</v>
      </c>
      <c r="M837" s="7"/>
      <c r="N837" s="7"/>
      <c r="O837" s="7"/>
      <c r="P837" s="7"/>
      <c r="Q837" s="7"/>
      <c r="R837" s="7"/>
      <c r="S837" s="119" t="s">
        <v>53</v>
      </c>
      <c r="T837" s="117">
        <v>1</v>
      </c>
      <c r="U837" s="10">
        <v>36734.693877551021</v>
      </c>
      <c r="V837" s="98">
        <f t="shared" ref="V837:V900" si="81">((U837*$M$4)/$N$4)/31536000</f>
        <v>7.345897756856661E-5</v>
      </c>
      <c r="W837" s="119" t="s">
        <v>53</v>
      </c>
      <c r="X837" s="117">
        <v>1</v>
      </c>
      <c r="Y837" s="10">
        <v>36734.693877551021</v>
      </c>
      <c r="Z837" s="98"/>
      <c r="AA837" s="9">
        <v>576</v>
      </c>
      <c r="AB837" s="119" t="s">
        <v>53</v>
      </c>
      <c r="AC837" s="117">
        <v>1</v>
      </c>
      <c r="AD837" s="10">
        <v>36734.693877551021</v>
      </c>
      <c r="AE837" s="110">
        <f>(Tabelle1[[#This Row],[gesamter Wärmebedarf unter Berücksichtigung Wirkungsgrad Gasfeuerungsanlage (Gas) '[kWh/a'] 2030]]*0.7)/8760</f>
        <v>2.9354207436399218</v>
      </c>
      <c r="AF837" s="8">
        <f t="shared" si="79"/>
        <v>7.101895726211413E-5</v>
      </c>
      <c r="AG837" s="119" t="s">
        <v>53</v>
      </c>
      <c r="AH837" s="117">
        <v>1</v>
      </c>
      <c r="AI837" s="10">
        <v>36734.693877551021</v>
      </c>
      <c r="AJ837" s="98">
        <f t="shared" ref="AJ837:AJ900" si="82">((AI837*$Q$4)/$R$4)/31536000</f>
        <v>3.4906656726617587E-5</v>
      </c>
      <c r="AK837" s="119" t="s">
        <v>53</v>
      </c>
      <c r="AL837" s="117">
        <v>1</v>
      </c>
      <c r="AM837" s="10">
        <v>36734.693877551021</v>
      </c>
      <c r="AN837" s="98"/>
      <c r="AO837" s="119" t="s">
        <v>53</v>
      </c>
      <c r="AP837" s="117">
        <v>1</v>
      </c>
      <c r="AQ837" s="10">
        <v>36734.693877551021</v>
      </c>
      <c r="AR837" s="98">
        <f t="shared" ref="AR837:AR900" si="83">((AQ837*$Q$4)/$R$4)/31536000</f>
        <v>3.4906656726617587E-5</v>
      </c>
      <c r="AS837" s="119" t="s">
        <v>54</v>
      </c>
      <c r="AT837" s="117">
        <v>1</v>
      </c>
      <c r="AU837" s="10">
        <v>0</v>
      </c>
      <c r="AV837" s="8"/>
    </row>
    <row r="838" spans="1:48" x14ac:dyDescent="0.25">
      <c r="A838" s="6">
        <v>10835</v>
      </c>
      <c r="B838" s="6">
        <v>449376</v>
      </c>
      <c r="C838" s="6">
        <v>5424702</v>
      </c>
      <c r="D838" s="205">
        <v>11</v>
      </c>
      <c r="E838" s="6" t="s">
        <v>212</v>
      </c>
      <c r="F838" s="6">
        <v>1</v>
      </c>
      <c r="G838" s="6">
        <v>150</v>
      </c>
      <c r="H838" s="6">
        <v>150</v>
      </c>
      <c r="I838" s="6">
        <v>160</v>
      </c>
      <c r="J838" s="6">
        <f t="shared" si="78"/>
        <v>24000</v>
      </c>
      <c r="K838" s="6"/>
      <c r="L838" s="84">
        <f t="shared" si="80"/>
        <v>24489.795918367348</v>
      </c>
      <c r="M838" s="7"/>
      <c r="N838" s="7"/>
      <c r="O838" s="7"/>
      <c r="P838" s="7"/>
      <c r="Q838" s="7"/>
      <c r="R838" s="7"/>
      <c r="S838" s="119" t="s">
        <v>53</v>
      </c>
      <c r="T838" s="117">
        <v>1</v>
      </c>
      <c r="U838" s="10">
        <v>24489.795918367348</v>
      </c>
      <c r="V838" s="98">
        <f t="shared" si="81"/>
        <v>4.8972651712377733E-5</v>
      </c>
      <c r="W838" s="119" t="s">
        <v>53</v>
      </c>
      <c r="X838" s="117">
        <v>1</v>
      </c>
      <c r="Y838" s="10">
        <v>24489.795918367348</v>
      </c>
      <c r="Z838" s="98"/>
      <c r="AA838" s="9">
        <v>1177</v>
      </c>
      <c r="AB838" s="119" t="s">
        <v>53</v>
      </c>
      <c r="AC838" s="117">
        <v>1</v>
      </c>
      <c r="AD838" s="10">
        <v>24489.795918367348</v>
      </c>
      <c r="AE838" s="110">
        <f>(Tabelle1[[#This Row],[gesamter Wärmebedarf unter Berücksichtigung Wirkungsgrad Gasfeuerungsanlage (Gas) '[kWh/a'] 2030]]*0.7)/8760</f>
        <v>1.9569471624266144</v>
      </c>
      <c r="AF838" s="8">
        <f t="shared" si="79"/>
        <v>4.7345971508076089E-5</v>
      </c>
      <c r="AG838" s="119" t="s">
        <v>54</v>
      </c>
      <c r="AH838" s="117">
        <v>1</v>
      </c>
      <c r="AI838" s="10">
        <v>0</v>
      </c>
      <c r="AJ838" s="98">
        <f t="shared" si="82"/>
        <v>0</v>
      </c>
      <c r="AK838" s="119" t="s">
        <v>54</v>
      </c>
      <c r="AL838" s="117">
        <v>1</v>
      </c>
      <c r="AM838" s="10">
        <v>0</v>
      </c>
      <c r="AN838" s="98"/>
      <c r="AO838" s="119" t="s">
        <v>54</v>
      </c>
      <c r="AP838" s="117">
        <v>1</v>
      </c>
      <c r="AQ838" s="10">
        <v>0</v>
      </c>
      <c r="AR838" s="98">
        <f t="shared" si="83"/>
        <v>0</v>
      </c>
      <c r="AS838" s="119" t="s">
        <v>54</v>
      </c>
      <c r="AT838" s="117">
        <v>1</v>
      </c>
      <c r="AU838" s="10">
        <v>0</v>
      </c>
      <c r="AV838" s="8"/>
    </row>
    <row r="839" spans="1:48" x14ac:dyDescent="0.25">
      <c r="A839" s="6">
        <v>10836</v>
      </c>
      <c r="B839" s="6">
        <v>449381</v>
      </c>
      <c r="C839" s="6">
        <v>5424713</v>
      </c>
      <c r="D839" s="205">
        <v>11</v>
      </c>
      <c r="E839" s="6" t="s">
        <v>195</v>
      </c>
      <c r="F839" s="6">
        <v>1</v>
      </c>
      <c r="G839" s="6">
        <v>90</v>
      </c>
      <c r="H839" s="6">
        <v>90</v>
      </c>
      <c r="I839" s="6">
        <v>140</v>
      </c>
      <c r="J839" s="6">
        <f t="shared" si="78"/>
        <v>12600</v>
      </c>
      <c r="K839" s="6"/>
      <c r="L839" s="84">
        <f t="shared" si="80"/>
        <v>12857.142857142857</v>
      </c>
      <c r="M839" s="7"/>
      <c r="N839" s="7"/>
      <c r="O839" s="7"/>
      <c r="P839" s="7"/>
      <c r="Q839" s="7"/>
      <c r="R839" s="7"/>
      <c r="S839" s="119" t="s">
        <v>53</v>
      </c>
      <c r="T839" s="117">
        <v>1</v>
      </c>
      <c r="U839" s="10">
        <v>12857.142857142857</v>
      </c>
      <c r="V839" s="98">
        <f t="shared" si="81"/>
        <v>2.5710642148998316E-5</v>
      </c>
      <c r="W839" s="119" t="s">
        <v>53</v>
      </c>
      <c r="X839" s="117">
        <v>1</v>
      </c>
      <c r="Y839" s="10">
        <v>12857.142857142857</v>
      </c>
      <c r="Z839" s="98"/>
      <c r="AA839" s="9">
        <v>358</v>
      </c>
      <c r="AB839" s="119" t="s">
        <v>53</v>
      </c>
      <c r="AC839" s="117">
        <v>1</v>
      </c>
      <c r="AD839" s="10">
        <v>12857.142857142857</v>
      </c>
      <c r="AE839" s="110">
        <f>(Tabelle1[[#This Row],[gesamter Wärmebedarf unter Berücksichtigung Wirkungsgrad Gasfeuerungsanlage (Gas) '[kWh/a'] 2030]]*0.7)/8760</f>
        <v>1.0273972602739727</v>
      </c>
      <c r="AF839" s="8">
        <f t="shared" si="79"/>
        <v>2.4856635041739945E-5</v>
      </c>
      <c r="AG839" s="119" t="s">
        <v>53</v>
      </c>
      <c r="AH839" s="117">
        <v>1</v>
      </c>
      <c r="AI839" s="10">
        <v>12857.142857142857</v>
      </c>
      <c r="AJ839" s="98">
        <f t="shared" si="82"/>
        <v>1.2217329854316153E-5</v>
      </c>
      <c r="AK839" s="119" t="s">
        <v>53</v>
      </c>
      <c r="AL839" s="117">
        <v>1</v>
      </c>
      <c r="AM839" s="10">
        <v>12857.142857142857</v>
      </c>
      <c r="AN839" s="98"/>
      <c r="AO839" s="119" t="s">
        <v>53</v>
      </c>
      <c r="AP839" s="117">
        <v>1</v>
      </c>
      <c r="AQ839" s="10">
        <v>12857.142857142857</v>
      </c>
      <c r="AR839" s="98">
        <f t="shared" si="83"/>
        <v>1.2217329854316153E-5</v>
      </c>
      <c r="AS839" s="119" t="s">
        <v>53</v>
      </c>
      <c r="AT839" s="117">
        <v>1</v>
      </c>
      <c r="AU839" s="10">
        <v>12857.142857142857</v>
      </c>
      <c r="AV839" s="8"/>
    </row>
    <row r="840" spans="1:48" x14ac:dyDescent="0.25">
      <c r="A840" s="6">
        <v>10837</v>
      </c>
      <c r="B840" s="6">
        <v>449389</v>
      </c>
      <c r="C840" s="6">
        <v>5424504</v>
      </c>
      <c r="D840" s="205">
        <v>16</v>
      </c>
      <c r="E840" s="6" t="s">
        <v>195</v>
      </c>
      <c r="F840" s="6">
        <v>1</v>
      </c>
      <c r="G840" s="6">
        <v>90</v>
      </c>
      <c r="H840" s="6">
        <v>90</v>
      </c>
      <c r="I840" s="6">
        <v>120</v>
      </c>
      <c r="J840" s="6">
        <f t="shared" si="78"/>
        <v>10800</v>
      </c>
      <c r="K840" s="6"/>
      <c r="L840" s="84">
        <f t="shared" si="80"/>
        <v>11020.408163265307</v>
      </c>
      <c r="M840" s="7"/>
      <c r="N840" s="7"/>
      <c r="O840" s="7"/>
      <c r="P840" s="7"/>
      <c r="Q840" s="7"/>
      <c r="R840" s="7"/>
      <c r="S840" s="119" t="s">
        <v>53</v>
      </c>
      <c r="T840" s="117">
        <v>1</v>
      </c>
      <c r="U840" s="10">
        <v>11020.408163265307</v>
      </c>
      <c r="V840" s="98">
        <f t="shared" si="81"/>
        <v>2.2037693270569986E-5</v>
      </c>
      <c r="W840" s="119" t="s">
        <v>53</v>
      </c>
      <c r="X840" s="117">
        <v>1</v>
      </c>
      <c r="Y840" s="10">
        <v>11020.408163265307</v>
      </c>
      <c r="Z840" s="98"/>
      <c r="AA840" s="9">
        <v>333</v>
      </c>
      <c r="AB840" s="119" t="s">
        <v>53</v>
      </c>
      <c r="AC840" s="117">
        <v>1</v>
      </c>
      <c r="AD840" s="10">
        <v>11020.408163265307</v>
      </c>
      <c r="AE840" s="110">
        <f>(Tabelle1[[#This Row],[gesamter Wärmebedarf unter Berücksichtigung Wirkungsgrad Gasfeuerungsanlage (Gas) '[kWh/a'] 2030]]*0.7)/8760</f>
        <v>0.88062622309197658</v>
      </c>
      <c r="AF840" s="8">
        <f t="shared" si="79"/>
        <v>2.130568717863424E-5</v>
      </c>
      <c r="AG840" s="119" t="s">
        <v>53</v>
      </c>
      <c r="AH840" s="117">
        <v>1</v>
      </c>
      <c r="AI840" s="10">
        <v>11020.408163265307</v>
      </c>
      <c r="AJ840" s="98">
        <f t="shared" si="82"/>
        <v>1.0471997017985277E-5</v>
      </c>
      <c r="AK840" s="119" t="s">
        <v>53</v>
      </c>
      <c r="AL840" s="117">
        <v>1</v>
      </c>
      <c r="AM840" s="10">
        <v>11020.408163265307</v>
      </c>
      <c r="AN840" s="98"/>
      <c r="AO840" s="119" t="s">
        <v>53</v>
      </c>
      <c r="AP840" s="117">
        <v>1</v>
      </c>
      <c r="AQ840" s="10">
        <v>11020.408163265307</v>
      </c>
      <c r="AR840" s="98">
        <f t="shared" si="83"/>
        <v>1.0471997017985277E-5</v>
      </c>
      <c r="AS840" s="119" t="s">
        <v>53</v>
      </c>
      <c r="AT840" s="117">
        <v>1</v>
      </c>
      <c r="AU840" s="10">
        <v>11020.408163265307</v>
      </c>
      <c r="AV840" s="8"/>
    </row>
    <row r="841" spans="1:48" x14ac:dyDescent="0.25">
      <c r="A841" s="6">
        <v>10838</v>
      </c>
      <c r="B841" s="6">
        <v>449405</v>
      </c>
      <c r="C841" s="6">
        <v>5424528</v>
      </c>
      <c r="D841" s="205">
        <v>16</v>
      </c>
      <c r="E841" s="6" t="s">
        <v>211</v>
      </c>
      <c r="F841" s="6">
        <v>2</v>
      </c>
      <c r="G841" s="6">
        <v>112</v>
      </c>
      <c r="H841" s="6">
        <v>224</v>
      </c>
      <c r="I841" s="6">
        <v>340</v>
      </c>
      <c r="J841" s="6">
        <f t="shared" si="78"/>
        <v>76160</v>
      </c>
      <c r="K841" s="6"/>
      <c r="L841" s="84">
        <f t="shared" si="80"/>
        <v>77714.28571428571</v>
      </c>
      <c r="M841" s="7"/>
      <c r="N841" s="7"/>
      <c r="O841" s="7"/>
      <c r="P841" s="7"/>
      <c r="Q841" s="7"/>
      <c r="R841" s="7"/>
      <c r="S841" s="119" t="s">
        <v>53</v>
      </c>
      <c r="T841" s="117">
        <v>2</v>
      </c>
      <c r="U841" s="10">
        <v>77714.28571428571</v>
      </c>
      <c r="V841" s="98">
        <f t="shared" si="81"/>
        <v>1.5540654810061201E-4</v>
      </c>
      <c r="W841" s="119" t="s">
        <v>53</v>
      </c>
      <c r="X841" s="117">
        <v>2</v>
      </c>
      <c r="Y841" s="10">
        <v>77714.28571428571</v>
      </c>
      <c r="Z841" s="98"/>
      <c r="AA841" s="9">
        <v>655</v>
      </c>
      <c r="AB841" s="119" t="s">
        <v>53</v>
      </c>
      <c r="AC841" s="117">
        <v>2</v>
      </c>
      <c r="AD841" s="10">
        <v>77714.28571428571</v>
      </c>
      <c r="AE841" s="110">
        <f>(Tabelle1[[#This Row],[gesamter Wärmebedarf unter Berücksichtigung Wirkungsgrad Gasfeuerungsanlage (Gas) '[kWh/a'] 2030]]*0.7)/8760</f>
        <v>6.2100456621004554</v>
      </c>
      <c r="AF841" s="8">
        <f t="shared" si="79"/>
        <v>1.502445495856281E-4</v>
      </c>
      <c r="AG841" s="119" t="s">
        <v>53</v>
      </c>
      <c r="AH841" s="117">
        <v>2</v>
      </c>
      <c r="AI841" s="10">
        <v>77714.28571428571</v>
      </c>
      <c r="AJ841" s="98">
        <f t="shared" si="82"/>
        <v>7.3846971563866533E-5</v>
      </c>
      <c r="AK841" s="119" t="s">
        <v>53</v>
      </c>
      <c r="AL841" s="117">
        <v>2</v>
      </c>
      <c r="AM841" s="10">
        <v>77714.28571428571</v>
      </c>
      <c r="AN841" s="98"/>
      <c r="AO841" s="119" t="s">
        <v>53</v>
      </c>
      <c r="AP841" s="117">
        <v>2</v>
      </c>
      <c r="AQ841" s="10">
        <v>77714.28571428571</v>
      </c>
      <c r="AR841" s="98">
        <f t="shared" si="83"/>
        <v>7.3846971563866533E-5</v>
      </c>
      <c r="AS841" s="119" t="s">
        <v>53</v>
      </c>
      <c r="AT841" s="117">
        <v>2</v>
      </c>
      <c r="AU841" s="10">
        <v>77714.28571428571</v>
      </c>
      <c r="AV841" s="8"/>
    </row>
    <row r="842" spans="1:48" x14ac:dyDescent="0.25">
      <c r="A842" s="6">
        <v>10839</v>
      </c>
      <c r="B842" s="6">
        <v>449367</v>
      </c>
      <c r="C842" s="6">
        <v>5424472</v>
      </c>
      <c r="D842" s="205">
        <v>17</v>
      </c>
      <c r="E842" s="6" t="s">
        <v>212</v>
      </c>
      <c r="F842" s="6">
        <v>1</v>
      </c>
      <c r="G842" s="6">
        <v>150</v>
      </c>
      <c r="H842" s="6">
        <v>150</v>
      </c>
      <c r="I842" s="6">
        <v>140</v>
      </c>
      <c r="J842" s="6">
        <f t="shared" si="78"/>
        <v>21000</v>
      </c>
      <c r="K842" s="6"/>
      <c r="L842" s="84">
        <f t="shared" si="80"/>
        <v>21428.571428571428</v>
      </c>
      <c r="M842" s="7"/>
      <c r="N842" s="7"/>
      <c r="O842" s="7"/>
      <c r="P842" s="7"/>
      <c r="Q842" s="7"/>
      <c r="R842" s="7"/>
      <c r="S842" s="119" t="s">
        <v>53</v>
      </c>
      <c r="T842" s="117">
        <v>1</v>
      </c>
      <c r="U842" s="10">
        <v>21428.571428571428</v>
      </c>
      <c r="V842" s="98">
        <f t="shared" si="81"/>
        <v>4.2851070248330516E-5</v>
      </c>
      <c r="W842" s="119" t="s">
        <v>53</v>
      </c>
      <c r="X842" s="117">
        <v>1</v>
      </c>
      <c r="Y842" s="10">
        <v>21428.571428571428</v>
      </c>
      <c r="Z842" s="98"/>
      <c r="AA842" s="9">
        <v>1479</v>
      </c>
      <c r="AB842" s="119" t="s">
        <v>53</v>
      </c>
      <c r="AC842" s="117">
        <v>1</v>
      </c>
      <c r="AD842" s="10">
        <v>21428.571428571428</v>
      </c>
      <c r="AE842" s="110">
        <f>(Tabelle1[[#This Row],[gesamter Wärmebedarf unter Berücksichtigung Wirkungsgrad Gasfeuerungsanlage (Gas) '[kWh/a'] 2030]]*0.7)/8760</f>
        <v>1.7123287671232874</v>
      </c>
      <c r="AF842" s="8">
        <f t="shared" si="79"/>
        <v>4.142772506956657E-5</v>
      </c>
      <c r="AG842" s="119" t="s">
        <v>53</v>
      </c>
      <c r="AH842" s="117">
        <v>1</v>
      </c>
      <c r="AI842" s="10">
        <v>21428.571428571428</v>
      </c>
      <c r="AJ842" s="98">
        <f t="shared" si="82"/>
        <v>2.0362216423860254E-5</v>
      </c>
      <c r="AK842" s="119" t="s">
        <v>53</v>
      </c>
      <c r="AL842" s="117">
        <v>1</v>
      </c>
      <c r="AM842" s="10">
        <v>21428.571428571428</v>
      </c>
      <c r="AN842" s="98"/>
      <c r="AO842" s="119" t="s">
        <v>53</v>
      </c>
      <c r="AP842" s="117">
        <v>1</v>
      </c>
      <c r="AQ842" s="10">
        <v>21428.571428571428</v>
      </c>
      <c r="AR842" s="98">
        <f t="shared" si="83"/>
        <v>2.0362216423860254E-5</v>
      </c>
      <c r="AS842" s="119" t="s">
        <v>53</v>
      </c>
      <c r="AT842" s="117">
        <v>1</v>
      </c>
      <c r="AU842" s="10">
        <v>21428.571428571428</v>
      </c>
      <c r="AV842" s="8"/>
    </row>
    <row r="843" spans="1:48" x14ac:dyDescent="0.25">
      <c r="A843" s="6">
        <v>10840</v>
      </c>
      <c r="B843" s="6">
        <v>449361</v>
      </c>
      <c r="C843" s="6">
        <v>5424513</v>
      </c>
      <c r="D843" s="205">
        <v>15</v>
      </c>
      <c r="E843" s="75" t="s">
        <v>210</v>
      </c>
      <c r="F843" s="6">
        <v>6.73</v>
      </c>
      <c r="G843" s="6">
        <v>70</v>
      </c>
      <c r="H843" s="6">
        <v>471.1</v>
      </c>
      <c r="I843" s="6">
        <v>70</v>
      </c>
      <c r="J843" s="6">
        <f t="shared" si="78"/>
        <v>32977</v>
      </c>
      <c r="K843" s="6"/>
      <c r="L843" s="84">
        <f t="shared" si="80"/>
        <v>33650</v>
      </c>
      <c r="M843" s="7"/>
      <c r="N843" s="7"/>
      <c r="O843" s="7"/>
      <c r="P843" s="7"/>
      <c r="Q843" s="7"/>
      <c r="R843" s="7"/>
      <c r="S843" s="119" t="s">
        <v>53</v>
      </c>
      <c r="T843" s="117">
        <v>6.73</v>
      </c>
      <c r="U843" s="10">
        <v>33650</v>
      </c>
      <c r="V843" s="98">
        <f t="shared" si="81"/>
        <v>6.7290463979961698E-5</v>
      </c>
      <c r="W843" s="119" t="s">
        <v>53</v>
      </c>
      <c r="X843" s="117">
        <v>6.73</v>
      </c>
      <c r="Y843" s="10">
        <v>33650</v>
      </c>
      <c r="Z843" s="98"/>
      <c r="AA843" s="9">
        <v>901</v>
      </c>
      <c r="AB843" s="119" t="s">
        <v>53</v>
      </c>
      <c r="AC843" s="117">
        <v>6.73</v>
      </c>
      <c r="AD843" s="10">
        <v>33650</v>
      </c>
      <c r="AE843" s="110">
        <f>(Tabelle1[[#This Row],[gesamter Wärmebedarf unter Berücksichtigung Wirkungsgrad Gasfeuerungsanlage (Gas) '[kWh/a'] 2030]]*0.7)/8760</f>
        <v>2.6889269406392695</v>
      </c>
      <c r="AF843" s="8">
        <f t="shared" si="79"/>
        <v>6.5055337600909379E-5</v>
      </c>
      <c r="AG843" s="119" t="s">
        <v>54</v>
      </c>
      <c r="AH843" s="117">
        <v>6.73</v>
      </c>
      <c r="AI843" s="10">
        <v>0</v>
      </c>
      <c r="AJ843" s="98">
        <f t="shared" si="82"/>
        <v>0</v>
      </c>
      <c r="AK843" s="119" t="s">
        <v>54</v>
      </c>
      <c r="AL843" s="117">
        <v>6.73</v>
      </c>
      <c r="AM843" s="10">
        <v>0</v>
      </c>
      <c r="AN843" s="98"/>
      <c r="AO843" s="119" t="s">
        <v>54</v>
      </c>
      <c r="AP843" s="117">
        <v>6.73</v>
      </c>
      <c r="AQ843" s="10">
        <v>0</v>
      </c>
      <c r="AR843" s="98">
        <f t="shared" si="83"/>
        <v>0</v>
      </c>
      <c r="AS843" s="119" t="s">
        <v>54</v>
      </c>
      <c r="AT843" s="117">
        <v>6.73</v>
      </c>
      <c r="AU843" s="10">
        <v>0</v>
      </c>
      <c r="AV843" s="8"/>
    </row>
    <row r="844" spans="1:48" x14ac:dyDescent="0.25">
      <c r="A844" s="6">
        <v>10841</v>
      </c>
      <c r="B844" s="6">
        <v>449349</v>
      </c>
      <c r="C844" s="6">
        <v>5424488</v>
      </c>
      <c r="D844" s="205">
        <v>13</v>
      </c>
      <c r="E844" s="6" t="s">
        <v>212</v>
      </c>
      <c r="F844" s="6">
        <v>1</v>
      </c>
      <c r="G844" s="6">
        <v>150</v>
      </c>
      <c r="H844" s="6">
        <v>150</v>
      </c>
      <c r="I844" s="6">
        <v>230</v>
      </c>
      <c r="J844" s="6">
        <f t="shared" si="78"/>
        <v>34500</v>
      </c>
      <c r="K844" s="6"/>
      <c r="L844" s="84">
        <f t="shared" si="80"/>
        <v>35204.081632653062</v>
      </c>
      <c r="M844" s="7"/>
      <c r="N844" s="7"/>
      <c r="O844" s="7"/>
      <c r="P844" s="7"/>
      <c r="Q844" s="7"/>
      <c r="R844" s="7"/>
      <c r="S844" s="119" t="s">
        <v>54</v>
      </c>
      <c r="T844" s="117">
        <v>1</v>
      </c>
      <c r="U844" s="10">
        <v>0</v>
      </c>
      <c r="V844" s="98">
        <f t="shared" si="81"/>
        <v>0</v>
      </c>
      <c r="W844" s="119" t="s">
        <v>54</v>
      </c>
      <c r="X844" s="117">
        <v>1</v>
      </c>
      <c r="Y844" s="10">
        <v>0</v>
      </c>
      <c r="Z844" s="98"/>
      <c r="AA844" s="9">
        <v>1164</v>
      </c>
      <c r="AB844" s="119" t="s">
        <v>54</v>
      </c>
      <c r="AC844" s="117">
        <v>1</v>
      </c>
      <c r="AD844" s="10">
        <v>0</v>
      </c>
      <c r="AE844" s="110">
        <f>(Tabelle1[[#This Row],[gesamter Wärmebedarf unter Berücksichtigung Wirkungsgrad Gasfeuerungsanlage (Gas) '[kWh/a'] 2030]]*0.7)/8760</f>
        <v>0</v>
      </c>
      <c r="AF844" s="8">
        <f t="shared" si="79"/>
        <v>0</v>
      </c>
      <c r="AG844" s="119" t="s">
        <v>54</v>
      </c>
      <c r="AH844" s="117">
        <v>1</v>
      </c>
      <c r="AI844" s="10">
        <v>0</v>
      </c>
      <c r="AJ844" s="98">
        <f t="shared" si="82"/>
        <v>0</v>
      </c>
      <c r="AK844" s="119" t="s">
        <v>54</v>
      </c>
      <c r="AL844" s="117">
        <v>1</v>
      </c>
      <c r="AM844" s="10">
        <v>0</v>
      </c>
      <c r="AN844" s="98"/>
      <c r="AO844" s="119" t="s">
        <v>54</v>
      </c>
      <c r="AP844" s="117">
        <v>1</v>
      </c>
      <c r="AQ844" s="10">
        <v>0</v>
      </c>
      <c r="AR844" s="98">
        <f t="shared" si="83"/>
        <v>0</v>
      </c>
      <c r="AS844" s="119" t="s">
        <v>54</v>
      </c>
      <c r="AT844" s="117">
        <v>1</v>
      </c>
      <c r="AU844" s="10">
        <v>0</v>
      </c>
      <c r="AV844" s="8"/>
    </row>
    <row r="845" spans="1:48" x14ac:dyDescent="0.25">
      <c r="A845" s="6">
        <v>10842</v>
      </c>
      <c r="B845" s="6">
        <v>449343</v>
      </c>
      <c r="C845" s="6">
        <v>5424522</v>
      </c>
      <c r="D845" s="205">
        <v>14</v>
      </c>
      <c r="E845" s="6" t="s">
        <v>212</v>
      </c>
      <c r="F845" s="6">
        <v>1</v>
      </c>
      <c r="G845" s="6">
        <v>150</v>
      </c>
      <c r="H845" s="6">
        <v>150</v>
      </c>
      <c r="I845" s="6">
        <v>120</v>
      </c>
      <c r="J845" s="6">
        <f t="shared" si="78"/>
        <v>18000</v>
      </c>
      <c r="K845" s="6"/>
      <c r="L845" s="84">
        <f t="shared" si="80"/>
        <v>18367.34693877551</v>
      </c>
      <c r="M845" s="7"/>
      <c r="N845" s="7"/>
      <c r="O845" s="7"/>
      <c r="P845" s="7"/>
      <c r="Q845" s="7"/>
      <c r="R845" s="7"/>
      <c r="S845" s="119" t="s">
        <v>53</v>
      </c>
      <c r="T845" s="117">
        <v>1</v>
      </c>
      <c r="U845" s="10">
        <v>18367.34693877551</v>
      </c>
      <c r="V845" s="98">
        <f t="shared" si="81"/>
        <v>3.6729488784283305E-5</v>
      </c>
      <c r="W845" s="119" t="s">
        <v>53</v>
      </c>
      <c r="X845" s="117">
        <v>1</v>
      </c>
      <c r="Y845" s="10">
        <v>18367.34693877551</v>
      </c>
      <c r="Z845" s="98"/>
      <c r="AA845" s="9">
        <v>174</v>
      </c>
      <c r="AB845" s="119" t="s">
        <v>53</v>
      </c>
      <c r="AC845" s="117">
        <v>1</v>
      </c>
      <c r="AD845" s="10">
        <v>18367.34693877551</v>
      </c>
      <c r="AE845" s="110">
        <f>(Tabelle1[[#This Row],[gesamter Wärmebedarf unter Berücksichtigung Wirkungsgrad Gasfeuerungsanlage (Gas) '[kWh/a'] 2030]]*0.7)/8760</f>
        <v>1.4677103718199609</v>
      </c>
      <c r="AF845" s="8">
        <f t="shared" si="79"/>
        <v>3.5509478631057065E-5</v>
      </c>
      <c r="AG845" s="119" t="s">
        <v>53</v>
      </c>
      <c r="AH845" s="117">
        <v>1</v>
      </c>
      <c r="AI845" s="10">
        <v>18367.34693877551</v>
      </c>
      <c r="AJ845" s="98">
        <f t="shared" si="82"/>
        <v>1.7453328363308793E-5</v>
      </c>
      <c r="AK845" s="119" t="s">
        <v>53</v>
      </c>
      <c r="AL845" s="117">
        <v>1</v>
      </c>
      <c r="AM845" s="10">
        <v>18367.34693877551</v>
      </c>
      <c r="AN845" s="98"/>
      <c r="AO845" s="119" t="s">
        <v>54</v>
      </c>
      <c r="AP845" s="117">
        <v>1</v>
      </c>
      <c r="AQ845" s="10">
        <v>0</v>
      </c>
      <c r="AR845" s="98">
        <f t="shared" si="83"/>
        <v>0</v>
      </c>
      <c r="AS845" s="119" t="s">
        <v>54</v>
      </c>
      <c r="AT845" s="117">
        <v>1</v>
      </c>
      <c r="AU845" s="10">
        <v>0</v>
      </c>
      <c r="AV845" s="8"/>
    </row>
    <row r="846" spans="1:48" x14ac:dyDescent="0.25">
      <c r="A846" s="6">
        <v>10843</v>
      </c>
      <c r="B846" s="6">
        <v>449331</v>
      </c>
      <c r="C846" s="6">
        <v>5424498</v>
      </c>
      <c r="D846" s="205">
        <v>12</v>
      </c>
      <c r="E846" s="6" t="s">
        <v>212</v>
      </c>
      <c r="F846" s="6">
        <v>1</v>
      </c>
      <c r="G846" s="6">
        <v>150</v>
      </c>
      <c r="H846" s="6">
        <v>150</v>
      </c>
      <c r="I846" s="6">
        <v>100</v>
      </c>
      <c r="J846" s="6">
        <f t="shared" si="78"/>
        <v>15000</v>
      </c>
      <c r="K846" s="6"/>
      <c r="L846" s="84">
        <f t="shared" si="80"/>
        <v>15306.122448979591</v>
      </c>
      <c r="M846" s="7"/>
      <c r="N846" s="7"/>
      <c r="O846" s="7"/>
      <c r="P846" s="7"/>
      <c r="Q846" s="7"/>
      <c r="R846" s="7"/>
      <c r="S846" s="119" t="s">
        <v>53</v>
      </c>
      <c r="T846" s="117">
        <v>1</v>
      </c>
      <c r="U846" s="10">
        <v>15306.122448979591</v>
      </c>
      <c r="V846" s="98">
        <f t="shared" si="81"/>
        <v>3.0607907320236087E-5</v>
      </c>
      <c r="W846" s="119" t="s">
        <v>53</v>
      </c>
      <c r="X846" s="117">
        <v>1</v>
      </c>
      <c r="Y846" s="10">
        <v>15306.122448979591</v>
      </c>
      <c r="Z846" s="98"/>
      <c r="AA846" s="9">
        <v>368</v>
      </c>
      <c r="AB846" s="119" t="s">
        <v>53</v>
      </c>
      <c r="AC846" s="117">
        <v>1</v>
      </c>
      <c r="AD846" s="10">
        <v>15306.122448979591</v>
      </c>
      <c r="AE846" s="110">
        <f>(Tabelle1[[#This Row],[gesamter Wärmebedarf unter Berücksichtigung Wirkungsgrad Gasfeuerungsanlage (Gas) '[kWh/a'] 2030]]*0.7)/8760</f>
        <v>1.2230919765166339</v>
      </c>
      <c r="AF846" s="8">
        <f t="shared" si="79"/>
        <v>2.9591232192547556E-5</v>
      </c>
      <c r="AG846" s="119" t="s">
        <v>53</v>
      </c>
      <c r="AH846" s="117">
        <v>1</v>
      </c>
      <c r="AI846" s="10">
        <v>15306.122448979591</v>
      </c>
      <c r="AJ846" s="98">
        <f t="shared" si="82"/>
        <v>1.4544440302757324E-5</v>
      </c>
      <c r="AK846" s="119" t="s">
        <v>54</v>
      </c>
      <c r="AL846" s="117">
        <v>1</v>
      </c>
      <c r="AM846" s="10">
        <v>0</v>
      </c>
      <c r="AN846" s="98"/>
      <c r="AO846" s="119" t="s">
        <v>54</v>
      </c>
      <c r="AP846" s="117">
        <v>1</v>
      </c>
      <c r="AQ846" s="10">
        <v>0</v>
      </c>
      <c r="AR846" s="98">
        <f t="shared" si="83"/>
        <v>0</v>
      </c>
      <c r="AS846" s="119" t="s">
        <v>54</v>
      </c>
      <c r="AT846" s="117">
        <v>1</v>
      </c>
      <c r="AU846" s="10">
        <v>0</v>
      </c>
      <c r="AV846" s="8"/>
    </row>
    <row r="847" spans="1:48" x14ac:dyDescent="0.25">
      <c r="A847" s="6">
        <v>10844</v>
      </c>
      <c r="B847" s="6">
        <v>449335</v>
      </c>
      <c r="C847" s="6">
        <v>5424525</v>
      </c>
      <c r="D847" s="205">
        <v>14</v>
      </c>
      <c r="E847" s="6" t="s">
        <v>212</v>
      </c>
      <c r="F847" s="6">
        <v>1</v>
      </c>
      <c r="G847" s="6">
        <v>150</v>
      </c>
      <c r="H847" s="6">
        <v>150</v>
      </c>
      <c r="I847" s="6">
        <v>240</v>
      </c>
      <c r="J847" s="6">
        <f t="shared" si="78"/>
        <v>36000</v>
      </c>
      <c r="K847" s="6"/>
      <c r="L847" s="84">
        <f t="shared" si="80"/>
        <v>36734.693877551021</v>
      </c>
      <c r="M847" s="7"/>
      <c r="N847" s="7"/>
      <c r="O847" s="7"/>
      <c r="P847" s="7"/>
      <c r="Q847" s="7"/>
      <c r="R847" s="7"/>
      <c r="S847" s="119" t="s">
        <v>53</v>
      </c>
      <c r="T847" s="117">
        <v>1</v>
      </c>
      <c r="U847" s="10">
        <v>36734.693877551021</v>
      </c>
      <c r="V847" s="98">
        <f t="shared" si="81"/>
        <v>7.345897756856661E-5</v>
      </c>
      <c r="W847" s="119" t="s">
        <v>53</v>
      </c>
      <c r="X847" s="117">
        <v>1</v>
      </c>
      <c r="Y847" s="10">
        <v>36734.693877551021</v>
      </c>
      <c r="Z847" s="98"/>
      <c r="AA847" s="9">
        <v>919</v>
      </c>
      <c r="AB847" s="119" t="s">
        <v>53</v>
      </c>
      <c r="AC847" s="117">
        <v>1</v>
      </c>
      <c r="AD847" s="10">
        <v>36734.693877551021</v>
      </c>
      <c r="AE847" s="110">
        <f>(Tabelle1[[#This Row],[gesamter Wärmebedarf unter Berücksichtigung Wirkungsgrad Gasfeuerungsanlage (Gas) '[kWh/a'] 2030]]*0.7)/8760</f>
        <v>2.9354207436399218</v>
      </c>
      <c r="AF847" s="8">
        <f t="shared" si="79"/>
        <v>7.101895726211413E-5</v>
      </c>
      <c r="AG847" s="119" t="s">
        <v>53</v>
      </c>
      <c r="AH847" s="117">
        <v>1</v>
      </c>
      <c r="AI847" s="10">
        <v>36734.693877551021</v>
      </c>
      <c r="AJ847" s="98">
        <f t="shared" si="82"/>
        <v>3.4906656726617587E-5</v>
      </c>
      <c r="AK847" s="119" t="s">
        <v>53</v>
      </c>
      <c r="AL847" s="117">
        <v>1</v>
      </c>
      <c r="AM847" s="10">
        <v>36734.693877551021</v>
      </c>
      <c r="AN847" s="98"/>
      <c r="AO847" s="119" t="s">
        <v>53</v>
      </c>
      <c r="AP847" s="117">
        <v>1</v>
      </c>
      <c r="AQ847" s="10">
        <v>36734.693877551021</v>
      </c>
      <c r="AR847" s="98">
        <f t="shared" si="83"/>
        <v>3.4906656726617587E-5</v>
      </c>
      <c r="AS847" s="119" t="s">
        <v>53</v>
      </c>
      <c r="AT847" s="117">
        <v>1</v>
      </c>
      <c r="AU847" s="10">
        <v>36734.693877551021</v>
      </c>
      <c r="AV847" s="8"/>
    </row>
    <row r="848" spans="1:48" x14ac:dyDescent="0.25">
      <c r="A848" s="6">
        <v>10845</v>
      </c>
      <c r="B848" s="6">
        <v>449323</v>
      </c>
      <c r="C848" s="6">
        <v>5424502</v>
      </c>
      <c r="D848" s="205">
        <v>12</v>
      </c>
      <c r="E848" s="6" t="s">
        <v>212</v>
      </c>
      <c r="F848" s="6">
        <v>1</v>
      </c>
      <c r="G848" s="6">
        <v>150</v>
      </c>
      <c r="H848" s="6">
        <v>150</v>
      </c>
      <c r="I848" s="6">
        <v>100</v>
      </c>
      <c r="J848" s="6">
        <f t="shared" si="78"/>
        <v>15000</v>
      </c>
      <c r="K848" s="6"/>
      <c r="L848" s="84">
        <f t="shared" si="80"/>
        <v>15306.122448979591</v>
      </c>
      <c r="M848" s="7"/>
      <c r="N848" s="7"/>
      <c r="O848" s="7"/>
      <c r="P848" s="7"/>
      <c r="Q848" s="7"/>
      <c r="R848" s="7"/>
      <c r="S848" s="119" t="s">
        <v>54</v>
      </c>
      <c r="T848" s="117">
        <v>1</v>
      </c>
      <c r="U848" s="10">
        <v>0</v>
      </c>
      <c r="V848" s="98">
        <f t="shared" si="81"/>
        <v>0</v>
      </c>
      <c r="W848" s="119" t="s">
        <v>54</v>
      </c>
      <c r="X848" s="117">
        <v>1</v>
      </c>
      <c r="Y848" s="10">
        <v>0</v>
      </c>
      <c r="Z848" s="98"/>
      <c r="AA848" s="9">
        <v>526</v>
      </c>
      <c r="AB848" s="119" t="s">
        <v>54</v>
      </c>
      <c r="AC848" s="117">
        <v>1</v>
      </c>
      <c r="AD848" s="10">
        <v>0</v>
      </c>
      <c r="AE848" s="110">
        <f>(Tabelle1[[#This Row],[gesamter Wärmebedarf unter Berücksichtigung Wirkungsgrad Gasfeuerungsanlage (Gas) '[kWh/a'] 2030]]*0.7)/8760</f>
        <v>0</v>
      </c>
      <c r="AF848" s="8">
        <f t="shared" si="79"/>
        <v>0</v>
      </c>
      <c r="AG848" s="119" t="s">
        <v>54</v>
      </c>
      <c r="AH848" s="117">
        <v>1</v>
      </c>
      <c r="AI848" s="10">
        <v>0</v>
      </c>
      <c r="AJ848" s="98">
        <f t="shared" si="82"/>
        <v>0</v>
      </c>
      <c r="AK848" s="119" t="s">
        <v>54</v>
      </c>
      <c r="AL848" s="117">
        <v>1</v>
      </c>
      <c r="AM848" s="10">
        <v>0</v>
      </c>
      <c r="AN848" s="98"/>
      <c r="AO848" s="119" t="s">
        <v>54</v>
      </c>
      <c r="AP848" s="117">
        <v>1</v>
      </c>
      <c r="AQ848" s="10">
        <v>0</v>
      </c>
      <c r="AR848" s="98">
        <f t="shared" si="83"/>
        <v>0</v>
      </c>
      <c r="AS848" s="119" t="s">
        <v>54</v>
      </c>
      <c r="AT848" s="117">
        <v>1</v>
      </c>
      <c r="AU848" s="10">
        <v>0</v>
      </c>
      <c r="AV848" s="8"/>
    </row>
    <row r="849" spans="1:48" x14ac:dyDescent="0.25">
      <c r="A849" s="6">
        <v>10846</v>
      </c>
      <c r="B849" s="6">
        <v>449317</v>
      </c>
      <c r="C849" s="6">
        <v>5424534</v>
      </c>
      <c r="D849" s="205">
        <v>15</v>
      </c>
      <c r="E849" s="75" t="s">
        <v>210</v>
      </c>
      <c r="F849" s="6">
        <v>6.73</v>
      </c>
      <c r="G849" s="6">
        <v>70</v>
      </c>
      <c r="H849" s="6">
        <v>471.1</v>
      </c>
      <c r="I849" s="6">
        <v>100</v>
      </c>
      <c r="J849" s="6">
        <f t="shared" si="78"/>
        <v>47110</v>
      </c>
      <c r="K849" s="6"/>
      <c r="L849" s="84">
        <f t="shared" si="80"/>
        <v>48071.428571428572</v>
      </c>
      <c r="M849" s="7"/>
      <c r="N849" s="7"/>
      <c r="O849" s="7"/>
      <c r="P849" s="7"/>
      <c r="Q849" s="7"/>
      <c r="R849" s="7"/>
      <c r="S849" s="119" t="s">
        <v>54</v>
      </c>
      <c r="T849" s="117">
        <v>6.73</v>
      </c>
      <c r="U849" s="10">
        <v>0</v>
      </c>
      <c r="V849" s="98">
        <f t="shared" si="81"/>
        <v>0</v>
      </c>
      <c r="W849" s="119" t="s">
        <v>54</v>
      </c>
      <c r="X849" s="117">
        <v>6.73</v>
      </c>
      <c r="Y849" s="10">
        <v>0</v>
      </c>
      <c r="Z849" s="98"/>
      <c r="AA849" s="9">
        <v>1485</v>
      </c>
      <c r="AB849" s="119" t="s">
        <v>54</v>
      </c>
      <c r="AC849" s="117">
        <v>6.73</v>
      </c>
      <c r="AD849" s="10">
        <v>0</v>
      </c>
      <c r="AE849" s="110">
        <f>(Tabelle1[[#This Row],[gesamter Wärmebedarf unter Berücksichtigung Wirkungsgrad Gasfeuerungsanlage (Gas) '[kWh/a'] 2030]]*0.7)/8760</f>
        <v>0</v>
      </c>
      <c r="AF849" s="8">
        <f t="shared" si="79"/>
        <v>0</v>
      </c>
      <c r="AG849" s="119" t="s">
        <v>54</v>
      </c>
      <c r="AH849" s="117">
        <v>6.73</v>
      </c>
      <c r="AI849" s="10">
        <v>0</v>
      </c>
      <c r="AJ849" s="98">
        <f t="shared" si="82"/>
        <v>0</v>
      </c>
      <c r="AK849" s="119" t="s">
        <v>54</v>
      </c>
      <c r="AL849" s="117">
        <v>6.73</v>
      </c>
      <c r="AM849" s="10">
        <v>0</v>
      </c>
      <c r="AN849" s="98"/>
      <c r="AO849" s="119" t="s">
        <v>54</v>
      </c>
      <c r="AP849" s="117">
        <v>6.73</v>
      </c>
      <c r="AQ849" s="10">
        <v>0</v>
      </c>
      <c r="AR849" s="98">
        <f t="shared" si="83"/>
        <v>0</v>
      </c>
      <c r="AS849" s="119" t="s">
        <v>54</v>
      </c>
      <c r="AT849" s="117">
        <v>6.73</v>
      </c>
      <c r="AU849" s="10">
        <v>0</v>
      </c>
      <c r="AV849" s="8"/>
    </row>
    <row r="850" spans="1:48" x14ac:dyDescent="0.25">
      <c r="A850" s="6">
        <v>10847</v>
      </c>
      <c r="B850" s="6">
        <v>449307</v>
      </c>
      <c r="C850" s="6">
        <v>5424509</v>
      </c>
      <c r="D850" s="205">
        <v>12</v>
      </c>
      <c r="E850" s="6" t="s">
        <v>212</v>
      </c>
      <c r="F850" s="6">
        <v>1</v>
      </c>
      <c r="G850" s="6">
        <v>150</v>
      </c>
      <c r="H850" s="6">
        <v>150</v>
      </c>
      <c r="I850" s="6">
        <v>160</v>
      </c>
      <c r="J850" s="6">
        <f t="shared" si="78"/>
        <v>24000</v>
      </c>
      <c r="K850" s="6"/>
      <c r="L850" s="84">
        <f t="shared" si="80"/>
        <v>24489.795918367348</v>
      </c>
      <c r="M850" s="7"/>
      <c r="N850" s="7"/>
      <c r="O850" s="7"/>
      <c r="P850" s="7"/>
      <c r="Q850" s="7"/>
      <c r="R850" s="7"/>
      <c r="S850" s="119" t="s">
        <v>53</v>
      </c>
      <c r="T850" s="117">
        <v>1</v>
      </c>
      <c r="U850" s="10">
        <v>24489.795918367348</v>
      </c>
      <c r="V850" s="98">
        <f t="shared" si="81"/>
        <v>4.8972651712377733E-5</v>
      </c>
      <c r="W850" s="119" t="s">
        <v>53</v>
      </c>
      <c r="X850" s="117">
        <v>1</v>
      </c>
      <c r="Y850" s="10">
        <v>24489.795918367348</v>
      </c>
      <c r="Z850" s="98"/>
      <c r="AA850" s="9">
        <v>249</v>
      </c>
      <c r="AB850" s="119" t="s">
        <v>53</v>
      </c>
      <c r="AC850" s="117">
        <v>1</v>
      </c>
      <c r="AD850" s="10">
        <v>24489.795918367348</v>
      </c>
      <c r="AE850" s="110">
        <f>(Tabelle1[[#This Row],[gesamter Wärmebedarf unter Berücksichtigung Wirkungsgrad Gasfeuerungsanlage (Gas) '[kWh/a'] 2030]]*0.7)/8760</f>
        <v>1.9569471624266144</v>
      </c>
      <c r="AF850" s="8">
        <f t="shared" si="79"/>
        <v>4.7345971508076089E-5</v>
      </c>
      <c r="AG850" s="119" t="s">
        <v>53</v>
      </c>
      <c r="AH850" s="117">
        <v>1</v>
      </c>
      <c r="AI850" s="10">
        <v>24489.795918367348</v>
      </c>
      <c r="AJ850" s="98">
        <f t="shared" si="82"/>
        <v>2.3271104484411725E-5</v>
      </c>
      <c r="AK850" s="119" t="s">
        <v>53</v>
      </c>
      <c r="AL850" s="117">
        <v>1</v>
      </c>
      <c r="AM850" s="10">
        <v>24489.795918367348</v>
      </c>
      <c r="AN850" s="98"/>
      <c r="AO850" s="119" t="s">
        <v>53</v>
      </c>
      <c r="AP850" s="117">
        <v>1</v>
      </c>
      <c r="AQ850" s="10">
        <v>24489.795918367348</v>
      </c>
      <c r="AR850" s="98">
        <f t="shared" si="83"/>
        <v>2.3271104484411725E-5</v>
      </c>
      <c r="AS850" s="119" t="s">
        <v>53</v>
      </c>
      <c r="AT850" s="117">
        <v>1</v>
      </c>
      <c r="AU850" s="10">
        <v>24489.795918367348</v>
      </c>
      <c r="AV850" s="8"/>
    </row>
    <row r="851" spans="1:48" x14ac:dyDescent="0.25">
      <c r="A851" s="6">
        <v>10848</v>
      </c>
      <c r="B851" s="6">
        <v>449300</v>
      </c>
      <c r="C851" s="6">
        <v>5424513</v>
      </c>
      <c r="D851" s="205">
        <v>12</v>
      </c>
      <c r="E851" s="6" t="s">
        <v>211</v>
      </c>
      <c r="F851" s="6">
        <v>2</v>
      </c>
      <c r="G851" s="6">
        <v>112</v>
      </c>
      <c r="H851" s="6">
        <v>224</v>
      </c>
      <c r="I851" s="6">
        <v>210</v>
      </c>
      <c r="J851" s="6">
        <f t="shared" si="78"/>
        <v>47040</v>
      </c>
      <c r="K851" s="6"/>
      <c r="L851" s="84">
        <f t="shared" si="80"/>
        <v>48000</v>
      </c>
      <c r="M851" s="7"/>
      <c r="N851" s="7"/>
      <c r="O851" s="7"/>
      <c r="P851" s="7"/>
      <c r="Q851" s="7"/>
      <c r="R851" s="7"/>
      <c r="S851" s="119" t="s">
        <v>53</v>
      </c>
      <c r="T851" s="117">
        <v>2</v>
      </c>
      <c r="U851" s="10">
        <v>48000</v>
      </c>
      <c r="V851" s="98">
        <f t="shared" si="81"/>
        <v>9.5986397356260375E-5</v>
      </c>
      <c r="W851" s="119" t="s">
        <v>53</v>
      </c>
      <c r="X851" s="117">
        <v>2</v>
      </c>
      <c r="Y851" s="10">
        <v>48000</v>
      </c>
      <c r="Z851" s="98"/>
      <c r="AA851" s="9">
        <v>1234</v>
      </c>
      <c r="AB851" s="119" t="s">
        <v>53</v>
      </c>
      <c r="AC851" s="117">
        <v>2</v>
      </c>
      <c r="AD851" s="10">
        <v>48000</v>
      </c>
      <c r="AE851" s="110">
        <f>(Tabelle1[[#This Row],[gesamter Wärmebedarf unter Berücksichtigung Wirkungsgrad Gasfeuerungsanlage (Gas) '[kWh/a'] 2030]]*0.7)/8760</f>
        <v>3.8356164383561642</v>
      </c>
      <c r="AF851" s="8">
        <f t="shared" si="79"/>
        <v>9.2798104155829132E-5</v>
      </c>
      <c r="AG851" s="119" t="s">
        <v>53</v>
      </c>
      <c r="AH851" s="117">
        <v>2</v>
      </c>
      <c r="AI851" s="10">
        <v>48000</v>
      </c>
      <c r="AJ851" s="98">
        <f t="shared" si="82"/>
        <v>4.5611364789446975E-5</v>
      </c>
      <c r="AK851" s="119" t="s">
        <v>53</v>
      </c>
      <c r="AL851" s="117">
        <v>2</v>
      </c>
      <c r="AM851" s="10">
        <v>48000</v>
      </c>
      <c r="AN851" s="98"/>
      <c r="AO851" s="119" t="s">
        <v>53</v>
      </c>
      <c r="AP851" s="117">
        <v>2</v>
      </c>
      <c r="AQ851" s="10">
        <v>48000</v>
      </c>
      <c r="AR851" s="98">
        <f t="shared" si="83"/>
        <v>4.5611364789446975E-5</v>
      </c>
      <c r="AS851" s="119" t="s">
        <v>53</v>
      </c>
      <c r="AT851" s="117">
        <v>2</v>
      </c>
      <c r="AU851" s="10">
        <v>48000</v>
      </c>
      <c r="AV851" s="8"/>
    </row>
    <row r="852" spans="1:48" x14ac:dyDescent="0.25">
      <c r="A852" s="6">
        <v>10849</v>
      </c>
      <c r="B852" s="6">
        <v>449285</v>
      </c>
      <c r="C852" s="6">
        <v>5424520</v>
      </c>
      <c r="D852" s="205">
        <v>12</v>
      </c>
      <c r="E852" s="6" t="s">
        <v>212</v>
      </c>
      <c r="F852" s="6">
        <v>1</v>
      </c>
      <c r="G852" s="6">
        <v>150</v>
      </c>
      <c r="H852" s="6">
        <v>150</v>
      </c>
      <c r="I852" s="6">
        <v>150</v>
      </c>
      <c r="J852" s="6">
        <f t="shared" si="78"/>
        <v>22500</v>
      </c>
      <c r="K852" s="6"/>
      <c r="L852" s="84">
        <f t="shared" si="80"/>
        <v>22959.18367346939</v>
      </c>
      <c r="M852" s="7"/>
      <c r="N852" s="7"/>
      <c r="O852" s="7"/>
      <c r="P852" s="7"/>
      <c r="Q852" s="7"/>
      <c r="R852" s="7"/>
      <c r="S852" s="119" t="s">
        <v>53</v>
      </c>
      <c r="T852" s="117">
        <v>1</v>
      </c>
      <c r="U852" s="10">
        <v>22959.18367346939</v>
      </c>
      <c r="V852" s="98">
        <f t="shared" si="81"/>
        <v>4.5911860980354138E-5</v>
      </c>
      <c r="W852" s="119" t="s">
        <v>53</v>
      </c>
      <c r="X852" s="117">
        <v>1</v>
      </c>
      <c r="Y852" s="10">
        <v>22959.18367346939</v>
      </c>
      <c r="Z852" s="98"/>
      <c r="AA852" s="9">
        <v>12</v>
      </c>
      <c r="AB852" s="119" t="s">
        <v>53</v>
      </c>
      <c r="AC852" s="117">
        <v>1</v>
      </c>
      <c r="AD852" s="10">
        <v>22959.18367346939</v>
      </c>
      <c r="AE852" s="110">
        <f>(Tabelle1[[#This Row],[gesamter Wärmebedarf unter Berücksichtigung Wirkungsgrad Gasfeuerungsanlage (Gas) '[kWh/a'] 2030]]*0.7)/8760</f>
        <v>1.8346379647749511</v>
      </c>
      <c r="AF852" s="8">
        <f t="shared" si="79"/>
        <v>4.4386848288821333E-5</v>
      </c>
      <c r="AG852" s="119" t="s">
        <v>53</v>
      </c>
      <c r="AH852" s="117">
        <v>1</v>
      </c>
      <c r="AI852" s="10">
        <v>22959.18367346939</v>
      </c>
      <c r="AJ852" s="98">
        <f t="shared" si="82"/>
        <v>2.1816660454135991E-5</v>
      </c>
      <c r="AK852" s="119" t="s">
        <v>53</v>
      </c>
      <c r="AL852" s="117">
        <v>1</v>
      </c>
      <c r="AM852" s="10">
        <v>22959.18367346939</v>
      </c>
      <c r="AN852" s="98"/>
      <c r="AO852" s="119" t="s">
        <v>54</v>
      </c>
      <c r="AP852" s="117">
        <v>1</v>
      </c>
      <c r="AQ852" s="10">
        <v>0</v>
      </c>
      <c r="AR852" s="98">
        <f t="shared" si="83"/>
        <v>0</v>
      </c>
      <c r="AS852" s="119" t="s">
        <v>54</v>
      </c>
      <c r="AT852" s="117">
        <v>1</v>
      </c>
      <c r="AU852" s="10">
        <v>0</v>
      </c>
      <c r="AV852" s="8"/>
    </row>
    <row r="853" spans="1:48" x14ac:dyDescent="0.25">
      <c r="A853" s="6">
        <v>10850</v>
      </c>
      <c r="B853" s="6">
        <v>449279</v>
      </c>
      <c r="C853" s="6">
        <v>5424523</v>
      </c>
      <c r="D853" s="205">
        <v>12</v>
      </c>
      <c r="E853" s="6" t="s">
        <v>212</v>
      </c>
      <c r="F853" s="6">
        <v>1</v>
      </c>
      <c r="G853" s="6">
        <v>150</v>
      </c>
      <c r="H853" s="6">
        <v>150</v>
      </c>
      <c r="I853" s="6">
        <v>110</v>
      </c>
      <c r="J853" s="6">
        <f t="shared" si="78"/>
        <v>16500</v>
      </c>
      <c r="K853" s="6"/>
      <c r="L853" s="84">
        <f t="shared" si="80"/>
        <v>16836.734693877552</v>
      </c>
      <c r="M853" s="7"/>
      <c r="N853" s="7"/>
      <c r="O853" s="7"/>
      <c r="P853" s="7"/>
      <c r="Q853" s="7"/>
      <c r="R853" s="7"/>
      <c r="S853" s="119" t="s">
        <v>54</v>
      </c>
      <c r="T853" s="117">
        <v>1</v>
      </c>
      <c r="U853" s="10">
        <v>0</v>
      </c>
      <c r="V853" s="98">
        <f t="shared" si="81"/>
        <v>0</v>
      </c>
      <c r="W853" s="119" t="s">
        <v>54</v>
      </c>
      <c r="X853" s="117">
        <v>1</v>
      </c>
      <c r="Y853" s="10">
        <v>0</v>
      </c>
      <c r="Z853" s="98"/>
      <c r="AA853" s="9">
        <v>816</v>
      </c>
      <c r="AB853" s="119" t="s">
        <v>54</v>
      </c>
      <c r="AC853" s="117">
        <v>1</v>
      </c>
      <c r="AD853" s="10">
        <v>0</v>
      </c>
      <c r="AE853" s="110">
        <f>(Tabelle1[[#This Row],[gesamter Wärmebedarf unter Berücksichtigung Wirkungsgrad Gasfeuerungsanlage (Gas) '[kWh/a'] 2030]]*0.7)/8760</f>
        <v>0</v>
      </c>
      <c r="AF853" s="8">
        <f t="shared" si="79"/>
        <v>0</v>
      </c>
      <c r="AG853" s="119" t="s">
        <v>54</v>
      </c>
      <c r="AH853" s="117">
        <v>1</v>
      </c>
      <c r="AI853" s="10">
        <v>0</v>
      </c>
      <c r="AJ853" s="98">
        <f t="shared" si="82"/>
        <v>0</v>
      </c>
      <c r="AK853" s="119" t="s">
        <v>54</v>
      </c>
      <c r="AL853" s="117">
        <v>1</v>
      </c>
      <c r="AM853" s="10">
        <v>0</v>
      </c>
      <c r="AN853" s="98"/>
      <c r="AO853" s="119" t="s">
        <v>54</v>
      </c>
      <c r="AP853" s="117">
        <v>1</v>
      </c>
      <c r="AQ853" s="10">
        <v>0</v>
      </c>
      <c r="AR853" s="98">
        <f t="shared" si="83"/>
        <v>0</v>
      </c>
      <c r="AS853" s="119" t="s">
        <v>54</v>
      </c>
      <c r="AT853" s="117">
        <v>1</v>
      </c>
      <c r="AU853" s="10">
        <v>0</v>
      </c>
      <c r="AV853" s="8"/>
    </row>
    <row r="854" spans="1:48" x14ac:dyDescent="0.25">
      <c r="A854" s="6">
        <v>10851</v>
      </c>
      <c r="B854" s="6">
        <v>449279</v>
      </c>
      <c r="C854" s="6">
        <v>5424552</v>
      </c>
      <c r="D854" s="205">
        <v>14</v>
      </c>
      <c r="E854" s="6" t="s">
        <v>212</v>
      </c>
      <c r="F854" s="6">
        <v>1</v>
      </c>
      <c r="G854" s="6">
        <v>150</v>
      </c>
      <c r="H854" s="6">
        <v>150</v>
      </c>
      <c r="I854" s="6">
        <v>250</v>
      </c>
      <c r="J854" s="6">
        <f t="shared" si="78"/>
        <v>37500</v>
      </c>
      <c r="K854" s="6"/>
      <c r="L854" s="84">
        <f t="shared" si="80"/>
        <v>38265.306122448979</v>
      </c>
      <c r="M854" s="7"/>
      <c r="N854" s="7"/>
      <c r="O854" s="7"/>
      <c r="P854" s="7"/>
      <c r="Q854" s="7"/>
      <c r="R854" s="7"/>
      <c r="S854" s="119" t="s">
        <v>53</v>
      </c>
      <c r="T854" s="117">
        <v>1</v>
      </c>
      <c r="U854" s="10">
        <v>38265.306122448979</v>
      </c>
      <c r="V854" s="98">
        <f t="shared" si="81"/>
        <v>7.6519768300590212E-5</v>
      </c>
      <c r="W854" s="119" t="s">
        <v>53</v>
      </c>
      <c r="X854" s="117">
        <v>1</v>
      </c>
      <c r="Y854" s="10">
        <v>38265.306122448979</v>
      </c>
      <c r="Z854" s="98"/>
      <c r="AA854" s="9">
        <v>79</v>
      </c>
      <c r="AB854" s="119" t="s">
        <v>53</v>
      </c>
      <c r="AC854" s="117">
        <v>1</v>
      </c>
      <c r="AD854" s="10">
        <v>38265.306122448979</v>
      </c>
      <c r="AE854" s="110">
        <f>(Tabelle1[[#This Row],[gesamter Wärmebedarf unter Berücksichtigung Wirkungsgrad Gasfeuerungsanlage (Gas) '[kWh/a'] 2030]]*0.7)/8760</f>
        <v>3.0577299412915848</v>
      </c>
      <c r="AF854" s="8">
        <f t="shared" si="79"/>
        <v>7.3978080481368886E-5</v>
      </c>
      <c r="AG854" s="119" t="s">
        <v>53</v>
      </c>
      <c r="AH854" s="117">
        <v>1</v>
      </c>
      <c r="AI854" s="10">
        <v>38265.306122448979</v>
      </c>
      <c r="AJ854" s="98">
        <f t="shared" si="82"/>
        <v>3.636110075689332E-5</v>
      </c>
      <c r="AK854" s="119" t="s">
        <v>54</v>
      </c>
      <c r="AL854" s="117">
        <v>1</v>
      </c>
      <c r="AM854" s="10">
        <v>0</v>
      </c>
      <c r="AN854" s="98"/>
      <c r="AO854" s="119" t="s">
        <v>54</v>
      </c>
      <c r="AP854" s="117">
        <v>1</v>
      </c>
      <c r="AQ854" s="10">
        <v>0</v>
      </c>
      <c r="AR854" s="98">
        <f t="shared" si="83"/>
        <v>0</v>
      </c>
      <c r="AS854" s="119" t="s">
        <v>54</v>
      </c>
      <c r="AT854" s="117">
        <v>1</v>
      </c>
      <c r="AU854" s="10">
        <v>0</v>
      </c>
      <c r="AV854" s="8"/>
    </row>
    <row r="855" spans="1:48" x14ac:dyDescent="0.25">
      <c r="A855" s="6">
        <v>10852</v>
      </c>
      <c r="B855" s="6">
        <v>449263</v>
      </c>
      <c r="C855" s="6">
        <v>5424530</v>
      </c>
      <c r="D855" s="205">
        <v>13</v>
      </c>
      <c r="E855" s="6" t="s">
        <v>195</v>
      </c>
      <c r="F855" s="6">
        <v>1</v>
      </c>
      <c r="G855" s="6">
        <v>90</v>
      </c>
      <c r="H855" s="6">
        <v>90</v>
      </c>
      <c r="I855" s="6">
        <v>170</v>
      </c>
      <c r="J855" s="6">
        <f t="shared" si="78"/>
        <v>15300</v>
      </c>
      <c r="K855" s="6"/>
      <c r="L855" s="84">
        <f t="shared" si="80"/>
        <v>15612.244897959185</v>
      </c>
      <c r="M855" s="7"/>
      <c r="N855" s="7"/>
      <c r="O855" s="7"/>
      <c r="P855" s="7"/>
      <c r="Q855" s="7"/>
      <c r="R855" s="7"/>
      <c r="S855" s="119" t="s">
        <v>54</v>
      </c>
      <c r="T855" s="117">
        <v>1</v>
      </c>
      <c r="U855" s="10">
        <v>0</v>
      </c>
      <c r="V855" s="98">
        <f t="shared" si="81"/>
        <v>0</v>
      </c>
      <c r="W855" s="119" t="s">
        <v>54</v>
      </c>
      <c r="X855" s="117">
        <v>1</v>
      </c>
      <c r="Y855" s="10">
        <v>0</v>
      </c>
      <c r="Z855" s="98"/>
      <c r="AA855" s="9">
        <v>1647</v>
      </c>
      <c r="AB855" s="119" t="s">
        <v>54</v>
      </c>
      <c r="AC855" s="117">
        <v>1</v>
      </c>
      <c r="AD855" s="10">
        <v>0</v>
      </c>
      <c r="AE855" s="110">
        <f>(Tabelle1[[#This Row],[gesamter Wärmebedarf unter Berücksichtigung Wirkungsgrad Gasfeuerungsanlage (Gas) '[kWh/a'] 2030]]*0.7)/8760</f>
        <v>0</v>
      </c>
      <c r="AF855" s="8">
        <f t="shared" si="79"/>
        <v>0</v>
      </c>
      <c r="AG855" s="119" t="s">
        <v>54</v>
      </c>
      <c r="AH855" s="117">
        <v>1</v>
      </c>
      <c r="AI855" s="10">
        <v>0</v>
      </c>
      <c r="AJ855" s="98">
        <f t="shared" si="82"/>
        <v>0</v>
      </c>
      <c r="AK855" s="119" t="s">
        <v>54</v>
      </c>
      <c r="AL855" s="117">
        <v>1</v>
      </c>
      <c r="AM855" s="10">
        <v>0</v>
      </c>
      <c r="AN855" s="98"/>
      <c r="AO855" s="119" t="s">
        <v>54</v>
      </c>
      <c r="AP855" s="117">
        <v>1</v>
      </c>
      <c r="AQ855" s="10">
        <v>0</v>
      </c>
      <c r="AR855" s="98">
        <f t="shared" si="83"/>
        <v>0</v>
      </c>
      <c r="AS855" s="119" t="s">
        <v>54</v>
      </c>
      <c r="AT855" s="117">
        <v>1</v>
      </c>
      <c r="AU855" s="10">
        <v>0</v>
      </c>
      <c r="AV855" s="8"/>
    </row>
    <row r="856" spans="1:48" x14ac:dyDescent="0.25">
      <c r="A856" s="6">
        <v>10853</v>
      </c>
      <c r="B856" s="6">
        <v>449267</v>
      </c>
      <c r="C856" s="6">
        <v>5424557</v>
      </c>
      <c r="D856" s="205">
        <v>14</v>
      </c>
      <c r="E856" s="6" t="s">
        <v>211</v>
      </c>
      <c r="F856" s="6">
        <v>2</v>
      </c>
      <c r="G856" s="6">
        <v>112</v>
      </c>
      <c r="H856" s="6">
        <v>224</v>
      </c>
      <c r="I856" s="6">
        <v>180</v>
      </c>
      <c r="J856" s="6">
        <f t="shared" si="78"/>
        <v>40320</v>
      </c>
      <c r="K856" s="6"/>
      <c r="L856" s="84">
        <f t="shared" si="80"/>
        <v>41142.857142857145</v>
      </c>
      <c r="M856" s="7"/>
      <c r="N856" s="7"/>
      <c r="O856" s="7"/>
      <c r="P856" s="7"/>
      <c r="Q856" s="7"/>
      <c r="R856" s="7"/>
      <c r="S856" s="119" t="s">
        <v>53</v>
      </c>
      <c r="T856" s="117">
        <v>2</v>
      </c>
      <c r="U856" s="10">
        <v>41142.857142857145</v>
      </c>
      <c r="V856" s="98">
        <f t="shared" si="81"/>
        <v>8.2274054876794602E-5</v>
      </c>
      <c r="W856" s="119" t="s">
        <v>53</v>
      </c>
      <c r="X856" s="117">
        <v>2</v>
      </c>
      <c r="Y856" s="10">
        <v>41142.857142857145</v>
      </c>
      <c r="Z856" s="98"/>
      <c r="AA856" s="9">
        <v>214</v>
      </c>
      <c r="AB856" s="119" t="s">
        <v>53</v>
      </c>
      <c r="AC856" s="117">
        <v>2</v>
      </c>
      <c r="AD856" s="10">
        <v>41142.857142857145</v>
      </c>
      <c r="AE856" s="110">
        <f>(Tabelle1[[#This Row],[gesamter Wärmebedarf unter Berücksichtigung Wirkungsgrad Gasfeuerungsanlage (Gas) '[kWh/a'] 2030]]*0.7)/8760</f>
        <v>3.2876712328767121</v>
      </c>
      <c r="AF856" s="8">
        <f t="shared" si="79"/>
        <v>7.9541232133567823E-5</v>
      </c>
      <c r="AG856" s="119" t="s">
        <v>53</v>
      </c>
      <c r="AH856" s="117">
        <v>2</v>
      </c>
      <c r="AI856" s="10">
        <v>41142.857142857145</v>
      </c>
      <c r="AJ856" s="98">
        <f t="shared" si="82"/>
        <v>3.9095455533811699E-5</v>
      </c>
      <c r="AK856" s="119" t="s">
        <v>53</v>
      </c>
      <c r="AL856" s="117">
        <v>2</v>
      </c>
      <c r="AM856" s="10">
        <v>41142.857142857145</v>
      </c>
      <c r="AN856" s="98"/>
      <c r="AO856" s="119" t="s">
        <v>53</v>
      </c>
      <c r="AP856" s="117">
        <v>2</v>
      </c>
      <c r="AQ856" s="10">
        <v>41142.857142857145</v>
      </c>
      <c r="AR856" s="98">
        <f t="shared" si="83"/>
        <v>3.9095455533811699E-5</v>
      </c>
      <c r="AS856" s="119" t="s">
        <v>54</v>
      </c>
      <c r="AT856" s="117">
        <v>2</v>
      </c>
      <c r="AU856" s="10">
        <v>0</v>
      </c>
      <c r="AV856" s="8"/>
    </row>
    <row r="857" spans="1:48" x14ac:dyDescent="0.25">
      <c r="A857" s="6">
        <v>10854</v>
      </c>
      <c r="B857" s="6">
        <v>449256</v>
      </c>
      <c r="C857" s="6">
        <v>5424533</v>
      </c>
      <c r="D857" s="205">
        <v>13</v>
      </c>
      <c r="E857" s="6" t="s">
        <v>212</v>
      </c>
      <c r="F857" s="6">
        <v>1</v>
      </c>
      <c r="G857" s="6">
        <v>150</v>
      </c>
      <c r="H857" s="6">
        <v>150</v>
      </c>
      <c r="I857" s="6">
        <v>130</v>
      </c>
      <c r="J857" s="6">
        <f t="shared" si="78"/>
        <v>19500</v>
      </c>
      <c r="K857" s="6"/>
      <c r="L857" s="84">
        <f t="shared" si="80"/>
        <v>19897.959183673469</v>
      </c>
      <c r="M857" s="7"/>
      <c r="N857" s="7"/>
      <c r="O857" s="7"/>
      <c r="P857" s="7"/>
      <c r="Q857" s="7"/>
      <c r="R857" s="7"/>
      <c r="S857" s="119" t="s">
        <v>53</v>
      </c>
      <c r="T857" s="117">
        <v>1</v>
      </c>
      <c r="U857" s="10">
        <v>19897.959183673469</v>
      </c>
      <c r="V857" s="98">
        <f t="shared" si="81"/>
        <v>3.9790279516306914E-5</v>
      </c>
      <c r="W857" s="119" t="s">
        <v>53</v>
      </c>
      <c r="X857" s="117">
        <v>1</v>
      </c>
      <c r="Y857" s="10">
        <v>19897.959183673469</v>
      </c>
      <c r="Z857" s="98"/>
      <c r="AA857" s="9">
        <v>1232</v>
      </c>
      <c r="AB857" s="119" t="s">
        <v>53</v>
      </c>
      <c r="AC857" s="117">
        <v>1</v>
      </c>
      <c r="AD857" s="10">
        <v>19897.959183673469</v>
      </c>
      <c r="AE857" s="110">
        <f>(Tabelle1[[#This Row],[gesamter Wärmebedarf unter Berücksichtigung Wirkungsgrad Gasfeuerungsanlage (Gas) '[kWh/a'] 2030]]*0.7)/8760</f>
        <v>1.5900195694716242</v>
      </c>
      <c r="AF857" s="8">
        <f t="shared" si="79"/>
        <v>3.8468601850311814E-5</v>
      </c>
      <c r="AG857" s="119" t="s">
        <v>53</v>
      </c>
      <c r="AH857" s="117">
        <v>1</v>
      </c>
      <c r="AI857" s="10">
        <v>19897.959183673469</v>
      </c>
      <c r="AJ857" s="98">
        <f t="shared" si="82"/>
        <v>1.8907772393584524E-5</v>
      </c>
      <c r="AK857" s="119" t="s">
        <v>53</v>
      </c>
      <c r="AL857" s="117">
        <v>1</v>
      </c>
      <c r="AM857" s="10">
        <v>19897.959183673469</v>
      </c>
      <c r="AN857" s="98"/>
      <c r="AO857" s="119" t="s">
        <v>53</v>
      </c>
      <c r="AP857" s="117">
        <v>1</v>
      </c>
      <c r="AQ857" s="10">
        <v>19897.959183673469</v>
      </c>
      <c r="AR857" s="98">
        <f t="shared" si="83"/>
        <v>1.8907772393584524E-5</v>
      </c>
      <c r="AS857" s="119" t="s">
        <v>53</v>
      </c>
      <c r="AT857" s="117">
        <v>1</v>
      </c>
      <c r="AU857" s="10">
        <v>19897.959183673469</v>
      </c>
      <c r="AV857" s="8"/>
    </row>
    <row r="858" spans="1:48" x14ac:dyDescent="0.25">
      <c r="A858" s="6">
        <v>10855</v>
      </c>
      <c r="B858" s="6">
        <v>449254</v>
      </c>
      <c r="C858" s="6">
        <v>5424563</v>
      </c>
      <c r="D858" s="205">
        <v>14</v>
      </c>
      <c r="E858" s="75" t="s">
        <v>210</v>
      </c>
      <c r="F858" s="6">
        <v>6.73</v>
      </c>
      <c r="G858" s="6">
        <v>70</v>
      </c>
      <c r="H858" s="6">
        <v>471.1</v>
      </c>
      <c r="I858" s="6">
        <v>230</v>
      </c>
      <c r="J858" s="6">
        <f t="shared" si="78"/>
        <v>108353</v>
      </c>
      <c r="K858" s="6"/>
      <c r="L858" s="84">
        <f t="shared" si="80"/>
        <v>110564.28571428571</v>
      </c>
      <c r="M858" s="7"/>
      <c r="N858" s="7"/>
      <c r="O858" s="7"/>
      <c r="P858" s="7"/>
      <c r="Q858" s="7"/>
      <c r="R858" s="7"/>
      <c r="S858" s="119" t="s">
        <v>53</v>
      </c>
      <c r="T858" s="117">
        <v>6.73</v>
      </c>
      <c r="U858" s="10">
        <v>110564.28571428571</v>
      </c>
      <c r="V858" s="98">
        <f t="shared" si="81"/>
        <v>2.2109723879130269E-4</v>
      </c>
      <c r="W858" s="119" t="s">
        <v>53</v>
      </c>
      <c r="X858" s="117">
        <v>6.73</v>
      </c>
      <c r="Y858" s="10">
        <v>110564.28571428571</v>
      </c>
      <c r="Z858" s="98"/>
      <c r="AA858" s="9">
        <v>1633</v>
      </c>
      <c r="AB858" s="119" t="s">
        <v>53</v>
      </c>
      <c r="AC858" s="117">
        <v>6.73</v>
      </c>
      <c r="AD858" s="10">
        <v>110564.28571428571</v>
      </c>
      <c r="AE858" s="110">
        <f>(Tabelle1[[#This Row],[gesamter Wärmebedarf unter Berücksichtigung Wirkungsgrad Gasfeuerungsanlage (Gas) '[kWh/a'] 2030]]*0.7)/8760</f>
        <v>8.8350456621004554</v>
      </c>
      <c r="AF858" s="8">
        <f t="shared" si="79"/>
        <v>2.1375325211727366E-4</v>
      </c>
      <c r="AG858" s="119" t="s">
        <v>53</v>
      </c>
      <c r="AH858" s="117">
        <v>6.73</v>
      </c>
      <c r="AI858" s="10">
        <v>110564.28571428571</v>
      </c>
      <c r="AJ858" s="98">
        <f t="shared" si="82"/>
        <v>1.050622493416443E-4</v>
      </c>
      <c r="AK858" s="119" t="s">
        <v>54</v>
      </c>
      <c r="AL858" s="117">
        <v>6.73</v>
      </c>
      <c r="AM858" s="10">
        <v>0</v>
      </c>
      <c r="AN858" s="98"/>
      <c r="AO858" s="119" t="s">
        <v>54</v>
      </c>
      <c r="AP858" s="117">
        <v>6.73</v>
      </c>
      <c r="AQ858" s="10">
        <v>0</v>
      </c>
      <c r="AR858" s="98">
        <f t="shared" si="83"/>
        <v>0</v>
      </c>
      <c r="AS858" s="119" t="s">
        <v>54</v>
      </c>
      <c r="AT858" s="117">
        <v>6.73</v>
      </c>
      <c r="AU858" s="10">
        <v>0</v>
      </c>
      <c r="AV858" s="8"/>
    </row>
    <row r="859" spans="1:48" x14ac:dyDescent="0.25">
      <c r="A859" s="6">
        <v>10856</v>
      </c>
      <c r="B859" s="6">
        <v>449240</v>
      </c>
      <c r="C859" s="6">
        <v>5424540</v>
      </c>
      <c r="D859" s="205">
        <v>13</v>
      </c>
      <c r="E859" s="6" t="s">
        <v>212</v>
      </c>
      <c r="F859" s="6">
        <v>1</v>
      </c>
      <c r="G859" s="6">
        <v>150</v>
      </c>
      <c r="H859" s="6">
        <v>150</v>
      </c>
      <c r="I859" s="6">
        <v>160</v>
      </c>
      <c r="J859" s="6">
        <f t="shared" si="78"/>
        <v>24000</v>
      </c>
      <c r="K859" s="6"/>
      <c r="L859" s="84">
        <f t="shared" si="80"/>
        <v>24489.795918367348</v>
      </c>
      <c r="M859" s="7"/>
      <c r="N859" s="7"/>
      <c r="O859" s="7"/>
      <c r="P859" s="7"/>
      <c r="Q859" s="7"/>
      <c r="R859" s="7"/>
      <c r="S859" s="119" t="s">
        <v>53</v>
      </c>
      <c r="T859" s="117">
        <v>1</v>
      </c>
      <c r="U859" s="10">
        <v>24489.795918367348</v>
      </c>
      <c r="V859" s="98">
        <f t="shared" si="81"/>
        <v>4.8972651712377733E-5</v>
      </c>
      <c r="W859" s="119" t="s">
        <v>53</v>
      </c>
      <c r="X859" s="117">
        <v>1</v>
      </c>
      <c r="Y859" s="10">
        <v>24489.795918367348</v>
      </c>
      <c r="Z859" s="98"/>
      <c r="AA859" s="9">
        <v>1500</v>
      </c>
      <c r="AB859" s="119" t="s">
        <v>53</v>
      </c>
      <c r="AC859" s="117">
        <v>1</v>
      </c>
      <c r="AD859" s="10">
        <v>24489.795918367348</v>
      </c>
      <c r="AE859" s="110">
        <f>(Tabelle1[[#This Row],[gesamter Wärmebedarf unter Berücksichtigung Wirkungsgrad Gasfeuerungsanlage (Gas) '[kWh/a'] 2030]]*0.7)/8760</f>
        <v>1.9569471624266144</v>
      </c>
      <c r="AF859" s="8">
        <f t="shared" si="79"/>
        <v>4.7345971508076089E-5</v>
      </c>
      <c r="AG859" s="119" t="s">
        <v>53</v>
      </c>
      <c r="AH859" s="117">
        <v>1</v>
      </c>
      <c r="AI859" s="10">
        <v>24489.795918367348</v>
      </c>
      <c r="AJ859" s="98">
        <f t="shared" si="82"/>
        <v>2.3271104484411725E-5</v>
      </c>
      <c r="AK859" s="119" t="s">
        <v>53</v>
      </c>
      <c r="AL859" s="117">
        <v>1</v>
      </c>
      <c r="AM859" s="10">
        <v>24489.795918367348</v>
      </c>
      <c r="AN859" s="98"/>
      <c r="AO859" s="119" t="s">
        <v>54</v>
      </c>
      <c r="AP859" s="117">
        <v>1</v>
      </c>
      <c r="AQ859" s="10">
        <v>0</v>
      </c>
      <c r="AR859" s="98">
        <f t="shared" si="83"/>
        <v>0</v>
      </c>
      <c r="AS859" s="119" t="s">
        <v>54</v>
      </c>
      <c r="AT859" s="117">
        <v>1</v>
      </c>
      <c r="AU859" s="10">
        <v>0</v>
      </c>
      <c r="AV859" s="8"/>
    </row>
    <row r="860" spans="1:48" x14ac:dyDescent="0.25">
      <c r="A860" s="6">
        <v>10857</v>
      </c>
      <c r="B860" s="6">
        <v>449243</v>
      </c>
      <c r="C860" s="6">
        <v>5425167</v>
      </c>
      <c r="D860" s="205">
        <v>10</v>
      </c>
      <c r="E860" s="6" t="s">
        <v>212</v>
      </c>
      <c r="F860" s="6">
        <v>1</v>
      </c>
      <c r="G860" s="6">
        <v>150</v>
      </c>
      <c r="H860" s="6">
        <v>150</v>
      </c>
      <c r="I860" s="6">
        <v>110</v>
      </c>
      <c r="J860" s="6">
        <f t="shared" si="78"/>
        <v>16500</v>
      </c>
      <c r="K860" s="6"/>
      <c r="L860" s="84">
        <f t="shared" si="80"/>
        <v>16836.734693877552</v>
      </c>
      <c r="M860" s="7"/>
      <c r="N860" s="7"/>
      <c r="O860" s="7"/>
      <c r="P860" s="7"/>
      <c r="Q860" s="7"/>
      <c r="R860" s="7"/>
      <c r="S860" s="119" t="s">
        <v>53</v>
      </c>
      <c r="T860" s="117">
        <v>1</v>
      </c>
      <c r="U860" s="10">
        <v>16836.734693877552</v>
      </c>
      <c r="V860" s="98">
        <f t="shared" si="81"/>
        <v>3.3668698052259696E-5</v>
      </c>
      <c r="W860" s="119" t="s">
        <v>53</v>
      </c>
      <c r="X860" s="117">
        <v>1</v>
      </c>
      <c r="Y860" s="10">
        <v>16836.734693877552</v>
      </c>
      <c r="Z860" s="98"/>
      <c r="AA860" s="9">
        <v>522</v>
      </c>
      <c r="AB860" s="119" t="s">
        <v>53</v>
      </c>
      <c r="AC860" s="117">
        <v>1</v>
      </c>
      <c r="AD860" s="10">
        <v>16836.734693877552</v>
      </c>
      <c r="AE860" s="110">
        <f>(Tabelle1[[#This Row],[gesamter Wärmebedarf unter Berücksichtigung Wirkungsgrad Gasfeuerungsanlage (Gas) '[kWh/a'] 2030]]*0.7)/8760</f>
        <v>1.3454011741682974</v>
      </c>
      <c r="AF860" s="8">
        <f t="shared" si="79"/>
        <v>3.2550355411802309E-5</v>
      </c>
      <c r="AG860" s="119" t="s">
        <v>53</v>
      </c>
      <c r="AH860" s="117">
        <v>1</v>
      </c>
      <c r="AI860" s="10">
        <v>16836.734693877552</v>
      </c>
      <c r="AJ860" s="98">
        <f t="shared" si="82"/>
        <v>1.599888433303306E-5</v>
      </c>
      <c r="AK860" s="119" t="s">
        <v>53</v>
      </c>
      <c r="AL860" s="117">
        <v>1</v>
      </c>
      <c r="AM860" s="10">
        <v>16836.734693877552</v>
      </c>
      <c r="AN860" s="98"/>
      <c r="AO860" s="119" t="s">
        <v>53</v>
      </c>
      <c r="AP860" s="117">
        <v>1</v>
      </c>
      <c r="AQ860" s="10">
        <v>16836.734693877552</v>
      </c>
      <c r="AR860" s="98">
        <f t="shared" si="83"/>
        <v>1.599888433303306E-5</v>
      </c>
      <c r="AS860" s="119" t="s">
        <v>53</v>
      </c>
      <c r="AT860" s="117">
        <v>1</v>
      </c>
      <c r="AU860" s="10">
        <v>16836.734693877552</v>
      </c>
      <c r="AV860" s="8"/>
    </row>
    <row r="861" spans="1:48" x14ac:dyDescent="0.25">
      <c r="A861" s="6">
        <v>10858</v>
      </c>
      <c r="B861" s="6">
        <v>449241</v>
      </c>
      <c r="C861" s="6">
        <v>5425173</v>
      </c>
      <c r="D861" s="205">
        <v>11</v>
      </c>
      <c r="E861" s="6" t="s">
        <v>212</v>
      </c>
      <c r="F861" s="6">
        <v>1</v>
      </c>
      <c r="G861" s="6">
        <v>150</v>
      </c>
      <c r="H861" s="6">
        <v>150</v>
      </c>
      <c r="I861" s="6">
        <v>90</v>
      </c>
      <c r="J861" s="6">
        <f t="shared" si="78"/>
        <v>13500</v>
      </c>
      <c r="K861" s="6"/>
      <c r="L861" s="84">
        <f t="shared" si="80"/>
        <v>13775.510204081633</v>
      </c>
      <c r="M861" s="7"/>
      <c r="N861" s="7"/>
      <c r="O861" s="7"/>
      <c r="P861" s="7"/>
      <c r="Q861" s="7"/>
      <c r="R861" s="7"/>
      <c r="S861" s="119" t="s">
        <v>53</v>
      </c>
      <c r="T861" s="117">
        <v>1</v>
      </c>
      <c r="U861" s="10">
        <v>13775.510204081633</v>
      </c>
      <c r="V861" s="98">
        <f t="shared" si="81"/>
        <v>2.7547116588212479E-5</v>
      </c>
      <c r="W861" s="119" t="s">
        <v>53</v>
      </c>
      <c r="X861" s="117">
        <v>1</v>
      </c>
      <c r="Y861" s="10">
        <v>13775.510204081633</v>
      </c>
      <c r="Z861" s="98"/>
      <c r="AA861" s="9">
        <v>1484</v>
      </c>
      <c r="AB861" s="119" t="s">
        <v>53</v>
      </c>
      <c r="AC861" s="117">
        <v>1</v>
      </c>
      <c r="AD861" s="10">
        <v>13775.510204081633</v>
      </c>
      <c r="AE861" s="110">
        <f>(Tabelle1[[#This Row],[gesamter Wärmebedarf unter Berücksichtigung Wirkungsgrad Gasfeuerungsanlage (Gas) '[kWh/a'] 2030]]*0.7)/8760</f>
        <v>1.1007827788649707</v>
      </c>
      <c r="AF861" s="8">
        <f t="shared" si="79"/>
        <v>2.66321089732928E-5</v>
      </c>
      <c r="AG861" s="119" t="s">
        <v>53</v>
      </c>
      <c r="AH861" s="117">
        <v>1</v>
      </c>
      <c r="AI861" s="10">
        <v>13775.510204081633</v>
      </c>
      <c r="AJ861" s="98">
        <f t="shared" si="82"/>
        <v>1.3089996272481594E-5</v>
      </c>
      <c r="AK861" s="119" t="s">
        <v>53</v>
      </c>
      <c r="AL861" s="117">
        <v>1</v>
      </c>
      <c r="AM861" s="10">
        <v>13775.510204081633</v>
      </c>
      <c r="AN861" s="98"/>
      <c r="AO861" s="119" t="s">
        <v>53</v>
      </c>
      <c r="AP861" s="117">
        <v>1</v>
      </c>
      <c r="AQ861" s="10">
        <v>13775.510204081633</v>
      </c>
      <c r="AR861" s="98">
        <f t="shared" si="83"/>
        <v>1.3089996272481594E-5</v>
      </c>
      <c r="AS861" s="119" t="s">
        <v>54</v>
      </c>
      <c r="AT861" s="117">
        <v>1</v>
      </c>
      <c r="AU861" s="10">
        <v>0</v>
      </c>
      <c r="AV861" s="8"/>
    </row>
    <row r="862" spans="1:48" x14ac:dyDescent="0.25">
      <c r="A862" s="6">
        <v>10859</v>
      </c>
      <c r="B862" s="6">
        <v>449238</v>
      </c>
      <c r="C862" s="6">
        <v>5425178</v>
      </c>
      <c r="D862" s="205">
        <v>11</v>
      </c>
      <c r="E862" s="6" t="s">
        <v>212</v>
      </c>
      <c r="F862" s="6">
        <v>1</v>
      </c>
      <c r="G862" s="6">
        <v>150</v>
      </c>
      <c r="H862" s="6">
        <v>150</v>
      </c>
      <c r="I862" s="6">
        <v>50</v>
      </c>
      <c r="J862" s="6">
        <f t="shared" si="78"/>
        <v>7500</v>
      </c>
      <c r="K862" s="6"/>
      <c r="L862" s="84">
        <f t="shared" si="80"/>
        <v>7653.0612244897957</v>
      </c>
      <c r="M862" s="7"/>
      <c r="N862" s="7"/>
      <c r="O862" s="7"/>
      <c r="P862" s="7"/>
      <c r="Q862" s="7"/>
      <c r="R862" s="7"/>
      <c r="S862" s="119" t="s">
        <v>53</v>
      </c>
      <c r="T862" s="117">
        <v>1</v>
      </c>
      <c r="U862" s="10">
        <v>7653.0612244897957</v>
      </c>
      <c r="V862" s="98">
        <f t="shared" si="81"/>
        <v>1.5303953660118044E-5</v>
      </c>
      <c r="W862" s="119" t="s">
        <v>53</v>
      </c>
      <c r="X862" s="117">
        <v>1</v>
      </c>
      <c r="Y862" s="10">
        <v>7653.0612244897957</v>
      </c>
      <c r="Z862" s="98"/>
      <c r="AA862" s="9">
        <v>857</v>
      </c>
      <c r="AB862" s="119" t="s">
        <v>53</v>
      </c>
      <c r="AC862" s="117">
        <v>1</v>
      </c>
      <c r="AD862" s="10">
        <v>7653.0612244897957</v>
      </c>
      <c r="AE862" s="110">
        <f>(Tabelle1[[#This Row],[gesamter Wärmebedarf unter Berücksichtigung Wirkungsgrad Gasfeuerungsanlage (Gas) '[kWh/a'] 2030]]*0.7)/8760</f>
        <v>0.61154598825831696</v>
      </c>
      <c r="AF862" s="8">
        <f t="shared" si="79"/>
        <v>1.4795616096273778E-5</v>
      </c>
      <c r="AG862" s="119" t="s">
        <v>53</v>
      </c>
      <c r="AH862" s="117">
        <v>1</v>
      </c>
      <c r="AI862" s="10">
        <v>7653.0612244897957</v>
      </c>
      <c r="AJ862" s="98">
        <f t="shared" si="82"/>
        <v>7.2722201513786622E-6</v>
      </c>
      <c r="AK862" s="119" t="s">
        <v>53</v>
      </c>
      <c r="AL862" s="117">
        <v>1</v>
      </c>
      <c r="AM862" s="10">
        <v>7653.0612244897957</v>
      </c>
      <c r="AN862" s="98"/>
      <c r="AO862" s="119" t="s">
        <v>53</v>
      </c>
      <c r="AP862" s="117">
        <v>1</v>
      </c>
      <c r="AQ862" s="10">
        <v>7653.0612244897957</v>
      </c>
      <c r="AR862" s="98">
        <f t="shared" si="83"/>
        <v>7.2722201513786622E-6</v>
      </c>
      <c r="AS862" s="119" t="s">
        <v>53</v>
      </c>
      <c r="AT862" s="117">
        <v>1</v>
      </c>
      <c r="AU862" s="10">
        <v>7653.0612244897957</v>
      </c>
      <c r="AV862" s="8"/>
    </row>
    <row r="863" spans="1:48" x14ac:dyDescent="0.25">
      <c r="A863" s="6">
        <v>10860</v>
      </c>
      <c r="B863" s="6">
        <v>449233</v>
      </c>
      <c r="C863" s="6">
        <v>5425194</v>
      </c>
      <c r="D863" s="205">
        <v>15</v>
      </c>
      <c r="E863" s="6" t="s">
        <v>195</v>
      </c>
      <c r="F863" s="6">
        <v>1</v>
      </c>
      <c r="G863" s="6">
        <v>90</v>
      </c>
      <c r="H863" s="6">
        <v>90</v>
      </c>
      <c r="I863" s="6">
        <v>110</v>
      </c>
      <c r="J863" s="6">
        <f t="shared" si="78"/>
        <v>9900</v>
      </c>
      <c r="K863" s="6"/>
      <c r="L863" s="84">
        <f t="shared" si="80"/>
        <v>10102.040816326531</v>
      </c>
      <c r="M863" s="7"/>
      <c r="N863" s="7"/>
      <c r="O863" s="7"/>
      <c r="P863" s="7"/>
      <c r="Q863" s="7"/>
      <c r="R863" s="7"/>
      <c r="S863" s="119" t="s">
        <v>53</v>
      </c>
      <c r="T863" s="117">
        <v>1</v>
      </c>
      <c r="U863" s="10">
        <v>10102.040816326531</v>
      </c>
      <c r="V863" s="98">
        <f t="shared" si="81"/>
        <v>2.0201218831355819E-5</v>
      </c>
      <c r="W863" s="119" t="s">
        <v>53</v>
      </c>
      <c r="X863" s="117">
        <v>1</v>
      </c>
      <c r="Y863" s="10">
        <v>10102.040816326531</v>
      </c>
      <c r="Z863" s="98"/>
      <c r="AA863" s="9">
        <v>599</v>
      </c>
      <c r="AB863" s="119" t="s">
        <v>53</v>
      </c>
      <c r="AC863" s="117">
        <v>1</v>
      </c>
      <c r="AD863" s="10">
        <v>10102.040816326531</v>
      </c>
      <c r="AE863" s="110">
        <f>(Tabelle1[[#This Row],[gesamter Wärmebedarf unter Berücksichtigung Wirkungsgrad Gasfeuerungsanlage (Gas) '[kWh/a'] 2030]]*0.7)/8760</f>
        <v>0.80724070450097851</v>
      </c>
      <c r="AF863" s="8">
        <f t="shared" si="79"/>
        <v>1.9530213247081385E-5</v>
      </c>
      <c r="AG863" s="119" t="s">
        <v>53</v>
      </c>
      <c r="AH863" s="117">
        <v>1</v>
      </c>
      <c r="AI863" s="10">
        <v>10102.040816326531</v>
      </c>
      <c r="AJ863" s="98">
        <f t="shared" si="82"/>
        <v>9.5993305998198376E-6</v>
      </c>
      <c r="AK863" s="119" t="s">
        <v>53</v>
      </c>
      <c r="AL863" s="117">
        <v>1</v>
      </c>
      <c r="AM863" s="10">
        <v>10102.040816326531</v>
      </c>
      <c r="AN863" s="98"/>
      <c r="AO863" s="119" t="s">
        <v>53</v>
      </c>
      <c r="AP863" s="117">
        <v>1</v>
      </c>
      <c r="AQ863" s="10">
        <v>10102.040816326531</v>
      </c>
      <c r="AR863" s="98">
        <f t="shared" si="83"/>
        <v>9.5993305998198376E-6</v>
      </c>
      <c r="AS863" s="119" t="s">
        <v>53</v>
      </c>
      <c r="AT863" s="117">
        <v>1</v>
      </c>
      <c r="AU863" s="10">
        <v>10102.040816326531</v>
      </c>
      <c r="AV863" s="8"/>
    </row>
    <row r="864" spans="1:48" x14ac:dyDescent="0.25">
      <c r="A864" s="6">
        <v>10861</v>
      </c>
      <c r="B864" s="6">
        <v>449230</v>
      </c>
      <c r="C864" s="6">
        <v>5425201</v>
      </c>
      <c r="D864" s="205">
        <v>16</v>
      </c>
      <c r="E864" s="75" t="s">
        <v>210</v>
      </c>
      <c r="F864" s="6">
        <v>6.73</v>
      </c>
      <c r="G864" s="6">
        <v>70</v>
      </c>
      <c r="H864" s="6">
        <v>471.1</v>
      </c>
      <c r="I864" s="6">
        <v>300</v>
      </c>
      <c r="J864" s="6">
        <f t="shared" si="78"/>
        <v>141330</v>
      </c>
      <c r="K864" s="6"/>
      <c r="L864" s="84">
        <f t="shared" si="80"/>
        <v>144214.28571428571</v>
      </c>
      <c r="M864" s="7"/>
      <c r="N864" s="7"/>
      <c r="O864" s="7"/>
      <c r="P864" s="7"/>
      <c r="Q864" s="7"/>
      <c r="R864" s="7"/>
      <c r="S864" s="119" t="s">
        <v>53</v>
      </c>
      <c r="T864" s="117">
        <v>6.73</v>
      </c>
      <c r="U864" s="10">
        <v>144214.28571428571</v>
      </c>
      <c r="V864" s="98">
        <f t="shared" si="81"/>
        <v>2.8838770277126439E-4</v>
      </c>
      <c r="W864" s="119" t="s">
        <v>53</v>
      </c>
      <c r="X864" s="117">
        <v>6.73</v>
      </c>
      <c r="Y864" s="10">
        <v>144214.28571428571</v>
      </c>
      <c r="Z864" s="98"/>
      <c r="AA864" s="9">
        <v>71</v>
      </c>
      <c r="AB864" s="119" t="s">
        <v>53</v>
      </c>
      <c r="AC864" s="117">
        <v>6.73</v>
      </c>
      <c r="AD864" s="10">
        <v>144214.28571428571</v>
      </c>
      <c r="AE864" s="110">
        <f>(Tabelle1[[#This Row],[gesamter Wärmebedarf unter Berücksichtigung Wirkungsgrad Gasfeuerungsanlage (Gas) '[kWh/a'] 2030]]*0.7)/8760</f>
        <v>11.523972602739724</v>
      </c>
      <c r="AF864" s="8">
        <f t="shared" si="79"/>
        <v>2.7880858971818305E-4</v>
      </c>
      <c r="AG864" s="119" t="s">
        <v>53</v>
      </c>
      <c r="AH864" s="117">
        <v>6.73</v>
      </c>
      <c r="AI864" s="10">
        <v>144214.28571428571</v>
      </c>
      <c r="AJ864" s="98">
        <f t="shared" si="82"/>
        <v>1.3703771653257951E-4</v>
      </c>
      <c r="AK864" s="119" t="s">
        <v>53</v>
      </c>
      <c r="AL864" s="117">
        <v>6.73</v>
      </c>
      <c r="AM864" s="10">
        <v>144214.28571428571</v>
      </c>
      <c r="AN864" s="98"/>
      <c r="AO864" s="119" t="s">
        <v>53</v>
      </c>
      <c r="AP864" s="117">
        <v>6.73</v>
      </c>
      <c r="AQ864" s="10">
        <v>144214.28571428571</v>
      </c>
      <c r="AR864" s="98">
        <f t="shared" si="83"/>
        <v>1.3703771653257951E-4</v>
      </c>
      <c r="AS864" s="119" t="s">
        <v>53</v>
      </c>
      <c r="AT864" s="117">
        <v>6.73</v>
      </c>
      <c r="AU864" s="10">
        <v>144214.28571428571</v>
      </c>
      <c r="AV864" s="8"/>
    </row>
    <row r="865" spans="1:48" x14ac:dyDescent="0.25">
      <c r="A865" s="6">
        <v>10862</v>
      </c>
      <c r="B865" s="6">
        <v>449206</v>
      </c>
      <c r="C865" s="6">
        <v>5425189</v>
      </c>
      <c r="D865" s="205">
        <v>11</v>
      </c>
      <c r="E865" s="6" t="s">
        <v>212</v>
      </c>
      <c r="F865" s="6">
        <v>1</v>
      </c>
      <c r="G865" s="6">
        <v>150</v>
      </c>
      <c r="H865" s="6">
        <v>150</v>
      </c>
      <c r="I865" s="6">
        <v>300</v>
      </c>
      <c r="J865" s="6">
        <f t="shared" si="78"/>
        <v>45000</v>
      </c>
      <c r="K865" s="6"/>
      <c r="L865" s="84">
        <f t="shared" si="80"/>
        <v>45918.36734693878</v>
      </c>
      <c r="M865" s="7"/>
      <c r="N865" s="7"/>
      <c r="O865" s="7"/>
      <c r="P865" s="7"/>
      <c r="Q865" s="7"/>
      <c r="R865" s="7"/>
      <c r="S865" s="119" t="s">
        <v>54</v>
      </c>
      <c r="T865" s="117">
        <v>1</v>
      </c>
      <c r="U865" s="10">
        <v>0</v>
      </c>
      <c r="V865" s="98">
        <f t="shared" si="81"/>
        <v>0</v>
      </c>
      <c r="W865" s="119" t="s">
        <v>54</v>
      </c>
      <c r="X865" s="117">
        <v>1</v>
      </c>
      <c r="Y865" s="10">
        <v>0</v>
      </c>
      <c r="Z865" s="98"/>
      <c r="AA865" s="9">
        <v>1008</v>
      </c>
      <c r="AB865" s="119" t="s">
        <v>54</v>
      </c>
      <c r="AC865" s="117">
        <v>1</v>
      </c>
      <c r="AD865" s="10">
        <v>0</v>
      </c>
      <c r="AE865" s="110">
        <f>(Tabelle1[[#This Row],[gesamter Wärmebedarf unter Berücksichtigung Wirkungsgrad Gasfeuerungsanlage (Gas) '[kWh/a'] 2030]]*0.7)/8760</f>
        <v>0</v>
      </c>
      <c r="AF865" s="8">
        <f t="shared" si="79"/>
        <v>0</v>
      </c>
      <c r="AG865" s="119" t="s">
        <v>54</v>
      </c>
      <c r="AH865" s="117">
        <v>1</v>
      </c>
      <c r="AI865" s="10">
        <v>0</v>
      </c>
      <c r="AJ865" s="98">
        <f t="shared" si="82"/>
        <v>0</v>
      </c>
      <c r="AK865" s="119" t="s">
        <v>54</v>
      </c>
      <c r="AL865" s="117">
        <v>1</v>
      </c>
      <c r="AM865" s="10">
        <v>0</v>
      </c>
      <c r="AN865" s="98"/>
      <c r="AO865" s="119" t="s">
        <v>54</v>
      </c>
      <c r="AP865" s="117">
        <v>1</v>
      </c>
      <c r="AQ865" s="10">
        <v>0</v>
      </c>
      <c r="AR865" s="98">
        <f t="shared" si="83"/>
        <v>0</v>
      </c>
      <c r="AS865" s="119" t="s">
        <v>54</v>
      </c>
      <c r="AT865" s="117">
        <v>1</v>
      </c>
      <c r="AU865" s="10">
        <v>0</v>
      </c>
      <c r="AV865" s="8"/>
    </row>
    <row r="866" spans="1:48" x14ac:dyDescent="0.25">
      <c r="A866" s="6">
        <v>10863</v>
      </c>
      <c r="B866" s="6">
        <v>449202</v>
      </c>
      <c r="C866" s="6">
        <v>5425196</v>
      </c>
      <c r="D866" s="205">
        <v>10</v>
      </c>
      <c r="E866" s="6" t="s">
        <v>195</v>
      </c>
      <c r="F866" s="6">
        <v>1</v>
      </c>
      <c r="G866" s="6">
        <v>90</v>
      </c>
      <c r="H866" s="6">
        <v>90</v>
      </c>
      <c r="I866" s="6">
        <v>210</v>
      </c>
      <c r="J866" s="6">
        <f t="shared" si="78"/>
        <v>18900</v>
      </c>
      <c r="K866" s="6"/>
      <c r="L866" s="84">
        <f t="shared" si="80"/>
        <v>19285.714285714286</v>
      </c>
      <c r="M866" s="7"/>
      <c r="N866" s="7"/>
      <c r="O866" s="7"/>
      <c r="P866" s="7"/>
      <c r="Q866" s="7"/>
      <c r="R866" s="7"/>
      <c r="S866" s="119" t="s">
        <v>53</v>
      </c>
      <c r="T866" s="117">
        <v>1</v>
      </c>
      <c r="U866" s="10">
        <v>19285.714285714286</v>
      </c>
      <c r="V866" s="98">
        <f t="shared" si="81"/>
        <v>3.8565963223497472E-5</v>
      </c>
      <c r="W866" s="119" t="s">
        <v>53</v>
      </c>
      <c r="X866" s="117">
        <v>1</v>
      </c>
      <c r="Y866" s="10">
        <v>19285.714285714286</v>
      </c>
      <c r="Z866" s="98"/>
      <c r="AA866" s="9">
        <v>434</v>
      </c>
      <c r="AB866" s="119" t="s">
        <v>53</v>
      </c>
      <c r="AC866" s="117">
        <v>1</v>
      </c>
      <c r="AD866" s="10">
        <v>19285.714285714286</v>
      </c>
      <c r="AE866" s="110">
        <f>(Tabelle1[[#This Row],[gesamter Wärmebedarf unter Berücksichtigung Wirkungsgrad Gasfeuerungsanlage (Gas) '[kWh/a'] 2030]]*0.7)/8760</f>
        <v>1.5410958904109588</v>
      </c>
      <c r="AF866" s="8">
        <f t="shared" si="79"/>
        <v>3.7284952562609917E-5</v>
      </c>
      <c r="AG866" s="119" t="s">
        <v>53</v>
      </c>
      <c r="AH866" s="117">
        <v>1</v>
      </c>
      <c r="AI866" s="10">
        <v>19285.714285714286</v>
      </c>
      <c r="AJ866" s="98">
        <f t="shared" si="82"/>
        <v>1.8325994781474234E-5</v>
      </c>
      <c r="AK866" s="119" t="s">
        <v>53</v>
      </c>
      <c r="AL866" s="117">
        <v>1</v>
      </c>
      <c r="AM866" s="10">
        <v>19285.714285714286</v>
      </c>
      <c r="AN866" s="98"/>
      <c r="AO866" s="119" t="s">
        <v>53</v>
      </c>
      <c r="AP866" s="117">
        <v>1</v>
      </c>
      <c r="AQ866" s="10">
        <v>19285.714285714286</v>
      </c>
      <c r="AR866" s="98">
        <f t="shared" si="83"/>
        <v>1.8325994781474234E-5</v>
      </c>
      <c r="AS866" s="119" t="s">
        <v>53</v>
      </c>
      <c r="AT866" s="117">
        <v>1</v>
      </c>
      <c r="AU866" s="10">
        <v>19285.714285714286</v>
      </c>
      <c r="AV866" s="8"/>
    </row>
    <row r="867" spans="1:48" x14ac:dyDescent="0.25">
      <c r="A867" s="6">
        <v>10864</v>
      </c>
      <c r="B867" s="6">
        <v>449218</v>
      </c>
      <c r="C867" s="6">
        <v>5425212</v>
      </c>
      <c r="D867" s="205">
        <v>12</v>
      </c>
      <c r="E867" s="6" t="s">
        <v>211</v>
      </c>
      <c r="F867" s="6">
        <v>2</v>
      </c>
      <c r="G867" s="6">
        <v>112</v>
      </c>
      <c r="H867" s="6">
        <v>224</v>
      </c>
      <c r="I867" s="6">
        <v>80</v>
      </c>
      <c r="J867" s="6">
        <f t="shared" si="78"/>
        <v>17920</v>
      </c>
      <c r="K867" s="6"/>
      <c r="L867" s="84">
        <f t="shared" si="80"/>
        <v>18285.714285714286</v>
      </c>
      <c r="M867" s="7"/>
      <c r="N867" s="7"/>
      <c r="O867" s="7"/>
      <c r="P867" s="7"/>
      <c r="Q867" s="7"/>
      <c r="R867" s="7"/>
      <c r="S867" s="119" t="s">
        <v>54</v>
      </c>
      <c r="T867" s="117">
        <v>2</v>
      </c>
      <c r="U867" s="10">
        <v>0</v>
      </c>
      <c r="V867" s="98">
        <f t="shared" si="81"/>
        <v>0</v>
      </c>
      <c r="W867" s="119" t="s">
        <v>54</v>
      </c>
      <c r="X867" s="117">
        <v>2</v>
      </c>
      <c r="Y867" s="10">
        <v>0</v>
      </c>
      <c r="Z867" s="98"/>
      <c r="AA867" s="9">
        <v>414</v>
      </c>
      <c r="AB867" s="119" t="s">
        <v>54</v>
      </c>
      <c r="AC867" s="117">
        <v>2</v>
      </c>
      <c r="AD867" s="10">
        <v>0</v>
      </c>
      <c r="AE867" s="110">
        <f>(Tabelle1[[#This Row],[gesamter Wärmebedarf unter Berücksichtigung Wirkungsgrad Gasfeuerungsanlage (Gas) '[kWh/a'] 2030]]*0.7)/8760</f>
        <v>0</v>
      </c>
      <c r="AF867" s="8">
        <f t="shared" si="79"/>
        <v>0</v>
      </c>
      <c r="AG867" s="119" t="s">
        <v>54</v>
      </c>
      <c r="AH867" s="117">
        <v>2</v>
      </c>
      <c r="AI867" s="10">
        <v>0</v>
      </c>
      <c r="AJ867" s="98">
        <f t="shared" si="82"/>
        <v>0</v>
      </c>
      <c r="AK867" s="119" t="s">
        <v>54</v>
      </c>
      <c r="AL867" s="117">
        <v>2</v>
      </c>
      <c r="AM867" s="10">
        <v>0</v>
      </c>
      <c r="AN867" s="98"/>
      <c r="AO867" s="119" t="s">
        <v>54</v>
      </c>
      <c r="AP867" s="117">
        <v>2</v>
      </c>
      <c r="AQ867" s="10">
        <v>0</v>
      </c>
      <c r="AR867" s="98">
        <f t="shared" si="83"/>
        <v>0</v>
      </c>
      <c r="AS867" s="119" t="s">
        <v>54</v>
      </c>
      <c r="AT867" s="117">
        <v>2</v>
      </c>
      <c r="AU867" s="10">
        <v>0</v>
      </c>
      <c r="AV867" s="8"/>
    </row>
    <row r="868" spans="1:48" x14ac:dyDescent="0.25">
      <c r="A868" s="6">
        <v>10865</v>
      </c>
      <c r="B868" s="6">
        <v>449190</v>
      </c>
      <c r="C868" s="6">
        <v>5425218</v>
      </c>
      <c r="D868" s="205">
        <v>10</v>
      </c>
      <c r="E868" s="75" t="s">
        <v>210</v>
      </c>
      <c r="F868" s="6">
        <v>6.73</v>
      </c>
      <c r="G868" s="6">
        <v>70</v>
      </c>
      <c r="H868" s="6">
        <v>471.1</v>
      </c>
      <c r="I868" s="6">
        <v>90</v>
      </c>
      <c r="J868" s="6">
        <f t="shared" si="78"/>
        <v>42399</v>
      </c>
      <c r="K868" s="6"/>
      <c r="L868" s="84">
        <f t="shared" si="80"/>
        <v>43264.285714285717</v>
      </c>
      <c r="M868" s="7"/>
      <c r="N868" s="7"/>
      <c r="O868" s="7"/>
      <c r="P868" s="7"/>
      <c r="Q868" s="7"/>
      <c r="R868" s="7"/>
      <c r="S868" s="119" t="s">
        <v>54</v>
      </c>
      <c r="T868" s="117">
        <v>6.73</v>
      </c>
      <c r="U868" s="10">
        <v>0</v>
      </c>
      <c r="V868" s="98">
        <f t="shared" si="81"/>
        <v>0</v>
      </c>
      <c r="W868" s="119" t="s">
        <v>54</v>
      </c>
      <c r="X868" s="117">
        <v>6.73</v>
      </c>
      <c r="Y868" s="10">
        <v>0</v>
      </c>
      <c r="Z868" s="98"/>
      <c r="AA868" s="9">
        <v>656</v>
      </c>
      <c r="AB868" s="119" t="s">
        <v>54</v>
      </c>
      <c r="AC868" s="117">
        <v>6.73</v>
      </c>
      <c r="AD868" s="10">
        <v>0</v>
      </c>
      <c r="AE868" s="110">
        <f>(Tabelle1[[#This Row],[gesamter Wärmebedarf unter Berücksichtigung Wirkungsgrad Gasfeuerungsanlage (Gas) '[kWh/a'] 2030]]*0.7)/8760</f>
        <v>0</v>
      </c>
      <c r="AF868" s="8">
        <f t="shared" si="79"/>
        <v>0</v>
      </c>
      <c r="AG868" s="119" t="s">
        <v>54</v>
      </c>
      <c r="AH868" s="117">
        <v>6.73</v>
      </c>
      <c r="AI868" s="10">
        <v>0</v>
      </c>
      <c r="AJ868" s="98">
        <f t="shared" si="82"/>
        <v>0</v>
      </c>
      <c r="AK868" s="119" t="s">
        <v>54</v>
      </c>
      <c r="AL868" s="117">
        <v>6.73</v>
      </c>
      <c r="AM868" s="10">
        <v>0</v>
      </c>
      <c r="AN868" s="98"/>
      <c r="AO868" s="119" t="s">
        <v>54</v>
      </c>
      <c r="AP868" s="117">
        <v>6.73</v>
      </c>
      <c r="AQ868" s="10">
        <v>0</v>
      </c>
      <c r="AR868" s="98">
        <f t="shared" si="83"/>
        <v>0</v>
      </c>
      <c r="AS868" s="119" t="s">
        <v>54</v>
      </c>
      <c r="AT868" s="117">
        <v>6.73</v>
      </c>
      <c r="AU868" s="10">
        <v>0</v>
      </c>
      <c r="AV868" s="8"/>
    </row>
    <row r="869" spans="1:48" x14ac:dyDescent="0.25">
      <c r="A869" s="6">
        <v>10866</v>
      </c>
      <c r="B869" s="6">
        <v>449211</v>
      </c>
      <c r="C869" s="6">
        <v>5425233</v>
      </c>
      <c r="D869" s="205">
        <v>16</v>
      </c>
      <c r="E869" s="6" t="s">
        <v>211</v>
      </c>
      <c r="F869" s="6">
        <v>2</v>
      </c>
      <c r="G869" s="6">
        <v>112</v>
      </c>
      <c r="H869" s="6">
        <v>224</v>
      </c>
      <c r="I869" s="6">
        <v>40</v>
      </c>
      <c r="J869" s="6">
        <f t="shared" si="78"/>
        <v>8960</v>
      </c>
      <c r="K869" s="6"/>
      <c r="L869" s="84">
        <f t="shared" si="80"/>
        <v>9142.8571428571431</v>
      </c>
      <c r="M869" s="7"/>
      <c r="N869" s="7"/>
      <c r="O869" s="7"/>
      <c r="P869" s="7"/>
      <c r="Q869" s="7"/>
      <c r="R869" s="7"/>
      <c r="S869" s="119" t="s">
        <v>54</v>
      </c>
      <c r="T869" s="117">
        <v>2</v>
      </c>
      <c r="U869" s="10">
        <v>0</v>
      </c>
      <c r="V869" s="98">
        <f t="shared" si="81"/>
        <v>0</v>
      </c>
      <c r="W869" s="119" t="s">
        <v>54</v>
      </c>
      <c r="X869" s="117">
        <v>2</v>
      </c>
      <c r="Y869" s="10">
        <v>0</v>
      </c>
      <c r="Z869" s="98"/>
      <c r="AA869" s="9">
        <v>1112</v>
      </c>
      <c r="AB869" s="119" t="s">
        <v>54</v>
      </c>
      <c r="AC869" s="117">
        <v>2</v>
      </c>
      <c r="AD869" s="10">
        <v>0</v>
      </c>
      <c r="AE869" s="110">
        <f>(Tabelle1[[#This Row],[gesamter Wärmebedarf unter Berücksichtigung Wirkungsgrad Gasfeuerungsanlage (Gas) '[kWh/a'] 2030]]*0.7)/8760</f>
        <v>0</v>
      </c>
      <c r="AF869" s="8">
        <f t="shared" si="79"/>
        <v>0</v>
      </c>
      <c r="AG869" s="119" t="s">
        <v>54</v>
      </c>
      <c r="AH869" s="117">
        <v>2</v>
      </c>
      <c r="AI869" s="10">
        <v>0</v>
      </c>
      <c r="AJ869" s="98">
        <f t="shared" si="82"/>
        <v>0</v>
      </c>
      <c r="AK869" s="119" t="s">
        <v>54</v>
      </c>
      <c r="AL869" s="117">
        <v>2</v>
      </c>
      <c r="AM869" s="10">
        <v>0</v>
      </c>
      <c r="AN869" s="98"/>
      <c r="AO869" s="119" t="s">
        <v>54</v>
      </c>
      <c r="AP869" s="117">
        <v>2</v>
      </c>
      <c r="AQ869" s="10">
        <v>0</v>
      </c>
      <c r="AR869" s="98">
        <f t="shared" si="83"/>
        <v>0</v>
      </c>
      <c r="AS869" s="119" t="s">
        <v>54</v>
      </c>
      <c r="AT869" s="117">
        <v>2</v>
      </c>
      <c r="AU869" s="10">
        <v>0</v>
      </c>
      <c r="AV869" s="8"/>
    </row>
    <row r="870" spans="1:48" x14ac:dyDescent="0.25">
      <c r="A870" s="6">
        <v>10867</v>
      </c>
      <c r="B870" s="6">
        <v>449247</v>
      </c>
      <c r="C870" s="6">
        <v>5424985</v>
      </c>
      <c r="D870" s="205">
        <v>13</v>
      </c>
      <c r="E870" s="6" t="s">
        <v>212</v>
      </c>
      <c r="F870" s="6">
        <v>1</v>
      </c>
      <c r="G870" s="6">
        <v>150</v>
      </c>
      <c r="H870" s="6">
        <v>150</v>
      </c>
      <c r="I870" s="6">
        <v>100</v>
      </c>
      <c r="J870" s="6">
        <f t="shared" si="78"/>
        <v>15000</v>
      </c>
      <c r="K870" s="6"/>
      <c r="L870" s="84">
        <f t="shared" si="80"/>
        <v>15306.122448979591</v>
      </c>
      <c r="M870" s="7"/>
      <c r="N870" s="7"/>
      <c r="O870" s="7"/>
      <c r="P870" s="7"/>
      <c r="Q870" s="7"/>
      <c r="R870" s="7"/>
      <c r="S870" s="119" t="s">
        <v>53</v>
      </c>
      <c r="T870" s="117">
        <v>1</v>
      </c>
      <c r="U870" s="10">
        <v>15306.122448979591</v>
      </c>
      <c r="V870" s="98">
        <f t="shared" si="81"/>
        <v>3.0607907320236087E-5</v>
      </c>
      <c r="W870" s="119" t="s">
        <v>53</v>
      </c>
      <c r="X870" s="117">
        <v>1</v>
      </c>
      <c r="Y870" s="10">
        <v>15306.122448979591</v>
      </c>
      <c r="Z870" s="98"/>
      <c r="AA870" s="9">
        <v>1045</v>
      </c>
      <c r="AB870" s="119" t="s">
        <v>53</v>
      </c>
      <c r="AC870" s="117">
        <v>1</v>
      </c>
      <c r="AD870" s="10">
        <v>15306.122448979591</v>
      </c>
      <c r="AE870" s="110">
        <f>(Tabelle1[[#This Row],[gesamter Wärmebedarf unter Berücksichtigung Wirkungsgrad Gasfeuerungsanlage (Gas) '[kWh/a'] 2030]]*0.7)/8760</f>
        <v>1.2230919765166339</v>
      </c>
      <c r="AF870" s="8">
        <f t="shared" si="79"/>
        <v>2.9591232192547556E-5</v>
      </c>
      <c r="AG870" s="119" t="s">
        <v>53</v>
      </c>
      <c r="AH870" s="117">
        <v>1</v>
      </c>
      <c r="AI870" s="10">
        <v>15306.122448979591</v>
      </c>
      <c r="AJ870" s="98">
        <f t="shared" si="82"/>
        <v>1.4544440302757324E-5</v>
      </c>
      <c r="AK870" s="119" t="s">
        <v>53</v>
      </c>
      <c r="AL870" s="117">
        <v>1</v>
      </c>
      <c r="AM870" s="10">
        <v>15306.122448979591</v>
      </c>
      <c r="AN870" s="98"/>
      <c r="AO870" s="119" t="s">
        <v>53</v>
      </c>
      <c r="AP870" s="117">
        <v>1</v>
      </c>
      <c r="AQ870" s="10">
        <v>15306.122448979591</v>
      </c>
      <c r="AR870" s="98">
        <f t="shared" si="83"/>
        <v>1.4544440302757324E-5</v>
      </c>
      <c r="AS870" s="119" t="s">
        <v>53</v>
      </c>
      <c r="AT870" s="117">
        <v>1</v>
      </c>
      <c r="AU870" s="10">
        <v>15306.122448979591</v>
      </c>
      <c r="AV870" s="8"/>
    </row>
    <row r="871" spans="1:48" x14ac:dyDescent="0.25">
      <c r="A871" s="6">
        <v>10868</v>
      </c>
      <c r="B871" s="6">
        <v>449248</v>
      </c>
      <c r="C871" s="6">
        <v>5424973</v>
      </c>
      <c r="D871" s="205">
        <v>12</v>
      </c>
      <c r="E871" s="6" t="s">
        <v>212</v>
      </c>
      <c r="F871" s="6">
        <v>1</v>
      </c>
      <c r="G871" s="6">
        <v>150</v>
      </c>
      <c r="H871" s="6">
        <v>150</v>
      </c>
      <c r="I871" s="6">
        <v>150</v>
      </c>
      <c r="J871" s="6">
        <f t="shared" si="78"/>
        <v>22500</v>
      </c>
      <c r="K871" s="6"/>
      <c r="L871" s="84">
        <f t="shared" si="80"/>
        <v>22959.18367346939</v>
      </c>
      <c r="M871" s="7"/>
      <c r="N871" s="7"/>
      <c r="O871" s="7"/>
      <c r="P871" s="7"/>
      <c r="Q871" s="7"/>
      <c r="R871" s="7"/>
      <c r="S871" s="119" t="s">
        <v>54</v>
      </c>
      <c r="T871" s="117">
        <v>1</v>
      </c>
      <c r="U871" s="10">
        <v>0</v>
      </c>
      <c r="V871" s="98">
        <f t="shared" si="81"/>
        <v>0</v>
      </c>
      <c r="W871" s="119" t="s">
        <v>54</v>
      </c>
      <c r="X871" s="117">
        <v>1</v>
      </c>
      <c r="Y871" s="10">
        <v>0</v>
      </c>
      <c r="Z871" s="98"/>
      <c r="AA871" s="9">
        <v>1572</v>
      </c>
      <c r="AB871" s="119" t="s">
        <v>54</v>
      </c>
      <c r="AC871" s="117">
        <v>1</v>
      </c>
      <c r="AD871" s="10">
        <v>0</v>
      </c>
      <c r="AE871" s="110">
        <f>(Tabelle1[[#This Row],[gesamter Wärmebedarf unter Berücksichtigung Wirkungsgrad Gasfeuerungsanlage (Gas) '[kWh/a'] 2030]]*0.7)/8760</f>
        <v>0</v>
      </c>
      <c r="AF871" s="8">
        <f t="shared" si="79"/>
        <v>0</v>
      </c>
      <c r="AG871" s="119" t="s">
        <v>54</v>
      </c>
      <c r="AH871" s="117">
        <v>1</v>
      </c>
      <c r="AI871" s="10">
        <v>0</v>
      </c>
      <c r="AJ871" s="98">
        <f t="shared" si="82"/>
        <v>0</v>
      </c>
      <c r="AK871" s="119" t="s">
        <v>54</v>
      </c>
      <c r="AL871" s="117">
        <v>1</v>
      </c>
      <c r="AM871" s="10">
        <v>0</v>
      </c>
      <c r="AN871" s="98"/>
      <c r="AO871" s="119" t="s">
        <v>54</v>
      </c>
      <c r="AP871" s="117">
        <v>1</v>
      </c>
      <c r="AQ871" s="10">
        <v>0</v>
      </c>
      <c r="AR871" s="98">
        <f t="shared" si="83"/>
        <v>0</v>
      </c>
      <c r="AS871" s="119" t="s">
        <v>54</v>
      </c>
      <c r="AT871" s="117">
        <v>1</v>
      </c>
      <c r="AU871" s="10">
        <v>0</v>
      </c>
      <c r="AV871" s="8"/>
    </row>
    <row r="872" spans="1:48" x14ac:dyDescent="0.25">
      <c r="A872" s="6">
        <v>10869</v>
      </c>
      <c r="B872" s="6">
        <v>449244</v>
      </c>
      <c r="C872" s="6">
        <v>5424952</v>
      </c>
      <c r="D872" s="205">
        <v>10</v>
      </c>
      <c r="E872" s="6" t="s">
        <v>212</v>
      </c>
      <c r="F872" s="6">
        <v>1</v>
      </c>
      <c r="G872" s="6">
        <v>150</v>
      </c>
      <c r="H872" s="6">
        <v>150</v>
      </c>
      <c r="I872" s="6">
        <v>180</v>
      </c>
      <c r="J872" s="6">
        <f t="shared" si="78"/>
        <v>27000</v>
      </c>
      <c r="K872" s="6"/>
      <c r="L872" s="84">
        <f t="shared" si="80"/>
        <v>27551.020408163266</v>
      </c>
      <c r="M872" s="7"/>
      <c r="N872" s="7"/>
      <c r="O872" s="7"/>
      <c r="P872" s="7"/>
      <c r="Q872" s="7"/>
      <c r="R872" s="7"/>
      <c r="S872" s="119" t="s">
        <v>53</v>
      </c>
      <c r="T872" s="117">
        <v>1</v>
      </c>
      <c r="U872" s="10">
        <v>27551.020408163266</v>
      </c>
      <c r="V872" s="98">
        <f t="shared" si="81"/>
        <v>5.5094233176424957E-5</v>
      </c>
      <c r="W872" s="119" t="s">
        <v>53</v>
      </c>
      <c r="X872" s="117">
        <v>1</v>
      </c>
      <c r="Y872" s="10">
        <v>27551.020408163266</v>
      </c>
      <c r="Z872" s="98"/>
      <c r="AA872" s="9">
        <v>730</v>
      </c>
      <c r="AB872" s="119" t="s">
        <v>53</v>
      </c>
      <c r="AC872" s="117">
        <v>1</v>
      </c>
      <c r="AD872" s="10">
        <v>27551.020408163266</v>
      </c>
      <c r="AE872" s="110">
        <f>(Tabelle1[[#This Row],[gesamter Wärmebedarf unter Berücksichtigung Wirkungsgrad Gasfeuerungsanlage (Gas) '[kWh/a'] 2030]]*0.7)/8760</f>
        <v>2.2015655577299413</v>
      </c>
      <c r="AF872" s="8">
        <f t="shared" si="79"/>
        <v>5.3264217946585601E-5</v>
      </c>
      <c r="AG872" s="119" t="s">
        <v>53</v>
      </c>
      <c r="AH872" s="117">
        <v>1</v>
      </c>
      <c r="AI872" s="10">
        <v>27551.020408163266</v>
      </c>
      <c r="AJ872" s="98">
        <f t="shared" si="82"/>
        <v>2.6179992544963188E-5</v>
      </c>
      <c r="AK872" s="119" t="s">
        <v>53</v>
      </c>
      <c r="AL872" s="117">
        <v>1</v>
      </c>
      <c r="AM872" s="10">
        <v>27551.020408163266</v>
      </c>
      <c r="AN872" s="98"/>
      <c r="AO872" s="119" t="s">
        <v>53</v>
      </c>
      <c r="AP872" s="117">
        <v>1</v>
      </c>
      <c r="AQ872" s="10">
        <v>27551.020408163266</v>
      </c>
      <c r="AR872" s="98">
        <f t="shared" si="83"/>
        <v>2.6179992544963188E-5</v>
      </c>
      <c r="AS872" s="119" t="s">
        <v>54</v>
      </c>
      <c r="AT872" s="117">
        <v>1</v>
      </c>
      <c r="AU872" s="10">
        <v>0</v>
      </c>
      <c r="AV872" s="8"/>
    </row>
    <row r="873" spans="1:48" x14ac:dyDescent="0.25">
      <c r="A873" s="6">
        <v>10870</v>
      </c>
      <c r="B873" s="6">
        <v>449241</v>
      </c>
      <c r="C873" s="6">
        <v>5424920</v>
      </c>
      <c r="D873" s="205">
        <v>11</v>
      </c>
      <c r="E873" s="6" t="s">
        <v>211</v>
      </c>
      <c r="F873" s="6">
        <v>2</v>
      </c>
      <c r="G873" s="6">
        <v>112</v>
      </c>
      <c r="H873" s="6">
        <v>224</v>
      </c>
      <c r="I873" s="6">
        <v>130</v>
      </c>
      <c r="J873" s="6">
        <f t="shared" si="78"/>
        <v>29120</v>
      </c>
      <c r="K873" s="6"/>
      <c r="L873" s="84">
        <f t="shared" si="80"/>
        <v>29714.285714285714</v>
      </c>
      <c r="M873" s="7"/>
      <c r="N873" s="7"/>
      <c r="O873" s="7"/>
      <c r="P873" s="7"/>
      <c r="Q873" s="7"/>
      <c r="R873" s="7"/>
      <c r="S873" s="119" t="s">
        <v>54</v>
      </c>
      <c r="T873" s="117">
        <v>2</v>
      </c>
      <c r="U873" s="10">
        <v>0</v>
      </c>
      <c r="V873" s="98">
        <f t="shared" si="81"/>
        <v>0</v>
      </c>
      <c r="W873" s="119" t="s">
        <v>54</v>
      </c>
      <c r="X873" s="117">
        <v>2</v>
      </c>
      <c r="Y873" s="10">
        <v>0</v>
      </c>
      <c r="Z873" s="98"/>
      <c r="AA873" s="9">
        <v>1420</v>
      </c>
      <c r="AB873" s="119" t="s">
        <v>54</v>
      </c>
      <c r="AC873" s="117">
        <v>2</v>
      </c>
      <c r="AD873" s="10">
        <v>0</v>
      </c>
      <c r="AE873" s="110">
        <f>(Tabelle1[[#This Row],[gesamter Wärmebedarf unter Berücksichtigung Wirkungsgrad Gasfeuerungsanlage (Gas) '[kWh/a'] 2030]]*0.7)/8760</f>
        <v>0</v>
      </c>
      <c r="AF873" s="8">
        <f t="shared" si="79"/>
        <v>0</v>
      </c>
      <c r="AG873" s="119" t="s">
        <v>54</v>
      </c>
      <c r="AH873" s="117">
        <v>2</v>
      </c>
      <c r="AI873" s="10">
        <v>0</v>
      </c>
      <c r="AJ873" s="98">
        <f t="shared" si="82"/>
        <v>0</v>
      </c>
      <c r="AK873" s="119" t="s">
        <v>54</v>
      </c>
      <c r="AL873" s="117">
        <v>2</v>
      </c>
      <c r="AM873" s="10">
        <v>0</v>
      </c>
      <c r="AN873" s="98"/>
      <c r="AO873" s="119" t="s">
        <v>54</v>
      </c>
      <c r="AP873" s="117">
        <v>2</v>
      </c>
      <c r="AQ873" s="10">
        <v>0</v>
      </c>
      <c r="AR873" s="98">
        <f t="shared" si="83"/>
        <v>0</v>
      </c>
      <c r="AS873" s="119" t="s">
        <v>54</v>
      </c>
      <c r="AT873" s="117">
        <v>2</v>
      </c>
      <c r="AU873" s="10">
        <v>0</v>
      </c>
      <c r="AV873" s="8"/>
    </row>
    <row r="874" spans="1:48" x14ac:dyDescent="0.25">
      <c r="A874" s="6">
        <v>10871</v>
      </c>
      <c r="B874" s="6">
        <v>449222</v>
      </c>
      <c r="C874" s="6">
        <v>5424949</v>
      </c>
      <c r="D874" s="205">
        <v>20</v>
      </c>
      <c r="E874" s="6" t="s">
        <v>195</v>
      </c>
      <c r="F874" s="6">
        <v>1</v>
      </c>
      <c r="G874" s="6">
        <v>90</v>
      </c>
      <c r="H874" s="6">
        <v>90</v>
      </c>
      <c r="I874" s="6">
        <v>60</v>
      </c>
      <c r="J874" s="6">
        <f t="shared" si="78"/>
        <v>5400</v>
      </c>
      <c r="K874" s="6"/>
      <c r="L874" s="84">
        <f t="shared" si="80"/>
        <v>5510.2040816326535</v>
      </c>
      <c r="M874" s="7"/>
      <c r="N874" s="7"/>
      <c r="O874" s="7"/>
      <c r="P874" s="7"/>
      <c r="Q874" s="7"/>
      <c r="R874" s="7"/>
      <c r="S874" s="119" t="s">
        <v>53</v>
      </c>
      <c r="T874" s="117">
        <v>1</v>
      </c>
      <c r="U874" s="10">
        <v>5510.2040816326535</v>
      </c>
      <c r="V874" s="98">
        <f t="shared" si="81"/>
        <v>1.1018846635284993E-5</v>
      </c>
      <c r="W874" s="119" t="s">
        <v>53</v>
      </c>
      <c r="X874" s="117">
        <v>1</v>
      </c>
      <c r="Y874" s="10">
        <v>5510.2040816326535</v>
      </c>
      <c r="Z874" s="98"/>
      <c r="AA874" s="9">
        <v>154</v>
      </c>
      <c r="AB874" s="119" t="s">
        <v>53</v>
      </c>
      <c r="AC874" s="117">
        <v>1</v>
      </c>
      <c r="AD874" s="10">
        <v>5510.2040816326535</v>
      </c>
      <c r="AE874" s="110">
        <f>(Tabelle1[[#This Row],[gesamter Wärmebedarf unter Berücksichtigung Wirkungsgrad Gasfeuerungsanlage (Gas) '[kWh/a'] 2030]]*0.7)/8760</f>
        <v>0.44031311154598829</v>
      </c>
      <c r="AF874" s="8">
        <f t="shared" si="79"/>
        <v>1.065284358931712E-5</v>
      </c>
      <c r="AG874" s="119" t="s">
        <v>53</v>
      </c>
      <c r="AH874" s="117">
        <v>1</v>
      </c>
      <c r="AI874" s="10">
        <v>5510.2040816326535</v>
      </c>
      <c r="AJ874" s="98">
        <f t="shared" si="82"/>
        <v>5.2359985089926384E-6</v>
      </c>
      <c r="AK874" s="119" t="s">
        <v>53</v>
      </c>
      <c r="AL874" s="117">
        <v>1</v>
      </c>
      <c r="AM874" s="10">
        <v>5510.2040816326535</v>
      </c>
      <c r="AN874" s="98"/>
      <c r="AO874" s="119" t="s">
        <v>53</v>
      </c>
      <c r="AP874" s="117">
        <v>1</v>
      </c>
      <c r="AQ874" s="10">
        <v>5510.2040816326535</v>
      </c>
      <c r="AR874" s="98">
        <f t="shared" si="83"/>
        <v>5.2359985089926384E-6</v>
      </c>
      <c r="AS874" s="119" t="s">
        <v>53</v>
      </c>
      <c r="AT874" s="117">
        <v>1</v>
      </c>
      <c r="AU874" s="10">
        <v>5510.2040816326535</v>
      </c>
      <c r="AV874" s="8"/>
    </row>
    <row r="875" spans="1:48" x14ac:dyDescent="0.25">
      <c r="A875" s="6">
        <v>10872</v>
      </c>
      <c r="B875" s="6">
        <v>449221</v>
      </c>
      <c r="C875" s="6">
        <v>5424908</v>
      </c>
      <c r="D875" s="205">
        <v>21</v>
      </c>
      <c r="E875" s="6" t="s">
        <v>212</v>
      </c>
      <c r="F875" s="6">
        <v>1</v>
      </c>
      <c r="G875" s="6">
        <v>150</v>
      </c>
      <c r="H875" s="6">
        <v>150</v>
      </c>
      <c r="I875" s="6">
        <v>230</v>
      </c>
      <c r="J875" s="6">
        <f t="shared" si="78"/>
        <v>34500</v>
      </c>
      <c r="K875" s="6"/>
      <c r="L875" s="84">
        <f t="shared" si="80"/>
        <v>35204.081632653062</v>
      </c>
      <c r="M875" s="7"/>
      <c r="N875" s="7"/>
      <c r="O875" s="7"/>
      <c r="P875" s="7"/>
      <c r="Q875" s="7"/>
      <c r="R875" s="7"/>
      <c r="S875" s="119" t="s">
        <v>53</v>
      </c>
      <c r="T875" s="117">
        <v>1</v>
      </c>
      <c r="U875" s="10">
        <v>35204.081632653062</v>
      </c>
      <c r="V875" s="98">
        <f t="shared" si="81"/>
        <v>7.0398186836542994E-5</v>
      </c>
      <c r="W875" s="119" t="s">
        <v>53</v>
      </c>
      <c r="X875" s="117">
        <v>1</v>
      </c>
      <c r="Y875" s="10">
        <v>35204.081632653062</v>
      </c>
      <c r="Z875" s="98"/>
      <c r="AA875" s="9">
        <v>417</v>
      </c>
      <c r="AB875" s="119" t="s">
        <v>53</v>
      </c>
      <c r="AC875" s="117">
        <v>1</v>
      </c>
      <c r="AD875" s="10">
        <v>35204.081632653062</v>
      </c>
      <c r="AE875" s="110">
        <f>(Tabelle1[[#This Row],[gesamter Wärmebedarf unter Berücksichtigung Wirkungsgrad Gasfeuerungsanlage (Gas) '[kWh/a'] 2030]]*0.7)/8760</f>
        <v>2.8131115459882583</v>
      </c>
      <c r="AF875" s="8">
        <f t="shared" si="79"/>
        <v>6.8059834042859374E-5</v>
      </c>
      <c r="AG875" s="119" t="s">
        <v>53</v>
      </c>
      <c r="AH875" s="117">
        <v>1</v>
      </c>
      <c r="AI875" s="10">
        <v>35204.081632653062</v>
      </c>
      <c r="AJ875" s="98">
        <f t="shared" si="82"/>
        <v>3.3452212696341853E-5</v>
      </c>
      <c r="AK875" s="119" t="s">
        <v>53</v>
      </c>
      <c r="AL875" s="117">
        <v>1</v>
      </c>
      <c r="AM875" s="10">
        <v>35204.081632653062</v>
      </c>
      <c r="AN875" s="98"/>
      <c r="AO875" s="119" t="s">
        <v>53</v>
      </c>
      <c r="AP875" s="117">
        <v>1</v>
      </c>
      <c r="AQ875" s="10">
        <v>35204.081632653062</v>
      </c>
      <c r="AR875" s="98">
        <f t="shared" si="83"/>
        <v>3.3452212696341853E-5</v>
      </c>
      <c r="AS875" s="119" t="s">
        <v>54</v>
      </c>
      <c r="AT875" s="117">
        <v>1</v>
      </c>
      <c r="AU875" s="10">
        <v>0</v>
      </c>
      <c r="AV875" s="8"/>
    </row>
    <row r="876" spans="1:48" x14ac:dyDescent="0.25">
      <c r="A876" s="6">
        <v>10873</v>
      </c>
      <c r="B876" s="6">
        <v>449299</v>
      </c>
      <c r="C876" s="6">
        <v>5424988</v>
      </c>
      <c r="D876" s="205">
        <v>17</v>
      </c>
      <c r="E876" s="6" t="s">
        <v>211</v>
      </c>
      <c r="F876" s="6">
        <v>2</v>
      </c>
      <c r="G876" s="6">
        <v>112</v>
      </c>
      <c r="H876" s="6">
        <v>224</v>
      </c>
      <c r="I876" s="6">
        <v>110</v>
      </c>
      <c r="J876" s="6">
        <f t="shared" si="78"/>
        <v>24640</v>
      </c>
      <c r="K876" s="6"/>
      <c r="L876" s="84">
        <f t="shared" si="80"/>
        <v>25142.857142857145</v>
      </c>
      <c r="M876" s="7"/>
      <c r="N876" s="7"/>
      <c r="O876" s="7"/>
      <c r="P876" s="7"/>
      <c r="Q876" s="7"/>
      <c r="R876" s="7"/>
      <c r="S876" s="119" t="s">
        <v>54</v>
      </c>
      <c r="T876" s="117">
        <v>2</v>
      </c>
      <c r="U876" s="10">
        <v>0</v>
      </c>
      <c r="V876" s="98">
        <f t="shared" si="81"/>
        <v>0</v>
      </c>
      <c r="W876" s="119" t="s">
        <v>54</v>
      </c>
      <c r="X876" s="117">
        <v>2</v>
      </c>
      <c r="Y876" s="10">
        <v>0</v>
      </c>
      <c r="Z876" s="98"/>
      <c r="AA876" s="9">
        <v>1538</v>
      </c>
      <c r="AB876" s="119" t="s">
        <v>54</v>
      </c>
      <c r="AC876" s="117">
        <v>2</v>
      </c>
      <c r="AD876" s="10">
        <v>0</v>
      </c>
      <c r="AE876" s="110">
        <f>(Tabelle1[[#This Row],[gesamter Wärmebedarf unter Berücksichtigung Wirkungsgrad Gasfeuerungsanlage (Gas) '[kWh/a'] 2030]]*0.7)/8760</f>
        <v>0</v>
      </c>
      <c r="AF876" s="8">
        <f t="shared" si="79"/>
        <v>0</v>
      </c>
      <c r="AG876" s="119" t="s">
        <v>54</v>
      </c>
      <c r="AH876" s="117">
        <v>2</v>
      </c>
      <c r="AI876" s="10">
        <v>0</v>
      </c>
      <c r="AJ876" s="98">
        <f t="shared" si="82"/>
        <v>0</v>
      </c>
      <c r="AK876" s="119" t="s">
        <v>54</v>
      </c>
      <c r="AL876" s="117">
        <v>2</v>
      </c>
      <c r="AM876" s="10">
        <v>0</v>
      </c>
      <c r="AN876" s="98"/>
      <c r="AO876" s="119" t="s">
        <v>54</v>
      </c>
      <c r="AP876" s="117">
        <v>2</v>
      </c>
      <c r="AQ876" s="10">
        <v>0</v>
      </c>
      <c r="AR876" s="98">
        <f t="shared" si="83"/>
        <v>0</v>
      </c>
      <c r="AS876" s="119" t="s">
        <v>54</v>
      </c>
      <c r="AT876" s="117">
        <v>2</v>
      </c>
      <c r="AU876" s="10">
        <v>0</v>
      </c>
      <c r="AV876" s="8"/>
    </row>
    <row r="877" spans="1:48" x14ac:dyDescent="0.25">
      <c r="A877" s="6">
        <v>10874</v>
      </c>
      <c r="B877" s="6">
        <v>449288</v>
      </c>
      <c r="C877" s="6">
        <v>5424947</v>
      </c>
      <c r="D877" s="205">
        <v>14</v>
      </c>
      <c r="E877" s="6" t="s">
        <v>195</v>
      </c>
      <c r="F877" s="6">
        <v>1</v>
      </c>
      <c r="G877" s="6">
        <v>90</v>
      </c>
      <c r="H877" s="6">
        <v>90</v>
      </c>
      <c r="I877" s="6">
        <v>240</v>
      </c>
      <c r="J877" s="6">
        <f t="shared" si="78"/>
        <v>21600</v>
      </c>
      <c r="K877" s="6"/>
      <c r="L877" s="84">
        <f t="shared" si="80"/>
        <v>22040.816326530614</v>
      </c>
      <c r="M877" s="7"/>
      <c r="N877" s="7"/>
      <c r="O877" s="7"/>
      <c r="P877" s="7"/>
      <c r="Q877" s="7"/>
      <c r="R877" s="7"/>
      <c r="S877" s="119" t="s">
        <v>53</v>
      </c>
      <c r="T877" s="117">
        <v>1</v>
      </c>
      <c r="U877" s="10">
        <v>22040.816326530614</v>
      </c>
      <c r="V877" s="98">
        <f t="shared" si="81"/>
        <v>4.4075386541139971E-5</v>
      </c>
      <c r="W877" s="119" t="s">
        <v>53</v>
      </c>
      <c r="X877" s="117">
        <v>1</v>
      </c>
      <c r="Y877" s="10">
        <v>22040.816326530614</v>
      </c>
      <c r="Z877" s="98"/>
      <c r="AA877" s="9">
        <v>1123</v>
      </c>
      <c r="AB877" s="119" t="s">
        <v>53</v>
      </c>
      <c r="AC877" s="117">
        <v>1</v>
      </c>
      <c r="AD877" s="10">
        <v>22040.816326530614</v>
      </c>
      <c r="AE877" s="110">
        <f>(Tabelle1[[#This Row],[gesamter Wärmebedarf unter Berücksichtigung Wirkungsgrad Gasfeuerungsanlage (Gas) '[kWh/a'] 2030]]*0.7)/8760</f>
        <v>1.7612524461839532</v>
      </c>
      <c r="AF877" s="8">
        <f t="shared" si="79"/>
        <v>4.2611374357268481E-5</v>
      </c>
      <c r="AG877" s="119" t="s">
        <v>53</v>
      </c>
      <c r="AH877" s="117">
        <v>1</v>
      </c>
      <c r="AI877" s="10">
        <v>22040.816326530614</v>
      </c>
      <c r="AJ877" s="98">
        <f t="shared" si="82"/>
        <v>2.0943994035970553E-5</v>
      </c>
      <c r="AK877" s="119" t="s">
        <v>53</v>
      </c>
      <c r="AL877" s="117">
        <v>1</v>
      </c>
      <c r="AM877" s="10">
        <v>22040.816326530614</v>
      </c>
      <c r="AN877" s="98"/>
      <c r="AO877" s="119" t="s">
        <v>53</v>
      </c>
      <c r="AP877" s="117">
        <v>1</v>
      </c>
      <c r="AQ877" s="10">
        <v>22040.816326530614</v>
      </c>
      <c r="AR877" s="98">
        <f t="shared" si="83"/>
        <v>2.0943994035970553E-5</v>
      </c>
      <c r="AS877" s="119" t="s">
        <v>54</v>
      </c>
      <c r="AT877" s="117">
        <v>1</v>
      </c>
      <c r="AU877" s="10">
        <v>0</v>
      </c>
      <c r="AV877" s="8"/>
    </row>
    <row r="878" spans="1:48" x14ac:dyDescent="0.25">
      <c r="A878" s="6">
        <v>10875</v>
      </c>
      <c r="B878" s="6">
        <v>449293</v>
      </c>
      <c r="C878" s="6">
        <v>5424888</v>
      </c>
      <c r="D878" s="205">
        <v>23</v>
      </c>
      <c r="E878" s="6" t="s">
        <v>212</v>
      </c>
      <c r="F878" s="6">
        <v>1</v>
      </c>
      <c r="G878" s="6">
        <v>150</v>
      </c>
      <c r="H878" s="6">
        <v>150</v>
      </c>
      <c r="I878" s="6">
        <v>140</v>
      </c>
      <c r="J878" s="6">
        <f t="shared" si="78"/>
        <v>21000</v>
      </c>
      <c r="K878" s="6"/>
      <c r="L878" s="84">
        <f t="shared" si="80"/>
        <v>21428.571428571428</v>
      </c>
      <c r="M878" s="7"/>
      <c r="N878" s="7"/>
      <c r="O878" s="7"/>
      <c r="P878" s="7"/>
      <c r="Q878" s="7"/>
      <c r="R878" s="7"/>
      <c r="S878" s="119" t="s">
        <v>53</v>
      </c>
      <c r="T878" s="117">
        <v>1</v>
      </c>
      <c r="U878" s="10">
        <v>21428.571428571428</v>
      </c>
      <c r="V878" s="98">
        <f t="shared" si="81"/>
        <v>4.2851070248330516E-5</v>
      </c>
      <c r="W878" s="119" t="s">
        <v>53</v>
      </c>
      <c r="X878" s="117">
        <v>1</v>
      </c>
      <c r="Y878" s="10">
        <v>21428.571428571428</v>
      </c>
      <c r="Z878" s="98"/>
      <c r="AA878" s="9">
        <v>879</v>
      </c>
      <c r="AB878" s="119" t="s">
        <v>53</v>
      </c>
      <c r="AC878" s="117">
        <v>1</v>
      </c>
      <c r="AD878" s="10">
        <v>21428.571428571428</v>
      </c>
      <c r="AE878" s="110">
        <f>(Tabelle1[[#This Row],[gesamter Wärmebedarf unter Berücksichtigung Wirkungsgrad Gasfeuerungsanlage (Gas) '[kWh/a'] 2030]]*0.7)/8760</f>
        <v>1.7123287671232874</v>
      </c>
      <c r="AF878" s="8">
        <f t="shared" si="79"/>
        <v>4.142772506956657E-5</v>
      </c>
      <c r="AG878" s="119" t="s">
        <v>53</v>
      </c>
      <c r="AH878" s="117">
        <v>1</v>
      </c>
      <c r="AI878" s="10">
        <v>21428.571428571428</v>
      </c>
      <c r="AJ878" s="98">
        <f t="shared" si="82"/>
        <v>2.0362216423860254E-5</v>
      </c>
      <c r="AK878" s="119" t="s">
        <v>53</v>
      </c>
      <c r="AL878" s="117">
        <v>1</v>
      </c>
      <c r="AM878" s="10">
        <v>21428.571428571428</v>
      </c>
      <c r="AN878" s="98"/>
      <c r="AO878" s="119" t="s">
        <v>53</v>
      </c>
      <c r="AP878" s="117">
        <v>1</v>
      </c>
      <c r="AQ878" s="10">
        <v>21428.571428571428</v>
      </c>
      <c r="AR878" s="98">
        <f t="shared" si="83"/>
        <v>2.0362216423860254E-5</v>
      </c>
      <c r="AS878" s="119" t="s">
        <v>53</v>
      </c>
      <c r="AT878" s="117">
        <v>1</v>
      </c>
      <c r="AU878" s="10">
        <v>21428.571428571428</v>
      </c>
      <c r="AV878" s="8"/>
    </row>
    <row r="879" spans="1:48" x14ac:dyDescent="0.25">
      <c r="A879" s="6">
        <v>10876</v>
      </c>
      <c r="B879" s="6">
        <v>449256</v>
      </c>
      <c r="C879" s="6">
        <v>5424893</v>
      </c>
      <c r="D879" s="205">
        <v>15</v>
      </c>
      <c r="E879" s="6" t="s">
        <v>212</v>
      </c>
      <c r="F879" s="6">
        <v>1</v>
      </c>
      <c r="G879" s="6">
        <v>150</v>
      </c>
      <c r="H879" s="6">
        <v>150</v>
      </c>
      <c r="I879" s="6">
        <v>290</v>
      </c>
      <c r="J879" s="6">
        <f t="shared" si="78"/>
        <v>43500</v>
      </c>
      <c r="K879" s="6"/>
      <c r="L879" s="84">
        <f t="shared" si="80"/>
        <v>44387.755102040814</v>
      </c>
      <c r="M879" s="7"/>
      <c r="N879" s="7"/>
      <c r="O879" s="7"/>
      <c r="P879" s="7"/>
      <c r="Q879" s="7"/>
      <c r="R879" s="7"/>
      <c r="S879" s="119" t="s">
        <v>54</v>
      </c>
      <c r="T879" s="117">
        <v>1</v>
      </c>
      <c r="U879" s="10">
        <v>0</v>
      </c>
      <c r="V879" s="98">
        <f t="shared" si="81"/>
        <v>0</v>
      </c>
      <c r="W879" s="119" t="s">
        <v>54</v>
      </c>
      <c r="X879" s="117">
        <v>1</v>
      </c>
      <c r="Y879" s="10">
        <v>0</v>
      </c>
      <c r="Z879" s="98"/>
      <c r="AA879" s="9">
        <v>717</v>
      </c>
      <c r="AB879" s="119" t="s">
        <v>54</v>
      </c>
      <c r="AC879" s="117">
        <v>1</v>
      </c>
      <c r="AD879" s="10">
        <v>0</v>
      </c>
      <c r="AE879" s="110">
        <f>(Tabelle1[[#This Row],[gesamter Wärmebedarf unter Berücksichtigung Wirkungsgrad Gasfeuerungsanlage (Gas) '[kWh/a'] 2030]]*0.7)/8760</f>
        <v>0</v>
      </c>
      <c r="AF879" s="8">
        <f t="shared" si="79"/>
        <v>0</v>
      </c>
      <c r="AG879" s="119" t="s">
        <v>54</v>
      </c>
      <c r="AH879" s="117">
        <v>1</v>
      </c>
      <c r="AI879" s="10">
        <v>0</v>
      </c>
      <c r="AJ879" s="98">
        <f t="shared" si="82"/>
        <v>0</v>
      </c>
      <c r="AK879" s="119" t="s">
        <v>54</v>
      </c>
      <c r="AL879" s="117">
        <v>1</v>
      </c>
      <c r="AM879" s="10">
        <v>0</v>
      </c>
      <c r="AN879" s="98"/>
      <c r="AO879" s="119" t="s">
        <v>54</v>
      </c>
      <c r="AP879" s="117">
        <v>1</v>
      </c>
      <c r="AQ879" s="10">
        <v>0</v>
      </c>
      <c r="AR879" s="98">
        <f t="shared" si="83"/>
        <v>0</v>
      </c>
      <c r="AS879" s="119" t="s">
        <v>54</v>
      </c>
      <c r="AT879" s="117">
        <v>1</v>
      </c>
      <c r="AU879" s="10">
        <v>0</v>
      </c>
      <c r="AV879" s="8"/>
    </row>
    <row r="880" spans="1:48" x14ac:dyDescent="0.25">
      <c r="A880" s="6">
        <v>10877</v>
      </c>
      <c r="B880" s="6">
        <v>449256</v>
      </c>
      <c r="C880" s="6">
        <v>5424888</v>
      </c>
      <c r="D880" s="205">
        <v>15</v>
      </c>
      <c r="E880" s="6" t="s">
        <v>211</v>
      </c>
      <c r="F880" s="6">
        <v>2</v>
      </c>
      <c r="G880" s="6">
        <v>112</v>
      </c>
      <c r="H880" s="6">
        <v>224</v>
      </c>
      <c r="I880" s="6">
        <v>100</v>
      </c>
      <c r="J880" s="6">
        <f t="shared" si="78"/>
        <v>22400</v>
      </c>
      <c r="K880" s="6"/>
      <c r="L880" s="84">
        <f t="shared" si="80"/>
        <v>22857.142857142859</v>
      </c>
      <c r="M880" s="7"/>
      <c r="N880" s="7"/>
      <c r="O880" s="7"/>
      <c r="P880" s="7"/>
      <c r="Q880" s="7"/>
      <c r="R880" s="7"/>
      <c r="S880" s="119" t="s">
        <v>53</v>
      </c>
      <c r="T880" s="117">
        <v>2</v>
      </c>
      <c r="U880" s="10">
        <v>22857.142857142859</v>
      </c>
      <c r="V880" s="98">
        <f t="shared" si="81"/>
        <v>4.570780826488589E-5</v>
      </c>
      <c r="W880" s="119" t="s">
        <v>53</v>
      </c>
      <c r="X880" s="117">
        <v>2</v>
      </c>
      <c r="Y880" s="10">
        <v>22857.142857142859</v>
      </c>
      <c r="Z880" s="98"/>
      <c r="AA880" s="9">
        <v>650</v>
      </c>
      <c r="AB880" s="119" t="s">
        <v>53</v>
      </c>
      <c r="AC880" s="117">
        <v>2</v>
      </c>
      <c r="AD880" s="10">
        <v>22857.142857142859</v>
      </c>
      <c r="AE880" s="110">
        <f>(Tabelle1[[#This Row],[gesamter Wärmebedarf unter Berücksichtigung Wirkungsgrad Gasfeuerungsanlage (Gas) '[kWh/a'] 2030]]*0.7)/8760</f>
        <v>1.8264840182648401</v>
      </c>
      <c r="AF880" s="8">
        <f t="shared" si="79"/>
        <v>4.4189573407537686E-5</v>
      </c>
      <c r="AG880" s="119" t="s">
        <v>53</v>
      </c>
      <c r="AH880" s="117">
        <v>2</v>
      </c>
      <c r="AI880" s="10">
        <v>22857.142857142859</v>
      </c>
      <c r="AJ880" s="98">
        <f t="shared" si="82"/>
        <v>2.1719697518784275E-5</v>
      </c>
      <c r="AK880" s="119" t="s">
        <v>54</v>
      </c>
      <c r="AL880" s="117">
        <v>2</v>
      </c>
      <c r="AM880" s="10">
        <v>0</v>
      </c>
      <c r="AN880" s="98"/>
      <c r="AO880" s="119" t="s">
        <v>54</v>
      </c>
      <c r="AP880" s="117">
        <v>2</v>
      </c>
      <c r="AQ880" s="10">
        <v>0</v>
      </c>
      <c r="AR880" s="98">
        <f t="shared" si="83"/>
        <v>0</v>
      </c>
      <c r="AS880" s="119" t="s">
        <v>54</v>
      </c>
      <c r="AT880" s="117">
        <v>2</v>
      </c>
      <c r="AU880" s="10">
        <v>0</v>
      </c>
      <c r="AV880" s="8"/>
    </row>
    <row r="881" spans="1:48" x14ac:dyDescent="0.25">
      <c r="A881" s="6">
        <v>10878</v>
      </c>
      <c r="B881" s="6">
        <v>449252</v>
      </c>
      <c r="C881" s="6">
        <v>5424882</v>
      </c>
      <c r="D881" s="205">
        <v>17</v>
      </c>
      <c r="E881" s="6" t="s">
        <v>212</v>
      </c>
      <c r="F881" s="6">
        <v>1</v>
      </c>
      <c r="G881" s="6">
        <v>150</v>
      </c>
      <c r="H881" s="6">
        <v>150</v>
      </c>
      <c r="I881" s="6">
        <v>170</v>
      </c>
      <c r="J881" s="6">
        <f t="shared" si="78"/>
        <v>25500</v>
      </c>
      <c r="K881" s="6"/>
      <c r="L881" s="84">
        <f t="shared" si="80"/>
        <v>26020.408163265307</v>
      </c>
      <c r="M881" s="7"/>
      <c r="N881" s="7"/>
      <c r="O881" s="7"/>
      <c r="P881" s="7"/>
      <c r="Q881" s="7"/>
      <c r="R881" s="7"/>
      <c r="S881" s="119" t="s">
        <v>53</v>
      </c>
      <c r="T881" s="117">
        <v>1</v>
      </c>
      <c r="U881" s="10">
        <v>26020.408163265307</v>
      </c>
      <c r="V881" s="98">
        <f t="shared" si="81"/>
        <v>5.2033442444401349E-5</v>
      </c>
      <c r="W881" s="119" t="s">
        <v>53</v>
      </c>
      <c r="X881" s="117">
        <v>1</v>
      </c>
      <c r="Y881" s="10">
        <v>26020.408163265307</v>
      </c>
      <c r="Z881" s="98"/>
      <c r="AA881" s="9">
        <v>1194</v>
      </c>
      <c r="AB881" s="119" t="s">
        <v>53</v>
      </c>
      <c r="AC881" s="117">
        <v>1</v>
      </c>
      <c r="AD881" s="10">
        <v>26020.408163265307</v>
      </c>
      <c r="AE881" s="110">
        <f>(Tabelle1[[#This Row],[gesamter Wärmebedarf unter Berücksichtigung Wirkungsgrad Gasfeuerungsanlage (Gas) '[kWh/a'] 2030]]*0.7)/8760</f>
        <v>2.0792563600782779</v>
      </c>
      <c r="AF881" s="8">
        <f t="shared" si="79"/>
        <v>5.0305094727330838E-5</v>
      </c>
      <c r="AG881" s="119" t="s">
        <v>53</v>
      </c>
      <c r="AH881" s="117">
        <v>1</v>
      </c>
      <c r="AI881" s="10">
        <v>26020.408163265307</v>
      </c>
      <c r="AJ881" s="98">
        <f t="shared" si="82"/>
        <v>2.4725548514687455E-5</v>
      </c>
      <c r="AK881" s="119" t="s">
        <v>53</v>
      </c>
      <c r="AL881" s="117">
        <v>1</v>
      </c>
      <c r="AM881" s="10">
        <v>26020.408163265307</v>
      </c>
      <c r="AN881" s="98"/>
      <c r="AO881" s="119" t="s">
        <v>53</v>
      </c>
      <c r="AP881" s="117">
        <v>1</v>
      </c>
      <c r="AQ881" s="10">
        <v>26020.408163265307</v>
      </c>
      <c r="AR881" s="98">
        <f t="shared" si="83"/>
        <v>2.4725548514687455E-5</v>
      </c>
      <c r="AS881" s="119" t="s">
        <v>53</v>
      </c>
      <c r="AT881" s="117">
        <v>1</v>
      </c>
      <c r="AU881" s="10">
        <v>26020.408163265307</v>
      </c>
      <c r="AV881" s="8"/>
    </row>
    <row r="882" spans="1:48" x14ac:dyDescent="0.25">
      <c r="A882" s="6">
        <v>10879</v>
      </c>
      <c r="B882" s="6">
        <v>449253</v>
      </c>
      <c r="C882" s="6">
        <v>5424875</v>
      </c>
      <c r="D882" s="205">
        <v>15</v>
      </c>
      <c r="E882" s="6" t="s">
        <v>212</v>
      </c>
      <c r="F882" s="6">
        <v>1</v>
      </c>
      <c r="G882" s="6">
        <v>150</v>
      </c>
      <c r="H882" s="6">
        <v>150</v>
      </c>
      <c r="I882" s="6">
        <v>120</v>
      </c>
      <c r="J882" s="6">
        <f t="shared" si="78"/>
        <v>18000</v>
      </c>
      <c r="K882" s="6"/>
      <c r="L882" s="84">
        <f t="shared" si="80"/>
        <v>18367.34693877551</v>
      </c>
      <c r="M882" s="7"/>
      <c r="N882" s="7"/>
      <c r="O882" s="7"/>
      <c r="P882" s="7"/>
      <c r="Q882" s="7"/>
      <c r="R882" s="7"/>
      <c r="S882" s="119" t="s">
        <v>53</v>
      </c>
      <c r="T882" s="117">
        <v>1</v>
      </c>
      <c r="U882" s="10">
        <v>18367.34693877551</v>
      </c>
      <c r="V882" s="98">
        <f t="shared" si="81"/>
        <v>3.6729488784283305E-5</v>
      </c>
      <c r="W882" s="119" t="s">
        <v>53</v>
      </c>
      <c r="X882" s="117">
        <v>1</v>
      </c>
      <c r="Y882" s="10">
        <v>18367.34693877551</v>
      </c>
      <c r="Z882" s="98"/>
      <c r="AA882" s="9">
        <v>1110</v>
      </c>
      <c r="AB882" s="119" t="s">
        <v>53</v>
      </c>
      <c r="AC882" s="117">
        <v>1</v>
      </c>
      <c r="AD882" s="10">
        <v>18367.34693877551</v>
      </c>
      <c r="AE882" s="110">
        <f>(Tabelle1[[#This Row],[gesamter Wärmebedarf unter Berücksichtigung Wirkungsgrad Gasfeuerungsanlage (Gas) '[kWh/a'] 2030]]*0.7)/8760</f>
        <v>1.4677103718199609</v>
      </c>
      <c r="AF882" s="8">
        <f t="shared" si="79"/>
        <v>3.5509478631057065E-5</v>
      </c>
      <c r="AG882" s="119" t="s">
        <v>54</v>
      </c>
      <c r="AH882" s="117">
        <v>1</v>
      </c>
      <c r="AI882" s="10">
        <v>0</v>
      </c>
      <c r="AJ882" s="98">
        <f t="shared" si="82"/>
        <v>0</v>
      </c>
      <c r="AK882" s="119" t="s">
        <v>54</v>
      </c>
      <c r="AL882" s="117">
        <v>1</v>
      </c>
      <c r="AM882" s="10">
        <v>0</v>
      </c>
      <c r="AN882" s="98"/>
      <c r="AO882" s="119" t="s">
        <v>54</v>
      </c>
      <c r="AP882" s="117">
        <v>1</v>
      </c>
      <c r="AQ882" s="10">
        <v>0</v>
      </c>
      <c r="AR882" s="98">
        <f t="shared" si="83"/>
        <v>0</v>
      </c>
      <c r="AS882" s="119" t="s">
        <v>54</v>
      </c>
      <c r="AT882" s="117">
        <v>1</v>
      </c>
      <c r="AU882" s="10">
        <v>0</v>
      </c>
      <c r="AV882" s="8"/>
    </row>
    <row r="883" spans="1:48" x14ac:dyDescent="0.25">
      <c r="A883" s="6">
        <v>10880</v>
      </c>
      <c r="B883" s="6">
        <v>449278</v>
      </c>
      <c r="C883" s="6">
        <v>5424869</v>
      </c>
      <c r="D883" s="205">
        <v>11</v>
      </c>
      <c r="E883" s="6" t="s">
        <v>212</v>
      </c>
      <c r="F883" s="6">
        <v>1</v>
      </c>
      <c r="G883" s="6">
        <v>150</v>
      </c>
      <c r="H883" s="6">
        <v>150</v>
      </c>
      <c r="I883" s="6">
        <v>30</v>
      </c>
      <c r="J883" s="6">
        <f t="shared" si="78"/>
        <v>4500</v>
      </c>
      <c r="K883" s="6"/>
      <c r="L883" s="84">
        <f t="shared" si="80"/>
        <v>4591.8367346938776</v>
      </c>
      <c r="M883" s="7"/>
      <c r="N883" s="7"/>
      <c r="O883" s="7"/>
      <c r="P883" s="7"/>
      <c r="Q883" s="7"/>
      <c r="R883" s="7"/>
      <c r="S883" s="119" t="s">
        <v>53</v>
      </c>
      <c r="T883" s="117">
        <v>1</v>
      </c>
      <c r="U883" s="10">
        <v>4591.8367346938776</v>
      </c>
      <c r="V883" s="98">
        <f t="shared" si="81"/>
        <v>9.1823721960708262E-6</v>
      </c>
      <c r="W883" s="119" t="s">
        <v>53</v>
      </c>
      <c r="X883" s="117">
        <v>1</v>
      </c>
      <c r="Y883" s="10">
        <v>4591.8367346938776</v>
      </c>
      <c r="Z883" s="98"/>
      <c r="AA883" s="9">
        <v>1626</v>
      </c>
      <c r="AB883" s="119" t="s">
        <v>53</v>
      </c>
      <c r="AC883" s="117">
        <v>1</v>
      </c>
      <c r="AD883" s="10">
        <v>4591.8367346938776</v>
      </c>
      <c r="AE883" s="110">
        <f>(Tabelle1[[#This Row],[gesamter Wärmebedarf unter Berücksichtigung Wirkungsgrad Gasfeuerungsanlage (Gas) '[kWh/a'] 2030]]*0.7)/8760</f>
        <v>0.36692759295499022</v>
      </c>
      <c r="AF883" s="8">
        <f t="shared" si="79"/>
        <v>8.8773696577642662E-6</v>
      </c>
      <c r="AG883" s="119" t="s">
        <v>53</v>
      </c>
      <c r="AH883" s="117">
        <v>1</v>
      </c>
      <c r="AI883" s="10">
        <v>4591.8367346938776</v>
      </c>
      <c r="AJ883" s="98">
        <f t="shared" si="82"/>
        <v>4.3633320908271983E-6</v>
      </c>
      <c r="AK883" s="119" t="s">
        <v>53</v>
      </c>
      <c r="AL883" s="117">
        <v>1</v>
      </c>
      <c r="AM883" s="10">
        <v>4591.8367346938776</v>
      </c>
      <c r="AN883" s="98"/>
      <c r="AO883" s="119" t="s">
        <v>53</v>
      </c>
      <c r="AP883" s="117">
        <v>1</v>
      </c>
      <c r="AQ883" s="10">
        <v>4591.8367346938776</v>
      </c>
      <c r="AR883" s="98">
        <f t="shared" si="83"/>
        <v>4.3633320908271983E-6</v>
      </c>
      <c r="AS883" s="119" t="s">
        <v>53</v>
      </c>
      <c r="AT883" s="117">
        <v>1</v>
      </c>
      <c r="AU883" s="10">
        <v>4591.8367346938776</v>
      </c>
      <c r="AV883" s="8"/>
    </row>
    <row r="884" spans="1:48" x14ac:dyDescent="0.25">
      <c r="A884" s="6">
        <v>10881</v>
      </c>
      <c r="B884" s="6">
        <v>449254</v>
      </c>
      <c r="C884" s="6">
        <v>5424868</v>
      </c>
      <c r="D884" s="205">
        <v>13</v>
      </c>
      <c r="E884" s="6" t="s">
        <v>212</v>
      </c>
      <c r="F884" s="6">
        <v>1</v>
      </c>
      <c r="G884" s="6">
        <v>150</v>
      </c>
      <c r="H884" s="6">
        <v>150</v>
      </c>
      <c r="I884" s="6">
        <v>320</v>
      </c>
      <c r="J884" s="6">
        <f t="shared" si="78"/>
        <v>48000</v>
      </c>
      <c r="K884" s="6"/>
      <c r="L884" s="84">
        <f t="shared" si="80"/>
        <v>48979.591836734697</v>
      </c>
      <c r="M884" s="7"/>
      <c r="N884" s="7"/>
      <c r="O884" s="7"/>
      <c r="P884" s="7"/>
      <c r="Q884" s="7"/>
      <c r="R884" s="7"/>
      <c r="S884" s="119" t="s">
        <v>54</v>
      </c>
      <c r="T884" s="117">
        <v>1</v>
      </c>
      <c r="U884" s="10">
        <v>0</v>
      </c>
      <c r="V884" s="98">
        <f t="shared" si="81"/>
        <v>0</v>
      </c>
      <c r="W884" s="119" t="s">
        <v>54</v>
      </c>
      <c r="X884" s="117">
        <v>1</v>
      </c>
      <c r="Y884" s="10">
        <v>0</v>
      </c>
      <c r="Z884" s="98"/>
      <c r="AA884" s="9">
        <v>3</v>
      </c>
      <c r="AB884" s="119" t="s">
        <v>54</v>
      </c>
      <c r="AC884" s="117">
        <v>1</v>
      </c>
      <c r="AD884" s="10">
        <v>0</v>
      </c>
      <c r="AE884" s="110">
        <f>(Tabelle1[[#This Row],[gesamter Wärmebedarf unter Berücksichtigung Wirkungsgrad Gasfeuerungsanlage (Gas) '[kWh/a'] 2030]]*0.7)/8760</f>
        <v>0</v>
      </c>
      <c r="AF884" s="8">
        <f t="shared" si="79"/>
        <v>0</v>
      </c>
      <c r="AG884" s="119" t="s">
        <v>54</v>
      </c>
      <c r="AH884" s="117">
        <v>1</v>
      </c>
      <c r="AI884" s="10">
        <v>0</v>
      </c>
      <c r="AJ884" s="98">
        <f t="shared" si="82"/>
        <v>0</v>
      </c>
      <c r="AK884" s="119" t="s">
        <v>54</v>
      </c>
      <c r="AL884" s="117">
        <v>1</v>
      </c>
      <c r="AM884" s="10">
        <v>0</v>
      </c>
      <c r="AN884" s="98"/>
      <c r="AO884" s="119" t="s">
        <v>54</v>
      </c>
      <c r="AP884" s="117">
        <v>1</v>
      </c>
      <c r="AQ884" s="10">
        <v>0</v>
      </c>
      <c r="AR884" s="98">
        <f t="shared" si="83"/>
        <v>0</v>
      </c>
      <c r="AS884" s="119" t="s">
        <v>54</v>
      </c>
      <c r="AT884" s="117">
        <v>1</v>
      </c>
      <c r="AU884" s="10">
        <v>0</v>
      </c>
      <c r="AV884" s="8"/>
    </row>
    <row r="885" spans="1:48" x14ac:dyDescent="0.25">
      <c r="A885" s="6">
        <v>10882</v>
      </c>
      <c r="B885" s="6">
        <v>449279</v>
      </c>
      <c r="C885" s="6">
        <v>5424858</v>
      </c>
      <c r="D885" s="205">
        <v>14</v>
      </c>
      <c r="E885" s="6" t="s">
        <v>212</v>
      </c>
      <c r="F885" s="6">
        <v>1</v>
      </c>
      <c r="G885" s="6">
        <v>150</v>
      </c>
      <c r="H885" s="6">
        <v>150</v>
      </c>
      <c r="I885" s="6">
        <v>80</v>
      </c>
      <c r="J885" s="6">
        <f t="shared" si="78"/>
        <v>12000</v>
      </c>
      <c r="K885" s="6"/>
      <c r="L885" s="84">
        <f t="shared" si="80"/>
        <v>12244.897959183674</v>
      </c>
      <c r="M885" s="7"/>
      <c r="N885" s="7"/>
      <c r="O885" s="7"/>
      <c r="P885" s="7"/>
      <c r="Q885" s="7"/>
      <c r="R885" s="7"/>
      <c r="S885" s="119" t="s">
        <v>54</v>
      </c>
      <c r="T885" s="117">
        <v>1</v>
      </c>
      <c r="U885" s="10">
        <v>0</v>
      </c>
      <c r="V885" s="98">
        <f t="shared" si="81"/>
        <v>0</v>
      </c>
      <c r="W885" s="119" t="s">
        <v>54</v>
      </c>
      <c r="X885" s="117">
        <v>1</v>
      </c>
      <c r="Y885" s="10">
        <v>0</v>
      </c>
      <c r="Z885" s="98"/>
      <c r="AA885" s="9">
        <v>811</v>
      </c>
      <c r="AB885" s="119" t="s">
        <v>54</v>
      </c>
      <c r="AC885" s="117">
        <v>1</v>
      </c>
      <c r="AD885" s="10">
        <v>0</v>
      </c>
      <c r="AE885" s="110">
        <f>(Tabelle1[[#This Row],[gesamter Wärmebedarf unter Berücksichtigung Wirkungsgrad Gasfeuerungsanlage (Gas) '[kWh/a'] 2030]]*0.7)/8760</f>
        <v>0</v>
      </c>
      <c r="AF885" s="8">
        <f t="shared" si="79"/>
        <v>0</v>
      </c>
      <c r="AG885" s="119" t="s">
        <v>54</v>
      </c>
      <c r="AH885" s="117">
        <v>1</v>
      </c>
      <c r="AI885" s="10">
        <v>0</v>
      </c>
      <c r="AJ885" s="98">
        <f t="shared" si="82"/>
        <v>0</v>
      </c>
      <c r="AK885" s="119" t="s">
        <v>54</v>
      </c>
      <c r="AL885" s="117">
        <v>1</v>
      </c>
      <c r="AM885" s="10">
        <v>0</v>
      </c>
      <c r="AN885" s="98"/>
      <c r="AO885" s="119" t="s">
        <v>54</v>
      </c>
      <c r="AP885" s="117">
        <v>1</v>
      </c>
      <c r="AQ885" s="10">
        <v>0</v>
      </c>
      <c r="AR885" s="98">
        <f t="shared" si="83"/>
        <v>0</v>
      </c>
      <c r="AS885" s="119" t="s">
        <v>54</v>
      </c>
      <c r="AT885" s="117">
        <v>1</v>
      </c>
      <c r="AU885" s="10">
        <v>0</v>
      </c>
      <c r="AV885" s="8"/>
    </row>
    <row r="886" spans="1:48" x14ac:dyDescent="0.25">
      <c r="A886" s="6">
        <v>10883</v>
      </c>
      <c r="B886" s="6">
        <v>449255</v>
      </c>
      <c r="C886" s="6">
        <v>5424860</v>
      </c>
      <c r="D886" s="205">
        <v>10</v>
      </c>
      <c r="E886" s="6" t="s">
        <v>212</v>
      </c>
      <c r="F886" s="6">
        <v>1</v>
      </c>
      <c r="G886" s="6">
        <v>150</v>
      </c>
      <c r="H886" s="6">
        <v>150</v>
      </c>
      <c r="I886" s="6">
        <v>110</v>
      </c>
      <c r="J886" s="6">
        <f t="shared" si="78"/>
        <v>16500</v>
      </c>
      <c r="K886" s="6"/>
      <c r="L886" s="84">
        <f t="shared" si="80"/>
        <v>16836.734693877552</v>
      </c>
      <c r="M886" s="7"/>
      <c r="N886" s="7"/>
      <c r="O886" s="7"/>
      <c r="P886" s="7"/>
      <c r="Q886" s="7"/>
      <c r="R886" s="7"/>
      <c r="S886" s="119" t="s">
        <v>54</v>
      </c>
      <c r="T886" s="117">
        <v>1</v>
      </c>
      <c r="U886" s="10">
        <v>0</v>
      </c>
      <c r="V886" s="98">
        <f t="shared" si="81"/>
        <v>0</v>
      </c>
      <c r="W886" s="119" t="s">
        <v>54</v>
      </c>
      <c r="X886" s="117">
        <v>1</v>
      </c>
      <c r="Y886" s="10">
        <v>0</v>
      </c>
      <c r="Z886" s="98"/>
      <c r="AA886" s="9">
        <v>277</v>
      </c>
      <c r="AB886" s="119" t="s">
        <v>54</v>
      </c>
      <c r="AC886" s="117">
        <v>1</v>
      </c>
      <c r="AD886" s="10">
        <v>0</v>
      </c>
      <c r="AE886" s="110">
        <f>(Tabelle1[[#This Row],[gesamter Wärmebedarf unter Berücksichtigung Wirkungsgrad Gasfeuerungsanlage (Gas) '[kWh/a'] 2030]]*0.7)/8760</f>
        <v>0</v>
      </c>
      <c r="AF886" s="8">
        <f t="shared" si="79"/>
        <v>0</v>
      </c>
      <c r="AG886" s="119" t="s">
        <v>54</v>
      </c>
      <c r="AH886" s="117">
        <v>1</v>
      </c>
      <c r="AI886" s="10">
        <v>0</v>
      </c>
      <c r="AJ886" s="98">
        <f t="shared" si="82"/>
        <v>0</v>
      </c>
      <c r="AK886" s="119" t="s">
        <v>54</v>
      </c>
      <c r="AL886" s="117">
        <v>1</v>
      </c>
      <c r="AM886" s="10">
        <v>0</v>
      </c>
      <c r="AN886" s="98"/>
      <c r="AO886" s="119" t="s">
        <v>54</v>
      </c>
      <c r="AP886" s="117">
        <v>1</v>
      </c>
      <c r="AQ886" s="10">
        <v>0</v>
      </c>
      <c r="AR886" s="98">
        <f t="shared" si="83"/>
        <v>0</v>
      </c>
      <c r="AS886" s="119" t="s">
        <v>54</v>
      </c>
      <c r="AT886" s="117">
        <v>1</v>
      </c>
      <c r="AU886" s="10">
        <v>0</v>
      </c>
      <c r="AV886" s="8"/>
    </row>
    <row r="887" spans="1:48" x14ac:dyDescent="0.25">
      <c r="A887" s="6">
        <v>10884</v>
      </c>
      <c r="B887" s="6">
        <v>449251</v>
      </c>
      <c r="C887" s="6">
        <v>5424850</v>
      </c>
      <c r="D887" s="205">
        <v>10</v>
      </c>
      <c r="E887" s="6" t="s">
        <v>212</v>
      </c>
      <c r="F887" s="6">
        <v>1</v>
      </c>
      <c r="G887" s="6">
        <v>150</v>
      </c>
      <c r="H887" s="6">
        <v>150</v>
      </c>
      <c r="I887" s="6">
        <v>340</v>
      </c>
      <c r="J887" s="6">
        <f t="shared" si="78"/>
        <v>51000</v>
      </c>
      <c r="K887" s="6"/>
      <c r="L887" s="84">
        <f t="shared" si="80"/>
        <v>52040.816326530614</v>
      </c>
      <c r="M887" s="7"/>
      <c r="N887" s="7"/>
      <c r="O887" s="7"/>
      <c r="P887" s="7"/>
      <c r="Q887" s="7"/>
      <c r="R887" s="7"/>
      <c r="S887" s="119" t="s">
        <v>53</v>
      </c>
      <c r="T887" s="117">
        <v>1</v>
      </c>
      <c r="U887" s="10">
        <v>52040.816326530614</v>
      </c>
      <c r="V887" s="98">
        <f t="shared" si="81"/>
        <v>1.040668848888027E-4</v>
      </c>
      <c r="W887" s="119" t="s">
        <v>53</v>
      </c>
      <c r="X887" s="117">
        <v>1</v>
      </c>
      <c r="Y887" s="10">
        <v>52040.816326530614</v>
      </c>
      <c r="Z887" s="98"/>
      <c r="AA887" s="9">
        <v>1395</v>
      </c>
      <c r="AB887" s="119" t="s">
        <v>53</v>
      </c>
      <c r="AC887" s="117">
        <v>1</v>
      </c>
      <c r="AD887" s="10">
        <v>52040.816326530614</v>
      </c>
      <c r="AE887" s="110">
        <f>(Tabelle1[[#This Row],[gesamter Wärmebedarf unter Berücksichtigung Wirkungsgrad Gasfeuerungsanlage (Gas) '[kWh/a'] 2030]]*0.7)/8760</f>
        <v>4.1585127201565557</v>
      </c>
      <c r="AF887" s="8">
        <f t="shared" si="79"/>
        <v>1.0061018945466168E-4</v>
      </c>
      <c r="AG887" s="119" t="s">
        <v>53</v>
      </c>
      <c r="AH887" s="117">
        <v>1</v>
      </c>
      <c r="AI887" s="10">
        <v>52040.816326530614</v>
      </c>
      <c r="AJ887" s="98">
        <f t="shared" si="82"/>
        <v>4.945109702937491E-5</v>
      </c>
      <c r="AK887" s="119" t="s">
        <v>53</v>
      </c>
      <c r="AL887" s="117">
        <v>1</v>
      </c>
      <c r="AM887" s="10">
        <v>52040.816326530614</v>
      </c>
      <c r="AN887" s="98"/>
      <c r="AO887" s="119" t="s">
        <v>53</v>
      </c>
      <c r="AP887" s="117">
        <v>1</v>
      </c>
      <c r="AQ887" s="10">
        <v>52040.816326530614</v>
      </c>
      <c r="AR887" s="98">
        <f t="shared" si="83"/>
        <v>4.945109702937491E-5</v>
      </c>
      <c r="AS887" s="119" t="s">
        <v>53</v>
      </c>
      <c r="AT887" s="117">
        <v>1</v>
      </c>
      <c r="AU887" s="10">
        <v>52040.816326530614</v>
      </c>
      <c r="AV887" s="8"/>
    </row>
    <row r="888" spans="1:48" x14ac:dyDescent="0.25">
      <c r="A888" s="6">
        <v>10885</v>
      </c>
      <c r="B888" s="6">
        <v>449270</v>
      </c>
      <c r="C888" s="6">
        <v>5424842</v>
      </c>
      <c r="D888" s="205">
        <v>10</v>
      </c>
      <c r="E888" s="6" t="s">
        <v>212</v>
      </c>
      <c r="F888" s="6">
        <v>1</v>
      </c>
      <c r="G888" s="6">
        <v>150</v>
      </c>
      <c r="H888" s="6">
        <v>150</v>
      </c>
      <c r="I888" s="6">
        <v>140</v>
      </c>
      <c r="J888" s="6">
        <f t="shared" si="78"/>
        <v>21000</v>
      </c>
      <c r="K888" s="6"/>
      <c r="L888" s="84">
        <f t="shared" si="80"/>
        <v>21428.571428571428</v>
      </c>
      <c r="M888" s="7"/>
      <c r="N888" s="7"/>
      <c r="O888" s="7"/>
      <c r="P888" s="7"/>
      <c r="Q888" s="7"/>
      <c r="R888" s="7"/>
      <c r="S888" s="119" t="s">
        <v>53</v>
      </c>
      <c r="T888" s="117">
        <v>1</v>
      </c>
      <c r="U888" s="10">
        <v>21428.571428571428</v>
      </c>
      <c r="V888" s="98">
        <f t="shared" si="81"/>
        <v>4.2851070248330516E-5</v>
      </c>
      <c r="W888" s="119" t="s">
        <v>53</v>
      </c>
      <c r="X888" s="117">
        <v>1</v>
      </c>
      <c r="Y888" s="10">
        <v>21428.571428571428</v>
      </c>
      <c r="Z888" s="98"/>
      <c r="AA888" s="9">
        <v>1410</v>
      </c>
      <c r="AB888" s="119" t="s">
        <v>53</v>
      </c>
      <c r="AC888" s="117">
        <v>1</v>
      </c>
      <c r="AD888" s="10">
        <v>21428.571428571428</v>
      </c>
      <c r="AE888" s="110">
        <f>(Tabelle1[[#This Row],[gesamter Wärmebedarf unter Berücksichtigung Wirkungsgrad Gasfeuerungsanlage (Gas) '[kWh/a'] 2030]]*0.7)/8760</f>
        <v>1.7123287671232874</v>
      </c>
      <c r="AF888" s="8">
        <f t="shared" si="79"/>
        <v>4.142772506956657E-5</v>
      </c>
      <c r="AG888" s="119" t="s">
        <v>53</v>
      </c>
      <c r="AH888" s="117">
        <v>1</v>
      </c>
      <c r="AI888" s="10">
        <v>21428.571428571428</v>
      </c>
      <c r="AJ888" s="98">
        <f t="shared" si="82"/>
        <v>2.0362216423860254E-5</v>
      </c>
      <c r="AK888" s="119" t="s">
        <v>53</v>
      </c>
      <c r="AL888" s="117">
        <v>1</v>
      </c>
      <c r="AM888" s="10">
        <v>21428.571428571428</v>
      </c>
      <c r="AN888" s="98"/>
      <c r="AO888" s="119" t="s">
        <v>53</v>
      </c>
      <c r="AP888" s="117">
        <v>1</v>
      </c>
      <c r="AQ888" s="10">
        <v>21428.571428571428</v>
      </c>
      <c r="AR888" s="98">
        <f t="shared" si="83"/>
        <v>2.0362216423860254E-5</v>
      </c>
      <c r="AS888" s="119" t="s">
        <v>53</v>
      </c>
      <c r="AT888" s="117">
        <v>1</v>
      </c>
      <c r="AU888" s="10">
        <v>21428.571428571428</v>
      </c>
      <c r="AV888" s="8"/>
    </row>
    <row r="889" spans="1:48" x14ac:dyDescent="0.25">
      <c r="A889" s="6">
        <v>10886</v>
      </c>
      <c r="B889" s="6">
        <v>449247</v>
      </c>
      <c r="C889" s="6">
        <v>5424830</v>
      </c>
      <c r="D889" s="205">
        <v>8</v>
      </c>
      <c r="E889" s="6" t="s">
        <v>212</v>
      </c>
      <c r="F889" s="6">
        <v>1</v>
      </c>
      <c r="G889" s="6">
        <v>150</v>
      </c>
      <c r="H889" s="6">
        <v>150</v>
      </c>
      <c r="I889" s="6">
        <v>80</v>
      </c>
      <c r="J889" s="6">
        <f t="shared" si="78"/>
        <v>12000</v>
      </c>
      <c r="K889" s="6"/>
      <c r="L889" s="84">
        <f t="shared" si="80"/>
        <v>12244.897959183674</v>
      </c>
      <c r="M889" s="7"/>
      <c r="N889" s="7"/>
      <c r="O889" s="7"/>
      <c r="P889" s="7"/>
      <c r="Q889" s="7"/>
      <c r="R889" s="7"/>
      <c r="S889" s="119" t="s">
        <v>53</v>
      </c>
      <c r="T889" s="117">
        <v>1</v>
      </c>
      <c r="U889" s="10">
        <v>12244.897959183674</v>
      </c>
      <c r="V889" s="98">
        <f t="shared" si="81"/>
        <v>2.4486325856188867E-5</v>
      </c>
      <c r="W889" s="119" t="s">
        <v>53</v>
      </c>
      <c r="X889" s="117">
        <v>1</v>
      </c>
      <c r="Y889" s="10">
        <v>12244.897959183674</v>
      </c>
      <c r="Z889" s="98"/>
      <c r="AA889" s="9">
        <v>1116</v>
      </c>
      <c r="AB889" s="119" t="s">
        <v>53</v>
      </c>
      <c r="AC889" s="117">
        <v>1</v>
      </c>
      <c r="AD889" s="10">
        <v>12244.897959183674</v>
      </c>
      <c r="AE889" s="110">
        <f>(Tabelle1[[#This Row],[gesamter Wärmebedarf unter Berücksichtigung Wirkungsgrad Gasfeuerungsanlage (Gas) '[kWh/a'] 2030]]*0.7)/8760</f>
        <v>0.97847358121330719</v>
      </c>
      <c r="AF889" s="8">
        <f t="shared" si="79"/>
        <v>2.3672985754038044E-5</v>
      </c>
      <c r="AG889" s="119" t="s">
        <v>53</v>
      </c>
      <c r="AH889" s="117">
        <v>1</v>
      </c>
      <c r="AI889" s="10">
        <v>12244.897959183674</v>
      </c>
      <c r="AJ889" s="98">
        <f t="shared" si="82"/>
        <v>1.1635552242205862E-5</v>
      </c>
      <c r="AK889" s="119" t="s">
        <v>53</v>
      </c>
      <c r="AL889" s="117">
        <v>1</v>
      </c>
      <c r="AM889" s="10">
        <v>12244.897959183674</v>
      </c>
      <c r="AN889" s="98"/>
      <c r="AO889" s="119" t="s">
        <v>54</v>
      </c>
      <c r="AP889" s="117">
        <v>1</v>
      </c>
      <c r="AQ889" s="10">
        <v>0</v>
      </c>
      <c r="AR889" s="98">
        <f t="shared" si="83"/>
        <v>0</v>
      </c>
      <c r="AS889" s="119" t="s">
        <v>54</v>
      </c>
      <c r="AT889" s="117">
        <v>1</v>
      </c>
      <c r="AU889" s="10">
        <v>0</v>
      </c>
      <c r="AV889" s="8"/>
    </row>
    <row r="890" spans="1:48" x14ac:dyDescent="0.25">
      <c r="A890" s="6">
        <v>10887</v>
      </c>
      <c r="B890" s="6">
        <v>449262</v>
      </c>
      <c r="C890" s="6">
        <v>5424818</v>
      </c>
      <c r="D890" s="205">
        <v>9</v>
      </c>
      <c r="E890" s="6" t="s">
        <v>212</v>
      </c>
      <c r="F890" s="6">
        <v>1</v>
      </c>
      <c r="G890" s="6">
        <v>150</v>
      </c>
      <c r="H890" s="6">
        <v>150</v>
      </c>
      <c r="I890" s="6">
        <v>170</v>
      </c>
      <c r="J890" s="6">
        <f t="shared" si="78"/>
        <v>25500</v>
      </c>
      <c r="K890" s="6"/>
      <c r="L890" s="84">
        <f t="shared" si="80"/>
        <v>26020.408163265307</v>
      </c>
      <c r="M890" s="7"/>
      <c r="N890" s="7"/>
      <c r="O890" s="7"/>
      <c r="P890" s="7"/>
      <c r="Q890" s="7"/>
      <c r="R890" s="7"/>
      <c r="S890" s="119" t="s">
        <v>53</v>
      </c>
      <c r="T890" s="117">
        <v>1</v>
      </c>
      <c r="U890" s="10">
        <v>26020.408163265307</v>
      </c>
      <c r="V890" s="98">
        <f t="shared" si="81"/>
        <v>5.2033442444401349E-5</v>
      </c>
      <c r="W890" s="119" t="s">
        <v>53</v>
      </c>
      <c r="X890" s="117">
        <v>1</v>
      </c>
      <c r="Y890" s="10">
        <v>26020.408163265307</v>
      </c>
      <c r="Z890" s="98"/>
      <c r="AA890" s="9">
        <v>866</v>
      </c>
      <c r="AB890" s="119" t="s">
        <v>53</v>
      </c>
      <c r="AC890" s="117">
        <v>1</v>
      </c>
      <c r="AD890" s="10">
        <v>26020.408163265307</v>
      </c>
      <c r="AE890" s="110">
        <f>(Tabelle1[[#This Row],[gesamter Wärmebedarf unter Berücksichtigung Wirkungsgrad Gasfeuerungsanlage (Gas) '[kWh/a'] 2030]]*0.7)/8760</f>
        <v>2.0792563600782779</v>
      </c>
      <c r="AF890" s="8">
        <f t="shared" si="79"/>
        <v>5.0305094727330838E-5</v>
      </c>
      <c r="AG890" s="119" t="s">
        <v>53</v>
      </c>
      <c r="AH890" s="117">
        <v>1</v>
      </c>
      <c r="AI890" s="10">
        <v>26020.408163265307</v>
      </c>
      <c r="AJ890" s="98">
        <f t="shared" si="82"/>
        <v>2.4725548514687455E-5</v>
      </c>
      <c r="AK890" s="119" t="s">
        <v>53</v>
      </c>
      <c r="AL890" s="117">
        <v>1</v>
      </c>
      <c r="AM890" s="10">
        <v>26020.408163265307</v>
      </c>
      <c r="AN890" s="98"/>
      <c r="AO890" s="119" t="s">
        <v>53</v>
      </c>
      <c r="AP890" s="117">
        <v>1</v>
      </c>
      <c r="AQ890" s="10">
        <v>26020.408163265307</v>
      </c>
      <c r="AR890" s="98">
        <f t="shared" si="83"/>
        <v>2.4725548514687455E-5</v>
      </c>
      <c r="AS890" s="119" t="s">
        <v>53</v>
      </c>
      <c r="AT890" s="117">
        <v>1</v>
      </c>
      <c r="AU890" s="10">
        <v>26020.408163265307</v>
      </c>
      <c r="AV890" s="8"/>
    </row>
    <row r="891" spans="1:48" x14ac:dyDescent="0.25">
      <c r="A891" s="6">
        <v>10888</v>
      </c>
      <c r="B891" s="6">
        <v>449245</v>
      </c>
      <c r="C891" s="6">
        <v>5424820</v>
      </c>
      <c r="D891" s="205">
        <v>8</v>
      </c>
      <c r="E891" s="6" t="s">
        <v>211</v>
      </c>
      <c r="F891" s="6">
        <v>2</v>
      </c>
      <c r="G891" s="6">
        <v>112</v>
      </c>
      <c r="H891" s="6">
        <v>224</v>
      </c>
      <c r="I891" s="6">
        <v>180</v>
      </c>
      <c r="J891" s="6">
        <f t="shared" si="78"/>
        <v>40320</v>
      </c>
      <c r="K891" s="6"/>
      <c r="L891" s="84">
        <f t="shared" si="80"/>
        <v>41142.857142857145</v>
      </c>
      <c r="M891" s="7"/>
      <c r="N891" s="7"/>
      <c r="O891" s="7"/>
      <c r="P891" s="7"/>
      <c r="Q891" s="7"/>
      <c r="R891" s="7"/>
      <c r="S891" s="119" t="s">
        <v>54</v>
      </c>
      <c r="T891" s="117">
        <v>2</v>
      </c>
      <c r="U891" s="10">
        <v>0</v>
      </c>
      <c r="V891" s="98">
        <f t="shared" si="81"/>
        <v>0</v>
      </c>
      <c r="W891" s="119" t="s">
        <v>54</v>
      </c>
      <c r="X891" s="117">
        <v>2</v>
      </c>
      <c r="Y891" s="10">
        <v>0</v>
      </c>
      <c r="Z891" s="98"/>
      <c r="AA891" s="9">
        <v>1285</v>
      </c>
      <c r="AB891" s="119" t="s">
        <v>54</v>
      </c>
      <c r="AC891" s="117">
        <v>2</v>
      </c>
      <c r="AD891" s="10">
        <v>0</v>
      </c>
      <c r="AE891" s="110">
        <f>(Tabelle1[[#This Row],[gesamter Wärmebedarf unter Berücksichtigung Wirkungsgrad Gasfeuerungsanlage (Gas) '[kWh/a'] 2030]]*0.7)/8760</f>
        <v>0</v>
      </c>
      <c r="AF891" s="8">
        <f t="shared" si="79"/>
        <v>0</v>
      </c>
      <c r="AG891" s="119" t="s">
        <v>54</v>
      </c>
      <c r="AH891" s="117">
        <v>2</v>
      </c>
      <c r="AI891" s="10">
        <v>0</v>
      </c>
      <c r="AJ891" s="98">
        <f t="shared" si="82"/>
        <v>0</v>
      </c>
      <c r="AK891" s="119" t="s">
        <v>54</v>
      </c>
      <c r="AL891" s="117">
        <v>2</v>
      </c>
      <c r="AM891" s="10">
        <v>0</v>
      </c>
      <c r="AN891" s="98"/>
      <c r="AO891" s="119" t="s">
        <v>54</v>
      </c>
      <c r="AP891" s="117">
        <v>2</v>
      </c>
      <c r="AQ891" s="10">
        <v>0</v>
      </c>
      <c r="AR891" s="98">
        <f t="shared" si="83"/>
        <v>0</v>
      </c>
      <c r="AS891" s="119" t="s">
        <v>54</v>
      </c>
      <c r="AT891" s="117">
        <v>2</v>
      </c>
      <c r="AU891" s="10">
        <v>0</v>
      </c>
      <c r="AV891" s="8"/>
    </row>
    <row r="892" spans="1:48" x14ac:dyDescent="0.25">
      <c r="A892" s="6">
        <v>10889</v>
      </c>
      <c r="B892" s="6">
        <v>449367</v>
      </c>
      <c r="C892" s="6">
        <v>5424886</v>
      </c>
      <c r="D892" s="205">
        <v>11</v>
      </c>
      <c r="E892" s="6" t="s">
        <v>212</v>
      </c>
      <c r="F892" s="6">
        <v>1</v>
      </c>
      <c r="G892" s="6">
        <v>150</v>
      </c>
      <c r="H892" s="6">
        <v>150</v>
      </c>
      <c r="I892" s="6">
        <v>140</v>
      </c>
      <c r="J892" s="6">
        <f t="shared" si="78"/>
        <v>21000</v>
      </c>
      <c r="K892" s="6"/>
      <c r="L892" s="84">
        <f t="shared" si="80"/>
        <v>21428.571428571428</v>
      </c>
      <c r="M892" s="7"/>
      <c r="N892" s="7"/>
      <c r="O892" s="7"/>
      <c r="P892" s="7"/>
      <c r="Q892" s="7"/>
      <c r="R892" s="7"/>
      <c r="S892" s="119" t="s">
        <v>53</v>
      </c>
      <c r="T892" s="117">
        <v>1</v>
      </c>
      <c r="U892" s="10">
        <v>21428.571428571428</v>
      </c>
      <c r="V892" s="98">
        <f t="shared" si="81"/>
        <v>4.2851070248330516E-5</v>
      </c>
      <c r="W892" s="119" t="s">
        <v>53</v>
      </c>
      <c r="X892" s="117">
        <v>1</v>
      </c>
      <c r="Y892" s="10">
        <v>21428.571428571428</v>
      </c>
      <c r="Z892" s="98"/>
      <c r="AA892" s="9">
        <v>1310</v>
      </c>
      <c r="AB892" s="119" t="s">
        <v>53</v>
      </c>
      <c r="AC892" s="117">
        <v>1</v>
      </c>
      <c r="AD892" s="10">
        <v>21428.571428571428</v>
      </c>
      <c r="AE892" s="110">
        <f>(Tabelle1[[#This Row],[gesamter Wärmebedarf unter Berücksichtigung Wirkungsgrad Gasfeuerungsanlage (Gas) '[kWh/a'] 2030]]*0.7)/8760</f>
        <v>1.7123287671232874</v>
      </c>
      <c r="AF892" s="8">
        <f t="shared" si="79"/>
        <v>4.142772506956657E-5</v>
      </c>
      <c r="AG892" s="119" t="s">
        <v>53</v>
      </c>
      <c r="AH892" s="117">
        <v>1</v>
      </c>
      <c r="AI892" s="10">
        <v>21428.571428571428</v>
      </c>
      <c r="AJ892" s="98">
        <f t="shared" si="82"/>
        <v>2.0362216423860254E-5</v>
      </c>
      <c r="AK892" s="119" t="s">
        <v>53</v>
      </c>
      <c r="AL892" s="117">
        <v>1</v>
      </c>
      <c r="AM892" s="10">
        <v>21428.571428571428</v>
      </c>
      <c r="AN892" s="98"/>
      <c r="AO892" s="119" t="s">
        <v>53</v>
      </c>
      <c r="AP892" s="117">
        <v>1</v>
      </c>
      <c r="AQ892" s="10">
        <v>21428.571428571428</v>
      </c>
      <c r="AR892" s="98">
        <f t="shared" si="83"/>
        <v>2.0362216423860254E-5</v>
      </c>
      <c r="AS892" s="119" t="s">
        <v>53</v>
      </c>
      <c r="AT892" s="117">
        <v>1</v>
      </c>
      <c r="AU892" s="10">
        <v>21428.571428571428</v>
      </c>
      <c r="AV892" s="8"/>
    </row>
    <row r="893" spans="1:48" x14ac:dyDescent="0.25">
      <c r="A893" s="6">
        <v>10890</v>
      </c>
      <c r="B893" s="6">
        <v>449364</v>
      </c>
      <c r="C893" s="6">
        <v>5424867</v>
      </c>
      <c r="D893" s="205">
        <v>12</v>
      </c>
      <c r="E893" s="6" t="s">
        <v>212</v>
      </c>
      <c r="F893" s="6">
        <v>1</v>
      </c>
      <c r="G893" s="6">
        <v>150</v>
      </c>
      <c r="H893" s="6">
        <v>150</v>
      </c>
      <c r="I893" s="6">
        <v>210</v>
      </c>
      <c r="J893" s="6">
        <f t="shared" si="78"/>
        <v>31500</v>
      </c>
      <c r="K893" s="6"/>
      <c r="L893" s="84">
        <f t="shared" si="80"/>
        <v>32142.857142857145</v>
      </c>
      <c r="M893" s="7"/>
      <c r="N893" s="7"/>
      <c r="O893" s="7"/>
      <c r="P893" s="7"/>
      <c r="Q893" s="7"/>
      <c r="R893" s="7"/>
      <c r="S893" s="119" t="s">
        <v>53</v>
      </c>
      <c r="T893" s="117">
        <v>1</v>
      </c>
      <c r="U893" s="10">
        <v>32142.857142857145</v>
      </c>
      <c r="V893" s="98">
        <f t="shared" si="81"/>
        <v>6.4276605372495791E-5</v>
      </c>
      <c r="W893" s="119" t="s">
        <v>53</v>
      </c>
      <c r="X893" s="117">
        <v>1</v>
      </c>
      <c r="Y893" s="10">
        <v>32142.857142857145</v>
      </c>
      <c r="Z893" s="98"/>
      <c r="AA893" s="9">
        <v>621</v>
      </c>
      <c r="AB893" s="119" t="s">
        <v>53</v>
      </c>
      <c r="AC893" s="117">
        <v>1</v>
      </c>
      <c r="AD893" s="10">
        <v>32142.857142857145</v>
      </c>
      <c r="AE893" s="110">
        <f>(Tabelle1[[#This Row],[gesamter Wärmebedarf unter Berücksichtigung Wirkungsgrad Gasfeuerungsanlage (Gas) '[kWh/a'] 2030]]*0.7)/8760</f>
        <v>2.5684931506849313</v>
      </c>
      <c r="AF893" s="8">
        <f t="shared" si="79"/>
        <v>6.2141587604349862E-5</v>
      </c>
      <c r="AG893" s="119" t="s">
        <v>53</v>
      </c>
      <c r="AH893" s="117">
        <v>1</v>
      </c>
      <c r="AI893" s="10">
        <v>32142.857142857145</v>
      </c>
      <c r="AJ893" s="98">
        <f t="shared" si="82"/>
        <v>3.0543324635790393E-5</v>
      </c>
      <c r="AK893" s="119" t="s">
        <v>53</v>
      </c>
      <c r="AL893" s="117">
        <v>1</v>
      </c>
      <c r="AM893" s="10">
        <v>32142.857142857145</v>
      </c>
      <c r="AN893" s="98"/>
      <c r="AO893" s="119" t="s">
        <v>53</v>
      </c>
      <c r="AP893" s="117">
        <v>1</v>
      </c>
      <c r="AQ893" s="10">
        <v>32142.857142857145</v>
      </c>
      <c r="AR893" s="98">
        <f t="shared" si="83"/>
        <v>3.0543324635790393E-5</v>
      </c>
      <c r="AS893" s="119" t="s">
        <v>53</v>
      </c>
      <c r="AT893" s="117">
        <v>1</v>
      </c>
      <c r="AU893" s="10">
        <v>32142.857142857145</v>
      </c>
      <c r="AV893" s="8"/>
    </row>
    <row r="894" spans="1:48" x14ac:dyDescent="0.25">
      <c r="A894" s="6">
        <v>10891</v>
      </c>
      <c r="B894" s="6">
        <v>449339</v>
      </c>
      <c r="C894" s="6">
        <v>5424871</v>
      </c>
      <c r="D894" s="205">
        <v>13</v>
      </c>
      <c r="E894" s="6" t="s">
        <v>211</v>
      </c>
      <c r="F894" s="6">
        <v>2</v>
      </c>
      <c r="G894" s="6">
        <v>112</v>
      </c>
      <c r="H894" s="6">
        <v>224</v>
      </c>
      <c r="I894" s="6">
        <v>190</v>
      </c>
      <c r="J894" s="6">
        <f t="shared" si="78"/>
        <v>42560</v>
      </c>
      <c r="K894" s="6"/>
      <c r="L894" s="84">
        <f t="shared" si="80"/>
        <v>43428.571428571428</v>
      </c>
      <c r="M894" s="7"/>
      <c r="N894" s="7"/>
      <c r="O894" s="7"/>
      <c r="P894" s="7"/>
      <c r="Q894" s="7"/>
      <c r="R894" s="7"/>
      <c r="S894" s="119" t="s">
        <v>53</v>
      </c>
      <c r="T894" s="117">
        <v>2</v>
      </c>
      <c r="U894" s="10">
        <v>43428.571428571428</v>
      </c>
      <c r="V894" s="98">
        <f t="shared" si="81"/>
        <v>8.6844835703283184E-5</v>
      </c>
      <c r="W894" s="119" t="s">
        <v>53</v>
      </c>
      <c r="X894" s="117">
        <v>2</v>
      </c>
      <c r="Y894" s="10">
        <v>43428.571428571428</v>
      </c>
      <c r="Z894" s="98"/>
      <c r="AA894" s="9">
        <v>1387</v>
      </c>
      <c r="AB894" s="119" t="s">
        <v>53</v>
      </c>
      <c r="AC894" s="117">
        <v>2</v>
      </c>
      <c r="AD894" s="10">
        <v>43428.571428571428</v>
      </c>
      <c r="AE894" s="110">
        <f>(Tabelle1[[#This Row],[gesamter Wärmebedarf unter Berücksichtigung Wirkungsgrad Gasfeuerungsanlage (Gas) '[kWh/a'] 2030]]*0.7)/8760</f>
        <v>3.4703196347031957</v>
      </c>
      <c r="AF894" s="8">
        <f t="shared" si="79"/>
        <v>8.3960189474321584E-5</v>
      </c>
      <c r="AG894" s="119" t="s">
        <v>53</v>
      </c>
      <c r="AH894" s="117">
        <v>2</v>
      </c>
      <c r="AI894" s="10">
        <v>43428.571428571428</v>
      </c>
      <c r="AJ894" s="98">
        <f t="shared" si="82"/>
        <v>4.1267425285690124E-5</v>
      </c>
      <c r="AK894" s="119" t="s">
        <v>53</v>
      </c>
      <c r="AL894" s="117">
        <v>2</v>
      </c>
      <c r="AM894" s="10">
        <v>43428.571428571428</v>
      </c>
      <c r="AN894" s="98"/>
      <c r="AO894" s="119" t="s">
        <v>53</v>
      </c>
      <c r="AP894" s="117">
        <v>2</v>
      </c>
      <c r="AQ894" s="10">
        <v>43428.571428571428</v>
      </c>
      <c r="AR894" s="98">
        <f t="shared" si="83"/>
        <v>4.1267425285690124E-5</v>
      </c>
      <c r="AS894" s="119" t="s">
        <v>53</v>
      </c>
      <c r="AT894" s="117">
        <v>2</v>
      </c>
      <c r="AU894" s="10">
        <v>43428.571428571428</v>
      </c>
      <c r="AV894" s="8"/>
    </row>
    <row r="895" spans="1:48" x14ac:dyDescent="0.25">
      <c r="A895" s="6">
        <v>10892</v>
      </c>
      <c r="B895" s="6">
        <v>449338</v>
      </c>
      <c r="C895" s="6">
        <v>5424852</v>
      </c>
      <c r="D895" s="205">
        <v>9</v>
      </c>
      <c r="E895" s="6" t="s">
        <v>212</v>
      </c>
      <c r="F895" s="6">
        <v>1</v>
      </c>
      <c r="G895" s="6">
        <v>150</v>
      </c>
      <c r="H895" s="6">
        <v>150</v>
      </c>
      <c r="I895" s="6">
        <v>170</v>
      </c>
      <c r="J895" s="6">
        <f t="shared" si="78"/>
        <v>25500</v>
      </c>
      <c r="K895" s="6"/>
      <c r="L895" s="84">
        <f t="shared" si="80"/>
        <v>26020.408163265307</v>
      </c>
      <c r="M895" s="7"/>
      <c r="N895" s="7"/>
      <c r="O895" s="7"/>
      <c r="P895" s="7"/>
      <c r="Q895" s="7"/>
      <c r="R895" s="7"/>
      <c r="S895" s="119" t="s">
        <v>54</v>
      </c>
      <c r="T895" s="117">
        <v>1</v>
      </c>
      <c r="U895" s="10">
        <v>0</v>
      </c>
      <c r="V895" s="98">
        <f t="shared" si="81"/>
        <v>0</v>
      </c>
      <c r="W895" s="119" t="s">
        <v>54</v>
      </c>
      <c r="X895" s="117">
        <v>1</v>
      </c>
      <c r="Y895" s="10">
        <v>0</v>
      </c>
      <c r="Z895" s="98"/>
      <c r="AA895" s="9">
        <v>709</v>
      </c>
      <c r="AB895" s="119" t="s">
        <v>54</v>
      </c>
      <c r="AC895" s="117">
        <v>1</v>
      </c>
      <c r="AD895" s="10">
        <v>0</v>
      </c>
      <c r="AE895" s="110">
        <f>(Tabelle1[[#This Row],[gesamter Wärmebedarf unter Berücksichtigung Wirkungsgrad Gasfeuerungsanlage (Gas) '[kWh/a'] 2030]]*0.7)/8760</f>
        <v>0</v>
      </c>
      <c r="AF895" s="8">
        <f t="shared" si="79"/>
        <v>0</v>
      </c>
      <c r="AG895" s="119" t="s">
        <v>54</v>
      </c>
      <c r="AH895" s="117">
        <v>1</v>
      </c>
      <c r="AI895" s="10">
        <v>0</v>
      </c>
      <c r="AJ895" s="98">
        <f t="shared" si="82"/>
        <v>0</v>
      </c>
      <c r="AK895" s="119" t="s">
        <v>54</v>
      </c>
      <c r="AL895" s="117">
        <v>1</v>
      </c>
      <c r="AM895" s="10">
        <v>0</v>
      </c>
      <c r="AN895" s="98"/>
      <c r="AO895" s="119" t="s">
        <v>54</v>
      </c>
      <c r="AP895" s="117">
        <v>1</v>
      </c>
      <c r="AQ895" s="10">
        <v>0</v>
      </c>
      <c r="AR895" s="98">
        <f t="shared" si="83"/>
        <v>0</v>
      </c>
      <c r="AS895" s="119" t="s">
        <v>54</v>
      </c>
      <c r="AT895" s="117">
        <v>1</v>
      </c>
      <c r="AU895" s="10">
        <v>0</v>
      </c>
      <c r="AV895" s="8"/>
    </row>
    <row r="896" spans="1:48" x14ac:dyDescent="0.25">
      <c r="A896" s="6">
        <v>10893</v>
      </c>
      <c r="B896" s="6">
        <v>449355</v>
      </c>
      <c r="C896" s="6">
        <v>5424834</v>
      </c>
      <c r="D896" s="205">
        <v>12</v>
      </c>
      <c r="E896" s="6" t="s">
        <v>212</v>
      </c>
      <c r="F896" s="6">
        <v>1</v>
      </c>
      <c r="G896" s="6">
        <v>150</v>
      </c>
      <c r="H896" s="6">
        <v>150</v>
      </c>
      <c r="I896" s="6">
        <v>260</v>
      </c>
      <c r="J896" s="6">
        <f t="shared" si="78"/>
        <v>39000</v>
      </c>
      <c r="K896" s="6"/>
      <c r="L896" s="84">
        <f t="shared" si="80"/>
        <v>39795.918367346938</v>
      </c>
      <c r="M896" s="7"/>
      <c r="N896" s="7"/>
      <c r="O896" s="7"/>
      <c r="P896" s="7"/>
      <c r="Q896" s="7"/>
      <c r="R896" s="7"/>
      <c r="S896" s="119" t="s">
        <v>53</v>
      </c>
      <c r="T896" s="117">
        <v>1</v>
      </c>
      <c r="U896" s="10">
        <v>39795.918367346938</v>
      </c>
      <c r="V896" s="98">
        <f t="shared" si="81"/>
        <v>7.9580559032613827E-5</v>
      </c>
      <c r="W896" s="119" t="s">
        <v>53</v>
      </c>
      <c r="X896" s="117">
        <v>1</v>
      </c>
      <c r="Y896" s="10">
        <v>39795.918367346938</v>
      </c>
      <c r="Z896" s="98"/>
      <c r="AA896" s="9">
        <v>501</v>
      </c>
      <c r="AB896" s="119" t="s">
        <v>53</v>
      </c>
      <c r="AC896" s="117">
        <v>1</v>
      </c>
      <c r="AD896" s="10">
        <v>39795.918367346938</v>
      </c>
      <c r="AE896" s="110">
        <f>(Tabelle1[[#This Row],[gesamter Wärmebedarf unter Berücksichtigung Wirkungsgrad Gasfeuerungsanlage (Gas) '[kWh/a'] 2030]]*0.7)/8760</f>
        <v>3.1800391389432483</v>
      </c>
      <c r="AF896" s="8">
        <f t="shared" si="79"/>
        <v>7.6937203700623628E-5</v>
      </c>
      <c r="AG896" s="119" t="s">
        <v>53</v>
      </c>
      <c r="AH896" s="117">
        <v>1</v>
      </c>
      <c r="AI896" s="10">
        <v>39795.918367346938</v>
      </c>
      <c r="AJ896" s="98">
        <f t="shared" si="82"/>
        <v>3.7815544787169047E-5</v>
      </c>
      <c r="AK896" s="119" t="s">
        <v>53</v>
      </c>
      <c r="AL896" s="117">
        <v>1</v>
      </c>
      <c r="AM896" s="10">
        <v>39795.918367346938</v>
      </c>
      <c r="AN896" s="98"/>
      <c r="AO896" s="119" t="s">
        <v>53</v>
      </c>
      <c r="AP896" s="117">
        <v>1</v>
      </c>
      <c r="AQ896" s="10">
        <v>39795.918367346938</v>
      </c>
      <c r="AR896" s="98">
        <f t="shared" si="83"/>
        <v>3.7815544787169047E-5</v>
      </c>
      <c r="AS896" s="119" t="s">
        <v>53</v>
      </c>
      <c r="AT896" s="117">
        <v>1</v>
      </c>
      <c r="AU896" s="10">
        <v>39795.918367346938</v>
      </c>
      <c r="AV896" s="8"/>
    </row>
    <row r="897" spans="1:48" x14ac:dyDescent="0.25">
      <c r="A897" s="6">
        <v>10894</v>
      </c>
      <c r="B897" s="6">
        <v>449330</v>
      </c>
      <c r="C897" s="6">
        <v>5424839</v>
      </c>
      <c r="D897" s="205">
        <v>12</v>
      </c>
      <c r="E897" s="6" t="s">
        <v>212</v>
      </c>
      <c r="F897" s="6">
        <v>1</v>
      </c>
      <c r="G897" s="6">
        <v>150</v>
      </c>
      <c r="H897" s="6">
        <v>150</v>
      </c>
      <c r="I897" s="6">
        <v>350</v>
      </c>
      <c r="J897" s="6">
        <f t="shared" si="78"/>
        <v>52500</v>
      </c>
      <c r="K897" s="6"/>
      <c r="L897" s="84">
        <f t="shared" si="80"/>
        <v>53571.428571428572</v>
      </c>
      <c r="M897" s="7"/>
      <c r="N897" s="7"/>
      <c r="O897" s="7"/>
      <c r="P897" s="7"/>
      <c r="Q897" s="7"/>
      <c r="R897" s="7"/>
      <c r="S897" s="119" t="s">
        <v>54</v>
      </c>
      <c r="T897" s="117">
        <v>1</v>
      </c>
      <c r="U897" s="10">
        <v>0</v>
      </c>
      <c r="V897" s="98">
        <f t="shared" si="81"/>
        <v>0</v>
      </c>
      <c r="W897" s="119" t="s">
        <v>54</v>
      </c>
      <c r="X897" s="117">
        <v>1</v>
      </c>
      <c r="Y897" s="10">
        <v>0</v>
      </c>
      <c r="Z897" s="98"/>
      <c r="AA897" s="9">
        <v>770</v>
      </c>
      <c r="AB897" s="119" t="s">
        <v>54</v>
      </c>
      <c r="AC897" s="117">
        <v>1</v>
      </c>
      <c r="AD897" s="10">
        <v>0</v>
      </c>
      <c r="AE897" s="110">
        <f>(Tabelle1[[#This Row],[gesamter Wärmebedarf unter Berücksichtigung Wirkungsgrad Gasfeuerungsanlage (Gas) '[kWh/a'] 2030]]*0.7)/8760</f>
        <v>0</v>
      </c>
      <c r="AF897" s="8">
        <f t="shared" si="79"/>
        <v>0</v>
      </c>
      <c r="AG897" s="119" t="s">
        <v>54</v>
      </c>
      <c r="AH897" s="117">
        <v>1</v>
      </c>
      <c r="AI897" s="10">
        <v>0</v>
      </c>
      <c r="AJ897" s="98">
        <f t="shared" si="82"/>
        <v>0</v>
      </c>
      <c r="AK897" s="119" t="s">
        <v>54</v>
      </c>
      <c r="AL897" s="117">
        <v>1</v>
      </c>
      <c r="AM897" s="10">
        <v>0</v>
      </c>
      <c r="AN897" s="98"/>
      <c r="AO897" s="119" t="s">
        <v>54</v>
      </c>
      <c r="AP897" s="117">
        <v>1</v>
      </c>
      <c r="AQ897" s="10">
        <v>0</v>
      </c>
      <c r="AR897" s="98">
        <f t="shared" si="83"/>
        <v>0</v>
      </c>
      <c r="AS897" s="119" t="s">
        <v>54</v>
      </c>
      <c r="AT897" s="117">
        <v>1</v>
      </c>
      <c r="AU897" s="10">
        <v>0</v>
      </c>
      <c r="AV897" s="8"/>
    </row>
    <row r="898" spans="1:48" x14ac:dyDescent="0.25">
      <c r="A898" s="6">
        <v>10895</v>
      </c>
      <c r="B898" s="6">
        <v>449347</v>
      </c>
      <c r="C898" s="6">
        <v>5424811</v>
      </c>
      <c r="D898" s="205">
        <v>12</v>
      </c>
      <c r="E898" s="75" t="s">
        <v>210</v>
      </c>
      <c r="F898" s="6">
        <v>6.73</v>
      </c>
      <c r="G898" s="6">
        <v>70</v>
      </c>
      <c r="H898" s="6">
        <v>471.1</v>
      </c>
      <c r="I898" s="6">
        <v>100</v>
      </c>
      <c r="J898" s="6">
        <f t="shared" si="78"/>
        <v>47110</v>
      </c>
      <c r="K898" s="6"/>
      <c r="L898" s="84">
        <f t="shared" si="80"/>
        <v>48071.428571428572</v>
      </c>
      <c r="M898" s="7"/>
      <c r="N898" s="7"/>
      <c r="O898" s="7"/>
      <c r="P898" s="7"/>
      <c r="Q898" s="7"/>
      <c r="R898" s="7"/>
      <c r="S898" s="119" t="s">
        <v>53</v>
      </c>
      <c r="T898" s="117">
        <v>6.73</v>
      </c>
      <c r="U898" s="10">
        <v>48071.428571428572</v>
      </c>
      <c r="V898" s="98">
        <f t="shared" si="81"/>
        <v>9.6129234257088134E-5</v>
      </c>
      <c r="W898" s="119" t="s">
        <v>53</v>
      </c>
      <c r="X898" s="117">
        <v>6.73</v>
      </c>
      <c r="Y898" s="10">
        <v>48071.428571428572</v>
      </c>
      <c r="Z898" s="98"/>
      <c r="AA898" s="9">
        <v>273</v>
      </c>
      <c r="AB898" s="119" t="s">
        <v>53</v>
      </c>
      <c r="AC898" s="117">
        <v>6.73</v>
      </c>
      <c r="AD898" s="10">
        <v>48071.428571428572</v>
      </c>
      <c r="AE898" s="110">
        <f>(Tabelle1[[#This Row],[gesamter Wärmebedarf unter Berücksichtigung Wirkungsgrad Gasfeuerungsanlage (Gas) '[kWh/a'] 2030]]*0.7)/8760</f>
        <v>3.8413242009132422</v>
      </c>
      <c r="AF898" s="8">
        <f t="shared" si="79"/>
        <v>9.2936196572727679E-5</v>
      </c>
      <c r="AG898" s="119" t="s">
        <v>53</v>
      </c>
      <c r="AH898" s="117">
        <v>6.73</v>
      </c>
      <c r="AI898" s="10">
        <v>48071.428571428572</v>
      </c>
      <c r="AJ898" s="98">
        <f t="shared" si="82"/>
        <v>4.5679238844193183E-5</v>
      </c>
      <c r="AK898" s="119" t="s">
        <v>53</v>
      </c>
      <c r="AL898" s="117">
        <v>6.73</v>
      </c>
      <c r="AM898" s="10">
        <v>48071.428571428572</v>
      </c>
      <c r="AN898" s="98"/>
      <c r="AO898" s="119" t="s">
        <v>53</v>
      </c>
      <c r="AP898" s="117">
        <v>6.73</v>
      </c>
      <c r="AQ898" s="10">
        <v>48071.428571428572</v>
      </c>
      <c r="AR898" s="98">
        <f t="shared" si="83"/>
        <v>4.5679238844193183E-5</v>
      </c>
      <c r="AS898" s="119" t="s">
        <v>53</v>
      </c>
      <c r="AT898" s="117">
        <v>6.73</v>
      </c>
      <c r="AU898" s="10">
        <v>48071.428571428572</v>
      </c>
      <c r="AV898" s="8"/>
    </row>
    <row r="899" spans="1:48" x14ac:dyDescent="0.25">
      <c r="A899" s="6">
        <v>10896</v>
      </c>
      <c r="B899" s="6">
        <v>449321</v>
      </c>
      <c r="C899" s="6">
        <v>5424812</v>
      </c>
      <c r="D899" s="205">
        <v>13</v>
      </c>
      <c r="E899" s="6" t="s">
        <v>212</v>
      </c>
      <c r="F899" s="6">
        <v>1</v>
      </c>
      <c r="G899" s="6">
        <v>150</v>
      </c>
      <c r="H899" s="6">
        <v>150</v>
      </c>
      <c r="I899" s="6">
        <v>150</v>
      </c>
      <c r="J899" s="6">
        <f t="shared" si="78"/>
        <v>22500</v>
      </c>
      <c r="K899" s="6"/>
      <c r="L899" s="84">
        <f t="shared" si="80"/>
        <v>22959.18367346939</v>
      </c>
      <c r="M899" s="7"/>
      <c r="N899" s="7"/>
      <c r="O899" s="7"/>
      <c r="P899" s="7"/>
      <c r="Q899" s="7"/>
      <c r="R899" s="7"/>
      <c r="S899" s="119" t="s">
        <v>53</v>
      </c>
      <c r="T899" s="117">
        <v>1</v>
      </c>
      <c r="U899" s="10">
        <v>22959.18367346939</v>
      </c>
      <c r="V899" s="98">
        <f t="shared" si="81"/>
        <v>4.5911860980354138E-5</v>
      </c>
      <c r="W899" s="119" t="s">
        <v>53</v>
      </c>
      <c r="X899" s="117">
        <v>1</v>
      </c>
      <c r="Y899" s="10">
        <v>22959.18367346939</v>
      </c>
      <c r="Z899" s="98"/>
      <c r="AA899" s="9">
        <v>1728</v>
      </c>
      <c r="AB899" s="119" t="s">
        <v>53</v>
      </c>
      <c r="AC899" s="117">
        <v>1</v>
      </c>
      <c r="AD899" s="10">
        <v>22959.18367346939</v>
      </c>
      <c r="AE899" s="110">
        <f>(Tabelle1[[#This Row],[gesamter Wärmebedarf unter Berücksichtigung Wirkungsgrad Gasfeuerungsanlage (Gas) '[kWh/a'] 2030]]*0.7)/8760</f>
        <v>1.8346379647749511</v>
      </c>
      <c r="AF899" s="8">
        <f t="shared" si="79"/>
        <v>4.4386848288821333E-5</v>
      </c>
      <c r="AG899" s="119" t="s">
        <v>53</v>
      </c>
      <c r="AH899" s="117">
        <v>1</v>
      </c>
      <c r="AI899" s="10">
        <v>22959.18367346939</v>
      </c>
      <c r="AJ899" s="98">
        <f t="shared" si="82"/>
        <v>2.1816660454135991E-5</v>
      </c>
      <c r="AK899" s="119" t="s">
        <v>53</v>
      </c>
      <c r="AL899" s="117">
        <v>1</v>
      </c>
      <c r="AM899" s="10">
        <v>22959.18367346939</v>
      </c>
      <c r="AN899" s="98"/>
      <c r="AO899" s="119" t="s">
        <v>53</v>
      </c>
      <c r="AP899" s="117">
        <v>1</v>
      </c>
      <c r="AQ899" s="10">
        <v>22959.18367346939</v>
      </c>
      <c r="AR899" s="98">
        <f t="shared" si="83"/>
        <v>2.1816660454135991E-5</v>
      </c>
      <c r="AS899" s="119" t="s">
        <v>54</v>
      </c>
      <c r="AT899" s="117">
        <v>1</v>
      </c>
      <c r="AU899" s="10">
        <v>0</v>
      </c>
      <c r="AV899" s="8"/>
    </row>
    <row r="900" spans="1:48" x14ac:dyDescent="0.25">
      <c r="A900" s="6">
        <v>10897</v>
      </c>
      <c r="B900" s="6">
        <v>449317</v>
      </c>
      <c r="C900" s="6">
        <v>5424801</v>
      </c>
      <c r="D900" s="205">
        <v>14</v>
      </c>
      <c r="E900" s="6" t="s">
        <v>195</v>
      </c>
      <c r="F900" s="6">
        <v>1</v>
      </c>
      <c r="G900" s="6">
        <v>90</v>
      </c>
      <c r="H900" s="6">
        <v>90</v>
      </c>
      <c r="I900" s="6">
        <v>150</v>
      </c>
      <c r="J900" s="6">
        <f t="shared" ref="J900:J963" si="84">I900*H900</f>
        <v>13500</v>
      </c>
      <c r="K900" s="6"/>
      <c r="L900" s="84">
        <f t="shared" si="80"/>
        <v>13775.510204081633</v>
      </c>
      <c r="M900" s="7"/>
      <c r="N900" s="7"/>
      <c r="O900" s="7"/>
      <c r="P900" s="7"/>
      <c r="Q900" s="7"/>
      <c r="R900" s="7"/>
      <c r="S900" s="119" t="s">
        <v>53</v>
      </c>
      <c r="T900" s="117">
        <v>1</v>
      </c>
      <c r="U900" s="10">
        <v>13775.510204081633</v>
      </c>
      <c r="V900" s="98">
        <f t="shared" si="81"/>
        <v>2.7547116588212479E-5</v>
      </c>
      <c r="W900" s="119" t="s">
        <v>53</v>
      </c>
      <c r="X900" s="117">
        <v>1</v>
      </c>
      <c r="Y900" s="10">
        <v>13775.510204081633</v>
      </c>
      <c r="Z900" s="98"/>
      <c r="AA900" s="9">
        <v>657</v>
      </c>
      <c r="AB900" s="119" t="s">
        <v>53</v>
      </c>
      <c r="AC900" s="117">
        <v>1</v>
      </c>
      <c r="AD900" s="10">
        <v>13775.510204081633</v>
      </c>
      <c r="AE900" s="110">
        <f>(Tabelle1[[#This Row],[gesamter Wärmebedarf unter Berücksichtigung Wirkungsgrad Gasfeuerungsanlage (Gas) '[kWh/a'] 2030]]*0.7)/8760</f>
        <v>1.1007827788649707</v>
      </c>
      <c r="AF900" s="8">
        <f t="shared" ref="AF900:AF963" si="85">((AD900*$O$4)/$P$4)/31536000</f>
        <v>2.66321089732928E-5</v>
      </c>
      <c r="AG900" s="119" t="s">
        <v>53</v>
      </c>
      <c r="AH900" s="117">
        <v>1</v>
      </c>
      <c r="AI900" s="10">
        <v>13775.510204081633</v>
      </c>
      <c r="AJ900" s="98">
        <f t="shared" si="82"/>
        <v>1.3089996272481594E-5</v>
      </c>
      <c r="AK900" s="119" t="s">
        <v>53</v>
      </c>
      <c r="AL900" s="117">
        <v>1</v>
      </c>
      <c r="AM900" s="10">
        <v>13775.510204081633</v>
      </c>
      <c r="AN900" s="98"/>
      <c r="AO900" s="119" t="s">
        <v>53</v>
      </c>
      <c r="AP900" s="117">
        <v>1</v>
      </c>
      <c r="AQ900" s="10">
        <v>13775.510204081633</v>
      </c>
      <c r="AR900" s="98">
        <f t="shared" si="83"/>
        <v>1.3089996272481594E-5</v>
      </c>
      <c r="AS900" s="119" t="s">
        <v>53</v>
      </c>
      <c r="AT900" s="117">
        <v>1</v>
      </c>
      <c r="AU900" s="10">
        <v>13775.510204081633</v>
      </c>
      <c r="AV900" s="8"/>
    </row>
    <row r="901" spans="1:48" x14ac:dyDescent="0.25">
      <c r="A901" s="6">
        <v>10898</v>
      </c>
      <c r="B901" s="6">
        <v>449432</v>
      </c>
      <c r="C901" s="6">
        <v>5424822</v>
      </c>
      <c r="D901" s="205">
        <v>7</v>
      </c>
      <c r="E901" s="6" t="s">
        <v>212</v>
      </c>
      <c r="F901" s="6">
        <v>1</v>
      </c>
      <c r="G901" s="6">
        <v>150</v>
      </c>
      <c r="H901" s="6">
        <v>150</v>
      </c>
      <c r="I901" s="6">
        <v>280</v>
      </c>
      <c r="J901" s="6">
        <f t="shared" si="84"/>
        <v>42000</v>
      </c>
      <c r="K901" s="6"/>
      <c r="L901" s="84">
        <f t="shared" ref="L901:L964" si="86">J901/$K$4</f>
        <v>42857.142857142855</v>
      </c>
      <c r="M901" s="7"/>
      <c r="N901" s="7"/>
      <c r="O901" s="7"/>
      <c r="P901" s="7"/>
      <c r="Q901" s="7"/>
      <c r="R901" s="7"/>
      <c r="S901" s="119" t="s">
        <v>54</v>
      </c>
      <c r="T901" s="117">
        <v>1</v>
      </c>
      <c r="U901" s="10">
        <v>0</v>
      </c>
      <c r="V901" s="98">
        <f t="shared" ref="V901:V964" si="87">((U901*$M$4)/$N$4)/31536000</f>
        <v>0</v>
      </c>
      <c r="W901" s="119" t="s">
        <v>54</v>
      </c>
      <c r="X901" s="117">
        <v>1</v>
      </c>
      <c r="Y901" s="10">
        <v>0</v>
      </c>
      <c r="Z901" s="98"/>
      <c r="AA901" s="9">
        <v>389</v>
      </c>
      <c r="AB901" s="119" t="s">
        <v>54</v>
      </c>
      <c r="AC901" s="117">
        <v>1</v>
      </c>
      <c r="AD901" s="10">
        <v>0</v>
      </c>
      <c r="AE901" s="110">
        <f>(Tabelle1[[#This Row],[gesamter Wärmebedarf unter Berücksichtigung Wirkungsgrad Gasfeuerungsanlage (Gas) '[kWh/a'] 2030]]*0.7)/8760</f>
        <v>0</v>
      </c>
      <c r="AF901" s="8">
        <f t="shared" si="85"/>
        <v>0</v>
      </c>
      <c r="AG901" s="119" t="s">
        <v>54</v>
      </c>
      <c r="AH901" s="117">
        <v>1</v>
      </c>
      <c r="AI901" s="10">
        <v>0</v>
      </c>
      <c r="AJ901" s="98">
        <f t="shared" ref="AJ901:AJ964" si="88">((AI901*$Q$4)/$R$4)/31536000</f>
        <v>0</v>
      </c>
      <c r="AK901" s="119" t="s">
        <v>54</v>
      </c>
      <c r="AL901" s="117">
        <v>1</v>
      </c>
      <c r="AM901" s="10">
        <v>0</v>
      </c>
      <c r="AN901" s="98"/>
      <c r="AO901" s="119" t="s">
        <v>54</v>
      </c>
      <c r="AP901" s="117">
        <v>1</v>
      </c>
      <c r="AQ901" s="10">
        <v>0</v>
      </c>
      <c r="AR901" s="98">
        <f t="shared" ref="AR901:AR964" si="89">((AQ901*$Q$4)/$R$4)/31536000</f>
        <v>0</v>
      </c>
      <c r="AS901" s="119" t="s">
        <v>54</v>
      </c>
      <c r="AT901" s="117">
        <v>1</v>
      </c>
      <c r="AU901" s="10">
        <v>0</v>
      </c>
      <c r="AV901" s="8"/>
    </row>
    <row r="902" spans="1:48" x14ac:dyDescent="0.25">
      <c r="A902" s="6">
        <v>10899</v>
      </c>
      <c r="B902" s="6">
        <v>449405</v>
      </c>
      <c r="C902" s="6">
        <v>5424826</v>
      </c>
      <c r="D902" s="205">
        <v>9</v>
      </c>
      <c r="E902" s="6" t="s">
        <v>212</v>
      </c>
      <c r="F902" s="6">
        <v>1</v>
      </c>
      <c r="G902" s="6">
        <v>150</v>
      </c>
      <c r="H902" s="6">
        <v>150</v>
      </c>
      <c r="I902" s="6">
        <v>170</v>
      </c>
      <c r="J902" s="6">
        <f t="shared" si="84"/>
        <v>25500</v>
      </c>
      <c r="K902" s="6"/>
      <c r="L902" s="84">
        <f t="shared" si="86"/>
        <v>26020.408163265307</v>
      </c>
      <c r="M902" s="7"/>
      <c r="N902" s="7"/>
      <c r="O902" s="7"/>
      <c r="P902" s="7"/>
      <c r="Q902" s="7"/>
      <c r="R902" s="7"/>
      <c r="S902" s="119" t="s">
        <v>53</v>
      </c>
      <c r="T902" s="117">
        <v>1</v>
      </c>
      <c r="U902" s="10">
        <v>26020.408163265307</v>
      </c>
      <c r="V902" s="98">
        <f t="shared" si="87"/>
        <v>5.2033442444401349E-5</v>
      </c>
      <c r="W902" s="119" t="s">
        <v>53</v>
      </c>
      <c r="X902" s="117">
        <v>1</v>
      </c>
      <c r="Y902" s="10">
        <v>26020.408163265307</v>
      </c>
      <c r="Z902" s="98"/>
      <c r="AA902" s="9">
        <v>988</v>
      </c>
      <c r="AB902" s="119" t="s">
        <v>53</v>
      </c>
      <c r="AC902" s="117">
        <v>1</v>
      </c>
      <c r="AD902" s="10">
        <v>26020.408163265307</v>
      </c>
      <c r="AE902" s="110">
        <f>(Tabelle1[[#This Row],[gesamter Wärmebedarf unter Berücksichtigung Wirkungsgrad Gasfeuerungsanlage (Gas) '[kWh/a'] 2030]]*0.7)/8760</f>
        <v>2.0792563600782779</v>
      </c>
      <c r="AF902" s="8">
        <f t="shared" si="85"/>
        <v>5.0305094727330838E-5</v>
      </c>
      <c r="AG902" s="119" t="s">
        <v>53</v>
      </c>
      <c r="AH902" s="117">
        <v>1</v>
      </c>
      <c r="AI902" s="10">
        <v>26020.408163265307</v>
      </c>
      <c r="AJ902" s="98">
        <f t="shared" si="88"/>
        <v>2.4725548514687455E-5</v>
      </c>
      <c r="AK902" s="119" t="s">
        <v>53</v>
      </c>
      <c r="AL902" s="117">
        <v>1</v>
      </c>
      <c r="AM902" s="10">
        <v>26020.408163265307</v>
      </c>
      <c r="AN902" s="98"/>
      <c r="AO902" s="119" t="s">
        <v>53</v>
      </c>
      <c r="AP902" s="117">
        <v>1</v>
      </c>
      <c r="AQ902" s="10">
        <v>26020.408163265307</v>
      </c>
      <c r="AR902" s="98">
        <f t="shared" si="89"/>
        <v>2.4725548514687455E-5</v>
      </c>
      <c r="AS902" s="119" t="s">
        <v>53</v>
      </c>
      <c r="AT902" s="117">
        <v>1</v>
      </c>
      <c r="AU902" s="10">
        <v>26020.408163265307</v>
      </c>
      <c r="AV902" s="8"/>
    </row>
    <row r="903" spans="1:48" x14ac:dyDescent="0.25">
      <c r="A903" s="6">
        <v>10900</v>
      </c>
      <c r="B903" s="6">
        <v>449391</v>
      </c>
      <c r="C903" s="6">
        <v>5424837</v>
      </c>
      <c r="D903" s="205">
        <v>8</v>
      </c>
      <c r="E903" s="6" t="s">
        <v>212</v>
      </c>
      <c r="F903" s="6">
        <v>1</v>
      </c>
      <c r="G903" s="6">
        <v>150</v>
      </c>
      <c r="H903" s="6">
        <v>150</v>
      </c>
      <c r="I903" s="6">
        <v>140</v>
      </c>
      <c r="J903" s="6">
        <f t="shared" si="84"/>
        <v>21000</v>
      </c>
      <c r="K903" s="6"/>
      <c r="L903" s="84">
        <f t="shared" si="86"/>
        <v>21428.571428571428</v>
      </c>
      <c r="M903" s="7"/>
      <c r="N903" s="7"/>
      <c r="O903" s="7"/>
      <c r="P903" s="7"/>
      <c r="Q903" s="7"/>
      <c r="R903" s="7"/>
      <c r="S903" s="119" t="s">
        <v>53</v>
      </c>
      <c r="T903" s="117">
        <v>1</v>
      </c>
      <c r="U903" s="10">
        <v>21428.571428571428</v>
      </c>
      <c r="V903" s="98">
        <f t="shared" si="87"/>
        <v>4.2851070248330516E-5</v>
      </c>
      <c r="W903" s="119" t="s">
        <v>53</v>
      </c>
      <c r="X903" s="117">
        <v>1</v>
      </c>
      <c r="Y903" s="10">
        <v>21428.571428571428</v>
      </c>
      <c r="Z903" s="98"/>
      <c r="AA903" s="9">
        <v>1662</v>
      </c>
      <c r="AB903" s="119" t="s">
        <v>53</v>
      </c>
      <c r="AC903" s="117">
        <v>1</v>
      </c>
      <c r="AD903" s="10">
        <v>21428.571428571428</v>
      </c>
      <c r="AE903" s="110">
        <f>(Tabelle1[[#This Row],[gesamter Wärmebedarf unter Berücksichtigung Wirkungsgrad Gasfeuerungsanlage (Gas) '[kWh/a'] 2030]]*0.7)/8760</f>
        <v>1.7123287671232874</v>
      </c>
      <c r="AF903" s="8">
        <f t="shared" si="85"/>
        <v>4.142772506956657E-5</v>
      </c>
      <c r="AG903" s="119" t="s">
        <v>53</v>
      </c>
      <c r="AH903" s="117">
        <v>1</v>
      </c>
      <c r="AI903" s="10">
        <v>21428.571428571428</v>
      </c>
      <c r="AJ903" s="98">
        <f t="shared" si="88"/>
        <v>2.0362216423860254E-5</v>
      </c>
      <c r="AK903" s="119" t="s">
        <v>53</v>
      </c>
      <c r="AL903" s="117">
        <v>1</v>
      </c>
      <c r="AM903" s="10">
        <v>21428.571428571428</v>
      </c>
      <c r="AN903" s="98"/>
      <c r="AO903" s="119" t="s">
        <v>53</v>
      </c>
      <c r="AP903" s="117">
        <v>1</v>
      </c>
      <c r="AQ903" s="10">
        <v>21428.571428571428</v>
      </c>
      <c r="AR903" s="98">
        <f t="shared" si="89"/>
        <v>2.0362216423860254E-5</v>
      </c>
      <c r="AS903" s="119" t="s">
        <v>54</v>
      </c>
      <c r="AT903" s="117">
        <v>1</v>
      </c>
      <c r="AU903" s="10">
        <v>0</v>
      </c>
      <c r="AV903" s="8"/>
    </row>
    <row r="904" spans="1:48" x14ac:dyDescent="0.25">
      <c r="A904" s="6">
        <v>10901</v>
      </c>
      <c r="B904" s="6">
        <v>449364</v>
      </c>
      <c r="C904" s="6">
        <v>5424848</v>
      </c>
      <c r="D904" s="205">
        <v>8</v>
      </c>
      <c r="E904" s="75" t="s">
        <v>210</v>
      </c>
      <c r="F904" s="6">
        <v>6.73</v>
      </c>
      <c r="G904" s="6">
        <v>70</v>
      </c>
      <c r="H904" s="6">
        <v>471.1</v>
      </c>
      <c r="I904" s="6">
        <v>250</v>
      </c>
      <c r="J904" s="6">
        <f t="shared" si="84"/>
        <v>117775</v>
      </c>
      <c r="K904" s="6"/>
      <c r="L904" s="84">
        <f t="shared" si="86"/>
        <v>120178.57142857143</v>
      </c>
      <c r="M904" s="7"/>
      <c r="N904" s="7"/>
      <c r="O904" s="7"/>
      <c r="P904" s="7"/>
      <c r="Q904" s="7"/>
      <c r="R904" s="7"/>
      <c r="S904" s="119" t="s">
        <v>53</v>
      </c>
      <c r="T904" s="117">
        <v>6.73</v>
      </c>
      <c r="U904" s="10">
        <v>120178.57142857143</v>
      </c>
      <c r="V904" s="98">
        <f t="shared" si="87"/>
        <v>2.4032308564272037E-4</v>
      </c>
      <c r="W904" s="119" t="s">
        <v>53</v>
      </c>
      <c r="X904" s="117">
        <v>6.73</v>
      </c>
      <c r="Y904" s="10">
        <v>120178.57142857143</v>
      </c>
      <c r="Z904" s="98"/>
      <c r="AA904" s="9">
        <v>1719</v>
      </c>
      <c r="AB904" s="119" t="s">
        <v>53</v>
      </c>
      <c r="AC904" s="117">
        <v>6.73</v>
      </c>
      <c r="AD904" s="10">
        <v>120178.57142857143</v>
      </c>
      <c r="AE904" s="110">
        <f>(Tabelle1[[#This Row],[gesamter Wärmebedarf unter Berücksichtigung Wirkungsgrad Gasfeuerungsanlage (Gas) '[kWh/a'] 2030]]*0.7)/8760</f>
        <v>9.6033105022831045</v>
      </c>
      <c r="AF904" s="8">
        <f t="shared" si="85"/>
        <v>2.3234049143181919E-4</v>
      </c>
      <c r="AG904" s="119" t="s">
        <v>53</v>
      </c>
      <c r="AH904" s="117">
        <v>6.73</v>
      </c>
      <c r="AI904" s="10">
        <v>120178.57142857143</v>
      </c>
      <c r="AJ904" s="98">
        <f t="shared" si="88"/>
        <v>1.1419809711048295E-4</v>
      </c>
      <c r="AK904" s="119" t="s">
        <v>53</v>
      </c>
      <c r="AL904" s="117">
        <v>6.73</v>
      </c>
      <c r="AM904" s="10">
        <v>120178.57142857143</v>
      </c>
      <c r="AN904" s="98"/>
      <c r="AO904" s="119" t="s">
        <v>53</v>
      </c>
      <c r="AP904" s="117">
        <v>6.73</v>
      </c>
      <c r="AQ904" s="10">
        <v>120178.57142857143</v>
      </c>
      <c r="AR904" s="98">
        <f t="shared" si="89"/>
        <v>1.1419809711048295E-4</v>
      </c>
      <c r="AS904" s="119" t="s">
        <v>53</v>
      </c>
      <c r="AT904" s="117">
        <v>6.73</v>
      </c>
      <c r="AU904" s="10">
        <v>120178.57142857143</v>
      </c>
      <c r="AV904" s="8"/>
    </row>
    <row r="905" spans="1:48" x14ac:dyDescent="0.25">
      <c r="A905" s="6">
        <v>10902</v>
      </c>
      <c r="B905" s="6">
        <v>449401</v>
      </c>
      <c r="C905" s="6">
        <v>5424813</v>
      </c>
      <c r="D905" s="205">
        <v>8</v>
      </c>
      <c r="E905" s="75" t="s">
        <v>210</v>
      </c>
      <c r="F905" s="6">
        <v>6.73</v>
      </c>
      <c r="G905" s="6">
        <v>70</v>
      </c>
      <c r="H905" s="6">
        <v>471.1</v>
      </c>
      <c r="I905" s="6">
        <v>240</v>
      </c>
      <c r="J905" s="6">
        <f t="shared" si="84"/>
        <v>113064</v>
      </c>
      <c r="K905" s="6"/>
      <c r="L905" s="84">
        <f t="shared" si="86"/>
        <v>115371.42857142858</v>
      </c>
      <c r="M905" s="7"/>
      <c r="N905" s="7"/>
      <c r="O905" s="7"/>
      <c r="P905" s="7"/>
      <c r="Q905" s="7"/>
      <c r="R905" s="7"/>
      <c r="S905" s="119" t="s">
        <v>53</v>
      </c>
      <c r="T905" s="117">
        <v>6.73</v>
      </c>
      <c r="U905" s="10">
        <v>115371.42857142858</v>
      </c>
      <c r="V905" s="98">
        <f t="shared" si="87"/>
        <v>2.3071016221701154E-4</v>
      </c>
      <c r="W905" s="119" t="s">
        <v>53</v>
      </c>
      <c r="X905" s="117">
        <v>6.73</v>
      </c>
      <c r="Y905" s="10">
        <v>115371.42857142858</v>
      </c>
      <c r="Z905" s="98"/>
      <c r="AA905" s="9">
        <v>892</v>
      </c>
      <c r="AB905" s="119" t="s">
        <v>53</v>
      </c>
      <c r="AC905" s="117">
        <v>6.73</v>
      </c>
      <c r="AD905" s="10">
        <v>115371.42857142858</v>
      </c>
      <c r="AE905" s="110">
        <f>(Tabelle1[[#This Row],[gesamter Wärmebedarf unter Berücksichtigung Wirkungsgrad Gasfeuerungsanlage (Gas) '[kWh/a'] 2030]]*0.7)/8760</f>
        <v>9.2191780821917817</v>
      </c>
      <c r="AF905" s="8">
        <f t="shared" si="85"/>
        <v>2.2304687177454645E-4</v>
      </c>
      <c r="AG905" s="119" t="s">
        <v>53</v>
      </c>
      <c r="AH905" s="117">
        <v>6.73</v>
      </c>
      <c r="AI905" s="10">
        <v>115371.42857142858</v>
      </c>
      <c r="AJ905" s="98">
        <f t="shared" si="88"/>
        <v>1.0963017322606365E-4</v>
      </c>
      <c r="AK905" s="119" t="s">
        <v>53</v>
      </c>
      <c r="AL905" s="117">
        <v>6.73</v>
      </c>
      <c r="AM905" s="10">
        <v>115371.42857142858</v>
      </c>
      <c r="AN905" s="98"/>
      <c r="AO905" s="119" t="s">
        <v>53</v>
      </c>
      <c r="AP905" s="117">
        <v>6.73</v>
      </c>
      <c r="AQ905" s="10">
        <v>115371.42857142858</v>
      </c>
      <c r="AR905" s="98">
        <f t="shared" si="89"/>
        <v>1.0963017322606365E-4</v>
      </c>
      <c r="AS905" s="119" t="s">
        <v>53</v>
      </c>
      <c r="AT905" s="117">
        <v>6.73</v>
      </c>
      <c r="AU905" s="10">
        <v>115371.42857142858</v>
      </c>
      <c r="AV905" s="8"/>
    </row>
    <row r="906" spans="1:48" x14ac:dyDescent="0.25">
      <c r="A906" s="6">
        <v>10903</v>
      </c>
      <c r="B906" s="6">
        <v>449427</v>
      </c>
      <c r="C906" s="6">
        <v>5424799</v>
      </c>
      <c r="D906" s="205">
        <v>21</v>
      </c>
      <c r="E906" s="6" t="s">
        <v>195</v>
      </c>
      <c r="F906" s="6">
        <v>1</v>
      </c>
      <c r="G906" s="6">
        <v>90</v>
      </c>
      <c r="H906" s="6">
        <v>90</v>
      </c>
      <c r="I906" s="6">
        <v>270</v>
      </c>
      <c r="J906" s="6">
        <f t="shared" si="84"/>
        <v>24300</v>
      </c>
      <c r="K906" s="6"/>
      <c r="L906" s="84">
        <f t="shared" si="86"/>
        <v>24795.918367346938</v>
      </c>
      <c r="M906" s="7"/>
      <c r="N906" s="7"/>
      <c r="O906" s="7"/>
      <c r="P906" s="7"/>
      <c r="Q906" s="7"/>
      <c r="R906" s="7"/>
      <c r="S906" s="119" t="s">
        <v>54</v>
      </c>
      <c r="T906" s="117">
        <v>1</v>
      </c>
      <c r="U906" s="10">
        <v>0</v>
      </c>
      <c r="V906" s="98">
        <f t="shared" si="87"/>
        <v>0</v>
      </c>
      <c r="W906" s="119" t="s">
        <v>54</v>
      </c>
      <c r="X906" s="117">
        <v>1</v>
      </c>
      <c r="Y906" s="10">
        <v>0</v>
      </c>
      <c r="Z906" s="98"/>
      <c r="AA906" s="9">
        <v>765</v>
      </c>
      <c r="AB906" s="119" t="s">
        <v>54</v>
      </c>
      <c r="AC906" s="117">
        <v>1</v>
      </c>
      <c r="AD906" s="10">
        <v>0</v>
      </c>
      <c r="AE906" s="110">
        <f>(Tabelle1[[#This Row],[gesamter Wärmebedarf unter Berücksichtigung Wirkungsgrad Gasfeuerungsanlage (Gas) '[kWh/a'] 2030]]*0.7)/8760</f>
        <v>0</v>
      </c>
      <c r="AF906" s="8">
        <f t="shared" si="85"/>
        <v>0</v>
      </c>
      <c r="AG906" s="119" t="s">
        <v>54</v>
      </c>
      <c r="AH906" s="117">
        <v>1</v>
      </c>
      <c r="AI906" s="10">
        <v>0</v>
      </c>
      <c r="AJ906" s="98">
        <f t="shared" si="88"/>
        <v>0</v>
      </c>
      <c r="AK906" s="119" t="s">
        <v>54</v>
      </c>
      <c r="AL906" s="117">
        <v>1</v>
      </c>
      <c r="AM906" s="10">
        <v>0</v>
      </c>
      <c r="AN906" s="98"/>
      <c r="AO906" s="119" t="s">
        <v>54</v>
      </c>
      <c r="AP906" s="117">
        <v>1</v>
      </c>
      <c r="AQ906" s="10">
        <v>0</v>
      </c>
      <c r="AR906" s="98">
        <f t="shared" si="89"/>
        <v>0</v>
      </c>
      <c r="AS906" s="119" t="s">
        <v>54</v>
      </c>
      <c r="AT906" s="117">
        <v>1</v>
      </c>
      <c r="AU906" s="10">
        <v>0</v>
      </c>
      <c r="AV906" s="8"/>
    </row>
    <row r="907" spans="1:48" x14ac:dyDescent="0.25">
      <c r="A907" s="6">
        <v>10904</v>
      </c>
      <c r="B907" s="6">
        <v>449384</v>
      </c>
      <c r="C907" s="6">
        <v>5424798</v>
      </c>
      <c r="D907" s="205">
        <v>20</v>
      </c>
      <c r="E907" s="6" t="s">
        <v>195</v>
      </c>
      <c r="F907" s="6">
        <v>1</v>
      </c>
      <c r="G907" s="6">
        <v>90</v>
      </c>
      <c r="H907" s="6">
        <v>90</v>
      </c>
      <c r="I907" s="6">
        <v>260</v>
      </c>
      <c r="J907" s="6">
        <f t="shared" si="84"/>
        <v>23400</v>
      </c>
      <c r="K907" s="6"/>
      <c r="L907" s="84">
        <f t="shared" si="86"/>
        <v>23877.551020408162</v>
      </c>
      <c r="M907" s="7"/>
      <c r="N907" s="7"/>
      <c r="O907" s="7"/>
      <c r="P907" s="7"/>
      <c r="Q907" s="7"/>
      <c r="R907" s="7"/>
      <c r="S907" s="119" t="s">
        <v>53</v>
      </c>
      <c r="T907" s="117">
        <v>1</v>
      </c>
      <c r="U907" s="10">
        <v>23877.551020408162</v>
      </c>
      <c r="V907" s="98">
        <f t="shared" si="87"/>
        <v>4.7748335419568298E-5</v>
      </c>
      <c r="W907" s="119" t="s">
        <v>53</v>
      </c>
      <c r="X907" s="117">
        <v>1</v>
      </c>
      <c r="Y907" s="10">
        <v>23877.551020408162</v>
      </c>
      <c r="Z907" s="98"/>
      <c r="AA907" s="9">
        <v>823</v>
      </c>
      <c r="AB907" s="119" t="s">
        <v>53</v>
      </c>
      <c r="AC907" s="117">
        <v>1</v>
      </c>
      <c r="AD907" s="10">
        <v>23877.551020408162</v>
      </c>
      <c r="AE907" s="110">
        <f>(Tabelle1[[#This Row],[gesamter Wärmebedarf unter Berücksichtigung Wirkungsgrad Gasfeuerungsanlage (Gas) '[kWh/a'] 2030]]*0.7)/8760</f>
        <v>1.9080234833659491</v>
      </c>
      <c r="AF907" s="8">
        <f t="shared" si="85"/>
        <v>4.6162322220374185E-5</v>
      </c>
      <c r="AG907" s="119" t="s">
        <v>53</v>
      </c>
      <c r="AH907" s="117">
        <v>1</v>
      </c>
      <c r="AI907" s="10">
        <v>23877.551020408162</v>
      </c>
      <c r="AJ907" s="98">
        <f t="shared" si="88"/>
        <v>2.2689326872301428E-5</v>
      </c>
      <c r="AK907" s="119" t="s">
        <v>53</v>
      </c>
      <c r="AL907" s="117">
        <v>1</v>
      </c>
      <c r="AM907" s="10">
        <v>23877.551020408162</v>
      </c>
      <c r="AN907" s="98"/>
      <c r="AO907" s="119" t="s">
        <v>54</v>
      </c>
      <c r="AP907" s="117">
        <v>1</v>
      </c>
      <c r="AQ907" s="10">
        <v>0</v>
      </c>
      <c r="AR907" s="98">
        <f t="shared" si="89"/>
        <v>0</v>
      </c>
      <c r="AS907" s="119" t="s">
        <v>54</v>
      </c>
      <c r="AT907" s="117">
        <v>1</v>
      </c>
      <c r="AU907" s="10">
        <v>0</v>
      </c>
      <c r="AV907" s="8"/>
    </row>
    <row r="908" spans="1:48" x14ac:dyDescent="0.25">
      <c r="A908" s="6">
        <v>10905</v>
      </c>
      <c r="B908" s="6">
        <v>449417</v>
      </c>
      <c r="C908" s="6">
        <v>5424783</v>
      </c>
      <c r="D908" s="205">
        <v>17</v>
      </c>
      <c r="E908" s="6" t="s">
        <v>212</v>
      </c>
      <c r="F908" s="6">
        <v>1</v>
      </c>
      <c r="G908" s="6">
        <v>150</v>
      </c>
      <c r="H908" s="6">
        <v>150</v>
      </c>
      <c r="I908" s="6">
        <v>210</v>
      </c>
      <c r="J908" s="6">
        <f t="shared" si="84"/>
        <v>31500</v>
      </c>
      <c r="K908" s="6"/>
      <c r="L908" s="84">
        <f t="shared" si="86"/>
        <v>32142.857142857145</v>
      </c>
      <c r="M908" s="7"/>
      <c r="N908" s="7"/>
      <c r="O908" s="7"/>
      <c r="P908" s="7"/>
      <c r="Q908" s="7"/>
      <c r="R908" s="7"/>
      <c r="S908" s="119" t="s">
        <v>54</v>
      </c>
      <c r="T908" s="117">
        <v>1</v>
      </c>
      <c r="U908" s="10">
        <v>0</v>
      </c>
      <c r="V908" s="98">
        <f t="shared" si="87"/>
        <v>0</v>
      </c>
      <c r="W908" s="119" t="s">
        <v>54</v>
      </c>
      <c r="X908" s="117">
        <v>1</v>
      </c>
      <c r="Y908" s="10">
        <v>0</v>
      </c>
      <c r="Z908" s="98"/>
      <c r="AA908" s="9">
        <v>1032</v>
      </c>
      <c r="AB908" s="119" t="s">
        <v>54</v>
      </c>
      <c r="AC908" s="117">
        <v>1</v>
      </c>
      <c r="AD908" s="10">
        <v>0</v>
      </c>
      <c r="AE908" s="110">
        <f>(Tabelle1[[#This Row],[gesamter Wärmebedarf unter Berücksichtigung Wirkungsgrad Gasfeuerungsanlage (Gas) '[kWh/a'] 2030]]*0.7)/8760</f>
        <v>0</v>
      </c>
      <c r="AF908" s="8">
        <f t="shared" si="85"/>
        <v>0</v>
      </c>
      <c r="AG908" s="119" t="s">
        <v>54</v>
      </c>
      <c r="AH908" s="117">
        <v>1</v>
      </c>
      <c r="AI908" s="10">
        <v>0</v>
      </c>
      <c r="AJ908" s="98">
        <f t="shared" si="88"/>
        <v>0</v>
      </c>
      <c r="AK908" s="119" t="s">
        <v>54</v>
      </c>
      <c r="AL908" s="117">
        <v>1</v>
      </c>
      <c r="AM908" s="10">
        <v>0</v>
      </c>
      <c r="AN908" s="98"/>
      <c r="AO908" s="119" t="s">
        <v>54</v>
      </c>
      <c r="AP908" s="117">
        <v>1</v>
      </c>
      <c r="AQ908" s="10">
        <v>0</v>
      </c>
      <c r="AR908" s="98">
        <f t="shared" si="89"/>
        <v>0</v>
      </c>
      <c r="AS908" s="119" t="s">
        <v>54</v>
      </c>
      <c r="AT908" s="117">
        <v>1</v>
      </c>
      <c r="AU908" s="10">
        <v>0</v>
      </c>
      <c r="AV908" s="8"/>
    </row>
    <row r="909" spans="1:48" x14ac:dyDescent="0.25">
      <c r="A909" s="6">
        <v>10906</v>
      </c>
      <c r="B909" s="6">
        <v>449386</v>
      </c>
      <c r="C909" s="6">
        <v>5424780</v>
      </c>
      <c r="D909" s="205">
        <v>13</v>
      </c>
      <c r="E909" s="6" t="s">
        <v>212</v>
      </c>
      <c r="F909" s="6">
        <v>1</v>
      </c>
      <c r="G909" s="6">
        <v>150</v>
      </c>
      <c r="H909" s="6">
        <v>150</v>
      </c>
      <c r="I909" s="6">
        <v>210</v>
      </c>
      <c r="J909" s="6">
        <f t="shared" si="84"/>
        <v>31500</v>
      </c>
      <c r="K909" s="6"/>
      <c r="L909" s="84">
        <f t="shared" si="86"/>
        <v>32142.857142857145</v>
      </c>
      <c r="M909" s="7"/>
      <c r="N909" s="7"/>
      <c r="O909" s="7"/>
      <c r="P909" s="7"/>
      <c r="Q909" s="7"/>
      <c r="R909" s="7"/>
      <c r="S909" s="119" t="s">
        <v>54</v>
      </c>
      <c r="T909" s="117">
        <v>1</v>
      </c>
      <c r="U909" s="10">
        <v>0</v>
      </c>
      <c r="V909" s="98">
        <f t="shared" si="87"/>
        <v>0</v>
      </c>
      <c r="W909" s="119" t="s">
        <v>54</v>
      </c>
      <c r="X909" s="117">
        <v>1</v>
      </c>
      <c r="Y909" s="10">
        <v>0</v>
      </c>
      <c r="Z909" s="98"/>
      <c r="AA909" s="9">
        <v>1678</v>
      </c>
      <c r="AB909" s="119" t="s">
        <v>54</v>
      </c>
      <c r="AC909" s="117">
        <v>1</v>
      </c>
      <c r="AD909" s="10">
        <v>0</v>
      </c>
      <c r="AE909" s="110">
        <f>(Tabelle1[[#This Row],[gesamter Wärmebedarf unter Berücksichtigung Wirkungsgrad Gasfeuerungsanlage (Gas) '[kWh/a'] 2030]]*0.7)/8760</f>
        <v>0</v>
      </c>
      <c r="AF909" s="8">
        <f t="shared" si="85"/>
        <v>0</v>
      </c>
      <c r="AG909" s="119" t="s">
        <v>54</v>
      </c>
      <c r="AH909" s="117">
        <v>1</v>
      </c>
      <c r="AI909" s="10">
        <v>0</v>
      </c>
      <c r="AJ909" s="98">
        <f t="shared" si="88"/>
        <v>0</v>
      </c>
      <c r="AK909" s="119" t="s">
        <v>54</v>
      </c>
      <c r="AL909" s="117">
        <v>1</v>
      </c>
      <c r="AM909" s="10">
        <v>0</v>
      </c>
      <c r="AN909" s="98"/>
      <c r="AO909" s="119" t="s">
        <v>54</v>
      </c>
      <c r="AP909" s="117">
        <v>1</v>
      </c>
      <c r="AQ909" s="10">
        <v>0</v>
      </c>
      <c r="AR909" s="98">
        <f t="shared" si="89"/>
        <v>0</v>
      </c>
      <c r="AS909" s="119" t="s">
        <v>54</v>
      </c>
      <c r="AT909" s="117">
        <v>1</v>
      </c>
      <c r="AU909" s="10">
        <v>0</v>
      </c>
      <c r="AV909" s="8"/>
    </row>
    <row r="910" spans="1:48" x14ac:dyDescent="0.25">
      <c r="A910" s="6">
        <v>10907</v>
      </c>
      <c r="B910" s="6">
        <v>449438</v>
      </c>
      <c r="C910" s="6">
        <v>5424767</v>
      </c>
      <c r="D910" s="205">
        <v>24</v>
      </c>
      <c r="E910" s="75" t="s">
        <v>210</v>
      </c>
      <c r="F910" s="6">
        <v>6.73</v>
      </c>
      <c r="G910" s="6">
        <v>70</v>
      </c>
      <c r="H910" s="6">
        <v>471.1</v>
      </c>
      <c r="I910" s="6">
        <v>120</v>
      </c>
      <c r="J910" s="6">
        <f t="shared" si="84"/>
        <v>56532</v>
      </c>
      <c r="K910" s="6"/>
      <c r="L910" s="84">
        <f t="shared" si="86"/>
        <v>57685.71428571429</v>
      </c>
      <c r="M910" s="7"/>
      <c r="N910" s="7"/>
      <c r="O910" s="7"/>
      <c r="P910" s="7"/>
      <c r="Q910" s="7"/>
      <c r="R910" s="7"/>
      <c r="S910" s="119" t="s">
        <v>53</v>
      </c>
      <c r="T910" s="117">
        <v>6.73</v>
      </c>
      <c r="U910" s="10">
        <v>57685.71428571429</v>
      </c>
      <c r="V910" s="98">
        <f t="shared" si="87"/>
        <v>1.1535508110850577E-4</v>
      </c>
      <c r="W910" s="119" t="s">
        <v>53</v>
      </c>
      <c r="X910" s="117">
        <v>6.73</v>
      </c>
      <c r="Y910" s="10">
        <v>57685.71428571429</v>
      </c>
      <c r="Z910" s="98"/>
      <c r="AA910" s="9">
        <v>1188</v>
      </c>
      <c r="AB910" s="119" t="s">
        <v>53</v>
      </c>
      <c r="AC910" s="117">
        <v>6.73</v>
      </c>
      <c r="AD910" s="10">
        <v>57685.71428571429</v>
      </c>
      <c r="AE910" s="110">
        <f>(Tabelle1[[#This Row],[gesamter Wärmebedarf unter Berücksichtigung Wirkungsgrad Gasfeuerungsanlage (Gas) '[kWh/a'] 2030]]*0.7)/8760</f>
        <v>4.6095890410958908</v>
      </c>
      <c r="AF910" s="8">
        <f t="shared" si="85"/>
        <v>1.1152343588727323E-4</v>
      </c>
      <c r="AG910" s="119" t="s">
        <v>53</v>
      </c>
      <c r="AH910" s="117">
        <v>6.73</v>
      </c>
      <c r="AI910" s="10">
        <v>57685.71428571429</v>
      </c>
      <c r="AJ910" s="98">
        <f t="shared" si="88"/>
        <v>5.4815086613031827E-5</v>
      </c>
      <c r="AK910" s="119" t="s">
        <v>53</v>
      </c>
      <c r="AL910" s="117">
        <v>6.73</v>
      </c>
      <c r="AM910" s="10">
        <v>57685.71428571429</v>
      </c>
      <c r="AN910" s="98"/>
      <c r="AO910" s="119" t="s">
        <v>53</v>
      </c>
      <c r="AP910" s="117">
        <v>6.73</v>
      </c>
      <c r="AQ910" s="10">
        <v>57685.71428571429</v>
      </c>
      <c r="AR910" s="98">
        <f t="shared" si="89"/>
        <v>5.4815086613031827E-5</v>
      </c>
      <c r="AS910" s="119" t="s">
        <v>53</v>
      </c>
      <c r="AT910" s="117">
        <v>6.73</v>
      </c>
      <c r="AU910" s="10">
        <v>57685.71428571429</v>
      </c>
      <c r="AV910" s="8"/>
    </row>
    <row r="911" spans="1:48" x14ac:dyDescent="0.25">
      <c r="A911" s="6">
        <v>10908</v>
      </c>
      <c r="B911" s="6">
        <v>449412</v>
      </c>
      <c r="C911" s="6">
        <v>5424759</v>
      </c>
      <c r="D911" s="205">
        <v>8</v>
      </c>
      <c r="E911" s="6" t="s">
        <v>212</v>
      </c>
      <c r="F911" s="6">
        <v>1</v>
      </c>
      <c r="G911" s="6">
        <v>150</v>
      </c>
      <c r="H911" s="6">
        <v>150</v>
      </c>
      <c r="I911" s="6">
        <v>50</v>
      </c>
      <c r="J911" s="6">
        <f t="shared" si="84"/>
        <v>7500</v>
      </c>
      <c r="K911" s="6"/>
      <c r="L911" s="84">
        <f t="shared" si="86"/>
        <v>7653.0612244897957</v>
      </c>
      <c r="M911" s="7"/>
      <c r="N911" s="7"/>
      <c r="O911" s="7"/>
      <c r="P911" s="7"/>
      <c r="Q911" s="7"/>
      <c r="R911" s="7"/>
      <c r="S911" s="119" t="s">
        <v>53</v>
      </c>
      <c r="T911" s="117">
        <v>1</v>
      </c>
      <c r="U911" s="10">
        <v>7653.0612244897957</v>
      </c>
      <c r="V911" s="98">
        <f t="shared" si="87"/>
        <v>1.5303953660118044E-5</v>
      </c>
      <c r="W911" s="119" t="s">
        <v>53</v>
      </c>
      <c r="X911" s="117">
        <v>1</v>
      </c>
      <c r="Y911" s="10">
        <v>7653.0612244897957</v>
      </c>
      <c r="Z911" s="98"/>
      <c r="AA911" s="9">
        <v>1454</v>
      </c>
      <c r="AB911" s="119" t="s">
        <v>53</v>
      </c>
      <c r="AC911" s="117">
        <v>1</v>
      </c>
      <c r="AD911" s="10">
        <v>7653.0612244897957</v>
      </c>
      <c r="AE911" s="110">
        <f>(Tabelle1[[#This Row],[gesamter Wärmebedarf unter Berücksichtigung Wirkungsgrad Gasfeuerungsanlage (Gas) '[kWh/a'] 2030]]*0.7)/8760</f>
        <v>0.61154598825831696</v>
      </c>
      <c r="AF911" s="8">
        <f t="shared" si="85"/>
        <v>1.4795616096273778E-5</v>
      </c>
      <c r="AG911" s="119" t="s">
        <v>53</v>
      </c>
      <c r="AH911" s="117">
        <v>1</v>
      </c>
      <c r="AI911" s="10">
        <v>7653.0612244897957</v>
      </c>
      <c r="AJ911" s="98">
        <f t="shared" si="88"/>
        <v>7.2722201513786622E-6</v>
      </c>
      <c r="AK911" s="119" t="s">
        <v>54</v>
      </c>
      <c r="AL911" s="117">
        <v>1</v>
      </c>
      <c r="AM911" s="10">
        <v>0</v>
      </c>
      <c r="AN911" s="98"/>
      <c r="AO911" s="119" t="s">
        <v>54</v>
      </c>
      <c r="AP911" s="117">
        <v>1</v>
      </c>
      <c r="AQ911" s="10">
        <v>0</v>
      </c>
      <c r="AR911" s="98">
        <f t="shared" si="89"/>
        <v>0</v>
      </c>
      <c r="AS911" s="119" t="s">
        <v>54</v>
      </c>
      <c r="AT911" s="117">
        <v>1</v>
      </c>
      <c r="AU911" s="10">
        <v>0</v>
      </c>
      <c r="AV911" s="8"/>
    </row>
    <row r="912" spans="1:48" x14ac:dyDescent="0.25">
      <c r="A912" s="6">
        <v>10909</v>
      </c>
      <c r="B912" s="6">
        <v>449399</v>
      </c>
      <c r="C912" s="6">
        <v>5424745</v>
      </c>
      <c r="D912" s="205">
        <v>12</v>
      </c>
      <c r="E912" s="6" t="s">
        <v>212</v>
      </c>
      <c r="F912" s="6">
        <v>1</v>
      </c>
      <c r="G912" s="6">
        <v>150</v>
      </c>
      <c r="H912" s="6">
        <v>150</v>
      </c>
      <c r="I912" s="6">
        <v>150</v>
      </c>
      <c r="J912" s="6">
        <f t="shared" si="84"/>
        <v>22500</v>
      </c>
      <c r="K912" s="6"/>
      <c r="L912" s="84">
        <f t="shared" si="86"/>
        <v>22959.18367346939</v>
      </c>
      <c r="M912" s="7"/>
      <c r="N912" s="7"/>
      <c r="O912" s="7"/>
      <c r="P912" s="7"/>
      <c r="Q912" s="7"/>
      <c r="R912" s="7"/>
      <c r="S912" s="119" t="s">
        <v>54</v>
      </c>
      <c r="T912" s="117">
        <v>1</v>
      </c>
      <c r="U912" s="10">
        <v>0</v>
      </c>
      <c r="V912" s="98">
        <f t="shared" si="87"/>
        <v>0</v>
      </c>
      <c r="W912" s="119" t="s">
        <v>54</v>
      </c>
      <c r="X912" s="117">
        <v>1</v>
      </c>
      <c r="Y912" s="10">
        <v>0</v>
      </c>
      <c r="Z912" s="98"/>
      <c r="AA912" s="9">
        <v>1524</v>
      </c>
      <c r="AB912" s="119" t="s">
        <v>54</v>
      </c>
      <c r="AC912" s="117">
        <v>1</v>
      </c>
      <c r="AD912" s="10">
        <v>0</v>
      </c>
      <c r="AE912" s="110">
        <f>(Tabelle1[[#This Row],[gesamter Wärmebedarf unter Berücksichtigung Wirkungsgrad Gasfeuerungsanlage (Gas) '[kWh/a'] 2030]]*0.7)/8760</f>
        <v>0</v>
      </c>
      <c r="AF912" s="8">
        <f t="shared" si="85"/>
        <v>0</v>
      </c>
      <c r="AG912" s="119" t="s">
        <v>54</v>
      </c>
      <c r="AH912" s="117">
        <v>1</v>
      </c>
      <c r="AI912" s="10">
        <v>0</v>
      </c>
      <c r="AJ912" s="98">
        <f t="shared" si="88"/>
        <v>0</v>
      </c>
      <c r="AK912" s="119" t="s">
        <v>54</v>
      </c>
      <c r="AL912" s="117">
        <v>1</v>
      </c>
      <c r="AM912" s="10">
        <v>0</v>
      </c>
      <c r="AN912" s="98"/>
      <c r="AO912" s="119" t="s">
        <v>54</v>
      </c>
      <c r="AP912" s="117">
        <v>1</v>
      </c>
      <c r="AQ912" s="10">
        <v>0</v>
      </c>
      <c r="AR912" s="98">
        <f t="shared" si="89"/>
        <v>0</v>
      </c>
      <c r="AS912" s="119" t="s">
        <v>54</v>
      </c>
      <c r="AT912" s="117">
        <v>1</v>
      </c>
      <c r="AU912" s="10">
        <v>0</v>
      </c>
      <c r="AV912" s="8"/>
    </row>
    <row r="913" spans="1:48" x14ac:dyDescent="0.25">
      <c r="A913" s="6">
        <v>10910</v>
      </c>
      <c r="B913" s="6">
        <v>449367</v>
      </c>
      <c r="C913" s="6">
        <v>5424744</v>
      </c>
      <c r="D913" s="205">
        <v>15</v>
      </c>
      <c r="E913" s="6" t="s">
        <v>212</v>
      </c>
      <c r="F913" s="6">
        <v>1</v>
      </c>
      <c r="G913" s="6">
        <v>150</v>
      </c>
      <c r="H913" s="6">
        <v>150</v>
      </c>
      <c r="I913" s="6">
        <v>170</v>
      </c>
      <c r="J913" s="6">
        <f t="shared" si="84"/>
        <v>25500</v>
      </c>
      <c r="K913" s="6"/>
      <c r="L913" s="84">
        <f t="shared" si="86"/>
        <v>26020.408163265307</v>
      </c>
      <c r="M913" s="7"/>
      <c r="N913" s="7"/>
      <c r="O913" s="7"/>
      <c r="P913" s="7"/>
      <c r="Q913" s="7"/>
      <c r="R913" s="7"/>
      <c r="S913" s="119" t="s">
        <v>53</v>
      </c>
      <c r="T913" s="117">
        <v>1</v>
      </c>
      <c r="U913" s="10">
        <v>26020.408163265307</v>
      </c>
      <c r="V913" s="98">
        <f t="shared" si="87"/>
        <v>5.2033442444401349E-5</v>
      </c>
      <c r="W913" s="119" t="s">
        <v>53</v>
      </c>
      <c r="X913" s="117">
        <v>1</v>
      </c>
      <c r="Y913" s="10">
        <v>26020.408163265307</v>
      </c>
      <c r="Z913" s="98"/>
      <c r="AA913" s="9">
        <v>680</v>
      </c>
      <c r="AB913" s="119" t="s">
        <v>53</v>
      </c>
      <c r="AC913" s="117">
        <v>1</v>
      </c>
      <c r="AD913" s="10">
        <v>26020.408163265307</v>
      </c>
      <c r="AE913" s="110">
        <f>(Tabelle1[[#This Row],[gesamter Wärmebedarf unter Berücksichtigung Wirkungsgrad Gasfeuerungsanlage (Gas) '[kWh/a'] 2030]]*0.7)/8760</f>
        <v>2.0792563600782779</v>
      </c>
      <c r="AF913" s="8">
        <f t="shared" si="85"/>
        <v>5.0305094727330838E-5</v>
      </c>
      <c r="AG913" s="119" t="s">
        <v>53</v>
      </c>
      <c r="AH913" s="117">
        <v>1</v>
      </c>
      <c r="AI913" s="10">
        <v>26020.408163265307</v>
      </c>
      <c r="AJ913" s="98">
        <f t="shared" si="88"/>
        <v>2.4725548514687455E-5</v>
      </c>
      <c r="AK913" s="119" t="s">
        <v>54</v>
      </c>
      <c r="AL913" s="117">
        <v>1</v>
      </c>
      <c r="AM913" s="10">
        <v>0</v>
      </c>
      <c r="AN913" s="98"/>
      <c r="AO913" s="119" t="s">
        <v>54</v>
      </c>
      <c r="AP913" s="117">
        <v>1</v>
      </c>
      <c r="AQ913" s="10">
        <v>0</v>
      </c>
      <c r="AR913" s="98">
        <f t="shared" si="89"/>
        <v>0</v>
      </c>
      <c r="AS913" s="119" t="s">
        <v>54</v>
      </c>
      <c r="AT913" s="117">
        <v>1</v>
      </c>
      <c r="AU913" s="10">
        <v>0</v>
      </c>
      <c r="AV913" s="8"/>
    </row>
    <row r="914" spans="1:48" x14ac:dyDescent="0.25">
      <c r="A914" s="6">
        <v>10911</v>
      </c>
      <c r="B914" s="6">
        <v>449393</v>
      </c>
      <c r="C914" s="6">
        <v>5424734</v>
      </c>
      <c r="D914" s="205">
        <v>12</v>
      </c>
      <c r="E914" s="6" t="s">
        <v>212</v>
      </c>
      <c r="F914" s="6">
        <v>1</v>
      </c>
      <c r="G914" s="6">
        <v>150</v>
      </c>
      <c r="H914" s="6">
        <v>150</v>
      </c>
      <c r="I914" s="6">
        <v>150</v>
      </c>
      <c r="J914" s="6">
        <f t="shared" si="84"/>
        <v>22500</v>
      </c>
      <c r="K914" s="6"/>
      <c r="L914" s="84">
        <f t="shared" si="86"/>
        <v>22959.18367346939</v>
      </c>
      <c r="M914" s="7"/>
      <c r="N914" s="7"/>
      <c r="O914" s="7"/>
      <c r="P914" s="7"/>
      <c r="Q914" s="7"/>
      <c r="R914" s="7"/>
      <c r="S914" s="119" t="s">
        <v>53</v>
      </c>
      <c r="T914" s="117">
        <v>1</v>
      </c>
      <c r="U914" s="10">
        <v>22959.18367346939</v>
      </c>
      <c r="V914" s="98">
        <f t="shared" si="87"/>
        <v>4.5911860980354138E-5</v>
      </c>
      <c r="W914" s="119" t="s">
        <v>53</v>
      </c>
      <c r="X914" s="117">
        <v>1</v>
      </c>
      <c r="Y914" s="10">
        <v>22959.18367346939</v>
      </c>
      <c r="Z914" s="98"/>
      <c r="AA914" s="9">
        <v>983</v>
      </c>
      <c r="AB914" s="119" t="s">
        <v>53</v>
      </c>
      <c r="AC914" s="117">
        <v>1</v>
      </c>
      <c r="AD914" s="10">
        <v>22959.18367346939</v>
      </c>
      <c r="AE914" s="110">
        <f>(Tabelle1[[#This Row],[gesamter Wärmebedarf unter Berücksichtigung Wirkungsgrad Gasfeuerungsanlage (Gas) '[kWh/a'] 2030]]*0.7)/8760</f>
        <v>1.8346379647749511</v>
      </c>
      <c r="AF914" s="8">
        <f t="shared" si="85"/>
        <v>4.4386848288821333E-5</v>
      </c>
      <c r="AG914" s="119" t="s">
        <v>53</v>
      </c>
      <c r="AH914" s="117">
        <v>1</v>
      </c>
      <c r="AI914" s="10">
        <v>22959.18367346939</v>
      </c>
      <c r="AJ914" s="98">
        <f t="shared" si="88"/>
        <v>2.1816660454135991E-5</v>
      </c>
      <c r="AK914" s="119" t="s">
        <v>54</v>
      </c>
      <c r="AL914" s="117">
        <v>1</v>
      </c>
      <c r="AM914" s="10">
        <v>0</v>
      </c>
      <c r="AN914" s="98"/>
      <c r="AO914" s="119" t="s">
        <v>54</v>
      </c>
      <c r="AP914" s="117">
        <v>1</v>
      </c>
      <c r="AQ914" s="10">
        <v>0</v>
      </c>
      <c r="AR914" s="98">
        <f t="shared" si="89"/>
        <v>0</v>
      </c>
      <c r="AS914" s="119" t="s">
        <v>54</v>
      </c>
      <c r="AT914" s="117">
        <v>1</v>
      </c>
      <c r="AU914" s="10">
        <v>0</v>
      </c>
      <c r="AV914" s="8"/>
    </row>
    <row r="915" spans="1:48" x14ac:dyDescent="0.25">
      <c r="A915" s="6">
        <v>10912</v>
      </c>
      <c r="B915" s="6">
        <v>449372</v>
      </c>
      <c r="C915" s="6">
        <v>5424756</v>
      </c>
      <c r="D915" s="205">
        <v>9</v>
      </c>
      <c r="E915" s="6" t="s">
        <v>212</v>
      </c>
      <c r="F915" s="6">
        <v>1</v>
      </c>
      <c r="G915" s="6">
        <v>150</v>
      </c>
      <c r="H915" s="6">
        <v>150</v>
      </c>
      <c r="I915" s="6">
        <v>140</v>
      </c>
      <c r="J915" s="6">
        <f t="shared" si="84"/>
        <v>21000</v>
      </c>
      <c r="K915" s="6"/>
      <c r="L915" s="84">
        <f t="shared" si="86"/>
        <v>21428.571428571428</v>
      </c>
      <c r="M915" s="7"/>
      <c r="N915" s="7"/>
      <c r="O915" s="7"/>
      <c r="P915" s="7"/>
      <c r="Q915" s="7"/>
      <c r="R915" s="7"/>
      <c r="S915" s="119" t="s">
        <v>54</v>
      </c>
      <c r="T915" s="117">
        <v>1</v>
      </c>
      <c r="U915" s="10">
        <v>0</v>
      </c>
      <c r="V915" s="98">
        <f t="shared" si="87"/>
        <v>0</v>
      </c>
      <c r="W915" s="119" t="s">
        <v>54</v>
      </c>
      <c r="X915" s="117">
        <v>1</v>
      </c>
      <c r="Y915" s="10">
        <v>0</v>
      </c>
      <c r="Z915" s="98"/>
      <c r="AA915" s="9">
        <v>119</v>
      </c>
      <c r="AB915" s="119" t="s">
        <v>54</v>
      </c>
      <c r="AC915" s="117">
        <v>1</v>
      </c>
      <c r="AD915" s="10">
        <v>0</v>
      </c>
      <c r="AE915" s="110">
        <f>(Tabelle1[[#This Row],[gesamter Wärmebedarf unter Berücksichtigung Wirkungsgrad Gasfeuerungsanlage (Gas) '[kWh/a'] 2030]]*0.7)/8760</f>
        <v>0</v>
      </c>
      <c r="AF915" s="8">
        <f t="shared" si="85"/>
        <v>0</v>
      </c>
      <c r="AG915" s="119" t="s">
        <v>54</v>
      </c>
      <c r="AH915" s="117">
        <v>1</v>
      </c>
      <c r="AI915" s="10">
        <v>0</v>
      </c>
      <c r="AJ915" s="98">
        <f t="shared" si="88"/>
        <v>0</v>
      </c>
      <c r="AK915" s="119" t="s">
        <v>54</v>
      </c>
      <c r="AL915" s="117">
        <v>1</v>
      </c>
      <c r="AM915" s="10">
        <v>0</v>
      </c>
      <c r="AN915" s="98"/>
      <c r="AO915" s="119" t="s">
        <v>54</v>
      </c>
      <c r="AP915" s="117">
        <v>1</v>
      </c>
      <c r="AQ915" s="10">
        <v>0</v>
      </c>
      <c r="AR915" s="98">
        <f t="shared" si="89"/>
        <v>0</v>
      </c>
      <c r="AS915" s="119" t="s">
        <v>54</v>
      </c>
      <c r="AT915" s="117">
        <v>1</v>
      </c>
      <c r="AU915" s="10">
        <v>0</v>
      </c>
      <c r="AV915" s="8"/>
    </row>
    <row r="916" spans="1:48" x14ac:dyDescent="0.25">
      <c r="A916" s="6">
        <v>10913</v>
      </c>
      <c r="B916" s="6">
        <v>449362</v>
      </c>
      <c r="C916" s="6">
        <v>5424758</v>
      </c>
      <c r="D916" s="205">
        <v>11</v>
      </c>
      <c r="E916" s="6" t="s">
        <v>211</v>
      </c>
      <c r="F916" s="6">
        <v>2</v>
      </c>
      <c r="G916" s="6">
        <v>112</v>
      </c>
      <c r="H916" s="6">
        <v>224</v>
      </c>
      <c r="I916" s="6">
        <v>130</v>
      </c>
      <c r="J916" s="6">
        <f t="shared" si="84"/>
        <v>29120</v>
      </c>
      <c r="K916" s="6"/>
      <c r="L916" s="84">
        <f t="shared" si="86"/>
        <v>29714.285714285714</v>
      </c>
      <c r="M916" s="7"/>
      <c r="N916" s="7"/>
      <c r="O916" s="7"/>
      <c r="P916" s="7"/>
      <c r="Q916" s="7"/>
      <c r="R916" s="7"/>
      <c r="S916" s="119" t="s">
        <v>53</v>
      </c>
      <c r="T916" s="117">
        <v>2</v>
      </c>
      <c r="U916" s="10">
        <v>29714.285714285714</v>
      </c>
      <c r="V916" s="98">
        <f t="shared" si="87"/>
        <v>5.9420150744351657E-5</v>
      </c>
      <c r="W916" s="119" t="s">
        <v>53</v>
      </c>
      <c r="X916" s="117">
        <v>2</v>
      </c>
      <c r="Y916" s="10">
        <v>29714.285714285714</v>
      </c>
      <c r="Z916" s="98"/>
      <c r="AA916" s="9">
        <v>1583</v>
      </c>
      <c r="AB916" s="119" t="s">
        <v>53</v>
      </c>
      <c r="AC916" s="117">
        <v>2</v>
      </c>
      <c r="AD916" s="10">
        <v>29714.285714285714</v>
      </c>
      <c r="AE916" s="110">
        <f>(Tabelle1[[#This Row],[gesamter Wärmebedarf unter Berücksichtigung Wirkungsgrad Gasfeuerungsanlage (Gas) '[kWh/a'] 2030]]*0.7)/8760</f>
        <v>2.3744292237442921</v>
      </c>
      <c r="AF916" s="8">
        <f t="shared" si="85"/>
        <v>5.7446445429798981E-5</v>
      </c>
      <c r="AG916" s="119" t="s">
        <v>53</v>
      </c>
      <c r="AH916" s="117">
        <v>2</v>
      </c>
      <c r="AI916" s="10">
        <v>29714.285714285714</v>
      </c>
      <c r="AJ916" s="98">
        <f t="shared" si="88"/>
        <v>2.8235606774419558E-5</v>
      </c>
      <c r="AK916" s="119" t="s">
        <v>53</v>
      </c>
      <c r="AL916" s="117">
        <v>2</v>
      </c>
      <c r="AM916" s="10">
        <v>29714.285714285714</v>
      </c>
      <c r="AN916" s="98"/>
      <c r="AO916" s="119" t="s">
        <v>53</v>
      </c>
      <c r="AP916" s="117">
        <v>2</v>
      </c>
      <c r="AQ916" s="10">
        <v>29714.285714285714</v>
      </c>
      <c r="AR916" s="98">
        <f t="shared" si="89"/>
        <v>2.8235606774419558E-5</v>
      </c>
      <c r="AS916" s="119" t="s">
        <v>53</v>
      </c>
      <c r="AT916" s="117">
        <v>2</v>
      </c>
      <c r="AU916" s="10">
        <v>29714.285714285714</v>
      </c>
      <c r="AV916" s="8"/>
    </row>
    <row r="917" spans="1:48" x14ac:dyDescent="0.25">
      <c r="A917" s="6">
        <v>10914</v>
      </c>
      <c r="B917" s="6">
        <v>449373</v>
      </c>
      <c r="C917" s="6">
        <v>5424776</v>
      </c>
      <c r="D917" s="205">
        <v>10</v>
      </c>
      <c r="E917" s="6" t="s">
        <v>195</v>
      </c>
      <c r="F917" s="6">
        <v>1</v>
      </c>
      <c r="G917" s="6">
        <v>90</v>
      </c>
      <c r="H917" s="6">
        <v>90</v>
      </c>
      <c r="I917" s="6">
        <v>150</v>
      </c>
      <c r="J917" s="6">
        <f t="shared" si="84"/>
        <v>13500</v>
      </c>
      <c r="K917" s="6"/>
      <c r="L917" s="84">
        <f t="shared" si="86"/>
        <v>13775.510204081633</v>
      </c>
      <c r="M917" s="7"/>
      <c r="N917" s="7"/>
      <c r="O917" s="7"/>
      <c r="P917" s="7"/>
      <c r="Q917" s="7"/>
      <c r="R917" s="7"/>
      <c r="S917" s="119" t="s">
        <v>53</v>
      </c>
      <c r="T917" s="117">
        <v>1</v>
      </c>
      <c r="U917" s="10">
        <v>13775.510204081633</v>
      </c>
      <c r="V917" s="98">
        <f t="shared" si="87"/>
        <v>2.7547116588212479E-5</v>
      </c>
      <c r="W917" s="119" t="s">
        <v>53</v>
      </c>
      <c r="X917" s="117">
        <v>1</v>
      </c>
      <c r="Y917" s="10">
        <v>13775.510204081633</v>
      </c>
      <c r="Z917" s="98"/>
      <c r="AA917" s="9">
        <v>483</v>
      </c>
      <c r="AB917" s="119" t="s">
        <v>53</v>
      </c>
      <c r="AC917" s="117">
        <v>1</v>
      </c>
      <c r="AD917" s="10">
        <v>13775.510204081633</v>
      </c>
      <c r="AE917" s="110">
        <f>(Tabelle1[[#This Row],[gesamter Wärmebedarf unter Berücksichtigung Wirkungsgrad Gasfeuerungsanlage (Gas) '[kWh/a'] 2030]]*0.7)/8760</f>
        <v>1.1007827788649707</v>
      </c>
      <c r="AF917" s="8">
        <f t="shared" si="85"/>
        <v>2.66321089732928E-5</v>
      </c>
      <c r="AG917" s="119" t="s">
        <v>53</v>
      </c>
      <c r="AH917" s="117">
        <v>1</v>
      </c>
      <c r="AI917" s="10">
        <v>13775.510204081633</v>
      </c>
      <c r="AJ917" s="98">
        <f t="shared" si="88"/>
        <v>1.3089996272481594E-5</v>
      </c>
      <c r="AK917" s="119" t="s">
        <v>53</v>
      </c>
      <c r="AL917" s="117">
        <v>1</v>
      </c>
      <c r="AM917" s="10">
        <v>13775.510204081633</v>
      </c>
      <c r="AN917" s="98"/>
      <c r="AO917" s="119" t="s">
        <v>53</v>
      </c>
      <c r="AP917" s="117">
        <v>1</v>
      </c>
      <c r="AQ917" s="10">
        <v>13775.510204081633</v>
      </c>
      <c r="AR917" s="98">
        <f t="shared" si="89"/>
        <v>1.3089996272481594E-5</v>
      </c>
      <c r="AS917" s="119" t="s">
        <v>54</v>
      </c>
      <c r="AT917" s="117">
        <v>1</v>
      </c>
      <c r="AU917" s="10">
        <v>0</v>
      </c>
      <c r="AV917" s="8"/>
    </row>
    <row r="918" spans="1:48" x14ac:dyDescent="0.25">
      <c r="A918" s="6">
        <v>10915</v>
      </c>
      <c r="B918" s="6">
        <v>449347</v>
      </c>
      <c r="C918" s="6">
        <v>5424760</v>
      </c>
      <c r="D918" s="205">
        <v>15</v>
      </c>
      <c r="E918" s="75" t="s">
        <v>210</v>
      </c>
      <c r="F918" s="6">
        <v>6.73</v>
      </c>
      <c r="G918" s="6">
        <v>70</v>
      </c>
      <c r="H918" s="6">
        <v>471.1</v>
      </c>
      <c r="I918" s="6">
        <v>180</v>
      </c>
      <c r="J918" s="6">
        <f t="shared" si="84"/>
        <v>84798</v>
      </c>
      <c r="K918" s="6"/>
      <c r="L918" s="84">
        <f t="shared" si="86"/>
        <v>86528.571428571435</v>
      </c>
      <c r="M918" s="7"/>
      <c r="N918" s="7"/>
      <c r="O918" s="7"/>
      <c r="P918" s="7"/>
      <c r="Q918" s="7"/>
      <c r="R918" s="7"/>
      <c r="S918" s="119" t="s">
        <v>53</v>
      </c>
      <c r="T918" s="117">
        <v>6.73</v>
      </c>
      <c r="U918" s="10">
        <v>86528.571428571435</v>
      </c>
      <c r="V918" s="98">
        <f t="shared" si="87"/>
        <v>1.7303262166275864E-4</v>
      </c>
      <c r="W918" s="119" t="s">
        <v>53</v>
      </c>
      <c r="X918" s="117">
        <v>6.73</v>
      </c>
      <c r="Y918" s="10">
        <v>86528.571428571435</v>
      </c>
      <c r="Z918" s="98"/>
      <c r="AA918" s="9">
        <v>1010</v>
      </c>
      <c r="AB918" s="119" t="s">
        <v>53</v>
      </c>
      <c r="AC918" s="117">
        <v>6.73</v>
      </c>
      <c r="AD918" s="10">
        <v>86528.571428571435</v>
      </c>
      <c r="AE918" s="110">
        <f>(Tabelle1[[#This Row],[gesamter Wärmebedarf unter Berücksichtigung Wirkungsgrad Gasfeuerungsanlage (Gas) '[kWh/a'] 2030]]*0.7)/8760</f>
        <v>6.9143835616438354</v>
      </c>
      <c r="AF918" s="8">
        <f t="shared" si="85"/>
        <v>1.6728515383090982E-4</v>
      </c>
      <c r="AG918" s="119" t="s">
        <v>53</v>
      </c>
      <c r="AH918" s="117">
        <v>6.73</v>
      </c>
      <c r="AI918" s="10">
        <v>86528.571428571435</v>
      </c>
      <c r="AJ918" s="98">
        <f t="shared" si="88"/>
        <v>8.222262991954773E-5</v>
      </c>
      <c r="AK918" s="119" t="s">
        <v>53</v>
      </c>
      <c r="AL918" s="117">
        <v>6.73</v>
      </c>
      <c r="AM918" s="10">
        <v>86528.571428571435</v>
      </c>
      <c r="AN918" s="98"/>
      <c r="AO918" s="119" t="s">
        <v>53</v>
      </c>
      <c r="AP918" s="117">
        <v>6.73</v>
      </c>
      <c r="AQ918" s="10">
        <v>86528.571428571435</v>
      </c>
      <c r="AR918" s="98">
        <f t="shared" si="89"/>
        <v>8.222262991954773E-5</v>
      </c>
      <c r="AS918" s="119" t="s">
        <v>53</v>
      </c>
      <c r="AT918" s="117">
        <v>6.73</v>
      </c>
      <c r="AU918" s="10">
        <v>86528.571428571435</v>
      </c>
      <c r="AV918" s="8"/>
    </row>
    <row r="919" spans="1:48" x14ac:dyDescent="0.25">
      <c r="A919" s="6">
        <v>10916</v>
      </c>
      <c r="B919" s="6">
        <v>449335</v>
      </c>
      <c r="C919" s="6">
        <v>5424768</v>
      </c>
      <c r="D919" s="205">
        <v>12</v>
      </c>
      <c r="E919" s="6" t="s">
        <v>212</v>
      </c>
      <c r="F919" s="6">
        <v>1</v>
      </c>
      <c r="G919" s="6">
        <v>150</v>
      </c>
      <c r="H919" s="6">
        <v>150</v>
      </c>
      <c r="I919" s="6">
        <v>140</v>
      </c>
      <c r="J919" s="6">
        <f t="shared" si="84"/>
        <v>21000</v>
      </c>
      <c r="K919" s="6"/>
      <c r="L919" s="84">
        <f t="shared" si="86"/>
        <v>21428.571428571428</v>
      </c>
      <c r="M919" s="7"/>
      <c r="N919" s="7"/>
      <c r="O919" s="7"/>
      <c r="P919" s="7"/>
      <c r="Q919" s="7"/>
      <c r="R919" s="7"/>
      <c r="S919" s="119" t="s">
        <v>53</v>
      </c>
      <c r="T919" s="117">
        <v>1</v>
      </c>
      <c r="U919" s="10">
        <v>21428.571428571428</v>
      </c>
      <c r="V919" s="98">
        <f t="shared" si="87"/>
        <v>4.2851070248330516E-5</v>
      </c>
      <c r="W919" s="119" t="s">
        <v>53</v>
      </c>
      <c r="X919" s="117">
        <v>1</v>
      </c>
      <c r="Y919" s="10">
        <v>21428.571428571428</v>
      </c>
      <c r="Z919" s="98"/>
      <c r="AA919" s="9">
        <v>124</v>
      </c>
      <c r="AB919" s="119" t="s">
        <v>53</v>
      </c>
      <c r="AC919" s="117">
        <v>1</v>
      </c>
      <c r="AD919" s="10">
        <v>21428.571428571428</v>
      </c>
      <c r="AE919" s="110">
        <f>(Tabelle1[[#This Row],[gesamter Wärmebedarf unter Berücksichtigung Wirkungsgrad Gasfeuerungsanlage (Gas) '[kWh/a'] 2030]]*0.7)/8760</f>
        <v>1.7123287671232874</v>
      </c>
      <c r="AF919" s="8">
        <f t="shared" si="85"/>
        <v>4.142772506956657E-5</v>
      </c>
      <c r="AG919" s="119" t="s">
        <v>53</v>
      </c>
      <c r="AH919" s="117">
        <v>1</v>
      </c>
      <c r="AI919" s="10">
        <v>21428.571428571428</v>
      </c>
      <c r="AJ919" s="98">
        <f t="shared" si="88"/>
        <v>2.0362216423860254E-5</v>
      </c>
      <c r="AK919" s="119" t="s">
        <v>53</v>
      </c>
      <c r="AL919" s="117">
        <v>1</v>
      </c>
      <c r="AM919" s="10">
        <v>21428.571428571428</v>
      </c>
      <c r="AN919" s="98"/>
      <c r="AO919" s="119" t="s">
        <v>54</v>
      </c>
      <c r="AP919" s="117">
        <v>1</v>
      </c>
      <c r="AQ919" s="10">
        <v>0</v>
      </c>
      <c r="AR919" s="98">
        <f t="shared" si="89"/>
        <v>0</v>
      </c>
      <c r="AS919" s="119" t="s">
        <v>54</v>
      </c>
      <c r="AT919" s="117">
        <v>1</v>
      </c>
      <c r="AU919" s="10">
        <v>0</v>
      </c>
      <c r="AV919" s="8"/>
    </row>
    <row r="920" spans="1:48" x14ac:dyDescent="0.25">
      <c r="A920" s="6">
        <v>10917</v>
      </c>
      <c r="B920" s="6">
        <v>449348</v>
      </c>
      <c r="C920" s="6">
        <v>5424794</v>
      </c>
      <c r="D920" s="205">
        <v>17</v>
      </c>
      <c r="E920" s="6" t="s">
        <v>212</v>
      </c>
      <c r="F920" s="6">
        <v>1</v>
      </c>
      <c r="G920" s="6">
        <v>150</v>
      </c>
      <c r="H920" s="6">
        <v>150</v>
      </c>
      <c r="I920" s="6">
        <v>200</v>
      </c>
      <c r="J920" s="6">
        <f t="shared" si="84"/>
        <v>30000</v>
      </c>
      <c r="K920" s="6"/>
      <c r="L920" s="84">
        <f t="shared" si="86"/>
        <v>30612.244897959183</v>
      </c>
      <c r="M920" s="7"/>
      <c r="N920" s="7"/>
      <c r="O920" s="7"/>
      <c r="P920" s="7"/>
      <c r="Q920" s="7"/>
      <c r="R920" s="7"/>
      <c r="S920" s="119" t="s">
        <v>53</v>
      </c>
      <c r="T920" s="117">
        <v>1</v>
      </c>
      <c r="U920" s="10">
        <v>30612.244897959183</v>
      </c>
      <c r="V920" s="98">
        <f t="shared" si="87"/>
        <v>6.1215814640472175E-5</v>
      </c>
      <c r="W920" s="119" t="s">
        <v>53</v>
      </c>
      <c r="X920" s="117">
        <v>1</v>
      </c>
      <c r="Y920" s="10">
        <v>30612.244897959183</v>
      </c>
      <c r="Z920" s="98"/>
      <c r="AA920" s="9">
        <v>111</v>
      </c>
      <c r="AB920" s="119" t="s">
        <v>53</v>
      </c>
      <c r="AC920" s="117">
        <v>1</v>
      </c>
      <c r="AD920" s="10">
        <v>30612.244897959183</v>
      </c>
      <c r="AE920" s="110">
        <f>(Tabelle1[[#This Row],[gesamter Wärmebedarf unter Berücksichtigung Wirkungsgrad Gasfeuerungsanlage (Gas) '[kWh/a'] 2030]]*0.7)/8760</f>
        <v>2.4461839530332679</v>
      </c>
      <c r="AF920" s="8">
        <f t="shared" si="85"/>
        <v>5.9182464385095113E-5</v>
      </c>
      <c r="AG920" s="119" t="s">
        <v>53</v>
      </c>
      <c r="AH920" s="117">
        <v>1</v>
      </c>
      <c r="AI920" s="10">
        <v>30612.244897959183</v>
      </c>
      <c r="AJ920" s="98">
        <f t="shared" si="88"/>
        <v>2.9088880605514649E-5</v>
      </c>
      <c r="AK920" s="119" t="s">
        <v>53</v>
      </c>
      <c r="AL920" s="117">
        <v>1</v>
      </c>
      <c r="AM920" s="10">
        <v>30612.244897959183</v>
      </c>
      <c r="AN920" s="98"/>
      <c r="AO920" s="119" t="s">
        <v>53</v>
      </c>
      <c r="AP920" s="117">
        <v>1</v>
      </c>
      <c r="AQ920" s="10">
        <v>30612.244897959183</v>
      </c>
      <c r="AR920" s="98">
        <f t="shared" si="89"/>
        <v>2.9088880605514649E-5</v>
      </c>
      <c r="AS920" s="119" t="s">
        <v>53</v>
      </c>
      <c r="AT920" s="117">
        <v>1</v>
      </c>
      <c r="AU920" s="10">
        <v>30612.244897959183</v>
      </c>
      <c r="AV920" s="8"/>
    </row>
    <row r="921" spans="1:48" x14ac:dyDescent="0.25">
      <c r="A921" s="6">
        <v>10918</v>
      </c>
      <c r="B921" s="6">
        <v>449315</v>
      </c>
      <c r="C921" s="6">
        <v>5424779</v>
      </c>
      <c r="D921" s="205">
        <v>9</v>
      </c>
      <c r="E921" s="6" t="s">
        <v>212</v>
      </c>
      <c r="F921" s="6">
        <v>1</v>
      </c>
      <c r="G921" s="6">
        <v>150</v>
      </c>
      <c r="H921" s="6">
        <v>150</v>
      </c>
      <c r="I921" s="6">
        <v>220</v>
      </c>
      <c r="J921" s="6">
        <f t="shared" si="84"/>
        <v>33000</v>
      </c>
      <c r="K921" s="6"/>
      <c r="L921" s="84">
        <f t="shared" si="86"/>
        <v>33673.469387755104</v>
      </c>
      <c r="M921" s="7"/>
      <c r="N921" s="7"/>
      <c r="O921" s="7"/>
      <c r="P921" s="7"/>
      <c r="Q921" s="7"/>
      <c r="R921" s="7"/>
      <c r="S921" s="119" t="s">
        <v>54</v>
      </c>
      <c r="T921" s="117">
        <v>1</v>
      </c>
      <c r="U921" s="10">
        <v>0</v>
      </c>
      <c r="V921" s="98">
        <f t="shared" si="87"/>
        <v>0</v>
      </c>
      <c r="W921" s="119" t="s">
        <v>54</v>
      </c>
      <c r="X921" s="117">
        <v>1</v>
      </c>
      <c r="Y921" s="10">
        <v>0</v>
      </c>
      <c r="Z921" s="98"/>
      <c r="AA921" s="9">
        <v>81</v>
      </c>
      <c r="AB921" s="119" t="s">
        <v>54</v>
      </c>
      <c r="AC921" s="117">
        <v>1</v>
      </c>
      <c r="AD921" s="10">
        <v>0</v>
      </c>
      <c r="AE921" s="110">
        <f>(Tabelle1[[#This Row],[gesamter Wärmebedarf unter Berücksichtigung Wirkungsgrad Gasfeuerungsanlage (Gas) '[kWh/a'] 2030]]*0.7)/8760</f>
        <v>0</v>
      </c>
      <c r="AF921" s="8">
        <f t="shared" si="85"/>
        <v>0</v>
      </c>
      <c r="AG921" s="119" t="s">
        <v>54</v>
      </c>
      <c r="AH921" s="117">
        <v>1</v>
      </c>
      <c r="AI921" s="10">
        <v>0</v>
      </c>
      <c r="AJ921" s="98">
        <f t="shared" si="88"/>
        <v>0</v>
      </c>
      <c r="AK921" s="119" t="s">
        <v>54</v>
      </c>
      <c r="AL921" s="117">
        <v>1</v>
      </c>
      <c r="AM921" s="10">
        <v>0</v>
      </c>
      <c r="AN921" s="98"/>
      <c r="AO921" s="119" t="s">
        <v>54</v>
      </c>
      <c r="AP921" s="117">
        <v>1</v>
      </c>
      <c r="AQ921" s="10">
        <v>0</v>
      </c>
      <c r="AR921" s="98">
        <f t="shared" si="89"/>
        <v>0</v>
      </c>
      <c r="AS921" s="119" t="s">
        <v>54</v>
      </c>
      <c r="AT921" s="117">
        <v>1</v>
      </c>
      <c r="AU921" s="10">
        <v>0</v>
      </c>
      <c r="AV921" s="8"/>
    </row>
    <row r="922" spans="1:48" x14ac:dyDescent="0.25">
      <c r="A922" s="6">
        <v>10919</v>
      </c>
      <c r="B922" s="6">
        <v>449298</v>
      </c>
      <c r="C922" s="6">
        <v>5424784</v>
      </c>
      <c r="D922" s="205">
        <v>10</v>
      </c>
      <c r="E922" s="6" t="s">
        <v>212</v>
      </c>
      <c r="F922" s="6">
        <v>1</v>
      </c>
      <c r="G922" s="6">
        <v>150</v>
      </c>
      <c r="H922" s="6">
        <v>150</v>
      </c>
      <c r="I922" s="6">
        <v>140</v>
      </c>
      <c r="J922" s="6">
        <f t="shared" si="84"/>
        <v>21000</v>
      </c>
      <c r="K922" s="6"/>
      <c r="L922" s="84">
        <f t="shared" si="86"/>
        <v>21428.571428571428</v>
      </c>
      <c r="M922" s="7"/>
      <c r="N922" s="7"/>
      <c r="O922" s="7"/>
      <c r="P922" s="7"/>
      <c r="Q922" s="7"/>
      <c r="R922" s="7"/>
      <c r="S922" s="119" t="s">
        <v>53</v>
      </c>
      <c r="T922" s="117">
        <v>1</v>
      </c>
      <c r="U922" s="10">
        <v>21428.571428571428</v>
      </c>
      <c r="V922" s="98">
        <f t="shared" si="87"/>
        <v>4.2851070248330516E-5</v>
      </c>
      <c r="W922" s="119" t="s">
        <v>53</v>
      </c>
      <c r="X922" s="117">
        <v>1</v>
      </c>
      <c r="Y922" s="10">
        <v>21428.571428571428</v>
      </c>
      <c r="Z922" s="98"/>
      <c r="AA922" s="9">
        <v>1289</v>
      </c>
      <c r="AB922" s="119" t="s">
        <v>53</v>
      </c>
      <c r="AC922" s="117">
        <v>1</v>
      </c>
      <c r="AD922" s="10">
        <v>21428.571428571428</v>
      </c>
      <c r="AE922" s="110">
        <f>(Tabelle1[[#This Row],[gesamter Wärmebedarf unter Berücksichtigung Wirkungsgrad Gasfeuerungsanlage (Gas) '[kWh/a'] 2030]]*0.7)/8760</f>
        <v>1.7123287671232874</v>
      </c>
      <c r="AF922" s="8">
        <f t="shared" si="85"/>
        <v>4.142772506956657E-5</v>
      </c>
      <c r="AG922" s="119" t="s">
        <v>53</v>
      </c>
      <c r="AH922" s="117">
        <v>1</v>
      </c>
      <c r="AI922" s="10">
        <v>21428.571428571428</v>
      </c>
      <c r="AJ922" s="98">
        <f t="shared" si="88"/>
        <v>2.0362216423860254E-5</v>
      </c>
      <c r="AK922" s="119" t="s">
        <v>54</v>
      </c>
      <c r="AL922" s="117">
        <v>1</v>
      </c>
      <c r="AM922" s="10">
        <v>0</v>
      </c>
      <c r="AN922" s="98"/>
      <c r="AO922" s="119" t="s">
        <v>54</v>
      </c>
      <c r="AP922" s="117">
        <v>1</v>
      </c>
      <c r="AQ922" s="10">
        <v>0</v>
      </c>
      <c r="AR922" s="98">
        <f t="shared" si="89"/>
        <v>0</v>
      </c>
      <c r="AS922" s="119" t="s">
        <v>54</v>
      </c>
      <c r="AT922" s="117">
        <v>1</v>
      </c>
      <c r="AU922" s="10">
        <v>0</v>
      </c>
      <c r="AV922" s="8"/>
    </row>
    <row r="923" spans="1:48" x14ac:dyDescent="0.25">
      <c r="A923" s="6">
        <v>10920</v>
      </c>
      <c r="B923" s="6">
        <v>449282</v>
      </c>
      <c r="C923" s="6">
        <v>5424792</v>
      </c>
      <c r="D923" s="205">
        <v>9</v>
      </c>
      <c r="E923" s="6" t="s">
        <v>212</v>
      </c>
      <c r="F923" s="6">
        <v>1</v>
      </c>
      <c r="G923" s="6">
        <v>150</v>
      </c>
      <c r="H923" s="6">
        <v>150</v>
      </c>
      <c r="I923" s="6">
        <v>120</v>
      </c>
      <c r="J923" s="6">
        <f t="shared" si="84"/>
        <v>18000</v>
      </c>
      <c r="K923" s="6"/>
      <c r="L923" s="84">
        <f t="shared" si="86"/>
        <v>18367.34693877551</v>
      </c>
      <c r="M923" s="7"/>
      <c r="N923" s="7"/>
      <c r="O923" s="7"/>
      <c r="P923" s="7"/>
      <c r="Q923" s="7"/>
      <c r="R923" s="7"/>
      <c r="S923" s="119" t="s">
        <v>53</v>
      </c>
      <c r="T923" s="117">
        <v>1</v>
      </c>
      <c r="U923" s="10">
        <v>18367.34693877551</v>
      </c>
      <c r="V923" s="98">
        <f t="shared" si="87"/>
        <v>3.6729488784283305E-5</v>
      </c>
      <c r="W923" s="119" t="s">
        <v>53</v>
      </c>
      <c r="X923" s="117">
        <v>1</v>
      </c>
      <c r="Y923" s="10">
        <v>18367.34693877551</v>
      </c>
      <c r="Z923" s="98"/>
      <c r="AA923" s="9">
        <v>932</v>
      </c>
      <c r="AB923" s="119" t="s">
        <v>53</v>
      </c>
      <c r="AC923" s="117">
        <v>1</v>
      </c>
      <c r="AD923" s="10">
        <v>18367.34693877551</v>
      </c>
      <c r="AE923" s="110">
        <f>(Tabelle1[[#This Row],[gesamter Wärmebedarf unter Berücksichtigung Wirkungsgrad Gasfeuerungsanlage (Gas) '[kWh/a'] 2030]]*0.7)/8760</f>
        <v>1.4677103718199609</v>
      </c>
      <c r="AF923" s="8">
        <f t="shared" si="85"/>
        <v>3.5509478631057065E-5</v>
      </c>
      <c r="AG923" s="119" t="s">
        <v>53</v>
      </c>
      <c r="AH923" s="117">
        <v>1</v>
      </c>
      <c r="AI923" s="10">
        <v>18367.34693877551</v>
      </c>
      <c r="AJ923" s="98">
        <f t="shared" si="88"/>
        <v>1.7453328363308793E-5</v>
      </c>
      <c r="AK923" s="119" t="s">
        <v>53</v>
      </c>
      <c r="AL923" s="117">
        <v>1</v>
      </c>
      <c r="AM923" s="10">
        <v>18367.34693877551</v>
      </c>
      <c r="AN923" s="98"/>
      <c r="AO923" s="119" t="s">
        <v>53</v>
      </c>
      <c r="AP923" s="117">
        <v>1</v>
      </c>
      <c r="AQ923" s="10">
        <v>18367.34693877551</v>
      </c>
      <c r="AR923" s="98">
        <f t="shared" si="89"/>
        <v>1.7453328363308793E-5</v>
      </c>
      <c r="AS923" s="119" t="s">
        <v>53</v>
      </c>
      <c r="AT923" s="117">
        <v>1</v>
      </c>
      <c r="AU923" s="10">
        <v>18367.34693877551</v>
      </c>
      <c r="AV923" s="8"/>
    </row>
    <row r="924" spans="1:48" x14ac:dyDescent="0.25">
      <c r="A924" s="6">
        <v>10921</v>
      </c>
      <c r="B924" s="6">
        <v>449260</v>
      </c>
      <c r="C924" s="6">
        <v>5424799</v>
      </c>
      <c r="D924" s="205">
        <v>9</v>
      </c>
      <c r="E924" s="6" t="s">
        <v>212</v>
      </c>
      <c r="F924" s="6">
        <v>1</v>
      </c>
      <c r="G924" s="6">
        <v>150</v>
      </c>
      <c r="H924" s="6">
        <v>150</v>
      </c>
      <c r="I924" s="6">
        <v>80</v>
      </c>
      <c r="J924" s="6">
        <f t="shared" si="84"/>
        <v>12000</v>
      </c>
      <c r="K924" s="6"/>
      <c r="L924" s="84">
        <f t="shared" si="86"/>
        <v>12244.897959183674</v>
      </c>
      <c r="M924" s="7"/>
      <c r="N924" s="7"/>
      <c r="O924" s="7"/>
      <c r="P924" s="7"/>
      <c r="Q924" s="7"/>
      <c r="R924" s="7"/>
      <c r="S924" s="119" t="s">
        <v>53</v>
      </c>
      <c r="T924" s="117">
        <v>1</v>
      </c>
      <c r="U924" s="10">
        <v>12244.897959183674</v>
      </c>
      <c r="V924" s="98">
        <f t="shared" si="87"/>
        <v>2.4486325856188867E-5</v>
      </c>
      <c r="W924" s="119" t="s">
        <v>53</v>
      </c>
      <c r="X924" s="117">
        <v>1</v>
      </c>
      <c r="Y924" s="10">
        <v>12244.897959183674</v>
      </c>
      <c r="Z924" s="98"/>
      <c r="AA924" s="9">
        <v>444</v>
      </c>
      <c r="AB924" s="119" t="s">
        <v>53</v>
      </c>
      <c r="AC924" s="117">
        <v>1</v>
      </c>
      <c r="AD924" s="10">
        <v>12244.897959183674</v>
      </c>
      <c r="AE924" s="110">
        <f>(Tabelle1[[#This Row],[gesamter Wärmebedarf unter Berücksichtigung Wirkungsgrad Gasfeuerungsanlage (Gas) '[kWh/a'] 2030]]*0.7)/8760</f>
        <v>0.97847358121330719</v>
      </c>
      <c r="AF924" s="8">
        <f t="shared" si="85"/>
        <v>2.3672985754038044E-5</v>
      </c>
      <c r="AG924" s="119" t="s">
        <v>53</v>
      </c>
      <c r="AH924" s="117">
        <v>1</v>
      </c>
      <c r="AI924" s="10">
        <v>12244.897959183674</v>
      </c>
      <c r="AJ924" s="98">
        <f t="shared" si="88"/>
        <v>1.1635552242205862E-5</v>
      </c>
      <c r="AK924" s="119" t="s">
        <v>53</v>
      </c>
      <c r="AL924" s="117">
        <v>1</v>
      </c>
      <c r="AM924" s="10">
        <v>12244.897959183674</v>
      </c>
      <c r="AN924" s="98"/>
      <c r="AO924" s="119" t="s">
        <v>53</v>
      </c>
      <c r="AP924" s="117">
        <v>1</v>
      </c>
      <c r="AQ924" s="10">
        <v>12244.897959183674</v>
      </c>
      <c r="AR924" s="98">
        <f t="shared" si="89"/>
        <v>1.1635552242205862E-5</v>
      </c>
      <c r="AS924" s="119" t="s">
        <v>53</v>
      </c>
      <c r="AT924" s="117">
        <v>1</v>
      </c>
      <c r="AU924" s="10">
        <v>12244.897959183674</v>
      </c>
      <c r="AV924" s="8"/>
    </row>
    <row r="925" spans="1:48" x14ac:dyDescent="0.25">
      <c r="A925" s="6">
        <v>10922</v>
      </c>
      <c r="B925" s="6">
        <v>449232</v>
      </c>
      <c r="C925" s="6">
        <v>5424800</v>
      </c>
      <c r="D925" s="205">
        <v>13</v>
      </c>
      <c r="E925" s="6" t="s">
        <v>212</v>
      </c>
      <c r="F925" s="6">
        <v>1</v>
      </c>
      <c r="G925" s="6">
        <v>150</v>
      </c>
      <c r="H925" s="6">
        <v>150</v>
      </c>
      <c r="I925" s="6">
        <v>300</v>
      </c>
      <c r="J925" s="6">
        <f t="shared" si="84"/>
        <v>45000</v>
      </c>
      <c r="K925" s="6"/>
      <c r="L925" s="84">
        <f t="shared" si="86"/>
        <v>45918.36734693878</v>
      </c>
      <c r="M925" s="7"/>
      <c r="N925" s="7"/>
      <c r="O925" s="7"/>
      <c r="P925" s="7"/>
      <c r="Q925" s="7"/>
      <c r="R925" s="7"/>
      <c r="S925" s="119" t="s">
        <v>53</v>
      </c>
      <c r="T925" s="117">
        <v>1</v>
      </c>
      <c r="U925" s="10">
        <v>45918.36734693878</v>
      </c>
      <c r="V925" s="98">
        <f t="shared" si="87"/>
        <v>9.1823721960708276E-5</v>
      </c>
      <c r="W925" s="119" t="s">
        <v>53</v>
      </c>
      <c r="X925" s="117">
        <v>1</v>
      </c>
      <c r="Y925" s="10">
        <v>45918.36734693878</v>
      </c>
      <c r="Z925" s="98"/>
      <c r="AA925" s="9">
        <v>179</v>
      </c>
      <c r="AB925" s="119" t="s">
        <v>53</v>
      </c>
      <c r="AC925" s="117">
        <v>1</v>
      </c>
      <c r="AD925" s="10">
        <v>45918.36734693878</v>
      </c>
      <c r="AE925" s="110">
        <f>(Tabelle1[[#This Row],[gesamter Wärmebedarf unter Berücksichtigung Wirkungsgrad Gasfeuerungsanlage (Gas) '[kWh/a'] 2030]]*0.7)/8760</f>
        <v>3.6692759295499022</v>
      </c>
      <c r="AF925" s="8">
        <f t="shared" si="85"/>
        <v>8.8773696577642666E-5</v>
      </c>
      <c r="AG925" s="119" t="s">
        <v>53</v>
      </c>
      <c r="AH925" s="117">
        <v>1</v>
      </c>
      <c r="AI925" s="10">
        <v>45918.36734693878</v>
      </c>
      <c r="AJ925" s="98">
        <f t="shared" si="88"/>
        <v>4.3633320908271982E-5</v>
      </c>
      <c r="AK925" s="119" t="s">
        <v>53</v>
      </c>
      <c r="AL925" s="117">
        <v>1</v>
      </c>
      <c r="AM925" s="10">
        <v>45918.36734693878</v>
      </c>
      <c r="AN925" s="98"/>
      <c r="AO925" s="119" t="s">
        <v>54</v>
      </c>
      <c r="AP925" s="117">
        <v>1</v>
      </c>
      <c r="AQ925" s="10">
        <v>0</v>
      </c>
      <c r="AR925" s="98">
        <f t="shared" si="89"/>
        <v>0</v>
      </c>
      <c r="AS925" s="119" t="s">
        <v>54</v>
      </c>
      <c r="AT925" s="117">
        <v>1</v>
      </c>
      <c r="AU925" s="10">
        <v>0</v>
      </c>
      <c r="AV925" s="8"/>
    </row>
    <row r="926" spans="1:48" x14ac:dyDescent="0.25">
      <c r="A926" s="6">
        <v>10923</v>
      </c>
      <c r="B926" s="6">
        <v>449252</v>
      </c>
      <c r="C926" s="6">
        <v>5424786</v>
      </c>
      <c r="D926" s="205">
        <v>11</v>
      </c>
      <c r="E926" s="6" t="s">
        <v>212</v>
      </c>
      <c r="F926" s="6">
        <v>1</v>
      </c>
      <c r="G926" s="6">
        <v>150</v>
      </c>
      <c r="H926" s="6">
        <v>150</v>
      </c>
      <c r="I926" s="6">
        <v>170</v>
      </c>
      <c r="J926" s="6">
        <f t="shared" si="84"/>
        <v>25500</v>
      </c>
      <c r="K926" s="6"/>
      <c r="L926" s="84">
        <f t="shared" si="86"/>
        <v>26020.408163265307</v>
      </c>
      <c r="M926" s="7"/>
      <c r="N926" s="7"/>
      <c r="O926" s="7"/>
      <c r="P926" s="7"/>
      <c r="Q926" s="7"/>
      <c r="R926" s="7"/>
      <c r="S926" s="119" t="s">
        <v>54</v>
      </c>
      <c r="T926" s="117">
        <v>1</v>
      </c>
      <c r="U926" s="10">
        <v>0</v>
      </c>
      <c r="V926" s="98">
        <f t="shared" si="87"/>
        <v>0</v>
      </c>
      <c r="W926" s="119" t="s">
        <v>54</v>
      </c>
      <c r="X926" s="117">
        <v>1</v>
      </c>
      <c r="Y926" s="10">
        <v>0</v>
      </c>
      <c r="Z926" s="98"/>
      <c r="AA926" s="9">
        <v>1629</v>
      </c>
      <c r="AB926" s="119" t="s">
        <v>54</v>
      </c>
      <c r="AC926" s="117">
        <v>1</v>
      </c>
      <c r="AD926" s="10">
        <v>0</v>
      </c>
      <c r="AE926" s="110">
        <f>(Tabelle1[[#This Row],[gesamter Wärmebedarf unter Berücksichtigung Wirkungsgrad Gasfeuerungsanlage (Gas) '[kWh/a'] 2030]]*0.7)/8760</f>
        <v>0</v>
      </c>
      <c r="AF926" s="8">
        <f t="shared" si="85"/>
        <v>0</v>
      </c>
      <c r="AG926" s="119" t="s">
        <v>54</v>
      </c>
      <c r="AH926" s="117">
        <v>1</v>
      </c>
      <c r="AI926" s="10">
        <v>0</v>
      </c>
      <c r="AJ926" s="98">
        <f t="shared" si="88"/>
        <v>0</v>
      </c>
      <c r="AK926" s="119" t="s">
        <v>54</v>
      </c>
      <c r="AL926" s="117">
        <v>1</v>
      </c>
      <c r="AM926" s="10">
        <v>0</v>
      </c>
      <c r="AN926" s="98"/>
      <c r="AO926" s="119" t="s">
        <v>54</v>
      </c>
      <c r="AP926" s="117">
        <v>1</v>
      </c>
      <c r="AQ926" s="10">
        <v>0</v>
      </c>
      <c r="AR926" s="98">
        <f t="shared" si="89"/>
        <v>0</v>
      </c>
      <c r="AS926" s="119" t="s">
        <v>54</v>
      </c>
      <c r="AT926" s="117">
        <v>1</v>
      </c>
      <c r="AU926" s="10">
        <v>0</v>
      </c>
      <c r="AV926" s="8"/>
    </row>
    <row r="927" spans="1:48" x14ac:dyDescent="0.25">
      <c r="A927" s="6">
        <v>10924</v>
      </c>
      <c r="B927" s="6">
        <v>449231</v>
      </c>
      <c r="C927" s="6">
        <v>5424777</v>
      </c>
      <c r="D927" s="205">
        <v>7</v>
      </c>
      <c r="E927" s="6" t="s">
        <v>212</v>
      </c>
      <c r="F927" s="6">
        <v>1</v>
      </c>
      <c r="G927" s="6">
        <v>150</v>
      </c>
      <c r="H927" s="6">
        <v>150</v>
      </c>
      <c r="I927" s="6">
        <v>230</v>
      </c>
      <c r="J927" s="6">
        <f t="shared" si="84"/>
        <v>34500</v>
      </c>
      <c r="K927" s="6"/>
      <c r="L927" s="84">
        <f t="shared" si="86"/>
        <v>35204.081632653062</v>
      </c>
      <c r="M927" s="7"/>
      <c r="N927" s="7"/>
      <c r="O927" s="7"/>
      <c r="P927" s="7"/>
      <c r="Q927" s="7"/>
      <c r="R927" s="7"/>
      <c r="S927" s="119" t="s">
        <v>54</v>
      </c>
      <c r="T927" s="117">
        <v>1</v>
      </c>
      <c r="U927" s="10">
        <v>0</v>
      </c>
      <c r="V927" s="98">
        <f t="shared" si="87"/>
        <v>0</v>
      </c>
      <c r="W927" s="119" t="s">
        <v>54</v>
      </c>
      <c r="X927" s="117">
        <v>1</v>
      </c>
      <c r="Y927" s="10">
        <v>0</v>
      </c>
      <c r="Z927" s="98"/>
      <c r="AA927" s="9">
        <v>438</v>
      </c>
      <c r="AB927" s="119" t="s">
        <v>54</v>
      </c>
      <c r="AC927" s="117">
        <v>1</v>
      </c>
      <c r="AD927" s="10">
        <v>0</v>
      </c>
      <c r="AE927" s="110">
        <f>(Tabelle1[[#This Row],[gesamter Wärmebedarf unter Berücksichtigung Wirkungsgrad Gasfeuerungsanlage (Gas) '[kWh/a'] 2030]]*0.7)/8760</f>
        <v>0</v>
      </c>
      <c r="AF927" s="8">
        <f t="shared" si="85"/>
        <v>0</v>
      </c>
      <c r="AG927" s="119" t="s">
        <v>54</v>
      </c>
      <c r="AH927" s="117">
        <v>1</v>
      </c>
      <c r="AI927" s="10">
        <v>0</v>
      </c>
      <c r="AJ927" s="98">
        <f t="shared" si="88"/>
        <v>0</v>
      </c>
      <c r="AK927" s="119" t="s">
        <v>54</v>
      </c>
      <c r="AL927" s="117">
        <v>1</v>
      </c>
      <c r="AM927" s="10">
        <v>0</v>
      </c>
      <c r="AN927" s="98"/>
      <c r="AO927" s="119" t="s">
        <v>54</v>
      </c>
      <c r="AP927" s="117">
        <v>1</v>
      </c>
      <c r="AQ927" s="10">
        <v>0</v>
      </c>
      <c r="AR927" s="98">
        <f t="shared" si="89"/>
        <v>0</v>
      </c>
      <c r="AS927" s="119" t="s">
        <v>54</v>
      </c>
      <c r="AT927" s="117">
        <v>1</v>
      </c>
      <c r="AU927" s="10">
        <v>0</v>
      </c>
      <c r="AV927" s="8"/>
    </row>
    <row r="928" spans="1:48" x14ac:dyDescent="0.25">
      <c r="A928" s="6">
        <v>10925</v>
      </c>
      <c r="B928" s="6">
        <v>449253</v>
      </c>
      <c r="C928" s="6">
        <v>5424766</v>
      </c>
      <c r="D928" s="205">
        <v>9</v>
      </c>
      <c r="E928" s="6" t="s">
        <v>212</v>
      </c>
      <c r="F928" s="6">
        <v>1</v>
      </c>
      <c r="G928" s="6">
        <v>150</v>
      </c>
      <c r="H928" s="6">
        <v>150</v>
      </c>
      <c r="I928" s="6">
        <v>160</v>
      </c>
      <c r="J928" s="6">
        <f t="shared" si="84"/>
        <v>24000</v>
      </c>
      <c r="K928" s="6"/>
      <c r="L928" s="84">
        <f t="shared" si="86"/>
        <v>24489.795918367348</v>
      </c>
      <c r="M928" s="7"/>
      <c r="N928" s="7"/>
      <c r="O928" s="7"/>
      <c r="P928" s="7"/>
      <c r="Q928" s="7"/>
      <c r="R928" s="7"/>
      <c r="S928" s="119" t="s">
        <v>54</v>
      </c>
      <c r="T928" s="117">
        <v>1</v>
      </c>
      <c r="U928" s="10">
        <v>0</v>
      </c>
      <c r="V928" s="98">
        <f t="shared" si="87"/>
        <v>0</v>
      </c>
      <c r="W928" s="119" t="s">
        <v>54</v>
      </c>
      <c r="X928" s="117">
        <v>1</v>
      </c>
      <c r="Y928" s="10">
        <v>0</v>
      </c>
      <c r="Z928" s="98"/>
      <c r="AA928" s="9">
        <v>574</v>
      </c>
      <c r="AB928" s="119" t="s">
        <v>54</v>
      </c>
      <c r="AC928" s="117">
        <v>1</v>
      </c>
      <c r="AD928" s="10">
        <v>0</v>
      </c>
      <c r="AE928" s="110">
        <f>(Tabelle1[[#This Row],[gesamter Wärmebedarf unter Berücksichtigung Wirkungsgrad Gasfeuerungsanlage (Gas) '[kWh/a'] 2030]]*0.7)/8760</f>
        <v>0</v>
      </c>
      <c r="AF928" s="8">
        <f t="shared" si="85"/>
        <v>0</v>
      </c>
      <c r="AG928" s="119" t="s">
        <v>54</v>
      </c>
      <c r="AH928" s="117">
        <v>1</v>
      </c>
      <c r="AI928" s="10">
        <v>0</v>
      </c>
      <c r="AJ928" s="98">
        <f t="shared" si="88"/>
        <v>0</v>
      </c>
      <c r="AK928" s="119" t="s">
        <v>54</v>
      </c>
      <c r="AL928" s="117">
        <v>1</v>
      </c>
      <c r="AM928" s="10">
        <v>0</v>
      </c>
      <c r="AN928" s="98"/>
      <c r="AO928" s="119" t="s">
        <v>54</v>
      </c>
      <c r="AP928" s="117">
        <v>1</v>
      </c>
      <c r="AQ928" s="10">
        <v>0</v>
      </c>
      <c r="AR928" s="98">
        <f t="shared" si="89"/>
        <v>0</v>
      </c>
      <c r="AS928" s="119" t="s">
        <v>54</v>
      </c>
      <c r="AT928" s="117">
        <v>1</v>
      </c>
      <c r="AU928" s="10">
        <v>0</v>
      </c>
      <c r="AV928" s="8"/>
    </row>
    <row r="929" spans="1:48" x14ac:dyDescent="0.25">
      <c r="A929" s="6">
        <v>10926</v>
      </c>
      <c r="B929" s="6">
        <v>449261</v>
      </c>
      <c r="C929" s="6">
        <v>5424763</v>
      </c>
      <c r="D929" s="205">
        <v>10</v>
      </c>
      <c r="E929" s="6" t="s">
        <v>212</v>
      </c>
      <c r="F929" s="6">
        <v>1</v>
      </c>
      <c r="G929" s="6">
        <v>150</v>
      </c>
      <c r="H929" s="6">
        <v>150</v>
      </c>
      <c r="I929" s="6">
        <v>70</v>
      </c>
      <c r="J929" s="6">
        <f t="shared" si="84"/>
        <v>10500</v>
      </c>
      <c r="K929" s="6"/>
      <c r="L929" s="84">
        <f t="shared" si="86"/>
        <v>10714.285714285714</v>
      </c>
      <c r="M929" s="7"/>
      <c r="N929" s="7"/>
      <c r="O929" s="7"/>
      <c r="P929" s="7"/>
      <c r="Q929" s="7"/>
      <c r="R929" s="7"/>
      <c r="S929" s="119" t="s">
        <v>53</v>
      </c>
      <c r="T929" s="117">
        <v>1</v>
      </c>
      <c r="U929" s="10">
        <v>10714.285714285714</v>
      </c>
      <c r="V929" s="98">
        <f t="shared" si="87"/>
        <v>2.1425535124165258E-5</v>
      </c>
      <c r="W929" s="119" t="s">
        <v>53</v>
      </c>
      <c r="X929" s="117">
        <v>1</v>
      </c>
      <c r="Y929" s="10">
        <v>10714.285714285714</v>
      </c>
      <c r="Z929" s="98"/>
      <c r="AA929" s="9">
        <v>367</v>
      </c>
      <c r="AB929" s="119" t="s">
        <v>53</v>
      </c>
      <c r="AC929" s="117">
        <v>1</v>
      </c>
      <c r="AD929" s="10">
        <v>10714.285714285714</v>
      </c>
      <c r="AE929" s="110">
        <f>(Tabelle1[[#This Row],[gesamter Wärmebedarf unter Berücksichtigung Wirkungsgrad Gasfeuerungsanlage (Gas) '[kWh/a'] 2030]]*0.7)/8760</f>
        <v>0.8561643835616437</v>
      </c>
      <c r="AF929" s="8">
        <f t="shared" si="85"/>
        <v>2.0713862534783285E-5</v>
      </c>
      <c r="AG929" s="119" t="s">
        <v>53</v>
      </c>
      <c r="AH929" s="117">
        <v>1</v>
      </c>
      <c r="AI929" s="10">
        <v>10714.285714285714</v>
      </c>
      <c r="AJ929" s="98">
        <f t="shared" si="88"/>
        <v>1.0181108211930127E-5</v>
      </c>
      <c r="AK929" s="119" t="s">
        <v>53</v>
      </c>
      <c r="AL929" s="117">
        <v>1</v>
      </c>
      <c r="AM929" s="10">
        <v>10714.285714285714</v>
      </c>
      <c r="AN929" s="98"/>
      <c r="AO929" s="119" t="s">
        <v>53</v>
      </c>
      <c r="AP929" s="117">
        <v>1</v>
      </c>
      <c r="AQ929" s="10">
        <v>10714.285714285714</v>
      </c>
      <c r="AR929" s="98">
        <f t="shared" si="89"/>
        <v>1.0181108211930127E-5</v>
      </c>
      <c r="AS929" s="119" t="s">
        <v>54</v>
      </c>
      <c r="AT929" s="117">
        <v>1</v>
      </c>
      <c r="AU929" s="10">
        <v>0</v>
      </c>
      <c r="AV929" s="8"/>
    </row>
    <row r="930" spans="1:48" x14ac:dyDescent="0.25">
      <c r="A930" s="6">
        <v>10927</v>
      </c>
      <c r="B930" s="6">
        <v>449275</v>
      </c>
      <c r="C930" s="6">
        <v>5424758</v>
      </c>
      <c r="D930" s="205">
        <v>9</v>
      </c>
      <c r="E930" s="6" t="s">
        <v>212</v>
      </c>
      <c r="F930" s="6">
        <v>1</v>
      </c>
      <c r="G930" s="6">
        <v>150</v>
      </c>
      <c r="H930" s="6">
        <v>150</v>
      </c>
      <c r="I930" s="6">
        <v>90</v>
      </c>
      <c r="J930" s="6">
        <f t="shared" si="84"/>
        <v>13500</v>
      </c>
      <c r="K930" s="6"/>
      <c r="L930" s="84">
        <f t="shared" si="86"/>
        <v>13775.510204081633</v>
      </c>
      <c r="M930" s="7"/>
      <c r="N930" s="7"/>
      <c r="O930" s="7"/>
      <c r="P930" s="7"/>
      <c r="Q930" s="7"/>
      <c r="R930" s="7"/>
      <c r="S930" s="119" t="s">
        <v>53</v>
      </c>
      <c r="T930" s="117">
        <v>1</v>
      </c>
      <c r="U930" s="10">
        <v>13775.510204081633</v>
      </c>
      <c r="V930" s="98">
        <f t="shared" si="87"/>
        <v>2.7547116588212479E-5</v>
      </c>
      <c r="W930" s="119" t="s">
        <v>53</v>
      </c>
      <c r="X930" s="117">
        <v>1</v>
      </c>
      <c r="Y930" s="10">
        <v>13775.510204081633</v>
      </c>
      <c r="Z930" s="98"/>
      <c r="AA930" s="9">
        <v>1391</v>
      </c>
      <c r="AB930" s="119" t="s">
        <v>53</v>
      </c>
      <c r="AC930" s="117">
        <v>1</v>
      </c>
      <c r="AD930" s="10">
        <v>13775.510204081633</v>
      </c>
      <c r="AE930" s="110">
        <f>(Tabelle1[[#This Row],[gesamter Wärmebedarf unter Berücksichtigung Wirkungsgrad Gasfeuerungsanlage (Gas) '[kWh/a'] 2030]]*0.7)/8760</f>
        <v>1.1007827788649707</v>
      </c>
      <c r="AF930" s="8">
        <f t="shared" si="85"/>
        <v>2.66321089732928E-5</v>
      </c>
      <c r="AG930" s="119" t="s">
        <v>53</v>
      </c>
      <c r="AH930" s="117">
        <v>1</v>
      </c>
      <c r="AI930" s="10">
        <v>13775.510204081633</v>
      </c>
      <c r="AJ930" s="98">
        <f t="shared" si="88"/>
        <v>1.3089996272481594E-5</v>
      </c>
      <c r="AK930" s="119" t="s">
        <v>53</v>
      </c>
      <c r="AL930" s="117">
        <v>1</v>
      </c>
      <c r="AM930" s="10">
        <v>13775.510204081633</v>
      </c>
      <c r="AN930" s="98"/>
      <c r="AO930" s="119" t="s">
        <v>53</v>
      </c>
      <c r="AP930" s="117">
        <v>1</v>
      </c>
      <c r="AQ930" s="10">
        <v>13775.510204081633</v>
      </c>
      <c r="AR930" s="98">
        <f t="shared" si="89"/>
        <v>1.3089996272481594E-5</v>
      </c>
      <c r="AS930" s="119" t="s">
        <v>54</v>
      </c>
      <c r="AT930" s="117">
        <v>1</v>
      </c>
      <c r="AU930" s="10">
        <v>0</v>
      </c>
      <c r="AV930" s="8"/>
    </row>
    <row r="931" spans="1:48" x14ac:dyDescent="0.25">
      <c r="A931" s="6">
        <v>10928</v>
      </c>
      <c r="B931" s="6">
        <v>449282</v>
      </c>
      <c r="C931" s="6">
        <v>5424756</v>
      </c>
      <c r="D931" s="205">
        <v>9</v>
      </c>
      <c r="E931" s="6" t="s">
        <v>212</v>
      </c>
      <c r="F931" s="6">
        <v>1</v>
      </c>
      <c r="G931" s="6">
        <v>150</v>
      </c>
      <c r="H931" s="6">
        <v>150</v>
      </c>
      <c r="I931" s="6">
        <v>80</v>
      </c>
      <c r="J931" s="6">
        <f t="shared" si="84"/>
        <v>12000</v>
      </c>
      <c r="K931" s="6"/>
      <c r="L931" s="84">
        <f t="shared" si="86"/>
        <v>12244.897959183674</v>
      </c>
      <c r="M931" s="7"/>
      <c r="N931" s="7"/>
      <c r="O931" s="7"/>
      <c r="P931" s="7"/>
      <c r="Q931" s="7"/>
      <c r="R931" s="7"/>
      <c r="S931" s="119" t="s">
        <v>53</v>
      </c>
      <c r="T931" s="117">
        <v>1</v>
      </c>
      <c r="U931" s="10">
        <v>12244.897959183674</v>
      </c>
      <c r="V931" s="98">
        <f t="shared" si="87"/>
        <v>2.4486325856188867E-5</v>
      </c>
      <c r="W931" s="119" t="s">
        <v>53</v>
      </c>
      <c r="X931" s="117">
        <v>1</v>
      </c>
      <c r="Y931" s="10">
        <v>12244.897959183674</v>
      </c>
      <c r="Z931" s="98"/>
      <c r="AA931" s="9">
        <v>106</v>
      </c>
      <c r="AB931" s="119" t="s">
        <v>53</v>
      </c>
      <c r="AC931" s="117">
        <v>1</v>
      </c>
      <c r="AD931" s="10">
        <v>12244.897959183674</v>
      </c>
      <c r="AE931" s="110">
        <f>(Tabelle1[[#This Row],[gesamter Wärmebedarf unter Berücksichtigung Wirkungsgrad Gasfeuerungsanlage (Gas) '[kWh/a'] 2030]]*0.7)/8760</f>
        <v>0.97847358121330719</v>
      </c>
      <c r="AF931" s="8">
        <f t="shared" si="85"/>
        <v>2.3672985754038044E-5</v>
      </c>
      <c r="AG931" s="119" t="s">
        <v>53</v>
      </c>
      <c r="AH931" s="117">
        <v>1</v>
      </c>
      <c r="AI931" s="10">
        <v>12244.897959183674</v>
      </c>
      <c r="AJ931" s="98">
        <f t="shared" si="88"/>
        <v>1.1635552242205862E-5</v>
      </c>
      <c r="AK931" s="119" t="s">
        <v>53</v>
      </c>
      <c r="AL931" s="117">
        <v>1</v>
      </c>
      <c r="AM931" s="10">
        <v>12244.897959183674</v>
      </c>
      <c r="AN931" s="98"/>
      <c r="AO931" s="119" t="s">
        <v>53</v>
      </c>
      <c r="AP931" s="117">
        <v>1</v>
      </c>
      <c r="AQ931" s="10">
        <v>12244.897959183674</v>
      </c>
      <c r="AR931" s="98">
        <f t="shared" si="89"/>
        <v>1.1635552242205862E-5</v>
      </c>
      <c r="AS931" s="119" t="s">
        <v>54</v>
      </c>
      <c r="AT931" s="117">
        <v>1</v>
      </c>
      <c r="AU931" s="10">
        <v>0</v>
      </c>
      <c r="AV931" s="8"/>
    </row>
    <row r="932" spans="1:48" x14ac:dyDescent="0.25">
      <c r="A932" s="6">
        <v>10929</v>
      </c>
      <c r="B932" s="6">
        <v>449296</v>
      </c>
      <c r="C932" s="6">
        <v>5424751</v>
      </c>
      <c r="D932" s="205">
        <v>10</v>
      </c>
      <c r="E932" s="6" t="s">
        <v>212</v>
      </c>
      <c r="F932" s="6">
        <v>1</v>
      </c>
      <c r="G932" s="6">
        <v>150</v>
      </c>
      <c r="H932" s="6">
        <v>150</v>
      </c>
      <c r="I932" s="6">
        <v>100</v>
      </c>
      <c r="J932" s="6">
        <f t="shared" si="84"/>
        <v>15000</v>
      </c>
      <c r="K932" s="6"/>
      <c r="L932" s="84">
        <f t="shared" si="86"/>
        <v>15306.122448979591</v>
      </c>
      <c r="M932" s="7"/>
      <c r="N932" s="7"/>
      <c r="O932" s="7"/>
      <c r="P932" s="7"/>
      <c r="Q932" s="7"/>
      <c r="R932" s="7"/>
      <c r="S932" s="119" t="s">
        <v>53</v>
      </c>
      <c r="T932" s="117">
        <v>1</v>
      </c>
      <c r="U932" s="10">
        <v>15306.122448979591</v>
      </c>
      <c r="V932" s="98">
        <f t="shared" si="87"/>
        <v>3.0607907320236087E-5</v>
      </c>
      <c r="W932" s="119" t="s">
        <v>53</v>
      </c>
      <c r="X932" s="117">
        <v>1</v>
      </c>
      <c r="Y932" s="10">
        <v>15306.122448979591</v>
      </c>
      <c r="Z932" s="98"/>
      <c r="AA932" s="9">
        <v>746</v>
      </c>
      <c r="AB932" s="119" t="s">
        <v>53</v>
      </c>
      <c r="AC932" s="117">
        <v>1</v>
      </c>
      <c r="AD932" s="10">
        <v>15306.122448979591</v>
      </c>
      <c r="AE932" s="110">
        <f>(Tabelle1[[#This Row],[gesamter Wärmebedarf unter Berücksichtigung Wirkungsgrad Gasfeuerungsanlage (Gas) '[kWh/a'] 2030]]*0.7)/8760</f>
        <v>1.2230919765166339</v>
      </c>
      <c r="AF932" s="8">
        <f t="shared" si="85"/>
        <v>2.9591232192547556E-5</v>
      </c>
      <c r="AG932" s="119" t="s">
        <v>53</v>
      </c>
      <c r="AH932" s="117">
        <v>1</v>
      </c>
      <c r="AI932" s="10">
        <v>15306.122448979591</v>
      </c>
      <c r="AJ932" s="98">
        <f t="shared" si="88"/>
        <v>1.4544440302757324E-5</v>
      </c>
      <c r="AK932" s="119" t="s">
        <v>53</v>
      </c>
      <c r="AL932" s="117">
        <v>1</v>
      </c>
      <c r="AM932" s="10">
        <v>15306.122448979591</v>
      </c>
      <c r="AN932" s="98"/>
      <c r="AO932" s="119" t="s">
        <v>53</v>
      </c>
      <c r="AP932" s="117">
        <v>1</v>
      </c>
      <c r="AQ932" s="10">
        <v>15306.122448979591</v>
      </c>
      <c r="AR932" s="98">
        <f t="shared" si="89"/>
        <v>1.4544440302757324E-5</v>
      </c>
      <c r="AS932" s="119" t="s">
        <v>53</v>
      </c>
      <c r="AT932" s="117">
        <v>1</v>
      </c>
      <c r="AU932" s="10">
        <v>15306.122448979591</v>
      </c>
      <c r="AV932" s="8"/>
    </row>
    <row r="933" spans="1:48" x14ac:dyDescent="0.25">
      <c r="A933" s="6">
        <v>10930</v>
      </c>
      <c r="B933" s="6">
        <v>449309</v>
      </c>
      <c r="C933" s="6">
        <v>5424760</v>
      </c>
      <c r="D933" s="205">
        <v>11</v>
      </c>
      <c r="E933" s="75" t="s">
        <v>210</v>
      </c>
      <c r="F933" s="6">
        <v>6.73</v>
      </c>
      <c r="G933" s="6">
        <v>70</v>
      </c>
      <c r="H933" s="6">
        <v>471.1</v>
      </c>
      <c r="I933" s="6">
        <v>130</v>
      </c>
      <c r="J933" s="6">
        <f t="shared" si="84"/>
        <v>61243</v>
      </c>
      <c r="K933" s="6"/>
      <c r="L933" s="84">
        <f t="shared" si="86"/>
        <v>62492.857142857145</v>
      </c>
      <c r="M933" s="7"/>
      <c r="N933" s="7"/>
      <c r="O933" s="7"/>
      <c r="P933" s="7"/>
      <c r="Q933" s="7"/>
      <c r="R933" s="7"/>
      <c r="S933" s="119" t="s">
        <v>53</v>
      </c>
      <c r="T933" s="117">
        <v>6.73</v>
      </c>
      <c r="U933" s="10">
        <v>62492.857142857145</v>
      </c>
      <c r="V933" s="98">
        <f t="shared" si="87"/>
        <v>1.249680045342146E-4</v>
      </c>
      <c r="W933" s="119" t="s">
        <v>53</v>
      </c>
      <c r="X933" s="117">
        <v>6.73</v>
      </c>
      <c r="Y933" s="10">
        <v>62492.857142857145</v>
      </c>
      <c r="Z933" s="98"/>
      <c r="AA933" s="9">
        <v>440</v>
      </c>
      <c r="AB933" s="119" t="s">
        <v>53</v>
      </c>
      <c r="AC933" s="117">
        <v>6.73</v>
      </c>
      <c r="AD933" s="10">
        <v>62492.857142857145</v>
      </c>
      <c r="AE933" s="110">
        <f>(Tabelle1[[#This Row],[gesamter Wärmebedarf unter Berücksichtigung Wirkungsgrad Gasfeuerungsanlage (Gas) '[kWh/a'] 2030]]*0.7)/8760</f>
        <v>4.9937214611872145</v>
      </c>
      <c r="AF933" s="8">
        <f t="shared" si="85"/>
        <v>1.2081705554454599E-4</v>
      </c>
      <c r="AG933" s="119" t="s">
        <v>53</v>
      </c>
      <c r="AH933" s="117">
        <v>6.73</v>
      </c>
      <c r="AI933" s="10">
        <v>62492.857142857145</v>
      </c>
      <c r="AJ933" s="98">
        <f t="shared" si="88"/>
        <v>5.9383010497451138E-5</v>
      </c>
      <c r="AK933" s="119" t="s">
        <v>53</v>
      </c>
      <c r="AL933" s="117">
        <v>6.73</v>
      </c>
      <c r="AM933" s="10">
        <v>62492.857142857145</v>
      </c>
      <c r="AN933" s="98"/>
      <c r="AO933" s="119" t="s">
        <v>53</v>
      </c>
      <c r="AP933" s="117">
        <v>6.73</v>
      </c>
      <c r="AQ933" s="10">
        <v>62492.857142857145</v>
      </c>
      <c r="AR933" s="98">
        <f t="shared" si="89"/>
        <v>5.9383010497451138E-5</v>
      </c>
      <c r="AS933" s="119" t="s">
        <v>53</v>
      </c>
      <c r="AT933" s="117">
        <v>6.73</v>
      </c>
      <c r="AU933" s="10">
        <v>62492.857142857145</v>
      </c>
      <c r="AV933" s="8"/>
    </row>
    <row r="934" spans="1:48" x14ac:dyDescent="0.25">
      <c r="A934" s="6">
        <v>10931</v>
      </c>
      <c r="B934" s="6">
        <v>449242</v>
      </c>
      <c r="C934" s="6">
        <v>5424750</v>
      </c>
      <c r="D934" s="205">
        <v>11</v>
      </c>
      <c r="E934" s="6" t="s">
        <v>212</v>
      </c>
      <c r="F934" s="6">
        <v>1</v>
      </c>
      <c r="G934" s="6">
        <v>150</v>
      </c>
      <c r="H934" s="6">
        <v>150</v>
      </c>
      <c r="I934" s="6">
        <v>160</v>
      </c>
      <c r="J934" s="6">
        <f t="shared" si="84"/>
        <v>24000</v>
      </c>
      <c r="K934" s="6"/>
      <c r="L934" s="84">
        <f t="shared" si="86"/>
        <v>24489.795918367348</v>
      </c>
      <c r="M934" s="7"/>
      <c r="N934" s="7"/>
      <c r="O934" s="7"/>
      <c r="P934" s="7"/>
      <c r="Q934" s="7"/>
      <c r="R934" s="7"/>
      <c r="S934" s="119" t="s">
        <v>54</v>
      </c>
      <c r="T934" s="117">
        <v>1</v>
      </c>
      <c r="U934" s="10">
        <v>0</v>
      </c>
      <c r="V934" s="98">
        <f t="shared" si="87"/>
        <v>0</v>
      </c>
      <c r="W934" s="119" t="s">
        <v>54</v>
      </c>
      <c r="X934" s="117">
        <v>1</v>
      </c>
      <c r="Y934" s="10">
        <v>0</v>
      </c>
      <c r="Z934" s="98"/>
      <c r="AA934" s="9">
        <v>895</v>
      </c>
      <c r="AB934" s="119" t="s">
        <v>54</v>
      </c>
      <c r="AC934" s="117">
        <v>1</v>
      </c>
      <c r="AD934" s="10">
        <v>0</v>
      </c>
      <c r="AE934" s="110">
        <f>(Tabelle1[[#This Row],[gesamter Wärmebedarf unter Berücksichtigung Wirkungsgrad Gasfeuerungsanlage (Gas) '[kWh/a'] 2030]]*0.7)/8760</f>
        <v>0</v>
      </c>
      <c r="AF934" s="8">
        <f t="shared" si="85"/>
        <v>0</v>
      </c>
      <c r="AG934" s="119" t="s">
        <v>54</v>
      </c>
      <c r="AH934" s="117">
        <v>1</v>
      </c>
      <c r="AI934" s="10">
        <v>0</v>
      </c>
      <c r="AJ934" s="98">
        <f t="shared" si="88"/>
        <v>0</v>
      </c>
      <c r="AK934" s="119" t="s">
        <v>54</v>
      </c>
      <c r="AL934" s="117">
        <v>1</v>
      </c>
      <c r="AM934" s="10">
        <v>0</v>
      </c>
      <c r="AN934" s="98"/>
      <c r="AO934" s="119" t="s">
        <v>54</v>
      </c>
      <c r="AP934" s="117">
        <v>1</v>
      </c>
      <c r="AQ934" s="10">
        <v>0</v>
      </c>
      <c r="AR934" s="98">
        <f t="shared" si="89"/>
        <v>0</v>
      </c>
      <c r="AS934" s="119" t="s">
        <v>54</v>
      </c>
      <c r="AT934" s="117">
        <v>1</v>
      </c>
      <c r="AU934" s="10">
        <v>0</v>
      </c>
      <c r="AV934" s="8"/>
    </row>
    <row r="935" spans="1:48" x14ac:dyDescent="0.25">
      <c r="A935" s="6">
        <v>10932</v>
      </c>
      <c r="B935" s="6">
        <v>449221</v>
      </c>
      <c r="C935" s="6">
        <v>5424751</v>
      </c>
      <c r="D935" s="205">
        <v>9</v>
      </c>
      <c r="E935" s="6" t="s">
        <v>212</v>
      </c>
      <c r="F935" s="6">
        <v>1</v>
      </c>
      <c r="G935" s="6">
        <v>150</v>
      </c>
      <c r="H935" s="6">
        <v>150</v>
      </c>
      <c r="I935" s="6">
        <v>210</v>
      </c>
      <c r="J935" s="6">
        <f t="shared" si="84"/>
        <v>31500</v>
      </c>
      <c r="K935" s="6"/>
      <c r="L935" s="84">
        <f t="shared" si="86"/>
        <v>32142.857142857145</v>
      </c>
      <c r="M935" s="7"/>
      <c r="N935" s="7"/>
      <c r="O935" s="7"/>
      <c r="P935" s="7"/>
      <c r="Q935" s="7"/>
      <c r="R935" s="7"/>
      <c r="S935" s="119" t="s">
        <v>54</v>
      </c>
      <c r="T935" s="117">
        <v>1</v>
      </c>
      <c r="U935" s="10">
        <v>0</v>
      </c>
      <c r="V935" s="98">
        <f t="shared" si="87"/>
        <v>0</v>
      </c>
      <c r="W935" s="119" t="s">
        <v>54</v>
      </c>
      <c r="X935" s="117">
        <v>1</v>
      </c>
      <c r="Y935" s="10">
        <v>0</v>
      </c>
      <c r="Z935" s="98"/>
      <c r="AA935" s="9">
        <v>1386</v>
      </c>
      <c r="AB935" s="119" t="s">
        <v>54</v>
      </c>
      <c r="AC935" s="117">
        <v>1</v>
      </c>
      <c r="AD935" s="10">
        <v>0</v>
      </c>
      <c r="AE935" s="110">
        <f>(Tabelle1[[#This Row],[gesamter Wärmebedarf unter Berücksichtigung Wirkungsgrad Gasfeuerungsanlage (Gas) '[kWh/a'] 2030]]*0.7)/8760</f>
        <v>0</v>
      </c>
      <c r="AF935" s="8">
        <f t="shared" si="85"/>
        <v>0</v>
      </c>
      <c r="AG935" s="119" t="s">
        <v>54</v>
      </c>
      <c r="AH935" s="117">
        <v>1</v>
      </c>
      <c r="AI935" s="10">
        <v>0</v>
      </c>
      <c r="AJ935" s="98">
        <f t="shared" si="88"/>
        <v>0</v>
      </c>
      <c r="AK935" s="119" t="s">
        <v>54</v>
      </c>
      <c r="AL935" s="117">
        <v>1</v>
      </c>
      <c r="AM935" s="10">
        <v>0</v>
      </c>
      <c r="AN935" s="98"/>
      <c r="AO935" s="119" t="s">
        <v>54</v>
      </c>
      <c r="AP935" s="117">
        <v>1</v>
      </c>
      <c r="AQ935" s="10">
        <v>0</v>
      </c>
      <c r="AR935" s="98">
        <f t="shared" si="89"/>
        <v>0</v>
      </c>
      <c r="AS935" s="119" t="s">
        <v>54</v>
      </c>
      <c r="AT935" s="117">
        <v>1</v>
      </c>
      <c r="AU935" s="10">
        <v>0</v>
      </c>
      <c r="AV935" s="8"/>
    </row>
    <row r="936" spans="1:48" x14ac:dyDescent="0.25">
      <c r="A936" s="6">
        <v>10933</v>
      </c>
      <c r="B936" s="6">
        <v>449217</v>
      </c>
      <c r="C936" s="6">
        <v>5424742</v>
      </c>
      <c r="D936" s="205">
        <v>12</v>
      </c>
      <c r="E936" s="6" t="s">
        <v>212</v>
      </c>
      <c r="F936" s="6">
        <v>1</v>
      </c>
      <c r="G936" s="6">
        <v>150</v>
      </c>
      <c r="H936" s="6">
        <v>150</v>
      </c>
      <c r="I936" s="6">
        <v>270</v>
      </c>
      <c r="J936" s="6">
        <f t="shared" si="84"/>
        <v>40500</v>
      </c>
      <c r="K936" s="6"/>
      <c r="L936" s="84">
        <f t="shared" si="86"/>
        <v>41326.530612244896</v>
      </c>
      <c r="M936" s="7"/>
      <c r="N936" s="7"/>
      <c r="O936" s="7"/>
      <c r="P936" s="7"/>
      <c r="Q936" s="7"/>
      <c r="R936" s="7"/>
      <c r="S936" s="119" t="s">
        <v>54</v>
      </c>
      <c r="T936" s="117">
        <v>1</v>
      </c>
      <c r="U936" s="10">
        <v>0</v>
      </c>
      <c r="V936" s="98">
        <f t="shared" si="87"/>
        <v>0</v>
      </c>
      <c r="W936" s="119" t="s">
        <v>54</v>
      </c>
      <c r="X936" s="117">
        <v>1</v>
      </c>
      <c r="Y936" s="10">
        <v>0</v>
      </c>
      <c r="Z936" s="98"/>
      <c r="AA936" s="9">
        <v>962</v>
      </c>
      <c r="AB936" s="119" t="s">
        <v>54</v>
      </c>
      <c r="AC936" s="117">
        <v>1</v>
      </c>
      <c r="AD936" s="10">
        <v>0</v>
      </c>
      <c r="AE936" s="110">
        <f>(Tabelle1[[#This Row],[gesamter Wärmebedarf unter Berücksichtigung Wirkungsgrad Gasfeuerungsanlage (Gas) '[kWh/a'] 2030]]*0.7)/8760</f>
        <v>0</v>
      </c>
      <c r="AF936" s="8">
        <f t="shared" si="85"/>
        <v>0</v>
      </c>
      <c r="AG936" s="119" t="s">
        <v>54</v>
      </c>
      <c r="AH936" s="117">
        <v>1</v>
      </c>
      <c r="AI936" s="10">
        <v>0</v>
      </c>
      <c r="AJ936" s="98">
        <f t="shared" si="88"/>
        <v>0</v>
      </c>
      <c r="AK936" s="119" t="s">
        <v>54</v>
      </c>
      <c r="AL936" s="117">
        <v>1</v>
      </c>
      <c r="AM936" s="10">
        <v>0</v>
      </c>
      <c r="AN936" s="98"/>
      <c r="AO936" s="119" t="s">
        <v>54</v>
      </c>
      <c r="AP936" s="117">
        <v>1</v>
      </c>
      <c r="AQ936" s="10">
        <v>0</v>
      </c>
      <c r="AR936" s="98">
        <f t="shared" si="89"/>
        <v>0</v>
      </c>
      <c r="AS936" s="119" t="s">
        <v>54</v>
      </c>
      <c r="AT936" s="117">
        <v>1</v>
      </c>
      <c r="AU936" s="10">
        <v>0</v>
      </c>
      <c r="AV936" s="8"/>
    </row>
    <row r="937" spans="1:48" x14ac:dyDescent="0.25">
      <c r="A937" s="6">
        <v>10934</v>
      </c>
      <c r="B937" s="6">
        <v>449205</v>
      </c>
      <c r="C937" s="6">
        <v>5424739</v>
      </c>
      <c r="D937" s="205">
        <v>23</v>
      </c>
      <c r="E937" s="6" t="s">
        <v>212</v>
      </c>
      <c r="F937" s="6">
        <v>1</v>
      </c>
      <c r="G937" s="6">
        <v>150</v>
      </c>
      <c r="H937" s="6">
        <v>150</v>
      </c>
      <c r="I937" s="6">
        <v>30</v>
      </c>
      <c r="J937" s="6">
        <f t="shared" si="84"/>
        <v>4500</v>
      </c>
      <c r="K937" s="6"/>
      <c r="L937" s="84">
        <f t="shared" si="86"/>
        <v>4591.8367346938776</v>
      </c>
      <c r="M937" s="7"/>
      <c r="N937" s="7"/>
      <c r="O937" s="7"/>
      <c r="P937" s="7"/>
      <c r="Q937" s="7"/>
      <c r="R937" s="7"/>
      <c r="S937" s="119" t="s">
        <v>54</v>
      </c>
      <c r="T937" s="117">
        <v>1</v>
      </c>
      <c r="U937" s="10">
        <v>0</v>
      </c>
      <c r="V937" s="98">
        <f t="shared" si="87"/>
        <v>0</v>
      </c>
      <c r="W937" s="119" t="s">
        <v>54</v>
      </c>
      <c r="X937" s="117">
        <v>1</v>
      </c>
      <c r="Y937" s="10">
        <v>0</v>
      </c>
      <c r="Z937" s="98"/>
      <c r="AA937" s="9">
        <v>1054</v>
      </c>
      <c r="AB937" s="119" t="s">
        <v>54</v>
      </c>
      <c r="AC937" s="117">
        <v>1</v>
      </c>
      <c r="AD937" s="10">
        <v>0</v>
      </c>
      <c r="AE937" s="110">
        <f>(Tabelle1[[#This Row],[gesamter Wärmebedarf unter Berücksichtigung Wirkungsgrad Gasfeuerungsanlage (Gas) '[kWh/a'] 2030]]*0.7)/8760</f>
        <v>0</v>
      </c>
      <c r="AF937" s="8">
        <f t="shared" si="85"/>
        <v>0</v>
      </c>
      <c r="AG937" s="119" t="s">
        <v>54</v>
      </c>
      <c r="AH937" s="117">
        <v>1</v>
      </c>
      <c r="AI937" s="10">
        <v>0</v>
      </c>
      <c r="AJ937" s="98">
        <f t="shared" si="88"/>
        <v>0</v>
      </c>
      <c r="AK937" s="119" t="s">
        <v>54</v>
      </c>
      <c r="AL937" s="117">
        <v>1</v>
      </c>
      <c r="AM937" s="10">
        <v>0</v>
      </c>
      <c r="AN937" s="98"/>
      <c r="AO937" s="119" t="s">
        <v>54</v>
      </c>
      <c r="AP937" s="117">
        <v>1</v>
      </c>
      <c r="AQ937" s="10">
        <v>0</v>
      </c>
      <c r="AR937" s="98">
        <f t="shared" si="89"/>
        <v>0</v>
      </c>
      <c r="AS937" s="119" t="s">
        <v>54</v>
      </c>
      <c r="AT937" s="117">
        <v>1</v>
      </c>
      <c r="AU937" s="10">
        <v>0</v>
      </c>
      <c r="AV937" s="8"/>
    </row>
    <row r="938" spans="1:48" x14ac:dyDescent="0.25">
      <c r="A938" s="6">
        <v>10935</v>
      </c>
      <c r="B938" s="6">
        <v>449258</v>
      </c>
      <c r="C938" s="6">
        <v>5424715</v>
      </c>
      <c r="D938" s="205">
        <v>34</v>
      </c>
      <c r="E938" s="6" t="s">
        <v>212</v>
      </c>
      <c r="F938" s="6">
        <v>1</v>
      </c>
      <c r="G938" s="6">
        <v>150</v>
      </c>
      <c r="H938" s="6">
        <v>150</v>
      </c>
      <c r="I938" s="6">
        <v>210</v>
      </c>
      <c r="J938" s="6">
        <f t="shared" si="84"/>
        <v>31500</v>
      </c>
      <c r="K938" s="6"/>
      <c r="L938" s="84">
        <f t="shared" si="86"/>
        <v>32142.857142857145</v>
      </c>
      <c r="M938" s="7"/>
      <c r="N938" s="7"/>
      <c r="O938" s="7"/>
      <c r="P938" s="7"/>
      <c r="Q938" s="7"/>
      <c r="R938" s="7"/>
      <c r="S938" s="119" t="s">
        <v>54</v>
      </c>
      <c r="T938" s="117">
        <v>1</v>
      </c>
      <c r="U938" s="10">
        <v>0</v>
      </c>
      <c r="V938" s="98">
        <f t="shared" si="87"/>
        <v>0</v>
      </c>
      <c r="W938" s="119" t="s">
        <v>54</v>
      </c>
      <c r="X938" s="117">
        <v>1</v>
      </c>
      <c r="Y938" s="10">
        <v>0</v>
      </c>
      <c r="Z938" s="98"/>
      <c r="AA938" s="9">
        <v>769</v>
      </c>
      <c r="AB938" s="119" t="s">
        <v>54</v>
      </c>
      <c r="AC938" s="117">
        <v>1</v>
      </c>
      <c r="AD938" s="10">
        <v>0</v>
      </c>
      <c r="AE938" s="110">
        <f>(Tabelle1[[#This Row],[gesamter Wärmebedarf unter Berücksichtigung Wirkungsgrad Gasfeuerungsanlage (Gas) '[kWh/a'] 2030]]*0.7)/8760</f>
        <v>0</v>
      </c>
      <c r="AF938" s="8">
        <f t="shared" si="85"/>
        <v>0</v>
      </c>
      <c r="AG938" s="119" t="s">
        <v>54</v>
      </c>
      <c r="AH938" s="117">
        <v>1</v>
      </c>
      <c r="AI938" s="10">
        <v>0</v>
      </c>
      <c r="AJ938" s="98">
        <f t="shared" si="88"/>
        <v>0</v>
      </c>
      <c r="AK938" s="119" t="s">
        <v>54</v>
      </c>
      <c r="AL938" s="117">
        <v>1</v>
      </c>
      <c r="AM938" s="10">
        <v>0</v>
      </c>
      <c r="AN938" s="98"/>
      <c r="AO938" s="119" t="s">
        <v>54</v>
      </c>
      <c r="AP938" s="117">
        <v>1</v>
      </c>
      <c r="AQ938" s="10">
        <v>0</v>
      </c>
      <c r="AR938" s="98">
        <f t="shared" si="89"/>
        <v>0</v>
      </c>
      <c r="AS938" s="119" t="s">
        <v>54</v>
      </c>
      <c r="AT938" s="117">
        <v>1</v>
      </c>
      <c r="AU938" s="10">
        <v>0</v>
      </c>
      <c r="AV938" s="8"/>
    </row>
    <row r="939" spans="1:48" x14ac:dyDescent="0.25">
      <c r="A939" s="6">
        <v>10936</v>
      </c>
      <c r="B939" s="6">
        <v>449197</v>
      </c>
      <c r="C939" s="6">
        <v>5424713</v>
      </c>
      <c r="D939" s="205">
        <v>27</v>
      </c>
      <c r="E939" s="6" t="s">
        <v>195</v>
      </c>
      <c r="F939" s="6">
        <v>1</v>
      </c>
      <c r="G939" s="6">
        <v>90</v>
      </c>
      <c r="H939" s="6">
        <v>90</v>
      </c>
      <c r="I939" s="6">
        <v>230</v>
      </c>
      <c r="J939" s="6">
        <f t="shared" si="84"/>
        <v>20700</v>
      </c>
      <c r="K939" s="6"/>
      <c r="L939" s="84">
        <f t="shared" si="86"/>
        <v>21122.448979591838</v>
      </c>
      <c r="M939" s="7"/>
      <c r="N939" s="7"/>
      <c r="O939" s="7"/>
      <c r="P939" s="7"/>
      <c r="Q939" s="7"/>
      <c r="R939" s="7"/>
      <c r="S939" s="119" t="s">
        <v>54</v>
      </c>
      <c r="T939" s="117">
        <v>1</v>
      </c>
      <c r="U939" s="10">
        <v>0</v>
      </c>
      <c r="V939" s="98">
        <f t="shared" si="87"/>
        <v>0</v>
      </c>
      <c r="W939" s="119" t="s">
        <v>54</v>
      </c>
      <c r="X939" s="117">
        <v>1</v>
      </c>
      <c r="Y939" s="10">
        <v>0</v>
      </c>
      <c r="Z939" s="98"/>
      <c r="AA939" s="9">
        <v>519</v>
      </c>
      <c r="AB939" s="119" t="s">
        <v>54</v>
      </c>
      <c r="AC939" s="117">
        <v>1</v>
      </c>
      <c r="AD939" s="10">
        <v>0</v>
      </c>
      <c r="AE939" s="110">
        <f>(Tabelle1[[#This Row],[gesamter Wärmebedarf unter Berücksichtigung Wirkungsgrad Gasfeuerungsanlage (Gas) '[kWh/a'] 2030]]*0.7)/8760</f>
        <v>0</v>
      </c>
      <c r="AF939" s="8">
        <f t="shared" si="85"/>
        <v>0</v>
      </c>
      <c r="AG939" s="119" t="s">
        <v>54</v>
      </c>
      <c r="AH939" s="117">
        <v>1</v>
      </c>
      <c r="AI939" s="10">
        <v>0</v>
      </c>
      <c r="AJ939" s="98">
        <f t="shared" si="88"/>
        <v>0</v>
      </c>
      <c r="AK939" s="119" t="s">
        <v>54</v>
      </c>
      <c r="AL939" s="117">
        <v>1</v>
      </c>
      <c r="AM939" s="10">
        <v>0</v>
      </c>
      <c r="AN939" s="98"/>
      <c r="AO939" s="119" t="s">
        <v>54</v>
      </c>
      <c r="AP939" s="117">
        <v>1</v>
      </c>
      <c r="AQ939" s="10">
        <v>0</v>
      </c>
      <c r="AR939" s="98">
        <f t="shared" si="89"/>
        <v>0</v>
      </c>
      <c r="AS939" s="119" t="s">
        <v>54</v>
      </c>
      <c r="AT939" s="117">
        <v>1</v>
      </c>
      <c r="AU939" s="10">
        <v>0</v>
      </c>
      <c r="AV939" s="8"/>
    </row>
    <row r="940" spans="1:48" x14ac:dyDescent="0.25">
      <c r="A940" s="6">
        <v>10937</v>
      </c>
      <c r="B940" s="6">
        <v>449236</v>
      </c>
      <c r="C940" s="6">
        <v>5424705</v>
      </c>
      <c r="D940" s="205">
        <v>13</v>
      </c>
      <c r="E940" s="75" t="s">
        <v>210</v>
      </c>
      <c r="F940" s="6">
        <v>6.73</v>
      </c>
      <c r="G940" s="6">
        <v>70</v>
      </c>
      <c r="H940" s="6">
        <v>471.1</v>
      </c>
      <c r="I940" s="6">
        <v>130</v>
      </c>
      <c r="J940" s="6">
        <f t="shared" si="84"/>
        <v>61243</v>
      </c>
      <c r="K940" s="6"/>
      <c r="L940" s="84">
        <f t="shared" si="86"/>
        <v>62492.857142857145</v>
      </c>
      <c r="M940" s="7"/>
      <c r="N940" s="7"/>
      <c r="O940" s="7"/>
      <c r="P940" s="7"/>
      <c r="Q940" s="7"/>
      <c r="R940" s="7"/>
      <c r="S940" s="119" t="s">
        <v>53</v>
      </c>
      <c r="T940" s="117">
        <v>6.73</v>
      </c>
      <c r="U940" s="10">
        <v>62492.857142857145</v>
      </c>
      <c r="V940" s="98">
        <f t="shared" si="87"/>
        <v>1.249680045342146E-4</v>
      </c>
      <c r="W940" s="119" t="s">
        <v>53</v>
      </c>
      <c r="X940" s="117">
        <v>6.73</v>
      </c>
      <c r="Y940" s="10">
        <v>62492.857142857145</v>
      </c>
      <c r="Z940" s="98"/>
      <c r="AA940" s="9">
        <v>230</v>
      </c>
      <c r="AB940" s="119" t="s">
        <v>53</v>
      </c>
      <c r="AC940" s="117">
        <v>6.73</v>
      </c>
      <c r="AD940" s="10">
        <v>62492.857142857145</v>
      </c>
      <c r="AE940" s="110">
        <f>(Tabelle1[[#This Row],[gesamter Wärmebedarf unter Berücksichtigung Wirkungsgrad Gasfeuerungsanlage (Gas) '[kWh/a'] 2030]]*0.7)/8760</f>
        <v>4.9937214611872145</v>
      </c>
      <c r="AF940" s="8">
        <f t="shared" si="85"/>
        <v>1.2081705554454599E-4</v>
      </c>
      <c r="AG940" s="119" t="s">
        <v>53</v>
      </c>
      <c r="AH940" s="117">
        <v>6.73</v>
      </c>
      <c r="AI940" s="10">
        <v>62492.857142857145</v>
      </c>
      <c r="AJ940" s="98">
        <f t="shared" si="88"/>
        <v>5.9383010497451138E-5</v>
      </c>
      <c r="AK940" s="119" t="s">
        <v>53</v>
      </c>
      <c r="AL940" s="117">
        <v>6.73</v>
      </c>
      <c r="AM940" s="10">
        <v>62492.857142857145</v>
      </c>
      <c r="AN940" s="98"/>
      <c r="AO940" s="119" t="s">
        <v>53</v>
      </c>
      <c r="AP940" s="117">
        <v>6.73</v>
      </c>
      <c r="AQ940" s="10">
        <v>62492.857142857145</v>
      </c>
      <c r="AR940" s="98">
        <f t="shared" si="89"/>
        <v>5.9383010497451138E-5</v>
      </c>
      <c r="AS940" s="119" t="s">
        <v>54</v>
      </c>
      <c r="AT940" s="117">
        <v>6.73</v>
      </c>
      <c r="AU940" s="10">
        <v>0</v>
      </c>
      <c r="AV940" s="8"/>
    </row>
    <row r="941" spans="1:48" x14ac:dyDescent="0.25">
      <c r="A941" s="6">
        <v>10938</v>
      </c>
      <c r="B941" s="6">
        <v>449238</v>
      </c>
      <c r="C941" s="6">
        <v>5424687</v>
      </c>
      <c r="D941" s="205">
        <v>14</v>
      </c>
      <c r="E941" s="6" t="s">
        <v>212</v>
      </c>
      <c r="F941" s="6">
        <v>1</v>
      </c>
      <c r="G941" s="6">
        <v>150</v>
      </c>
      <c r="H941" s="6">
        <v>150</v>
      </c>
      <c r="I941" s="6">
        <v>260</v>
      </c>
      <c r="J941" s="6">
        <f t="shared" si="84"/>
        <v>39000</v>
      </c>
      <c r="K941" s="6"/>
      <c r="L941" s="84">
        <f t="shared" si="86"/>
        <v>39795.918367346938</v>
      </c>
      <c r="M941" s="7"/>
      <c r="N941" s="7"/>
      <c r="O941" s="7"/>
      <c r="P941" s="7"/>
      <c r="Q941" s="7"/>
      <c r="R941" s="7"/>
      <c r="S941" s="119" t="s">
        <v>53</v>
      </c>
      <c r="T941" s="117">
        <v>1</v>
      </c>
      <c r="U941" s="10">
        <v>39795.918367346938</v>
      </c>
      <c r="V941" s="98">
        <f t="shared" si="87"/>
        <v>7.9580559032613827E-5</v>
      </c>
      <c r="W941" s="119" t="s">
        <v>53</v>
      </c>
      <c r="X941" s="117">
        <v>1</v>
      </c>
      <c r="Y941" s="10">
        <v>39795.918367346938</v>
      </c>
      <c r="Z941" s="98"/>
      <c r="AA941" s="9">
        <v>433</v>
      </c>
      <c r="AB941" s="119" t="s">
        <v>53</v>
      </c>
      <c r="AC941" s="117">
        <v>1</v>
      </c>
      <c r="AD941" s="10">
        <v>39795.918367346938</v>
      </c>
      <c r="AE941" s="110">
        <f>(Tabelle1[[#This Row],[gesamter Wärmebedarf unter Berücksichtigung Wirkungsgrad Gasfeuerungsanlage (Gas) '[kWh/a'] 2030]]*0.7)/8760</f>
        <v>3.1800391389432483</v>
      </c>
      <c r="AF941" s="8">
        <f t="shared" si="85"/>
        <v>7.6937203700623628E-5</v>
      </c>
      <c r="AG941" s="119" t="s">
        <v>53</v>
      </c>
      <c r="AH941" s="117">
        <v>1</v>
      </c>
      <c r="AI941" s="10">
        <v>39795.918367346938</v>
      </c>
      <c r="AJ941" s="98">
        <f t="shared" si="88"/>
        <v>3.7815544787169047E-5</v>
      </c>
      <c r="AK941" s="119" t="s">
        <v>53</v>
      </c>
      <c r="AL941" s="117">
        <v>1</v>
      </c>
      <c r="AM941" s="10">
        <v>39795.918367346938</v>
      </c>
      <c r="AN941" s="98"/>
      <c r="AO941" s="119" t="s">
        <v>53</v>
      </c>
      <c r="AP941" s="117">
        <v>1</v>
      </c>
      <c r="AQ941" s="10">
        <v>39795.918367346938</v>
      </c>
      <c r="AR941" s="98">
        <f t="shared" si="89"/>
        <v>3.7815544787169047E-5</v>
      </c>
      <c r="AS941" s="119" t="s">
        <v>53</v>
      </c>
      <c r="AT941" s="117">
        <v>1</v>
      </c>
      <c r="AU941" s="10">
        <v>39795.918367346938</v>
      </c>
      <c r="AV941" s="8"/>
    </row>
    <row r="942" spans="1:48" x14ac:dyDescent="0.25">
      <c r="A942" s="6">
        <v>10939</v>
      </c>
      <c r="B942" s="6">
        <v>449187</v>
      </c>
      <c r="C942" s="6">
        <v>5424701</v>
      </c>
      <c r="D942" s="205">
        <v>15</v>
      </c>
      <c r="E942" s="6" t="s">
        <v>212</v>
      </c>
      <c r="F942" s="6">
        <v>1</v>
      </c>
      <c r="G942" s="6">
        <v>150</v>
      </c>
      <c r="H942" s="6">
        <v>150</v>
      </c>
      <c r="I942" s="6">
        <v>90</v>
      </c>
      <c r="J942" s="6">
        <f t="shared" si="84"/>
        <v>13500</v>
      </c>
      <c r="K942" s="6"/>
      <c r="L942" s="84">
        <f t="shared" si="86"/>
        <v>13775.510204081633</v>
      </c>
      <c r="M942" s="7"/>
      <c r="N942" s="7"/>
      <c r="O942" s="7"/>
      <c r="P942" s="7"/>
      <c r="Q942" s="7"/>
      <c r="R942" s="7"/>
      <c r="S942" s="119" t="s">
        <v>53</v>
      </c>
      <c r="T942" s="117">
        <v>1</v>
      </c>
      <c r="U942" s="10">
        <v>13775.510204081633</v>
      </c>
      <c r="V942" s="98">
        <f t="shared" si="87"/>
        <v>2.7547116588212479E-5</v>
      </c>
      <c r="W942" s="119" t="s">
        <v>53</v>
      </c>
      <c r="X942" s="117">
        <v>1</v>
      </c>
      <c r="Y942" s="10">
        <v>13775.510204081633</v>
      </c>
      <c r="Z942" s="98"/>
      <c r="AA942" s="9">
        <v>1609</v>
      </c>
      <c r="AB942" s="119" t="s">
        <v>53</v>
      </c>
      <c r="AC942" s="117">
        <v>1</v>
      </c>
      <c r="AD942" s="10">
        <v>13775.510204081633</v>
      </c>
      <c r="AE942" s="110">
        <f>(Tabelle1[[#This Row],[gesamter Wärmebedarf unter Berücksichtigung Wirkungsgrad Gasfeuerungsanlage (Gas) '[kWh/a'] 2030]]*0.7)/8760</f>
        <v>1.1007827788649707</v>
      </c>
      <c r="AF942" s="8">
        <f t="shared" si="85"/>
        <v>2.66321089732928E-5</v>
      </c>
      <c r="AG942" s="119" t="s">
        <v>53</v>
      </c>
      <c r="AH942" s="117">
        <v>1</v>
      </c>
      <c r="AI942" s="10">
        <v>13775.510204081633</v>
      </c>
      <c r="AJ942" s="98">
        <f t="shared" si="88"/>
        <v>1.3089996272481594E-5</v>
      </c>
      <c r="AK942" s="119" t="s">
        <v>53</v>
      </c>
      <c r="AL942" s="117">
        <v>1</v>
      </c>
      <c r="AM942" s="10">
        <v>13775.510204081633</v>
      </c>
      <c r="AN942" s="98"/>
      <c r="AO942" s="119" t="s">
        <v>53</v>
      </c>
      <c r="AP942" s="117">
        <v>1</v>
      </c>
      <c r="AQ942" s="10">
        <v>13775.510204081633</v>
      </c>
      <c r="AR942" s="98">
        <f t="shared" si="89"/>
        <v>1.3089996272481594E-5</v>
      </c>
      <c r="AS942" s="119" t="s">
        <v>53</v>
      </c>
      <c r="AT942" s="117">
        <v>1</v>
      </c>
      <c r="AU942" s="10">
        <v>13775.510204081633</v>
      </c>
      <c r="AV942" s="8"/>
    </row>
    <row r="943" spans="1:48" x14ac:dyDescent="0.25">
      <c r="A943" s="6">
        <v>10940</v>
      </c>
      <c r="B943" s="6">
        <v>449198</v>
      </c>
      <c r="C943" s="6">
        <v>5424689</v>
      </c>
      <c r="D943" s="205">
        <v>6</v>
      </c>
      <c r="E943" s="6" t="s">
        <v>212</v>
      </c>
      <c r="F943" s="6">
        <v>1</v>
      </c>
      <c r="G943" s="6">
        <v>150</v>
      </c>
      <c r="H943" s="6">
        <v>150</v>
      </c>
      <c r="I943" s="6">
        <v>80</v>
      </c>
      <c r="J943" s="6">
        <f t="shared" si="84"/>
        <v>12000</v>
      </c>
      <c r="K943" s="6"/>
      <c r="L943" s="84">
        <f t="shared" si="86"/>
        <v>12244.897959183674</v>
      </c>
      <c r="M943" s="7"/>
      <c r="N943" s="7"/>
      <c r="O943" s="7"/>
      <c r="P943" s="7"/>
      <c r="Q943" s="7"/>
      <c r="R943" s="7"/>
      <c r="S943" s="119" t="s">
        <v>53</v>
      </c>
      <c r="T943" s="117">
        <v>1</v>
      </c>
      <c r="U943" s="10">
        <v>12244.897959183674</v>
      </c>
      <c r="V943" s="98">
        <f t="shared" si="87"/>
        <v>2.4486325856188867E-5</v>
      </c>
      <c r="W943" s="119" t="s">
        <v>53</v>
      </c>
      <c r="X943" s="117">
        <v>1</v>
      </c>
      <c r="Y943" s="10">
        <v>12244.897959183674</v>
      </c>
      <c r="Z943" s="98"/>
      <c r="AA943" s="9">
        <v>1219</v>
      </c>
      <c r="AB943" s="119" t="s">
        <v>53</v>
      </c>
      <c r="AC943" s="117">
        <v>1</v>
      </c>
      <c r="AD943" s="10">
        <v>12244.897959183674</v>
      </c>
      <c r="AE943" s="110">
        <f>(Tabelle1[[#This Row],[gesamter Wärmebedarf unter Berücksichtigung Wirkungsgrad Gasfeuerungsanlage (Gas) '[kWh/a'] 2030]]*0.7)/8760</f>
        <v>0.97847358121330719</v>
      </c>
      <c r="AF943" s="8">
        <f t="shared" si="85"/>
        <v>2.3672985754038044E-5</v>
      </c>
      <c r="AG943" s="119" t="s">
        <v>53</v>
      </c>
      <c r="AH943" s="117">
        <v>1</v>
      </c>
      <c r="AI943" s="10">
        <v>12244.897959183674</v>
      </c>
      <c r="AJ943" s="98">
        <f t="shared" si="88"/>
        <v>1.1635552242205862E-5</v>
      </c>
      <c r="AK943" s="119" t="s">
        <v>54</v>
      </c>
      <c r="AL943" s="117">
        <v>1</v>
      </c>
      <c r="AM943" s="10">
        <v>0</v>
      </c>
      <c r="AN943" s="98"/>
      <c r="AO943" s="119" t="s">
        <v>54</v>
      </c>
      <c r="AP943" s="117">
        <v>1</v>
      </c>
      <c r="AQ943" s="10">
        <v>0</v>
      </c>
      <c r="AR943" s="98">
        <f t="shared" si="89"/>
        <v>0</v>
      </c>
      <c r="AS943" s="119" t="s">
        <v>54</v>
      </c>
      <c r="AT943" s="117">
        <v>1</v>
      </c>
      <c r="AU943" s="10">
        <v>0</v>
      </c>
      <c r="AV943" s="8"/>
    </row>
    <row r="944" spans="1:48" x14ac:dyDescent="0.25">
      <c r="A944" s="6">
        <v>10941</v>
      </c>
      <c r="B944" s="6">
        <v>449212</v>
      </c>
      <c r="C944" s="6">
        <v>5424686</v>
      </c>
      <c r="D944" s="205">
        <v>7</v>
      </c>
      <c r="E944" s="6" t="s">
        <v>212</v>
      </c>
      <c r="F944" s="6">
        <v>1</v>
      </c>
      <c r="G944" s="6">
        <v>150</v>
      </c>
      <c r="H944" s="6">
        <v>150</v>
      </c>
      <c r="I944" s="6">
        <v>170</v>
      </c>
      <c r="J944" s="6">
        <f t="shared" si="84"/>
        <v>25500</v>
      </c>
      <c r="K944" s="6"/>
      <c r="L944" s="84">
        <f t="shared" si="86"/>
        <v>26020.408163265307</v>
      </c>
      <c r="M944" s="7"/>
      <c r="N944" s="7"/>
      <c r="O944" s="7"/>
      <c r="P944" s="7"/>
      <c r="Q944" s="7"/>
      <c r="R944" s="7"/>
      <c r="S944" s="119" t="s">
        <v>53</v>
      </c>
      <c r="T944" s="117">
        <v>1</v>
      </c>
      <c r="U944" s="10">
        <v>26020.408163265307</v>
      </c>
      <c r="V944" s="98">
        <f t="shared" si="87"/>
        <v>5.2033442444401349E-5</v>
      </c>
      <c r="W944" s="119" t="s">
        <v>53</v>
      </c>
      <c r="X944" s="117">
        <v>1</v>
      </c>
      <c r="Y944" s="10">
        <v>26020.408163265307</v>
      </c>
      <c r="Z944" s="98"/>
      <c r="AA944" s="9">
        <v>1269</v>
      </c>
      <c r="AB944" s="119" t="s">
        <v>53</v>
      </c>
      <c r="AC944" s="117">
        <v>1</v>
      </c>
      <c r="AD944" s="10">
        <v>26020.408163265307</v>
      </c>
      <c r="AE944" s="110">
        <f>(Tabelle1[[#This Row],[gesamter Wärmebedarf unter Berücksichtigung Wirkungsgrad Gasfeuerungsanlage (Gas) '[kWh/a'] 2030]]*0.7)/8760</f>
        <v>2.0792563600782779</v>
      </c>
      <c r="AF944" s="8">
        <f t="shared" si="85"/>
        <v>5.0305094727330838E-5</v>
      </c>
      <c r="AG944" s="119" t="s">
        <v>53</v>
      </c>
      <c r="AH944" s="117">
        <v>1</v>
      </c>
      <c r="AI944" s="10">
        <v>26020.408163265307</v>
      </c>
      <c r="AJ944" s="98">
        <f t="shared" si="88"/>
        <v>2.4725548514687455E-5</v>
      </c>
      <c r="AK944" s="119" t="s">
        <v>53</v>
      </c>
      <c r="AL944" s="117">
        <v>1</v>
      </c>
      <c r="AM944" s="10">
        <v>26020.408163265307</v>
      </c>
      <c r="AN944" s="98"/>
      <c r="AO944" s="119" t="s">
        <v>53</v>
      </c>
      <c r="AP944" s="117">
        <v>1</v>
      </c>
      <c r="AQ944" s="10">
        <v>26020.408163265307</v>
      </c>
      <c r="AR944" s="98">
        <f t="shared" si="89"/>
        <v>2.4725548514687455E-5</v>
      </c>
      <c r="AS944" s="119" t="s">
        <v>53</v>
      </c>
      <c r="AT944" s="117">
        <v>1</v>
      </c>
      <c r="AU944" s="10">
        <v>26020.408163265307</v>
      </c>
      <c r="AV944" s="8"/>
    </row>
    <row r="945" spans="1:48" x14ac:dyDescent="0.25">
      <c r="A945" s="6">
        <v>10942</v>
      </c>
      <c r="B945" s="6">
        <v>449212</v>
      </c>
      <c r="C945" s="6">
        <v>5424670</v>
      </c>
      <c r="D945" s="205">
        <v>8</v>
      </c>
      <c r="E945" s="6" t="s">
        <v>212</v>
      </c>
      <c r="F945" s="6">
        <v>1</v>
      </c>
      <c r="G945" s="6">
        <v>150</v>
      </c>
      <c r="H945" s="6">
        <v>150</v>
      </c>
      <c r="I945" s="6">
        <v>160</v>
      </c>
      <c r="J945" s="6">
        <f t="shared" si="84"/>
        <v>24000</v>
      </c>
      <c r="K945" s="6"/>
      <c r="L945" s="84">
        <f t="shared" si="86"/>
        <v>24489.795918367348</v>
      </c>
      <c r="M945" s="7"/>
      <c r="N945" s="7"/>
      <c r="O945" s="7"/>
      <c r="P945" s="7"/>
      <c r="Q945" s="7"/>
      <c r="R945" s="7"/>
      <c r="S945" s="119" t="s">
        <v>54</v>
      </c>
      <c r="T945" s="117">
        <v>1</v>
      </c>
      <c r="U945" s="10">
        <v>0</v>
      </c>
      <c r="V945" s="98">
        <f t="shared" si="87"/>
        <v>0</v>
      </c>
      <c r="W945" s="119" t="s">
        <v>54</v>
      </c>
      <c r="X945" s="117">
        <v>1</v>
      </c>
      <c r="Y945" s="10">
        <v>0</v>
      </c>
      <c r="Z945" s="98"/>
      <c r="AA945" s="9">
        <v>733</v>
      </c>
      <c r="AB945" s="119" t="s">
        <v>54</v>
      </c>
      <c r="AC945" s="117">
        <v>1</v>
      </c>
      <c r="AD945" s="10">
        <v>0</v>
      </c>
      <c r="AE945" s="110">
        <f>(Tabelle1[[#This Row],[gesamter Wärmebedarf unter Berücksichtigung Wirkungsgrad Gasfeuerungsanlage (Gas) '[kWh/a'] 2030]]*0.7)/8760</f>
        <v>0</v>
      </c>
      <c r="AF945" s="8">
        <f t="shared" si="85"/>
        <v>0</v>
      </c>
      <c r="AG945" s="119" t="s">
        <v>54</v>
      </c>
      <c r="AH945" s="117">
        <v>1</v>
      </c>
      <c r="AI945" s="10">
        <v>0</v>
      </c>
      <c r="AJ945" s="98">
        <f t="shared" si="88"/>
        <v>0</v>
      </c>
      <c r="AK945" s="119" t="s">
        <v>54</v>
      </c>
      <c r="AL945" s="117">
        <v>1</v>
      </c>
      <c r="AM945" s="10">
        <v>0</v>
      </c>
      <c r="AN945" s="98"/>
      <c r="AO945" s="119" t="s">
        <v>54</v>
      </c>
      <c r="AP945" s="117">
        <v>1</v>
      </c>
      <c r="AQ945" s="10">
        <v>0</v>
      </c>
      <c r="AR945" s="98">
        <f t="shared" si="89"/>
        <v>0</v>
      </c>
      <c r="AS945" s="119" t="s">
        <v>54</v>
      </c>
      <c r="AT945" s="117">
        <v>1</v>
      </c>
      <c r="AU945" s="10">
        <v>0</v>
      </c>
      <c r="AV945" s="8"/>
    </row>
    <row r="946" spans="1:48" x14ac:dyDescent="0.25">
      <c r="A946" s="6">
        <v>10943</v>
      </c>
      <c r="B946" s="6">
        <v>449217</v>
      </c>
      <c r="C946" s="6">
        <v>5424648</v>
      </c>
      <c r="D946" s="205">
        <v>9</v>
      </c>
      <c r="E946" s="75" t="s">
        <v>210</v>
      </c>
      <c r="F946" s="6">
        <v>6.73</v>
      </c>
      <c r="G946" s="6">
        <v>70</v>
      </c>
      <c r="H946" s="6">
        <v>471.1</v>
      </c>
      <c r="I946" s="6">
        <v>130</v>
      </c>
      <c r="J946" s="6">
        <f t="shared" si="84"/>
        <v>61243</v>
      </c>
      <c r="K946" s="6"/>
      <c r="L946" s="84">
        <f t="shared" si="86"/>
        <v>62492.857142857145</v>
      </c>
      <c r="M946" s="7"/>
      <c r="N946" s="7"/>
      <c r="O946" s="7"/>
      <c r="P946" s="7"/>
      <c r="Q946" s="7"/>
      <c r="R946" s="7"/>
      <c r="S946" s="119" t="s">
        <v>53</v>
      </c>
      <c r="T946" s="117">
        <v>6.73</v>
      </c>
      <c r="U946" s="10">
        <v>62492.857142857145</v>
      </c>
      <c r="V946" s="98">
        <f t="shared" si="87"/>
        <v>1.249680045342146E-4</v>
      </c>
      <c r="W946" s="119" t="s">
        <v>53</v>
      </c>
      <c r="X946" s="117">
        <v>6.73</v>
      </c>
      <c r="Y946" s="10">
        <v>62492.857142857145</v>
      </c>
      <c r="Z946" s="98"/>
      <c r="AA946" s="9">
        <v>1048</v>
      </c>
      <c r="AB946" s="119" t="s">
        <v>53</v>
      </c>
      <c r="AC946" s="117">
        <v>6.73</v>
      </c>
      <c r="AD946" s="10">
        <v>62492.857142857145</v>
      </c>
      <c r="AE946" s="110">
        <f>(Tabelle1[[#This Row],[gesamter Wärmebedarf unter Berücksichtigung Wirkungsgrad Gasfeuerungsanlage (Gas) '[kWh/a'] 2030]]*0.7)/8760</f>
        <v>4.9937214611872145</v>
      </c>
      <c r="AF946" s="8">
        <f t="shared" si="85"/>
        <v>1.2081705554454599E-4</v>
      </c>
      <c r="AG946" s="119" t="s">
        <v>53</v>
      </c>
      <c r="AH946" s="117">
        <v>6.73</v>
      </c>
      <c r="AI946" s="10">
        <v>62492.857142857145</v>
      </c>
      <c r="AJ946" s="98">
        <f t="shared" si="88"/>
        <v>5.9383010497451138E-5</v>
      </c>
      <c r="AK946" s="119" t="s">
        <v>53</v>
      </c>
      <c r="AL946" s="117">
        <v>6.73</v>
      </c>
      <c r="AM946" s="10">
        <v>62492.857142857145</v>
      </c>
      <c r="AN946" s="98"/>
      <c r="AO946" s="119" t="s">
        <v>53</v>
      </c>
      <c r="AP946" s="117">
        <v>6.73</v>
      </c>
      <c r="AQ946" s="10">
        <v>62492.857142857145</v>
      </c>
      <c r="AR946" s="98">
        <f t="shared" si="89"/>
        <v>5.9383010497451138E-5</v>
      </c>
      <c r="AS946" s="119" t="s">
        <v>53</v>
      </c>
      <c r="AT946" s="117">
        <v>6.73</v>
      </c>
      <c r="AU946" s="10">
        <v>62492.857142857145</v>
      </c>
      <c r="AV946" s="8"/>
    </row>
    <row r="947" spans="1:48" x14ac:dyDescent="0.25">
      <c r="A947" s="6">
        <v>10944</v>
      </c>
      <c r="B947" s="6">
        <v>449140</v>
      </c>
      <c r="C947" s="6">
        <v>5424652</v>
      </c>
      <c r="D947" s="205">
        <v>13</v>
      </c>
      <c r="E947" s="6" t="s">
        <v>212</v>
      </c>
      <c r="F947" s="6">
        <v>1</v>
      </c>
      <c r="G947" s="6">
        <v>150</v>
      </c>
      <c r="H947" s="6">
        <v>150</v>
      </c>
      <c r="I947" s="6">
        <v>110</v>
      </c>
      <c r="J947" s="6">
        <f t="shared" si="84"/>
        <v>16500</v>
      </c>
      <c r="K947" s="6"/>
      <c r="L947" s="84">
        <f t="shared" si="86"/>
        <v>16836.734693877552</v>
      </c>
      <c r="M947" s="7"/>
      <c r="N947" s="7"/>
      <c r="O947" s="7"/>
      <c r="P947" s="7"/>
      <c r="Q947" s="7"/>
      <c r="R947" s="7"/>
      <c r="S947" s="119" t="s">
        <v>53</v>
      </c>
      <c r="T947" s="117">
        <v>1</v>
      </c>
      <c r="U947" s="10">
        <v>16836.734693877552</v>
      </c>
      <c r="V947" s="98">
        <f t="shared" si="87"/>
        <v>3.3668698052259696E-5</v>
      </c>
      <c r="W947" s="119" t="s">
        <v>53</v>
      </c>
      <c r="X947" s="117">
        <v>1</v>
      </c>
      <c r="Y947" s="10">
        <v>16836.734693877552</v>
      </c>
      <c r="Z947" s="98"/>
      <c r="AA947" s="9">
        <v>1086</v>
      </c>
      <c r="AB947" s="119" t="s">
        <v>53</v>
      </c>
      <c r="AC947" s="117">
        <v>1</v>
      </c>
      <c r="AD947" s="10">
        <v>16836.734693877552</v>
      </c>
      <c r="AE947" s="110">
        <f>(Tabelle1[[#This Row],[gesamter Wärmebedarf unter Berücksichtigung Wirkungsgrad Gasfeuerungsanlage (Gas) '[kWh/a'] 2030]]*0.7)/8760</f>
        <v>1.3454011741682974</v>
      </c>
      <c r="AF947" s="8">
        <f t="shared" si="85"/>
        <v>3.2550355411802309E-5</v>
      </c>
      <c r="AG947" s="119" t="s">
        <v>53</v>
      </c>
      <c r="AH947" s="117">
        <v>1</v>
      </c>
      <c r="AI947" s="10">
        <v>16836.734693877552</v>
      </c>
      <c r="AJ947" s="98">
        <f t="shared" si="88"/>
        <v>1.599888433303306E-5</v>
      </c>
      <c r="AK947" s="119" t="s">
        <v>53</v>
      </c>
      <c r="AL947" s="117">
        <v>1</v>
      </c>
      <c r="AM947" s="10">
        <v>16836.734693877552</v>
      </c>
      <c r="AN947" s="98"/>
      <c r="AO947" s="119" t="s">
        <v>54</v>
      </c>
      <c r="AP947" s="117">
        <v>1</v>
      </c>
      <c r="AQ947" s="10">
        <v>0</v>
      </c>
      <c r="AR947" s="98">
        <f t="shared" si="89"/>
        <v>0</v>
      </c>
      <c r="AS947" s="119" t="s">
        <v>54</v>
      </c>
      <c r="AT947" s="117">
        <v>1</v>
      </c>
      <c r="AU947" s="10">
        <v>0</v>
      </c>
      <c r="AV947" s="8"/>
    </row>
    <row r="948" spans="1:48" x14ac:dyDescent="0.25">
      <c r="A948" s="6">
        <v>10945</v>
      </c>
      <c r="B948" s="6">
        <v>449153</v>
      </c>
      <c r="C948" s="6">
        <v>5424671</v>
      </c>
      <c r="D948" s="205">
        <v>12</v>
      </c>
      <c r="E948" s="6" t="s">
        <v>212</v>
      </c>
      <c r="F948" s="6">
        <v>1</v>
      </c>
      <c r="G948" s="6">
        <v>150</v>
      </c>
      <c r="H948" s="6">
        <v>150</v>
      </c>
      <c r="I948" s="6">
        <v>210</v>
      </c>
      <c r="J948" s="6">
        <f t="shared" si="84"/>
        <v>31500</v>
      </c>
      <c r="K948" s="6"/>
      <c r="L948" s="84">
        <f t="shared" si="86"/>
        <v>32142.857142857145</v>
      </c>
      <c r="M948" s="7"/>
      <c r="N948" s="7"/>
      <c r="O948" s="7"/>
      <c r="P948" s="7"/>
      <c r="Q948" s="7"/>
      <c r="R948" s="7"/>
      <c r="S948" s="119" t="s">
        <v>53</v>
      </c>
      <c r="T948" s="117">
        <v>1</v>
      </c>
      <c r="U948" s="10">
        <v>32142.857142857145</v>
      </c>
      <c r="V948" s="98">
        <f t="shared" si="87"/>
        <v>6.4276605372495791E-5</v>
      </c>
      <c r="W948" s="119" t="s">
        <v>53</v>
      </c>
      <c r="X948" s="117">
        <v>1</v>
      </c>
      <c r="Y948" s="10">
        <v>32142.857142857145</v>
      </c>
      <c r="Z948" s="98"/>
      <c r="AA948" s="9">
        <v>1539</v>
      </c>
      <c r="AB948" s="119" t="s">
        <v>53</v>
      </c>
      <c r="AC948" s="117">
        <v>1</v>
      </c>
      <c r="AD948" s="10">
        <v>32142.857142857145</v>
      </c>
      <c r="AE948" s="110">
        <f>(Tabelle1[[#This Row],[gesamter Wärmebedarf unter Berücksichtigung Wirkungsgrad Gasfeuerungsanlage (Gas) '[kWh/a'] 2030]]*0.7)/8760</f>
        <v>2.5684931506849313</v>
      </c>
      <c r="AF948" s="8">
        <f t="shared" si="85"/>
        <v>6.2141587604349862E-5</v>
      </c>
      <c r="AG948" s="119" t="s">
        <v>53</v>
      </c>
      <c r="AH948" s="117">
        <v>1</v>
      </c>
      <c r="AI948" s="10">
        <v>32142.857142857145</v>
      </c>
      <c r="AJ948" s="98">
        <f t="shared" si="88"/>
        <v>3.0543324635790393E-5</v>
      </c>
      <c r="AK948" s="119" t="s">
        <v>53</v>
      </c>
      <c r="AL948" s="117">
        <v>1</v>
      </c>
      <c r="AM948" s="10">
        <v>32142.857142857145</v>
      </c>
      <c r="AN948" s="98"/>
      <c r="AO948" s="119" t="s">
        <v>53</v>
      </c>
      <c r="AP948" s="117">
        <v>1</v>
      </c>
      <c r="AQ948" s="10">
        <v>32142.857142857145</v>
      </c>
      <c r="AR948" s="98">
        <f t="shared" si="89"/>
        <v>3.0543324635790393E-5</v>
      </c>
      <c r="AS948" s="119" t="s">
        <v>53</v>
      </c>
      <c r="AT948" s="117">
        <v>1</v>
      </c>
      <c r="AU948" s="10">
        <v>32142.857142857145</v>
      </c>
      <c r="AV948" s="8"/>
    </row>
    <row r="949" spans="1:48" x14ac:dyDescent="0.25">
      <c r="A949" s="6">
        <v>10946</v>
      </c>
      <c r="B949" s="6">
        <v>449160</v>
      </c>
      <c r="C949" s="6">
        <v>5424646</v>
      </c>
      <c r="D949" s="205">
        <v>11</v>
      </c>
      <c r="E949" s="6" t="s">
        <v>212</v>
      </c>
      <c r="F949" s="6">
        <v>1</v>
      </c>
      <c r="G949" s="6">
        <v>150</v>
      </c>
      <c r="H949" s="6">
        <v>150</v>
      </c>
      <c r="I949" s="6">
        <v>90</v>
      </c>
      <c r="J949" s="6">
        <f t="shared" si="84"/>
        <v>13500</v>
      </c>
      <c r="K949" s="6"/>
      <c r="L949" s="84">
        <f t="shared" si="86"/>
        <v>13775.510204081633</v>
      </c>
      <c r="M949" s="7"/>
      <c r="N949" s="7"/>
      <c r="O949" s="7"/>
      <c r="P949" s="7"/>
      <c r="Q949" s="7"/>
      <c r="R949" s="7"/>
      <c r="S949" s="119" t="s">
        <v>54</v>
      </c>
      <c r="T949" s="117">
        <v>1</v>
      </c>
      <c r="U949" s="10">
        <v>0</v>
      </c>
      <c r="V949" s="98">
        <f t="shared" si="87"/>
        <v>0</v>
      </c>
      <c r="W949" s="119" t="s">
        <v>54</v>
      </c>
      <c r="X949" s="117">
        <v>1</v>
      </c>
      <c r="Y949" s="10">
        <v>0</v>
      </c>
      <c r="Z949" s="98"/>
      <c r="AA949" s="9">
        <v>1632</v>
      </c>
      <c r="AB949" s="119" t="s">
        <v>54</v>
      </c>
      <c r="AC949" s="117">
        <v>1</v>
      </c>
      <c r="AD949" s="10">
        <v>0</v>
      </c>
      <c r="AE949" s="110">
        <f>(Tabelle1[[#This Row],[gesamter Wärmebedarf unter Berücksichtigung Wirkungsgrad Gasfeuerungsanlage (Gas) '[kWh/a'] 2030]]*0.7)/8760</f>
        <v>0</v>
      </c>
      <c r="AF949" s="8">
        <f t="shared" si="85"/>
        <v>0</v>
      </c>
      <c r="AG949" s="119" t="s">
        <v>54</v>
      </c>
      <c r="AH949" s="117">
        <v>1</v>
      </c>
      <c r="AI949" s="10">
        <v>0</v>
      </c>
      <c r="AJ949" s="98">
        <f t="shared" si="88"/>
        <v>0</v>
      </c>
      <c r="AK949" s="119" t="s">
        <v>54</v>
      </c>
      <c r="AL949" s="117">
        <v>1</v>
      </c>
      <c r="AM949" s="10">
        <v>0</v>
      </c>
      <c r="AN949" s="98"/>
      <c r="AO949" s="119" t="s">
        <v>54</v>
      </c>
      <c r="AP949" s="117">
        <v>1</v>
      </c>
      <c r="AQ949" s="10">
        <v>0</v>
      </c>
      <c r="AR949" s="98">
        <f t="shared" si="89"/>
        <v>0</v>
      </c>
      <c r="AS949" s="119" t="s">
        <v>54</v>
      </c>
      <c r="AT949" s="117">
        <v>1</v>
      </c>
      <c r="AU949" s="10">
        <v>0</v>
      </c>
      <c r="AV949" s="8"/>
    </row>
    <row r="950" spans="1:48" x14ac:dyDescent="0.25">
      <c r="A950" s="6">
        <v>10947</v>
      </c>
      <c r="B950" s="6">
        <v>449174</v>
      </c>
      <c r="C950" s="6">
        <v>5424669</v>
      </c>
      <c r="D950" s="205">
        <v>17</v>
      </c>
      <c r="E950" s="75" t="s">
        <v>210</v>
      </c>
      <c r="F950" s="6">
        <v>6.73</v>
      </c>
      <c r="G950" s="6">
        <v>70</v>
      </c>
      <c r="H950" s="6">
        <v>471.1</v>
      </c>
      <c r="I950" s="6">
        <v>60</v>
      </c>
      <c r="J950" s="6">
        <f t="shared" si="84"/>
        <v>28266</v>
      </c>
      <c r="K950" s="6"/>
      <c r="L950" s="84">
        <f t="shared" si="86"/>
        <v>28842.857142857145</v>
      </c>
      <c r="M950" s="7"/>
      <c r="N950" s="7"/>
      <c r="O950" s="7"/>
      <c r="P950" s="7"/>
      <c r="Q950" s="7"/>
      <c r="R950" s="7"/>
      <c r="S950" s="119" t="s">
        <v>53</v>
      </c>
      <c r="T950" s="117">
        <v>6.73</v>
      </c>
      <c r="U950" s="10">
        <v>28842.857142857145</v>
      </c>
      <c r="V950" s="98">
        <f t="shared" si="87"/>
        <v>5.7677540554252886E-5</v>
      </c>
      <c r="W950" s="119" t="s">
        <v>53</v>
      </c>
      <c r="X950" s="117">
        <v>6.73</v>
      </c>
      <c r="Y950" s="10">
        <v>28842.857142857145</v>
      </c>
      <c r="Z950" s="98"/>
      <c r="AA950" s="9">
        <v>907</v>
      </c>
      <c r="AB950" s="119" t="s">
        <v>53</v>
      </c>
      <c r="AC950" s="117">
        <v>6.73</v>
      </c>
      <c r="AD950" s="10">
        <v>28842.857142857145</v>
      </c>
      <c r="AE950" s="110">
        <f>(Tabelle1[[#This Row],[gesamter Wärmebedarf unter Berücksichtigung Wirkungsgrad Gasfeuerungsanlage (Gas) '[kWh/a'] 2030]]*0.7)/8760</f>
        <v>2.3047945205479454</v>
      </c>
      <c r="AF950" s="8">
        <f t="shared" si="85"/>
        <v>5.5761717943636613E-5</v>
      </c>
      <c r="AG950" s="119" t="s">
        <v>53</v>
      </c>
      <c r="AH950" s="117">
        <v>6.73</v>
      </c>
      <c r="AI950" s="10">
        <v>28842.857142857145</v>
      </c>
      <c r="AJ950" s="98">
        <f t="shared" si="88"/>
        <v>2.7407543306515913E-5</v>
      </c>
      <c r="AK950" s="119" t="s">
        <v>53</v>
      </c>
      <c r="AL950" s="117">
        <v>6.73</v>
      </c>
      <c r="AM950" s="10">
        <v>28842.857142857145</v>
      </c>
      <c r="AN950" s="98"/>
      <c r="AO950" s="119" t="s">
        <v>53</v>
      </c>
      <c r="AP950" s="117">
        <v>6.73</v>
      </c>
      <c r="AQ950" s="10">
        <v>28842.857142857145</v>
      </c>
      <c r="AR950" s="98">
        <f t="shared" si="89"/>
        <v>2.7407543306515913E-5</v>
      </c>
      <c r="AS950" s="119" t="s">
        <v>53</v>
      </c>
      <c r="AT950" s="117">
        <v>6.73</v>
      </c>
      <c r="AU950" s="10">
        <v>28842.857142857145</v>
      </c>
      <c r="AV950" s="8"/>
    </row>
    <row r="951" spans="1:48" x14ac:dyDescent="0.25">
      <c r="A951" s="6">
        <v>10948</v>
      </c>
      <c r="B951" s="6">
        <v>449176</v>
      </c>
      <c r="C951" s="6">
        <v>5424640</v>
      </c>
      <c r="D951" s="205">
        <v>11</v>
      </c>
      <c r="E951" s="6" t="s">
        <v>212</v>
      </c>
      <c r="F951" s="6">
        <v>1</v>
      </c>
      <c r="G951" s="6">
        <v>150</v>
      </c>
      <c r="H951" s="6">
        <v>150</v>
      </c>
      <c r="I951" s="6">
        <v>160</v>
      </c>
      <c r="J951" s="6">
        <f t="shared" si="84"/>
        <v>24000</v>
      </c>
      <c r="K951" s="6"/>
      <c r="L951" s="84">
        <f t="shared" si="86"/>
        <v>24489.795918367348</v>
      </c>
      <c r="M951" s="7"/>
      <c r="N951" s="7"/>
      <c r="O951" s="7"/>
      <c r="P951" s="7"/>
      <c r="Q951" s="7"/>
      <c r="R951" s="7"/>
      <c r="S951" s="119" t="s">
        <v>54</v>
      </c>
      <c r="T951" s="117">
        <v>1</v>
      </c>
      <c r="U951" s="10">
        <v>0</v>
      </c>
      <c r="V951" s="98">
        <f t="shared" si="87"/>
        <v>0</v>
      </c>
      <c r="W951" s="119" t="s">
        <v>54</v>
      </c>
      <c r="X951" s="117">
        <v>1</v>
      </c>
      <c r="Y951" s="10">
        <v>0</v>
      </c>
      <c r="Z951" s="98"/>
      <c r="AA951" s="9">
        <v>1133</v>
      </c>
      <c r="AB951" s="119" t="s">
        <v>54</v>
      </c>
      <c r="AC951" s="117">
        <v>1</v>
      </c>
      <c r="AD951" s="10">
        <v>0</v>
      </c>
      <c r="AE951" s="110">
        <f>(Tabelle1[[#This Row],[gesamter Wärmebedarf unter Berücksichtigung Wirkungsgrad Gasfeuerungsanlage (Gas) '[kWh/a'] 2030]]*0.7)/8760</f>
        <v>0</v>
      </c>
      <c r="AF951" s="8">
        <f t="shared" si="85"/>
        <v>0</v>
      </c>
      <c r="AG951" s="119" t="s">
        <v>54</v>
      </c>
      <c r="AH951" s="117">
        <v>1</v>
      </c>
      <c r="AI951" s="10">
        <v>0</v>
      </c>
      <c r="AJ951" s="98">
        <f t="shared" si="88"/>
        <v>0</v>
      </c>
      <c r="AK951" s="119" t="s">
        <v>54</v>
      </c>
      <c r="AL951" s="117">
        <v>1</v>
      </c>
      <c r="AM951" s="10">
        <v>0</v>
      </c>
      <c r="AN951" s="98"/>
      <c r="AO951" s="119" t="s">
        <v>54</v>
      </c>
      <c r="AP951" s="117">
        <v>1</v>
      </c>
      <c r="AQ951" s="10">
        <v>0</v>
      </c>
      <c r="AR951" s="98">
        <f t="shared" si="89"/>
        <v>0</v>
      </c>
      <c r="AS951" s="119" t="s">
        <v>54</v>
      </c>
      <c r="AT951" s="117">
        <v>1</v>
      </c>
      <c r="AU951" s="10">
        <v>0</v>
      </c>
      <c r="AV951" s="8"/>
    </row>
    <row r="952" spans="1:48" x14ac:dyDescent="0.25">
      <c r="A952" s="6">
        <v>10949</v>
      </c>
      <c r="B952" s="6">
        <v>449183</v>
      </c>
      <c r="C952" s="6">
        <v>5424665</v>
      </c>
      <c r="D952" s="205">
        <v>15</v>
      </c>
      <c r="E952" s="6" t="s">
        <v>211</v>
      </c>
      <c r="F952" s="6">
        <v>2</v>
      </c>
      <c r="G952" s="6">
        <v>112</v>
      </c>
      <c r="H952" s="6">
        <v>224</v>
      </c>
      <c r="I952" s="6">
        <v>60</v>
      </c>
      <c r="J952" s="6">
        <f t="shared" si="84"/>
        <v>13440</v>
      </c>
      <c r="K952" s="6"/>
      <c r="L952" s="84">
        <f t="shared" si="86"/>
        <v>13714.285714285714</v>
      </c>
      <c r="M952" s="7"/>
      <c r="N952" s="7"/>
      <c r="O952" s="7"/>
      <c r="P952" s="7"/>
      <c r="Q952" s="7"/>
      <c r="R952" s="7"/>
      <c r="S952" s="119" t="s">
        <v>53</v>
      </c>
      <c r="T952" s="117">
        <v>2</v>
      </c>
      <c r="U952" s="10">
        <v>13714.285714285714</v>
      </c>
      <c r="V952" s="98">
        <f t="shared" si="87"/>
        <v>2.742468495893153E-5</v>
      </c>
      <c r="W952" s="119" t="s">
        <v>53</v>
      </c>
      <c r="X952" s="117">
        <v>2</v>
      </c>
      <c r="Y952" s="10">
        <v>13714.285714285714</v>
      </c>
      <c r="Z952" s="98"/>
      <c r="AA952" s="9">
        <v>951</v>
      </c>
      <c r="AB952" s="119" t="s">
        <v>53</v>
      </c>
      <c r="AC952" s="117">
        <v>2</v>
      </c>
      <c r="AD952" s="10">
        <v>13714.285714285714</v>
      </c>
      <c r="AE952" s="110">
        <f>(Tabelle1[[#This Row],[gesamter Wärmebedarf unter Berücksichtigung Wirkungsgrad Gasfeuerungsanlage (Gas) '[kWh/a'] 2030]]*0.7)/8760</f>
        <v>1.0958904109589038</v>
      </c>
      <c r="AF952" s="8">
        <f t="shared" si="85"/>
        <v>2.6513744044522603E-5</v>
      </c>
      <c r="AG952" s="119" t="s">
        <v>53</v>
      </c>
      <c r="AH952" s="117">
        <v>2</v>
      </c>
      <c r="AI952" s="10">
        <v>13714.285714285714</v>
      </c>
      <c r="AJ952" s="98">
        <f t="shared" si="88"/>
        <v>1.3031818511270565E-5</v>
      </c>
      <c r="AK952" s="119" t="s">
        <v>53</v>
      </c>
      <c r="AL952" s="117">
        <v>2</v>
      </c>
      <c r="AM952" s="10">
        <v>13714.285714285714</v>
      </c>
      <c r="AN952" s="98"/>
      <c r="AO952" s="119" t="s">
        <v>53</v>
      </c>
      <c r="AP952" s="117">
        <v>2</v>
      </c>
      <c r="AQ952" s="10">
        <v>13714.285714285714</v>
      </c>
      <c r="AR952" s="98">
        <f t="shared" si="89"/>
        <v>1.3031818511270565E-5</v>
      </c>
      <c r="AS952" s="119" t="s">
        <v>54</v>
      </c>
      <c r="AT952" s="117">
        <v>2</v>
      </c>
      <c r="AU952" s="10">
        <v>0</v>
      </c>
      <c r="AV952" s="8"/>
    </row>
    <row r="953" spans="1:48" x14ac:dyDescent="0.25">
      <c r="A953" s="6">
        <v>10950</v>
      </c>
      <c r="B953" s="6">
        <v>449210</v>
      </c>
      <c r="C953" s="6">
        <v>5424631</v>
      </c>
      <c r="D953" s="205">
        <v>10</v>
      </c>
      <c r="E953" s="6" t="s">
        <v>212</v>
      </c>
      <c r="F953" s="6">
        <v>1</v>
      </c>
      <c r="G953" s="6">
        <v>150</v>
      </c>
      <c r="H953" s="6">
        <v>150</v>
      </c>
      <c r="I953" s="6">
        <v>90</v>
      </c>
      <c r="J953" s="6">
        <f t="shared" si="84"/>
        <v>13500</v>
      </c>
      <c r="K953" s="6"/>
      <c r="L953" s="84">
        <f t="shared" si="86"/>
        <v>13775.510204081633</v>
      </c>
      <c r="M953" s="7"/>
      <c r="N953" s="7"/>
      <c r="O953" s="7"/>
      <c r="P953" s="7"/>
      <c r="Q953" s="7"/>
      <c r="R953" s="7"/>
      <c r="S953" s="119" t="s">
        <v>54</v>
      </c>
      <c r="T953" s="117">
        <v>1</v>
      </c>
      <c r="U953" s="10">
        <v>0</v>
      </c>
      <c r="V953" s="98">
        <f t="shared" si="87"/>
        <v>0</v>
      </c>
      <c r="W953" s="119" t="s">
        <v>54</v>
      </c>
      <c r="X953" s="117">
        <v>1</v>
      </c>
      <c r="Y953" s="10">
        <v>0</v>
      </c>
      <c r="Z953" s="98"/>
      <c r="AA953" s="9">
        <v>886</v>
      </c>
      <c r="AB953" s="119" t="s">
        <v>54</v>
      </c>
      <c r="AC953" s="117">
        <v>1</v>
      </c>
      <c r="AD953" s="10">
        <v>0</v>
      </c>
      <c r="AE953" s="110">
        <f>(Tabelle1[[#This Row],[gesamter Wärmebedarf unter Berücksichtigung Wirkungsgrad Gasfeuerungsanlage (Gas) '[kWh/a'] 2030]]*0.7)/8760</f>
        <v>0</v>
      </c>
      <c r="AF953" s="8">
        <f t="shared" si="85"/>
        <v>0</v>
      </c>
      <c r="AG953" s="119" t="s">
        <v>54</v>
      </c>
      <c r="AH953" s="117">
        <v>1</v>
      </c>
      <c r="AI953" s="10">
        <v>0</v>
      </c>
      <c r="AJ953" s="98">
        <f t="shared" si="88"/>
        <v>0</v>
      </c>
      <c r="AK953" s="119" t="s">
        <v>54</v>
      </c>
      <c r="AL953" s="117">
        <v>1</v>
      </c>
      <c r="AM953" s="10">
        <v>0</v>
      </c>
      <c r="AN953" s="98"/>
      <c r="AO953" s="119" t="s">
        <v>54</v>
      </c>
      <c r="AP953" s="117">
        <v>1</v>
      </c>
      <c r="AQ953" s="10">
        <v>0</v>
      </c>
      <c r="AR953" s="98">
        <f t="shared" si="89"/>
        <v>0</v>
      </c>
      <c r="AS953" s="119" t="s">
        <v>54</v>
      </c>
      <c r="AT953" s="117">
        <v>1</v>
      </c>
      <c r="AU953" s="10">
        <v>0</v>
      </c>
      <c r="AV953" s="8"/>
    </row>
    <row r="954" spans="1:48" x14ac:dyDescent="0.25">
      <c r="A954" s="6">
        <v>10951</v>
      </c>
      <c r="B954" s="6">
        <v>449284</v>
      </c>
      <c r="C954" s="6">
        <v>5424605</v>
      </c>
      <c r="D954" s="205">
        <v>11</v>
      </c>
      <c r="E954" s="6" t="s">
        <v>212</v>
      </c>
      <c r="F954" s="6">
        <v>1</v>
      </c>
      <c r="G954" s="6">
        <v>150</v>
      </c>
      <c r="H954" s="6">
        <v>150</v>
      </c>
      <c r="I954" s="6">
        <v>90</v>
      </c>
      <c r="J954" s="6">
        <f t="shared" si="84"/>
        <v>13500</v>
      </c>
      <c r="K954" s="6"/>
      <c r="L954" s="84">
        <f t="shared" si="86"/>
        <v>13775.510204081633</v>
      </c>
      <c r="M954" s="7"/>
      <c r="N954" s="7"/>
      <c r="O954" s="7"/>
      <c r="P954" s="7"/>
      <c r="Q954" s="7"/>
      <c r="R954" s="7"/>
      <c r="S954" s="119" t="s">
        <v>54</v>
      </c>
      <c r="T954" s="117">
        <v>1</v>
      </c>
      <c r="U954" s="10">
        <v>0</v>
      </c>
      <c r="V954" s="98">
        <f t="shared" si="87"/>
        <v>0</v>
      </c>
      <c r="W954" s="119" t="s">
        <v>54</v>
      </c>
      <c r="X954" s="117">
        <v>1</v>
      </c>
      <c r="Y954" s="10">
        <v>0</v>
      </c>
      <c r="Z954" s="98"/>
      <c r="AA954" s="9">
        <v>622</v>
      </c>
      <c r="AB954" s="119" t="s">
        <v>54</v>
      </c>
      <c r="AC954" s="117">
        <v>1</v>
      </c>
      <c r="AD954" s="10">
        <v>0</v>
      </c>
      <c r="AE954" s="110">
        <f>(Tabelle1[[#This Row],[gesamter Wärmebedarf unter Berücksichtigung Wirkungsgrad Gasfeuerungsanlage (Gas) '[kWh/a'] 2030]]*0.7)/8760</f>
        <v>0</v>
      </c>
      <c r="AF954" s="8">
        <f t="shared" si="85"/>
        <v>0</v>
      </c>
      <c r="AG954" s="119" t="s">
        <v>54</v>
      </c>
      <c r="AH954" s="117">
        <v>1</v>
      </c>
      <c r="AI954" s="10">
        <v>0</v>
      </c>
      <c r="AJ954" s="98">
        <f t="shared" si="88"/>
        <v>0</v>
      </c>
      <c r="AK954" s="119" t="s">
        <v>54</v>
      </c>
      <c r="AL954" s="117">
        <v>1</v>
      </c>
      <c r="AM954" s="10">
        <v>0</v>
      </c>
      <c r="AN954" s="98"/>
      <c r="AO954" s="119" t="s">
        <v>54</v>
      </c>
      <c r="AP954" s="117">
        <v>1</v>
      </c>
      <c r="AQ954" s="10">
        <v>0</v>
      </c>
      <c r="AR954" s="98">
        <f t="shared" si="89"/>
        <v>0</v>
      </c>
      <c r="AS954" s="119" t="s">
        <v>54</v>
      </c>
      <c r="AT954" s="117">
        <v>1</v>
      </c>
      <c r="AU954" s="10">
        <v>0</v>
      </c>
      <c r="AV954" s="8"/>
    </row>
    <row r="955" spans="1:48" x14ac:dyDescent="0.25">
      <c r="A955" s="6">
        <v>10952</v>
      </c>
      <c r="B955" s="6">
        <v>449284</v>
      </c>
      <c r="C955" s="6">
        <v>5424627</v>
      </c>
      <c r="D955" s="205">
        <v>11</v>
      </c>
      <c r="E955" s="6" t="s">
        <v>212</v>
      </c>
      <c r="F955" s="6">
        <v>1</v>
      </c>
      <c r="G955" s="6">
        <v>150</v>
      </c>
      <c r="H955" s="6">
        <v>150</v>
      </c>
      <c r="I955" s="6">
        <v>190</v>
      </c>
      <c r="J955" s="6">
        <f t="shared" si="84"/>
        <v>28500</v>
      </c>
      <c r="K955" s="6"/>
      <c r="L955" s="84">
        <f t="shared" si="86"/>
        <v>29081.632653061224</v>
      </c>
      <c r="M955" s="7"/>
      <c r="N955" s="7"/>
      <c r="O955" s="7"/>
      <c r="P955" s="7"/>
      <c r="Q955" s="7"/>
      <c r="R955" s="7"/>
      <c r="S955" s="119" t="s">
        <v>53</v>
      </c>
      <c r="T955" s="117">
        <v>1</v>
      </c>
      <c r="U955" s="10">
        <v>29081.632653061224</v>
      </c>
      <c r="V955" s="98">
        <f t="shared" si="87"/>
        <v>5.8155023908448559E-5</v>
      </c>
      <c r="W955" s="119" t="s">
        <v>53</v>
      </c>
      <c r="X955" s="117">
        <v>1</v>
      </c>
      <c r="Y955" s="10">
        <v>29081.632653061224</v>
      </c>
      <c r="Z955" s="98"/>
      <c r="AA955" s="9">
        <v>342</v>
      </c>
      <c r="AB955" s="119" t="s">
        <v>53</v>
      </c>
      <c r="AC955" s="117">
        <v>1</v>
      </c>
      <c r="AD955" s="10">
        <v>29081.632653061224</v>
      </c>
      <c r="AE955" s="110">
        <f>(Tabelle1[[#This Row],[gesamter Wärmebedarf unter Berücksichtigung Wirkungsgrad Gasfeuerungsanlage (Gas) '[kWh/a'] 2030]]*0.7)/8760</f>
        <v>2.3238747553816044</v>
      </c>
      <c r="AF955" s="8">
        <f t="shared" si="85"/>
        <v>5.622334116584035E-5</v>
      </c>
      <c r="AG955" s="119" t="s">
        <v>53</v>
      </c>
      <c r="AH955" s="117">
        <v>1</v>
      </c>
      <c r="AI955" s="10">
        <v>29081.632653061224</v>
      </c>
      <c r="AJ955" s="98">
        <f t="shared" si="88"/>
        <v>2.7634436575238919E-5</v>
      </c>
      <c r="AK955" s="119" t="s">
        <v>53</v>
      </c>
      <c r="AL955" s="117">
        <v>1</v>
      </c>
      <c r="AM955" s="10">
        <v>29081.632653061224</v>
      </c>
      <c r="AN955" s="98"/>
      <c r="AO955" s="119" t="s">
        <v>53</v>
      </c>
      <c r="AP955" s="117">
        <v>1</v>
      </c>
      <c r="AQ955" s="10">
        <v>29081.632653061224</v>
      </c>
      <c r="AR955" s="98">
        <f t="shared" si="89"/>
        <v>2.7634436575238919E-5</v>
      </c>
      <c r="AS955" s="119" t="s">
        <v>53</v>
      </c>
      <c r="AT955" s="117">
        <v>1</v>
      </c>
      <c r="AU955" s="10">
        <v>29081.632653061224</v>
      </c>
      <c r="AV955" s="8"/>
    </row>
    <row r="956" spans="1:48" x14ac:dyDescent="0.25">
      <c r="A956" s="6">
        <v>10953</v>
      </c>
      <c r="B956" s="6">
        <v>449268</v>
      </c>
      <c r="C956" s="6">
        <v>5424610</v>
      </c>
      <c r="D956" s="205">
        <v>11</v>
      </c>
      <c r="E956" s="6" t="s">
        <v>195</v>
      </c>
      <c r="F956" s="6">
        <v>1</v>
      </c>
      <c r="G956" s="6">
        <v>90</v>
      </c>
      <c r="H956" s="6">
        <v>90</v>
      </c>
      <c r="I956" s="6">
        <v>130</v>
      </c>
      <c r="J956" s="6">
        <f t="shared" si="84"/>
        <v>11700</v>
      </c>
      <c r="K956" s="6"/>
      <c r="L956" s="84">
        <f t="shared" si="86"/>
        <v>11938.775510204081</v>
      </c>
      <c r="M956" s="7"/>
      <c r="N956" s="7"/>
      <c r="O956" s="7"/>
      <c r="P956" s="7"/>
      <c r="Q956" s="7"/>
      <c r="R956" s="7"/>
      <c r="S956" s="119" t="s">
        <v>54</v>
      </c>
      <c r="T956" s="117">
        <v>1</v>
      </c>
      <c r="U956" s="10">
        <v>0</v>
      </c>
      <c r="V956" s="98">
        <f t="shared" si="87"/>
        <v>0</v>
      </c>
      <c r="W956" s="119" t="s">
        <v>54</v>
      </c>
      <c r="X956" s="117">
        <v>1</v>
      </c>
      <c r="Y956" s="10">
        <v>0</v>
      </c>
      <c r="Z956" s="98"/>
      <c r="AA956" s="9">
        <v>1588</v>
      </c>
      <c r="AB956" s="119" t="s">
        <v>54</v>
      </c>
      <c r="AC956" s="117">
        <v>1</v>
      </c>
      <c r="AD956" s="10">
        <v>0</v>
      </c>
      <c r="AE956" s="110">
        <f>(Tabelle1[[#This Row],[gesamter Wärmebedarf unter Berücksichtigung Wirkungsgrad Gasfeuerungsanlage (Gas) '[kWh/a'] 2030]]*0.7)/8760</f>
        <v>0</v>
      </c>
      <c r="AF956" s="8">
        <f t="shared" si="85"/>
        <v>0</v>
      </c>
      <c r="AG956" s="119" t="s">
        <v>54</v>
      </c>
      <c r="AH956" s="117">
        <v>1</v>
      </c>
      <c r="AI956" s="10">
        <v>0</v>
      </c>
      <c r="AJ956" s="98">
        <f t="shared" si="88"/>
        <v>0</v>
      </c>
      <c r="AK956" s="119" t="s">
        <v>54</v>
      </c>
      <c r="AL956" s="117">
        <v>1</v>
      </c>
      <c r="AM956" s="10">
        <v>0</v>
      </c>
      <c r="AN956" s="98"/>
      <c r="AO956" s="119" t="s">
        <v>54</v>
      </c>
      <c r="AP956" s="117">
        <v>1</v>
      </c>
      <c r="AQ956" s="10">
        <v>0</v>
      </c>
      <c r="AR956" s="98">
        <f t="shared" si="89"/>
        <v>0</v>
      </c>
      <c r="AS956" s="119" t="s">
        <v>54</v>
      </c>
      <c r="AT956" s="117">
        <v>1</v>
      </c>
      <c r="AU956" s="10">
        <v>0</v>
      </c>
      <c r="AV956" s="8"/>
    </row>
    <row r="957" spans="1:48" x14ac:dyDescent="0.25">
      <c r="A957" s="6">
        <v>10954</v>
      </c>
      <c r="B957" s="6">
        <v>449269</v>
      </c>
      <c r="C957" s="6">
        <v>5424632</v>
      </c>
      <c r="D957" s="205">
        <v>10</v>
      </c>
      <c r="E957" s="6" t="s">
        <v>212</v>
      </c>
      <c r="F957" s="6">
        <v>1</v>
      </c>
      <c r="G957" s="6">
        <v>150</v>
      </c>
      <c r="H957" s="6">
        <v>150</v>
      </c>
      <c r="I957" s="6">
        <v>140</v>
      </c>
      <c r="J957" s="6">
        <f t="shared" si="84"/>
        <v>21000</v>
      </c>
      <c r="K957" s="6"/>
      <c r="L957" s="84">
        <f t="shared" si="86"/>
        <v>21428.571428571428</v>
      </c>
      <c r="M957" s="7"/>
      <c r="N957" s="7"/>
      <c r="O957" s="7"/>
      <c r="P957" s="7"/>
      <c r="Q957" s="7"/>
      <c r="R957" s="7"/>
      <c r="S957" s="119" t="s">
        <v>54</v>
      </c>
      <c r="T957" s="117">
        <v>1</v>
      </c>
      <c r="U957" s="10">
        <v>0</v>
      </c>
      <c r="V957" s="98">
        <f t="shared" si="87"/>
        <v>0</v>
      </c>
      <c r="W957" s="119" t="s">
        <v>54</v>
      </c>
      <c r="X957" s="117">
        <v>1</v>
      </c>
      <c r="Y957" s="10">
        <v>0</v>
      </c>
      <c r="Z957" s="98"/>
      <c r="AA957" s="9">
        <v>1174</v>
      </c>
      <c r="AB957" s="119" t="s">
        <v>54</v>
      </c>
      <c r="AC957" s="117">
        <v>1</v>
      </c>
      <c r="AD957" s="10">
        <v>0</v>
      </c>
      <c r="AE957" s="110">
        <f>(Tabelle1[[#This Row],[gesamter Wärmebedarf unter Berücksichtigung Wirkungsgrad Gasfeuerungsanlage (Gas) '[kWh/a'] 2030]]*0.7)/8760</f>
        <v>0</v>
      </c>
      <c r="AF957" s="8">
        <f t="shared" si="85"/>
        <v>0</v>
      </c>
      <c r="AG957" s="119" t="s">
        <v>54</v>
      </c>
      <c r="AH957" s="117">
        <v>1</v>
      </c>
      <c r="AI957" s="10">
        <v>0</v>
      </c>
      <c r="AJ957" s="98">
        <f t="shared" si="88"/>
        <v>0</v>
      </c>
      <c r="AK957" s="119" t="s">
        <v>54</v>
      </c>
      <c r="AL957" s="117">
        <v>1</v>
      </c>
      <c r="AM957" s="10">
        <v>0</v>
      </c>
      <c r="AN957" s="98"/>
      <c r="AO957" s="119" t="s">
        <v>54</v>
      </c>
      <c r="AP957" s="117">
        <v>1</v>
      </c>
      <c r="AQ957" s="10">
        <v>0</v>
      </c>
      <c r="AR957" s="98">
        <f t="shared" si="89"/>
        <v>0</v>
      </c>
      <c r="AS957" s="119" t="s">
        <v>54</v>
      </c>
      <c r="AT957" s="117">
        <v>1</v>
      </c>
      <c r="AU957" s="10">
        <v>0</v>
      </c>
      <c r="AV957" s="8"/>
    </row>
    <row r="958" spans="1:48" x14ac:dyDescent="0.25">
      <c r="A958" s="6">
        <v>10955</v>
      </c>
      <c r="B958" s="6">
        <v>449256</v>
      </c>
      <c r="C958" s="6">
        <v>5424615</v>
      </c>
      <c r="D958" s="205">
        <v>10</v>
      </c>
      <c r="E958" s="6" t="s">
        <v>212</v>
      </c>
      <c r="F958" s="6">
        <v>1</v>
      </c>
      <c r="G958" s="6">
        <v>150</v>
      </c>
      <c r="H958" s="6">
        <v>150</v>
      </c>
      <c r="I958" s="6">
        <v>230</v>
      </c>
      <c r="J958" s="6">
        <f t="shared" si="84"/>
        <v>34500</v>
      </c>
      <c r="K958" s="6"/>
      <c r="L958" s="84">
        <f t="shared" si="86"/>
        <v>35204.081632653062</v>
      </c>
      <c r="M958" s="7"/>
      <c r="N958" s="7"/>
      <c r="O958" s="7"/>
      <c r="P958" s="7"/>
      <c r="Q958" s="7"/>
      <c r="R958" s="7"/>
      <c r="S958" s="119" t="s">
        <v>54</v>
      </c>
      <c r="T958" s="117">
        <v>1</v>
      </c>
      <c r="U958" s="10">
        <v>0</v>
      </c>
      <c r="V958" s="98">
        <f t="shared" si="87"/>
        <v>0</v>
      </c>
      <c r="W958" s="119" t="s">
        <v>54</v>
      </c>
      <c r="X958" s="117">
        <v>1</v>
      </c>
      <c r="Y958" s="10">
        <v>0</v>
      </c>
      <c r="Z958" s="98"/>
      <c r="AA958" s="9">
        <v>381</v>
      </c>
      <c r="AB958" s="119" t="s">
        <v>54</v>
      </c>
      <c r="AC958" s="117">
        <v>1</v>
      </c>
      <c r="AD958" s="10">
        <v>0</v>
      </c>
      <c r="AE958" s="110">
        <f>(Tabelle1[[#This Row],[gesamter Wärmebedarf unter Berücksichtigung Wirkungsgrad Gasfeuerungsanlage (Gas) '[kWh/a'] 2030]]*0.7)/8760</f>
        <v>0</v>
      </c>
      <c r="AF958" s="8">
        <f t="shared" si="85"/>
        <v>0</v>
      </c>
      <c r="AG958" s="119" t="s">
        <v>54</v>
      </c>
      <c r="AH958" s="117">
        <v>1</v>
      </c>
      <c r="AI958" s="10">
        <v>0</v>
      </c>
      <c r="AJ958" s="98">
        <f t="shared" si="88"/>
        <v>0</v>
      </c>
      <c r="AK958" s="119" t="s">
        <v>54</v>
      </c>
      <c r="AL958" s="117">
        <v>1</v>
      </c>
      <c r="AM958" s="10">
        <v>0</v>
      </c>
      <c r="AN958" s="98"/>
      <c r="AO958" s="119" t="s">
        <v>54</v>
      </c>
      <c r="AP958" s="117">
        <v>1</v>
      </c>
      <c r="AQ958" s="10">
        <v>0</v>
      </c>
      <c r="AR958" s="98">
        <f t="shared" si="89"/>
        <v>0</v>
      </c>
      <c r="AS958" s="119" t="s">
        <v>54</v>
      </c>
      <c r="AT958" s="117">
        <v>1</v>
      </c>
      <c r="AU958" s="10">
        <v>0</v>
      </c>
      <c r="AV958" s="8"/>
    </row>
    <row r="959" spans="1:48" x14ac:dyDescent="0.25">
      <c r="A959" s="6">
        <v>10956</v>
      </c>
      <c r="B959" s="6">
        <v>449256</v>
      </c>
      <c r="C959" s="6">
        <v>5424645</v>
      </c>
      <c r="D959" s="205">
        <v>19</v>
      </c>
      <c r="E959" s="6" t="s">
        <v>212</v>
      </c>
      <c r="F959" s="6">
        <v>1</v>
      </c>
      <c r="G959" s="6">
        <v>150</v>
      </c>
      <c r="H959" s="6">
        <v>150</v>
      </c>
      <c r="I959" s="6">
        <v>170</v>
      </c>
      <c r="J959" s="6">
        <f t="shared" si="84"/>
        <v>25500</v>
      </c>
      <c r="K959" s="6"/>
      <c r="L959" s="84">
        <f t="shared" si="86"/>
        <v>26020.408163265307</v>
      </c>
      <c r="M959" s="7"/>
      <c r="N959" s="7"/>
      <c r="O959" s="7"/>
      <c r="P959" s="7"/>
      <c r="Q959" s="7"/>
      <c r="R959" s="7"/>
      <c r="S959" s="119" t="s">
        <v>54</v>
      </c>
      <c r="T959" s="117">
        <v>1</v>
      </c>
      <c r="U959" s="10">
        <v>0</v>
      </c>
      <c r="V959" s="98">
        <f t="shared" si="87"/>
        <v>0</v>
      </c>
      <c r="W959" s="119" t="s">
        <v>54</v>
      </c>
      <c r="X959" s="117">
        <v>1</v>
      </c>
      <c r="Y959" s="10">
        <v>0</v>
      </c>
      <c r="Z959" s="98"/>
      <c r="AA959" s="9">
        <v>1574</v>
      </c>
      <c r="AB959" s="119" t="s">
        <v>54</v>
      </c>
      <c r="AC959" s="117">
        <v>1</v>
      </c>
      <c r="AD959" s="10">
        <v>0</v>
      </c>
      <c r="AE959" s="110">
        <f>(Tabelle1[[#This Row],[gesamter Wärmebedarf unter Berücksichtigung Wirkungsgrad Gasfeuerungsanlage (Gas) '[kWh/a'] 2030]]*0.7)/8760</f>
        <v>0</v>
      </c>
      <c r="AF959" s="8">
        <f t="shared" si="85"/>
        <v>0</v>
      </c>
      <c r="AG959" s="119" t="s">
        <v>54</v>
      </c>
      <c r="AH959" s="117">
        <v>1</v>
      </c>
      <c r="AI959" s="10">
        <v>0</v>
      </c>
      <c r="AJ959" s="98">
        <f t="shared" si="88"/>
        <v>0</v>
      </c>
      <c r="AK959" s="119" t="s">
        <v>54</v>
      </c>
      <c r="AL959" s="117">
        <v>1</v>
      </c>
      <c r="AM959" s="10">
        <v>0</v>
      </c>
      <c r="AN959" s="98"/>
      <c r="AO959" s="119" t="s">
        <v>54</v>
      </c>
      <c r="AP959" s="117">
        <v>1</v>
      </c>
      <c r="AQ959" s="10">
        <v>0</v>
      </c>
      <c r="AR959" s="98">
        <f t="shared" si="89"/>
        <v>0</v>
      </c>
      <c r="AS959" s="119" t="s">
        <v>54</v>
      </c>
      <c r="AT959" s="117">
        <v>1</v>
      </c>
      <c r="AU959" s="10">
        <v>0</v>
      </c>
      <c r="AV959" s="8"/>
    </row>
    <row r="960" spans="1:48" x14ac:dyDescent="0.25">
      <c r="A960" s="6">
        <v>10957</v>
      </c>
      <c r="B960" s="6">
        <v>449242</v>
      </c>
      <c r="C960" s="6">
        <v>5424649</v>
      </c>
      <c r="D960" s="205">
        <v>19</v>
      </c>
      <c r="E960" s="6" t="s">
        <v>211</v>
      </c>
      <c r="F960" s="6">
        <v>2</v>
      </c>
      <c r="G960" s="6">
        <v>112</v>
      </c>
      <c r="H960" s="6">
        <v>224</v>
      </c>
      <c r="I960" s="6">
        <v>200</v>
      </c>
      <c r="J960" s="6">
        <f t="shared" si="84"/>
        <v>44800</v>
      </c>
      <c r="K960" s="6"/>
      <c r="L960" s="84">
        <f t="shared" si="86"/>
        <v>45714.285714285717</v>
      </c>
      <c r="M960" s="7"/>
      <c r="N960" s="7"/>
      <c r="O960" s="7"/>
      <c r="P960" s="7"/>
      <c r="Q960" s="7"/>
      <c r="R960" s="7"/>
      <c r="S960" s="119" t="s">
        <v>54</v>
      </c>
      <c r="T960" s="117">
        <v>2</v>
      </c>
      <c r="U960" s="10">
        <v>0</v>
      </c>
      <c r="V960" s="98">
        <f t="shared" si="87"/>
        <v>0</v>
      </c>
      <c r="W960" s="119" t="s">
        <v>54</v>
      </c>
      <c r="X960" s="117">
        <v>2</v>
      </c>
      <c r="Y960" s="10">
        <v>0</v>
      </c>
      <c r="Z960" s="98"/>
      <c r="AA960" s="9">
        <v>1022</v>
      </c>
      <c r="AB960" s="119" t="s">
        <v>54</v>
      </c>
      <c r="AC960" s="117">
        <v>2</v>
      </c>
      <c r="AD960" s="10">
        <v>0</v>
      </c>
      <c r="AE960" s="110">
        <f>(Tabelle1[[#This Row],[gesamter Wärmebedarf unter Berücksichtigung Wirkungsgrad Gasfeuerungsanlage (Gas) '[kWh/a'] 2030]]*0.7)/8760</f>
        <v>0</v>
      </c>
      <c r="AF960" s="8">
        <f t="shared" si="85"/>
        <v>0</v>
      </c>
      <c r="AG960" s="119" t="s">
        <v>54</v>
      </c>
      <c r="AH960" s="117">
        <v>2</v>
      </c>
      <c r="AI960" s="10">
        <v>0</v>
      </c>
      <c r="AJ960" s="98">
        <f t="shared" si="88"/>
        <v>0</v>
      </c>
      <c r="AK960" s="119" t="s">
        <v>54</v>
      </c>
      <c r="AL960" s="117">
        <v>2</v>
      </c>
      <c r="AM960" s="10">
        <v>0</v>
      </c>
      <c r="AN960" s="98"/>
      <c r="AO960" s="119" t="s">
        <v>54</v>
      </c>
      <c r="AP960" s="117">
        <v>2</v>
      </c>
      <c r="AQ960" s="10">
        <v>0</v>
      </c>
      <c r="AR960" s="98">
        <f t="shared" si="89"/>
        <v>0</v>
      </c>
      <c r="AS960" s="119" t="s">
        <v>54</v>
      </c>
      <c r="AT960" s="117">
        <v>2</v>
      </c>
      <c r="AU960" s="10">
        <v>0</v>
      </c>
      <c r="AV960" s="8"/>
    </row>
    <row r="961" spans="1:48" x14ac:dyDescent="0.25">
      <c r="A961" s="6">
        <v>10958</v>
      </c>
      <c r="B961" s="6">
        <v>449238</v>
      </c>
      <c r="C961" s="6">
        <v>5424618</v>
      </c>
      <c r="D961" s="205">
        <v>13</v>
      </c>
      <c r="E961" s="6" t="s">
        <v>212</v>
      </c>
      <c r="F961" s="6">
        <v>1</v>
      </c>
      <c r="G961" s="6">
        <v>150</v>
      </c>
      <c r="H961" s="6">
        <v>150</v>
      </c>
      <c r="I961" s="6">
        <v>90</v>
      </c>
      <c r="J961" s="6">
        <f t="shared" si="84"/>
        <v>13500</v>
      </c>
      <c r="K961" s="6"/>
      <c r="L961" s="84">
        <f t="shared" si="86"/>
        <v>13775.510204081633</v>
      </c>
      <c r="M961" s="7"/>
      <c r="N961" s="7"/>
      <c r="O961" s="7"/>
      <c r="P961" s="7"/>
      <c r="Q961" s="7"/>
      <c r="R961" s="7"/>
      <c r="S961" s="119" t="s">
        <v>54</v>
      </c>
      <c r="T961" s="117">
        <v>1</v>
      </c>
      <c r="U961" s="10">
        <v>0</v>
      </c>
      <c r="V961" s="98">
        <f t="shared" si="87"/>
        <v>0</v>
      </c>
      <c r="W961" s="119" t="s">
        <v>54</v>
      </c>
      <c r="X961" s="117">
        <v>1</v>
      </c>
      <c r="Y961" s="10">
        <v>0</v>
      </c>
      <c r="Z961" s="98"/>
      <c r="AA961" s="9">
        <v>1432</v>
      </c>
      <c r="AB961" s="119" t="s">
        <v>54</v>
      </c>
      <c r="AC961" s="117">
        <v>1</v>
      </c>
      <c r="AD961" s="10">
        <v>0</v>
      </c>
      <c r="AE961" s="110">
        <f>(Tabelle1[[#This Row],[gesamter Wärmebedarf unter Berücksichtigung Wirkungsgrad Gasfeuerungsanlage (Gas) '[kWh/a'] 2030]]*0.7)/8760</f>
        <v>0</v>
      </c>
      <c r="AF961" s="8">
        <f t="shared" si="85"/>
        <v>0</v>
      </c>
      <c r="AG961" s="119" t="s">
        <v>54</v>
      </c>
      <c r="AH961" s="117">
        <v>1</v>
      </c>
      <c r="AI961" s="10">
        <v>0</v>
      </c>
      <c r="AJ961" s="98">
        <f t="shared" si="88"/>
        <v>0</v>
      </c>
      <c r="AK961" s="119" t="s">
        <v>54</v>
      </c>
      <c r="AL961" s="117">
        <v>1</v>
      </c>
      <c r="AM961" s="10">
        <v>0</v>
      </c>
      <c r="AN961" s="98"/>
      <c r="AO961" s="119" t="s">
        <v>54</v>
      </c>
      <c r="AP961" s="117">
        <v>1</v>
      </c>
      <c r="AQ961" s="10">
        <v>0</v>
      </c>
      <c r="AR961" s="98">
        <f t="shared" si="89"/>
        <v>0</v>
      </c>
      <c r="AS961" s="119" t="s">
        <v>54</v>
      </c>
      <c r="AT961" s="117">
        <v>1</v>
      </c>
      <c r="AU961" s="10">
        <v>0</v>
      </c>
      <c r="AV961" s="8"/>
    </row>
    <row r="962" spans="1:48" x14ac:dyDescent="0.25">
      <c r="A962" s="6">
        <v>10959</v>
      </c>
      <c r="B962" s="6">
        <v>449236</v>
      </c>
      <c r="C962" s="6">
        <v>5424607</v>
      </c>
      <c r="D962" s="205">
        <v>11</v>
      </c>
      <c r="E962" s="6" t="s">
        <v>212</v>
      </c>
      <c r="F962" s="6">
        <v>1</v>
      </c>
      <c r="G962" s="6">
        <v>150</v>
      </c>
      <c r="H962" s="6">
        <v>150</v>
      </c>
      <c r="I962" s="6">
        <v>120</v>
      </c>
      <c r="J962" s="6">
        <f t="shared" si="84"/>
        <v>18000</v>
      </c>
      <c r="K962" s="6"/>
      <c r="L962" s="84">
        <f t="shared" si="86"/>
        <v>18367.34693877551</v>
      </c>
      <c r="M962" s="7"/>
      <c r="N962" s="7"/>
      <c r="O962" s="7"/>
      <c r="P962" s="7"/>
      <c r="Q962" s="7"/>
      <c r="R962" s="7"/>
      <c r="S962" s="119" t="s">
        <v>53</v>
      </c>
      <c r="T962" s="117">
        <v>1</v>
      </c>
      <c r="U962" s="10">
        <v>18367.34693877551</v>
      </c>
      <c r="V962" s="98">
        <f t="shared" si="87"/>
        <v>3.6729488784283305E-5</v>
      </c>
      <c r="W962" s="119" t="s">
        <v>53</v>
      </c>
      <c r="X962" s="117">
        <v>1</v>
      </c>
      <c r="Y962" s="10">
        <v>18367.34693877551</v>
      </c>
      <c r="Z962" s="98"/>
      <c r="AA962" s="9">
        <v>1260</v>
      </c>
      <c r="AB962" s="119" t="s">
        <v>53</v>
      </c>
      <c r="AC962" s="117">
        <v>1</v>
      </c>
      <c r="AD962" s="10">
        <v>18367.34693877551</v>
      </c>
      <c r="AE962" s="110">
        <f>(Tabelle1[[#This Row],[gesamter Wärmebedarf unter Berücksichtigung Wirkungsgrad Gasfeuerungsanlage (Gas) '[kWh/a'] 2030]]*0.7)/8760</f>
        <v>1.4677103718199609</v>
      </c>
      <c r="AF962" s="8">
        <f t="shared" si="85"/>
        <v>3.5509478631057065E-5</v>
      </c>
      <c r="AG962" s="119" t="s">
        <v>53</v>
      </c>
      <c r="AH962" s="117">
        <v>1</v>
      </c>
      <c r="AI962" s="10">
        <v>18367.34693877551</v>
      </c>
      <c r="AJ962" s="98">
        <f t="shared" si="88"/>
        <v>1.7453328363308793E-5</v>
      </c>
      <c r="AK962" s="119" t="s">
        <v>53</v>
      </c>
      <c r="AL962" s="117">
        <v>1</v>
      </c>
      <c r="AM962" s="10">
        <v>18367.34693877551</v>
      </c>
      <c r="AN962" s="98"/>
      <c r="AO962" s="119" t="s">
        <v>53</v>
      </c>
      <c r="AP962" s="117">
        <v>1</v>
      </c>
      <c r="AQ962" s="10">
        <v>18367.34693877551</v>
      </c>
      <c r="AR962" s="98">
        <f t="shared" si="89"/>
        <v>1.7453328363308793E-5</v>
      </c>
      <c r="AS962" s="119" t="s">
        <v>53</v>
      </c>
      <c r="AT962" s="117">
        <v>1</v>
      </c>
      <c r="AU962" s="10">
        <v>18367.34693877551</v>
      </c>
      <c r="AV962" s="8"/>
    </row>
    <row r="963" spans="1:48" x14ac:dyDescent="0.25">
      <c r="A963" s="6">
        <v>10960</v>
      </c>
      <c r="B963" s="6">
        <v>449209</v>
      </c>
      <c r="C963" s="6">
        <v>5424610</v>
      </c>
      <c r="D963" s="205">
        <v>16</v>
      </c>
      <c r="E963" s="6" t="s">
        <v>211</v>
      </c>
      <c r="F963" s="6">
        <v>2</v>
      </c>
      <c r="G963" s="6">
        <v>112</v>
      </c>
      <c r="H963" s="6">
        <v>224</v>
      </c>
      <c r="I963" s="6">
        <v>50</v>
      </c>
      <c r="J963" s="6">
        <f t="shared" si="84"/>
        <v>11200</v>
      </c>
      <c r="K963" s="6"/>
      <c r="L963" s="84">
        <f t="shared" si="86"/>
        <v>11428.571428571429</v>
      </c>
      <c r="M963" s="7"/>
      <c r="N963" s="7"/>
      <c r="O963" s="7"/>
      <c r="P963" s="7"/>
      <c r="Q963" s="7"/>
      <c r="R963" s="7"/>
      <c r="S963" s="119" t="s">
        <v>54</v>
      </c>
      <c r="T963" s="117">
        <v>2</v>
      </c>
      <c r="U963" s="10">
        <v>0</v>
      </c>
      <c r="V963" s="98">
        <f t="shared" si="87"/>
        <v>0</v>
      </c>
      <c r="W963" s="119" t="s">
        <v>54</v>
      </c>
      <c r="X963" s="117">
        <v>2</v>
      </c>
      <c r="Y963" s="10">
        <v>0</v>
      </c>
      <c r="Z963" s="98"/>
      <c r="AA963" s="9">
        <v>1143</v>
      </c>
      <c r="AB963" s="119" t="s">
        <v>54</v>
      </c>
      <c r="AC963" s="117">
        <v>2</v>
      </c>
      <c r="AD963" s="10">
        <v>0</v>
      </c>
      <c r="AE963" s="110">
        <f>(Tabelle1[[#This Row],[gesamter Wärmebedarf unter Berücksichtigung Wirkungsgrad Gasfeuerungsanlage (Gas) '[kWh/a'] 2030]]*0.7)/8760</f>
        <v>0</v>
      </c>
      <c r="AF963" s="8">
        <f t="shared" si="85"/>
        <v>0</v>
      </c>
      <c r="AG963" s="119" t="s">
        <v>54</v>
      </c>
      <c r="AH963" s="117">
        <v>2</v>
      </c>
      <c r="AI963" s="10">
        <v>0</v>
      </c>
      <c r="AJ963" s="98">
        <f t="shared" si="88"/>
        <v>0</v>
      </c>
      <c r="AK963" s="119" t="s">
        <v>54</v>
      </c>
      <c r="AL963" s="117">
        <v>2</v>
      </c>
      <c r="AM963" s="10">
        <v>0</v>
      </c>
      <c r="AN963" s="98"/>
      <c r="AO963" s="119" t="s">
        <v>54</v>
      </c>
      <c r="AP963" s="117">
        <v>2</v>
      </c>
      <c r="AQ963" s="10">
        <v>0</v>
      </c>
      <c r="AR963" s="98">
        <f t="shared" si="89"/>
        <v>0</v>
      </c>
      <c r="AS963" s="119" t="s">
        <v>54</v>
      </c>
      <c r="AT963" s="117">
        <v>2</v>
      </c>
      <c r="AU963" s="10">
        <v>0</v>
      </c>
      <c r="AV963" s="8"/>
    </row>
    <row r="964" spans="1:48" x14ac:dyDescent="0.25">
      <c r="A964" s="6">
        <v>10961</v>
      </c>
      <c r="B964" s="6">
        <v>449238</v>
      </c>
      <c r="C964" s="6">
        <v>5424580</v>
      </c>
      <c r="D964" s="205">
        <v>17</v>
      </c>
      <c r="E964" s="6" t="s">
        <v>211</v>
      </c>
      <c r="F964" s="6">
        <v>2</v>
      </c>
      <c r="G964" s="6">
        <v>112</v>
      </c>
      <c r="H964" s="6">
        <v>224</v>
      </c>
      <c r="I964" s="6">
        <v>200</v>
      </c>
      <c r="J964" s="6">
        <f t="shared" ref="J964:J1027" si="90">I964*H964</f>
        <v>44800</v>
      </c>
      <c r="K964" s="6"/>
      <c r="L964" s="84">
        <f t="shared" si="86"/>
        <v>45714.285714285717</v>
      </c>
      <c r="M964" s="7"/>
      <c r="N964" s="7"/>
      <c r="O964" s="7"/>
      <c r="P964" s="7"/>
      <c r="Q964" s="7"/>
      <c r="R964" s="7"/>
      <c r="S964" s="119" t="s">
        <v>54</v>
      </c>
      <c r="T964" s="117">
        <v>2</v>
      </c>
      <c r="U964" s="10">
        <v>0</v>
      </c>
      <c r="V964" s="98">
        <f t="shared" si="87"/>
        <v>0</v>
      </c>
      <c r="W964" s="119" t="s">
        <v>54</v>
      </c>
      <c r="X964" s="117">
        <v>2</v>
      </c>
      <c r="Y964" s="10">
        <v>0</v>
      </c>
      <c r="Z964" s="98"/>
      <c r="AA964" s="9">
        <v>1031</v>
      </c>
      <c r="AB964" s="119" t="s">
        <v>54</v>
      </c>
      <c r="AC964" s="117">
        <v>2</v>
      </c>
      <c r="AD964" s="10">
        <v>0</v>
      </c>
      <c r="AE964" s="110">
        <f>(Tabelle1[[#This Row],[gesamter Wärmebedarf unter Berücksichtigung Wirkungsgrad Gasfeuerungsanlage (Gas) '[kWh/a'] 2030]]*0.7)/8760</f>
        <v>0</v>
      </c>
      <c r="AF964" s="8">
        <f t="shared" ref="AF964:AF1027" si="91">((AD964*$O$4)/$P$4)/31536000</f>
        <v>0</v>
      </c>
      <c r="AG964" s="119" t="s">
        <v>54</v>
      </c>
      <c r="AH964" s="117">
        <v>2</v>
      </c>
      <c r="AI964" s="10">
        <v>0</v>
      </c>
      <c r="AJ964" s="98">
        <f t="shared" si="88"/>
        <v>0</v>
      </c>
      <c r="AK964" s="119" t="s">
        <v>54</v>
      </c>
      <c r="AL964" s="117">
        <v>2</v>
      </c>
      <c r="AM964" s="10">
        <v>0</v>
      </c>
      <c r="AN964" s="98"/>
      <c r="AO964" s="119" t="s">
        <v>54</v>
      </c>
      <c r="AP964" s="117">
        <v>2</v>
      </c>
      <c r="AQ964" s="10">
        <v>0</v>
      </c>
      <c r="AR964" s="98">
        <f t="shared" si="89"/>
        <v>0</v>
      </c>
      <c r="AS964" s="119" t="s">
        <v>54</v>
      </c>
      <c r="AT964" s="117">
        <v>2</v>
      </c>
      <c r="AU964" s="10">
        <v>0</v>
      </c>
      <c r="AV964" s="8"/>
    </row>
    <row r="965" spans="1:48" x14ac:dyDescent="0.25">
      <c r="A965" s="6">
        <v>10962</v>
      </c>
      <c r="B965" s="6">
        <v>449206</v>
      </c>
      <c r="C965" s="6">
        <v>5424601</v>
      </c>
      <c r="D965" s="205">
        <v>18</v>
      </c>
      <c r="E965" s="6" t="s">
        <v>212</v>
      </c>
      <c r="F965" s="6">
        <v>1</v>
      </c>
      <c r="G965" s="6">
        <v>150</v>
      </c>
      <c r="H965" s="6">
        <v>150</v>
      </c>
      <c r="I965" s="6">
        <v>110</v>
      </c>
      <c r="J965" s="6">
        <f t="shared" si="90"/>
        <v>16500</v>
      </c>
      <c r="K965" s="6"/>
      <c r="L965" s="84">
        <f t="shared" ref="L965:L1028" si="92">J965/$K$4</f>
        <v>16836.734693877552</v>
      </c>
      <c r="M965" s="7"/>
      <c r="N965" s="7"/>
      <c r="O965" s="7"/>
      <c r="P965" s="7"/>
      <c r="Q965" s="7"/>
      <c r="R965" s="7"/>
      <c r="S965" s="119" t="s">
        <v>53</v>
      </c>
      <c r="T965" s="117">
        <v>1</v>
      </c>
      <c r="U965" s="10">
        <v>16836.734693877552</v>
      </c>
      <c r="V965" s="98">
        <f t="shared" ref="V965:V1028" si="93">((U965*$M$4)/$N$4)/31536000</f>
        <v>3.3668698052259696E-5</v>
      </c>
      <c r="W965" s="119" t="s">
        <v>53</v>
      </c>
      <c r="X965" s="117">
        <v>1</v>
      </c>
      <c r="Y965" s="10">
        <v>16836.734693877552</v>
      </c>
      <c r="Z965" s="98"/>
      <c r="AA965" s="9">
        <v>1348</v>
      </c>
      <c r="AB965" s="119" t="s">
        <v>53</v>
      </c>
      <c r="AC965" s="117">
        <v>1</v>
      </c>
      <c r="AD965" s="10">
        <v>16836.734693877552</v>
      </c>
      <c r="AE965" s="110">
        <f>(Tabelle1[[#This Row],[gesamter Wärmebedarf unter Berücksichtigung Wirkungsgrad Gasfeuerungsanlage (Gas) '[kWh/a'] 2030]]*0.7)/8760</f>
        <v>1.3454011741682974</v>
      </c>
      <c r="AF965" s="8">
        <f t="shared" si="91"/>
        <v>3.2550355411802309E-5</v>
      </c>
      <c r="AG965" s="119" t="s">
        <v>53</v>
      </c>
      <c r="AH965" s="117">
        <v>1</v>
      </c>
      <c r="AI965" s="10">
        <v>16836.734693877552</v>
      </c>
      <c r="AJ965" s="98">
        <f t="shared" ref="AJ965:AJ1028" si="94">((AI965*$Q$4)/$R$4)/31536000</f>
        <v>1.599888433303306E-5</v>
      </c>
      <c r="AK965" s="119" t="s">
        <v>53</v>
      </c>
      <c r="AL965" s="117">
        <v>1</v>
      </c>
      <c r="AM965" s="10">
        <v>16836.734693877552</v>
      </c>
      <c r="AN965" s="98"/>
      <c r="AO965" s="119" t="s">
        <v>54</v>
      </c>
      <c r="AP965" s="117">
        <v>1</v>
      </c>
      <c r="AQ965" s="10">
        <v>0</v>
      </c>
      <c r="AR965" s="98">
        <f t="shared" ref="AR965:AR1028" si="95">((AQ965*$Q$4)/$R$4)/31536000</f>
        <v>0</v>
      </c>
      <c r="AS965" s="119" t="s">
        <v>54</v>
      </c>
      <c r="AT965" s="117">
        <v>1</v>
      </c>
      <c r="AU965" s="10">
        <v>0</v>
      </c>
      <c r="AV965" s="8"/>
    </row>
    <row r="966" spans="1:48" x14ac:dyDescent="0.25">
      <c r="A966" s="6">
        <v>10963</v>
      </c>
      <c r="B966" s="6">
        <v>449206</v>
      </c>
      <c r="C966" s="6">
        <v>5424593</v>
      </c>
      <c r="D966" s="205">
        <v>17</v>
      </c>
      <c r="E966" s="6" t="s">
        <v>212</v>
      </c>
      <c r="F966" s="6">
        <v>1</v>
      </c>
      <c r="G966" s="6">
        <v>150</v>
      </c>
      <c r="H966" s="6">
        <v>150</v>
      </c>
      <c r="I966" s="6">
        <v>70</v>
      </c>
      <c r="J966" s="6">
        <f t="shared" si="90"/>
        <v>10500</v>
      </c>
      <c r="K966" s="6"/>
      <c r="L966" s="84">
        <f t="shared" si="92"/>
        <v>10714.285714285714</v>
      </c>
      <c r="M966" s="7"/>
      <c r="N966" s="7"/>
      <c r="O966" s="7"/>
      <c r="P966" s="7"/>
      <c r="Q966" s="7"/>
      <c r="R966" s="7"/>
      <c r="S966" s="119" t="s">
        <v>53</v>
      </c>
      <c r="T966" s="117">
        <v>1</v>
      </c>
      <c r="U966" s="10">
        <v>10714.285714285714</v>
      </c>
      <c r="V966" s="98">
        <f t="shared" si="93"/>
        <v>2.1425535124165258E-5</v>
      </c>
      <c r="W966" s="119" t="s">
        <v>53</v>
      </c>
      <c r="X966" s="117">
        <v>1</v>
      </c>
      <c r="Y966" s="10">
        <v>10714.285714285714</v>
      </c>
      <c r="Z966" s="98"/>
      <c r="AA966" s="9">
        <v>806</v>
      </c>
      <c r="AB966" s="119" t="s">
        <v>53</v>
      </c>
      <c r="AC966" s="117">
        <v>1</v>
      </c>
      <c r="AD966" s="10">
        <v>10714.285714285714</v>
      </c>
      <c r="AE966" s="110">
        <f>(Tabelle1[[#This Row],[gesamter Wärmebedarf unter Berücksichtigung Wirkungsgrad Gasfeuerungsanlage (Gas) '[kWh/a'] 2030]]*0.7)/8760</f>
        <v>0.8561643835616437</v>
      </c>
      <c r="AF966" s="8">
        <f t="shared" si="91"/>
        <v>2.0713862534783285E-5</v>
      </c>
      <c r="AG966" s="119" t="s">
        <v>53</v>
      </c>
      <c r="AH966" s="117">
        <v>1</v>
      </c>
      <c r="AI966" s="10">
        <v>10714.285714285714</v>
      </c>
      <c r="AJ966" s="98">
        <f t="shared" si="94"/>
        <v>1.0181108211930127E-5</v>
      </c>
      <c r="AK966" s="119" t="s">
        <v>54</v>
      </c>
      <c r="AL966" s="117">
        <v>1</v>
      </c>
      <c r="AM966" s="10">
        <v>0</v>
      </c>
      <c r="AN966" s="98"/>
      <c r="AO966" s="119" t="s">
        <v>54</v>
      </c>
      <c r="AP966" s="117">
        <v>1</v>
      </c>
      <c r="AQ966" s="10">
        <v>0</v>
      </c>
      <c r="AR966" s="98">
        <f t="shared" si="95"/>
        <v>0</v>
      </c>
      <c r="AS966" s="119" t="s">
        <v>54</v>
      </c>
      <c r="AT966" s="117">
        <v>1</v>
      </c>
      <c r="AU966" s="10">
        <v>0</v>
      </c>
      <c r="AV966" s="8"/>
    </row>
    <row r="967" spans="1:48" x14ac:dyDescent="0.25">
      <c r="A967" s="6">
        <v>10964</v>
      </c>
      <c r="B967" s="6">
        <v>449210</v>
      </c>
      <c r="C967" s="6">
        <v>5424585</v>
      </c>
      <c r="D967" s="205">
        <v>12</v>
      </c>
      <c r="E967" s="6" t="s">
        <v>212</v>
      </c>
      <c r="F967" s="6">
        <v>1</v>
      </c>
      <c r="G967" s="6">
        <v>150</v>
      </c>
      <c r="H967" s="6">
        <v>150</v>
      </c>
      <c r="I967" s="6">
        <v>170</v>
      </c>
      <c r="J967" s="6">
        <f t="shared" si="90"/>
        <v>25500</v>
      </c>
      <c r="K967" s="6"/>
      <c r="L967" s="84">
        <f t="shared" si="92"/>
        <v>26020.408163265307</v>
      </c>
      <c r="M967" s="7"/>
      <c r="N967" s="7"/>
      <c r="O967" s="7"/>
      <c r="P967" s="7"/>
      <c r="Q967" s="7"/>
      <c r="R967" s="7"/>
      <c r="S967" s="119" t="s">
        <v>54</v>
      </c>
      <c r="T967" s="117">
        <v>1</v>
      </c>
      <c r="U967" s="10">
        <v>0</v>
      </c>
      <c r="V967" s="98">
        <f t="shared" si="93"/>
        <v>0</v>
      </c>
      <c r="W967" s="119" t="s">
        <v>54</v>
      </c>
      <c r="X967" s="117">
        <v>1</v>
      </c>
      <c r="Y967" s="10">
        <v>0</v>
      </c>
      <c r="Z967" s="98"/>
      <c r="AA967" s="9">
        <v>810</v>
      </c>
      <c r="AB967" s="119" t="s">
        <v>54</v>
      </c>
      <c r="AC967" s="117">
        <v>1</v>
      </c>
      <c r="AD967" s="10">
        <v>0</v>
      </c>
      <c r="AE967" s="110">
        <f>(Tabelle1[[#This Row],[gesamter Wärmebedarf unter Berücksichtigung Wirkungsgrad Gasfeuerungsanlage (Gas) '[kWh/a'] 2030]]*0.7)/8760</f>
        <v>0</v>
      </c>
      <c r="AF967" s="8">
        <f t="shared" si="91"/>
        <v>0</v>
      </c>
      <c r="AG967" s="119" t="s">
        <v>54</v>
      </c>
      <c r="AH967" s="117">
        <v>1</v>
      </c>
      <c r="AI967" s="10">
        <v>0</v>
      </c>
      <c r="AJ967" s="98">
        <f t="shared" si="94"/>
        <v>0</v>
      </c>
      <c r="AK967" s="119" t="s">
        <v>54</v>
      </c>
      <c r="AL967" s="117">
        <v>1</v>
      </c>
      <c r="AM967" s="10">
        <v>0</v>
      </c>
      <c r="AN967" s="98"/>
      <c r="AO967" s="119" t="s">
        <v>54</v>
      </c>
      <c r="AP967" s="117">
        <v>1</v>
      </c>
      <c r="AQ967" s="10">
        <v>0</v>
      </c>
      <c r="AR967" s="98">
        <f t="shared" si="95"/>
        <v>0</v>
      </c>
      <c r="AS967" s="119" t="s">
        <v>54</v>
      </c>
      <c r="AT967" s="117">
        <v>1</v>
      </c>
      <c r="AU967" s="10">
        <v>0</v>
      </c>
      <c r="AV967" s="8"/>
    </row>
    <row r="968" spans="1:48" x14ac:dyDescent="0.25">
      <c r="A968" s="6">
        <v>10965</v>
      </c>
      <c r="B968" s="6">
        <v>449210</v>
      </c>
      <c r="C968" s="6">
        <v>5424579</v>
      </c>
      <c r="D968" s="205">
        <v>11</v>
      </c>
      <c r="E968" s="6" t="s">
        <v>212</v>
      </c>
      <c r="F968" s="6">
        <v>1</v>
      </c>
      <c r="G968" s="6">
        <v>150</v>
      </c>
      <c r="H968" s="6">
        <v>150</v>
      </c>
      <c r="I968" s="6">
        <v>90</v>
      </c>
      <c r="J968" s="6">
        <f t="shared" si="90"/>
        <v>13500</v>
      </c>
      <c r="K968" s="6"/>
      <c r="L968" s="84">
        <f t="shared" si="92"/>
        <v>13775.510204081633</v>
      </c>
      <c r="M968" s="7"/>
      <c r="N968" s="7"/>
      <c r="O968" s="7"/>
      <c r="P968" s="7"/>
      <c r="Q968" s="7"/>
      <c r="R968" s="7"/>
      <c r="S968" s="119" t="s">
        <v>54</v>
      </c>
      <c r="T968" s="117">
        <v>1</v>
      </c>
      <c r="U968" s="10">
        <v>0</v>
      </c>
      <c r="V968" s="98">
        <f t="shared" si="93"/>
        <v>0</v>
      </c>
      <c r="W968" s="119" t="s">
        <v>54</v>
      </c>
      <c r="X968" s="117">
        <v>1</v>
      </c>
      <c r="Y968" s="10">
        <v>0</v>
      </c>
      <c r="Z968" s="98"/>
      <c r="AA968" s="9">
        <v>955</v>
      </c>
      <c r="AB968" s="119" t="s">
        <v>54</v>
      </c>
      <c r="AC968" s="117">
        <v>1</v>
      </c>
      <c r="AD968" s="10">
        <v>0</v>
      </c>
      <c r="AE968" s="110">
        <f>(Tabelle1[[#This Row],[gesamter Wärmebedarf unter Berücksichtigung Wirkungsgrad Gasfeuerungsanlage (Gas) '[kWh/a'] 2030]]*0.7)/8760</f>
        <v>0</v>
      </c>
      <c r="AF968" s="8">
        <f t="shared" si="91"/>
        <v>0</v>
      </c>
      <c r="AG968" s="119" t="s">
        <v>54</v>
      </c>
      <c r="AH968" s="117">
        <v>1</v>
      </c>
      <c r="AI968" s="10">
        <v>0</v>
      </c>
      <c r="AJ968" s="98">
        <f t="shared" si="94"/>
        <v>0</v>
      </c>
      <c r="AK968" s="119" t="s">
        <v>54</v>
      </c>
      <c r="AL968" s="117">
        <v>1</v>
      </c>
      <c r="AM968" s="10">
        <v>0</v>
      </c>
      <c r="AN968" s="98"/>
      <c r="AO968" s="119" t="s">
        <v>54</v>
      </c>
      <c r="AP968" s="117">
        <v>1</v>
      </c>
      <c r="AQ968" s="10">
        <v>0</v>
      </c>
      <c r="AR968" s="98">
        <f t="shared" si="95"/>
        <v>0</v>
      </c>
      <c r="AS968" s="119" t="s">
        <v>54</v>
      </c>
      <c r="AT968" s="117">
        <v>1</v>
      </c>
      <c r="AU968" s="10">
        <v>0</v>
      </c>
      <c r="AV968" s="8"/>
    </row>
    <row r="969" spans="1:48" x14ac:dyDescent="0.25">
      <c r="A969" s="6">
        <v>10966</v>
      </c>
      <c r="B969" s="6">
        <v>449203</v>
      </c>
      <c r="C969" s="6">
        <v>5424556</v>
      </c>
      <c r="D969" s="205">
        <v>13</v>
      </c>
      <c r="E969" s="6" t="s">
        <v>212</v>
      </c>
      <c r="F969" s="6">
        <v>1</v>
      </c>
      <c r="G969" s="6">
        <v>150</v>
      </c>
      <c r="H969" s="6">
        <v>150</v>
      </c>
      <c r="I969" s="6">
        <v>100</v>
      </c>
      <c r="J969" s="6">
        <f t="shared" si="90"/>
        <v>15000</v>
      </c>
      <c r="K969" s="6"/>
      <c r="L969" s="84">
        <f t="shared" si="92"/>
        <v>15306.122448979591</v>
      </c>
      <c r="M969" s="7"/>
      <c r="N969" s="7"/>
      <c r="O969" s="7"/>
      <c r="P969" s="7"/>
      <c r="Q969" s="7"/>
      <c r="R969" s="7"/>
      <c r="S969" s="119" t="s">
        <v>53</v>
      </c>
      <c r="T969" s="117">
        <v>1</v>
      </c>
      <c r="U969" s="10">
        <v>15306.122448979591</v>
      </c>
      <c r="V969" s="98">
        <f t="shared" si="93"/>
        <v>3.0607907320236087E-5</v>
      </c>
      <c r="W969" s="119" t="s">
        <v>53</v>
      </c>
      <c r="X969" s="117">
        <v>1</v>
      </c>
      <c r="Y969" s="10">
        <v>15306.122448979591</v>
      </c>
      <c r="Z969" s="98"/>
      <c r="AA969" s="9">
        <v>1213</v>
      </c>
      <c r="AB969" s="119" t="s">
        <v>53</v>
      </c>
      <c r="AC969" s="117">
        <v>1</v>
      </c>
      <c r="AD969" s="10">
        <v>15306.122448979591</v>
      </c>
      <c r="AE969" s="110">
        <f>(Tabelle1[[#This Row],[gesamter Wärmebedarf unter Berücksichtigung Wirkungsgrad Gasfeuerungsanlage (Gas) '[kWh/a'] 2030]]*0.7)/8760</f>
        <v>1.2230919765166339</v>
      </c>
      <c r="AF969" s="8">
        <f t="shared" si="91"/>
        <v>2.9591232192547556E-5</v>
      </c>
      <c r="AG969" s="119" t="s">
        <v>53</v>
      </c>
      <c r="AH969" s="117">
        <v>1</v>
      </c>
      <c r="AI969" s="10">
        <v>15306.122448979591</v>
      </c>
      <c r="AJ969" s="98">
        <f t="shared" si="94"/>
        <v>1.4544440302757324E-5</v>
      </c>
      <c r="AK969" s="119" t="s">
        <v>53</v>
      </c>
      <c r="AL969" s="117">
        <v>1</v>
      </c>
      <c r="AM969" s="10">
        <v>15306.122448979591</v>
      </c>
      <c r="AN969" s="98"/>
      <c r="AO969" s="119" t="s">
        <v>53</v>
      </c>
      <c r="AP969" s="117">
        <v>1</v>
      </c>
      <c r="AQ969" s="10">
        <v>15306.122448979591</v>
      </c>
      <c r="AR969" s="98">
        <f t="shared" si="95"/>
        <v>1.4544440302757324E-5</v>
      </c>
      <c r="AS969" s="119" t="s">
        <v>53</v>
      </c>
      <c r="AT969" s="117">
        <v>1</v>
      </c>
      <c r="AU969" s="10">
        <v>15306.122448979591</v>
      </c>
      <c r="AV969" s="8"/>
    </row>
    <row r="970" spans="1:48" x14ac:dyDescent="0.25">
      <c r="A970" s="6">
        <v>10967</v>
      </c>
      <c r="B970" s="6">
        <v>449193</v>
      </c>
      <c r="C970" s="6">
        <v>5424561</v>
      </c>
      <c r="D970" s="205">
        <v>13</v>
      </c>
      <c r="E970" s="6" t="s">
        <v>195</v>
      </c>
      <c r="F970" s="6">
        <v>1</v>
      </c>
      <c r="G970" s="6">
        <v>90</v>
      </c>
      <c r="H970" s="6">
        <v>90</v>
      </c>
      <c r="I970" s="6">
        <v>190</v>
      </c>
      <c r="J970" s="6">
        <f t="shared" si="90"/>
        <v>17100</v>
      </c>
      <c r="K970" s="6"/>
      <c r="L970" s="84">
        <f t="shared" si="92"/>
        <v>17448.979591836734</v>
      </c>
      <c r="M970" s="7"/>
      <c r="N970" s="7"/>
      <c r="O970" s="7"/>
      <c r="P970" s="7"/>
      <c r="Q970" s="7"/>
      <c r="R970" s="7"/>
      <c r="S970" s="119" t="s">
        <v>54</v>
      </c>
      <c r="T970" s="117">
        <v>1</v>
      </c>
      <c r="U970" s="10">
        <v>0</v>
      </c>
      <c r="V970" s="98">
        <f t="shared" si="93"/>
        <v>0</v>
      </c>
      <c r="W970" s="119" t="s">
        <v>54</v>
      </c>
      <c r="X970" s="117">
        <v>1</v>
      </c>
      <c r="Y970" s="10">
        <v>0</v>
      </c>
      <c r="Z970" s="98"/>
      <c r="AA970" s="9">
        <v>210</v>
      </c>
      <c r="AB970" s="119" t="s">
        <v>54</v>
      </c>
      <c r="AC970" s="117">
        <v>1</v>
      </c>
      <c r="AD970" s="10">
        <v>0</v>
      </c>
      <c r="AE970" s="110">
        <f>(Tabelle1[[#This Row],[gesamter Wärmebedarf unter Berücksichtigung Wirkungsgrad Gasfeuerungsanlage (Gas) '[kWh/a'] 2030]]*0.7)/8760</f>
        <v>0</v>
      </c>
      <c r="AF970" s="8">
        <f t="shared" si="91"/>
        <v>0</v>
      </c>
      <c r="AG970" s="119" t="s">
        <v>54</v>
      </c>
      <c r="AH970" s="117">
        <v>1</v>
      </c>
      <c r="AI970" s="10">
        <v>0</v>
      </c>
      <c r="AJ970" s="98">
        <f t="shared" si="94"/>
        <v>0</v>
      </c>
      <c r="AK970" s="119" t="s">
        <v>54</v>
      </c>
      <c r="AL970" s="117">
        <v>1</v>
      </c>
      <c r="AM970" s="10">
        <v>0</v>
      </c>
      <c r="AN970" s="98"/>
      <c r="AO970" s="119" t="s">
        <v>54</v>
      </c>
      <c r="AP970" s="117">
        <v>1</v>
      </c>
      <c r="AQ970" s="10">
        <v>0</v>
      </c>
      <c r="AR970" s="98">
        <f t="shared" si="95"/>
        <v>0</v>
      </c>
      <c r="AS970" s="119" t="s">
        <v>54</v>
      </c>
      <c r="AT970" s="117">
        <v>1</v>
      </c>
      <c r="AU970" s="10">
        <v>0</v>
      </c>
      <c r="AV970" s="8"/>
    </row>
    <row r="971" spans="1:48" x14ac:dyDescent="0.25">
      <c r="A971" s="6">
        <v>10968</v>
      </c>
      <c r="B971" s="6">
        <v>449174</v>
      </c>
      <c r="C971" s="6">
        <v>5424572</v>
      </c>
      <c r="D971" s="205">
        <v>11</v>
      </c>
      <c r="E971" s="6" t="s">
        <v>195</v>
      </c>
      <c r="F971" s="6">
        <v>1</v>
      </c>
      <c r="G971" s="6">
        <v>90</v>
      </c>
      <c r="H971" s="6">
        <v>90</v>
      </c>
      <c r="I971" s="6">
        <v>90</v>
      </c>
      <c r="J971" s="6">
        <f t="shared" si="90"/>
        <v>8100</v>
      </c>
      <c r="K971" s="6"/>
      <c r="L971" s="84">
        <f t="shared" si="92"/>
        <v>8265.3061224489793</v>
      </c>
      <c r="M971" s="7"/>
      <c r="N971" s="7"/>
      <c r="O971" s="7"/>
      <c r="P971" s="7"/>
      <c r="Q971" s="7"/>
      <c r="R971" s="7"/>
      <c r="S971" s="119" t="s">
        <v>54</v>
      </c>
      <c r="T971" s="117">
        <v>1</v>
      </c>
      <c r="U971" s="10">
        <v>0</v>
      </c>
      <c r="V971" s="98">
        <f t="shared" si="93"/>
        <v>0</v>
      </c>
      <c r="W971" s="119" t="s">
        <v>54</v>
      </c>
      <c r="X971" s="117">
        <v>1</v>
      </c>
      <c r="Y971" s="10">
        <v>0</v>
      </c>
      <c r="Z971" s="98"/>
      <c r="AA971" s="9">
        <v>1542</v>
      </c>
      <c r="AB971" s="119" t="s">
        <v>54</v>
      </c>
      <c r="AC971" s="117">
        <v>1</v>
      </c>
      <c r="AD971" s="10">
        <v>0</v>
      </c>
      <c r="AE971" s="110">
        <f>(Tabelle1[[#This Row],[gesamter Wärmebedarf unter Berücksichtigung Wirkungsgrad Gasfeuerungsanlage (Gas) '[kWh/a'] 2030]]*0.7)/8760</f>
        <v>0</v>
      </c>
      <c r="AF971" s="8">
        <f t="shared" si="91"/>
        <v>0</v>
      </c>
      <c r="AG971" s="119" t="s">
        <v>54</v>
      </c>
      <c r="AH971" s="117">
        <v>1</v>
      </c>
      <c r="AI971" s="10">
        <v>0</v>
      </c>
      <c r="AJ971" s="98">
        <f t="shared" si="94"/>
        <v>0</v>
      </c>
      <c r="AK971" s="119" t="s">
        <v>54</v>
      </c>
      <c r="AL971" s="117">
        <v>1</v>
      </c>
      <c r="AM971" s="10">
        <v>0</v>
      </c>
      <c r="AN971" s="98"/>
      <c r="AO971" s="119" t="s">
        <v>54</v>
      </c>
      <c r="AP971" s="117">
        <v>1</v>
      </c>
      <c r="AQ971" s="10">
        <v>0</v>
      </c>
      <c r="AR971" s="98">
        <f t="shared" si="95"/>
        <v>0</v>
      </c>
      <c r="AS971" s="119" t="s">
        <v>54</v>
      </c>
      <c r="AT971" s="117">
        <v>1</v>
      </c>
      <c r="AU971" s="10">
        <v>0</v>
      </c>
      <c r="AV971" s="8"/>
    </row>
    <row r="972" spans="1:48" x14ac:dyDescent="0.25">
      <c r="A972" s="6">
        <v>10969</v>
      </c>
      <c r="B972" s="6">
        <v>449178</v>
      </c>
      <c r="C972" s="6">
        <v>5424595</v>
      </c>
      <c r="D972" s="205">
        <v>12</v>
      </c>
      <c r="E972" s="6" t="s">
        <v>211</v>
      </c>
      <c r="F972" s="6">
        <v>2</v>
      </c>
      <c r="G972" s="6">
        <v>112</v>
      </c>
      <c r="H972" s="6">
        <v>224</v>
      </c>
      <c r="I972" s="6">
        <v>120</v>
      </c>
      <c r="J972" s="6">
        <f t="shared" si="90"/>
        <v>26880</v>
      </c>
      <c r="K972" s="6"/>
      <c r="L972" s="84">
        <f t="shared" si="92"/>
        <v>27428.571428571428</v>
      </c>
      <c r="M972" s="7"/>
      <c r="N972" s="7"/>
      <c r="O972" s="7"/>
      <c r="P972" s="7"/>
      <c r="Q972" s="7"/>
      <c r="R972" s="7"/>
      <c r="S972" s="119" t="s">
        <v>53</v>
      </c>
      <c r="T972" s="117">
        <v>2</v>
      </c>
      <c r="U972" s="10">
        <v>27428.571428571428</v>
      </c>
      <c r="V972" s="98">
        <f t="shared" si="93"/>
        <v>5.4849369917863061E-5</v>
      </c>
      <c r="W972" s="119" t="s">
        <v>53</v>
      </c>
      <c r="X972" s="117">
        <v>2</v>
      </c>
      <c r="Y972" s="10">
        <v>27428.571428571428</v>
      </c>
      <c r="Z972" s="98"/>
      <c r="AA972" s="9">
        <v>1212</v>
      </c>
      <c r="AB972" s="119" t="s">
        <v>53</v>
      </c>
      <c r="AC972" s="117">
        <v>2</v>
      </c>
      <c r="AD972" s="10">
        <v>27428.571428571428</v>
      </c>
      <c r="AE972" s="110">
        <f>(Tabelle1[[#This Row],[gesamter Wärmebedarf unter Berücksichtigung Wirkungsgrad Gasfeuerungsanlage (Gas) '[kWh/a'] 2030]]*0.7)/8760</f>
        <v>2.1917808219178077</v>
      </c>
      <c r="AF972" s="8">
        <f t="shared" si="91"/>
        <v>5.3027488089045207E-5</v>
      </c>
      <c r="AG972" s="119" t="s">
        <v>53</v>
      </c>
      <c r="AH972" s="117">
        <v>2</v>
      </c>
      <c r="AI972" s="10">
        <v>27428.571428571428</v>
      </c>
      <c r="AJ972" s="98">
        <f t="shared" si="94"/>
        <v>2.6063637022541129E-5</v>
      </c>
      <c r="AK972" s="119" t="s">
        <v>53</v>
      </c>
      <c r="AL972" s="117">
        <v>2</v>
      </c>
      <c r="AM972" s="10">
        <v>27428.571428571428</v>
      </c>
      <c r="AN972" s="98"/>
      <c r="AO972" s="119" t="s">
        <v>54</v>
      </c>
      <c r="AP972" s="117">
        <v>2</v>
      </c>
      <c r="AQ972" s="10">
        <v>0</v>
      </c>
      <c r="AR972" s="98">
        <f t="shared" si="95"/>
        <v>0</v>
      </c>
      <c r="AS972" s="119" t="s">
        <v>54</v>
      </c>
      <c r="AT972" s="117">
        <v>2</v>
      </c>
      <c r="AU972" s="10">
        <v>0</v>
      </c>
      <c r="AV972" s="8"/>
    </row>
    <row r="973" spans="1:48" x14ac:dyDescent="0.25">
      <c r="A973" s="6">
        <v>10970</v>
      </c>
      <c r="B973" s="6">
        <v>449165</v>
      </c>
      <c r="C973" s="6">
        <v>5424577</v>
      </c>
      <c r="D973" s="205">
        <v>10</v>
      </c>
      <c r="E973" s="6" t="s">
        <v>212</v>
      </c>
      <c r="F973" s="6">
        <v>1</v>
      </c>
      <c r="G973" s="6">
        <v>150</v>
      </c>
      <c r="H973" s="6">
        <v>150</v>
      </c>
      <c r="I973" s="6">
        <v>150</v>
      </c>
      <c r="J973" s="6">
        <f t="shared" si="90"/>
        <v>22500</v>
      </c>
      <c r="K973" s="6"/>
      <c r="L973" s="84">
        <f t="shared" si="92"/>
        <v>22959.18367346939</v>
      </c>
      <c r="M973" s="7"/>
      <c r="N973" s="7"/>
      <c r="O973" s="7"/>
      <c r="P973" s="7"/>
      <c r="Q973" s="7"/>
      <c r="R973" s="7"/>
      <c r="S973" s="119" t="s">
        <v>53</v>
      </c>
      <c r="T973" s="117">
        <v>1</v>
      </c>
      <c r="U973" s="10">
        <v>22959.18367346939</v>
      </c>
      <c r="V973" s="98">
        <f t="shared" si="93"/>
        <v>4.5911860980354138E-5</v>
      </c>
      <c r="W973" s="119" t="s">
        <v>53</v>
      </c>
      <c r="X973" s="117">
        <v>1</v>
      </c>
      <c r="Y973" s="10">
        <v>22959.18367346939</v>
      </c>
      <c r="Z973" s="98"/>
      <c r="AA973" s="9">
        <v>1126</v>
      </c>
      <c r="AB973" s="119" t="s">
        <v>53</v>
      </c>
      <c r="AC973" s="117">
        <v>1</v>
      </c>
      <c r="AD973" s="10">
        <v>22959.18367346939</v>
      </c>
      <c r="AE973" s="110">
        <f>(Tabelle1[[#This Row],[gesamter Wärmebedarf unter Berücksichtigung Wirkungsgrad Gasfeuerungsanlage (Gas) '[kWh/a'] 2030]]*0.7)/8760</f>
        <v>1.8346379647749511</v>
      </c>
      <c r="AF973" s="8">
        <f t="shared" si="91"/>
        <v>4.4386848288821333E-5</v>
      </c>
      <c r="AG973" s="119" t="s">
        <v>53</v>
      </c>
      <c r="AH973" s="117">
        <v>1</v>
      </c>
      <c r="AI973" s="10">
        <v>22959.18367346939</v>
      </c>
      <c r="AJ973" s="98">
        <f t="shared" si="94"/>
        <v>2.1816660454135991E-5</v>
      </c>
      <c r="AK973" s="119" t="s">
        <v>53</v>
      </c>
      <c r="AL973" s="117">
        <v>1</v>
      </c>
      <c r="AM973" s="10">
        <v>22959.18367346939</v>
      </c>
      <c r="AN973" s="98"/>
      <c r="AO973" s="119" t="s">
        <v>53</v>
      </c>
      <c r="AP973" s="117">
        <v>1</v>
      </c>
      <c r="AQ973" s="10">
        <v>22959.18367346939</v>
      </c>
      <c r="AR973" s="98">
        <f t="shared" si="95"/>
        <v>2.1816660454135991E-5</v>
      </c>
      <c r="AS973" s="119" t="s">
        <v>53</v>
      </c>
      <c r="AT973" s="117">
        <v>1</v>
      </c>
      <c r="AU973" s="10">
        <v>22959.18367346939</v>
      </c>
      <c r="AV973" s="8"/>
    </row>
    <row r="974" spans="1:48" x14ac:dyDescent="0.25">
      <c r="A974" s="6">
        <v>10971</v>
      </c>
      <c r="B974" s="6">
        <v>449152</v>
      </c>
      <c r="C974" s="6">
        <v>5424607</v>
      </c>
      <c r="D974" s="205">
        <v>12</v>
      </c>
      <c r="E974" s="6" t="s">
        <v>212</v>
      </c>
      <c r="F974" s="6">
        <v>1</v>
      </c>
      <c r="G974" s="6">
        <v>150</v>
      </c>
      <c r="H974" s="6">
        <v>150</v>
      </c>
      <c r="I974" s="6">
        <v>170</v>
      </c>
      <c r="J974" s="6">
        <f t="shared" si="90"/>
        <v>25500</v>
      </c>
      <c r="K974" s="6"/>
      <c r="L974" s="84">
        <f t="shared" si="92"/>
        <v>26020.408163265307</v>
      </c>
      <c r="M974" s="7"/>
      <c r="N974" s="7"/>
      <c r="O974" s="7"/>
      <c r="P974" s="7"/>
      <c r="Q974" s="7"/>
      <c r="R974" s="7"/>
      <c r="S974" s="119" t="s">
        <v>53</v>
      </c>
      <c r="T974" s="117">
        <v>1</v>
      </c>
      <c r="U974" s="10">
        <v>26020.408163265307</v>
      </c>
      <c r="V974" s="98">
        <f t="shared" si="93"/>
        <v>5.2033442444401349E-5</v>
      </c>
      <c r="W974" s="119" t="s">
        <v>53</v>
      </c>
      <c r="X974" s="117">
        <v>1</v>
      </c>
      <c r="Y974" s="10">
        <v>26020.408163265307</v>
      </c>
      <c r="Z974" s="98"/>
      <c r="AA974" s="9">
        <v>1327</v>
      </c>
      <c r="AB974" s="119" t="s">
        <v>53</v>
      </c>
      <c r="AC974" s="117">
        <v>1</v>
      </c>
      <c r="AD974" s="10">
        <v>26020.408163265307</v>
      </c>
      <c r="AE974" s="110">
        <f>(Tabelle1[[#This Row],[gesamter Wärmebedarf unter Berücksichtigung Wirkungsgrad Gasfeuerungsanlage (Gas) '[kWh/a'] 2030]]*0.7)/8760</f>
        <v>2.0792563600782779</v>
      </c>
      <c r="AF974" s="8">
        <f t="shared" si="91"/>
        <v>5.0305094727330838E-5</v>
      </c>
      <c r="AG974" s="119" t="s">
        <v>53</v>
      </c>
      <c r="AH974" s="117">
        <v>1</v>
      </c>
      <c r="AI974" s="10">
        <v>26020.408163265307</v>
      </c>
      <c r="AJ974" s="98">
        <f t="shared" si="94"/>
        <v>2.4725548514687455E-5</v>
      </c>
      <c r="AK974" s="119" t="s">
        <v>53</v>
      </c>
      <c r="AL974" s="117">
        <v>1</v>
      </c>
      <c r="AM974" s="10">
        <v>26020.408163265307</v>
      </c>
      <c r="AN974" s="98"/>
      <c r="AO974" s="119" t="s">
        <v>53</v>
      </c>
      <c r="AP974" s="117">
        <v>1</v>
      </c>
      <c r="AQ974" s="10">
        <v>26020.408163265307</v>
      </c>
      <c r="AR974" s="98">
        <f t="shared" si="95"/>
        <v>2.4725548514687455E-5</v>
      </c>
      <c r="AS974" s="119" t="s">
        <v>53</v>
      </c>
      <c r="AT974" s="117">
        <v>1</v>
      </c>
      <c r="AU974" s="10">
        <v>26020.408163265307</v>
      </c>
      <c r="AV974" s="8"/>
    </row>
    <row r="975" spans="1:48" x14ac:dyDescent="0.25">
      <c r="A975" s="6">
        <v>10972</v>
      </c>
      <c r="B975" s="6">
        <v>449145</v>
      </c>
      <c r="C975" s="6">
        <v>5424610</v>
      </c>
      <c r="D975" s="205">
        <v>12</v>
      </c>
      <c r="E975" s="6" t="s">
        <v>212</v>
      </c>
      <c r="F975" s="6">
        <v>1</v>
      </c>
      <c r="G975" s="6">
        <v>150</v>
      </c>
      <c r="H975" s="6">
        <v>150</v>
      </c>
      <c r="I975" s="6">
        <v>140</v>
      </c>
      <c r="J975" s="6">
        <f t="shared" si="90"/>
        <v>21000</v>
      </c>
      <c r="K975" s="6"/>
      <c r="L975" s="84">
        <f t="shared" si="92"/>
        <v>21428.571428571428</v>
      </c>
      <c r="M975" s="7"/>
      <c r="N975" s="7"/>
      <c r="O975" s="7"/>
      <c r="P975" s="7"/>
      <c r="Q975" s="7"/>
      <c r="R975" s="7"/>
      <c r="S975" s="119" t="s">
        <v>54</v>
      </c>
      <c r="T975" s="117">
        <v>1</v>
      </c>
      <c r="U975" s="10">
        <v>0</v>
      </c>
      <c r="V975" s="98">
        <f t="shared" si="93"/>
        <v>0</v>
      </c>
      <c r="W975" s="119" t="s">
        <v>54</v>
      </c>
      <c r="X975" s="117">
        <v>1</v>
      </c>
      <c r="Y975" s="10">
        <v>0</v>
      </c>
      <c r="Z975" s="98"/>
      <c r="AA975" s="9">
        <v>1355</v>
      </c>
      <c r="AB975" s="119" t="s">
        <v>54</v>
      </c>
      <c r="AC975" s="117">
        <v>1</v>
      </c>
      <c r="AD975" s="10">
        <v>0</v>
      </c>
      <c r="AE975" s="110">
        <f>(Tabelle1[[#This Row],[gesamter Wärmebedarf unter Berücksichtigung Wirkungsgrad Gasfeuerungsanlage (Gas) '[kWh/a'] 2030]]*0.7)/8760</f>
        <v>0</v>
      </c>
      <c r="AF975" s="8">
        <f t="shared" si="91"/>
        <v>0</v>
      </c>
      <c r="AG975" s="119" t="s">
        <v>54</v>
      </c>
      <c r="AH975" s="117">
        <v>1</v>
      </c>
      <c r="AI975" s="10">
        <v>0</v>
      </c>
      <c r="AJ975" s="98">
        <f t="shared" si="94"/>
        <v>0</v>
      </c>
      <c r="AK975" s="119" t="s">
        <v>54</v>
      </c>
      <c r="AL975" s="117">
        <v>1</v>
      </c>
      <c r="AM975" s="10">
        <v>0</v>
      </c>
      <c r="AN975" s="98"/>
      <c r="AO975" s="119" t="s">
        <v>54</v>
      </c>
      <c r="AP975" s="117">
        <v>1</v>
      </c>
      <c r="AQ975" s="10">
        <v>0</v>
      </c>
      <c r="AR975" s="98">
        <f t="shared" si="95"/>
        <v>0</v>
      </c>
      <c r="AS975" s="119" t="s">
        <v>54</v>
      </c>
      <c r="AT975" s="117">
        <v>1</v>
      </c>
      <c r="AU975" s="10">
        <v>0</v>
      </c>
      <c r="AV975" s="8"/>
    </row>
    <row r="976" spans="1:48" x14ac:dyDescent="0.25">
      <c r="A976" s="6">
        <v>10973</v>
      </c>
      <c r="B976" s="6">
        <v>449171</v>
      </c>
      <c r="C976" s="6">
        <v>5424599</v>
      </c>
      <c r="D976" s="205">
        <v>13</v>
      </c>
      <c r="E976" s="6" t="s">
        <v>211</v>
      </c>
      <c r="F976" s="6">
        <v>2</v>
      </c>
      <c r="G976" s="6">
        <v>112</v>
      </c>
      <c r="H976" s="6">
        <v>224</v>
      </c>
      <c r="I976" s="6">
        <v>160</v>
      </c>
      <c r="J976" s="6">
        <f t="shared" si="90"/>
        <v>35840</v>
      </c>
      <c r="K976" s="6"/>
      <c r="L976" s="84">
        <f t="shared" si="92"/>
        <v>36571.428571428572</v>
      </c>
      <c r="M976" s="7"/>
      <c r="N976" s="7"/>
      <c r="O976" s="7"/>
      <c r="P976" s="7"/>
      <c r="Q976" s="7"/>
      <c r="R976" s="7"/>
      <c r="S976" s="119" t="s">
        <v>53</v>
      </c>
      <c r="T976" s="117">
        <v>2</v>
      </c>
      <c r="U976" s="10">
        <v>36571.428571428572</v>
      </c>
      <c r="V976" s="98">
        <f t="shared" si="93"/>
        <v>7.3132493223817424E-5</v>
      </c>
      <c r="W976" s="119" t="s">
        <v>53</v>
      </c>
      <c r="X976" s="117">
        <v>2</v>
      </c>
      <c r="Y976" s="10">
        <v>36571.428571428572</v>
      </c>
      <c r="Z976" s="98"/>
      <c r="AA976" s="9">
        <v>602</v>
      </c>
      <c r="AB976" s="119" t="s">
        <v>53</v>
      </c>
      <c r="AC976" s="117">
        <v>2</v>
      </c>
      <c r="AD976" s="10">
        <v>36571.428571428572</v>
      </c>
      <c r="AE976" s="110">
        <f>(Tabelle1[[#This Row],[gesamter Wärmebedarf unter Berücksichtigung Wirkungsgrad Gasfeuerungsanlage (Gas) '[kWh/a'] 2030]]*0.7)/8760</f>
        <v>2.9223744292237441</v>
      </c>
      <c r="AF976" s="8">
        <f t="shared" si="91"/>
        <v>7.0703317452060289E-5</v>
      </c>
      <c r="AG976" s="119" t="s">
        <v>53</v>
      </c>
      <c r="AH976" s="117">
        <v>2</v>
      </c>
      <c r="AI976" s="10">
        <v>36571.428571428572</v>
      </c>
      <c r="AJ976" s="98">
        <f t="shared" si="94"/>
        <v>3.4751516030054841E-5</v>
      </c>
      <c r="AK976" s="119" t="s">
        <v>53</v>
      </c>
      <c r="AL976" s="117">
        <v>2</v>
      </c>
      <c r="AM976" s="10">
        <v>36571.428571428572</v>
      </c>
      <c r="AN976" s="98"/>
      <c r="AO976" s="119" t="s">
        <v>54</v>
      </c>
      <c r="AP976" s="117">
        <v>2</v>
      </c>
      <c r="AQ976" s="10">
        <v>0</v>
      </c>
      <c r="AR976" s="98">
        <f t="shared" si="95"/>
        <v>0</v>
      </c>
      <c r="AS976" s="119" t="s">
        <v>54</v>
      </c>
      <c r="AT976" s="117">
        <v>2</v>
      </c>
      <c r="AU976" s="10">
        <v>0</v>
      </c>
      <c r="AV976" s="8"/>
    </row>
    <row r="977" spans="1:48" x14ac:dyDescent="0.25">
      <c r="A977" s="6">
        <v>10974</v>
      </c>
      <c r="B977" s="6">
        <v>449144</v>
      </c>
      <c r="C977" s="6">
        <v>5424585</v>
      </c>
      <c r="D977" s="205">
        <v>11</v>
      </c>
      <c r="E977" s="6" t="s">
        <v>212</v>
      </c>
      <c r="F977" s="6">
        <v>1</v>
      </c>
      <c r="G977" s="6">
        <v>150</v>
      </c>
      <c r="H977" s="6">
        <v>150</v>
      </c>
      <c r="I977" s="6">
        <v>200</v>
      </c>
      <c r="J977" s="6">
        <f t="shared" si="90"/>
        <v>30000</v>
      </c>
      <c r="K977" s="6"/>
      <c r="L977" s="84">
        <f t="shared" si="92"/>
        <v>30612.244897959183</v>
      </c>
      <c r="M977" s="7"/>
      <c r="N977" s="7"/>
      <c r="O977" s="7"/>
      <c r="P977" s="7"/>
      <c r="Q977" s="7"/>
      <c r="R977" s="7"/>
      <c r="S977" s="119" t="s">
        <v>53</v>
      </c>
      <c r="T977" s="117">
        <v>1</v>
      </c>
      <c r="U977" s="10">
        <v>30612.244897959183</v>
      </c>
      <c r="V977" s="98">
        <f t="shared" si="93"/>
        <v>6.1215814640472175E-5</v>
      </c>
      <c r="W977" s="119" t="s">
        <v>53</v>
      </c>
      <c r="X977" s="117">
        <v>1</v>
      </c>
      <c r="Y977" s="10">
        <v>30612.244897959183</v>
      </c>
      <c r="Z977" s="98"/>
      <c r="AA977" s="9">
        <v>1535</v>
      </c>
      <c r="AB977" s="119" t="s">
        <v>53</v>
      </c>
      <c r="AC977" s="117">
        <v>1</v>
      </c>
      <c r="AD977" s="10">
        <v>30612.244897959183</v>
      </c>
      <c r="AE977" s="110">
        <f>(Tabelle1[[#This Row],[gesamter Wärmebedarf unter Berücksichtigung Wirkungsgrad Gasfeuerungsanlage (Gas) '[kWh/a'] 2030]]*0.7)/8760</f>
        <v>2.4461839530332679</v>
      </c>
      <c r="AF977" s="8">
        <f t="shared" si="91"/>
        <v>5.9182464385095113E-5</v>
      </c>
      <c r="AG977" s="119" t="s">
        <v>53</v>
      </c>
      <c r="AH977" s="117">
        <v>1</v>
      </c>
      <c r="AI977" s="10">
        <v>30612.244897959183</v>
      </c>
      <c r="AJ977" s="98">
        <f t="shared" si="94"/>
        <v>2.9088880605514649E-5</v>
      </c>
      <c r="AK977" s="119" t="s">
        <v>53</v>
      </c>
      <c r="AL977" s="117">
        <v>1</v>
      </c>
      <c r="AM977" s="10">
        <v>30612.244897959183</v>
      </c>
      <c r="AN977" s="98"/>
      <c r="AO977" s="119" t="s">
        <v>53</v>
      </c>
      <c r="AP977" s="117">
        <v>1</v>
      </c>
      <c r="AQ977" s="10">
        <v>30612.244897959183</v>
      </c>
      <c r="AR977" s="98">
        <f t="shared" si="95"/>
        <v>2.9088880605514649E-5</v>
      </c>
      <c r="AS977" s="119" t="s">
        <v>53</v>
      </c>
      <c r="AT977" s="117">
        <v>1</v>
      </c>
      <c r="AU977" s="10">
        <v>30612.244897959183</v>
      </c>
      <c r="AV977" s="8"/>
    </row>
    <row r="978" spans="1:48" x14ac:dyDescent="0.25">
      <c r="A978" s="6">
        <v>10975</v>
      </c>
      <c r="B978" s="6">
        <v>449135</v>
      </c>
      <c r="C978" s="6">
        <v>5424589</v>
      </c>
      <c r="D978" s="205">
        <v>11</v>
      </c>
      <c r="E978" s="6" t="s">
        <v>212</v>
      </c>
      <c r="F978" s="6">
        <v>1</v>
      </c>
      <c r="G978" s="6">
        <v>150</v>
      </c>
      <c r="H978" s="6">
        <v>150</v>
      </c>
      <c r="I978" s="6">
        <v>110</v>
      </c>
      <c r="J978" s="6">
        <f t="shared" si="90"/>
        <v>16500</v>
      </c>
      <c r="K978" s="6"/>
      <c r="L978" s="84">
        <f t="shared" si="92"/>
        <v>16836.734693877552</v>
      </c>
      <c r="M978" s="7"/>
      <c r="N978" s="7"/>
      <c r="O978" s="7"/>
      <c r="P978" s="7"/>
      <c r="Q978" s="7"/>
      <c r="R978" s="7"/>
      <c r="S978" s="119" t="s">
        <v>54</v>
      </c>
      <c r="T978" s="117">
        <v>1</v>
      </c>
      <c r="U978" s="10">
        <v>0</v>
      </c>
      <c r="V978" s="98">
        <f t="shared" si="93"/>
        <v>0</v>
      </c>
      <c r="W978" s="119" t="s">
        <v>54</v>
      </c>
      <c r="X978" s="117">
        <v>1</v>
      </c>
      <c r="Y978" s="10">
        <v>0</v>
      </c>
      <c r="Z978" s="98"/>
      <c r="AA978" s="9">
        <v>177</v>
      </c>
      <c r="AB978" s="119" t="s">
        <v>54</v>
      </c>
      <c r="AC978" s="117">
        <v>1</v>
      </c>
      <c r="AD978" s="10">
        <v>0</v>
      </c>
      <c r="AE978" s="110">
        <f>(Tabelle1[[#This Row],[gesamter Wärmebedarf unter Berücksichtigung Wirkungsgrad Gasfeuerungsanlage (Gas) '[kWh/a'] 2030]]*0.7)/8760</f>
        <v>0</v>
      </c>
      <c r="AF978" s="8">
        <f t="shared" si="91"/>
        <v>0</v>
      </c>
      <c r="AG978" s="119" t="s">
        <v>54</v>
      </c>
      <c r="AH978" s="117">
        <v>1</v>
      </c>
      <c r="AI978" s="10">
        <v>0</v>
      </c>
      <c r="AJ978" s="98">
        <f t="shared" si="94"/>
        <v>0</v>
      </c>
      <c r="AK978" s="119" t="s">
        <v>54</v>
      </c>
      <c r="AL978" s="117">
        <v>1</v>
      </c>
      <c r="AM978" s="10">
        <v>0</v>
      </c>
      <c r="AN978" s="98"/>
      <c r="AO978" s="119" t="s">
        <v>54</v>
      </c>
      <c r="AP978" s="117">
        <v>1</v>
      </c>
      <c r="AQ978" s="10">
        <v>0</v>
      </c>
      <c r="AR978" s="98">
        <f t="shared" si="95"/>
        <v>0</v>
      </c>
      <c r="AS978" s="119" t="s">
        <v>54</v>
      </c>
      <c r="AT978" s="117">
        <v>1</v>
      </c>
      <c r="AU978" s="10">
        <v>0</v>
      </c>
      <c r="AV978" s="8"/>
    </row>
    <row r="979" spans="1:48" x14ac:dyDescent="0.25">
      <c r="A979" s="6">
        <v>10976</v>
      </c>
      <c r="B979" s="6">
        <v>449126</v>
      </c>
      <c r="C979" s="6">
        <v>5424617</v>
      </c>
      <c r="D979" s="205">
        <v>11</v>
      </c>
      <c r="E979" s="6" t="s">
        <v>212</v>
      </c>
      <c r="F979" s="6">
        <v>1</v>
      </c>
      <c r="G979" s="6">
        <v>150</v>
      </c>
      <c r="H979" s="6">
        <v>150</v>
      </c>
      <c r="I979" s="6">
        <v>120</v>
      </c>
      <c r="J979" s="6">
        <f t="shared" si="90"/>
        <v>18000</v>
      </c>
      <c r="K979" s="6"/>
      <c r="L979" s="84">
        <f t="shared" si="92"/>
        <v>18367.34693877551</v>
      </c>
      <c r="M979" s="7"/>
      <c r="N979" s="7"/>
      <c r="O979" s="7"/>
      <c r="P979" s="7"/>
      <c r="Q979" s="7"/>
      <c r="R979" s="7"/>
      <c r="S979" s="119" t="s">
        <v>54</v>
      </c>
      <c r="T979" s="117">
        <v>1</v>
      </c>
      <c r="U979" s="10">
        <v>0</v>
      </c>
      <c r="V979" s="98">
        <f t="shared" si="93"/>
        <v>0</v>
      </c>
      <c r="W979" s="119" t="s">
        <v>54</v>
      </c>
      <c r="X979" s="117">
        <v>1</v>
      </c>
      <c r="Y979" s="10">
        <v>0</v>
      </c>
      <c r="Z979" s="98"/>
      <c r="AA979" s="9">
        <v>384</v>
      </c>
      <c r="AB979" s="119" t="s">
        <v>54</v>
      </c>
      <c r="AC979" s="117">
        <v>1</v>
      </c>
      <c r="AD979" s="10">
        <v>0</v>
      </c>
      <c r="AE979" s="110">
        <f>(Tabelle1[[#This Row],[gesamter Wärmebedarf unter Berücksichtigung Wirkungsgrad Gasfeuerungsanlage (Gas) '[kWh/a'] 2030]]*0.7)/8760</f>
        <v>0</v>
      </c>
      <c r="AF979" s="8">
        <f t="shared" si="91"/>
        <v>0</v>
      </c>
      <c r="AG979" s="119" t="s">
        <v>54</v>
      </c>
      <c r="AH979" s="117">
        <v>1</v>
      </c>
      <c r="AI979" s="10">
        <v>0</v>
      </c>
      <c r="AJ979" s="98">
        <f t="shared" si="94"/>
        <v>0</v>
      </c>
      <c r="AK979" s="119" t="s">
        <v>54</v>
      </c>
      <c r="AL979" s="117">
        <v>1</v>
      </c>
      <c r="AM979" s="10">
        <v>0</v>
      </c>
      <c r="AN979" s="98"/>
      <c r="AO979" s="119" t="s">
        <v>54</v>
      </c>
      <c r="AP979" s="117">
        <v>1</v>
      </c>
      <c r="AQ979" s="10">
        <v>0</v>
      </c>
      <c r="AR979" s="98">
        <f t="shared" si="95"/>
        <v>0</v>
      </c>
      <c r="AS979" s="119" t="s">
        <v>54</v>
      </c>
      <c r="AT979" s="117">
        <v>1</v>
      </c>
      <c r="AU979" s="10">
        <v>0</v>
      </c>
      <c r="AV979" s="8"/>
    </row>
    <row r="980" spans="1:48" x14ac:dyDescent="0.25">
      <c r="A980" s="6">
        <v>10977</v>
      </c>
      <c r="B980" s="6">
        <v>449113</v>
      </c>
      <c r="C980" s="6">
        <v>5424595</v>
      </c>
      <c r="D980" s="205">
        <v>15</v>
      </c>
      <c r="E980" s="75" t="s">
        <v>210</v>
      </c>
      <c r="F980" s="6">
        <v>6.73</v>
      </c>
      <c r="G980" s="6">
        <v>70</v>
      </c>
      <c r="H980" s="6">
        <v>471.1</v>
      </c>
      <c r="I980" s="6">
        <v>130</v>
      </c>
      <c r="J980" s="6">
        <f t="shared" si="90"/>
        <v>61243</v>
      </c>
      <c r="K980" s="6"/>
      <c r="L980" s="84">
        <f t="shared" si="92"/>
        <v>62492.857142857145</v>
      </c>
      <c r="M980" s="7"/>
      <c r="N980" s="7"/>
      <c r="O980" s="7"/>
      <c r="P980" s="7"/>
      <c r="Q980" s="7"/>
      <c r="R980" s="7"/>
      <c r="S980" s="119" t="s">
        <v>54</v>
      </c>
      <c r="T980" s="117">
        <v>6.73</v>
      </c>
      <c r="U980" s="10">
        <v>0</v>
      </c>
      <c r="V980" s="98">
        <f t="shared" si="93"/>
        <v>0</v>
      </c>
      <c r="W980" s="119" t="s">
        <v>54</v>
      </c>
      <c r="X980" s="117">
        <v>6.73</v>
      </c>
      <c r="Y980" s="10">
        <v>0</v>
      </c>
      <c r="Z980" s="98"/>
      <c r="AA980" s="9">
        <v>1204</v>
      </c>
      <c r="AB980" s="119" t="s">
        <v>54</v>
      </c>
      <c r="AC980" s="117">
        <v>6.73</v>
      </c>
      <c r="AD980" s="10">
        <v>0</v>
      </c>
      <c r="AE980" s="110">
        <f>(Tabelle1[[#This Row],[gesamter Wärmebedarf unter Berücksichtigung Wirkungsgrad Gasfeuerungsanlage (Gas) '[kWh/a'] 2030]]*0.7)/8760</f>
        <v>0</v>
      </c>
      <c r="AF980" s="8">
        <f t="shared" si="91"/>
        <v>0</v>
      </c>
      <c r="AG980" s="119" t="s">
        <v>54</v>
      </c>
      <c r="AH980" s="117">
        <v>6.73</v>
      </c>
      <c r="AI980" s="10">
        <v>0</v>
      </c>
      <c r="AJ980" s="98">
        <f t="shared" si="94"/>
        <v>0</v>
      </c>
      <c r="AK980" s="119" t="s">
        <v>54</v>
      </c>
      <c r="AL980" s="117">
        <v>6.73</v>
      </c>
      <c r="AM980" s="10">
        <v>0</v>
      </c>
      <c r="AN980" s="98"/>
      <c r="AO980" s="119" t="s">
        <v>54</v>
      </c>
      <c r="AP980" s="117">
        <v>6.73</v>
      </c>
      <c r="AQ980" s="10">
        <v>0</v>
      </c>
      <c r="AR980" s="98">
        <f t="shared" si="95"/>
        <v>0</v>
      </c>
      <c r="AS980" s="119" t="s">
        <v>54</v>
      </c>
      <c r="AT980" s="117">
        <v>6.73</v>
      </c>
      <c r="AU980" s="10">
        <v>0</v>
      </c>
      <c r="AV980" s="8"/>
    </row>
    <row r="981" spans="1:48" x14ac:dyDescent="0.25">
      <c r="A981" s="6">
        <v>10978</v>
      </c>
      <c r="B981" s="6">
        <v>449119</v>
      </c>
      <c r="C981" s="6">
        <v>5424621</v>
      </c>
      <c r="D981" s="205">
        <v>11</v>
      </c>
      <c r="E981" s="6" t="s">
        <v>195</v>
      </c>
      <c r="F981" s="6">
        <v>1</v>
      </c>
      <c r="G981" s="6">
        <v>90</v>
      </c>
      <c r="H981" s="6">
        <v>90</v>
      </c>
      <c r="I981" s="6">
        <v>160</v>
      </c>
      <c r="J981" s="6">
        <f t="shared" si="90"/>
        <v>14400</v>
      </c>
      <c r="K981" s="6"/>
      <c r="L981" s="84">
        <f t="shared" si="92"/>
        <v>14693.877551020409</v>
      </c>
      <c r="M981" s="7"/>
      <c r="N981" s="7"/>
      <c r="O981" s="7"/>
      <c r="P981" s="7"/>
      <c r="Q981" s="7"/>
      <c r="R981" s="7"/>
      <c r="S981" s="119" t="s">
        <v>53</v>
      </c>
      <c r="T981" s="117">
        <v>1</v>
      </c>
      <c r="U981" s="10">
        <v>14693.877551020409</v>
      </c>
      <c r="V981" s="98">
        <f t="shared" si="93"/>
        <v>2.9383591027426649E-5</v>
      </c>
      <c r="W981" s="119" t="s">
        <v>53</v>
      </c>
      <c r="X981" s="117">
        <v>1</v>
      </c>
      <c r="Y981" s="10">
        <v>14693.877551020409</v>
      </c>
      <c r="Z981" s="98"/>
      <c r="AA981" s="9">
        <v>117</v>
      </c>
      <c r="AB981" s="119" t="s">
        <v>53</v>
      </c>
      <c r="AC981" s="117">
        <v>1</v>
      </c>
      <c r="AD981" s="10">
        <v>14693.877551020409</v>
      </c>
      <c r="AE981" s="110">
        <f>(Tabelle1[[#This Row],[gesamter Wärmebedarf unter Berücksichtigung Wirkungsgrad Gasfeuerungsanlage (Gas) '[kWh/a'] 2030]]*0.7)/8760</f>
        <v>1.1741682974559688</v>
      </c>
      <c r="AF981" s="8">
        <f t="shared" si="91"/>
        <v>2.8407582904845656E-5</v>
      </c>
      <c r="AG981" s="119" t="s">
        <v>53</v>
      </c>
      <c r="AH981" s="117">
        <v>1</v>
      </c>
      <c r="AI981" s="10">
        <v>14693.877551020409</v>
      </c>
      <c r="AJ981" s="98">
        <f t="shared" si="94"/>
        <v>1.3962662690647035E-5</v>
      </c>
      <c r="AK981" s="119" t="s">
        <v>53</v>
      </c>
      <c r="AL981" s="117">
        <v>1</v>
      </c>
      <c r="AM981" s="10">
        <v>14693.877551020409</v>
      </c>
      <c r="AN981" s="98"/>
      <c r="AO981" s="119" t="s">
        <v>53</v>
      </c>
      <c r="AP981" s="117">
        <v>1</v>
      </c>
      <c r="AQ981" s="10">
        <v>14693.877551020409</v>
      </c>
      <c r="AR981" s="98">
        <f t="shared" si="95"/>
        <v>1.3962662690647035E-5</v>
      </c>
      <c r="AS981" s="119" t="s">
        <v>53</v>
      </c>
      <c r="AT981" s="117">
        <v>1</v>
      </c>
      <c r="AU981" s="10">
        <v>14693.877551020409</v>
      </c>
      <c r="AV981" s="8"/>
    </row>
    <row r="982" spans="1:48" x14ac:dyDescent="0.25">
      <c r="A982" s="6">
        <v>10979</v>
      </c>
      <c r="B982" s="6">
        <v>449099</v>
      </c>
      <c r="C982" s="6">
        <v>5424619</v>
      </c>
      <c r="D982" s="205">
        <v>10</v>
      </c>
      <c r="E982" s="6" t="s">
        <v>211</v>
      </c>
      <c r="F982" s="6">
        <v>2</v>
      </c>
      <c r="G982" s="6">
        <v>112</v>
      </c>
      <c r="H982" s="6">
        <v>224</v>
      </c>
      <c r="I982" s="6">
        <v>170</v>
      </c>
      <c r="J982" s="6">
        <f t="shared" si="90"/>
        <v>38080</v>
      </c>
      <c r="K982" s="6"/>
      <c r="L982" s="84">
        <f t="shared" si="92"/>
        <v>38857.142857142855</v>
      </c>
      <c r="M982" s="7"/>
      <c r="N982" s="7"/>
      <c r="O982" s="7"/>
      <c r="P982" s="7"/>
      <c r="Q982" s="7"/>
      <c r="R982" s="7"/>
      <c r="S982" s="119" t="s">
        <v>54</v>
      </c>
      <c r="T982" s="117">
        <v>2</v>
      </c>
      <c r="U982" s="10">
        <v>0</v>
      </c>
      <c r="V982" s="98">
        <f t="shared" si="93"/>
        <v>0</v>
      </c>
      <c r="W982" s="119" t="s">
        <v>54</v>
      </c>
      <c r="X982" s="117">
        <v>2</v>
      </c>
      <c r="Y982" s="10">
        <v>0</v>
      </c>
      <c r="Z982" s="98"/>
      <c r="AA982" s="9">
        <v>460</v>
      </c>
      <c r="AB982" s="119" t="s">
        <v>54</v>
      </c>
      <c r="AC982" s="117">
        <v>2</v>
      </c>
      <c r="AD982" s="10">
        <v>0</v>
      </c>
      <c r="AE982" s="110">
        <f>(Tabelle1[[#This Row],[gesamter Wärmebedarf unter Berücksichtigung Wirkungsgrad Gasfeuerungsanlage (Gas) '[kWh/a'] 2030]]*0.7)/8760</f>
        <v>0</v>
      </c>
      <c r="AF982" s="8">
        <f t="shared" si="91"/>
        <v>0</v>
      </c>
      <c r="AG982" s="119" t="s">
        <v>54</v>
      </c>
      <c r="AH982" s="117">
        <v>2</v>
      </c>
      <c r="AI982" s="10">
        <v>0</v>
      </c>
      <c r="AJ982" s="98">
        <f t="shared" si="94"/>
        <v>0</v>
      </c>
      <c r="AK982" s="119" t="s">
        <v>54</v>
      </c>
      <c r="AL982" s="117">
        <v>2</v>
      </c>
      <c r="AM982" s="10">
        <v>0</v>
      </c>
      <c r="AN982" s="98"/>
      <c r="AO982" s="119" t="s">
        <v>54</v>
      </c>
      <c r="AP982" s="117">
        <v>2</v>
      </c>
      <c r="AQ982" s="10">
        <v>0</v>
      </c>
      <c r="AR982" s="98">
        <f t="shared" si="95"/>
        <v>0</v>
      </c>
      <c r="AS982" s="119" t="s">
        <v>54</v>
      </c>
      <c r="AT982" s="117">
        <v>2</v>
      </c>
      <c r="AU982" s="10">
        <v>0</v>
      </c>
      <c r="AV982" s="8"/>
    </row>
    <row r="983" spans="1:48" x14ac:dyDescent="0.25">
      <c r="A983" s="6">
        <v>10980</v>
      </c>
      <c r="B983" s="6">
        <v>449077</v>
      </c>
      <c r="C983" s="6">
        <v>5424598</v>
      </c>
      <c r="D983" s="205">
        <v>13</v>
      </c>
      <c r="E983" s="6" t="s">
        <v>212</v>
      </c>
      <c r="F983" s="6">
        <v>1</v>
      </c>
      <c r="G983" s="6">
        <v>150</v>
      </c>
      <c r="H983" s="6">
        <v>150</v>
      </c>
      <c r="I983" s="6">
        <v>170</v>
      </c>
      <c r="J983" s="6">
        <f t="shared" si="90"/>
        <v>25500</v>
      </c>
      <c r="K983" s="6"/>
      <c r="L983" s="84">
        <f t="shared" si="92"/>
        <v>26020.408163265307</v>
      </c>
      <c r="M983" s="7"/>
      <c r="N983" s="7"/>
      <c r="O983" s="7"/>
      <c r="P983" s="7"/>
      <c r="Q983" s="7"/>
      <c r="R983" s="7"/>
      <c r="S983" s="119" t="s">
        <v>54</v>
      </c>
      <c r="T983" s="117">
        <v>1</v>
      </c>
      <c r="U983" s="10">
        <v>0</v>
      </c>
      <c r="V983" s="98">
        <f t="shared" si="93"/>
        <v>0</v>
      </c>
      <c r="W983" s="119" t="s">
        <v>54</v>
      </c>
      <c r="X983" s="117">
        <v>1</v>
      </c>
      <c r="Y983" s="10">
        <v>0</v>
      </c>
      <c r="Z983" s="98"/>
      <c r="AA983" s="9">
        <v>1144</v>
      </c>
      <c r="AB983" s="119" t="s">
        <v>54</v>
      </c>
      <c r="AC983" s="117">
        <v>1</v>
      </c>
      <c r="AD983" s="10">
        <v>0</v>
      </c>
      <c r="AE983" s="110">
        <f>(Tabelle1[[#This Row],[gesamter Wärmebedarf unter Berücksichtigung Wirkungsgrad Gasfeuerungsanlage (Gas) '[kWh/a'] 2030]]*0.7)/8760</f>
        <v>0</v>
      </c>
      <c r="AF983" s="8">
        <f t="shared" si="91"/>
        <v>0</v>
      </c>
      <c r="AG983" s="119" t="s">
        <v>54</v>
      </c>
      <c r="AH983" s="117">
        <v>1</v>
      </c>
      <c r="AI983" s="10">
        <v>0</v>
      </c>
      <c r="AJ983" s="98">
        <f t="shared" si="94"/>
        <v>0</v>
      </c>
      <c r="AK983" s="119" t="s">
        <v>54</v>
      </c>
      <c r="AL983" s="117">
        <v>1</v>
      </c>
      <c r="AM983" s="10">
        <v>0</v>
      </c>
      <c r="AN983" s="98"/>
      <c r="AO983" s="119" t="s">
        <v>54</v>
      </c>
      <c r="AP983" s="117">
        <v>1</v>
      </c>
      <c r="AQ983" s="10">
        <v>0</v>
      </c>
      <c r="AR983" s="98">
        <f t="shared" si="95"/>
        <v>0</v>
      </c>
      <c r="AS983" s="119" t="s">
        <v>54</v>
      </c>
      <c r="AT983" s="117">
        <v>1</v>
      </c>
      <c r="AU983" s="10">
        <v>0</v>
      </c>
      <c r="AV983" s="8"/>
    </row>
    <row r="984" spans="1:48" x14ac:dyDescent="0.25">
      <c r="A984" s="6">
        <v>10981</v>
      </c>
      <c r="B984" s="6">
        <v>449095</v>
      </c>
      <c r="C984" s="6">
        <v>5424572</v>
      </c>
      <c r="D984" s="205">
        <v>13</v>
      </c>
      <c r="E984" s="75" t="s">
        <v>210</v>
      </c>
      <c r="F984" s="6">
        <v>6.73</v>
      </c>
      <c r="G984" s="6">
        <v>70</v>
      </c>
      <c r="H984" s="6">
        <v>471.1</v>
      </c>
      <c r="I984" s="6">
        <v>100</v>
      </c>
      <c r="J984" s="6">
        <f t="shared" si="90"/>
        <v>47110</v>
      </c>
      <c r="K984" s="6"/>
      <c r="L984" s="84">
        <f t="shared" si="92"/>
        <v>48071.428571428572</v>
      </c>
      <c r="M984" s="7"/>
      <c r="N984" s="7"/>
      <c r="O984" s="7"/>
      <c r="P984" s="7"/>
      <c r="Q984" s="7"/>
      <c r="R984" s="7"/>
      <c r="S984" s="119" t="s">
        <v>54</v>
      </c>
      <c r="T984" s="117">
        <v>6.73</v>
      </c>
      <c r="U984" s="10">
        <v>0</v>
      </c>
      <c r="V984" s="98">
        <f t="shared" si="93"/>
        <v>0</v>
      </c>
      <c r="W984" s="119" t="s">
        <v>54</v>
      </c>
      <c r="X984" s="117">
        <v>6.73</v>
      </c>
      <c r="Y984" s="10">
        <v>0</v>
      </c>
      <c r="Z984" s="98"/>
      <c r="AA984" s="9">
        <v>191</v>
      </c>
      <c r="AB984" s="119" t="s">
        <v>54</v>
      </c>
      <c r="AC984" s="117">
        <v>6.73</v>
      </c>
      <c r="AD984" s="10">
        <v>0</v>
      </c>
      <c r="AE984" s="110">
        <f>(Tabelle1[[#This Row],[gesamter Wärmebedarf unter Berücksichtigung Wirkungsgrad Gasfeuerungsanlage (Gas) '[kWh/a'] 2030]]*0.7)/8760</f>
        <v>0</v>
      </c>
      <c r="AF984" s="8">
        <f t="shared" si="91"/>
        <v>0</v>
      </c>
      <c r="AG984" s="119" t="s">
        <v>54</v>
      </c>
      <c r="AH984" s="117">
        <v>6.73</v>
      </c>
      <c r="AI984" s="10">
        <v>0</v>
      </c>
      <c r="AJ984" s="98">
        <f t="shared" si="94"/>
        <v>0</v>
      </c>
      <c r="AK984" s="119" t="s">
        <v>54</v>
      </c>
      <c r="AL984" s="117">
        <v>6.73</v>
      </c>
      <c r="AM984" s="10">
        <v>0</v>
      </c>
      <c r="AN984" s="98"/>
      <c r="AO984" s="119" t="s">
        <v>54</v>
      </c>
      <c r="AP984" s="117">
        <v>6.73</v>
      </c>
      <c r="AQ984" s="10">
        <v>0</v>
      </c>
      <c r="AR984" s="98">
        <f t="shared" si="95"/>
        <v>0</v>
      </c>
      <c r="AS984" s="119" t="s">
        <v>54</v>
      </c>
      <c r="AT984" s="117">
        <v>6.73</v>
      </c>
      <c r="AU984" s="10">
        <v>0</v>
      </c>
      <c r="AV984" s="8"/>
    </row>
    <row r="985" spans="1:48" x14ac:dyDescent="0.25">
      <c r="A985" s="6">
        <v>10982</v>
      </c>
      <c r="B985" s="6">
        <v>449077</v>
      </c>
      <c r="C985" s="6">
        <v>5424554</v>
      </c>
      <c r="D985" s="205">
        <v>13</v>
      </c>
      <c r="E985" s="6" t="s">
        <v>212</v>
      </c>
      <c r="F985" s="6">
        <v>1</v>
      </c>
      <c r="G985" s="6">
        <v>150</v>
      </c>
      <c r="H985" s="6">
        <v>150</v>
      </c>
      <c r="I985" s="6">
        <v>190</v>
      </c>
      <c r="J985" s="6">
        <f t="shared" si="90"/>
        <v>28500</v>
      </c>
      <c r="K985" s="6"/>
      <c r="L985" s="84">
        <f t="shared" si="92"/>
        <v>29081.632653061224</v>
      </c>
      <c r="M985" s="7"/>
      <c r="N985" s="7"/>
      <c r="O985" s="7"/>
      <c r="P985" s="7"/>
      <c r="Q985" s="7"/>
      <c r="R985" s="7"/>
      <c r="S985" s="119" t="s">
        <v>53</v>
      </c>
      <c r="T985" s="117">
        <v>1</v>
      </c>
      <c r="U985" s="10">
        <v>29081.632653061224</v>
      </c>
      <c r="V985" s="98">
        <f t="shared" si="93"/>
        <v>5.8155023908448559E-5</v>
      </c>
      <c r="W985" s="119" t="s">
        <v>53</v>
      </c>
      <c r="X985" s="117">
        <v>1</v>
      </c>
      <c r="Y985" s="10">
        <v>29081.632653061224</v>
      </c>
      <c r="Z985" s="98"/>
      <c r="AA985" s="9">
        <v>1585</v>
      </c>
      <c r="AB985" s="119" t="s">
        <v>53</v>
      </c>
      <c r="AC985" s="117">
        <v>1</v>
      </c>
      <c r="AD985" s="10">
        <v>29081.632653061224</v>
      </c>
      <c r="AE985" s="110">
        <f>(Tabelle1[[#This Row],[gesamter Wärmebedarf unter Berücksichtigung Wirkungsgrad Gasfeuerungsanlage (Gas) '[kWh/a'] 2030]]*0.7)/8760</f>
        <v>2.3238747553816044</v>
      </c>
      <c r="AF985" s="8">
        <f t="shared" si="91"/>
        <v>5.622334116584035E-5</v>
      </c>
      <c r="AG985" s="119" t="s">
        <v>53</v>
      </c>
      <c r="AH985" s="117">
        <v>1</v>
      </c>
      <c r="AI985" s="10">
        <v>29081.632653061224</v>
      </c>
      <c r="AJ985" s="98">
        <f t="shared" si="94"/>
        <v>2.7634436575238919E-5</v>
      </c>
      <c r="AK985" s="119" t="s">
        <v>53</v>
      </c>
      <c r="AL985" s="117">
        <v>1</v>
      </c>
      <c r="AM985" s="10">
        <v>29081.632653061224</v>
      </c>
      <c r="AN985" s="98"/>
      <c r="AO985" s="119" t="s">
        <v>53</v>
      </c>
      <c r="AP985" s="117">
        <v>1</v>
      </c>
      <c r="AQ985" s="10">
        <v>29081.632653061224</v>
      </c>
      <c r="AR985" s="98">
        <f t="shared" si="95"/>
        <v>2.7634436575238919E-5</v>
      </c>
      <c r="AS985" s="119" t="s">
        <v>53</v>
      </c>
      <c r="AT985" s="117">
        <v>1</v>
      </c>
      <c r="AU985" s="10">
        <v>29081.632653061224</v>
      </c>
      <c r="AV985" s="8"/>
    </row>
    <row r="986" spans="1:48" x14ac:dyDescent="0.25">
      <c r="A986" s="6">
        <v>10983</v>
      </c>
      <c r="B986" s="6">
        <v>449054</v>
      </c>
      <c r="C986" s="6">
        <v>5424567</v>
      </c>
      <c r="D986" s="205">
        <v>11</v>
      </c>
      <c r="E986" s="75" t="s">
        <v>210</v>
      </c>
      <c r="F986" s="6">
        <v>6.73</v>
      </c>
      <c r="G986" s="6">
        <v>70</v>
      </c>
      <c r="H986" s="6">
        <v>471.1</v>
      </c>
      <c r="I986" s="6">
        <v>240</v>
      </c>
      <c r="J986" s="6">
        <f t="shared" si="90"/>
        <v>113064</v>
      </c>
      <c r="K986" s="6"/>
      <c r="L986" s="84">
        <f t="shared" si="92"/>
        <v>115371.42857142858</v>
      </c>
      <c r="M986" s="7"/>
      <c r="N986" s="7"/>
      <c r="O986" s="7"/>
      <c r="P986" s="7"/>
      <c r="Q986" s="7"/>
      <c r="R986" s="7"/>
      <c r="S986" s="119" t="s">
        <v>53</v>
      </c>
      <c r="T986" s="117">
        <v>6.73</v>
      </c>
      <c r="U986" s="10">
        <v>115371.42857142858</v>
      </c>
      <c r="V986" s="98">
        <f t="shared" si="93"/>
        <v>2.3071016221701154E-4</v>
      </c>
      <c r="W986" s="119" t="s">
        <v>53</v>
      </c>
      <c r="X986" s="117">
        <v>6.73</v>
      </c>
      <c r="Y986" s="10">
        <v>115371.42857142858</v>
      </c>
      <c r="Z986" s="98"/>
      <c r="AA986" s="9">
        <v>1241</v>
      </c>
      <c r="AB986" s="119" t="s">
        <v>53</v>
      </c>
      <c r="AC986" s="117">
        <v>6.73</v>
      </c>
      <c r="AD986" s="10">
        <v>115371.42857142858</v>
      </c>
      <c r="AE986" s="110">
        <f>(Tabelle1[[#This Row],[gesamter Wärmebedarf unter Berücksichtigung Wirkungsgrad Gasfeuerungsanlage (Gas) '[kWh/a'] 2030]]*0.7)/8760</f>
        <v>9.2191780821917817</v>
      </c>
      <c r="AF986" s="8">
        <f t="shared" si="91"/>
        <v>2.2304687177454645E-4</v>
      </c>
      <c r="AG986" s="119" t="s">
        <v>53</v>
      </c>
      <c r="AH986" s="117">
        <v>6.73</v>
      </c>
      <c r="AI986" s="10">
        <v>115371.42857142858</v>
      </c>
      <c r="AJ986" s="98">
        <f t="shared" si="94"/>
        <v>1.0963017322606365E-4</v>
      </c>
      <c r="AK986" s="119" t="s">
        <v>53</v>
      </c>
      <c r="AL986" s="117">
        <v>6.73</v>
      </c>
      <c r="AM986" s="10">
        <v>115371.42857142858</v>
      </c>
      <c r="AN986" s="98"/>
      <c r="AO986" s="119" t="s">
        <v>53</v>
      </c>
      <c r="AP986" s="117">
        <v>6.73</v>
      </c>
      <c r="AQ986" s="10">
        <v>115371.42857142858</v>
      </c>
      <c r="AR986" s="98">
        <f t="shared" si="95"/>
        <v>1.0963017322606365E-4</v>
      </c>
      <c r="AS986" s="119" t="s">
        <v>53</v>
      </c>
      <c r="AT986" s="117">
        <v>6.73</v>
      </c>
      <c r="AU986" s="10">
        <v>115371.42857142858</v>
      </c>
      <c r="AV986" s="8"/>
    </row>
    <row r="987" spans="1:48" x14ac:dyDescent="0.25">
      <c r="A987" s="6">
        <v>10984</v>
      </c>
      <c r="B987" s="6">
        <v>449036</v>
      </c>
      <c r="C987" s="6">
        <v>5424553</v>
      </c>
      <c r="D987" s="205">
        <v>13</v>
      </c>
      <c r="E987" s="6" t="s">
        <v>212</v>
      </c>
      <c r="F987" s="6">
        <v>1</v>
      </c>
      <c r="G987" s="6">
        <v>150</v>
      </c>
      <c r="H987" s="6">
        <v>150</v>
      </c>
      <c r="I987" s="6">
        <v>290</v>
      </c>
      <c r="J987" s="6">
        <f t="shared" si="90"/>
        <v>43500</v>
      </c>
      <c r="K987" s="6"/>
      <c r="L987" s="84">
        <f t="shared" si="92"/>
        <v>44387.755102040814</v>
      </c>
      <c r="M987" s="7"/>
      <c r="N987" s="7"/>
      <c r="O987" s="7"/>
      <c r="P987" s="7"/>
      <c r="Q987" s="7"/>
      <c r="R987" s="7"/>
      <c r="S987" s="119" t="s">
        <v>53</v>
      </c>
      <c r="T987" s="117">
        <v>1</v>
      </c>
      <c r="U987" s="10">
        <v>44387.755102040814</v>
      </c>
      <c r="V987" s="98">
        <f t="shared" si="93"/>
        <v>8.8762931228684647E-5</v>
      </c>
      <c r="W987" s="119" t="s">
        <v>53</v>
      </c>
      <c r="X987" s="117">
        <v>1</v>
      </c>
      <c r="Y987" s="10">
        <v>44387.755102040814</v>
      </c>
      <c r="Z987" s="98"/>
      <c r="AA987" s="9">
        <v>514</v>
      </c>
      <c r="AB987" s="119" t="s">
        <v>53</v>
      </c>
      <c r="AC987" s="117">
        <v>1</v>
      </c>
      <c r="AD987" s="10">
        <v>44387.755102040814</v>
      </c>
      <c r="AE987" s="110">
        <f>(Tabelle1[[#This Row],[gesamter Wärmebedarf unter Berücksichtigung Wirkungsgrad Gasfeuerungsanlage (Gas) '[kWh/a'] 2030]]*0.7)/8760</f>
        <v>3.5469667318982383</v>
      </c>
      <c r="AF987" s="8">
        <f t="shared" si="91"/>
        <v>8.5814573358387896E-5</v>
      </c>
      <c r="AG987" s="119" t="s">
        <v>53</v>
      </c>
      <c r="AH987" s="117">
        <v>1</v>
      </c>
      <c r="AI987" s="10">
        <v>44387.755102040814</v>
      </c>
      <c r="AJ987" s="98">
        <f t="shared" si="94"/>
        <v>4.2178876877996248E-5</v>
      </c>
      <c r="AK987" s="119" t="s">
        <v>53</v>
      </c>
      <c r="AL987" s="117">
        <v>1</v>
      </c>
      <c r="AM987" s="10">
        <v>44387.755102040814</v>
      </c>
      <c r="AN987" s="98"/>
      <c r="AO987" s="119" t="s">
        <v>53</v>
      </c>
      <c r="AP987" s="117">
        <v>1</v>
      </c>
      <c r="AQ987" s="10">
        <v>44387.755102040814</v>
      </c>
      <c r="AR987" s="98">
        <f t="shared" si="95"/>
        <v>4.2178876877996248E-5</v>
      </c>
      <c r="AS987" s="119" t="s">
        <v>53</v>
      </c>
      <c r="AT987" s="117">
        <v>1</v>
      </c>
      <c r="AU987" s="10">
        <v>44387.755102040814</v>
      </c>
      <c r="AV987" s="8"/>
    </row>
    <row r="988" spans="1:48" x14ac:dyDescent="0.25">
      <c r="A988" s="6">
        <v>10985</v>
      </c>
      <c r="B988" s="6">
        <v>449013</v>
      </c>
      <c r="C988" s="6">
        <v>5424531</v>
      </c>
      <c r="D988" s="205">
        <v>12</v>
      </c>
      <c r="E988" s="6" t="s">
        <v>212</v>
      </c>
      <c r="F988" s="6">
        <v>1</v>
      </c>
      <c r="G988" s="6">
        <v>150</v>
      </c>
      <c r="H988" s="6">
        <v>150</v>
      </c>
      <c r="I988" s="6">
        <v>150</v>
      </c>
      <c r="J988" s="6">
        <f t="shared" si="90"/>
        <v>22500</v>
      </c>
      <c r="K988" s="6"/>
      <c r="L988" s="84">
        <f t="shared" si="92"/>
        <v>22959.18367346939</v>
      </c>
      <c r="M988" s="7"/>
      <c r="N988" s="7"/>
      <c r="O988" s="7"/>
      <c r="P988" s="7"/>
      <c r="Q988" s="7"/>
      <c r="R988" s="7"/>
      <c r="S988" s="119" t="s">
        <v>53</v>
      </c>
      <c r="T988" s="117">
        <v>1</v>
      </c>
      <c r="U988" s="10">
        <v>22959.18367346939</v>
      </c>
      <c r="V988" s="98">
        <f t="shared" si="93"/>
        <v>4.5911860980354138E-5</v>
      </c>
      <c r="W988" s="119" t="s">
        <v>53</v>
      </c>
      <c r="X988" s="117">
        <v>1</v>
      </c>
      <c r="Y988" s="10">
        <v>22959.18367346939</v>
      </c>
      <c r="Z988" s="98"/>
      <c r="AA988" s="9">
        <v>143</v>
      </c>
      <c r="AB988" s="119" t="s">
        <v>53</v>
      </c>
      <c r="AC988" s="117">
        <v>1</v>
      </c>
      <c r="AD988" s="10">
        <v>22959.18367346939</v>
      </c>
      <c r="AE988" s="110">
        <f>(Tabelle1[[#This Row],[gesamter Wärmebedarf unter Berücksichtigung Wirkungsgrad Gasfeuerungsanlage (Gas) '[kWh/a'] 2030]]*0.7)/8760</f>
        <v>1.8346379647749511</v>
      </c>
      <c r="AF988" s="8">
        <f t="shared" si="91"/>
        <v>4.4386848288821333E-5</v>
      </c>
      <c r="AG988" s="119" t="s">
        <v>53</v>
      </c>
      <c r="AH988" s="117">
        <v>1</v>
      </c>
      <c r="AI988" s="10">
        <v>22959.18367346939</v>
      </c>
      <c r="AJ988" s="98">
        <f t="shared" si="94"/>
        <v>2.1816660454135991E-5</v>
      </c>
      <c r="AK988" s="119" t="s">
        <v>53</v>
      </c>
      <c r="AL988" s="117">
        <v>1</v>
      </c>
      <c r="AM988" s="10">
        <v>22959.18367346939</v>
      </c>
      <c r="AN988" s="98"/>
      <c r="AO988" s="119" t="s">
        <v>53</v>
      </c>
      <c r="AP988" s="117">
        <v>1</v>
      </c>
      <c r="AQ988" s="10">
        <v>22959.18367346939</v>
      </c>
      <c r="AR988" s="98">
        <f t="shared" si="95"/>
        <v>2.1816660454135991E-5</v>
      </c>
      <c r="AS988" s="119" t="s">
        <v>53</v>
      </c>
      <c r="AT988" s="117">
        <v>1</v>
      </c>
      <c r="AU988" s="10">
        <v>22959.18367346939</v>
      </c>
      <c r="AV988" s="8"/>
    </row>
    <row r="989" spans="1:48" x14ac:dyDescent="0.25">
      <c r="A989" s="6">
        <v>10986</v>
      </c>
      <c r="B989" s="6">
        <v>449056</v>
      </c>
      <c r="C989" s="6">
        <v>5424517</v>
      </c>
      <c r="D989" s="205">
        <v>16</v>
      </c>
      <c r="E989" s="75" t="s">
        <v>210</v>
      </c>
      <c r="F989" s="6">
        <v>6.73</v>
      </c>
      <c r="G989" s="6">
        <v>70</v>
      </c>
      <c r="H989" s="6">
        <v>471.1</v>
      </c>
      <c r="I989" s="6">
        <v>170</v>
      </c>
      <c r="J989" s="6">
        <f t="shared" si="90"/>
        <v>80087</v>
      </c>
      <c r="K989" s="6"/>
      <c r="L989" s="84">
        <f t="shared" si="92"/>
        <v>81721.42857142858</v>
      </c>
      <c r="M989" s="7"/>
      <c r="N989" s="7"/>
      <c r="O989" s="7"/>
      <c r="P989" s="7"/>
      <c r="Q989" s="7"/>
      <c r="R989" s="7"/>
      <c r="S989" s="119" t="s">
        <v>53</v>
      </c>
      <c r="T989" s="117">
        <v>6.73</v>
      </c>
      <c r="U989" s="10">
        <v>81721.42857142858</v>
      </c>
      <c r="V989" s="98">
        <f t="shared" si="93"/>
        <v>1.6341969823704985E-4</v>
      </c>
      <c r="W989" s="119" t="s">
        <v>53</v>
      </c>
      <c r="X989" s="117">
        <v>6.73</v>
      </c>
      <c r="Y989" s="10">
        <v>81721.42857142858</v>
      </c>
      <c r="Z989" s="98"/>
      <c r="AA989" s="9">
        <v>413</v>
      </c>
      <c r="AB989" s="119" t="s">
        <v>53</v>
      </c>
      <c r="AC989" s="117">
        <v>6.73</v>
      </c>
      <c r="AD989" s="10">
        <v>81721.42857142858</v>
      </c>
      <c r="AE989" s="110">
        <f>(Tabelle1[[#This Row],[gesamter Wärmebedarf unter Berücksichtigung Wirkungsgrad Gasfeuerungsanlage (Gas) '[kWh/a'] 2030]]*0.7)/8760</f>
        <v>6.5302511415525117</v>
      </c>
      <c r="AF989" s="8">
        <f t="shared" si="91"/>
        <v>1.5799153417363709E-4</v>
      </c>
      <c r="AG989" s="119" t="s">
        <v>53</v>
      </c>
      <c r="AH989" s="117">
        <v>6.73</v>
      </c>
      <c r="AI989" s="10">
        <v>81721.42857142858</v>
      </c>
      <c r="AJ989" s="98">
        <f t="shared" si="94"/>
        <v>7.7654706035128418E-5</v>
      </c>
      <c r="AK989" s="119" t="s">
        <v>53</v>
      </c>
      <c r="AL989" s="117">
        <v>6.73</v>
      </c>
      <c r="AM989" s="10">
        <v>81721.42857142858</v>
      </c>
      <c r="AN989" s="98"/>
      <c r="AO989" s="119" t="s">
        <v>53</v>
      </c>
      <c r="AP989" s="117">
        <v>6.73</v>
      </c>
      <c r="AQ989" s="10">
        <v>81721.42857142858</v>
      </c>
      <c r="AR989" s="98">
        <f t="shared" si="95"/>
        <v>7.7654706035128418E-5</v>
      </c>
      <c r="AS989" s="119" t="s">
        <v>53</v>
      </c>
      <c r="AT989" s="117">
        <v>6.73</v>
      </c>
      <c r="AU989" s="10">
        <v>81721.42857142858</v>
      </c>
      <c r="AV989" s="8"/>
    </row>
    <row r="990" spans="1:48" x14ac:dyDescent="0.25">
      <c r="A990" s="6">
        <v>10987</v>
      </c>
      <c r="B990" s="6">
        <v>449066</v>
      </c>
      <c r="C990" s="6">
        <v>5424534</v>
      </c>
      <c r="D990" s="205">
        <v>13</v>
      </c>
      <c r="E990" s="6" t="s">
        <v>212</v>
      </c>
      <c r="F990" s="6">
        <v>1</v>
      </c>
      <c r="G990" s="6">
        <v>150</v>
      </c>
      <c r="H990" s="6">
        <v>150</v>
      </c>
      <c r="I990" s="6">
        <v>90</v>
      </c>
      <c r="J990" s="6">
        <f t="shared" si="90"/>
        <v>13500</v>
      </c>
      <c r="K990" s="6"/>
      <c r="L990" s="84">
        <f t="shared" si="92"/>
        <v>13775.510204081633</v>
      </c>
      <c r="M990" s="7"/>
      <c r="N990" s="7"/>
      <c r="O990" s="7"/>
      <c r="P990" s="7"/>
      <c r="Q990" s="7"/>
      <c r="R990" s="7"/>
      <c r="S990" s="119" t="s">
        <v>53</v>
      </c>
      <c r="T990" s="117">
        <v>1</v>
      </c>
      <c r="U990" s="10">
        <v>13775.510204081633</v>
      </c>
      <c r="V990" s="98">
        <f t="shared" si="93"/>
        <v>2.7547116588212479E-5</v>
      </c>
      <c r="W990" s="119" t="s">
        <v>53</v>
      </c>
      <c r="X990" s="117">
        <v>1</v>
      </c>
      <c r="Y990" s="10">
        <v>13775.510204081633</v>
      </c>
      <c r="Z990" s="98"/>
      <c r="AA990" s="9">
        <v>625</v>
      </c>
      <c r="AB990" s="119" t="s">
        <v>53</v>
      </c>
      <c r="AC990" s="117">
        <v>1</v>
      </c>
      <c r="AD990" s="10">
        <v>13775.510204081633</v>
      </c>
      <c r="AE990" s="110">
        <f>(Tabelle1[[#This Row],[gesamter Wärmebedarf unter Berücksichtigung Wirkungsgrad Gasfeuerungsanlage (Gas) '[kWh/a'] 2030]]*0.7)/8760</f>
        <v>1.1007827788649707</v>
      </c>
      <c r="AF990" s="8">
        <f t="shared" si="91"/>
        <v>2.66321089732928E-5</v>
      </c>
      <c r="AG990" s="119" t="s">
        <v>53</v>
      </c>
      <c r="AH990" s="117">
        <v>1</v>
      </c>
      <c r="AI990" s="10">
        <v>13775.510204081633</v>
      </c>
      <c r="AJ990" s="98">
        <f t="shared" si="94"/>
        <v>1.3089996272481594E-5</v>
      </c>
      <c r="AK990" s="119" t="s">
        <v>53</v>
      </c>
      <c r="AL990" s="117">
        <v>1</v>
      </c>
      <c r="AM990" s="10">
        <v>13775.510204081633</v>
      </c>
      <c r="AN990" s="98"/>
      <c r="AO990" s="119" t="s">
        <v>53</v>
      </c>
      <c r="AP990" s="117">
        <v>1</v>
      </c>
      <c r="AQ990" s="10">
        <v>13775.510204081633</v>
      </c>
      <c r="AR990" s="98">
        <f t="shared" si="95"/>
        <v>1.3089996272481594E-5</v>
      </c>
      <c r="AS990" s="119" t="s">
        <v>53</v>
      </c>
      <c r="AT990" s="117">
        <v>1</v>
      </c>
      <c r="AU990" s="10">
        <v>13775.510204081633</v>
      </c>
      <c r="AV990" s="8"/>
    </row>
    <row r="991" spans="1:48" x14ac:dyDescent="0.25">
      <c r="A991" s="6">
        <v>10988</v>
      </c>
      <c r="B991" s="6">
        <v>449087</v>
      </c>
      <c r="C991" s="6">
        <v>5424520</v>
      </c>
      <c r="D991" s="205">
        <v>13</v>
      </c>
      <c r="E991" s="6" t="s">
        <v>212</v>
      </c>
      <c r="F991" s="6">
        <v>1</v>
      </c>
      <c r="G991" s="6">
        <v>150</v>
      </c>
      <c r="H991" s="6">
        <v>150</v>
      </c>
      <c r="I991" s="6">
        <v>90</v>
      </c>
      <c r="J991" s="6">
        <f t="shared" si="90"/>
        <v>13500</v>
      </c>
      <c r="K991" s="6"/>
      <c r="L991" s="84">
        <f t="shared" si="92"/>
        <v>13775.510204081633</v>
      </c>
      <c r="M991" s="7"/>
      <c r="N991" s="7"/>
      <c r="O991" s="7"/>
      <c r="P991" s="7"/>
      <c r="Q991" s="7"/>
      <c r="R991" s="7"/>
      <c r="S991" s="119" t="s">
        <v>53</v>
      </c>
      <c r="T991" s="117">
        <v>1</v>
      </c>
      <c r="U991" s="10">
        <v>13775.510204081633</v>
      </c>
      <c r="V991" s="98">
        <f t="shared" si="93"/>
        <v>2.7547116588212479E-5</v>
      </c>
      <c r="W991" s="119" t="s">
        <v>53</v>
      </c>
      <c r="X991" s="117">
        <v>1</v>
      </c>
      <c r="Y991" s="10">
        <v>13775.510204081633</v>
      </c>
      <c r="Z991" s="98"/>
      <c r="AA991" s="9">
        <v>1183</v>
      </c>
      <c r="AB991" s="119" t="s">
        <v>53</v>
      </c>
      <c r="AC991" s="117">
        <v>1</v>
      </c>
      <c r="AD991" s="10">
        <v>13775.510204081633</v>
      </c>
      <c r="AE991" s="110">
        <f>(Tabelle1[[#This Row],[gesamter Wärmebedarf unter Berücksichtigung Wirkungsgrad Gasfeuerungsanlage (Gas) '[kWh/a'] 2030]]*0.7)/8760</f>
        <v>1.1007827788649707</v>
      </c>
      <c r="AF991" s="8">
        <f t="shared" si="91"/>
        <v>2.66321089732928E-5</v>
      </c>
      <c r="AG991" s="119" t="s">
        <v>53</v>
      </c>
      <c r="AH991" s="117">
        <v>1</v>
      </c>
      <c r="AI991" s="10">
        <v>13775.510204081633</v>
      </c>
      <c r="AJ991" s="98">
        <f t="shared" si="94"/>
        <v>1.3089996272481594E-5</v>
      </c>
      <c r="AK991" s="119" t="s">
        <v>53</v>
      </c>
      <c r="AL991" s="117">
        <v>1</v>
      </c>
      <c r="AM991" s="10">
        <v>13775.510204081633</v>
      </c>
      <c r="AN991" s="98"/>
      <c r="AO991" s="119" t="s">
        <v>53</v>
      </c>
      <c r="AP991" s="117">
        <v>1</v>
      </c>
      <c r="AQ991" s="10">
        <v>13775.510204081633</v>
      </c>
      <c r="AR991" s="98">
        <f t="shared" si="95"/>
        <v>1.3089996272481594E-5</v>
      </c>
      <c r="AS991" s="119" t="s">
        <v>53</v>
      </c>
      <c r="AT991" s="117">
        <v>1</v>
      </c>
      <c r="AU991" s="10">
        <v>13775.510204081633</v>
      </c>
      <c r="AV991" s="8"/>
    </row>
    <row r="992" spans="1:48" x14ac:dyDescent="0.25">
      <c r="A992" s="6">
        <v>10989</v>
      </c>
      <c r="B992" s="6">
        <v>449091</v>
      </c>
      <c r="C992" s="6">
        <v>5424525</v>
      </c>
      <c r="D992" s="205">
        <v>13</v>
      </c>
      <c r="E992" s="6" t="s">
        <v>212</v>
      </c>
      <c r="F992" s="6">
        <v>1</v>
      </c>
      <c r="G992" s="6">
        <v>150</v>
      </c>
      <c r="H992" s="6">
        <v>150</v>
      </c>
      <c r="I992" s="6">
        <v>210</v>
      </c>
      <c r="J992" s="6">
        <f t="shared" si="90"/>
        <v>31500</v>
      </c>
      <c r="K992" s="6"/>
      <c r="L992" s="84">
        <f t="shared" si="92"/>
        <v>32142.857142857145</v>
      </c>
      <c r="M992" s="7"/>
      <c r="N992" s="7"/>
      <c r="O992" s="7"/>
      <c r="P992" s="7"/>
      <c r="Q992" s="7"/>
      <c r="R992" s="7"/>
      <c r="S992" s="119" t="s">
        <v>53</v>
      </c>
      <c r="T992" s="117">
        <v>1</v>
      </c>
      <c r="U992" s="10">
        <v>32142.857142857145</v>
      </c>
      <c r="V992" s="98">
        <f t="shared" si="93"/>
        <v>6.4276605372495791E-5</v>
      </c>
      <c r="W992" s="119" t="s">
        <v>53</v>
      </c>
      <c r="X992" s="117">
        <v>1</v>
      </c>
      <c r="Y992" s="10">
        <v>32142.857142857145</v>
      </c>
      <c r="Z992" s="98"/>
      <c r="AA992" s="9">
        <v>1709</v>
      </c>
      <c r="AB992" s="119" t="s">
        <v>53</v>
      </c>
      <c r="AC992" s="117">
        <v>1</v>
      </c>
      <c r="AD992" s="10">
        <v>32142.857142857145</v>
      </c>
      <c r="AE992" s="110">
        <f>(Tabelle1[[#This Row],[gesamter Wärmebedarf unter Berücksichtigung Wirkungsgrad Gasfeuerungsanlage (Gas) '[kWh/a'] 2030]]*0.7)/8760</f>
        <v>2.5684931506849313</v>
      </c>
      <c r="AF992" s="8">
        <f t="shared" si="91"/>
        <v>6.2141587604349862E-5</v>
      </c>
      <c r="AG992" s="119" t="s">
        <v>53</v>
      </c>
      <c r="AH992" s="117">
        <v>1</v>
      </c>
      <c r="AI992" s="10">
        <v>32142.857142857145</v>
      </c>
      <c r="AJ992" s="98">
        <f t="shared" si="94"/>
        <v>3.0543324635790393E-5</v>
      </c>
      <c r="AK992" s="119" t="s">
        <v>53</v>
      </c>
      <c r="AL992" s="117">
        <v>1</v>
      </c>
      <c r="AM992" s="10">
        <v>32142.857142857145</v>
      </c>
      <c r="AN992" s="98"/>
      <c r="AO992" s="119" t="s">
        <v>54</v>
      </c>
      <c r="AP992" s="117">
        <v>1</v>
      </c>
      <c r="AQ992" s="10">
        <v>0</v>
      </c>
      <c r="AR992" s="98">
        <f t="shared" si="95"/>
        <v>0</v>
      </c>
      <c r="AS992" s="119" t="s">
        <v>54</v>
      </c>
      <c r="AT992" s="117">
        <v>1</v>
      </c>
      <c r="AU992" s="10">
        <v>0</v>
      </c>
      <c r="AV992" s="8"/>
    </row>
    <row r="993" spans="1:48" x14ac:dyDescent="0.25">
      <c r="A993" s="6">
        <v>10990</v>
      </c>
      <c r="B993" s="6">
        <v>449092</v>
      </c>
      <c r="C993" s="6">
        <v>5424531</v>
      </c>
      <c r="D993" s="205">
        <v>11</v>
      </c>
      <c r="E993" s="6" t="s">
        <v>195</v>
      </c>
      <c r="F993" s="6">
        <v>1</v>
      </c>
      <c r="G993" s="6">
        <v>90</v>
      </c>
      <c r="H993" s="6">
        <v>90</v>
      </c>
      <c r="I993" s="6">
        <v>30</v>
      </c>
      <c r="J993" s="6">
        <f t="shared" si="90"/>
        <v>2700</v>
      </c>
      <c r="K993" s="6"/>
      <c r="L993" s="84">
        <f t="shared" si="92"/>
        <v>2755.1020408163267</v>
      </c>
      <c r="M993" s="7"/>
      <c r="N993" s="7"/>
      <c r="O993" s="7"/>
      <c r="P993" s="7"/>
      <c r="Q993" s="7"/>
      <c r="R993" s="7"/>
      <c r="S993" s="119" t="s">
        <v>53</v>
      </c>
      <c r="T993" s="117">
        <v>1</v>
      </c>
      <c r="U993" s="10">
        <v>2755.1020408163267</v>
      </c>
      <c r="V993" s="98">
        <f t="shared" si="93"/>
        <v>5.5094233176424964E-6</v>
      </c>
      <c r="W993" s="119" t="s">
        <v>53</v>
      </c>
      <c r="X993" s="117">
        <v>1</v>
      </c>
      <c r="Y993" s="10">
        <v>2755.1020408163267</v>
      </c>
      <c r="Z993" s="98"/>
      <c r="AA993" s="9">
        <v>321</v>
      </c>
      <c r="AB993" s="119" t="s">
        <v>53</v>
      </c>
      <c r="AC993" s="117">
        <v>1</v>
      </c>
      <c r="AD993" s="10">
        <v>2755.1020408163267</v>
      </c>
      <c r="AE993" s="110">
        <f>(Tabelle1[[#This Row],[gesamter Wärmebedarf unter Berücksichtigung Wirkungsgrad Gasfeuerungsanlage (Gas) '[kWh/a'] 2030]]*0.7)/8760</f>
        <v>0.22015655577299414</v>
      </c>
      <c r="AF993" s="8">
        <f t="shared" si="91"/>
        <v>5.3264217946585601E-6</v>
      </c>
      <c r="AG993" s="119" t="s">
        <v>53</v>
      </c>
      <c r="AH993" s="117">
        <v>1</v>
      </c>
      <c r="AI993" s="10">
        <v>2755.1020408163267</v>
      </c>
      <c r="AJ993" s="98">
        <f t="shared" si="94"/>
        <v>2.6179992544963192E-6</v>
      </c>
      <c r="AK993" s="119" t="s">
        <v>53</v>
      </c>
      <c r="AL993" s="117">
        <v>1</v>
      </c>
      <c r="AM993" s="10">
        <v>2755.1020408163267</v>
      </c>
      <c r="AN993" s="98"/>
      <c r="AO993" s="119" t="s">
        <v>53</v>
      </c>
      <c r="AP993" s="117">
        <v>1</v>
      </c>
      <c r="AQ993" s="10">
        <v>2755.1020408163267</v>
      </c>
      <c r="AR993" s="98">
        <f t="shared" si="95"/>
        <v>2.6179992544963192E-6</v>
      </c>
      <c r="AS993" s="119" t="s">
        <v>53</v>
      </c>
      <c r="AT993" s="117">
        <v>1</v>
      </c>
      <c r="AU993" s="10">
        <v>2755.1020408163267</v>
      </c>
      <c r="AV993" s="8"/>
    </row>
    <row r="994" spans="1:48" x14ac:dyDescent="0.25">
      <c r="A994" s="6">
        <v>10991</v>
      </c>
      <c r="B994" s="6">
        <v>449107</v>
      </c>
      <c r="C994" s="6">
        <v>5424545</v>
      </c>
      <c r="D994" s="205">
        <v>14</v>
      </c>
      <c r="E994" s="6" t="s">
        <v>212</v>
      </c>
      <c r="F994" s="6">
        <v>1</v>
      </c>
      <c r="G994" s="6">
        <v>150</v>
      </c>
      <c r="H994" s="6">
        <v>150</v>
      </c>
      <c r="I994" s="6">
        <v>140</v>
      </c>
      <c r="J994" s="6">
        <f t="shared" si="90"/>
        <v>21000</v>
      </c>
      <c r="K994" s="6"/>
      <c r="L994" s="84">
        <f t="shared" si="92"/>
        <v>21428.571428571428</v>
      </c>
      <c r="M994" s="7"/>
      <c r="N994" s="7"/>
      <c r="O994" s="7"/>
      <c r="P994" s="7"/>
      <c r="Q994" s="7"/>
      <c r="R994" s="7"/>
      <c r="S994" s="119" t="s">
        <v>53</v>
      </c>
      <c r="T994" s="117">
        <v>1</v>
      </c>
      <c r="U994" s="10">
        <v>21428.571428571428</v>
      </c>
      <c r="V994" s="98">
        <f t="shared" si="93"/>
        <v>4.2851070248330516E-5</v>
      </c>
      <c r="W994" s="119" t="s">
        <v>53</v>
      </c>
      <c r="X994" s="117">
        <v>1</v>
      </c>
      <c r="Y994" s="10">
        <v>21428.571428571428</v>
      </c>
      <c r="Z994" s="98"/>
      <c r="AA994" s="9">
        <v>201</v>
      </c>
      <c r="AB994" s="119" t="s">
        <v>53</v>
      </c>
      <c r="AC994" s="117">
        <v>1</v>
      </c>
      <c r="AD994" s="10">
        <v>21428.571428571428</v>
      </c>
      <c r="AE994" s="110">
        <f>(Tabelle1[[#This Row],[gesamter Wärmebedarf unter Berücksichtigung Wirkungsgrad Gasfeuerungsanlage (Gas) '[kWh/a'] 2030]]*0.7)/8760</f>
        <v>1.7123287671232874</v>
      </c>
      <c r="AF994" s="8">
        <f t="shared" si="91"/>
        <v>4.142772506956657E-5</v>
      </c>
      <c r="AG994" s="119" t="s">
        <v>53</v>
      </c>
      <c r="AH994" s="117">
        <v>1</v>
      </c>
      <c r="AI994" s="10">
        <v>21428.571428571428</v>
      </c>
      <c r="AJ994" s="98">
        <f t="shared" si="94"/>
        <v>2.0362216423860254E-5</v>
      </c>
      <c r="AK994" s="119" t="s">
        <v>53</v>
      </c>
      <c r="AL994" s="117">
        <v>1</v>
      </c>
      <c r="AM994" s="10">
        <v>21428.571428571428</v>
      </c>
      <c r="AN994" s="98"/>
      <c r="AO994" s="119" t="s">
        <v>53</v>
      </c>
      <c r="AP994" s="117">
        <v>1</v>
      </c>
      <c r="AQ994" s="10">
        <v>21428.571428571428</v>
      </c>
      <c r="AR994" s="98">
        <f t="shared" si="95"/>
        <v>2.0362216423860254E-5</v>
      </c>
      <c r="AS994" s="119" t="s">
        <v>53</v>
      </c>
      <c r="AT994" s="117">
        <v>1</v>
      </c>
      <c r="AU994" s="10">
        <v>21428.571428571428</v>
      </c>
      <c r="AV994" s="8"/>
    </row>
    <row r="995" spans="1:48" x14ac:dyDescent="0.25">
      <c r="A995" s="6">
        <v>10992</v>
      </c>
      <c r="B995" s="6">
        <v>449128</v>
      </c>
      <c r="C995" s="6">
        <v>5424535</v>
      </c>
      <c r="D995" s="205">
        <v>14</v>
      </c>
      <c r="E995" s="75" t="s">
        <v>210</v>
      </c>
      <c r="F995" s="6">
        <v>6.73</v>
      </c>
      <c r="G995" s="6">
        <v>70</v>
      </c>
      <c r="H995" s="6">
        <v>471.1</v>
      </c>
      <c r="I995" s="6">
        <v>130</v>
      </c>
      <c r="J995" s="6">
        <f t="shared" si="90"/>
        <v>61243</v>
      </c>
      <c r="K995" s="6"/>
      <c r="L995" s="84">
        <f t="shared" si="92"/>
        <v>62492.857142857145</v>
      </c>
      <c r="M995" s="7"/>
      <c r="N995" s="7"/>
      <c r="O995" s="7"/>
      <c r="P995" s="7"/>
      <c r="Q995" s="7"/>
      <c r="R995" s="7"/>
      <c r="S995" s="119" t="s">
        <v>53</v>
      </c>
      <c r="T995" s="117">
        <v>6.73</v>
      </c>
      <c r="U995" s="10">
        <v>62492.857142857145</v>
      </c>
      <c r="V995" s="98">
        <f t="shared" si="93"/>
        <v>1.249680045342146E-4</v>
      </c>
      <c r="W995" s="119" t="s">
        <v>53</v>
      </c>
      <c r="X995" s="117">
        <v>6.73</v>
      </c>
      <c r="Y995" s="10">
        <v>62492.857142857145</v>
      </c>
      <c r="Z995" s="98"/>
      <c r="AA995" s="9">
        <v>705</v>
      </c>
      <c r="AB995" s="119" t="s">
        <v>53</v>
      </c>
      <c r="AC995" s="117">
        <v>6.73</v>
      </c>
      <c r="AD995" s="10">
        <v>62492.857142857145</v>
      </c>
      <c r="AE995" s="110">
        <f>(Tabelle1[[#This Row],[gesamter Wärmebedarf unter Berücksichtigung Wirkungsgrad Gasfeuerungsanlage (Gas) '[kWh/a'] 2030]]*0.7)/8760</f>
        <v>4.9937214611872145</v>
      </c>
      <c r="AF995" s="8">
        <f t="shared" si="91"/>
        <v>1.2081705554454599E-4</v>
      </c>
      <c r="AG995" s="119" t="s">
        <v>53</v>
      </c>
      <c r="AH995" s="117">
        <v>6.73</v>
      </c>
      <c r="AI995" s="10">
        <v>62492.857142857145</v>
      </c>
      <c r="AJ995" s="98">
        <f t="shared" si="94"/>
        <v>5.9383010497451138E-5</v>
      </c>
      <c r="AK995" s="119" t="s">
        <v>53</v>
      </c>
      <c r="AL995" s="117">
        <v>6.73</v>
      </c>
      <c r="AM995" s="10">
        <v>62492.857142857145</v>
      </c>
      <c r="AN995" s="98"/>
      <c r="AO995" s="119" t="s">
        <v>53</v>
      </c>
      <c r="AP995" s="117">
        <v>6.73</v>
      </c>
      <c r="AQ995" s="10">
        <v>62492.857142857145</v>
      </c>
      <c r="AR995" s="98">
        <f t="shared" si="95"/>
        <v>5.9383010497451138E-5</v>
      </c>
      <c r="AS995" s="119" t="s">
        <v>53</v>
      </c>
      <c r="AT995" s="117">
        <v>6.73</v>
      </c>
      <c r="AU995" s="10">
        <v>62492.857142857145</v>
      </c>
      <c r="AV995" s="8"/>
    </row>
    <row r="996" spans="1:48" x14ac:dyDescent="0.25">
      <c r="A996" s="6">
        <v>10993</v>
      </c>
      <c r="B996" s="6">
        <v>449157</v>
      </c>
      <c r="C996" s="6">
        <v>5424542</v>
      </c>
      <c r="D996" s="205">
        <v>13</v>
      </c>
      <c r="E996" s="6" t="s">
        <v>211</v>
      </c>
      <c r="F996" s="6">
        <v>2</v>
      </c>
      <c r="G996" s="6">
        <v>112</v>
      </c>
      <c r="H996" s="6">
        <v>224</v>
      </c>
      <c r="I996" s="6">
        <v>210</v>
      </c>
      <c r="J996" s="6">
        <f t="shared" si="90"/>
        <v>47040</v>
      </c>
      <c r="K996" s="6"/>
      <c r="L996" s="84">
        <f t="shared" si="92"/>
        <v>48000</v>
      </c>
      <c r="M996" s="7"/>
      <c r="N996" s="7"/>
      <c r="O996" s="7"/>
      <c r="P996" s="7"/>
      <c r="Q996" s="7"/>
      <c r="R996" s="7"/>
      <c r="S996" s="119" t="s">
        <v>53</v>
      </c>
      <c r="T996" s="117">
        <v>2</v>
      </c>
      <c r="U996" s="10">
        <v>48000</v>
      </c>
      <c r="V996" s="98">
        <f t="shared" si="93"/>
        <v>9.5986397356260375E-5</v>
      </c>
      <c r="W996" s="119" t="s">
        <v>53</v>
      </c>
      <c r="X996" s="117">
        <v>2</v>
      </c>
      <c r="Y996" s="10">
        <v>48000</v>
      </c>
      <c r="Z996" s="98"/>
      <c r="AA996" s="9">
        <v>512</v>
      </c>
      <c r="AB996" s="119" t="s">
        <v>53</v>
      </c>
      <c r="AC996" s="117">
        <v>2</v>
      </c>
      <c r="AD996" s="10">
        <v>48000</v>
      </c>
      <c r="AE996" s="110">
        <f>(Tabelle1[[#This Row],[gesamter Wärmebedarf unter Berücksichtigung Wirkungsgrad Gasfeuerungsanlage (Gas) '[kWh/a'] 2030]]*0.7)/8760</f>
        <v>3.8356164383561642</v>
      </c>
      <c r="AF996" s="8">
        <f t="shared" si="91"/>
        <v>9.2798104155829132E-5</v>
      </c>
      <c r="AG996" s="119" t="s">
        <v>53</v>
      </c>
      <c r="AH996" s="117">
        <v>2</v>
      </c>
      <c r="AI996" s="10">
        <v>48000</v>
      </c>
      <c r="AJ996" s="98">
        <f t="shared" si="94"/>
        <v>4.5611364789446975E-5</v>
      </c>
      <c r="AK996" s="119" t="s">
        <v>53</v>
      </c>
      <c r="AL996" s="117">
        <v>2</v>
      </c>
      <c r="AM996" s="10">
        <v>48000</v>
      </c>
      <c r="AN996" s="98"/>
      <c r="AO996" s="119" t="s">
        <v>53</v>
      </c>
      <c r="AP996" s="117">
        <v>2</v>
      </c>
      <c r="AQ996" s="10">
        <v>48000</v>
      </c>
      <c r="AR996" s="98">
        <f t="shared" si="95"/>
        <v>4.5611364789446975E-5</v>
      </c>
      <c r="AS996" s="119" t="s">
        <v>53</v>
      </c>
      <c r="AT996" s="117">
        <v>2</v>
      </c>
      <c r="AU996" s="10">
        <v>48000</v>
      </c>
      <c r="AV996" s="8"/>
    </row>
    <row r="997" spans="1:48" x14ac:dyDescent="0.25">
      <c r="A997" s="6">
        <v>10994</v>
      </c>
      <c r="B997" s="6">
        <v>449157</v>
      </c>
      <c r="C997" s="6">
        <v>5424515</v>
      </c>
      <c r="D997" s="205">
        <v>12</v>
      </c>
      <c r="E997" s="6" t="s">
        <v>212</v>
      </c>
      <c r="F997" s="6">
        <v>1</v>
      </c>
      <c r="G997" s="6">
        <v>150</v>
      </c>
      <c r="H997" s="6">
        <v>150</v>
      </c>
      <c r="I997" s="6">
        <v>180</v>
      </c>
      <c r="J997" s="6">
        <f t="shared" si="90"/>
        <v>27000</v>
      </c>
      <c r="K997" s="6"/>
      <c r="L997" s="84">
        <f t="shared" si="92"/>
        <v>27551.020408163266</v>
      </c>
      <c r="M997" s="7"/>
      <c r="N997" s="7"/>
      <c r="O997" s="7"/>
      <c r="P997" s="7"/>
      <c r="Q997" s="7"/>
      <c r="R997" s="7"/>
      <c r="S997" s="119" t="s">
        <v>53</v>
      </c>
      <c r="T997" s="117">
        <v>1</v>
      </c>
      <c r="U997" s="10">
        <v>27551.020408163266</v>
      </c>
      <c r="V997" s="98">
        <f t="shared" si="93"/>
        <v>5.5094233176424957E-5</v>
      </c>
      <c r="W997" s="119" t="s">
        <v>53</v>
      </c>
      <c r="X997" s="117">
        <v>1</v>
      </c>
      <c r="Y997" s="10">
        <v>27551.020408163266</v>
      </c>
      <c r="Z997" s="98"/>
      <c r="AA997" s="9">
        <v>1710</v>
      </c>
      <c r="AB997" s="119" t="s">
        <v>53</v>
      </c>
      <c r="AC997" s="117">
        <v>1</v>
      </c>
      <c r="AD997" s="10">
        <v>27551.020408163266</v>
      </c>
      <c r="AE997" s="110">
        <f>(Tabelle1[[#This Row],[gesamter Wärmebedarf unter Berücksichtigung Wirkungsgrad Gasfeuerungsanlage (Gas) '[kWh/a'] 2030]]*0.7)/8760</f>
        <v>2.2015655577299413</v>
      </c>
      <c r="AF997" s="8">
        <f t="shared" si="91"/>
        <v>5.3264217946585601E-5</v>
      </c>
      <c r="AG997" s="119" t="s">
        <v>53</v>
      </c>
      <c r="AH997" s="117">
        <v>1</v>
      </c>
      <c r="AI997" s="10">
        <v>27551.020408163266</v>
      </c>
      <c r="AJ997" s="98">
        <f t="shared" si="94"/>
        <v>2.6179992544963188E-5</v>
      </c>
      <c r="AK997" s="119" t="s">
        <v>53</v>
      </c>
      <c r="AL997" s="117">
        <v>1</v>
      </c>
      <c r="AM997" s="10">
        <v>27551.020408163266</v>
      </c>
      <c r="AN997" s="98"/>
      <c r="AO997" s="119" t="s">
        <v>54</v>
      </c>
      <c r="AP997" s="117">
        <v>1</v>
      </c>
      <c r="AQ997" s="10">
        <v>0</v>
      </c>
      <c r="AR997" s="98">
        <f t="shared" si="95"/>
        <v>0</v>
      </c>
      <c r="AS997" s="119" t="s">
        <v>54</v>
      </c>
      <c r="AT997" s="117">
        <v>1</v>
      </c>
      <c r="AU997" s="10">
        <v>0</v>
      </c>
      <c r="AV997" s="8"/>
    </row>
    <row r="998" spans="1:48" x14ac:dyDescent="0.25">
      <c r="A998" s="6">
        <v>10995</v>
      </c>
      <c r="B998" s="6">
        <v>449127</v>
      </c>
      <c r="C998" s="6">
        <v>5424510</v>
      </c>
      <c r="D998" s="205">
        <v>14</v>
      </c>
      <c r="E998" s="75" t="s">
        <v>210</v>
      </c>
      <c r="F998" s="6">
        <v>6.73</v>
      </c>
      <c r="G998" s="6">
        <v>70</v>
      </c>
      <c r="H998" s="6">
        <v>471.1</v>
      </c>
      <c r="I998" s="6">
        <v>160</v>
      </c>
      <c r="J998" s="6">
        <f t="shared" si="90"/>
        <v>75376</v>
      </c>
      <c r="K998" s="6"/>
      <c r="L998" s="84">
        <f t="shared" si="92"/>
        <v>76914.28571428571</v>
      </c>
      <c r="M998" s="7"/>
      <c r="N998" s="7"/>
      <c r="O998" s="7"/>
      <c r="P998" s="7"/>
      <c r="Q998" s="7"/>
      <c r="R998" s="7"/>
      <c r="S998" s="119" t="s">
        <v>54</v>
      </c>
      <c r="T998" s="117">
        <v>6.73</v>
      </c>
      <c r="U998" s="10">
        <v>0</v>
      </c>
      <c r="V998" s="98">
        <f t="shared" si="93"/>
        <v>0</v>
      </c>
      <c r="W998" s="119" t="s">
        <v>54</v>
      </c>
      <c r="X998" s="117">
        <v>6.73</v>
      </c>
      <c r="Y998" s="10">
        <v>0</v>
      </c>
      <c r="Z998" s="98"/>
      <c r="AA998" s="9">
        <v>1560</v>
      </c>
      <c r="AB998" s="119" t="s">
        <v>54</v>
      </c>
      <c r="AC998" s="117">
        <v>6.73</v>
      </c>
      <c r="AD998" s="10">
        <v>0</v>
      </c>
      <c r="AE998" s="110">
        <f>(Tabelle1[[#This Row],[gesamter Wärmebedarf unter Berücksichtigung Wirkungsgrad Gasfeuerungsanlage (Gas) '[kWh/a'] 2030]]*0.7)/8760</f>
        <v>0</v>
      </c>
      <c r="AF998" s="8">
        <f t="shared" si="91"/>
        <v>0</v>
      </c>
      <c r="AG998" s="119" t="s">
        <v>54</v>
      </c>
      <c r="AH998" s="117">
        <v>6.73</v>
      </c>
      <c r="AI998" s="10">
        <v>0</v>
      </c>
      <c r="AJ998" s="98">
        <f t="shared" si="94"/>
        <v>0</v>
      </c>
      <c r="AK998" s="119" t="s">
        <v>54</v>
      </c>
      <c r="AL998" s="117">
        <v>6.73</v>
      </c>
      <c r="AM998" s="10">
        <v>0</v>
      </c>
      <c r="AN998" s="98"/>
      <c r="AO998" s="119" t="s">
        <v>54</v>
      </c>
      <c r="AP998" s="117">
        <v>6.73</v>
      </c>
      <c r="AQ998" s="10">
        <v>0</v>
      </c>
      <c r="AR998" s="98">
        <f t="shared" si="95"/>
        <v>0</v>
      </c>
      <c r="AS998" s="119" t="s">
        <v>54</v>
      </c>
      <c r="AT998" s="117">
        <v>6.73</v>
      </c>
      <c r="AU998" s="10">
        <v>0</v>
      </c>
      <c r="AV998" s="8"/>
    </row>
    <row r="999" spans="1:48" x14ac:dyDescent="0.25">
      <c r="A999" s="6">
        <v>10996</v>
      </c>
      <c r="B999" s="6">
        <v>449153</v>
      </c>
      <c r="C999" s="6">
        <v>5424498</v>
      </c>
      <c r="D999" s="205">
        <v>15</v>
      </c>
      <c r="E999" s="6" t="s">
        <v>212</v>
      </c>
      <c r="F999" s="6">
        <v>1</v>
      </c>
      <c r="G999" s="6">
        <v>150</v>
      </c>
      <c r="H999" s="6">
        <v>150</v>
      </c>
      <c r="I999" s="6">
        <v>200</v>
      </c>
      <c r="J999" s="6">
        <f t="shared" si="90"/>
        <v>30000</v>
      </c>
      <c r="K999" s="6"/>
      <c r="L999" s="84">
        <f t="shared" si="92"/>
        <v>30612.244897959183</v>
      </c>
      <c r="M999" s="7"/>
      <c r="N999" s="7"/>
      <c r="O999" s="7"/>
      <c r="P999" s="7"/>
      <c r="Q999" s="7"/>
      <c r="R999" s="7"/>
      <c r="S999" s="119" t="s">
        <v>54</v>
      </c>
      <c r="T999" s="117">
        <v>1</v>
      </c>
      <c r="U999" s="10">
        <v>0</v>
      </c>
      <c r="V999" s="98">
        <f t="shared" si="93"/>
        <v>0</v>
      </c>
      <c r="W999" s="119" t="s">
        <v>54</v>
      </c>
      <c r="X999" s="117">
        <v>1</v>
      </c>
      <c r="Y999" s="10">
        <v>0</v>
      </c>
      <c r="Z999" s="98"/>
      <c r="AA999" s="9">
        <v>677</v>
      </c>
      <c r="AB999" s="119" t="s">
        <v>54</v>
      </c>
      <c r="AC999" s="117">
        <v>1</v>
      </c>
      <c r="AD999" s="10">
        <v>0</v>
      </c>
      <c r="AE999" s="110">
        <f>(Tabelle1[[#This Row],[gesamter Wärmebedarf unter Berücksichtigung Wirkungsgrad Gasfeuerungsanlage (Gas) '[kWh/a'] 2030]]*0.7)/8760</f>
        <v>0</v>
      </c>
      <c r="AF999" s="8">
        <f t="shared" si="91"/>
        <v>0</v>
      </c>
      <c r="AG999" s="119" t="s">
        <v>54</v>
      </c>
      <c r="AH999" s="117">
        <v>1</v>
      </c>
      <c r="AI999" s="10">
        <v>0</v>
      </c>
      <c r="AJ999" s="98">
        <f t="shared" si="94"/>
        <v>0</v>
      </c>
      <c r="AK999" s="119" t="s">
        <v>54</v>
      </c>
      <c r="AL999" s="117">
        <v>1</v>
      </c>
      <c r="AM999" s="10">
        <v>0</v>
      </c>
      <c r="AN999" s="98"/>
      <c r="AO999" s="119" t="s">
        <v>54</v>
      </c>
      <c r="AP999" s="117">
        <v>1</v>
      </c>
      <c r="AQ999" s="10">
        <v>0</v>
      </c>
      <c r="AR999" s="98">
        <f t="shared" si="95"/>
        <v>0</v>
      </c>
      <c r="AS999" s="119" t="s">
        <v>54</v>
      </c>
      <c r="AT999" s="117">
        <v>1</v>
      </c>
      <c r="AU999" s="10">
        <v>0</v>
      </c>
      <c r="AV999" s="8"/>
    </row>
    <row r="1000" spans="1:48" x14ac:dyDescent="0.25">
      <c r="A1000" s="6">
        <v>10997</v>
      </c>
      <c r="B1000" s="6">
        <v>449148</v>
      </c>
      <c r="C1000" s="6">
        <v>5424492</v>
      </c>
      <c r="D1000" s="205">
        <v>13</v>
      </c>
      <c r="E1000" s="6" t="s">
        <v>212</v>
      </c>
      <c r="F1000" s="6">
        <v>1</v>
      </c>
      <c r="G1000" s="6">
        <v>150</v>
      </c>
      <c r="H1000" s="6">
        <v>150</v>
      </c>
      <c r="I1000" s="6">
        <v>200</v>
      </c>
      <c r="J1000" s="6">
        <f t="shared" si="90"/>
        <v>30000</v>
      </c>
      <c r="K1000" s="6"/>
      <c r="L1000" s="84">
        <f t="shared" si="92"/>
        <v>30612.244897959183</v>
      </c>
      <c r="M1000" s="7"/>
      <c r="N1000" s="7"/>
      <c r="O1000" s="7"/>
      <c r="P1000" s="7"/>
      <c r="Q1000" s="7"/>
      <c r="R1000" s="7"/>
      <c r="S1000" s="119" t="s">
        <v>54</v>
      </c>
      <c r="T1000" s="117">
        <v>1</v>
      </c>
      <c r="U1000" s="10">
        <v>0</v>
      </c>
      <c r="V1000" s="98">
        <f t="shared" si="93"/>
        <v>0</v>
      </c>
      <c r="W1000" s="119" t="s">
        <v>54</v>
      </c>
      <c r="X1000" s="117">
        <v>1</v>
      </c>
      <c r="Y1000" s="10">
        <v>0</v>
      </c>
      <c r="Z1000" s="98"/>
      <c r="AA1000" s="9">
        <v>1433</v>
      </c>
      <c r="AB1000" s="119" t="s">
        <v>54</v>
      </c>
      <c r="AC1000" s="117">
        <v>1</v>
      </c>
      <c r="AD1000" s="10">
        <v>0</v>
      </c>
      <c r="AE1000" s="110">
        <f>(Tabelle1[[#This Row],[gesamter Wärmebedarf unter Berücksichtigung Wirkungsgrad Gasfeuerungsanlage (Gas) '[kWh/a'] 2030]]*0.7)/8760</f>
        <v>0</v>
      </c>
      <c r="AF1000" s="8">
        <f t="shared" si="91"/>
        <v>0</v>
      </c>
      <c r="AG1000" s="119" t="s">
        <v>54</v>
      </c>
      <c r="AH1000" s="117">
        <v>1</v>
      </c>
      <c r="AI1000" s="10">
        <v>0</v>
      </c>
      <c r="AJ1000" s="98">
        <f t="shared" si="94"/>
        <v>0</v>
      </c>
      <c r="AK1000" s="119" t="s">
        <v>54</v>
      </c>
      <c r="AL1000" s="117">
        <v>1</v>
      </c>
      <c r="AM1000" s="10">
        <v>0</v>
      </c>
      <c r="AN1000" s="98"/>
      <c r="AO1000" s="119" t="s">
        <v>54</v>
      </c>
      <c r="AP1000" s="117">
        <v>1</v>
      </c>
      <c r="AQ1000" s="10">
        <v>0</v>
      </c>
      <c r="AR1000" s="98">
        <f t="shared" si="95"/>
        <v>0</v>
      </c>
      <c r="AS1000" s="119" t="s">
        <v>54</v>
      </c>
      <c r="AT1000" s="117">
        <v>1</v>
      </c>
      <c r="AU1000" s="10">
        <v>0</v>
      </c>
      <c r="AV1000" s="8"/>
    </row>
    <row r="1001" spans="1:48" x14ac:dyDescent="0.25">
      <c r="A1001" s="6">
        <v>10998</v>
      </c>
      <c r="B1001" s="6">
        <v>449145</v>
      </c>
      <c r="C1001" s="6">
        <v>5424486</v>
      </c>
      <c r="D1001" s="205">
        <v>13</v>
      </c>
      <c r="E1001" s="6" t="s">
        <v>212</v>
      </c>
      <c r="F1001" s="6">
        <v>1</v>
      </c>
      <c r="G1001" s="6">
        <v>150</v>
      </c>
      <c r="H1001" s="6">
        <v>150</v>
      </c>
      <c r="I1001" s="6">
        <v>120</v>
      </c>
      <c r="J1001" s="6">
        <f t="shared" si="90"/>
        <v>18000</v>
      </c>
      <c r="K1001" s="6"/>
      <c r="L1001" s="84">
        <f t="shared" si="92"/>
        <v>18367.34693877551</v>
      </c>
      <c r="M1001" s="7"/>
      <c r="N1001" s="7"/>
      <c r="O1001" s="7"/>
      <c r="P1001" s="7"/>
      <c r="Q1001" s="7"/>
      <c r="R1001" s="7"/>
      <c r="S1001" s="119" t="s">
        <v>53</v>
      </c>
      <c r="T1001" s="117">
        <v>1</v>
      </c>
      <c r="U1001" s="10">
        <v>18367.34693877551</v>
      </c>
      <c r="V1001" s="98">
        <f t="shared" si="93"/>
        <v>3.6729488784283305E-5</v>
      </c>
      <c r="W1001" s="119" t="s">
        <v>53</v>
      </c>
      <c r="X1001" s="117">
        <v>1</v>
      </c>
      <c r="Y1001" s="10">
        <v>18367.34693877551</v>
      </c>
      <c r="Z1001" s="98"/>
      <c r="AA1001" s="9">
        <v>884</v>
      </c>
      <c r="AB1001" s="119" t="s">
        <v>53</v>
      </c>
      <c r="AC1001" s="117">
        <v>1</v>
      </c>
      <c r="AD1001" s="10">
        <v>18367.34693877551</v>
      </c>
      <c r="AE1001" s="110">
        <f>(Tabelle1[[#This Row],[gesamter Wärmebedarf unter Berücksichtigung Wirkungsgrad Gasfeuerungsanlage (Gas) '[kWh/a'] 2030]]*0.7)/8760</f>
        <v>1.4677103718199609</v>
      </c>
      <c r="AF1001" s="8">
        <f t="shared" si="91"/>
        <v>3.5509478631057065E-5</v>
      </c>
      <c r="AG1001" s="119" t="s">
        <v>53</v>
      </c>
      <c r="AH1001" s="117">
        <v>1</v>
      </c>
      <c r="AI1001" s="10">
        <v>18367.34693877551</v>
      </c>
      <c r="AJ1001" s="98">
        <f t="shared" si="94"/>
        <v>1.7453328363308793E-5</v>
      </c>
      <c r="AK1001" s="119" t="s">
        <v>53</v>
      </c>
      <c r="AL1001" s="117">
        <v>1</v>
      </c>
      <c r="AM1001" s="10">
        <v>18367.34693877551</v>
      </c>
      <c r="AN1001" s="98"/>
      <c r="AO1001" s="119" t="s">
        <v>53</v>
      </c>
      <c r="AP1001" s="117">
        <v>1</v>
      </c>
      <c r="AQ1001" s="10">
        <v>18367.34693877551</v>
      </c>
      <c r="AR1001" s="98">
        <f t="shared" si="95"/>
        <v>1.7453328363308793E-5</v>
      </c>
      <c r="AS1001" s="119" t="s">
        <v>53</v>
      </c>
      <c r="AT1001" s="117">
        <v>1</v>
      </c>
      <c r="AU1001" s="10">
        <v>18367.34693877551</v>
      </c>
      <c r="AV1001" s="8"/>
    </row>
    <row r="1002" spans="1:48" x14ac:dyDescent="0.25">
      <c r="A1002" s="6">
        <v>10999</v>
      </c>
      <c r="B1002" s="6">
        <v>449144</v>
      </c>
      <c r="C1002" s="6">
        <v>5424478</v>
      </c>
      <c r="D1002" s="205">
        <v>16</v>
      </c>
      <c r="E1002" s="6" t="s">
        <v>212</v>
      </c>
      <c r="F1002" s="6">
        <v>1</v>
      </c>
      <c r="G1002" s="6">
        <v>150</v>
      </c>
      <c r="H1002" s="6">
        <v>150</v>
      </c>
      <c r="I1002" s="6">
        <v>160</v>
      </c>
      <c r="J1002" s="6">
        <f t="shared" si="90"/>
        <v>24000</v>
      </c>
      <c r="K1002" s="6"/>
      <c r="L1002" s="84">
        <f t="shared" si="92"/>
        <v>24489.795918367348</v>
      </c>
      <c r="M1002" s="7"/>
      <c r="N1002" s="7"/>
      <c r="O1002" s="7"/>
      <c r="P1002" s="7"/>
      <c r="Q1002" s="7"/>
      <c r="R1002" s="7"/>
      <c r="S1002" s="119" t="s">
        <v>53</v>
      </c>
      <c r="T1002" s="117">
        <v>1</v>
      </c>
      <c r="U1002" s="10">
        <v>24489.795918367348</v>
      </c>
      <c r="V1002" s="98">
        <f t="shared" si="93"/>
        <v>4.8972651712377733E-5</v>
      </c>
      <c r="W1002" s="119" t="s">
        <v>53</v>
      </c>
      <c r="X1002" s="117">
        <v>1</v>
      </c>
      <c r="Y1002" s="10">
        <v>24489.795918367348</v>
      </c>
      <c r="Z1002" s="98"/>
      <c r="AA1002" s="9">
        <v>135</v>
      </c>
      <c r="AB1002" s="119" t="s">
        <v>53</v>
      </c>
      <c r="AC1002" s="117">
        <v>1</v>
      </c>
      <c r="AD1002" s="10">
        <v>24489.795918367348</v>
      </c>
      <c r="AE1002" s="110">
        <f>(Tabelle1[[#This Row],[gesamter Wärmebedarf unter Berücksichtigung Wirkungsgrad Gasfeuerungsanlage (Gas) '[kWh/a'] 2030]]*0.7)/8760</f>
        <v>1.9569471624266144</v>
      </c>
      <c r="AF1002" s="8">
        <f t="shared" si="91"/>
        <v>4.7345971508076089E-5</v>
      </c>
      <c r="AG1002" s="119" t="s">
        <v>53</v>
      </c>
      <c r="AH1002" s="117">
        <v>1</v>
      </c>
      <c r="AI1002" s="10">
        <v>24489.795918367348</v>
      </c>
      <c r="AJ1002" s="98">
        <f t="shared" si="94"/>
        <v>2.3271104484411725E-5</v>
      </c>
      <c r="AK1002" s="119" t="s">
        <v>53</v>
      </c>
      <c r="AL1002" s="117">
        <v>1</v>
      </c>
      <c r="AM1002" s="10">
        <v>24489.795918367348</v>
      </c>
      <c r="AN1002" s="98"/>
      <c r="AO1002" s="119" t="s">
        <v>53</v>
      </c>
      <c r="AP1002" s="117">
        <v>1</v>
      </c>
      <c r="AQ1002" s="10">
        <v>24489.795918367348</v>
      </c>
      <c r="AR1002" s="98">
        <f t="shared" si="95"/>
        <v>2.3271104484411725E-5</v>
      </c>
      <c r="AS1002" s="119" t="s">
        <v>53</v>
      </c>
      <c r="AT1002" s="117">
        <v>1</v>
      </c>
      <c r="AU1002" s="10">
        <v>24489.795918367348</v>
      </c>
      <c r="AV1002" s="8"/>
    </row>
    <row r="1003" spans="1:48" x14ac:dyDescent="0.25">
      <c r="A1003" s="6">
        <v>11000</v>
      </c>
      <c r="B1003" s="6">
        <v>449117</v>
      </c>
      <c r="C1003" s="6">
        <v>5424488</v>
      </c>
      <c r="D1003" s="205">
        <v>13</v>
      </c>
      <c r="E1003" s="6" t="s">
        <v>195</v>
      </c>
      <c r="F1003" s="6">
        <v>1</v>
      </c>
      <c r="G1003" s="6">
        <v>90</v>
      </c>
      <c r="H1003" s="6">
        <v>90</v>
      </c>
      <c r="I1003" s="6">
        <v>120</v>
      </c>
      <c r="J1003" s="6">
        <f t="shared" si="90"/>
        <v>10800</v>
      </c>
      <c r="K1003" s="6"/>
      <c r="L1003" s="84">
        <f t="shared" si="92"/>
        <v>11020.408163265307</v>
      </c>
      <c r="M1003" s="7"/>
      <c r="N1003" s="7"/>
      <c r="O1003" s="7"/>
      <c r="P1003" s="7"/>
      <c r="Q1003" s="7"/>
      <c r="R1003" s="7"/>
      <c r="S1003" s="119" t="s">
        <v>54</v>
      </c>
      <c r="T1003" s="117">
        <v>1</v>
      </c>
      <c r="U1003" s="10">
        <v>0</v>
      </c>
      <c r="V1003" s="98">
        <f t="shared" si="93"/>
        <v>0</v>
      </c>
      <c r="W1003" s="119" t="s">
        <v>54</v>
      </c>
      <c r="X1003" s="117">
        <v>1</v>
      </c>
      <c r="Y1003" s="10">
        <v>0</v>
      </c>
      <c r="Z1003" s="98"/>
      <c r="AA1003" s="9">
        <v>405</v>
      </c>
      <c r="AB1003" s="119" t="s">
        <v>54</v>
      </c>
      <c r="AC1003" s="117">
        <v>1</v>
      </c>
      <c r="AD1003" s="10">
        <v>0</v>
      </c>
      <c r="AE1003" s="110">
        <f>(Tabelle1[[#This Row],[gesamter Wärmebedarf unter Berücksichtigung Wirkungsgrad Gasfeuerungsanlage (Gas) '[kWh/a'] 2030]]*0.7)/8760</f>
        <v>0</v>
      </c>
      <c r="AF1003" s="8">
        <f t="shared" si="91"/>
        <v>0</v>
      </c>
      <c r="AG1003" s="119" t="s">
        <v>54</v>
      </c>
      <c r="AH1003" s="117">
        <v>1</v>
      </c>
      <c r="AI1003" s="10">
        <v>0</v>
      </c>
      <c r="AJ1003" s="98">
        <f t="shared" si="94"/>
        <v>0</v>
      </c>
      <c r="AK1003" s="119" t="s">
        <v>54</v>
      </c>
      <c r="AL1003" s="117">
        <v>1</v>
      </c>
      <c r="AM1003" s="10">
        <v>0</v>
      </c>
      <c r="AN1003" s="98"/>
      <c r="AO1003" s="119" t="s">
        <v>54</v>
      </c>
      <c r="AP1003" s="117">
        <v>1</v>
      </c>
      <c r="AQ1003" s="10">
        <v>0</v>
      </c>
      <c r="AR1003" s="98">
        <f t="shared" si="95"/>
        <v>0</v>
      </c>
      <c r="AS1003" s="119" t="s">
        <v>54</v>
      </c>
      <c r="AT1003" s="117">
        <v>1</v>
      </c>
      <c r="AU1003" s="10">
        <v>0</v>
      </c>
      <c r="AV1003" s="8"/>
    </row>
    <row r="1004" spans="1:48" x14ac:dyDescent="0.25">
      <c r="A1004" s="6">
        <v>11001</v>
      </c>
      <c r="B1004" s="6">
        <v>449140</v>
      </c>
      <c r="C1004" s="6">
        <v>5424470</v>
      </c>
      <c r="D1004" s="205">
        <v>17</v>
      </c>
      <c r="E1004" s="6" t="s">
        <v>212</v>
      </c>
      <c r="F1004" s="6">
        <v>1</v>
      </c>
      <c r="G1004" s="6">
        <v>150</v>
      </c>
      <c r="H1004" s="6">
        <v>150</v>
      </c>
      <c r="I1004" s="6">
        <v>200</v>
      </c>
      <c r="J1004" s="6">
        <f t="shared" si="90"/>
        <v>30000</v>
      </c>
      <c r="K1004" s="6"/>
      <c r="L1004" s="84">
        <f t="shared" si="92"/>
        <v>30612.244897959183</v>
      </c>
      <c r="M1004" s="7"/>
      <c r="N1004" s="7"/>
      <c r="O1004" s="7"/>
      <c r="P1004" s="7"/>
      <c r="Q1004" s="7"/>
      <c r="R1004" s="7"/>
      <c r="S1004" s="119" t="s">
        <v>53</v>
      </c>
      <c r="T1004" s="117">
        <v>1</v>
      </c>
      <c r="U1004" s="10">
        <v>30612.244897959183</v>
      </c>
      <c r="V1004" s="98">
        <f t="shared" si="93"/>
        <v>6.1215814640472175E-5</v>
      </c>
      <c r="W1004" s="119" t="s">
        <v>53</v>
      </c>
      <c r="X1004" s="117">
        <v>1</v>
      </c>
      <c r="Y1004" s="10">
        <v>30612.244897959183</v>
      </c>
      <c r="Z1004" s="98"/>
      <c r="AA1004" s="9">
        <v>706</v>
      </c>
      <c r="AB1004" s="119" t="s">
        <v>53</v>
      </c>
      <c r="AC1004" s="117">
        <v>1</v>
      </c>
      <c r="AD1004" s="10">
        <v>30612.244897959183</v>
      </c>
      <c r="AE1004" s="110">
        <f>(Tabelle1[[#This Row],[gesamter Wärmebedarf unter Berücksichtigung Wirkungsgrad Gasfeuerungsanlage (Gas) '[kWh/a'] 2030]]*0.7)/8760</f>
        <v>2.4461839530332679</v>
      </c>
      <c r="AF1004" s="8">
        <f t="shared" si="91"/>
        <v>5.9182464385095113E-5</v>
      </c>
      <c r="AG1004" s="119" t="s">
        <v>53</v>
      </c>
      <c r="AH1004" s="117">
        <v>1</v>
      </c>
      <c r="AI1004" s="10">
        <v>30612.244897959183</v>
      </c>
      <c r="AJ1004" s="98">
        <f t="shared" si="94"/>
        <v>2.9088880605514649E-5</v>
      </c>
      <c r="AK1004" s="119" t="s">
        <v>53</v>
      </c>
      <c r="AL1004" s="117">
        <v>1</v>
      </c>
      <c r="AM1004" s="10">
        <v>30612.244897959183</v>
      </c>
      <c r="AN1004" s="98"/>
      <c r="AO1004" s="119" t="s">
        <v>53</v>
      </c>
      <c r="AP1004" s="117">
        <v>1</v>
      </c>
      <c r="AQ1004" s="10">
        <v>30612.244897959183</v>
      </c>
      <c r="AR1004" s="98">
        <f t="shared" si="95"/>
        <v>2.9088880605514649E-5</v>
      </c>
      <c r="AS1004" s="119" t="s">
        <v>53</v>
      </c>
      <c r="AT1004" s="117">
        <v>1</v>
      </c>
      <c r="AU1004" s="10">
        <v>30612.244897959183</v>
      </c>
      <c r="AV1004" s="8"/>
    </row>
    <row r="1005" spans="1:48" x14ac:dyDescent="0.25">
      <c r="A1005" s="6">
        <v>11002</v>
      </c>
      <c r="B1005" s="6">
        <v>448999</v>
      </c>
      <c r="C1005" s="6">
        <v>5424516</v>
      </c>
      <c r="D1005" s="205">
        <v>12</v>
      </c>
      <c r="E1005" s="75" t="s">
        <v>210</v>
      </c>
      <c r="F1005" s="6">
        <v>6.73</v>
      </c>
      <c r="G1005" s="6">
        <v>70</v>
      </c>
      <c r="H1005" s="6">
        <v>471.1</v>
      </c>
      <c r="I1005" s="6">
        <v>250</v>
      </c>
      <c r="J1005" s="6">
        <f t="shared" si="90"/>
        <v>117775</v>
      </c>
      <c r="K1005" s="6"/>
      <c r="L1005" s="84">
        <f t="shared" si="92"/>
        <v>120178.57142857143</v>
      </c>
      <c r="M1005" s="7"/>
      <c r="N1005" s="7"/>
      <c r="O1005" s="7"/>
      <c r="P1005" s="7"/>
      <c r="Q1005" s="7"/>
      <c r="R1005" s="7"/>
      <c r="S1005" s="119" t="s">
        <v>53</v>
      </c>
      <c r="T1005" s="117">
        <v>6.73</v>
      </c>
      <c r="U1005" s="10">
        <v>120178.57142857143</v>
      </c>
      <c r="V1005" s="98">
        <f t="shared" si="93"/>
        <v>2.4032308564272037E-4</v>
      </c>
      <c r="W1005" s="119" t="s">
        <v>53</v>
      </c>
      <c r="X1005" s="117">
        <v>6.73</v>
      </c>
      <c r="Y1005" s="10">
        <v>120178.57142857143</v>
      </c>
      <c r="Z1005" s="98"/>
      <c r="AA1005" s="9">
        <v>380</v>
      </c>
      <c r="AB1005" s="119" t="s">
        <v>53</v>
      </c>
      <c r="AC1005" s="117">
        <v>6.73</v>
      </c>
      <c r="AD1005" s="10">
        <v>120178.57142857143</v>
      </c>
      <c r="AE1005" s="110">
        <f>(Tabelle1[[#This Row],[gesamter Wärmebedarf unter Berücksichtigung Wirkungsgrad Gasfeuerungsanlage (Gas) '[kWh/a'] 2030]]*0.7)/8760</f>
        <v>9.6033105022831045</v>
      </c>
      <c r="AF1005" s="8">
        <f t="shared" si="91"/>
        <v>2.3234049143181919E-4</v>
      </c>
      <c r="AG1005" s="119" t="s">
        <v>53</v>
      </c>
      <c r="AH1005" s="117">
        <v>6.73</v>
      </c>
      <c r="AI1005" s="10">
        <v>120178.57142857143</v>
      </c>
      <c r="AJ1005" s="98">
        <f t="shared" si="94"/>
        <v>1.1419809711048295E-4</v>
      </c>
      <c r="AK1005" s="119" t="s">
        <v>53</v>
      </c>
      <c r="AL1005" s="117">
        <v>6.73</v>
      </c>
      <c r="AM1005" s="10">
        <v>120178.57142857143</v>
      </c>
      <c r="AN1005" s="98"/>
      <c r="AO1005" s="119" t="s">
        <v>53</v>
      </c>
      <c r="AP1005" s="117">
        <v>6.73</v>
      </c>
      <c r="AQ1005" s="10">
        <v>120178.57142857143</v>
      </c>
      <c r="AR1005" s="98">
        <f t="shared" si="95"/>
        <v>1.1419809711048295E-4</v>
      </c>
      <c r="AS1005" s="119" t="s">
        <v>53</v>
      </c>
      <c r="AT1005" s="117">
        <v>6.73</v>
      </c>
      <c r="AU1005" s="10">
        <v>120178.57142857143</v>
      </c>
      <c r="AV1005" s="8"/>
    </row>
    <row r="1006" spans="1:48" x14ac:dyDescent="0.25">
      <c r="A1006" s="6">
        <v>11003</v>
      </c>
      <c r="B1006" s="6">
        <v>449013</v>
      </c>
      <c r="C1006" s="6">
        <v>5424494</v>
      </c>
      <c r="D1006" s="205">
        <v>16</v>
      </c>
      <c r="E1006" s="6" t="s">
        <v>212</v>
      </c>
      <c r="F1006" s="6">
        <v>1</v>
      </c>
      <c r="G1006" s="6">
        <v>150</v>
      </c>
      <c r="H1006" s="6">
        <v>150</v>
      </c>
      <c r="I1006" s="6">
        <v>120</v>
      </c>
      <c r="J1006" s="6">
        <f t="shared" si="90"/>
        <v>18000</v>
      </c>
      <c r="K1006" s="6"/>
      <c r="L1006" s="84">
        <f t="shared" si="92"/>
        <v>18367.34693877551</v>
      </c>
      <c r="M1006" s="7"/>
      <c r="N1006" s="7"/>
      <c r="O1006" s="7"/>
      <c r="P1006" s="7"/>
      <c r="Q1006" s="7"/>
      <c r="R1006" s="7"/>
      <c r="S1006" s="119" t="s">
        <v>54</v>
      </c>
      <c r="T1006" s="117">
        <v>1</v>
      </c>
      <c r="U1006" s="10">
        <v>0</v>
      </c>
      <c r="V1006" s="98">
        <f t="shared" si="93"/>
        <v>0</v>
      </c>
      <c r="W1006" s="119" t="s">
        <v>54</v>
      </c>
      <c r="X1006" s="117">
        <v>1</v>
      </c>
      <c r="Y1006" s="10">
        <v>0</v>
      </c>
      <c r="Z1006" s="98"/>
      <c r="AA1006" s="9">
        <v>820</v>
      </c>
      <c r="AB1006" s="119" t="s">
        <v>54</v>
      </c>
      <c r="AC1006" s="117">
        <v>1</v>
      </c>
      <c r="AD1006" s="10">
        <v>0</v>
      </c>
      <c r="AE1006" s="110">
        <f>(Tabelle1[[#This Row],[gesamter Wärmebedarf unter Berücksichtigung Wirkungsgrad Gasfeuerungsanlage (Gas) '[kWh/a'] 2030]]*0.7)/8760</f>
        <v>0</v>
      </c>
      <c r="AF1006" s="8">
        <f t="shared" si="91"/>
        <v>0</v>
      </c>
      <c r="AG1006" s="119" t="s">
        <v>54</v>
      </c>
      <c r="AH1006" s="117">
        <v>1</v>
      </c>
      <c r="AI1006" s="10">
        <v>0</v>
      </c>
      <c r="AJ1006" s="98">
        <f t="shared" si="94"/>
        <v>0</v>
      </c>
      <c r="AK1006" s="119" t="s">
        <v>54</v>
      </c>
      <c r="AL1006" s="117">
        <v>1</v>
      </c>
      <c r="AM1006" s="10">
        <v>0</v>
      </c>
      <c r="AN1006" s="98"/>
      <c r="AO1006" s="119" t="s">
        <v>54</v>
      </c>
      <c r="AP1006" s="117">
        <v>1</v>
      </c>
      <c r="AQ1006" s="10">
        <v>0</v>
      </c>
      <c r="AR1006" s="98">
        <f t="shared" si="95"/>
        <v>0</v>
      </c>
      <c r="AS1006" s="119" t="s">
        <v>54</v>
      </c>
      <c r="AT1006" s="117">
        <v>1</v>
      </c>
      <c r="AU1006" s="10">
        <v>0</v>
      </c>
      <c r="AV1006" s="8"/>
    </row>
    <row r="1007" spans="1:48" x14ac:dyDescent="0.25">
      <c r="A1007" s="6">
        <v>11004</v>
      </c>
      <c r="B1007" s="6">
        <v>449020</v>
      </c>
      <c r="C1007" s="6">
        <v>5424493</v>
      </c>
      <c r="D1007" s="205">
        <v>21</v>
      </c>
      <c r="E1007" s="6" t="s">
        <v>212</v>
      </c>
      <c r="F1007" s="6">
        <v>1</v>
      </c>
      <c r="G1007" s="6">
        <v>150</v>
      </c>
      <c r="H1007" s="6">
        <v>150</v>
      </c>
      <c r="I1007" s="6">
        <v>50</v>
      </c>
      <c r="J1007" s="6">
        <f t="shared" si="90"/>
        <v>7500</v>
      </c>
      <c r="K1007" s="6"/>
      <c r="L1007" s="84">
        <f t="shared" si="92"/>
        <v>7653.0612244897957</v>
      </c>
      <c r="M1007" s="7"/>
      <c r="N1007" s="7"/>
      <c r="O1007" s="7"/>
      <c r="P1007" s="7"/>
      <c r="Q1007" s="7"/>
      <c r="R1007" s="7"/>
      <c r="S1007" s="119" t="s">
        <v>53</v>
      </c>
      <c r="T1007" s="117">
        <v>1</v>
      </c>
      <c r="U1007" s="10">
        <v>7653.0612244897957</v>
      </c>
      <c r="V1007" s="98">
        <f t="shared" si="93"/>
        <v>1.5303953660118044E-5</v>
      </c>
      <c r="W1007" s="119" t="s">
        <v>53</v>
      </c>
      <c r="X1007" s="117">
        <v>1</v>
      </c>
      <c r="Y1007" s="10">
        <v>7653.0612244897957</v>
      </c>
      <c r="Z1007" s="98"/>
      <c r="AA1007" s="9">
        <v>818</v>
      </c>
      <c r="AB1007" s="119" t="s">
        <v>53</v>
      </c>
      <c r="AC1007" s="117">
        <v>1</v>
      </c>
      <c r="AD1007" s="10">
        <v>7653.0612244897957</v>
      </c>
      <c r="AE1007" s="110">
        <f>(Tabelle1[[#This Row],[gesamter Wärmebedarf unter Berücksichtigung Wirkungsgrad Gasfeuerungsanlage (Gas) '[kWh/a'] 2030]]*0.7)/8760</f>
        <v>0.61154598825831696</v>
      </c>
      <c r="AF1007" s="8">
        <f t="shared" si="91"/>
        <v>1.4795616096273778E-5</v>
      </c>
      <c r="AG1007" s="119" t="s">
        <v>54</v>
      </c>
      <c r="AH1007" s="117">
        <v>1</v>
      </c>
      <c r="AI1007" s="10">
        <v>0</v>
      </c>
      <c r="AJ1007" s="98">
        <f t="shared" si="94"/>
        <v>0</v>
      </c>
      <c r="AK1007" s="119" t="s">
        <v>54</v>
      </c>
      <c r="AL1007" s="117">
        <v>1</v>
      </c>
      <c r="AM1007" s="10">
        <v>0</v>
      </c>
      <c r="AN1007" s="98"/>
      <c r="AO1007" s="119" t="s">
        <v>54</v>
      </c>
      <c r="AP1007" s="117">
        <v>1</v>
      </c>
      <c r="AQ1007" s="10">
        <v>0</v>
      </c>
      <c r="AR1007" s="98">
        <f t="shared" si="95"/>
        <v>0</v>
      </c>
      <c r="AS1007" s="119" t="s">
        <v>54</v>
      </c>
      <c r="AT1007" s="117">
        <v>1</v>
      </c>
      <c r="AU1007" s="10">
        <v>0</v>
      </c>
      <c r="AV1007" s="8"/>
    </row>
    <row r="1008" spans="1:48" x14ac:dyDescent="0.25">
      <c r="A1008" s="6">
        <v>11005</v>
      </c>
      <c r="B1008" s="6">
        <v>449027</v>
      </c>
      <c r="C1008" s="6">
        <v>5424493</v>
      </c>
      <c r="D1008" s="205">
        <v>20</v>
      </c>
      <c r="E1008" s="6" t="s">
        <v>212</v>
      </c>
      <c r="F1008" s="6">
        <v>1</v>
      </c>
      <c r="G1008" s="6">
        <v>150</v>
      </c>
      <c r="H1008" s="6">
        <v>150</v>
      </c>
      <c r="I1008" s="6">
        <v>20</v>
      </c>
      <c r="J1008" s="6">
        <f t="shared" si="90"/>
        <v>3000</v>
      </c>
      <c r="K1008" s="6"/>
      <c r="L1008" s="84">
        <f t="shared" si="92"/>
        <v>3061.2244897959185</v>
      </c>
      <c r="M1008" s="7"/>
      <c r="N1008" s="7"/>
      <c r="O1008" s="7"/>
      <c r="P1008" s="7"/>
      <c r="Q1008" s="7"/>
      <c r="R1008" s="7"/>
      <c r="S1008" s="119" t="s">
        <v>54</v>
      </c>
      <c r="T1008" s="117">
        <v>1</v>
      </c>
      <c r="U1008" s="10">
        <v>0</v>
      </c>
      <c r="V1008" s="98">
        <f t="shared" si="93"/>
        <v>0</v>
      </c>
      <c r="W1008" s="119" t="s">
        <v>54</v>
      </c>
      <c r="X1008" s="117">
        <v>1</v>
      </c>
      <c r="Y1008" s="10">
        <v>0</v>
      </c>
      <c r="Z1008" s="98"/>
      <c r="AA1008" s="9">
        <v>1464</v>
      </c>
      <c r="AB1008" s="119" t="s">
        <v>54</v>
      </c>
      <c r="AC1008" s="117">
        <v>1</v>
      </c>
      <c r="AD1008" s="10">
        <v>0</v>
      </c>
      <c r="AE1008" s="110">
        <f>(Tabelle1[[#This Row],[gesamter Wärmebedarf unter Berücksichtigung Wirkungsgrad Gasfeuerungsanlage (Gas) '[kWh/a'] 2030]]*0.7)/8760</f>
        <v>0</v>
      </c>
      <c r="AF1008" s="8">
        <f t="shared" si="91"/>
        <v>0</v>
      </c>
      <c r="AG1008" s="119" t="s">
        <v>54</v>
      </c>
      <c r="AH1008" s="117">
        <v>1</v>
      </c>
      <c r="AI1008" s="10">
        <v>0</v>
      </c>
      <c r="AJ1008" s="98">
        <f t="shared" si="94"/>
        <v>0</v>
      </c>
      <c r="AK1008" s="119" t="s">
        <v>54</v>
      </c>
      <c r="AL1008" s="117">
        <v>1</v>
      </c>
      <c r="AM1008" s="10">
        <v>0</v>
      </c>
      <c r="AN1008" s="98"/>
      <c r="AO1008" s="119" t="s">
        <v>54</v>
      </c>
      <c r="AP1008" s="117">
        <v>1</v>
      </c>
      <c r="AQ1008" s="10">
        <v>0</v>
      </c>
      <c r="AR1008" s="98">
        <f t="shared" si="95"/>
        <v>0</v>
      </c>
      <c r="AS1008" s="119" t="s">
        <v>54</v>
      </c>
      <c r="AT1008" s="117">
        <v>1</v>
      </c>
      <c r="AU1008" s="10">
        <v>0</v>
      </c>
      <c r="AV1008" s="8"/>
    </row>
    <row r="1009" spans="1:48" x14ac:dyDescent="0.25">
      <c r="A1009" s="6">
        <v>11006</v>
      </c>
      <c r="B1009" s="6">
        <v>449032</v>
      </c>
      <c r="C1009" s="6">
        <v>5424495</v>
      </c>
      <c r="D1009" s="205">
        <v>15</v>
      </c>
      <c r="E1009" s="6" t="s">
        <v>212</v>
      </c>
      <c r="F1009" s="6">
        <v>1</v>
      </c>
      <c r="G1009" s="6">
        <v>150</v>
      </c>
      <c r="H1009" s="6">
        <v>150</v>
      </c>
      <c r="I1009" s="6">
        <v>110</v>
      </c>
      <c r="J1009" s="6">
        <f t="shared" si="90"/>
        <v>16500</v>
      </c>
      <c r="K1009" s="6"/>
      <c r="L1009" s="84">
        <f t="shared" si="92"/>
        <v>16836.734693877552</v>
      </c>
      <c r="M1009" s="7"/>
      <c r="N1009" s="7"/>
      <c r="O1009" s="7"/>
      <c r="P1009" s="7"/>
      <c r="Q1009" s="7"/>
      <c r="R1009" s="7"/>
      <c r="S1009" s="119" t="s">
        <v>54</v>
      </c>
      <c r="T1009" s="117">
        <v>1</v>
      </c>
      <c r="U1009" s="10">
        <v>0</v>
      </c>
      <c r="V1009" s="98">
        <f t="shared" si="93"/>
        <v>0</v>
      </c>
      <c r="W1009" s="119" t="s">
        <v>54</v>
      </c>
      <c r="X1009" s="117">
        <v>1</v>
      </c>
      <c r="Y1009" s="10">
        <v>0</v>
      </c>
      <c r="Z1009" s="98"/>
      <c r="AA1009" s="9">
        <v>165</v>
      </c>
      <c r="AB1009" s="119" t="s">
        <v>54</v>
      </c>
      <c r="AC1009" s="117">
        <v>1</v>
      </c>
      <c r="AD1009" s="10">
        <v>0</v>
      </c>
      <c r="AE1009" s="110">
        <f>(Tabelle1[[#This Row],[gesamter Wärmebedarf unter Berücksichtigung Wirkungsgrad Gasfeuerungsanlage (Gas) '[kWh/a'] 2030]]*0.7)/8760</f>
        <v>0</v>
      </c>
      <c r="AF1009" s="8">
        <f t="shared" si="91"/>
        <v>0</v>
      </c>
      <c r="AG1009" s="119" t="s">
        <v>54</v>
      </c>
      <c r="AH1009" s="117">
        <v>1</v>
      </c>
      <c r="AI1009" s="10">
        <v>0</v>
      </c>
      <c r="AJ1009" s="98">
        <f t="shared" si="94"/>
        <v>0</v>
      </c>
      <c r="AK1009" s="119" t="s">
        <v>54</v>
      </c>
      <c r="AL1009" s="117">
        <v>1</v>
      </c>
      <c r="AM1009" s="10">
        <v>0</v>
      </c>
      <c r="AN1009" s="98"/>
      <c r="AO1009" s="119" t="s">
        <v>54</v>
      </c>
      <c r="AP1009" s="117">
        <v>1</v>
      </c>
      <c r="AQ1009" s="10">
        <v>0</v>
      </c>
      <c r="AR1009" s="98">
        <f t="shared" si="95"/>
        <v>0</v>
      </c>
      <c r="AS1009" s="119" t="s">
        <v>54</v>
      </c>
      <c r="AT1009" s="117">
        <v>1</v>
      </c>
      <c r="AU1009" s="10">
        <v>0</v>
      </c>
      <c r="AV1009" s="8"/>
    </row>
    <row r="1010" spans="1:48" x14ac:dyDescent="0.25">
      <c r="A1010" s="6">
        <v>11007</v>
      </c>
      <c r="B1010" s="6">
        <v>449052</v>
      </c>
      <c r="C1010" s="6">
        <v>5424482</v>
      </c>
      <c r="D1010" s="205">
        <v>17</v>
      </c>
      <c r="E1010" s="6" t="s">
        <v>212</v>
      </c>
      <c r="F1010" s="6">
        <v>1</v>
      </c>
      <c r="G1010" s="6">
        <v>150</v>
      </c>
      <c r="H1010" s="6">
        <v>150</v>
      </c>
      <c r="I1010" s="6">
        <v>50</v>
      </c>
      <c r="J1010" s="6">
        <f t="shared" si="90"/>
        <v>7500</v>
      </c>
      <c r="K1010" s="6"/>
      <c r="L1010" s="84">
        <f t="shared" si="92"/>
        <v>7653.0612244897957</v>
      </c>
      <c r="M1010" s="7"/>
      <c r="N1010" s="7"/>
      <c r="O1010" s="7"/>
      <c r="P1010" s="7"/>
      <c r="Q1010" s="7"/>
      <c r="R1010" s="7"/>
      <c r="S1010" s="119" t="s">
        <v>53</v>
      </c>
      <c r="T1010" s="117">
        <v>1</v>
      </c>
      <c r="U1010" s="10">
        <v>7653.0612244897957</v>
      </c>
      <c r="V1010" s="98">
        <f t="shared" si="93"/>
        <v>1.5303953660118044E-5</v>
      </c>
      <c r="W1010" s="119" t="s">
        <v>53</v>
      </c>
      <c r="X1010" s="117">
        <v>1</v>
      </c>
      <c r="Y1010" s="10">
        <v>7653.0612244897957</v>
      </c>
      <c r="Z1010" s="98"/>
      <c r="AA1010" s="9">
        <v>1617</v>
      </c>
      <c r="AB1010" s="119" t="s">
        <v>53</v>
      </c>
      <c r="AC1010" s="117">
        <v>1</v>
      </c>
      <c r="AD1010" s="10">
        <v>7653.0612244897957</v>
      </c>
      <c r="AE1010" s="110">
        <f>(Tabelle1[[#This Row],[gesamter Wärmebedarf unter Berücksichtigung Wirkungsgrad Gasfeuerungsanlage (Gas) '[kWh/a'] 2030]]*0.7)/8760</f>
        <v>0.61154598825831696</v>
      </c>
      <c r="AF1010" s="8">
        <f t="shared" si="91"/>
        <v>1.4795616096273778E-5</v>
      </c>
      <c r="AG1010" s="119" t="s">
        <v>53</v>
      </c>
      <c r="AH1010" s="117">
        <v>1</v>
      </c>
      <c r="AI1010" s="10">
        <v>7653.0612244897957</v>
      </c>
      <c r="AJ1010" s="98">
        <f t="shared" si="94"/>
        <v>7.2722201513786622E-6</v>
      </c>
      <c r="AK1010" s="119" t="s">
        <v>53</v>
      </c>
      <c r="AL1010" s="117">
        <v>1</v>
      </c>
      <c r="AM1010" s="10">
        <v>7653.0612244897957</v>
      </c>
      <c r="AN1010" s="98"/>
      <c r="AO1010" s="119" t="s">
        <v>53</v>
      </c>
      <c r="AP1010" s="117">
        <v>1</v>
      </c>
      <c r="AQ1010" s="10">
        <v>7653.0612244897957</v>
      </c>
      <c r="AR1010" s="98">
        <f t="shared" si="95"/>
        <v>7.2722201513786622E-6</v>
      </c>
      <c r="AS1010" s="119" t="s">
        <v>53</v>
      </c>
      <c r="AT1010" s="117">
        <v>1</v>
      </c>
      <c r="AU1010" s="10">
        <v>7653.0612244897957</v>
      </c>
      <c r="AV1010" s="8"/>
    </row>
    <row r="1011" spans="1:48" x14ac:dyDescent="0.25">
      <c r="A1011" s="6">
        <v>11008</v>
      </c>
      <c r="B1011" s="6">
        <v>448983</v>
      </c>
      <c r="C1011" s="6">
        <v>5424503</v>
      </c>
      <c r="D1011" s="205">
        <v>13</v>
      </c>
      <c r="E1011" s="75" t="s">
        <v>210</v>
      </c>
      <c r="F1011" s="6">
        <v>6.73</v>
      </c>
      <c r="G1011" s="6">
        <v>70</v>
      </c>
      <c r="H1011" s="6">
        <v>471.1</v>
      </c>
      <c r="I1011" s="6">
        <v>170</v>
      </c>
      <c r="J1011" s="6">
        <f t="shared" si="90"/>
        <v>80087</v>
      </c>
      <c r="K1011" s="6"/>
      <c r="L1011" s="84">
        <f t="shared" si="92"/>
        <v>81721.42857142858</v>
      </c>
      <c r="M1011" s="7"/>
      <c r="N1011" s="7"/>
      <c r="O1011" s="7"/>
      <c r="P1011" s="7"/>
      <c r="Q1011" s="7"/>
      <c r="R1011" s="7"/>
      <c r="S1011" s="119" t="s">
        <v>54</v>
      </c>
      <c r="T1011" s="117">
        <v>6.73</v>
      </c>
      <c r="U1011" s="10">
        <v>0</v>
      </c>
      <c r="V1011" s="98">
        <f t="shared" si="93"/>
        <v>0</v>
      </c>
      <c r="W1011" s="119" t="s">
        <v>54</v>
      </c>
      <c r="X1011" s="117">
        <v>6.73</v>
      </c>
      <c r="Y1011" s="10">
        <v>0</v>
      </c>
      <c r="Z1011" s="98"/>
      <c r="AA1011" s="9">
        <v>1379</v>
      </c>
      <c r="AB1011" s="119" t="s">
        <v>54</v>
      </c>
      <c r="AC1011" s="117">
        <v>6.73</v>
      </c>
      <c r="AD1011" s="10">
        <v>0</v>
      </c>
      <c r="AE1011" s="110">
        <f>(Tabelle1[[#This Row],[gesamter Wärmebedarf unter Berücksichtigung Wirkungsgrad Gasfeuerungsanlage (Gas) '[kWh/a'] 2030]]*0.7)/8760</f>
        <v>0</v>
      </c>
      <c r="AF1011" s="8">
        <f t="shared" si="91"/>
        <v>0</v>
      </c>
      <c r="AG1011" s="119" t="s">
        <v>54</v>
      </c>
      <c r="AH1011" s="117">
        <v>6.73</v>
      </c>
      <c r="AI1011" s="10">
        <v>0</v>
      </c>
      <c r="AJ1011" s="98">
        <f t="shared" si="94"/>
        <v>0</v>
      </c>
      <c r="AK1011" s="119" t="s">
        <v>54</v>
      </c>
      <c r="AL1011" s="117">
        <v>6.73</v>
      </c>
      <c r="AM1011" s="10">
        <v>0</v>
      </c>
      <c r="AN1011" s="98"/>
      <c r="AO1011" s="119" t="s">
        <v>54</v>
      </c>
      <c r="AP1011" s="117">
        <v>6.73</v>
      </c>
      <c r="AQ1011" s="10">
        <v>0</v>
      </c>
      <c r="AR1011" s="98">
        <f t="shared" si="95"/>
        <v>0</v>
      </c>
      <c r="AS1011" s="119" t="s">
        <v>54</v>
      </c>
      <c r="AT1011" s="117">
        <v>6.73</v>
      </c>
      <c r="AU1011" s="10">
        <v>0</v>
      </c>
      <c r="AV1011" s="8"/>
    </row>
    <row r="1012" spans="1:48" x14ac:dyDescent="0.25">
      <c r="A1012" s="6">
        <v>11009</v>
      </c>
      <c r="B1012" s="6">
        <v>448969</v>
      </c>
      <c r="C1012" s="6">
        <v>5424490</v>
      </c>
      <c r="D1012" s="205">
        <v>13</v>
      </c>
      <c r="E1012" s="6" t="s">
        <v>211</v>
      </c>
      <c r="F1012" s="6">
        <v>2</v>
      </c>
      <c r="G1012" s="6">
        <v>112</v>
      </c>
      <c r="H1012" s="6">
        <v>224</v>
      </c>
      <c r="I1012" s="6">
        <v>80</v>
      </c>
      <c r="J1012" s="6">
        <f t="shared" si="90"/>
        <v>17920</v>
      </c>
      <c r="K1012" s="6"/>
      <c r="L1012" s="84">
        <f t="shared" si="92"/>
        <v>18285.714285714286</v>
      </c>
      <c r="M1012" s="7"/>
      <c r="N1012" s="7"/>
      <c r="O1012" s="7"/>
      <c r="P1012" s="7"/>
      <c r="Q1012" s="7"/>
      <c r="R1012" s="7"/>
      <c r="S1012" s="119" t="s">
        <v>53</v>
      </c>
      <c r="T1012" s="117">
        <v>2</v>
      </c>
      <c r="U1012" s="10">
        <v>18285.714285714286</v>
      </c>
      <c r="V1012" s="98">
        <f t="shared" si="93"/>
        <v>3.6566246611908712E-5</v>
      </c>
      <c r="W1012" s="119" t="s">
        <v>53</v>
      </c>
      <c r="X1012" s="117">
        <v>2</v>
      </c>
      <c r="Y1012" s="10">
        <v>18285.714285714286</v>
      </c>
      <c r="Z1012" s="98"/>
      <c r="AA1012" s="9">
        <v>1158</v>
      </c>
      <c r="AB1012" s="119" t="s">
        <v>53</v>
      </c>
      <c r="AC1012" s="117">
        <v>2</v>
      </c>
      <c r="AD1012" s="10">
        <v>18285.714285714286</v>
      </c>
      <c r="AE1012" s="110">
        <f>(Tabelle1[[#This Row],[gesamter Wärmebedarf unter Berücksichtigung Wirkungsgrad Gasfeuerungsanlage (Gas) '[kWh/a'] 2030]]*0.7)/8760</f>
        <v>1.4611872146118721</v>
      </c>
      <c r="AF1012" s="8">
        <f t="shared" si="91"/>
        <v>3.5351658726030144E-5</v>
      </c>
      <c r="AG1012" s="119" t="s">
        <v>53</v>
      </c>
      <c r="AH1012" s="117">
        <v>2</v>
      </c>
      <c r="AI1012" s="10">
        <v>18285.714285714286</v>
      </c>
      <c r="AJ1012" s="98">
        <f t="shared" si="94"/>
        <v>1.7375758015027421E-5</v>
      </c>
      <c r="AK1012" s="119" t="s">
        <v>53</v>
      </c>
      <c r="AL1012" s="117">
        <v>2</v>
      </c>
      <c r="AM1012" s="10">
        <v>18285.714285714286</v>
      </c>
      <c r="AN1012" s="98"/>
      <c r="AO1012" s="119" t="s">
        <v>53</v>
      </c>
      <c r="AP1012" s="117">
        <v>2</v>
      </c>
      <c r="AQ1012" s="10">
        <v>18285.714285714286</v>
      </c>
      <c r="AR1012" s="98">
        <f t="shared" si="95"/>
        <v>1.7375758015027421E-5</v>
      </c>
      <c r="AS1012" s="119" t="s">
        <v>53</v>
      </c>
      <c r="AT1012" s="117">
        <v>2</v>
      </c>
      <c r="AU1012" s="10">
        <v>18285.714285714286</v>
      </c>
      <c r="AV1012" s="8"/>
    </row>
    <row r="1013" spans="1:48" x14ac:dyDescent="0.25">
      <c r="A1013" s="6">
        <v>11010</v>
      </c>
      <c r="B1013" s="6">
        <v>448986</v>
      </c>
      <c r="C1013" s="6">
        <v>5424470</v>
      </c>
      <c r="D1013" s="205">
        <v>13</v>
      </c>
      <c r="E1013" s="6" t="s">
        <v>212</v>
      </c>
      <c r="F1013" s="6">
        <v>1</v>
      </c>
      <c r="G1013" s="6">
        <v>150</v>
      </c>
      <c r="H1013" s="6">
        <v>150</v>
      </c>
      <c r="I1013" s="6">
        <v>70</v>
      </c>
      <c r="J1013" s="6">
        <f t="shared" si="90"/>
        <v>10500</v>
      </c>
      <c r="K1013" s="6"/>
      <c r="L1013" s="84">
        <f t="shared" si="92"/>
        <v>10714.285714285714</v>
      </c>
      <c r="M1013" s="7"/>
      <c r="N1013" s="7"/>
      <c r="O1013" s="7"/>
      <c r="P1013" s="7"/>
      <c r="Q1013" s="7"/>
      <c r="R1013" s="7"/>
      <c r="S1013" s="119" t="s">
        <v>54</v>
      </c>
      <c r="T1013" s="117">
        <v>1</v>
      </c>
      <c r="U1013" s="10">
        <v>0</v>
      </c>
      <c r="V1013" s="98">
        <f t="shared" si="93"/>
        <v>0</v>
      </c>
      <c r="W1013" s="119" t="s">
        <v>54</v>
      </c>
      <c r="X1013" s="117">
        <v>1</v>
      </c>
      <c r="Y1013" s="10">
        <v>0</v>
      </c>
      <c r="Z1013" s="98"/>
      <c r="AA1013" s="9">
        <v>1070</v>
      </c>
      <c r="AB1013" s="119" t="s">
        <v>54</v>
      </c>
      <c r="AC1013" s="117">
        <v>1</v>
      </c>
      <c r="AD1013" s="10">
        <v>0</v>
      </c>
      <c r="AE1013" s="110">
        <f>(Tabelle1[[#This Row],[gesamter Wärmebedarf unter Berücksichtigung Wirkungsgrad Gasfeuerungsanlage (Gas) '[kWh/a'] 2030]]*0.7)/8760</f>
        <v>0</v>
      </c>
      <c r="AF1013" s="8">
        <f t="shared" si="91"/>
        <v>0</v>
      </c>
      <c r="AG1013" s="119" t="s">
        <v>54</v>
      </c>
      <c r="AH1013" s="117">
        <v>1</v>
      </c>
      <c r="AI1013" s="10">
        <v>0</v>
      </c>
      <c r="AJ1013" s="98">
        <f t="shared" si="94"/>
        <v>0</v>
      </c>
      <c r="AK1013" s="119" t="s">
        <v>54</v>
      </c>
      <c r="AL1013" s="117">
        <v>1</v>
      </c>
      <c r="AM1013" s="10">
        <v>0</v>
      </c>
      <c r="AN1013" s="98"/>
      <c r="AO1013" s="119" t="s">
        <v>54</v>
      </c>
      <c r="AP1013" s="117">
        <v>1</v>
      </c>
      <c r="AQ1013" s="10">
        <v>0</v>
      </c>
      <c r="AR1013" s="98">
        <f t="shared" si="95"/>
        <v>0</v>
      </c>
      <c r="AS1013" s="119" t="s">
        <v>54</v>
      </c>
      <c r="AT1013" s="117">
        <v>1</v>
      </c>
      <c r="AU1013" s="10">
        <v>0</v>
      </c>
      <c r="AV1013" s="8"/>
    </row>
    <row r="1014" spans="1:48" x14ac:dyDescent="0.25">
      <c r="A1014" s="6">
        <v>11011</v>
      </c>
      <c r="B1014" s="6">
        <v>448997</v>
      </c>
      <c r="C1014" s="6">
        <v>5424464</v>
      </c>
      <c r="D1014" s="205">
        <v>13</v>
      </c>
      <c r="E1014" s="6" t="s">
        <v>212</v>
      </c>
      <c r="F1014" s="6">
        <v>1</v>
      </c>
      <c r="G1014" s="6">
        <v>150</v>
      </c>
      <c r="H1014" s="6">
        <v>150</v>
      </c>
      <c r="I1014" s="6">
        <v>210</v>
      </c>
      <c r="J1014" s="6">
        <f t="shared" si="90"/>
        <v>31500</v>
      </c>
      <c r="K1014" s="6"/>
      <c r="L1014" s="84">
        <f t="shared" si="92"/>
        <v>32142.857142857145</v>
      </c>
      <c r="M1014" s="7"/>
      <c r="N1014" s="7"/>
      <c r="O1014" s="7"/>
      <c r="P1014" s="7"/>
      <c r="Q1014" s="7"/>
      <c r="R1014" s="7"/>
      <c r="S1014" s="119" t="s">
        <v>53</v>
      </c>
      <c r="T1014" s="117">
        <v>1</v>
      </c>
      <c r="U1014" s="10">
        <v>32142.857142857145</v>
      </c>
      <c r="V1014" s="98">
        <f t="shared" si="93"/>
        <v>6.4276605372495791E-5</v>
      </c>
      <c r="W1014" s="119" t="s">
        <v>53</v>
      </c>
      <c r="X1014" s="117">
        <v>1</v>
      </c>
      <c r="Y1014" s="10">
        <v>32142.857142857145</v>
      </c>
      <c r="Z1014" s="98"/>
      <c r="AA1014" s="9">
        <v>1024</v>
      </c>
      <c r="AB1014" s="119" t="s">
        <v>53</v>
      </c>
      <c r="AC1014" s="117">
        <v>1</v>
      </c>
      <c r="AD1014" s="10">
        <v>32142.857142857145</v>
      </c>
      <c r="AE1014" s="110">
        <f>(Tabelle1[[#This Row],[gesamter Wärmebedarf unter Berücksichtigung Wirkungsgrad Gasfeuerungsanlage (Gas) '[kWh/a'] 2030]]*0.7)/8760</f>
        <v>2.5684931506849313</v>
      </c>
      <c r="AF1014" s="8">
        <f t="shared" si="91"/>
        <v>6.2141587604349862E-5</v>
      </c>
      <c r="AG1014" s="119" t="s">
        <v>53</v>
      </c>
      <c r="AH1014" s="117">
        <v>1</v>
      </c>
      <c r="AI1014" s="10">
        <v>32142.857142857145</v>
      </c>
      <c r="AJ1014" s="98">
        <f t="shared" si="94"/>
        <v>3.0543324635790393E-5</v>
      </c>
      <c r="AK1014" s="119" t="s">
        <v>53</v>
      </c>
      <c r="AL1014" s="117">
        <v>1</v>
      </c>
      <c r="AM1014" s="10">
        <v>32142.857142857145</v>
      </c>
      <c r="AN1014" s="98"/>
      <c r="AO1014" s="119" t="s">
        <v>53</v>
      </c>
      <c r="AP1014" s="117">
        <v>1</v>
      </c>
      <c r="AQ1014" s="10">
        <v>32142.857142857145</v>
      </c>
      <c r="AR1014" s="98">
        <f t="shared" si="95"/>
        <v>3.0543324635790393E-5</v>
      </c>
      <c r="AS1014" s="119" t="s">
        <v>53</v>
      </c>
      <c r="AT1014" s="117">
        <v>1</v>
      </c>
      <c r="AU1014" s="10">
        <v>32142.857142857145</v>
      </c>
      <c r="AV1014" s="8"/>
    </row>
    <row r="1015" spans="1:48" x14ac:dyDescent="0.25">
      <c r="A1015" s="6">
        <v>11012</v>
      </c>
      <c r="B1015" s="6">
        <v>449010</v>
      </c>
      <c r="C1015" s="6">
        <v>5424461</v>
      </c>
      <c r="D1015" s="205">
        <v>11</v>
      </c>
      <c r="E1015" s="6" t="s">
        <v>212</v>
      </c>
      <c r="F1015" s="6">
        <v>1</v>
      </c>
      <c r="G1015" s="6">
        <v>150</v>
      </c>
      <c r="H1015" s="6">
        <v>150</v>
      </c>
      <c r="I1015" s="6">
        <v>160</v>
      </c>
      <c r="J1015" s="6">
        <f t="shared" si="90"/>
        <v>24000</v>
      </c>
      <c r="K1015" s="6"/>
      <c r="L1015" s="84">
        <f t="shared" si="92"/>
        <v>24489.795918367348</v>
      </c>
      <c r="M1015" s="7"/>
      <c r="N1015" s="7"/>
      <c r="O1015" s="7"/>
      <c r="P1015" s="7"/>
      <c r="Q1015" s="7"/>
      <c r="R1015" s="7"/>
      <c r="S1015" s="119" t="s">
        <v>53</v>
      </c>
      <c r="T1015" s="117">
        <v>1</v>
      </c>
      <c r="U1015" s="10">
        <v>24489.795918367348</v>
      </c>
      <c r="V1015" s="98">
        <f t="shared" si="93"/>
        <v>4.8972651712377733E-5</v>
      </c>
      <c r="W1015" s="119" t="s">
        <v>53</v>
      </c>
      <c r="X1015" s="117">
        <v>1</v>
      </c>
      <c r="Y1015" s="10">
        <v>24489.795918367348</v>
      </c>
      <c r="Z1015" s="98"/>
      <c r="AA1015" s="9">
        <v>208</v>
      </c>
      <c r="AB1015" s="119" t="s">
        <v>53</v>
      </c>
      <c r="AC1015" s="117">
        <v>1</v>
      </c>
      <c r="AD1015" s="10">
        <v>24489.795918367348</v>
      </c>
      <c r="AE1015" s="110">
        <f>(Tabelle1[[#This Row],[gesamter Wärmebedarf unter Berücksichtigung Wirkungsgrad Gasfeuerungsanlage (Gas) '[kWh/a'] 2030]]*0.7)/8760</f>
        <v>1.9569471624266144</v>
      </c>
      <c r="AF1015" s="8">
        <f t="shared" si="91"/>
        <v>4.7345971508076089E-5</v>
      </c>
      <c r="AG1015" s="119" t="s">
        <v>53</v>
      </c>
      <c r="AH1015" s="117">
        <v>1</v>
      </c>
      <c r="AI1015" s="10">
        <v>24489.795918367348</v>
      </c>
      <c r="AJ1015" s="98">
        <f t="shared" si="94"/>
        <v>2.3271104484411725E-5</v>
      </c>
      <c r="AK1015" s="119" t="s">
        <v>53</v>
      </c>
      <c r="AL1015" s="117">
        <v>1</v>
      </c>
      <c r="AM1015" s="10">
        <v>24489.795918367348</v>
      </c>
      <c r="AN1015" s="98"/>
      <c r="AO1015" s="119" t="s">
        <v>53</v>
      </c>
      <c r="AP1015" s="117">
        <v>1</v>
      </c>
      <c r="AQ1015" s="10">
        <v>24489.795918367348</v>
      </c>
      <c r="AR1015" s="98">
        <f t="shared" si="95"/>
        <v>2.3271104484411725E-5</v>
      </c>
      <c r="AS1015" s="119" t="s">
        <v>53</v>
      </c>
      <c r="AT1015" s="117">
        <v>1</v>
      </c>
      <c r="AU1015" s="10">
        <v>24489.795918367348</v>
      </c>
      <c r="AV1015" s="8"/>
    </row>
    <row r="1016" spans="1:48" x14ac:dyDescent="0.25">
      <c r="A1016" s="6">
        <v>11013</v>
      </c>
      <c r="B1016" s="6">
        <v>449021</v>
      </c>
      <c r="C1016" s="6">
        <v>5424458</v>
      </c>
      <c r="D1016" s="205">
        <v>9</v>
      </c>
      <c r="E1016" s="6" t="s">
        <v>212</v>
      </c>
      <c r="F1016" s="6">
        <v>1</v>
      </c>
      <c r="G1016" s="6">
        <v>150</v>
      </c>
      <c r="H1016" s="6">
        <v>150</v>
      </c>
      <c r="I1016" s="6">
        <v>270</v>
      </c>
      <c r="J1016" s="6">
        <f t="shared" si="90"/>
        <v>40500</v>
      </c>
      <c r="K1016" s="6"/>
      <c r="L1016" s="84">
        <f t="shared" si="92"/>
        <v>41326.530612244896</v>
      </c>
      <c r="M1016" s="7"/>
      <c r="N1016" s="7"/>
      <c r="O1016" s="7"/>
      <c r="P1016" s="7"/>
      <c r="Q1016" s="7"/>
      <c r="R1016" s="7"/>
      <c r="S1016" s="119" t="s">
        <v>54</v>
      </c>
      <c r="T1016" s="117">
        <v>1</v>
      </c>
      <c r="U1016" s="10">
        <v>0</v>
      </c>
      <c r="V1016" s="98">
        <f t="shared" si="93"/>
        <v>0</v>
      </c>
      <c r="W1016" s="119" t="s">
        <v>54</v>
      </c>
      <c r="X1016" s="117">
        <v>1</v>
      </c>
      <c r="Y1016" s="10">
        <v>0</v>
      </c>
      <c r="Z1016" s="98"/>
      <c r="AA1016" s="9">
        <v>1712</v>
      </c>
      <c r="AB1016" s="119" t="s">
        <v>54</v>
      </c>
      <c r="AC1016" s="117">
        <v>1</v>
      </c>
      <c r="AD1016" s="10">
        <v>0</v>
      </c>
      <c r="AE1016" s="110">
        <f>(Tabelle1[[#This Row],[gesamter Wärmebedarf unter Berücksichtigung Wirkungsgrad Gasfeuerungsanlage (Gas) '[kWh/a'] 2030]]*0.7)/8760</f>
        <v>0</v>
      </c>
      <c r="AF1016" s="8">
        <f t="shared" si="91"/>
        <v>0</v>
      </c>
      <c r="AG1016" s="119" t="s">
        <v>54</v>
      </c>
      <c r="AH1016" s="117">
        <v>1</v>
      </c>
      <c r="AI1016" s="10">
        <v>0</v>
      </c>
      <c r="AJ1016" s="98">
        <f t="shared" si="94"/>
        <v>0</v>
      </c>
      <c r="AK1016" s="119" t="s">
        <v>54</v>
      </c>
      <c r="AL1016" s="117">
        <v>1</v>
      </c>
      <c r="AM1016" s="10">
        <v>0</v>
      </c>
      <c r="AN1016" s="98"/>
      <c r="AO1016" s="119" t="s">
        <v>54</v>
      </c>
      <c r="AP1016" s="117">
        <v>1</v>
      </c>
      <c r="AQ1016" s="10">
        <v>0</v>
      </c>
      <c r="AR1016" s="98">
        <f t="shared" si="95"/>
        <v>0</v>
      </c>
      <c r="AS1016" s="119" t="s">
        <v>54</v>
      </c>
      <c r="AT1016" s="117">
        <v>1</v>
      </c>
      <c r="AU1016" s="10">
        <v>0</v>
      </c>
      <c r="AV1016" s="8"/>
    </row>
    <row r="1017" spans="1:48" x14ac:dyDescent="0.25">
      <c r="A1017" s="6">
        <v>11014</v>
      </c>
      <c r="B1017" s="6">
        <v>449031</v>
      </c>
      <c r="C1017" s="6">
        <v>5424447</v>
      </c>
      <c r="D1017" s="205">
        <v>14</v>
      </c>
      <c r="E1017" s="6" t="s">
        <v>211</v>
      </c>
      <c r="F1017" s="6">
        <v>2</v>
      </c>
      <c r="G1017" s="6">
        <v>112</v>
      </c>
      <c r="H1017" s="6">
        <v>224</v>
      </c>
      <c r="I1017" s="6">
        <v>290</v>
      </c>
      <c r="J1017" s="6">
        <f t="shared" si="90"/>
        <v>64960</v>
      </c>
      <c r="K1017" s="6"/>
      <c r="L1017" s="84">
        <f t="shared" si="92"/>
        <v>66285.71428571429</v>
      </c>
      <c r="M1017" s="7"/>
      <c r="N1017" s="7"/>
      <c r="O1017" s="7"/>
      <c r="P1017" s="7"/>
      <c r="Q1017" s="7"/>
      <c r="R1017" s="7"/>
      <c r="S1017" s="119" t="s">
        <v>53</v>
      </c>
      <c r="T1017" s="117">
        <v>2</v>
      </c>
      <c r="U1017" s="10">
        <v>66285.71428571429</v>
      </c>
      <c r="V1017" s="98">
        <f t="shared" si="93"/>
        <v>1.3255264396816907E-4</v>
      </c>
      <c r="W1017" s="119" t="s">
        <v>53</v>
      </c>
      <c r="X1017" s="117">
        <v>2</v>
      </c>
      <c r="Y1017" s="10">
        <v>66285.71428571429</v>
      </c>
      <c r="Z1017" s="98"/>
      <c r="AA1017" s="9">
        <v>1163</v>
      </c>
      <c r="AB1017" s="119" t="s">
        <v>53</v>
      </c>
      <c r="AC1017" s="117">
        <v>2</v>
      </c>
      <c r="AD1017" s="10">
        <v>66285.71428571429</v>
      </c>
      <c r="AE1017" s="110">
        <f>(Tabelle1[[#This Row],[gesamter Wärmebedarf unter Berücksichtigung Wirkungsgrad Gasfeuerungsanlage (Gas) '[kWh/a'] 2030]]*0.7)/8760</f>
        <v>5.2968036529680367</v>
      </c>
      <c r="AF1017" s="8">
        <f t="shared" si="91"/>
        <v>1.2814976288185928E-4</v>
      </c>
      <c r="AG1017" s="119" t="s">
        <v>54</v>
      </c>
      <c r="AH1017" s="117">
        <v>2</v>
      </c>
      <c r="AI1017" s="10">
        <v>0</v>
      </c>
      <c r="AJ1017" s="98">
        <f t="shared" si="94"/>
        <v>0</v>
      </c>
      <c r="AK1017" s="119" t="s">
        <v>54</v>
      </c>
      <c r="AL1017" s="117">
        <v>2</v>
      </c>
      <c r="AM1017" s="10">
        <v>0</v>
      </c>
      <c r="AN1017" s="98"/>
      <c r="AO1017" s="119" t="s">
        <v>54</v>
      </c>
      <c r="AP1017" s="117">
        <v>2</v>
      </c>
      <c r="AQ1017" s="10">
        <v>0</v>
      </c>
      <c r="AR1017" s="98">
        <f t="shared" si="95"/>
        <v>0</v>
      </c>
      <c r="AS1017" s="119" t="s">
        <v>54</v>
      </c>
      <c r="AT1017" s="117">
        <v>2</v>
      </c>
      <c r="AU1017" s="10">
        <v>0</v>
      </c>
      <c r="AV1017" s="8"/>
    </row>
    <row r="1018" spans="1:48" x14ac:dyDescent="0.25">
      <c r="A1018" s="6">
        <v>11015</v>
      </c>
      <c r="B1018" s="6">
        <v>449040</v>
      </c>
      <c r="C1018" s="6">
        <v>5424446</v>
      </c>
      <c r="D1018" s="205">
        <v>12</v>
      </c>
      <c r="E1018" s="75" t="s">
        <v>210</v>
      </c>
      <c r="F1018" s="6">
        <v>6.73</v>
      </c>
      <c r="G1018" s="6">
        <v>70</v>
      </c>
      <c r="H1018" s="6">
        <v>471.1</v>
      </c>
      <c r="I1018" s="6">
        <v>130</v>
      </c>
      <c r="J1018" s="6">
        <f t="shared" si="90"/>
        <v>61243</v>
      </c>
      <c r="K1018" s="6"/>
      <c r="L1018" s="84">
        <f t="shared" si="92"/>
        <v>62492.857142857145</v>
      </c>
      <c r="M1018" s="7"/>
      <c r="N1018" s="7"/>
      <c r="O1018" s="7"/>
      <c r="P1018" s="7"/>
      <c r="Q1018" s="7"/>
      <c r="R1018" s="7"/>
      <c r="S1018" s="119" t="s">
        <v>53</v>
      </c>
      <c r="T1018" s="117">
        <v>6.73</v>
      </c>
      <c r="U1018" s="10">
        <v>62492.857142857145</v>
      </c>
      <c r="V1018" s="98">
        <f t="shared" si="93"/>
        <v>1.249680045342146E-4</v>
      </c>
      <c r="W1018" s="119" t="s">
        <v>53</v>
      </c>
      <c r="X1018" s="117">
        <v>6.73</v>
      </c>
      <c r="Y1018" s="10">
        <v>62492.857142857145</v>
      </c>
      <c r="Z1018" s="98"/>
      <c r="AA1018" s="9">
        <v>533</v>
      </c>
      <c r="AB1018" s="119" t="s">
        <v>53</v>
      </c>
      <c r="AC1018" s="117">
        <v>6.73</v>
      </c>
      <c r="AD1018" s="10">
        <v>62492.857142857145</v>
      </c>
      <c r="AE1018" s="110">
        <f>(Tabelle1[[#This Row],[gesamter Wärmebedarf unter Berücksichtigung Wirkungsgrad Gasfeuerungsanlage (Gas) '[kWh/a'] 2030]]*0.7)/8760</f>
        <v>4.9937214611872145</v>
      </c>
      <c r="AF1018" s="8">
        <f t="shared" si="91"/>
        <v>1.2081705554454599E-4</v>
      </c>
      <c r="AG1018" s="119" t="s">
        <v>53</v>
      </c>
      <c r="AH1018" s="117">
        <v>6.73</v>
      </c>
      <c r="AI1018" s="10">
        <v>62492.857142857145</v>
      </c>
      <c r="AJ1018" s="98">
        <f t="shared" si="94"/>
        <v>5.9383010497451138E-5</v>
      </c>
      <c r="AK1018" s="119" t="s">
        <v>53</v>
      </c>
      <c r="AL1018" s="117">
        <v>6.73</v>
      </c>
      <c r="AM1018" s="10">
        <v>62492.857142857145</v>
      </c>
      <c r="AN1018" s="98"/>
      <c r="AO1018" s="119" t="s">
        <v>53</v>
      </c>
      <c r="AP1018" s="117">
        <v>6.73</v>
      </c>
      <c r="AQ1018" s="10">
        <v>62492.857142857145</v>
      </c>
      <c r="AR1018" s="98">
        <f t="shared" si="95"/>
        <v>5.9383010497451138E-5</v>
      </c>
      <c r="AS1018" s="119" t="s">
        <v>54</v>
      </c>
      <c r="AT1018" s="117">
        <v>6.73</v>
      </c>
      <c r="AU1018" s="10">
        <v>0</v>
      </c>
      <c r="AV1018" s="8"/>
    </row>
    <row r="1019" spans="1:48" x14ac:dyDescent="0.25">
      <c r="A1019" s="6">
        <v>11016</v>
      </c>
      <c r="B1019" s="6">
        <v>448949</v>
      </c>
      <c r="C1019" s="6">
        <v>5424478</v>
      </c>
      <c r="D1019" s="205">
        <v>17</v>
      </c>
      <c r="E1019" s="75" t="s">
        <v>210</v>
      </c>
      <c r="F1019" s="6">
        <v>6.73</v>
      </c>
      <c r="G1019" s="6">
        <v>70</v>
      </c>
      <c r="H1019" s="6">
        <v>471.1</v>
      </c>
      <c r="I1019" s="6">
        <v>310</v>
      </c>
      <c r="J1019" s="6">
        <f t="shared" si="90"/>
        <v>146041</v>
      </c>
      <c r="K1019" s="6"/>
      <c r="L1019" s="84">
        <f t="shared" si="92"/>
        <v>149021.42857142858</v>
      </c>
      <c r="M1019" s="7"/>
      <c r="N1019" s="7"/>
      <c r="O1019" s="7"/>
      <c r="P1019" s="7"/>
      <c r="Q1019" s="7"/>
      <c r="R1019" s="7"/>
      <c r="S1019" s="119" t="s">
        <v>54</v>
      </c>
      <c r="T1019" s="117">
        <v>6.73</v>
      </c>
      <c r="U1019" s="10">
        <v>0</v>
      </c>
      <c r="V1019" s="98">
        <f t="shared" si="93"/>
        <v>0</v>
      </c>
      <c r="W1019" s="119" t="s">
        <v>53</v>
      </c>
      <c r="X1019" s="117">
        <v>6.73</v>
      </c>
      <c r="Y1019" s="10">
        <v>149021.42857142858</v>
      </c>
      <c r="Z1019" s="98"/>
      <c r="AA1019" s="9">
        <v>785</v>
      </c>
      <c r="AB1019" s="119" t="s">
        <v>53</v>
      </c>
      <c r="AC1019" s="117">
        <v>6.73</v>
      </c>
      <c r="AD1019" s="10">
        <v>149021.42857142858</v>
      </c>
      <c r="AE1019" s="110">
        <f>(Tabelle1[[#This Row],[gesamter Wärmebedarf unter Berücksichtigung Wirkungsgrad Gasfeuerungsanlage (Gas) '[kWh/a'] 2030]]*0.7)/8760</f>
        <v>11.90810502283105</v>
      </c>
      <c r="AF1019" s="8">
        <f t="shared" si="91"/>
        <v>2.8810220937545582E-4</v>
      </c>
      <c r="AG1019" s="119" t="s">
        <v>53</v>
      </c>
      <c r="AH1019" s="117">
        <v>6.73</v>
      </c>
      <c r="AI1019" s="10">
        <v>149021.42857142858</v>
      </c>
      <c r="AJ1019" s="98">
        <f t="shared" si="94"/>
        <v>1.4160564041699889E-4</v>
      </c>
      <c r="AK1019" s="119" t="s">
        <v>53</v>
      </c>
      <c r="AL1019" s="117">
        <v>6.73</v>
      </c>
      <c r="AM1019" s="10">
        <v>149021.42857142858</v>
      </c>
      <c r="AN1019" s="98"/>
      <c r="AO1019" s="119" t="s">
        <v>53</v>
      </c>
      <c r="AP1019" s="117">
        <v>6.73</v>
      </c>
      <c r="AQ1019" s="10">
        <v>149021.42857142858</v>
      </c>
      <c r="AR1019" s="98">
        <f t="shared" si="95"/>
        <v>1.4160564041699889E-4</v>
      </c>
      <c r="AS1019" s="119" t="s">
        <v>53</v>
      </c>
      <c r="AT1019" s="117">
        <v>6.73</v>
      </c>
      <c r="AU1019" s="10">
        <v>149021.42857142858</v>
      </c>
      <c r="AV1019" s="8"/>
    </row>
    <row r="1020" spans="1:48" x14ac:dyDescent="0.25">
      <c r="A1020" s="6">
        <v>11017</v>
      </c>
      <c r="B1020" s="6">
        <v>448966</v>
      </c>
      <c r="C1020" s="6">
        <v>5424440</v>
      </c>
      <c r="D1020" s="205">
        <v>12</v>
      </c>
      <c r="E1020" s="6" t="s">
        <v>211</v>
      </c>
      <c r="F1020" s="6">
        <v>2</v>
      </c>
      <c r="G1020" s="6">
        <v>112</v>
      </c>
      <c r="H1020" s="6">
        <v>224</v>
      </c>
      <c r="I1020" s="6">
        <v>100</v>
      </c>
      <c r="J1020" s="6">
        <f t="shared" si="90"/>
        <v>22400</v>
      </c>
      <c r="K1020" s="6"/>
      <c r="L1020" s="84">
        <f t="shared" si="92"/>
        <v>22857.142857142859</v>
      </c>
      <c r="M1020" s="7"/>
      <c r="N1020" s="7"/>
      <c r="O1020" s="7"/>
      <c r="P1020" s="7"/>
      <c r="Q1020" s="7"/>
      <c r="R1020" s="7"/>
      <c r="S1020" s="119" t="s">
        <v>54</v>
      </c>
      <c r="T1020" s="117">
        <v>2</v>
      </c>
      <c r="U1020" s="10">
        <v>0</v>
      </c>
      <c r="V1020" s="98">
        <f t="shared" si="93"/>
        <v>0</v>
      </c>
      <c r="W1020" s="119" t="s">
        <v>54</v>
      </c>
      <c r="X1020" s="117">
        <v>2</v>
      </c>
      <c r="Y1020" s="10">
        <v>0</v>
      </c>
      <c r="Z1020" s="98"/>
      <c r="AA1020" s="9">
        <v>409</v>
      </c>
      <c r="AB1020" s="119" t="s">
        <v>54</v>
      </c>
      <c r="AC1020" s="117">
        <v>2</v>
      </c>
      <c r="AD1020" s="10">
        <v>0</v>
      </c>
      <c r="AE1020" s="110">
        <f>(Tabelle1[[#This Row],[gesamter Wärmebedarf unter Berücksichtigung Wirkungsgrad Gasfeuerungsanlage (Gas) '[kWh/a'] 2030]]*0.7)/8760</f>
        <v>0</v>
      </c>
      <c r="AF1020" s="8">
        <f t="shared" si="91"/>
        <v>0</v>
      </c>
      <c r="AG1020" s="119" t="s">
        <v>54</v>
      </c>
      <c r="AH1020" s="117">
        <v>2</v>
      </c>
      <c r="AI1020" s="10">
        <v>0</v>
      </c>
      <c r="AJ1020" s="98">
        <f t="shared" si="94"/>
        <v>0</v>
      </c>
      <c r="AK1020" s="119" t="s">
        <v>54</v>
      </c>
      <c r="AL1020" s="117">
        <v>2</v>
      </c>
      <c r="AM1020" s="10">
        <v>0</v>
      </c>
      <c r="AN1020" s="98"/>
      <c r="AO1020" s="119" t="s">
        <v>54</v>
      </c>
      <c r="AP1020" s="117">
        <v>2</v>
      </c>
      <c r="AQ1020" s="10">
        <v>0</v>
      </c>
      <c r="AR1020" s="98">
        <f t="shared" si="95"/>
        <v>0</v>
      </c>
      <c r="AS1020" s="119" t="s">
        <v>54</v>
      </c>
      <c r="AT1020" s="117">
        <v>2</v>
      </c>
      <c r="AU1020" s="10">
        <v>0</v>
      </c>
      <c r="AV1020" s="8"/>
    </row>
    <row r="1021" spans="1:48" x14ac:dyDescent="0.25">
      <c r="A1021" s="6">
        <v>11018</v>
      </c>
      <c r="B1021" s="6">
        <v>448977</v>
      </c>
      <c r="C1021" s="6">
        <v>5424434</v>
      </c>
      <c r="D1021" s="205">
        <v>12</v>
      </c>
      <c r="E1021" s="6" t="s">
        <v>212</v>
      </c>
      <c r="F1021" s="6">
        <v>1</v>
      </c>
      <c r="G1021" s="6">
        <v>150</v>
      </c>
      <c r="H1021" s="6">
        <v>150</v>
      </c>
      <c r="I1021" s="6">
        <v>210</v>
      </c>
      <c r="J1021" s="6">
        <f t="shared" si="90"/>
        <v>31500</v>
      </c>
      <c r="K1021" s="6"/>
      <c r="L1021" s="84">
        <f t="shared" si="92"/>
        <v>32142.857142857145</v>
      </c>
      <c r="M1021" s="7"/>
      <c r="N1021" s="7"/>
      <c r="O1021" s="7"/>
      <c r="P1021" s="7"/>
      <c r="Q1021" s="7"/>
      <c r="R1021" s="7"/>
      <c r="S1021" s="119" t="s">
        <v>53</v>
      </c>
      <c r="T1021" s="117">
        <v>1</v>
      </c>
      <c r="U1021" s="10">
        <v>32142.857142857145</v>
      </c>
      <c r="V1021" s="98">
        <f t="shared" si="93"/>
        <v>6.4276605372495791E-5</v>
      </c>
      <c r="W1021" s="119" t="s">
        <v>53</v>
      </c>
      <c r="X1021" s="117">
        <v>1</v>
      </c>
      <c r="Y1021" s="10">
        <v>32142.857142857145</v>
      </c>
      <c r="Z1021" s="98"/>
      <c r="AA1021" s="9">
        <v>481</v>
      </c>
      <c r="AB1021" s="119" t="s">
        <v>53</v>
      </c>
      <c r="AC1021" s="117">
        <v>1</v>
      </c>
      <c r="AD1021" s="10">
        <v>32142.857142857145</v>
      </c>
      <c r="AE1021" s="110">
        <f>(Tabelle1[[#This Row],[gesamter Wärmebedarf unter Berücksichtigung Wirkungsgrad Gasfeuerungsanlage (Gas) '[kWh/a'] 2030]]*0.7)/8760</f>
        <v>2.5684931506849313</v>
      </c>
      <c r="AF1021" s="8">
        <f t="shared" si="91"/>
        <v>6.2141587604349862E-5</v>
      </c>
      <c r="AG1021" s="119" t="s">
        <v>53</v>
      </c>
      <c r="AH1021" s="117">
        <v>1</v>
      </c>
      <c r="AI1021" s="10">
        <v>32142.857142857145</v>
      </c>
      <c r="AJ1021" s="98">
        <f t="shared" si="94"/>
        <v>3.0543324635790393E-5</v>
      </c>
      <c r="AK1021" s="119" t="s">
        <v>53</v>
      </c>
      <c r="AL1021" s="117">
        <v>1</v>
      </c>
      <c r="AM1021" s="10">
        <v>32142.857142857145</v>
      </c>
      <c r="AN1021" s="98"/>
      <c r="AO1021" s="119" t="s">
        <v>54</v>
      </c>
      <c r="AP1021" s="117">
        <v>1</v>
      </c>
      <c r="AQ1021" s="10">
        <v>0</v>
      </c>
      <c r="AR1021" s="98">
        <f t="shared" si="95"/>
        <v>0</v>
      </c>
      <c r="AS1021" s="119" t="s">
        <v>54</v>
      </c>
      <c r="AT1021" s="117">
        <v>1</v>
      </c>
      <c r="AU1021" s="10">
        <v>0</v>
      </c>
      <c r="AV1021" s="8"/>
    </row>
    <row r="1022" spans="1:48" x14ac:dyDescent="0.25">
      <c r="A1022" s="6">
        <v>11019</v>
      </c>
      <c r="B1022" s="6">
        <v>448989</v>
      </c>
      <c r="C1022" s="6">
        <v>5424429</v>
      </c>
      <c r="D1022" s="205">
        <v>12</v>
      </c>
      <c r="E1022" s="6" t="s">
        <v>195</v>
      </c>
      <c r="F1022" s="6">
        <v>1</v>
      </c>
      <c r="G1022" s="6">
        <v>90</v>
      </c>
      <c r="H1022" s="6">
        <v>90</v>
      </c>
      <c r="I1022" s="6">
        <v>150</v>
      </c>
      <c r="J1022" s="6">
        <f t="shared" si="90"/>
        <v>13500</v>
      </c>
      <c r="K1022" s="6"/>
      <c r="L1022" s="84">
        <f t="shared" si="92"/>
        <v>13775.510204081633</v>
      </c>
      <c r="M1022" s="7"/>
      <c r="N1022" s="7"/>
      <c r="O1022" s="7"/>
      <c r="P1022" s="7"/>
      <c r="Q1022" s="7"/>
      <c r="R1022" s="7"/>
      <c r="S1022" s="119" t="s">
        <v>53</v>
      </c>
      <c r="T1022" s="117">
        <v>1</v>
      </c>
      <c r="U1022" s="10">
        <v>13775.510204081633</v>
      </c>
      <c r="V1022" s="98">
        <f t="shared" si="93"/>
        <v>2.7547116588212479E-5</v>
      </c>
      <c r="W1022" s="119" t="s">
        <v>53</v>
      </c>
      <c r="X1022" s="117">
        <v>1</v>
      </c>
      <c r="Y1022" s="10">
        <v>13775.510204081633</v>
      </c>
      <c r="Z1022" s="98"/>
      <c r="AA1022" s="9">
        <v>69</v>
      </c>
      <c r="AB1022" s="119" t="s">
        <v>53</v>
      </c>
      <c r="AC1022" s="117">
        <v>1</v>
      </c>
      <c r="AD1022" s="10">
        <v>13775.510204081633</v>
      </c>
      <c r="AE1022" s="110">
        <f>(Tabelle1[[#This Row],[gesamter Wärmebedarf unter Berücksichtigung Wirkungsgrad Gasfeuerungsanlage (Gas) '[kWh/a'] 2030]]*0.7)/8760</f>
        <v>1.1007827788649707</v>
      </c>
      <c r="AF1022" s="8">
        <f t="shared" si="91"/>
        <v>2.66321089732928E-5</v>
      </c>
      <c r="AG1022" s="119" t="s">
        <v>53</v>
      </c>
      <c r="AH1022" s="117">
        <v>1</v>
      </c>
      <c r="AI1022" s="10">
        <v>13775.510204081633</v>
      </c>
      <c r="AJ1022" s="98">
        <f t="shared" si="94"/>
        <v>1.3089996272481594E-5</v>
      </c>
      <c r="AK1022" s="119" t="s">
        <v>53</v>
      </c>
      <c r="AL1022" s="117">
        <v>1</v>
      </c>
      <c r="AM1022" s="10">
        <v>13775.510204081633</v>
      </c>
      <c r="AN1022" s="98"/>
      <c r="AO1022" s="119" t="s">
        <v>53</v>
      </c>
      <c r="AP1022" s="117">
        <v>1</v>
      </c>
      <c r="AQ1022" s="10">
        <v>13775.510204081633</v>
      </c>
      <c r="AR1022" s="98">
        <f t="shared" si="95"/>
        <v>1.3089996272481594E-5</v>
      </c>
      <c r="AS1022" s="119" t="s">
        <v>53</v>
      </c>
      <c r="AT1022" s="117">
        <v>1</v>
      </c>
      <c r="AU1022" s="10">
        <v>13775.510204081633</v>
      </c>
      <c r="AV1022" s="8"/>
    </row>
    <row r="1023" spans="1:48" x14ac:dyDescent="0.25">
      <c r="A1023" s="6">
        <v>11020</v>
      </c>
      <c r="B1023" s="6">
        <v>449001</v>
      </c>
      <c r="C1023" s="6">
        <v>5424423</v>
      </c>
      <c r="D1023" s="205">
        <v>13</v>
      </c>
      <c r="E1023" s="6" t="s">
        <v>212</v>
      </c>
      <c r="F1023" s="6">
        <v>1</v>
      </c>
      <c r="G1023" s="6">
        <v>150</v>
      </c>
      <c r="H1023" s="6">
        <v>150</v>
      </c>
      <c r="I1023" s="6">
        <v>230</v>
      </c>
      <c r="J1023" s="6">
        <f t="shared" si="90"/>
        <v>34500</v>
      </c>
      <c r="K1023" s="6"/>
      <c r="L1023" s="84">
        <f t="shared" si="92"/>
        <v>35204.081632653062</v>
      </c>
      <c r="M1023" s="7"/>
      <c r="N1023" s="7"/>
      <c r="O1023" s="7"/>
      <c r="P1023" s="7"/>
      <c r="Q1023" s="7"/>
      <c r="R1023" s="7"/>
      <c r="S1023" s="119" t="s">
        <v>54</v>
      </c>
      <c r="T1023" s="117">
        <v>1</v>
      </c>
      <c r="U1023" s="10">
        <v>0</v>
      </c>
      <c r="V1023" s="98">
        <f t="shared" si="93"/>
        <v>0</v>
      </c>
      <c r="W1023" s="119" t="s">
        <v>53</v>
      </c>
      <c r="X1023" s="117">
        <v>1</v>
      </c>
      <c r="Y1023" s="10">
        <v>35204.081632653062</v>
      </c>
      <c r="Z1023" s="98"/>
      <c r="AA1023" s="9">
        <v>1510</v>
      </c>
      <c r="AB1023" s="119" t="s">
        <v>53</v>
      </c>
      <c r="AC1023" s="117">
        <v>1</v>
      </c>
      <c r="AD1023" s="10">
        <v>35204.081632653062</v>
      </c>
      <c r="AE1023" s="110">
        <f>(Tabelle1[[#This Row],[gesamter Wärmebedarf unter Berücksichtigung Wirkungsgrad Gasfeuerungsanlage (Gas) '[kWh/a'] 2030]]*0.7)/8760</f>
        <v>2.8131115459882583</v>
      </c>
      <c r="AF1023" s="8">
        <f t="shared" si="91"/>
        <v>6.8059834042859374E-5</v>
      </c>
      <c r="AG1023" s="119" t="s">
        <v>53</v>
      </c>
      <c r="AH1023" s="117">
        <v>1</v>
      </c>
      <c r="AI1023" s="10">
        <v>35204.081632653062</v>
      </c>
      <c r="AJ1023" s="98">
        <f t="shared" si="94"/>
        <v>3.3452212696341853E-5</v>
      </c>
      <c r="AK1023" s="119" t="s">
        <v>53</v>
      </c>
      <c r="AL1023" s="117">
        <v>1</v>
      </c>
      <c r="AM1023" s="10">
        <v>35204.081632653062</v>
      </c>
      <c r="AN1023" s="98"/>
      <c r="AO1023" s="119" t="s">
        <v>53</v>
      </c>
      <c r="AP1023" s="117">
        <v>1</v>
      </c>
      <c r="AQ1023" s="10">
        <v>35204.081632653062</v>
      </c>
      <c r="AR1023" s="98">
        <f t="shared" si="95"/>
        <v>3.3452212696341853E-5</v>
      </c>
      <c r="AS1023" s="119" t="s">
        <v>53</v>
      </c>
      <c r="AT1023" s="117">
        <v>1</v>
      </c>
      <c r="AU1023" s="10">
        <v>35204.081632653062</v>
      </c>
      <c r="AV1023" s="8"/>
    </row>
    <row r="1024" spans="1:48" x14ac:dyDescent="0.25">
      <c r="A1024" s="6">
        <v>11021</v>
      </c>
      <c r="B1024" s="6">
        <v>449013</v>
      </c>
      <c r="C1024" s="6">
        <v>5424418</v>
      </c>
      <c r="D1024" s="205">
        <v>13</v>
      </c>
      <c r="E1024" s="6" t="s">
        <v>212</v>
      </c>
      <c r="F1024" s="6">
        <v>1</v>
      </c>
      <c r="G1024" s="6">
        <v>150</v>
      </c>
      <c r="H1024" s="6">
        <v>150</v>
      </c>
      <c r="I1024" s="6">
        <v>130</v>
      </c>
      <c r="J1024" s="6">
        <f t="shared" si="90"/>
        <v>19500</v>
      </c>
      <c r="K1024" s="6"/>
      <c r="L1024" s="84">
        <f t="shared" si="92"/>
        <v>19897.959183673469</v>
      </c>
      <c r="M1024" s="7"/>
      <c r="N1024" s="7"/>
      <c r="O1024" s="7"/>
      <c r="P1024" s="7"/>
      <c r="Q1024" s="7"/>
      <c r="R1024" s="7"/>
      <c r="S1024" s="119" t="s">
        <v>53</v>
      </c>
      <c r="T1024" s="117">
        <v>1</v>
      </c>
      <c r="U1024" s="10">
        <v>19897.959183673469</v>
      </c>
      <c r="V1024" s="98">
        <f t="shared" si="93"/>
        <v>3.9790279516306914E-5</v>
      </c>
      <c r="W1024" s="119" t="s">
        <v>53</v>
      </c>
      <c r="X1024" s="117">
        <v>1</v>
      </c>
      <c r="Y1024" s="10">
        <v>19897.959183673469</v>
      </c>
      <c r="Z1024" s="98"/>
      <c r="AA1024" s="9">
        <v>163</v>
      </c>
      <c r="AB1024" s="119" t="s">
        <v>53</v>
      </c>
      <c r="AC1024" s="117">
        <v>1</v>
      </c>
      <c r="AD1024" s="10">
        <v>19897.959183673469</v>
      </c>
      <c r="AE1024" s="110">
        <f>(Tabelle1[[#This Row],[gesamter Wärmebedarf unter Berücksichtigung Wirkungsgrad Gasfeuerungsanlage (Gas) '[kWh/a'] 2030]]*0.7)/8760</f>
        <v>1.5900195694716242</v>
      </c>
      <c r="AF1024" s="8">
        <f t="shared" si="91"/>
        <v>3.8468601850311814E-5</v>
      </c>
      <c r="AG1024" s="119" t="s">
        <v>53</v>
      </c>
      <c r="AH1024" s="117">
        <v>1</v>
      </c>
      <c r="AI1024" s="10">
        <v>19897.959183673469</v>
      </c>
      <c r="AJ1024" s="98">
        <f t="shared" si="94"/>
        <v>1.8907772393584524E-5</v>
      </c>
      <c r="AK1024" s="119" t="s">
        <v>53</v>
      </c>
      <c r="AL1024" s="117">
        <v>1</v>
      </c>
      <c r="AM1024" s="10">
        <v>19897.959183673469</v>
      </c>
      <c r="AN1024" s="98"/>
      <c r="AO1024" s="119" t="s">
        <v>53</v>
      </c>
      <c r="AP1024" s="117">
        <v>1</v>
      </c>
      <c r="AQ1024" s="10">
        <v>19897.959183673469</v>
      </c>
      <c r="AR1024" s="98">
        <f t="shared" si="95"/>
        <v>1.8907772393584524E-5</v>
      </c>
      <c r="AS1024" s="119" t="s">
        <v>53</v>
      </c>
      <c r="AT1024" s="117">
        <v>1</v>
      </c>
      <c r="AU1024" s="10">
        <v>19897.959183673469</v>
      </c>
      <c r="AV1024" s="8"/>
    </row>
    <row r="1025" spans="1:48" x14ac:dyDescent="0.25">
      <c r="A1025" s="6">
        <v>11022</v>
      </c>
      <c r="B1025" s="6">
        <v>449025</v>
      </c>
      <c r="C1025" s="6">
        <v>5424412</v>
      </c>
      <c r="D1025" s="205">
        <v>13</v>
      </c>
      <c r="E1025" s="75" t="s">
        <v>210</v>
      </c>
      <c r="F1025" s="6">
        <v>6.73</v>
      </c>
      <c r="G1025" s="6">
        <v>70</v>
      </c>
      <c r="H1025" s="6">
        <v>471.1</v>
      </c>
      <c r="I1025" s="6">
        <v>200</v>
      </c>
      <c r="J1025" s="6">
        <f t="shared" si="90"/>
        <v>94220</v>
      </c>
      <c r="K1025" s="6"/>
      <c r="L1025" s="84">
        <f t="shared" si="92"/>
        <v>96142.857142857145</v>
      </c>
      <c r="M1025" s="7"/>
      <c r="N1025" s="7"/>
      <c r="O1025" s="7"/>
      <c r="P1025" s="7"/>
      <c r="Q1025" s="7"/>
      <c r="R1025" s="7"/>
      <c r="S1025" s="119" t="s">
        <v>54</v>
      </c>
      <c r="T1025" s="117">
        <v>6.73</v>
      </c>
      <c r="U1025" s="10">
        <v>0</v>
      </c>
      <c r="V1025" s="98">
        <f t="shared" si="93"/>
        <v>0</v>
      </c>
      <c r="W1025" s="119" t="s">
        <v>54</v>
      </c>
      <c r="X1025" s="117">
        <v>6.73</v>
      </c>
      <c r="Y1025" s="10">
        <v>0</v>
      </c>
      <c r="Z1025" s="98"/>
      <c r="AA1025" s="9">
        <v>1515</v>
      </c>
      <c r="AB1025" s="119" t="s">
        <v>54</v>
      </c>
      <c r="AC1025" s="117">
        <v>6.73</v>
      </c>
      <c r="AD1025" s="10">
        <v>0</v>
      </c>
      <c r="AE1025" s="110">
        <f>(Tabelle1[[#This Row],[gesamter Wärmebedarf unter Berücksichtigung Wirkungsgrad Gasfeuerungsanlage (Gas) '[kWh/a'] 2030]]*0.7)/8760</f>
        <v>0</v>
      </c>
      <c r="AF1025" s="8">
        <f t="shared" si="91"/>
        <v>0</v>
      </c>
      <c r="AG1025" s="119" t="s">
        <v>54</v>
      </c>
      <c r="AH1025" s="117">
        <v>6.73</v>
      </c>
      <c r="AI1025" s="10">
        <v>0</v>
      </c>
      <c r="AJ1025" s="98">
        <f t="shared" si="94"/>
        <v>0</v>
      </c>
      <c r="AK1025" s="119" t="s">
        <v>54</v>
      </c>
      <c r="AL1025" s="117">
        <v>6.73</v>
      </c>
      <c r="AM1025" s="10">
        <v>0</v>
      </c>
      <c r="AN1025" s="98"/>
      <c r="AO1025" s="119" t="s">
        <v>54</v>
      </c>
      <c r="AP1025" s="117">
        <v>6.73</v>
      </c>
      <c r="AQ1025" s="10">
        <v>0</v>
      </c>
      <c r="AR1025" s="98">
        <f t="shared" si="95"/>
        <v>0</v>
      </c>
      <c r="AS1025" s="119" t="s">
        <v>54</v>
      </c>
      <c r="AT1025" s="117">
        <v>6.73</v>
      </c>
      <c r="AU1025" s="10">
        <v>0</v>
      </c>
      <c r="AV1025" s="8"/>
    </row>
    <row r="1026" spans="1:48" x14ac:dyDescent="0.25">
      <c r="A1026" s="6">
        <v>11023</v>
      </c>
      <c r="B1026" s="6">
        <v>448933</v>
      </c>
      <c r="C1026" s="6">
        <v>5424464</v>
      </c>
      <c r="D1026" s="205">
        <v>17</v>
      </c>
      <c r="E1026" s="6" t="s">
        <v>212</v>
      </c>
      <c r="F1026" s="6">
        <v>1</v>
      </c>
      <c r="G1026" s="6">
        <v>150</v>
      </c>
      <c r="H1026" s="6">
        <v>150</v>
      </c>
      <c r="I1026" s="6">
        <v>150</v>
      </c>
      <c r="J1026" s="6">
        <f t="shared" si="90"/>
        <v>22500</v>
      </c>
      <c r="K1026" s="6"/>
      <c r="L1026" s="84">
        <f t="shared" si="92"/>
        <v>22959.18367346939</v>
      </c>
      <c r="M1026" s="7"/>
      <c r="N1026" s="7"/>
      <c r="O1026" s="7"/>
      <c r="P1026" s="7"/>
      <c r="Q1026" s="7"/>
      <c r="R1026" s="7"/>
      <c r="S1026" s="119" t="s">
        <v>53</v>
      </c>
      <c r="T1026" s="117">
        <v>1</v>
      </c>
      <c r="U1026" s="10">
        <v>22959.18367346939</v>
      </c>
      <c r="V1026" s="98">
        <f t="shared" si="93"/>
        <v>4.5911860980354138E-5</v>
      </c>
      <c r="W1026" s="119" t="s">
        <v>53</v>
      </c>
      <c r="X1026" s="117">
        <v>1</v>
      </c>
      <c r="Y1026" s="10">
        <v>22959.18367346939</v>
      </c>
      <c r="Z1026" s="98"/>
      <c r="AA1026" s="9">
        <v>1655</v>
      </c>
      <c r="AB1026" s="119" t="s">
        <v>53</v>
      </c>
      <c r="AC1026" s="117">
        <v>1</v>
      </c>
      <c r="AD1026" s="10">
        <v>22959.18367346939</v>
      </c>
      <c r="AE1026" s="110">
        <f>(Tabelle1[[#This Row],[gesamter Wärmebedarf unter Berücksichtigung Wirkungsgrad Gasfeuerungsanlage (Gas) '[kWh/a'] 2030]]*0.7)/8760</f>
        <v>1.8346379647749511</v>
      </c>
      <c r="AF1026" s="8">
        <f t="shared" si="91"/>
        <v>4.4386848288821333E-5</v>
      </c>
      <c r="AG1026" s="119" t="s">
        <v>53</v>
      </c>
      <c r="AH1026" s="117">
        <v>1</v>
      </c>
      <c r="AI1026" s="10">
        <v>22959.18367346939</v>
      </c>
      <c r="AJ1026" s="98">
        <f t="shared" si="94"/>
        <v>2.1816660454135991E-5</v>
      </c>
      <c r="AK1026" s="119" t="s">
        <v>53</v>
      </c>
      <c r="AL1026" s="117">
        <v>1</v>
      </c>
      <c r="AM1026" s="10">
        <v>22959.18367346939</v>
      </c>
      <c r="AN1026" s="98"/>
      <c r="AO1026" s="119" t="s">
        <v>54</v>
      </c>
      <c r="AP1026" s="117">
        <v>1</v>
      </c>
      <c r="AQ1026" s="10">
        <v>0</v>
      </c>
      <c r="AR1026" s="98">
        <f t="shared" si="95"/>
        <v>0</v>
      </c>
      <c r="AS1026" s="119" t="s">
        <v>54</v>
      </c>
      <c r="AT1026" s="117">
        <v>1</v>
      </c>
      <c r="AU1026" s="10">
        <v>0</v>
      </c>
      <c r="AV1026" s="8"/>
    </row>
    <row r="1027" spans="1:48" x14ac:dyDescent="0.25">
      <c r="A1027" s="6">
        <v>11024</v>
      </c>
      <c r="B1027" s="6">
        <v>448918</v>
      </c>
      <c r="C1027" s="6">
        <v>5424455</v>
      </c>
      <c r="D1027" s="205">
        <v>19</v>
      </c>
      <c r="E1027" s="75" t="s">
        <v>210</v>
      </c>
      <c r="F1027" s="6">
        <v>6.73</v>
      </c>
      <c r="G1027" s="6">
        <v>70</v>
      </c>
      <c r="H1027" s="6">
        <v>471.1</v>
      </c>
      <c r="I1027" s="6">
        <v>170</v>
      </c>
      <c r="J1027" s="6">
        <f t="shared" si="90"/>
        <v>80087</v>
      </c>
      <c r="K1027" s="6"/>
      <c r="L1027" s="84">
        <f t="shared" si="92"/>
        <v>81721.42857142858</v>
      </c>
      <c r="M1027" s="7"/>
      <c r="N1027" s="7"/>
      <c r="O1027" s="7"/>
      <c r="P1027" s="7"/>
      <c r="Q1027" s="7"/>
      <c r="R1027" s="7"/>
      <c r="S1027" s="119" t="s">
        <v>53</v>
      </c>
      <c r="T1027" s="117">
        <v>6.73</v>
      </c>
      <c r="U1027" s="10">
        <v>81721.42857142858</v>
      </c>
      <c r="V1027" s="98">
        <f t="shared" si="93"/>
        <v>1.6341969823704985E-4</v>
      </c>
      <c r="W1027" s="119" t="s">
        <v>53</v>
      </c>
      <c r="X1027" s="117">
        <v>6.73</v>
      </c>
      <c r="Y1027" s="10">
        <v>81721.42857142858</v>
      </c>
      <c r="Z1027" s="98"/>
      <c r="AA1027" s="9">
        <v>407</v>
      </c>
      <c r="AB1027" s="119" t="s">
        <v>53</v>
      </c>
      <c r="AC1027" s="117">
        <v>6.73</v>
      </c>
      <c r="AD1027" s="10">
        <v>81721.42857142858</v>
      </c>
      <c r="AE1027" s="110">
        <f>(Tabelle1[[#This Row],[gesamter Wärmebedarf unter Berücksichtigung Wirkungsgrad Gasfeuerungsanlage (Gas) '[kWh/a'] 2030]]*0.7)/8760</f>
        <v>6.5302511415525117</v>
      </c>
      <c r="AF1027" s="8">
        <f t="shared" si="91"/>
        <v>1.5799153417363709E-4</v>
      </c>
      <c r="AG1027" s="119" t="s">
        <v>53</v>
      </c>
      <c r="AH1027" s="117">
        <v>6.73</v>
      </c>
      <c r="AI1027" s="10">
        <v>81721.42857142858</v>
      </c>
      <c r="AJ1027" s="98">
        <f t="shared" si="94"/>
        <v>7.7654706035128418E-5</v>
      </c>
      <c r="AK1027" s="119" t="s">
        <v>53</v>
      </c>
      <c r="AL1027" s="117">
        <v>6.73</v>
      </c>
      <c r="AM1027" s="10">
        <v>81721.42857142858</v>
      </c>
      <c r="AN1027" s="98"/>
      <c r="AO1027" s="119" t="s">
        <v>53</v>
      </c>
      <c r="AP1027" s="117">
        <v>6.73</v>
      </c>
      <c r="AQ1027" s="10">
        <v>81721.42857142858</v>
      </c>
      <c r="AR1027" s="98">
        <f t="shared" si="95"/>
        <v>7.7654706035128418E-5</v>
      </c>
      <c r="AS1027" s="119" t="s">
        <v>53</v>
      </c>
      <c r="AT1027" s="117">
        <v>6.73</v>
      </c>
      <c r="AU1027" s="10">
        <v>81721.42857142858</v>
      </c>
      <c r="AV1027" s="8"/>
    </row>
    <row r="1028" spans="1:48" x14ac:dyDescent="0.25">
      <c r="A1028" s="6">
        <v>11025</v>
      </c>
      <c r="B1028" s="6">
        <v>448923</v>
      </c>
      <c r="C1028" s="6">
        <v>5424414</v>
      </c>
      <c r="D1028" s="205">
        <v>18</v>
      </c>
      <c r="E1028" s="75" t="s">
        <v>210</v>
      </c>
      <c r="F1028" s="6">
        <v>6.73</v>
      </c>
      <c r="G1028" s="6">
        <v>70</v>
      </c>
      <c r="H1028" s="6">
        <v>471.1</v>
      </c>
      <c r="I1028" s="6">
        <v>120</v>
      </c>
      <c r="J1028" s="6">
        <f t="shared" ref="J1028:J1091" si="96">I1028*H1028</f>
        <v>56532</v>
      </c>
      <c r="K1028" s="6"/>
      <c r="L1028" s="84">
        <f t="shared" si="92"/>
        <v>57685.71428571429</v>
      </c>
      <c r="M1028" s="7"/>
      <c r="N1028" s="7"/>
      <c r="O1028" s="7"/>
      <c r="P1028" s="7"/>
      <c r="Q1028" s="7"/>
      <c r="R1028" s="7"/>
      <c r="S1028" s="119" t="s">
        <v>53</v>
      </c>
      <c r="T1028" s="117">
        <v>6.73</v>
      </c>
      <c r="U1028" s="10">
        <v>57685.71428571429</v>
      </c>
      <c r="V1028" s="98">
        <f t="shared" si="93"/>
        <v>1.1535508110850577E-4</v>
      </c>
      <c r="W1028" s="119" t="s">
        <v>53</v>
      </c>
      <c r="X1028" s="117">
        <v>6.73</v>
      </c>
      <c r="Y1028" s="10">
        <v>57685.71428571429</v>
      </c>
      <c r="Z1028" s="98"/>
      <c r="AA1028" s="9">
        <v>1167</v>
      </c>
      <c r="AB1028" s="119" t="s">
        <v>53</v>
      </c>
      <c r="AC1028" s="117">
        <v>6.73</v>
      </c>
      <c r="AD1028" s="10">
        <v>57685.71428571429</v>
      </c>
      <c r="AE1028" s="110">
        <f>(Tabelle1[[#This Row],[gesamter Wärmebedarf unter Berücksichtigung Wirkungsgrad Gasfeuerungsanlage (Gas) '[kWh/a'] 2030]]*0.7)/8760</f>
        <v>4.6095890410958908</v>
      </c>
      <c r="AF1028" s="8">
        <f t="shared" ref="AF1028:AF1091" si="97">((AD1028*$O$4)/$P$4)/31536000</f>
        <v>1.1152343588727323E-4</v>
      </c>
      <c r="AG1028" s="119" t="s">
        <v>53</v>
      </c>
      <c r="AH1028" s="117">
        <v>6.73</v>
      </c>
      <c r="AI1028" s="10">
        <v>57685.71428571429</v>
      </c>
      <c r="AJ1028" s="98">
        <f t="shared" si="94"/>
        <v>5.4815086613031827E-5</v>
      </c>
      <c r="AK1028" s="119" t="s">
        <v>53</v>
      </c>
      <c r="AL1028" s="117">
        <v>6.73</v>
      </c>
      <c r="AM1028" s="10">
        <v>57685.71428571429</v>
      </c>
      <c r="AN1028" s="98"/>
      <c r="AO1028" s="119" t="s">
        <v>53</v>
      </c>
      <c r="AP1028" s="117">
        <v>6.73</v>
      </c>
      <c r="AQ1028" s="10">
        <v>57685.71428571429</v>
      </c>
      <c r="AR1028" s="98">
        <f t="shared" si="95"/>
        <v>5.4815086613031827E-5</v>
      </c>
      <c r="AS1028" s="119" t="s">
        <v>53</v>
      </c>
      <c r="AT1028" s="117">
        <v>6.73</v>
      </c>
      <c r="AU1028" s="10">
        <v>57685.71428571429</v>
      </c>
      <c r="AV1028" s="8"/>
    </row>
    <row r="1029" spans="1:48" x14ac:dyDescent="0.25">
      <c r="A1029" s="6">
        <v>11026</v>
      </c>
      <c r="B1029" s="6">
        <v>448877</v>
      </c>
      <c r="C1029" s="6">
        <v>5424450</v>
      </c>
      <c r="D1029" s="205">
        <v>48</v>
      </c>
      <c r="E1029" s="6" t="s">
        <v>212</v>
      </c>
      <c r="F1029" s="6">
        <v>1</v>
      </c>
      <c r="G1029" s="6">
        <v>150</v>
      </c>
      <c r="H1029" s="6">
        <v>150</v>
      </c>
      <c r="I1029" s="6">
        <v>20</v>
      </c>
      <c r="J1029" s="6">
        <f t="shared" si="96"/>
        <v>3000</v>
      </c>
      <c r="K1029" s="6"/>
      <c r="L1029" s="84">
        <f t="shared" ref="L1029:L1092" si="98">J1029/$K$4</f>
        <v>3061.2244897959185</v>
      </c>
      <c r="M1029" s="7"/>
      <c r="N1029" s="7"/>
      <c r="O1029" s="7"/>
      <c r="P1029" s="7"/>
      <c r="Q1029" s="7"/>
      <c r="R1029" s="7"/>
      <c r="S1029" s="119" t="s">
        <v>53</v>
      </c>
      <c r="T1029" s="117">
        <v>1</v>
      </c>
      <c r="U1029" s="10">
        <v>3061.2244897959185</v>
      </c>
      <c r="V1029" s="98">
        <f t="shared" ref="V1029:V1092" si="99">((U1029*$M$4)/$N$4)/31536000</f>
        <v>6.1215814640472167E-6</v>
      </c>
      <c r="W1029" s="119" t="s">
        <v>53</v>
      </c>
      <c r="X1029" s="117">
        <v>1</v>
      </c>
      <c r="Y1029" s="10">
        <v>3061.2244897959185</v>
      </c>
      <c r="Z1029" s="98"/>
      <c r="AA1029" s="9">
        <v>139</v>
      </c>
      <c r="AB1029" s="119" t="s">
        <v>53</v>
      </c>
      <c r="AC1029" s="117">
        <v>1</v>
      </c>
      <c r="AD1029" s="10">
        <v>3061.2244897959185</v>
      </c>
      <c r="AE1029" s="110">
        <f>(Tabelle1[[#This Row],[gesamter Wärmebedarf unter Berücksichtigung Wirkungsgrad Gasfeuerungsanlage (Gas) '[kWh/a'] 2030]]*0.7)/8760</f>
        <v>0.2446183953033268</v>
      </c>
      <c r="AF1029" s="8">
        <f t="shared" si="97"/>
        <v>5.9182464385095111E-6</v>
      </c>
      <c r="AG1029" s="119" t="s">
        <v>53</v>
      </c>
      <c r="AH1029" s="117">
        <v>1</v>
      </c>
      <c r="AI1029" s="10">
        <v>3061.2244897959185</v>
      </c>
      <c r="AJ1029" s="98">
        <f t="shared" ref="AJ1029:AJ1092" si="100">((AI1029*$Q$4)/$R$4)/31536000</f>
        <v>2.9088880605514656E-6</v>
      </c>
      <c r="AK1029" s="119" t="s">
        <v>53</v>
      </c>
      <c r="AL1029" s="117">
        <v>1</v>
      </c>
      <c r="AM1029" s="10">
        <v>3061.2244897959185</v>
      </c>
      <c r="AN1029" s="98"/>
      <c r="AO1029" s="119" t="s">
        <v>54</v>
      </c>
      <c r="AP1029" s="117">
        <v>1</v>
      </c>
      <c r="AQ1029" s="10">
        <v>0</v>
      </c>
      <c r="AR1029" s="98">
        <f t="shared" ref="AR1029:AR1092" si="101">((AQ1029*$Q$4)/$R$4)/31536000</f>
        <v>0</v>
      </c>
      <c r="AS1029" s="119" t="s">
        <v>54</v>
      </c>
      <c r="AT1029" s="117">
        <v>1</v>
      </c>
      <c r="AU1029" s="10">
        <v>0</v>
      </c>
      <c r="AV1029" s="8"/>
    </row>
    <row r="1030" spans="1:48" x14ac:dyDescent="0.25">
      <c r="A1030" s="6">
        <v>11027</v>
      </c>
      <c r="B1030" s="6">
        <v>448939</v>
      </c>
      <c r="C1030" s="6">
        <v>5424409</v>
      </c>
      <c r="D1030" s="205">
        <v>9</v>
      </c>
      <c r="E1030" s="6" t="s">
        <v>212</v>
      </c>
      <c r="F1030" s="6">
        <v>1</v>
      </c>
      <c r="G1030" s="6">
        <v>150</v>
      </c>
      <c r="H1030" s="6">
        <v>150</v>
      </c>
      <c r="I1030" s="6">
        <v>240</v>
      </c>
      <c r="J1030" s="6">
        <f t="shared" si="96"/>
        <v>36000</v>
      </c>
      <c r="K1030" s="6"/>
      <c r="L1030" s="84">
        <f t="shared" si="98"/>
        <v>36734.693877551021</v>
      </c>
      <c r="M1030" s="7"/>
      <c r="N1030" s="7"/>
      <c r="O1030" s="7"/>
      <c r="P1030" s="7"/>
      <c r="Q1030" s="7"/>
      <c r="R1030" s="7"/>
      <c r="S1030" s="119" t="s">
        <v>53</v>
      </c>
      <c r="T1030" s="117">
        <v>1</v>
      </c>
      <c r="U1030" s="10">
        <v>36734.693877551021</v>
      </c>
      <c r="V1030" s="98">
        <f t="shared" si="99"/>
        <v>7.345897756856661E-5</v>
      </c>
      <c r="W1030" s="119" t="s">
        <v>53</v>
      </c>
      <c r="X1030" s="117">
        <v>1</v>
      </c>
      <c r="Y1030" s="10">
        <v>36734.693877551021</v>
      </c>
      <c r="Z1030" s="98"/>
      <c r="AA1030" s="9">
        <v>1318</v>
      </c>
      <c r="AB1030" s="119" t="s">
        <v>53</v>
      </c>
      <c r="AC1030" s="117">
        <v>1</v>
      </c>
      <c r="AD1030" s="10">
        <v>36734.693877551021</v>
      </c>
      <c r="AE1030" s="110">
        <f>(Tabelle1[[#This Row],[gesamter Wärmebedarf unter Berücksichtigung Wirkungsgrad Gasfeuerungsanlage (Gas) '[kWh/a'] 2030]]*0.7)/8760</f>
        <v>2.9354207436399218</v>
      </c>
      <c r="AF1030" s="8">
        <f t="shared" si="97"/>
        <v>7.101895726211413E-5</v>
      </c>
      <c r="AG1030" s="119" t="s">
        <v>53</v>
      </c>
      <c r="AH1030" s="117">
        <v>1</v>
      </c>
      <c r="AI1030" s="10">
        <v>36734.693877551021</v>
      </c>
      <c r="AJ1030" s="98">
        <f t="shared" si="100"/>
        <v>3.4906656726617587E-5</v>
      </c>
      <c r="AK1030" s="119" t="s">
        <v>53</v>
      </c>
      <c r="AL1030" s="117">
        <v>1</v>
      </c>
      <c r="AM1030" s="10">
        <v>36734.693877551021</v>
      </c>
      <c r="AN1030" s="98"/>
      <c r="AO1030" s="119" t="s">
        <v>53</v>
      </c>
      <c r="AP1030" s="117">
        <v>1</v>
      </c>
      <c r="AQ1030" s="10">
        <v>36734.693877551021</v>
      </c>
      <c r="AR1030" s="98">
        <f t="shared" si="101"/>
        <v>3.4906656726617587E-5</v>
      </c>
      <c r="AS1030" s="119" t="s">
        <v>53</v>
      </c>
      <c r="AT1030" s="117">
        <v>1</v>
      </c>
      <c r="AU1030" s="10">
        <v>36734.693877551021</v>
      </c>
      <c r="AV1030" s="8"/>
    </row>
    <row r="1031" spans="1:48" x14ac:dyDescent="0.25">
      <c r="A1031" s="6">
        <v>11028</v>
      </c>
      <c r="B1031" s="6">
        <v>448951</v>
      </c>
      <c r="C1031" s="6">
        <v>5424401</v>
      </c>
      <c r="D1031" s="205">
        <v>11</v>
      </c>
      <c r="E1031" s="6" t="s">
        <v>212</v>
      </c>
      <c r="F1031" s="6">
        <v>1</v>
      </c>
      <c r="G1031" s="6">
        <v>150</v>
      </c>
      <c r="H1031" s="6">
        <v>150</v>
      </c>
      <c r="I1031" s="6">
        <v>110</v>
      </c>
      <c r="J1031" s="6">
        <f t="shared" si="96"/>
        <v>16500</v>
      </c>
      <c r="K1031" s="6"/>
      <c r="L1031" s="84">
        <f t="shared" si="98"/>
        <v>16836.734693877552</v>
      </c>
      <c r="M1031" s="7"/>
      <c r="N1031" s="7"/>
      <c r="O1031" s="7"/>
      <c r="P1031" s="7"/>
      <c r="Q1031" s="7"/>
      <c r="R1031" s="7"/>
      <c r="S1031" s="119" t="s">
        <v>53</v>
      </c>
      <c r="T1031" s="117">
        <v>1</v>
      </c>
      <c r="U1031" s="10">
        <v>16836.734693877552</v>
      </c>
      <c r="V1031" s="98">
        <f t="shared" si="99"/>
        <v>3.3668698052259696E-5</v>
      </c>
      <c r="W1031" s="119" t="s">
        <v>53</v>
      </c>
      <c r="X1031" s="117">
        <v>1</v>
      </c>
      <c r="Y1031" s="10">
        <v>16836.734693877552</v>
      </c>
      <c r="Z1031" s="98"/>
      <c r="AA1031" s="9">
        <v>1536</v>
      </c>
      <c r="AB1031" s="119" t="s">
        <v>53</v>
      </c>
      <c r="AC1031" s="117">
        <v>1</v>
      </c>
      <c r="AD1031" s="10">
        <v>16836.734693877552</v>
      </c>
      <c r="AE1031" s="110">
        <f>(Tabelle1[[#This Row],[gesamter Wärmebedarf unter Berücksichtigung Wirkungsgrad Gasfeuerungsanlage (Gas) '[kWh/a'] 2030]]*0.7)/8760</f>
        <v>1.3454011741682974</v>
      </c>
      <c r="AF1031" s="8">
        <f t="shared" si="97"/>
        <v>3.2550355411802309E-5</v>
      </c>
      <c r="AG1031" s="119" t="s">
        <v>53</v>
      </c>
      <c r="AH1031" s="117">
        <v>1</v>
      </c>
      <c r="AI1031" s="10">
        <v>16836.734693877552</v>
      </c>
      <c r="AJ1031" s="98">
        <f t="shared" si="100"/>
        <v>1.599888433303306E-5</v>
      </c>
      <c r="AK1031" s="119" t="s">
        <v>53</v>
      </c>
      <c r="AL1031" s="117">
        <v>1</v>
      </c>
      <c r="AM1031" s="10">
        <v>16836.734693877552</v>
      </c>
      <c r="AN1031" s="98"/>
      <c r="AO1031" s="119" t="s">
        <v>53</v>
      </c>
      <c r="AP1031" s="117">
        <v>1</v>
      </c>
      <c r="AQ1031" s="10">
        <v>16836.734693877552</v>
      </c>
      <c r="AR1031" s="98">
        <f t="shared" si="101"/>
        <v>1.599888433303306E-5</v>
      </c>
      <c r="AS1031" s="119" t="s">
        <v>53</v>
      </c>
      <c r="AT1031" s="117">
        <v>1</v>
      </c>
      <c r="AU1031" s="10">
        <v>16836.734693877552</v>
      </c>
      <c r="AV1031" s="8"/>
    </row>
    <row r="1032" spans="1:48" x14ac:dyDescent="0.25">
      <c r="A1032" s="6">
        <v>11029</v>
      </c>
      <c r="B1032" s="6">
        <v>448962</v>
      </c>
      <c r="C1032" s="6">
        <v>5424393</v>
      </c>
      <c r="D1032" s="205">
        <v>13</v>
      </c>
      <c r="E1032" s="75" t="s">
        <v>210</v>
      </c>
      <c r="F1032" s="6">
        <v>6.73</v>
      </c>
      <c r="G1032" s="6">
        <v>70</v>
      </c>
      <c r="H1032" s="6">
        <v>471.1</v>
      </c>
      <c r="I1032" s="6">
        <v>190</v>
      </c>
      <c r="J1032" s="6">
        <f t="shared" si="96"/>
        <v>89509</v>
      </c>
      <c r="K1032" s="6"/>
      <c r="L1032" s="84">
        <f t="shared" si="98"/>
        <v>91335.71428571429</v>
      </c>
      <c r="M1032" s="7"/>
      <c r="N1032" s="7"/>
      <c r="O1032" s="7"/>
      <c r="P1032" s="7"/>
      <c r="Q1032" s="7"/>
      <c r="R1032" s="7"/>
      <c r="S1032" s="119" t="s">
        <v>53</v>
      </c>
      <c r="T1032" s="117">
        <v>6.73</v>
      </c>
      <c r="U1032" s="10">
        <v>91335.71428571429</v>
      </c>
      <c r="V1032" s="98">
        <f t="shared" si="99"/>
        <v>1.8264554508846747E-4</v>
      </c>
      <c r="W1032" s="119" t="s">
        <v>53</v>
      </c>
      <c r="X1032" s="117">
        <v>6.73</v>
      </c>
      <c r="Y1032" s="10">
        <v>91335.71428571429</v>
      </c>
      <c r="Z1032" s="98"/>
      <c r="AA1032" s="9">
        <v>828</v>
      </c>
      <c r="AB1032" s="119" t="s">
        <v>53</v>
      </c>
      <c r="AC1032" s="117">
        <v>6.73</v>
      </c>
      <c r="AD1032" s="10">
        <v>91335.71428571429</v>
      </c>
      <c r="AE1032" s="110">
        <f>(Tabelle1[[#This Row],[gesamter Wärmebedarf unter Berücksichtigung Wirkungsgrad Gasfeuerungsanlage (Gas) '[kWh/a'] 2030]]*0.7)/8760</f>
        <v>7.2985159817351599</v>
      </c>
      <c r="AF1032" s="8">
        <f t="shared" si="97"/>
        <v>1.7657877348818262E-4</v>
      </c>
      <c r="AG1032" s="119" t="s">
        <v>53</v>
      </c>
      <c r="AH1032" s="117">
        <v>6.73</v>
      </c>
      <c r="AI1032" s="10">
        <v>91335.71428571429</v>
      </c>
      <c r="AJ1032" s="98">
        <f t="shared" si="100"/>
        <v>8.6790553803967041E-5</v>
      </c>
      <c r="AK1032" s="119" t="s">
        <v>54</v>
      </c>
      <c r="AL1032" s="117">
        <v>6.73</v>
      </c>
      <c r="AM1032" s="10">
        <v>0</v>
      </c>
      <c r="AN1032" s="98"/>
      <c r="AO1032" s="119" t="s">
        <v>54</v>
      </c>
      <c r="AP1032" s="117">
        <v>6.73</v>
      </c>
      <c r="AQ1032" s="10">
        <v>0</v>
      </c>
      <c r="AR1032" s="98">
        <f t="shared" si="101"/>
        <v>0</v>
      </c>
      <c r="AS1032" s="119" t="s">
        <v>54</v>
      </c>
      <c r="AT1032" s="117">
        <v>6.73</v>
      </c>
      <c r="AU1032" s="10">
        <v>0</v>
      </c>
      <c r="AV1032" s="8"/>
    </row>
    <row r="1033" spans="1:48" x14ac:dyDescent="0.25">
      <c r="A1033" s="6">
        <v>11030</v>
      </c>
      <c r="B1033" s="6">
        <v>448977</v>
      </c>
      <c r="C1033" s="6">
        <v>5424382</v>
      </c>
      <c r="D1033" s="205">
        <v>14</v>
      </c>
      <c r="E1033" s="6" t="s">
        <v>211</v>
      </c>
      <c r="F1033" s="6">
        <v>2</v>
      </c>
      <c r="G1033" s="6">
        <v>112</v>
      </c>
      <c r="H1033" s="6">
        <v>224</v>
      </c>
      <c r="I1033" s="6">
        <v>180</v>
      </c>
      <c r="J1033" s="6">
        <f t="shared" si="96"/>
        <v>40320</v>
      </c>
      <c r="K1033" s="6"/>
      <c r="L1033" s="84">
        <f t="shared" si="98"/>
        <v>41142.857142857145</v>
      </c>
      <c r="M1033" s="7"/>
      <c r="N1033" s="7"/>
      <c r="O1033" s="7"/>
      <c r="P1033" s="7"/>
      <c r="Q1033" s="7"/>
      <c r="R1033" s="7"/>
      <c r="S1033" s="119" t="s">
        <v>54</v>
      </c>
      <c r="T1033" s="117">
        <v>2</v>
      </c>
      <c r="U1033" s="10">
        <v>0</v>
      </c>
      <c r="V1033" s="98">
        <f t="shared" si="99"/>
        <v>0</v>
      </c>
      <c r="W1033" s="119" t="s">
        <v>54</v>
      </c>
      <c r="X1033" s="117">
        <v>2</v>
      </c>
      <c r="Y1033" s="10">
        <v>0</v>
      </c>
      <c r="Z1033" s="98"/>
      <c r="AA1033" s="9">
        <v>1146</v>
      </c>
      <c r="AB1033" s="119" t="s">
        <v>54</v>
      </c>
      <c r="AC1033" s="117">
        <v>2</v>
      </c>
      <c r="AD1033" s="10">
        <v>0</v>
      </c>
      <c r="AE1033" s="110">
        <f>(Tabelle1[[#This Row],[gesamter Wärmebedarf unter Berücksichtigung Wirkungsgrad Gasfeuerungsanlage (Gas) '[kWh/a'] 2030]]*0.7)/8760</f>
        <v>0</v>
      </c>
      <c r="AF1033" s="8">
        <f t="shared" si="97"/>
        <v>0</v>
      </c>
      <c r="AG1033" s="119" t="s">
        <v>54</v>
      </c>
      <c r="AH1033" s="117">
        <v>2</v>
      </c>
      <c r="AI1033" s="10">
        <v>0</v>
      </c>
      <c r="AJ1033" s="98">
        <f t="shared" si="100"/>
        <v>0</v>
      </c>
      <c r="AK1033" s="119" t="s">
        <v>54</v>
      </c>
      <c r="AL1033" s="117">
        <v>2</v>
      </c>
      <c r="AM1033" s="10">
        <v>0</v>
      </c>
      <c r="AN1033" s="98"/>
      <c r="AO1033" s="119" t="s">
        <v>54</v>
      </c>
      <c r="AP1033" s="117">
        <v>2</v>
      </c>
      <c r="AQ1033" s="10">
        <v>0</v>
      </c>
      <c r="AR1033" s="98">
        <f t="shared" si="101"/>
        <v>0</v>
      </c>
      <c r="AS1033" s="119" t="s">
        <v>54</v>
      </c>
      <c r="AT1033" s="117">
        <v>2</v>
      </c>
      <c r="AU1033" s="10">
        <v>0</v>
      </c>
      <c r="AV1033" s="8"/>
    </row>
    <row r="1034" spans="1:48" x14ac:dyDescent="0.25">
      <c r="A1034" s="6">
        <v>11031</v>
      </c>
      <c r="B1034" s="6">
        <v>448994</v>
      </c>
      <c r="C1034" s="6">
        <v>5424374</v>
      </c>
      <c r="D1034" s="205">
        <v>14</v>
      </c>
      <c r="E1034" s="6" t="s">
        <v>212</v>
      </c>
      <c r="F1034" s="6">
        <v>1</v>
      </c>
      <c r="G1034" s="6">
        <v>150</v>
      </c>
      <c r="H1034" s="6">
        <v>150</v>
      </c>
      <c r="I1034" s="6">
        <v>160</v>
      </c>
      <c r="J1034" s="6">
        <f t="shared" si="96"/>
        <v>24000</v>
      </c>
      <c r="K1034" s="6"/>
      <c r="L1034" s="84">
        <f t="shared" si="98"/>
        <v>24489.795918367348</v>
      </c>
      <c r="M1034" s="7"/>
      <c r="N1034" s="7"/>
      <c r="O1034" s="7"/>
      <c r="P1034" s="7"/>
      <c r="Q1034" s="7"/>
      <c r="R1034" s="7"/>
      <c r="S1034" s="119" t="s">
        <v>54</v>
      </c>
      <c r="T1034" s="117">
        <v>1</v>
      </c>
      <c r="U1034" s="10">
        <v>0</v>
      </c>
      <c r="V1034" s="98">
        <f t="shared" si="99"/>
        <v>0</v>
      </c>
      <c r="W1034" s="119" t="s">
        <v>54</v>
      </c>
      <c r="X1034" s="117">
        <v>1</v>
      </c>
      <c r="Y1034" s="10">
        <v>0</v>
      </c>
      <c r="Z1034" s="98"/>
      <c r="AA1034" s="9">
        <v>395</v>
      </c>
      <c r="AB1034" s="119" t="s">
        <v>54</v>
      </c>
      <c r="AC1034" s="117">
        <v>1</v>
      </c>
      <c r="AD1034" s="10">
        <v>0</v>
      </c>
      <c r="AE1034" s="110">
        <f>(Tabelle1[[#This Row],[gesamter Wärmebedarf unter Berücksichtigung Wirkungsgrad Gasfeuerungsanlage (Gas) '[kWh/a'] 2030]]*0.7)/8760</f>
        <v>0</v>
      </c>
      <c r="AF1034" s="8">
        <f t="shared" si="97"/>
        <v>0</v>
      </c>
      <c r="AG1034" s="119" t="s">
        <v>54</v>
      </c>
      <c r="AH1034" s="117">
        <v>1</v>
      </c>
      <c r="AI1034" s="10">
        <v>0</v>
      </c>
      <c r="AJ1034" s="98">
        <f t="shared" si="100"/>
        <v>0</v>
      </c>
      <c r="AK1034" s="119" t="s">
        <v>54</v>
      </c>
      <c r="AL1034" s="117">
        <v>1</v>
      </c>
      <c r="AM1034" s="10">
        <v>0</v>
      </c>
      <c r="AN1034" s="98"/>
      <c r="AO1034" s="119" t="s">
        <v>54</v>
      </c>
      <c r="AP1034" s="117">
        <v>1</v>
      </c>
      <c r="AQ1034" s="10">
        <v>0</v>
      </c>
      <c r="AR1034" s="98">
        <f t="shared" si="101"/>
        <v>0</v>
      </c>
      <c r="AS1034" s="119" t="s">
        <v>54</v>
      </c>
      <c r="AT1034" s="117">
        <v>1</v>
      </c>
      <c r="AU1034" s="10">
        <v>0</v>
      </c>
      <c r="AV1034" s="8"/>
    </row>
    <row r="1035" spans="1:48" x14ac:dyDescent="0.25">
      <c r="A1035" s="6">
        <v>11032</v>
      </c>
      <c r="B1035" s="6">
        <v>449010</v>
      </c>
      <c r="C1035" s="6">
        <v>5424369</v>
      </c>
      <c r="D1035" s="205">
        <v>15</v>
      </c>
      <c r="E1035" s="6" t="s">
        <v>212</v>
      </c>
      <c r="F1035" s="6">
        <v>1</v>
      </c>
      <c r="G1035" s="6">
        <v>150</v>
      </c>
      <c r="H1035" s="6">
        <v>150</v>
      </c>
      <c r="I1035" s="6">
        <v>240</v>
      </c>
      <c r="J1035" s="6">
        <f t="shared" si="96"/>
        <v>36000</v>
      </c>
      <c r="K1035" s="6"/>
      <c r="L1035" s="84">
        <f t="shared" si="98"/>
        <v>36734.693877551021</v>
      </c>
      <c r="M1035" s="7"/>
      <c r="N1035" s="7"/>
      <c r="O1035" s="7"/>
      <c r="P1035" s="7"/>
      <c r="Q1035" s="7"/>
      <c r="R1035" s="7"/>
      <c r="S1035" s="119" t="s">
        <v>54</v>
      </c>
      <c r="T1035" s="117">
        <v>1</v>
      </c>
      <c r="U1035" s="10">
        <v>0</v>
      </c>
      <c r="V1035" s="98">
        <f t="shared" si="99"/>
        <v>0</v>
      </c>
      <c r="W1035" s="119" t="s">
        <v>54</v>
      </c>
      <c r="X1035" s="117">
        <v>1</v>
      </c>
      <c r="Y1035" s="10">
        <v>0</v>
      </c>
      <c r="Z1035" s="98"/>
      <c r="AA1035" s="9">
        <v>1331</v>
      </c>
      <c r="AB1035" s="119" t="s">
        <v>54</v>
      </c>
      <c r="AC1035" s="117">
        <v>1</v>
      </c>
      <c r="AD1035" s="10">
        <v>0</v>
      </c>
      <c r="AE1035" s="110">
        <f>(Tabelle1[[#This Row],[gesamter Wärmebedarf unter Berücksichtigung Wirkungsgrad Gasfeuerungsanlage (Gas) '[kWh/a'] 2030]]*0.7)/8760</f>
        <v>0</v>
      </c>
      <c r="AF1035" s="8">
        <f t="shared" si="97"/>
        <v>0</v>
      </c>
      <c r="AG1035" s="119" t="s">
        <v>54</v>
      </c>
      <c r="AH1035" s="117">
        <v>1</v>
      </c>
      <c r="AI1035" s="10">
        <v>0</v>
      </c>
      <c r="AJ1035" s="98">
        <f t="shared" si="100"/>
        <v>0</v>
      </c>
      <c r="AK1035" s="119" t="s">
        <v>54</v>
      </c>
      <c r="AL1035" s="117">
        <v>1</v>
      </c>
      <c r="AM1035" s="10">
        <v>0</v>
      </c>
      <c r="AN1035" s="98"/>
      <c r="AO1035" s="119" t="s">
        <v>54</v>
      </c>
      <c r="AP1035" s="117">
        <v>1</v>
      </c>
      <c r="AQ1035" s="10">
        <v>0</v>
      </c>
      <c r="AR1035" s="98">
        <f t="shared" si="101"/>
        <v>0</v>
      </c>
      <c r="AS1035" s="119" t="s">
        <v>54</v>
      </c>
      <c r="AT1035" s="117">
        <v>1</v>
      </c>
      <c r="AU1035" s="10">
        <v>0</v>
      </c>
      <c r="AV1035" s="8"/>
    </row>
    <row r="1036" spans="1:48" x14ac:dyDescent="0.25">
      <c r="A1036" s="6">
        <v>11033</v>
      </c>
      <c r="B1036" s="6">
        <v>449025</v>
      </c>
      <c r="C1036" s="6">
        <v>5424365</v>
      </c>
      <c r="D1036" s="205">
        <v>13</v>
      </c>
      <c r="E1036" s="6" t="s">
        <v>211</v>
      </c>
      <c r="F1036" s="6">
        <v>2</v>
      </c>
      <c r="G1036" s="6">
        <v>112</v>
      </c>
      <c r="H1036" s="6">
        <v>224</v>
      </c>
      <c r="I1036" s="6">
        <v>320</v>
      </c>
      <c r="J1036" s="6">
        <f t="shared" si="96"/>
        <v>71680</v>
      </c>
      <c r="K1036" s="6"/>
      <c r="L1036" s="84">
        <f t="shared" si="98"/>
        <v>73142.857142857145</v>
      </c>
      <c r="M1036" s="7"/>
      <c r="N1036" s="7"/>
      <c r="O1036" s="7"/>
      <c r="P1036" s="7"/>
      <c r="Q1036" s="7"/>
      <c r="R1036" s="7"/>
      <c r="S1036" s="119" t="s">
        <v>53</v>
      </c>
      <c r="T1036" s="117">
        <v>2</v>
      </c>
      <c r="U1036" s="10">
        <v>73142.857142857145</v>
      </c>
      <c r="V1036" s="98">
        <f t="shared" si="99"/>
        <v>1.4626498644763485E-4</v>
      </c>
      <c r="W1036" s="119" t="s">
        <v>53</v>
      </c>
      <c r="X1036" s="117">
        <v>2</v>
      </c>
      <c r="Y1036" s="10">
        <v>73142.857142857145</v>
      </c>
      <c r="Z1036" s="98"/>
      <c r="AA1036" s="9">
        <v>623</v>
      </c>
      <c r="AB1036" s="119" t="s">
        <v>53</v>
      </c>
      <c r="AC1036" s="117">
        <v>2</v>
      </c>
      <c r="AD1036" s="10">
        <v>73142.857142857145</v>
      </c>
      <c r="AE1036" s="110">
        <f>(Tabelle1[[#This Row],[gesamter Wärmebedarf unter Berücksichtigung Wirkungsgrad Gasfeuerungsanlage (Gas) '[kWh/a'] 2030]]*0.7)/8760</f>
        <v>5.8447488584474883</v>
      </c>
      <c r="AF1036" s="8">
        <f t="shared" si="97"/>
        <v>1.4140663490412058E-4</v>
      </c>
      <c r="AG1036" s="119" t="s">
        <v>54</v>
      </c>
      <c r="AH1036" s="117">
        <v>2</v>
      </c>
      <c r="AI1036" s="10">
        <v>0</v>
      </c>
      <c r="AJ1036" s="98">
        <f t="shared" si="100"/>
        <v>0</v>
      </c>
      <c r="AK1036" s="119" t="s">
        <v>54</v>
      </c>
      <c r="AL1036" s="117">
        <v>2</v>
      </c>
      <c r="AM1036" s="10">
        <v>0</v>
      </c>
      <c r="AN1036" s="98"/>
      <c r="AO1036" s="119" t="s">
        <v>54</v>
      </c>
      <c r="AP1036" s="117">
        <v>2</v>
      </c>
      <c r="AQ1036" s="10">
        <v>0</v>
      </c>
      <c r="AR1036" s="98">
        <f t="shared" si="101"/>
        <v>0</v>
      </c>
      <c r="AS1036" s="119" t="s">
        <v>54</v>
      </c>
      <c r="AT1036" s="117">
        <v>2</v>
      </c>
      <c r="AU1036" s="10">
        <v>0</v>
      </c>
      <c r="AV1036" s="8"/>
    </row>
    <row r="1037" spans="1:48" x14ac:dyDescent="0.25">
      <c r="A1037" s="6">
        <v>11034</v>
      </c>
      <c r="B1037" s="6">
        <v>449032</v>
      </c>
      <c r="C1037" s="6">
        <v>5424363</v>
      </c>
      <c r="D1037" s="205">
        <v>11</v>
      </c>
      <c r="E1037" s="6" t="s">
        <v>211</v>
      </c>
      <c r="F1037" s="6">
        <v>2</v>
      </c>
      <c r="G1037" s="6">
        <v>112</v>
      </c>
      <c r="H1037" s="6">
        <v>224</v>
      </c>
      <c r="I1037" s="6">
        <v>180</v>
      </c>
      <c r="J1037" s="6">
        <f t="shared" si="96"/>
        <v>40320</v>
      </c>
      <c r="K1037" s="6"/>
      <c r="L1037" s="84">
        <f t="shared" si="98"/>
        <v>41142.857142857145</v>
      </c>
      <c r="M1037" s="7"/>
      <c r="N1037" s="7"/>
      <c r="O1037" s="7"/>
      <c r="P1037" s="7"/>
      <c r="Q1037" s="7"/>
      <c r="R1037" s="7"/>
      <c r="S1037" s="119" t="s">
        <v>54</v>
      </c>
      <c r="T1037" s="117">
        <v>2</v>
      </c>
      <c r="U1037" s="10">
        <v>0</v>
      </c>
      <c r="V1037" s="98">
        <f t="shared" si="99"/>
        <v>0</v>
      </c>
      <c r="W1037" s="119" t="s">
        <v>54</v>
      </c>
      <c r="X1037" s="117">
        <v>2</v>
      </c>
      <c r="Y1037" s="10">
        <v>0</v>
      </c>
      <c r="Z1037" s="98"/>
      <c r="AA1037" s="9">
        <v>318</v>
      </c>
      <c r="AB1037" s="119" t="s">
        <v>54</v>
      </c>
      <c r="AC1037" s="117">
        <v>2</v>
      </c>
      <c r="AD1037" s="10">
        <v>0</v>
      </c>
      <c r="AE1037" s="110">
        <f>(Tabelle1[[#This Row],[gesamter Wärmebedarf unter Berücksichtigung Wirkungsgrad Gasfeuerungsanlage (Gas) '[kWh/a'] 2030]]*0.7)/8760</f>
        <v>0</v>
      </c>
      <c r="AF1037" s="8">
        <f t="shared" si="97"/>
        <v>0</v>
      </c>
      <c r="AG1037" s="119" t="s">
        <v>54</v>
      </c>
      <c r="AH1037" s="117">
        <v>2</v>
      </c>
      <c r="AI1037" s="10">
        <v>0</v>
      </c>
      <c r="AJ1037" s="98">
        <f t="shared" si="100"/>
        <v>0</v>
      </c>
      <c r="AK1037" s="119" t="s">
        <v>54</v>
      </c>
      <c r="AL1037" s="117">
        <v>2</v>
      </c>
      <c r="AM1037" s="10">
        <v>0</v>
      </c>
      <c r="AN1037" s="98"/>
      <c r="AO1037" s="119" t="s">
        <v>54</v>
      </c>
      <c r="AP1037" s="117">
        <v>2</v>
      </c>
      <c r="AQ1037" s="10">
        <v>0</v>
      </c>
      <c r="AR1037" s="98">
        <f t="shared" si="101"/>
        <v>0</v>
      </c>
      <c r="AS1037" s="119" t="s">
        <v>54</v>
      </c>
      <c r="AT1037" s="117">
        <v>2</v>
      </c>
      <c r="AU1037" s="10">
        <v>0</v>
      </c>
      <c r="AV1037" s="8"/>
    </row>
    <row r="1038" spans="1:48" x14ac:dyDescent="0.25">
      <c r="A1038" s="6">
        <v>11035</v>
      </c>
      <c r="B1038" s="6">
        <v>449046</v>
      </c>
      <c r="C1038" s="6">
        <v>5424348</v>
      </c>
      <c r="D1038" s="205">
        <v>21</v>
      </c>
      <c r="E1038" s="75" t="s">
        <v>210</v>
      </c>
      <c r="F1038" s="6">
        <v>6.73</v>
      </c>
      <c r="G1038" s="6">
        <v>70</v>
      </c>
      <c r="H1038" s="6">
        <v>471.1</v>
      </c>
      <c r="I1038" s="6">
        <v>170</v>
      </c>
      <c r="J1038" s="6">
        <f t="shared" si="96"/>
        <v>80087</v>
      </c>
      <c r="K1038" s="6"/>
      <c r="L1038" s="84">
        <f t="shared" si="98"/>
        <v>81721.42857142858</v>
      </c>
      <c r="M1038" s="7"/>
      <c r="N1038" s="7"/>
      <c r="O1038" s="7"/>
      <c r="P1038" s="7"/>
      <c r="Q1038" s="7"/>
      <c r="R1038" s="7"/>
      <c r="S1038" s="119" t="s">
        <v>54</v>
      </c>
      <c r="T1038" s="117">
        <v>6.73</v>
      </c>
      <c r="U1038" s="10">
        <v>0</v>
      </c>
      <c r="V1038" s="98">
        <f t="shared" si="99"/>
        <v>0</v>
      </c>
      <c r="W1038" s="119" t="s">
        <v>54</v>
      </c>
      <c r="X1038" s="117">
        <v>6.73</v>
      </c>
      <c r="Y1038" s="10">
        <v>0</v>
      </c>
      <c r="Z1038" s="98"/>
      <c r="AA1038" s="9">
        <v>1382</v>
      </c>
      <c r="AB1038" s="119" t="s">
        <v>54</v>
      </c>
      <c r="AC1038" s="117">
        <v>6.73</v>
      </c>
      <c r="AD1038" s="10">
        <v>0</v>
      </c>
      <c r="AE1038" s="110">
        <f>(Tabelle1[[#This Row],[gesamter Wärmebedarf unter Berücksichtigung Wirkungsgrad Gasfeuerungsanlage (Gas) '[kWh/a'] 2030]]*0.7)/8760</f>
        <v>0</v>
      </c>
      <c r="AF1038" s="8">
        <f t="shared" si="97"/>
        <v>0</v>
      </c>
      <c r="AG1038" s="119" t="s">
        <v>54</v>
      </c>
      <c r="AH1038" s="117">
        <v>6.73</v>
      </c>
      <c r="AI1038" s="10">
        <v>0</v>
      </c>
      <c r="AJ1038" s="98">
        <f t="shared" si="100"/>
        <v>0</v>
      </c>
      <c r="AK1038" s="119" t="s">
        <v>54</v>
      </c>
      <c r="AL1038" s="117">
        <v>6.73</v>
      </c>
      <c r="AM1038" s="10">
        <v>0</v>
      </c>
      <c r="AN1038" s="98"/>
      <c r="AO1038" s="119" t="s">
        <v>54</v>
      </c>
      <c r="AP1038" s="117">
        <v>6.73</v>
      </c>
      <c r="AQ1038" s="10">
        <v>0</v>
      </c>
      <c r="AR1038" s="98">
        <f t="shared" si="101"/>
        <v>0</v>
      </c>
      <c r="AS1038" s="119" t="s">
        <v>54</v>
      </c>
      <c r="AT1038" s="117">
        <v>6.73</v>
      </c>
      <c r="AU1038" s="10">
        <v>0</v>
      </c>
      <c r="AV1038" s="8"/>
    </row>
    <row r="1039" spans="1:48" x14ac:dyDescent="0.25">
      <c r="A1039" s="6">
        <v>11036</v>
      </c>
      <c r="B1039" s="6">
        <v>449060</v>
      </c>
      <c r="C1039" s="6">
        <v>5424347</v>
      </c>
      <c r="D1039" s="205">
        <v>21</v>
      </c>
      <c r="E1039" s="6" t="s">
        <v>212</v>
      </c>
      <c r="F1039" s="6">
        <v>1</v>
      </c>
      <c r="G1039" s="6">
        <v>150</v>
      </c>
      <c r="H1039" s="6">
        <v>150</v>
      </c>
      <c r="I1039" s="6">
        <v>140</v>
      </c>
      <c r="J1039" s="6">
        <f t="shared" si="96"/>
        <v>21000</v>
      </c>
      <c r="K1039" s="6"/>
      <c r="L1039" s="84">
        <f t="shared" si="98"/>
        <v>21428.571428571428</v>
      </c>
      <c r="M1039" s="7"/>
      <c r="N1039" s="7"/>
      <c r="O1039" s="7"/>
      <c r="P1039" s="7"/>
      <c r="Q1039" s="7"/>
      <c r="R1039" s="7"/>
      <c r="S1039" s="119" t="s">
        <v>53</v>
      </c>
      <c r="T1039" s="117">
        <v>1</v>
      </c>
      <c r="U1039" s="10">
        <v>21428.571428571428</v>
      </c>
      <c r="V1039" s="98">
        <f t="shared" si="99"/>
        <v>4.2851070248330516E-5</v>
      </c>
      <c r="W1039" s="119" t="s">
        <v>53</v>
      </c>
      <c r="X1039" s="117">
        <v>1</v>
      </c>
      <c r="Y1039" s="10">
        <v>21428.571428571428</v>
      </c>
      <c r="Z1039" s="98"/>
      <c r="AA1039" s="9">
        <v>70</v>
      </c>
      <c r="AB1039" s="119" t="s">
        <v>53</v>
      </c>
      <c r="AC1039" s="117">
        <v>1</v>
      </c>
      <c r="AD1039" s="10">
        <v>21428.571428571428</v>
      </c>
      <c r="AE1039" s="110">
        <f>(Tabelle1[[#This Row],[gesamter Wärmebedarf unter Berücksichtigung Wirkungsgrad Gasfeuerungsanlage (Gas) '[kWh/a'] 2030]]*0.7)/8760</f>
        <v>1.7123287671232874</v>
      </c>
      <c r="AF1039" s="8">
        <f t="shared" si="97"/>
        <v>4.142772506956657E-5</v>
      </c>
      <c r="AG1039" s="119" t="s">
        <v>53</v>
      </c>
      <c r="AH1039" s="117">
        <v>1</v>
      </c>
      <c r="AI1039" s="10">
        <v>21428.571428571428</v>
      </c>
      <c r="AJ1039" s="98">
        <f t="shared" si="100"/>
        <v>2.0362216423860254E-5</v>
      </c>
      <c r="AK1039" s="119" t="s">
        <v>54</v>
      </c>
      <c r="AL1039" s="117">
        <v>1</v>
      </c>
      <c r="AM1039" s="10">
        <v>0</v>
      </c>
      <c r="AN1039" s="98"/>
      <c r="AO1039" s="119" t="s">
        <v>54</v>
      </c>
      <c r="AP1039" s="117">
        <v>1</v>
      </c>
      <c r="AQ1039" s="10">
        <v>0</v>
      </c>
      <c r="AR1039" s="98">
        <f t="shared" si="101"/>
        <v>0</v>
      </c>
      <c r="AS1039" s="119" t="s">
        <v>54</v>
      </c>
      <c r="AT1039" s="117">
        <v>1</v>
      </c>
      <c r="AU1039" s="10">
        <v>0</v>
      </c>
      <c r="AV1039" s="8"/>
    </row>
    <row r="1040" spans="1:48" x14ac:dyDescent="0.25">
      <c r="A1040" s="6">
        <v>11037</v>
      </c>
      <c r="B1040" s="6">
        <v>449062</v>
      </c>
      <c r="C1040" s="6">
        <v>5424407</v>
      </c>
      <c r="D1040" s="205">
        <v>25</v>
      </c>
      <c r="E1040" s="6" t="s">
        <v>195</v>
      </c>
      <c r="F1040" s="6">
        <v>1</v>
      </c>
      <c r="G1040" s="6">
        <v>90</v>
      </c>
      <c r="H1040" s="6">
        <v>90</v>
      </c>
      <c r="I1040" s="6">
        <v>210</v>
      </c>
      <c r="J1040" s="6">
        <f t="shared" si="96"/>
        <v>18900</v>
      </c>
      <c r="K1040" s="6"/>
      <c r="L1040" s="84">
        <f t="shared" si="98"/>
        <v>19285.714285714286</v>
      </c>
      <c r="M1040" s="7"/>
      <c r="N1040" s="7"/>
      <c r="O1040" s="7"/>
      <c r="P1040" s="7"/>
      <c r="Q1040" s="7"/>
      <c r="R1040" s="7"/>
      <c r="S1040" s="119" t="s">
        <v>53</v>
      </c>
      <c r="T1040" s="117">
        <v>1</v>
      </c>
      <c r="U1040" s="10">
        <v>19285.714285714286</v>
      </c>
      <c r="V1040" s="98">
        <f t="shared" si="99"/>
        <v>3.8565963223497472E-5</v>
      </c>
      <c r="W1040" s="119" t="s">
        <v>53</v>
      </c>
      <c r="X1040" s="117">
        <v>1</v>
      </c>
      <c r="Y1040" s="10">
        <v>19285.714285714286</v>
      </c>
      <c r="Z1040" s="98"/>
      <c r="AA1040" s="9">
        <v>1674</v>
      </c>
      <c r="AB1040" s="119" t="s">
        <v>53</v>
      </c>
      <c r="AC1040" s="117">
        <v>1</v>
      </c>
      <c r="AD1040" s="10">
        <v>19285.714285714286</v>
      </c>
      <c r="AE1040" s="110">
        <f>(Tabelle1[[#This Row],[gesamter Wärmebedarf unter Berücksichtigung Wirkungsgrad Gasfeuerungsanlage (Gas) '[kWh/a'] 2030]]*0.7)/8760</f>
        <v>1.5410958904109588</v>
      </c>
      <c r="AF1040" s="8">
        <f t="shared" si="97"/>
        <v>3.7284952562609917E-5</v>
      </c>
      <c r="AG1040" s="119" t="s">
        <v>53</v>
      </c>
      <c r="AH1040" s="117">
        <v>1</v>
      </c>
      <c r="AI1040" s="10">
        <v>19285.714285714286</v>
      </c>
      <c r="AJ1040" s="98">
        <f t="shared" si="100"/>
        <v>1.8325994781474234E-5</v>
      </c>
      <c r="AK1040" s="119" t="s">
        <v>53</v>
      </c>
      <c r="AL1040" s="117">
        <v>1</v>
      </c>
      <c r="AM1040" s="10">
        <v>19285.714285714286</v>
      </c>
      <c r="AN1040" s="98"/>
      <c r="AO1040" s="119" t="s">
        <v>53</v>
      </c>
      <c r="AP1040" s="117">
        <v>1</v>
      </c>
      <c r="AQ1040" s="10">
        <v>19285.714285714286</v>
      </c>
      <c r="AR1040" s="98">
        <f t="shared" si="101"/>
        <v>1.8325994781474234E-5</v>
      </c>
      <c r="AS1040" s="119" t="s">
        <v>54</v>
      </c>
      <c r="AT1040" s="117">
        <v>1</v>
      </c>
      <c r="AU1040" s="10">
        <v>0</v>
      </c>
      <c r="AV1040" s="8"/>
    </row>
    <row r="1041" spans="1:48" x14ac:dyDescent="0.25">
      <c r="A1041" s="6">
        <v>11038</v>
      </c>
      <c r="B1041" s="6">
        <v>449061</v>
      </c>
      <c r="C1041" s="6">
        <v>5424388</v>
      </c>
      <c r="D1041" s="205">
        <v>18</v>
      </c>
      <c r="E1041" s="6" t="s">
        <v>212</v>
      </c>
      <c r="F1041" s="6">
        <v>1</v>
      </c>
      <c r="G1041" s="6">
        <v>150</v>
      </c>
      <c r="H1041" s="6">
        <v>150</v>
      </c>
      <c r="I1041" s="6">
        <v>210</v>
      </c>
      <c r="J1041" s="6">
        <f t="shared" si="96"/>
        <v>31500</v>
      </c>
      <c r="K1041" s="6"/>
      <c r="L1041" s="84">
        <f t="shared" si="98"/>
        <v>32142.857142857145</v>
      </c>
      <c r="M1041" s="7"/>
      <c r="N1041" s="7"/>
      <c r="O1041" s="7"/>
      <c r="P1041" s="7"/>
      <c r="Q1041" s="7"/>
      <c r="R1041" s="7"/>
      <c r="S1041" s="119" t="s">
        <v>53</v>
      </c>
      <c r="T1041" s="117">
        <v>1</v>
      </c>
      <c r="U1041" s="10">
        <v>32142.857142857145</v>
      </c>
      <c r="V1041" s="98">
        <f t="shared" si="99"/>
        <v>6.4276605372495791E-5</v>
      </c>
      <c r="W1041" s="119" t="s">
        <v>53</v>
      </c>
      <c r="X1041" s="117">
        <v>1</v>
      </c>
      <c r="Y1041" s="10">
        <v>32142.857142857145</v>
      </c>
      <c r="Z1041" s="98"/>
      <c r="AA1041" s="9">
        <v>442</v>
      </c>
      <c r="AB1041" s="119" t="s">
        <v>53</v>
      </c>
      <c r="AC1041" s="117">
        <v>1</v>
      </c>
      <c r="AD1041" s="10">
        <v>32142.857142857145</v>
      </c>
      <c r="AE1041" s="110">
        <f>(Tabelle1[[#This Row],[gesamter Wärmebedarf unter Berücksichtigung Wirkungsgrad Gasfeuerungsanlage (Gas) '[kWh/a'] 2030]]*0.7)/8760</f>
        <v>2.5684931506849313</v>
      </c>
      <c r="AF1041" s="8">
        <f t="shared" si="97"/>
        <v>6.2141587604349862E-5</v>
      </c>
      <c r="AG1041" s="119" t="s">
        <v>54</v>
      </c>
      <c r="AH1041" s="117">
        <v>1</v>
      </c>
      <c r="AI1041" s="10">
        <v>0</v>
      </c>
      <c r="AJ1041" s="98">
        <f t="shared" si="100"/>
        <v>0</v>
      </c>
      <c r="AK1041" s="119" t="s">
        <v>54</v>
      </c>
      <c r="AL1041" s="117">
        <v>1</v>
      </c>
      <c r="AM1041" s="10">
        <v>0</v>
      </c>
      <c r="AN1041" s="98"/>
      <c r="AO1041" s="119" t="s">
        <v>54</v>
      </c>
      <c r="AP1041" s="117">
        <v>1</v>
      </c>
      <c r="AQ1041" s="10">
        <v>0</v>
      </c>
      <c r="AR1041" s="98">
        <f t="shared" si="101"/>
        <v>0</v>
      </c>
      <c r="AS1041" s="119" t="s">
        <v>54</v>
      </c>
      <c r="AT1041" s="117">
        <v>1</v>
      </c>
      <c r="AU1041" s="10">
        <v>0</v>
      </c>
      <c r="AV1041" s="8"/>
    </row>
    <row r="1042" spans="1:48" x14ac:dyDescent="0.25">
      <c r="A1042" s="6">
        <v>11039</v>
      </c>
      <c r="B1042" s="6">
        <v>449079</v>
      </c>
      <c r="C1042" s="6">
        <v>5424355</v>
      </c>
      <c r="D1042" s="205">
        <v>8</v>
      </c>
      <c r="E1042" s="6" t="s">
        <v>195</v>
      </c>
      <c r="F1042" s="6">
        <v>1</v>
      </c>
      <c r="G1042" s="6">
        <v>90</v>
      </c>
      <c r="H1042" s="6">
        <v>90</v>
      </c>
      <c r="I1042" s="6">
        <v>250</v>
      </c>
      <c r="J1042" s="6">
        <f t="shared" si="96"/>
        <v>22500</v>
      </c>
      <c r="K1042" s="6"/>
      <c r="L1042" s="84">
        <f t="shared" si="98"/>
        <v>22959.18367346939</v>
      </c>
      <c r="M1042" s="7"/>
      <c r="N1042" s="7"/>
      <c r="O1042" s="7"/>
      <c r="P1042" s="7"/>
      <c r="Q1042" s="7"/>
      <c r="R1042" s="7"/>
      <c r="S1042" s="119" t="s">
        <v>53</v>
      </c>
      <c r="T1042" s="117">
        <v>1</v>
      </c>
      <c r="U1042" s="10">
        <v>22959.18367346939</v>
      </c>
      <c r="V1042" s="98">
        <f t="shared" si="99"/>
        <v>4.5911860980354138E-5</v>
      </c>
      <c r="W1042" s="119" t="s">
        <v>53</v>
      </c>
      <c r="X1042" s="117">
        <v>1</v>
      </c>
      <c r="Y1042" s="10">
        <v>22959.18367346939</v>
      </c>
      <c r="Z1042" s="98"/>
      <c r="AA1042" s="9">
        <v>1523</v>
      </c>
      <c r="AB1042" s="119" t="s">
        <v>53</v>
      </c>
      <c r="AC1042" s="117">
        <v>1</v>
      </c>
      <c r="AD1042" s="10">
        <v>22959.18367346939</v>
      </c>
      <c r="AE1042" s="110">
        <f>(Tabelle1[[#This Row],[gesamter Wärmebedarf unter Berücksichtigung Wirkungsgrad Gasfeuerungsanlage (Gas) '[kWh/a'] 2030]]*0.7)/8760</f>
        <v>1.8346379647749511</v>
      </c>
      <c r="AF1042" s="8">
        <f t="shared" si="97"/>
        <v>4.4386848288821333E-5</v>
      </c>
      <c r="AG1042" s="119" t="s">
        <v>53</v>
      </c>
      <c r="AH1042" s="117">
        <v>1</v>
      </c>
      <c r="AI1042" s="10">
        <v>22959.18367346939</v>
      </c>
      <c r="AJ1042" s="98">
        <f t="shared" si="100"/>
        <v>2.1816660454135991E-5</v>
      </c>
      <c r="AK1042" s="119" t="s">
        <v>53</v>
      </c>
      <c r="AL1042" s="117">
        <v>1</v>
      </c>
      <c r="AM1042" s="10">
        <v>22959.18367346939</v>
      </c>
      <c r="AN1042" s="98"/>
      <c r="AO1042" s="119" t="s">
        <v>53</v>
      </c>
      <c r="AP1042" s="117">
        <v>1</v>
      </c>
      <c r="AQ1042" s="10">
        <v>22959.18367346939</v>
      </c>
      <c r="AR1042" s="98">
        <f t="shared" si="101"/>
        <v>2.1816660454135991E-5</v>
      </c>
      <c r="AS1042" s="119" t="s">
        <v>53</v>
      </c>
      <c r="AT1042" s="117">
        <v>1</v>
      </c>
      <c r="AU1042" s="10">
        <v>22959.18367346939</v>
      </c>
      <c r="AV1042" s="8"/>
    </row>
    <row r="1043" spans="1:48" x14ac:dyDescent="0.25">
      <c r="A1043" s="6">
        <v>11040</v>
      </c>
      <c r="B1043" s="6">
        <v>449093</v>
      </c>
      <c r="C1043" s="6">
        <v>5424345</v>
      </c>
      <c r="D1043" s="205">
        <v>11</v>
      </c>
      <c r="E1043" s="6" t="s">
        <v>195</v>
      </c>
      <c r="F1043" s="6">
        <v>1</v>
      </c>
      <c r="G1043" s="6">
        <v>90</v>
      </c>
      <c r="H1043" s="6">
        <v>90</v>
      </c>
      <c r="I1043" s="6">
        <v>110</v>
      </c>
      <c r="J1043" s="6">
        <f t="shared" si="96"/>
        <v>9900</v>
      </c>
      <c r="K1043" s="6"/>
      <c r="L1043" s="84">
        <f t="shared" si="98"/>
        <v>10102.040816326531</v>
      </c>
      <c r="M1043" s="7"/>
      <c r="N1043" s="7"/>
      <c r="O1043" s="7"/>
      <c r="P1043" s="7"/>
      <c r="Q1043" s="7"/>
      <c r="R1043" s="7"/>
      <c r="S1043" s="119" t="s">
        <v>54</v>
      </c>
      <c r="T1043" s="117">
        <v>1</v>
      </c>
      <c r="U1043" s="10">
        <v>0</v>
      </c>
      <c r="V1043" s="98">
        <f t="shared" si="99"/>
        <v>0</v>
      </c>
      <c r="W1043" s="119" t="s">
        <v>54</v>
      </c>
      <c r="X1043" s="117">
        <v>1</v>
      </c>
      <c r="Y1043" s="10">
        <v>0</v>
      </c>
      <c r="Z1043" s="98"/>
      <c r="AA1043" s="9">
        <v>428</v>
      </c>
      <c r="AB1043" s="119" t="s">
        <v>54</v>
      </c>
      <c r="AC1043" s="117">
        <v>1</v>
      </c>
      <c r="AD1043" s="10">
        <v>0</v>
      </c>
      <c r="AE1043" s="110">
        <f>(Tabelle1[[#This Row],[gesamter Wärmebedarf unter Berücksichtigung Wirkungsgrad Gasfeuerungsanlage (Gas) '[kWh/a'] 2030]]*0.7)/8760</f>
        <v>0</v>
      </c>
      <c r="AF1043" s="8">
        <f t="shared" si="97"/>
        <v>0</v>
      </c>
      <c r="AG1043" s="119" t="s">
        <v>54</v>
      </c>
      <c r="AH1043" s="117">
        <v>1</v>
      </c>
      <c r="AI1043" s="10">
        <v>0</v>
      </c>
      <c r="AJ1043" s="98">
        <f t="shared" si="100"/>
        <v>0</v>
      </c>
      <c r="AK1043" s="119" t="s">
        <v>54</v>
      </c>
      <c r="AL1043" s="117">
        <v>1</v>
      </c>
      <c r="AM1043" s="10">
        <v>0</v>
      </c>
      <c r="AN1043" s="98"/>
      <c r="AO1043" s="119" t="s">
        <v>54</v>
      </c>
      <c r="AP1043" s="117">
        <v>1</v>
      </c>
      <c r="AQ1043" s="10">
        <v>0</v>
      </c>
      <c r="AR1043" s="98">
        <f t="shared" si="101"/>
        <v>0</v>
      </c>
      <c r="AS1043" s="119" t="s">
        <v>54</v>
      </c>
      <c r="AT1043" s="117">
        <v>1</v>
      </c>
      <c r="AU1043" s="10">
        <v>0</v>
      </c>
      <c r="AV1043" s="8"/>
    </row>
    <row r="1044" spans="1:48" x14ac:dyDescent="0.25">
      <c r="A1044" s="6">
        <v>11041</v>
      </c>
      <c r="B1044" s="6">
        <v>449108</v>
      </c>
      <c r="C1044" s="6">
        <v>5424339</v>
      </c>
      <c r="D1044" s="205">
        <v>10</v>
      </c>
      <c r="E1044" s="6" t="s">
        <v>212</v>
      </c>
      <c r="F1044" s="6">
        <v>1</v>
      </c>
      <c r="G1044" s="6">
        <v>150</v>
      </c>
      <c r="H1044" s="6">
        <v>150</v>
      </c>
      <c r="I1044" s="6">
        <v>80</v>
      </c>
      <c r="J1044" s="6">
        <f t="shared" si="96"/>
        <v>12000</v>
      </c>
      <c r="K1044" s="6"/>
      <c r="L1044" s="84">
        <f t="shared" si="98"/>
        <v>12244.897959183674</v>
      </c>
      <c r="M1044" s="7"/>
      <c r="N1044" s="7"/>
      <c r="O1044" s="7"/>
      <c r="P1044" s="7"/>
      <c r="Q1044" s="7"/>
      <c r="R1044" s="7"/>
      <c r="S1044" s="119" t="s">
        <v>54</v>
      </c>
      <c r="T1044" s="117">
        <v>1</v>
      </c>
      <c r="U1044" s="10">
        <v>0</v>
      </c>
      <c r="V1044" s="98">
        <f t="shared" si="99"/>
        <v>0</v>
      </c>
      <c r="W1044" s="119" t="s">
        <v>54</v>
      </c>
      <c r="X1044" s="117">
        <v>1</v>
      </c>
      <c r="Y1044" s="10">
        <v>0</v>
      </c>
      <c r="Z1044" s="98"/>
      <c r="AA1044" s="9">
        <v>1676</v>
      </c>
      <c r="AB1044" s="119" t="s">
        <v>54</v>
      </c>
      <c r="AC1044" s="117">
        <v>1</v>
      </c>
      <c r="AD1044" s="10">
        <v>0</v>
      </c>
      <c r="AE1044" s="110">
        <f>(Tabelle1[[#This Row],[gesamter Wärmebedarf unter Berücksichtigung Wirkungsgrad Gasfeuerungsanlage (Gas) '[kWh/a'] 2030]]*0.7)/8760</f>
        <v>0</v>
      </c>
      <c r="AF1044" s="8">
        <f t="shared" si="97"/>
        <v>0</v>
      </c>
      <c r="AG1044" s="119" t="s">
        <v>54</v>
      </c>
      <c r="AH1044" s="117">
        <v>1</v>
      </c>
      <c r="AI1044" s="10">
        <v>0</v>
      </c>
      <c r="AJ1044" s="98">
        <f t="shared" si="100"/>
        <v>0</v>
      </c>
      <c r="AK1044" s="119" t="s">
        <v>54</v>
      </c>
      <c r="AL1044" s="117">
        <v>1</v>
      </c>
      <c r="AM1044" s="10">
        <v>0</v>
      </c>
      <c r="AN1044" s="98"/>
      <c r="AO1044" s="119" t="s">
        <v>54</v>
      </c>
      <c r="AP1044" s="117">
        <v>1</v>
      </c>
      <c r="AQ1044" s="10">
        <v>0</v>
      </c>
      <c r="AR1044" s="98">
        <f t="shared" si="101"/>
        <v>0</v>
      </c>
      <c r="AS1044" s="119" t="s">
        <v>54</v>
      </c>
      <c r="AT1044" s="117">
        <v>1</v>
      </c>
      <c r="AU1044" s="10">
        <v>0</v>
      </c>
      <c r="AV1044" s="8"/>
    </row>
    <row r="1045" spans="1:48" x14ac:dyDescent="0.25">
      <c r="A1045" s="6">
        <v>11042</v>
      </c>
      <c r="B1045" s="6">
        <v>449092</v>
      </c>
      <c r="C1045" s="6">
        <v>5424382</v>
      </c>
      <c r="D1045" s="205">
        <v>9</v>
      </c>
      <c r="E1045" s="6" t="s">
        <v>212</v>
      </c>
      <c r="F1045" s="6">
        <v>1</v>
      </c>
      <c r="G1045" s="6">
        <v>150</v>
      </c>
      <c r="H1045" s="6">
        <v>150</v>
      </c>
      <c r="I1045" s="6">
        <v>280</v>
      </c>
      <c r="J1045" s="6">
        <f t="shared" si="96"/>
        <v>42000</v>
      </c>
      <c r="K1045" s="6"/>
      <c r="L1045" s="84">
        <f t="shared" si="98"/>
        <v>42857.142857142855</v>
      </c>
      <c r="M1045" s="7"/>
      <c r="N1045" s="7"/>
      <c r="O1045" s="7"/>
      <c r="P1045" s="7"/>
      <c r="Q1045" s="7"/>
      <c r="R1045" s="7"/>
      <c r="S1045" s="119" t="s">
        <v>53</v>
      </c>
      <c r="T1045" s="117">
        <v>1</v>
      </c>
      <c r="U1045" s="10">
        <v>42857.142857142855</v>
      </c>
      <c r="V1045" s="98">
        <f t="shared" si="99"/>
        <v>8.5702140496661031E-5</v>
      </c>
      <c r="W1045" s="119" t="s">
        <v>53</v>
      </c>
      <c r="X1045" s="117">
        <v>1</v>
      </c>
      <c r="Y1045" s="10">
        <v>42857.142857142855</v>
      </c>
      <c r="Z1045" s="98"/>
      <c r="AA1045" s="9">
        <v>1668</v>
      </c>
      <c r="AB1045" s="119" t="s">
        <v>53</v>
      </c>
      <c r="AC1045" s="117">
        <v>1</v>
      </c>
      <c r="AD1045" s="10">
        <v>42857.142857142855</v>
      </c>
      <c r="AE1045" s="110">
        <f>(Tabelle1[[#This Row],[gesamter Wärmebedarf unter Berücksichtigung Wirkungsgrad Gasfeuerungsanlage (Gas) '[kWh/a'] 2030]]*0.7)/8760</f>
        <v>3.4246575342465748</v>
      </c>
      <c r="AF1045" s="8">
        <f t="shared" si="97"/>
        <v>8.285545013913314E-5</v>
      </c>
      <c r="AG1045" s="119" t="s">
        <v>53</v>
      </c>
      <c r="AH1045" s="117">
        <v>1</v>
      </c>
      <c r="AI1045" s="10">
        <v>42857.142857142855</v>
      </c>
      <c r="AJ1045" s="98">
        <f t="shared" si="100"/>
        <v>4.0724432847720508E-5</v>
      </c>
      <c r="AK1045" s="119" t="s">
        <v>53</v>
      </c>
      <c r="AL1045" s="117">
        <v>1</v>
      </c>
      <c r="AM1045" s="10">
        <v>42857.142857142855</v>
      </c>
      <c r="AN1045" s="98"/>
      <c r="AO1045" s="119" t="s">
        <v>53</v>
      </c>
      <c r="AP1045" s="117">
        <v>1</v>
      </c>
      <c r="AQ1045" s="10">
        <v>42857.142857142855</v>
      </c>
      <c r="AR1045" s="98">
        <f t="shared" si="101"/>
        <v>4.0724432847720508E-5</v>
      </c>
      <c r="AS1045" s="119" t="s">
        <v>54</v>
      </c>
      <c r="AT1045" s="117">
        <v>1</v>
      </c>
      <c r="AU1045" s="10">
        <v>0</v>
      </c>
      <c r="AV1045" s="8"/>
    </row>
    <row r="1046" spans="1:48" x14ac:dyDescent="0.25">
      <c r="A1046" s="6">
        <v>11043</v>
      </c>
      <c r="B1046" s="6">
        <v>449099</v>
      </c>
      <c r="C1046" s="6">
        <v>5424378</v>
      </c>
      <c r="D1046" s="205">
        <v>9</v>
      </c>
      <c r="E1046" s="6" t="s">
        <v>195</v>
      </c>
      <c r="F1046" s="6">
        <v>1</v>
      </c>
      <c r="G1046" s="6">
        <v>90</v>
      </c>
      <c r="H1046" s="6">
        <v>90</v>
      </c>
      <c r="I1046" s="6">
        <v>230</v>
      </c>
      <c r="J1046" s="6">
        <f t="shared" si="96"/>
        <v>20700</v>
      </c>
      <c r="K1046" s="6"/>
      <c r="L1046" s="84">
        <f t="shared" si="98"/>
        <v>21122.448979591838</v>
      </c>
      <c r="M1046" s="7"/>
      <c r="N1046" s="7"/>
      <c r="O1046" s="7"/>
      <c r="P1046" s="7"/>
      <c r="Q1046" s="7"/>
      <c r="R1046" s="7"/>
      <c r="S1046" s="119" t="s">
        <v>53</v>
      </c>
      <c r="T1046" s="117">
        <v>1</v>
      </c>
      <c r="U1046" s="10">
        <v>21122.448979591838</v>
      </c>
      <c r="V1046" s="98">
        <f t="shared" si="99"/>
        <v>4.2238912101925798E-5</v>
      </c>
      <c r="W1046" s="119" t="s">
        <v>53</v>
      </c>
      <c r="X1046" s="117">
        <v>1</v>
      </c>
      <c r="Y1046" s="10">
        <v>21122.448979591838</v>
      </c>
      <c r="Z1046" s="98"/>
      <c r="AA1046" s="9">
        <v>234</v>
      </c>
      <c r="AB1046" s="119" t="s">
        <v>53</v>
      </c>
      <c r="AC1046" s="117">
        <v>1</v>
      </c>
      <c r="AD1046" s="10">
        <v>21122.448979591838</v>
      </c>
      <c r="AE1046" s="110">
        <f>(Tabelle1[[#This Row],[gesamter Wärmebedarf unter Berücksichtigung Wirkungsgrad Gasfeuerungsanlage (Gas) '[kWh/a'] 2030]]*0.7)/8760</f>
        <v>1.687866927592955</v>
      </c>
      <c r="AF1046" s="8">
        <f t="shared" si="97"/>
        <v>4.0835900425715628E-5</v>
      </c>
      <c r="AG1046" s="119" t="s">
        <v>53</v>
      </c>
      <c r="AH1046" s="117">
        <v>1</v>
      </c>
      <c r="AI1046" s="10">
        <v>21122.448979591838</v>
      </c>
      <c r="AJ1046" s="98">
        <f t="shared" si="100"/>
        <v>2.0071327617805113E-5</v>
      </c>
      <c r="AK1046" s="119" t="s">
        <v>53</v>
      </c>
      <c r="AL1046" s="117">
        <v>1</v>
      </c>
      <c r="AM1046" s="10">
        <v>21122.448979591838</v>
      </c>
      <c r="AN1046" s="98"/>
      <c r="AO1046" s="119" t="s">
        <v>53</v>
      </c>
      <c r="AP1046" s="117">
        <v>1</v>
      </c>
      <c r="AQ1046" s="10">
        <v>21122.448979591838</v>
      </c>
      <c r="AR1046" s="98">
        <f t="shared" si="101"/>
        <v>2.0071327617805113E-5</v>
      </c>
      <c r="AS1046" s="119" t="s">
        <v>53</v>
      </c>
      <c r="AT1046" s="117">
        <v>1</v>
      </c>
      <c r="AU1046" s="10">
        <v>21122.448979591838</v>
      </c>
      <c r="AV1046" s="8"/>
    </row>
    <row r="1047" spans="1:48" x14ac:dyDescent="0.25">
      <c r="A1047" s="6">
        <v>11044</v>
      </c>
      <c r="B1047" s="6">
        <v>449106</v>
      </c>
      <c r="C1047" s="6">
        <v>5424375</v>
      </c>
      <c r="D1047" s="205">
        <v>9</v>
      </c>
      <c r="E1047" s="6" t="s">
        <v>212</v>
      </c>
      <c r="F1047" s="6">
        <v>1</v>
      </c>
      <c r="G1047" s="6">
        <v>150</v>
      </c>
      <c r="H1047" s="6">
        <v>150</v>
      </c>
      <c r="I1047" s="6">
        <v>100</v>
      </c>
      <c r="J1047" s="6">
        <f t="shared" si="96"/>
        <v>15000</v>
      </c>
      <c r="K1047" s="6"/>
      <c r="L1047" s="84">
        <f t="shared" si="98"/>
        <v>15306.122448979591</v>
      </c>
      <c r="M1047" s="7"/>
      <c r="N1047" s="7"/>
      <c r="O1047" s="7"/>
      <c r="P1047" s="7"/>
      <c r="Q1047" s="7"/>
      <c r="R1047" s="7"/>
      <c r="S1047" s="119" t="s">
        <v>53</v>
      </c>
      <c r="T1047" s="117">
        <v>1</v>
      </c>
      <c r="U1047" s="10">
        <v>15306.122448979591</v>
      </c>
      <c r="V1047" s="98">
        <f t="shared" si="99"/>
        <v>3.0607907320236087E-5</v>
      </c>
      <c r="W1047" s="119" t="s">
        <v>53</v>
      </c>
      <c r="X1047" s="117">
        <v>1</v>
      </c>
      <c r="Y1047" s="10">
        <v>15306.122448979591</v>
      </c>
      <c r="Z1047" s="98"/>
      <c r="AA1047" s="9">
        <v>1675</v>
      </c>
      <c r="AB1047" s="119" t="s">
        <v>53</v>
      </c>
      <c r="AC1047" s="117">
        <v>1</v>
      </c>
      <c r="AD1047" s="10">
        <v>15306.122448979591</v>
      </c>
      <c r="AE1047" s="110">
        <f>(Tabelle1[[#This Row],[gesamter Wärmebedarf unter Berücksichtigung Wirkungsgrad Gasfeuerungsanlage (Gas) '[kWh/a'] 2030]]*0.7)/8760</f>
        <v>1.2230919765166339</v>
      </c>
      <c r="AF1047" s="8">
        <f t="shared" si="97"/>
        <v>2.9591232192547556E-5</v>
      </c>
      <c r="AG1047" s="119" t="s">
        <v>53</v>
      </c>
      <c r="AH1047" s="117">
        <v>1</v>
      </c>
      <c r="AI1047" s="10">
        <v>15306.122448979591</v>
      </c>
      <c r="AJ1047" s="98">
        <f t="shared" si="100"/>
        <v>1.4544440302757324E-5</v>
      </c>
      <c r="AK1047" s="119" t="s">
        <v>53</v>
      </c>
      <c r="AL1047" s="117">
        <v>1</v>
      </c>
      <c r="AM1047" s="10">
        <v>15306.122448979591</v>
      </c>
      <c r="AN1047" s="98"/>
      <c r="AO1047" s="119" t="s">
        <v>53</v>
      </c>
      <c r="AP1047" s="117">
        <v>1</v>
      </c>
      <c r="AQ1047" s="10">
        <v>15306.122448979591</v>
      </c>
      <c r="AR1047" s="98">
        <f t="shared" si="101"/>
        <v>1.4544440302757324E-5</v>
      </c>
      <c r="AS1047" s="119" t="s">
        <v>53</v>
      </c>
      <c r="AT1047" s="117">
        <v>1</v>
      </c>
      <c r="AU1047" s="10">
        <v>15306.122448979591</v>
      </c>
      <c r="AV1047" s="8"/>
    </row>
    <row r="1048" spans="1:48" x14ac:dyDescent="0.25">
      <c r="A1048" s="6">
        <v>11045</v>
      </c>
      <c r="B1048" s="6">
        <v>449113</v>
      </c>
      <c r="C1048" s="6">
        <v>5424372</v>
      </c>
      <c r="D1048" s="205">
        <v>9</v>
      </c>
      <c r="E1048" s="6" t="s">
        <v>212</v>
      </c>
      <c r="F1048" s="6">
        <v>1</v>
      </c>
      <c r="G1048" s="6">
        <v>150</v>
      </c>
      <c r="H1048" s="6">
        <v>150</v>
      </c>
      <c r="I1048" s="6">
        <v>260</v>
      </c>
      <c r="J1048" s="6">
        <f t="shared" si="96"/>
        <v>39000</v>
      </c>
      <c r="K1048" s="6"/>
      <c r="L1048" s="84">
        <f t="shared" si="98"/>
        <v>39795.918367346938</v>
      </c>
      <c r="M1048" s="7"/>
      <c r="N1048" s="7"/>
      <c r="O1048" s="7"/>
      <c r="P1048" s="7"/>
      <c r="Q1048" s="7"/>
      <c r="R1048" s="7"/>
      <c r="S1048" s="119" t="s">
        <v>53</v>
      </c>
      <c r="T1048" s="117">
        <v>1</v>
      </c>
      <c r="U1048" s="10">
        <v>39795.918367346938</v>
      </c>
      <c r="V1048" s="98">
        <f t="shared" si="99"/>
        <v>7.9580559032613827E-5</v>
      </c>
      <c r="W1048" s="119" t="s">
        <v>53</v>
      </c>
      <c r="X1048" s="117">
        <v>1</v>
      </c>
      <c r="Y1048" s="10">
        <v>39795.918367346938</v>
      </c>
      <c r="Z1048" s="98"/>
      <c r="AA1048" s="9">
        <v>1640</v>
      </c>
      <c r="AB1048" s="119" t="s">
        <v>53</v>
      </c>
      <c r="AC1048" s="117">
        <v>1</v>
      </c>
      <c r="AD1048" s="10">
        <v>39795.918367346938</v>
      </c>
      <c r="AE1048" s="110">
        <f>(Tabelle1[[#This Row],[gesamter Wärmebedarf unter Berücksichtigung Wirkungsgrad Gasfeuerungsanlage (Gas) '[kWh/a'] 2030]]*0.7)/8760</f>
        <v>3.1800391389432483</v>
      </c>
      <c r="AF1048" s="8">
        <f t="shared" si="97"/>
        <v>7.6937203700623628E-5</v>
      </c>
      <c r="AG1048" s="119" t="s">
        <v>54</v>
      </c>
      <c r="AH1048" s="117">
        <v>1</v>
      </c>
      <c r="AI1048" s="10">
        <v>0</v>
      </c>
      <c r="AJ1048" s="98">
        <f t="shared" si="100"/>
        <v>0</v>
      </c>
      <c r="AK1048" s="119" t="s">
        <v>54</v>
      </c>
      <c r="AL1048" s="117">
        <v>1</v>
      </c>
      <c r="AM1048" s="10">
        <v>0</v>
      </c>
      <c r="AN1048" s="98"/>
      <c r="AO1048" s="119" t="s">
        <v>54</v>
      </c>
      <c r="AP1048" s="117">
        <v>1</v>
      </c>
      <c r="AQ1048" s="10">
        <v>0</v>
      </c>
      <c r="AR1048" s="98">
        <f t="shared" si="101"/>
        <v>0</v>
      </c>
      <c r="AS1048" s="119" t="s">
        <v>54</v>
      </c>
      <c r="AT1048" s="117">
        <v>1</v>
      </c>
      <c r="AU1048" s="10">
        <v>0</v>
      </c>
      <c r="AV1048" s="8"/>
    </row>
    <row r="1049" spans="1:48" x14ac:dyDescent="0.25">
      <c r="A1049" s="6">
        <v>11046</v>
      </c>
      <c r="B1049" s="6">
        <v>449121</v>
      </c>
      <c r="C1049" s="6">
        <v>5424369</v>
      </c>
      <c r="D1049" s="205">
        <v>9</v>
      </c>
      <c r="E1049" s="6" t="s">
        <v>212</v>
      </c>
      <c r="F1049" s="6">
        <v>1</v>
      </c>
      <c r="G1049" s="6">
        <v>150</v>
      </c>
      <c r="H1049" s="6">
        <v>150</v>
      </c>
      <c r="I1049" s="6">
        <v>140</v>
      </c>
      <c r="J1049" s="6">
        <f t="shared" si="96"/>
        <v>21000</v>
      </c>
      <c r="K1049" s="6"/>
      <c r="L1049" s="84">
        <f t="shared" si="98"/>
        <v>21428.571428571428</v>
      </c>
      <c r="M1049" s="7"/>
      <c r="N1049" s="7"/>
      <c r="O1049" s="7"/>
      <c r="P1049" s="7"/>
      <c r="Q1049" s="7"/>
      <c r="R1049" s="7"/>
      <c r="S1049" s="119" t="s">
        <v>53</v>
      </c>
      <c r="T1049" s="117">
        <v>1</v>
      </c>
      <c r="U1049" s="10">
        <v>21428.571428571428</v>
      </c>
      <c r="V1049" s="98">
        <f t="shared" si="99"/>
        <v>4.2851070248330516E-5</v>
      </c>
      <c r="W1049" s="119" t="s">
        <v>53</v>
      </c>
      <c r="X1049" s="117">
        <v>1</v>
      </c>
      <c r="Y1049" s="10">
        <v>21428.571428571428</v>
      </c>
      <c r="Z1049" s="98"/>
      <c r="AA1049" s="9">
        <v>1317</v>
      </c>
      <c r="AB1049" s="119" t="s">
        <v>53</v>
      </c>
      <c r="AC1049" s="117">
        <v>1</v>
      </c>
      <c r="AD1049" s="10">
        <v>21428.571428571428</v>
      </c>
      <c r="AE1049" s="110">
        <f>(Tabelle1[[#This Row],[gesamter Wärmebedarf unter Berücksichtigung Wirkungsgrad Gasfeuerungsanlage (Gas) '[kWh/a'] 2030]]*0.7)/8760</f>
        <v>1.7123287671232874</v>
      </c>
      <c r="AF1049" s="8">
        <f t="shared" si="97"/>
        <v>4.142772506956657E-5</v>
      </c>
      <c r="AG1049" s="119" t="s">
        <v>53</v>
      </c>
      <c r="AH1049" s="117">
        <v>1</v>
      </c>
      <c r="AI1049" s="10">
        <v>21428.571428571428</v>
      </c>
      <c r="AJ1049" s="98">
        <f t="shared" si="100"/>
        <v>2.0362216423860254E-5</v>
      </c>
      <c r="AK1049" s="119" t="s">
        <v>53</v>
      </c>
      <c r="AL1049" s="117">
        <v>1</v>
      </c>
      <c r="AM1049" s="10">
        <v>21428.571428571428</v>
      </c>
      <c r="AN1049" s="98"/>
      <c r="AO1049" s="119" t="s">
        <v>53</v>
      </c>
      <c r="AP1049" s="117">
        <v>1</v>
      </c>
      <c r="AQ1049" s="10">
        <v>21428.571428571428</v>
      </c>
      <c r="AR1049" s="98">
        <f t="shared" si="101"/>
        <v>2.0362216423860254E-5</v>
      </c>
      <c r="AS1049" s="119" t="s">
        <v>53</v>
      </c>
      <c r="AT1049" s="117">
        <v>1</v>
      </c>
      <c r="AU1049" s="10">
        <v>21428.571428571428</v>
      </c>
      <c r="AV1049" s="8"/>
    </row>
    <row r="1050" spans="1:48" x14ac:dyDescent="0.25">
      <c r="A1050" s="6">
        <v>11047</v>
      </c>
      <c r="B1050" s="6">
        <v>449087</v>
      </c>
      <c r="C1050" s="6">
        <v>5424446</v>
      </c>
      <c r="D1050" s="205">
        <v>20</v>
      </c>
      <c r="E1050" s="6" t="s">
        <v>212</v>
      </c>
      <c r="F1050" s="6">
        <v>1</v>
      </c>
      <c r="G1050" s="6">
        <v>150</v>
      </c>
      <c r="H1050" s="6">
        <v>150</v>
      </c>
      <c r="I1050" s="6">
        <v>150</v>
      </c>
      <c r="J1050" s="6">
        <f t="shared" si="96"/>
        <v>22500</v>
      </c>
      <c r="K1050" s="6"/>
      <c r="L1050" s="84">
        <f t="shared" si="98"/>
        <v>22959.18367346939</v>
      </c>
      <c r="M1050" s="7"/>
      <c r="N1050" s="7"/>
      <c r="O1050" s="7"/>
      <c r="P1050" s="7"/>
      <c r="Q1050" s="7"/>
      <c r="R1050" s="7"/>
      <c r="S1050" s="119" t="s">
        <v>54</v>
      </c>
      <c r="T1050" s="117">
        <v>1</v>
      </c>
      <c r="U1050" s="10">
        <v>0</v>
      </c>
      <c r="V1050" s="98">
        <f t="shared" si="99"/>
        <v>0</v>
      </c>
      <c r="W1050" s="119" t="s">
        <v>54</v>
      </c>
      <c r="X1050" s="117">
        <v>1</v>
      </c>
      <c r="Y1050" s="10">
        <v>0</v>
      </c>
      <c r="Z1050" s="98"/>
      <c r="AA1050" s="9">
        <v>91</v>
      </c>
      <c r="AB1050" s="119" t="s">
        <v>54</v>
      </c>
      <c r="AC1050" s="117">
        <v>1</v>
      </c>
      <c r="AD1050" s="10">
        <v>0</v>
      </c>
      <c r="AE1050" s="110">
        <f>(Tabelle1[[#This Row],[gesamter Wärmebedarf unter Berücksichtigung Wirkungsgrad Gasfeuerungsanlage (Gas) '[kWh/a'] 2030]]*0.7)/8760</f>
        <v>0</v>
      </c>
      <c r="AF1050" s="8">
        <f t="shared" si="97"/>
        <v>0</v>
      </c>
      <c r="AG1050" s="119" t="s">
        <v>54</v>
      </c>
      <c r="AH1050" s="117">
        <v>1</v>
      </c>
      <c r="AI1050" s="10">
        <v>0</v>
      </c>
      <c r="AJ1050" s="98">
        <f t="shared" si="100"/>
        <v>0</v>
      </c>
      <c r="AK1050" s="119" t="s">
        <v>54</v>
      </c>
      <c r="AL1050" s="117">
        <v>1</v>
      </c>
      <c r="AM1050" s="10">
        <v>0</v>
      </c>
      <c r="AN1050" s="98"/>
      <c r="AO1050" s="119" t="s">
        <v>54</v>
      </c>
      <c r="AP1050" s="117">
        <v>1</v>
      </c>
      <c r="AQ1050" s="10">
        <v>0</v>
      </c>
      <c r="AR1050" s="98">
        <f t="shared" si="101"/>
        <v>0</v>
      </c>
      <c r="AS1050" s="119" t="s">
        <v>54</v>
      </c>
      <c r="AT1050" s="117">
        <v>1</v>
      </c>
      <c r="AU1050" s="10">
        <v>0</v>
      </c>
      <c r="AV1050" s="8"/>
    </row>
    <row r="1051" spans="1:48" x14ac:dyDescent="0.25">
      <c r="A1051" s="6">
        <v>11048</v>
      </c>
      <c r="B1051" s="6">
        <v>449131</v>
      </c>
      <c r="C1051" s="6">
        <v>5424430</v>
      </c>
      <c r="D1051" s="205">
        <v>27</v>
      </c>
      <c r="E1051" s="6" t="s">
        <v>212</v>
      </c>
      <c r="F1051" s="6">
        <v>1</v>
      </c>
      <c r="G1051" s="6">
        <v>150</v>
      </c>
      <c r="H1051" s="6">
        <v>150</v>
      </c>
      <c r="I1051" s="6">
        <v>190</v>
      </c>
      <c r="J1051" s="6">
        <f t="shared" si="96"/>
        <v>28500</v>
      </c>
      <c r="K1051" s="6"/>
      <c r="L1051" s="84">
        <f t="shared" si="98"/>
        <v>29081.632653061224</v>
      </c>
      <c r="M1051" s="7"/>
      <c r="N1051" s="7"/>
      <c r="O1051" s="7"/>
      <c r="P1051" s="7"/>
      <c r="Q1051" s="7"/>
      <c r="R1051" s="7"/>
      <c r="S1051" s="119" t="s">
        <v>53</v>
      </c>
      <c r="T1051" s="117">
        <v>1</v>
      </c>
      <c r="U1051" s="10">
        <v>29081.632653061224</v>
      </c>
      <c r="V1051" s="98">
        <f t="shared" si="99"/>
        <v>5.8155023908448559E-5</v>
      </c>
      <c r="W1051" s="119" t="s">
        <v>53</v>
      </c>
      <c r="X1051" s="117">
        <v>1</v>
      </c>
      <c r="Y1051" s="10">
        <v>29081.632653061224</v>
      </c>
      <c r="Z1051" s="98"/>
      <c r="AA1051" s="9">
        <v>1518</v>
      </c>
      <c r="AB1051" s="119" t="s">
        <v>53</v>
      </c>
      <c r="AC1051" s="117">
        <v>1</v>
      </c>
      <c r="AD1051" s="10">
        <v>29081.632653061224</v>
      </c>
      <c r="AE1051" s="110">
        <f>(Tabelle1[[#This Row],[gesamter Wärmebedarf unter Berücksichtigung Wirkungsgrad Gasfeuerungsanlage (Gas) '[kWh/a'] 2030]]*0.7)/8760</f>
        <v>2.3238747553816044</v>
      </c>
      <c r="AF1051" s="8">
        <f t="shared" si="97"/>
        <v>5.622334116584035E-5</v>
      </c>
      <c r="AG1051" s="119" t="s">
        <v>53</v>
      </c>
      <c r="AH1051" s="117">
        <v>1</v>
      </c>
      <c r="AI1051" s="10">
        <v>29081.632653061224</v>
      </c>
      <c r="AJ1051" s="98">
        <f t="shared" si="100"/>
        <v>2.7634436575238919E-5</v>
      </c>
      <c r="AK1051" s="119" t="s">
        <v>53</v>
      </c>
      <c r="AL1051" s="117">
        <v>1</v>
      </c>
      <c r="AM1051" s="10">
        <v>29081.632653061224</v>
      </c>
      <c r="AN1051" s="98"/>
      <c r="AO1051" s="119" t="s">
        <v>53</v>
      </c>
      <c r="AP1051" s="117">
        <v>1</v>
      </c>
      <c r="AQ1051" s="10">
        <v>29081.632653061224</v>
      </c>
      <c r="AR1051" s="98">
        <f t="shared" si="101"/>
        <v>2.7634436575238919E-5</v>
      </c>
      <c r="AS1051" s="119" t="s">
        <v>53</v>
      </c>
      <c r="AT1051" s="117">
        <v>1</v>
      </c>
      <c r="AU1051" s="10">
        <v>29081.632653061224</v>
      </c>
      <c r="AV1051" s="8"/>
    </row>
    <row r="1052" spans="1:48" x14ac:dyDescent="0.25">
      <c r="A1052" s="6">
        <v>11049</v>
      </c>
      <c r="B1052" s="6">
        <v>449169</v>
      </c>
      <c r="C1052" s="6">
        <v>5424402</v>
      </c>
      <c r="D1052" s="205">
        <v>20</v>
      </c>
      <c r="E1052" s="6" t="s">
        <v>211</v>
      </c>
      <c r="F1052" s="6">
        <v>2</v>
      </c>
      <c r="G1052" s="6">
        <v>112</v>
      </c>
      <c r="H1052" s="6">
        <v>224</v>
      </c>
      <c r="I1052" s="6">
        <v>150</v>
      </c>
      <c r="J1052" s="6">
        <f t="shared" si="96"/>
        <v>33600</v>
      </c>
      <c r="K1052" s="6"/>
      <c r="L1052" s="84">
        <f t="shared" si="98"/>
        <v>34285.71428571429</v>
      </c>
      <c r="M1052" s="7"/>
      <c r="N1052" s="7"/>
      <c r="O1052" s="7"/>
      <c r="P1052" s="7"/>
      <c r="Q1052" s="7"/>
      <c r="R1052" s="7"/>
      <c r="S1052" s="119" t="s">
        <v>53</v>
      </c>
      <c r="T1052" s="117">
        <v>2</v>
      </c>
      <c r="U1052" s="10">
        <v>34285.71428571429</v>
      </c>
      <c r="V1052" s="98">
        <f t="shared" si="99"/>
        <v>6.8561712397328828E-5</v>
      </c>
      <c r="W1052" s="119" t="s">
        <v>53</v>
      </c>
      <c r="X1052" s="117">
        <v>2</v>
      </c>
      <c r="Y1052" s="10">
        <v>34285.71428571429</v>
      </c>
      <c r="Z1052" s="98"/>
      <c r="AA1052" s="9">
        <v>1181</v>
      </c>
      <c r="AB1052" s="119" t="s">
        <v>53</v>
      </c>
      <c r="AC1052" s="117">
        <v>2</v>
      </c>
      <c r="AD1052" s="10">
        <v>34285.71428571429</v>
      </c>
      <c r="AE1052" s="110">
        <f>(Tabelle1[[#This Row],[gesamter Wärmebedarf unter Berücksichtigung Wirkungsgrad Gasfeuerungsanlage (Gas) '[kWh/a'] 2030]]*0.7)/8760</f>
        <v>2.7397260273972601</v>
      </c>
      <c r="AF1052" s="8">
        <f t="shared" si="97"/>
        <v>6.6284360111306529E-5</v>
      </c>
      <c r="AG1052" s="119" t="s">
        <v>54</v>
      </c>
      <c r="AH1052" s="117">
        <v>2</v>
      </c>
      <c r="AI1052" s="10">
        <v>0</v>
      </c>
      <c r="AJ1052" s="98">
        <f t="shared" si="100"/>
        <v>0</v>
      </c>
      <c r="AK1052" s="119" t="s">
        <v>54</v>
      </c>
      <c r="AL1052" s="117">
        <v>2</v>
      </c>
      <c r="AM1052" s="10">
        <v>0</v>
      </c>
      <c r="AN1052" s="98"/>
      <c r="AO1052" s="119" t="s">
        <v>54</v>
      </c>
      <c r="AP1052" s="117">
        <v>2</v>
      </c>
      <c r="AQ1052" s="10">
        <v>0</v>
      </c>
      <c r="AR1052" s="98">
        <f t="shared" si="101"/>
        <v>0</v>
      </c>
      <c r="AS1052" s="119" t="s">
        <v>54</v>
      </c>
      <c r="AT1052" s="117">
        <v>2</v>
      </c>
      <c r="AU1052" s="10">
        <v>0</v>
      </c>
      <c r="AV1052" s="8"/>
    </row>
    <row r="1053" spans="1:48" x14ac:dyDescent="0.25">
      <c r="A1053" s="6">
        <v>11050</v>
      </c>
      <c r="B1053" s="6">
        <v>449142</v>
      </c>
      <c r="C1053" s="6">
        <v>5424311</v>
      </c>
      <c r="D1053" s="205">
        <v>12</v>
      </c>
      <c r="E1053" s="6" t="s">
        <v>195</v>
      </c>
      <c r="F1053" s="6">
        <v>1</v>
      </c>
      <c r="G1053" s="6">
        <v>90</v>
      </c>
      <c r="H1053" s="6">
        <v>90</v>
      </c>
      <c r="I1053" s="6">
        <v>310</v>
      </c>
      <c r="J1053" s="6">
        <f t="shared" si="96"/>
        <v>27900</v>
      </c>
      <c r="K1053" s="6"/>
      <c r="L1053" s="84">
        <f t="shared" si="98"/>
        <v>28469.387755102041</v>
      </c>
      <c r="M1053" s="7"/>
      <c r="N1053" s="7"/>
      <c r="O1053" s="7"/>
      <c r="P1053" s="7"/>
      <c r="Q1053" s="7"/>
      <c r="R1053" s="7"/>
      <c r="S1053" s="119" t="s">
        <v>53</v>
      </c>
      <c r="T1053" s="117">
        <v>1</v>
      </c>
      <c r="U1053" s="10">
        <v>28469.387755102041</v>
      </c>
      <c r="V1053" s="98">
        <f t="shared" si="99"/>
        <v>5.6930707615639117E-5</v>
      </c>
      <c r="W1053" s="119" t="s">
        <v>53</v>
      </c>
      <c r="X1053" s="117">
        <v>1</v>
      </c>
      <c r="Y1053" s="10">
        <v>28469.387755102041</v>
      </c>
      <c r="Z1053" s="98"/>
      <c r="AA1053" s="9">
        <v>1060</v>
      </c>
      <c r="AB1053" s="119" t="s">
        <v>53</v>
      </c>
      <c r="AC1053" s="117">
        <v>1</v>
      </c>
      <c r="AD1053" s="10">
        <v>28469.387755102041</v>
      </c>
      <c r="AE1053" s="110">
        <f>(Tabelle1[[#This Row],[gesamter Wärmebedarf unter Berücksichtigung Wirkungsgrad Gasfeuerungsanlage (Gas) '[kWh/a'] 2030]]*0.7)/8760</f>
        <v>2.2749510763209391</v>
      </c>
      <c r="AF1053" s="8">
        <f t="shared" si="97"/>
        <v>5.5039691878138453E-5</v>
      </c>
      <c r="AG1053" s="119" t="s">
        <v>53</v>
      </c>
      <c r="AH1053" s="117">
        <v>1</v>
      </c>
      <c r="AI1053" s="10">
        <v>28469.387755102041</v>
      </c>
      <c r="AJ1053" s="98">
        <f t="shared" si="100"/>
        <v>2.7052658963128629E-5</v>
      </c>
      <c r="AK1053" s="119" t="s">
        <v>53</v>
      </c>
      <c r="AL1053" s="117">
        <v>1</v>
      </c>
      <c r="AM1053" s="10">
        <v>28469.387755102041</v>
      </c>
      <c r="AN1053" s="98"/>
      <c r="AO1053" s="119" t="s">
        <v>53</v>
      </c>
      <c r="AP1053" s="117">
        <v>1</v>
      </c>
      <c r="AQ1053" s="10">
        <v>28469.387755102041</v>
      </c>
      <c r="AR1053" s="98">
        <f t="shared" si="101"/>
        <v>2.7052658963128629E-5</v>
      </c>
      <c r="AS1053" s="119" t="s">
        <v>53</v>
      </c>
      <c r="AT1053" s="117">
        <v>1</v>
      </c>
      <c r="AU1053" s="10">
        <v>28469.387755102041</v>
      </c>
      <c r="AV1053" s="8"/>
    </row>
    <row r="1054" spans="1:48" x14ac:dyDescent="0.25">
      <c r="A1054" s="6">
        <v>11051</v>
      </c>
      <c r="B1054" s="6">
        <v>449142</v>
      </c>
      <c r="C1054" s="6">
        <v>5424331</v>
      </c>
      <c r="D1054" s="205">
        <v>12</v>
      </c>
      <c r="E1054" s="75" t="s">
        <v>210</v>
      </c>
      <c r="F1054" s="6">
        <v>6.73</v>
      </c>
      <c r="G1054" s="6">
        <v>70</v>
      </c>
      <c r="H1054" s="6">
        <v>471.1</v>
      </c>
      <c r="I1054" s="6">
        <v>170</v>
      </c>
      <c r="J1054" s="6">
        <f t="shared" si="96"/>
        <v>80087</v>
      </c>
      <c r="K1054" s="6"/>
      <c r="L1054" s="84">
        <f t="shared" si="98"/>
        <v>81721.42857142858</v>
      </c>
      <c r="M1054" s="7"/>
      <c r="N1054" s="7"/>
      <c r="O1054" s="7"/>
      <c r="P1054" s="7"/>
      <c r="Q1054" s="7"/>
      <c r="R1054" s="7"/>
      <c r="S1054" s="119" t="s">
        <v>54</v>
      </c>
      <c r="T1054" s="117">
        <v>6.73</v>
      </c>
      <c r="U1054" s="10">
        <v>0</v>
      </c>
      <c r="V1054" s="98">
        <f t="shared" si="99"/>
        <v>0</v>
      </c>
      <c r="W1054" s="119" t="s">
        <v>54</v>
      </c>
      <c r="X1054" s="117">
        <v>6.73</v>
      </c>
      <c r="Y1054" s="10">
        <v>0</v>
      </c>
      <c r="Z1054" s="98"/>
      <c r="AA1054" s="9">
        <v>145</v>
      </c>
      <c r="AB1054" s="119" t="s">
        <v>54</v>
      </c>
      <c r="AC1054" s="117">
        <v>6.73</v>
      </c>
      <c r="AD1054" s="10">
        <v>0</v>
      </c>
      <c r="AE1054" s="110">
        <f>(Tabelle1[[#This Row],[gesamter Wärmebedarf unter Berücksichtigung Wirkungsgrad Gasfeuerungsanlage (Gas) '[kWh/a'] 2030]]*0.7)/8760</f>
        <v>0</v>
      </c>
      <c r="AF1054" s="8">
        <f t="shared" si="97"/>
        <v>0</v>
      </c>
      <c r="AG1054" s="119" t="s">
        <v>54</v>
      </c>
      <c r="AH1054" s="117">
        <v>6.73</v>
      </c>
      <c r="AI1054" s="10">
        <v>0</v>
      </c>
      <c r="AJ1054" s="98">
        <f t="shared" si="100"/>
        <v>0</v>
      </c>
      <c r="AK1054" s="119" t="s">
        <v>54</v>
      </c>
      <c r="AL1054" s="117">
        <v>6.73</v>
      </c>
      <c r="AM1054" s="10">
        <v>0</v>
      </c>
      <c r="AN1054" s="98"/>
      <c r="AO1054" s="119" t="s">
        <v>54</v>
      </c>
      <c r="AP1054" s="117">
        <v>6.73</v>
      </c>
      <c r="AQ1054" s="10">
        <v>0</v>
      </c>
      <c r="AR1054" s="98">
        <f t="shared" si="101"/>
        <v>0</v>
      </c>
      <c r="AS1054" s="119" t="s">
        <v>54</v>
      </c>
      <c r="AT1054" s="117">
        <v>6.73</v>
      </c>
      <c r="AU1054" s="10">
        <v>0</v>
      </c>
      <c r="AV1054" s="8"/>
    </row>
    <row r="1055" spans="1:48" x14ac:dyDescent="0.25">
      <c r="A1055" s="6">
        <v>11052</v>
      </c>
      <c r="B1055" s="6">
        <v>449142</v>
      </c>
      <c r="C1055" s="6">
        <v>5424351</v>
      </c>
      <c r="D1055" s="205">
        <v>20</v>
      </c>
      <c r="E1055" s="6" t="s">
        <v>195</v>
      </c>
      <c r="F1055" s="6">
        <v>1</v>
      </c>
      <c r="G1055" s="6">
        <v>90</v>
      </c>
      <c r="H1055" s="6">
        <v>90</v>
      </c>
      <c r="I1055" s="6">
        <v>180</v>
      </c>
      <c r="J1055" s="6">
        <f t="shared" si="96"/>
        <v>16200</v>
      </c>
      <c r="K1055" s="6"/>
      <c r="L1055" s="84">
        <f t="shared" si="98"/>
        <v>16530.612244897959</v>
      </c>
      <c r="M1055" s="7"/>
      <c r="N1055" s="7"/>
      <c r="O1055" s="7"/>
      <c r="P1055" s="7"/>
      <c r="Q1055" s="7"/>
      <c r="R1055" s="7"/>
      <c r="S1055" s="119" t="s">
        <v>53</v>
      </c>
      <c r="T1055" s="117">
        <v>1</v>
      </c>
      <c r="U1055" s="10">
        <v>16530.612244897959</v>
      </c>
      <c r="V1055" s="98">
        <f t="shared" si="99"/>
        <v>3.3056539905854972E-5</v>
      </c>
      <c r="W1055" s="119" t="s">
        <v>53</v>
      </c>
      <c r="X1055" s="117">
        <v>1</v>
      </c>
      <c r="Y1055" s="10">
        <v>16530.612244897959</v>
      </c>
      <c r="Z1055" s="98"/>
      <c r="AA1055" s="9">
        <v>1717</v>
      </c>
      <c r="AB1055" s="119" t="s">
        <v>53</v>
      </c>
      <c r="AC1055" s="117">
        <v>1</v>
      </c>
      <c r="AD1055" s="10">
        <v>16530.612244897959</v>
      </c>
      <c r="AE1055" s="110">
        <f>(Tabelle1[[#This Row],[gesamter Wärmebedarf unter Berücksichtigung Wirkungsgrad Gasfeuerungsanlage (Gas) '[kWh/a'] 2030]]*0.7)/8760</f>
        <v>1.3209393346379648</v>
      </c>
      <c r="AF1055" s="8">
        <f t="shared" si="97"/>
        <v>3.1958530767951354E-5</v>
      </c>
      <c r="AG1055" s="119" t="s">
        <v>53</v>
      </c>
      <c r="AH1055" s="117">
        <v>1</v>
      </c>
      <c r="AI1055" s="10">
        <v>16530.612244897959</v>
      </c>
      <c r="AJ1055" s="98">
        <f t="shared" si="100"/>
        <v>1.5707995526977912E-5</v>
      </c>
      <c r="AK1055" s="119" t="s">
        <v>53</v>
      </c>
      <c r="AL1055" s="117">
        <v>1</v>
      </c>
      <c r="AM1055" s="10">
        <v>16530.612244897959</v>
      </c>
      <c r="AN1055" s="98"/>
      <c r="AO1055" s="119" t="s">
        <v>53</v>
      </c>
      <c r="AP1055" s="117">
        <v>1</v>
      </c>
      <c r="AQ1055" s="10">
        <v>16530.612244897959</v>
      </c>
      <c r="AR1055" s="98">
        <f t="shared" si="101"/>
        <v>1.5707995526977912E-5</v>
      </c>
      <c r="AS1055" s="119" t="s">
        <v>53</v>
      </c>
      <c r="AT1055" s="117">
        <v>1</v>
      </c>
      <c r="AU1055" s="10">
        <v>16530.612244897959</v>
      </c>
      <c r="AV1055" s="8"/>
    </row>
    <row r="1056" spans="1:48" x14ac:dyDescent="0.25">
      <c r="A1056" s="6">
        <v>11053</v>
      </c>
      <c r="B1056" s="6">
        <v>449163</v>
      </c>
      <c r="C1056" s="6">
        <v>5424313</v>
      </c>
      <c r="D1056" s="205">
        <v>10</v>
      </c>
      <c r="E1056" s="6" t="s">
        <v>212</v>
      </c>
      <c r="F1056" s="6">
        <v>1</v>
      </c>
      <c r="G1056" s="6">
        <v>150</v>
      </c>
      <c r="H1056" s="6">
        <v>150</v>
      </c>
      <c r="I1056" s="6">
        <v>140</v>
      </c>
      <c r="J1056" s="6">
        <f t="shared" si="96"/>
        <v>21000</v>
      </c>
      <c r="K1056" s="6"/>
      <c r="L1056" s="84">
        <f t="shared" si="98"/>
        <v>21428.571428571428</v>
      </c>
      <c r="M1056" s="7"/>
      <c r="N1056" s="7"/>
      <c r="O1056" s="7"/>
      <c r="P1056" s="7"/>
      <c r="Q1056" s="7"/>
      <c r="R1056" s="7"/>
      <c r="S1056" s="119" t="s">
        <v>54</v>
      </c>
      <c r="T1056" s="117">
        <v>1</v>
      </c>
      <c r="U1056" s="10">
        <v>0</v>
      </c>
      <c r="V1056" s="98">
        <f t="shared" si="99"/>
        <v>0</v>
      </c>
      <c r="W1056" s="119" t="s">
        <v>54</v>
      </c>
      <c r="X1056" s="117">
        <v>1</v>
      </c>
      <c r="Y1056" s="10">
        <v>0</v>
      </c>
      <c r="Z1056" s="98"/>
      <c r="AA1056" s="9">
        <v>439</v>
      </c>
      <c r="AB1056" s="119" t="s">
        <v>54</v>
      </c>
      <c r="AC1056" s="117">
        <v>1</v>
      </c>
      <c r="AD1056" s="10">
        <v>0</v>
      </c>
      <c r="AE1056" s="110">
        <f>(Tabelle1[[#This Row],[gesamter Wärmebedarf unter Berücksichtigung Wirkungsgrad Gasfeuerungsanlage (Gas) '[kWh/a'] 2030]]*0.7)/8760</f>
        <v>0</v>
      </c>
      <c r="AF1056" s="8">
        <f t="shared" si="97"/>
        <v>0</v>
      </c>
      <c r="AG1056" s="119" t="s">
        <v>54</v>
      </c>
      <c r="AH1056" s="117">
        <v>1</v>
      </c>
      <c r="AI1056" s="10">
        <v>0</v>
      </c>
      <c r="AJ1056" s="98">
        <f t="shared" si="100"/>
        <v>0</v>
      </c>
      <c r="AK1056" s="119" t="s">
        <v>54</v>
      </c>
      <c r="AL1056" s="117">
        <v>1</v>
      </c>
      <c r="AM1056" s="10">
        <v>0</v>
      </c>
      <c r="AN1056" s="98"/>
      <c r="AO1056" s="119" t="s">
        <v>54</v>
      </c>
      <c r="AP1056" s="117">
        <v>1</v>
      </c>
      <c r="AQ1056" s="10">
        <v>0</v>
      </c>
      <c r="AR1056" s="98">
        <f t="shared" si="101"/>
        <v>0</v>
      </c>
      <c r="AS1056" s="119" t="s">
        <v>54</v>
      </c>
      <c r="AT1056" s="117">
        <v>1</v>
      </c>
      <c r="AU1056" s="10">
        <v>0</v>
      </c>
      <c r="AV1056" s="8"/>
    </row>
    <row r="1057" spans="1:48" x14ac:dyDescent="0.25">
      <c r="A1057" s="6">
        <v>11054</v>
      </c>
      <c r="B1057" s="6">
        <v>449176</v>
      </c>
      <c r="C1057" s="6">
        <v>5424308</v>
      </c>
      <c r="D1057" s="205">
        <v>9</v>
      </c>
      <c r="E1057" s="6" t="s">
        <v>212</v>
      </c>
      <c r="F1057" s="6">
        <v>1</v>
      </c>
      <c r="G1057" s="6">
        <v>150</v>
      </c>
      <c r="H1057" s="6">
        <v>150</v>
      </c>
      <c r="I1057" s="6">
        <v>190</v>
      </c>
      <c r="J1057" s="6">
        <f t="shared" si="96"/>
        <v>28500</v>
      </c>
      <c r="K1057" s="6"/>
      <c r="L1057" s="84">
        <f t="shared" si="98"/>
        <v>29081.632653061224</v>
      </c>
      <c r="M1057" s="7"/>
      <c r="N1057" s="7"/>
      <c r="O1057" s="7"/>
      <c r="P1057" s="7"/>
      <c r="Q1057" s="7"/>
      <c r="R1057" s="7"/>
      <c r="S1057" s="119" t="s">
        <v>53</v>
      </c>
      <c r="T1057" s="117">
        <v>1</v>
      </c>
      <c r="U1057" s="10">
        <v>29081.632653061224</v>
      </c>
      <c r="V1057" s="98">
        <f t="shared" si="99"/>
        <v>5.8155023908448559E-5</v>
      </c>
      <c r="W1057" s="119" t="s">
        <v>53</v>
      </c>
      <c r="X1057" s="117">
        <v>1</v>
      </c>
      <c r="Y1057" s="10">
        <v>29081.632653061224</v>
      </c>
      <c r="Z1057" s="98"/>
      <c r="AA1057" s="9">
        <v>1147</v>
      </c>
      <c r="AB1057" s="119" t="s">
        <v>53</v>
      </c>
      <c r="AC1057" s="117">
        <v>1</v>
      </c>
      <c r="AD1057" s="10">
        <v>29081.632653061224</v>
      </c>
      <c r="AE1057" s="110">
        <f>(Tabelle1[[#This Row],[gesamter Wärmebedarf unter Berücksichtigung Wirkungsgrad Gasfeuerungsanlage (Gas) '[kWh/a'] 2030]]*0.7)/8760</f>
        <v>2.3238747553816044</v>
      </c>
      <c r="AF1057" s="8">
        <f t="shared" si="97"/>
        <v>5.622334116584035E-5</v>
      </c>
      <c r="AG1057" s="119" t="s">
        <v>53</v>
      </c>
      <c r="AH1057" s="117">
        <v>1</v>
      </c>
      <c r="AI1057" s="10">
        <v>29081.632653061224</v>
      </c>
      <c r="AJ1057" s="98">
        <f t="shared" si="100"/>
        <v>2.7634436575238919E-5</v>
      </c>
      <c r="AK1057" s="119" t="s">
        <v>53</v>
      </c>
      <c r="AL1057" s="117">
        <v>1</v>
      </c>
      <c r="AM1057" s="10">
        <v>29081.632653061224</v>
      </c>
      <c r="AN1057" s="98"/>
      <c r="AO1057" s="119" t="s">
        <v>53</v>
      </c>
      <c r="AP1057" s="117">
        <v>1</v>
      </c>
      <c r="AQ1057" s="10">
        <v>29081.632653061224</v>
      </c>
      <c r="AR1057" s="98">
        <f t="shared" si="101"/>
        <v>2.7634436575238919E-5</v>
      </c>
      <c r="AS1057" s="119" t="s">
        <v>53</v>
      </c>
      <c r="AT1057" s="117">
        <v>1</v>
      </c>
      <c r="AU1057" s="10">
        <v>29081.632653061224</v>
      </c>
      <c r="AV1057" s="8"/>
    </row>
    <row r="1058" spans="1:48" x14ac:dyDescent="0.25">
      <c r="A1058" s="6">
        <v>11055</v>
      </c>
      <c r="B1058" s="6">
        <v>449190</v>
      </c>
      <c r="C1058" s="6">
        <v>5424300</v>
      </c>
      <c r="D1058" s="205">
        <v>12</v>
      </c>
      <c r="E1058" s="6" t="s">
        <v>212</v>
      </c>
      <c r="F1058" s="6">
        <v>1</v>
      </c>
      <c r="G1058" s="6">
        <v>150</v>
      </c>
      <c r="H1058" s="6">
        <v>150</v>
      </c>
      <c r="I1058" s="6">
        <v>90</v>
      </c>
      <c r="J1058" s="6">
        <f t="shared" si="96"/>
        <v>13500</v>
      </c>
      <c r="K1058" s="6"/>
      <c r="L1058" s="84">
        <f t="shared" si="98"/>
        <v>13775.510204081633</v>
      </c>
      <c r="M1058" s="7"/>
      <c r="N1058" s="7"/>
      <c r="O1058" s="7"/>
      <c r="P1058" s="7"/>
      <c r="Q1058" s="7"/>
      <c r="R1058" s="7"/>
      <c r="S1058" s="119" t="s">
        <v>54</v>
      </c>
      <c r="T1058" s="117">
        <v>1</v>
      </c>
      <c r="U1058" s="10">
        <v>0</v>
      </c>
      <c r="V1058" s="98">
        <f t="shared" si="99"/>
        <v>0</v>
      </c>
      <c r="W1058" s="119" t="s">
        <v>54</v>
      </c>
      <c r="X1058" s="117">
        <v>1</v>
      </c>
      <c r="Y1058" s="10">
        <v>0</v>
      </c>
      <c r="Z1058" s="98"/>
      <c r="AA1058" s="9">
        <v>347</v>
      </c>
      <c r="AB1058" s="119" t="s">
        <v>54</v>
      </c>
      <c r="AC1058" s="117">
        <v>1</v>
      </c>
      <c r="AD1058" s="10">
        <v>0</v>
      </c>
      <c r="AE1058" s="110">
        <f>(Tabelle1[[#This Row],[gesamter Wärmebedarf unter Berücksichtigung Wirkungsgrad Gasfeuerungsanlage (Gas) '[kWh/a'] 2030]]*0.7)/8760</f>
        <v>0</v>
      </c>
      <c r="AF1058" s="8">
        <f t="shared" si="97"/>
        <v>0</v>
      </c>
      <c r="AG1058" s="119" t="s">
        <v>54</v>
      </c>
      <c r="AH1058" s="117">
        <v>1</v>
      </c>
      <c r="AI1058" s="10">
        <v>0</v>
      </c>
      <c r="AJ1058" s="98">
        <f t="shared" si="100"/>
        <v>0</v>
      </c>
      <c r="AK1058" s="119" t="s">
        <v>54</v>
      </c>
      <c r="AL1058" s="117">
        <v>1</v>
      </c>
      <c r="AM1058" s="10">
        <v>0</v>
      </c>
      <c r="AN1058" s="98"/>
      <c r="AO1058" s="119" t="s">
        <v>54</v>
      </c>
      <c r="AP1058" s="117">
        <v>1</v>
      </c>
      <c r="AQ1058" s="10">
        <v>0</v>
      </c>
      <c r="AR1058" s="98">
        <f t="shared" si="101"/>
        <v>0</v>
      </c>
      <c r="AS1058" s="119" t="s">
        <v>54</v>
      </c>
      <c r="AT1058" s="117">
        <v>1</v>
      </c>
      <c r="AU1058" s="10">
        <v>0</v>
      </c>
      <c r="AV1058" s="8"/>
    </row>
    <row r="1059" spans="1:48" x14ac:dyDescent="0.25">
      <c r="A1059" s="6">
        <v>11056</v>
      </c>
      <c r="B1059" s="6">
        <v>449175</v>
      </c>
      <c r="C1059" s="6">
        <v>5424342</v>
      </c>
      <c r="D1059" s="205">
        <v>8</v>
      </c>
      <c r="E1059" s="6" t="s">
        <v>212</v>
      </c>
      <c r="F1059" s="6">
        <v>1</v>
      </c>
      <c r="G1059" s="6">
        <v>150</v>
      </c>
      <c r="H1059" s="6">
        <v>150</v>
      </c>
      <c r="I1059" s="6">
        <v>180</v>
      </c>
      <c r="J1059" s="6">
        <f t="shared" si="96"/>
        <v>27000</v>
      </c>
      <c r="K1059" s="6"/>
      <c r="L1059" s="84">
        <f t="shared" si="98"/>
        <v>27551.020408163266</v>
      </c>
      <c r="M1059" s="7"/>
      <c r="N1059" s="7"/>
      <c r="O1059" s="7"/>
      <c r="P1059" s="7"/>
      <c r="Q1059" s="7"/>
      <c r="R1059" s="7"/>
      <c r="S1059" s="119" t="s">
        <v>53</v>
      </c>
      <c r="T1059" s="117">
        <v>1</v>
      </c>
      <c r="U1059" s="10">
        <v>27551.020408163266</v>
      </c>
      <c r="V1059" s="98">
        <f t="shared" si="99"/>
        <v>5.5094233176424957E-5</v>
      </c>
      <c r="W1059" s="119" t="s">
        <v>53</v>
      </c>
      <c r="X1059" s="117">
        <v>1</v>
      </c>
      <c r="Y1059" s="10">
        <v>27551.020408163266</v>
      </c>
      <c r="Z1059" s="98"/>
      <c r="AA1059" s="9">
        <v>861</v>
      </c>
      <c r="AB1059" s="119" t="s">
        <v>53</v>
      </c>
      <c r="AC1059" s="117">
        <v>1</v>
      </c>
      <c r="AD1059" s="10">
        <v>27551.020408163266</v>
      </c>
      <c r="AE1059" s="110">
        <f>(Tabelle1[[#This Row],[gesamter Wärmebedarf unter Berücksichtigung Wirkungsgrad Gasfeuerungsanlage (Gas) '[kWh/a'] 2030]]*0.7)/8760</f>
        <v>2.2015655577299413</v>
      </c>
      <c r="AF1059" s="8">
        <f t="shared" si="97"/>
        <v>5.3264217946585601E-5</v>
      </c>
      <c r="AG1059" s="119" t="s">
        <v>54</v>
      </c>
      <c r="AH1059" s="117">
        <v>1</v>
      </c>
      <c r="AI1059" s="10">
        <v>0</v>
      </c>
      <c r="AJ1059" s="98">
        <f t="shared" si="100"/>
        <v>0</v>
      </c>
      <c r="AK1059" s="119" t="s">
        <v>54</v>
      </c>
      <c r="AL1059" s="117">
        <v>1</v>
      </c>
      <c r="AM1059" s="10">
        <v>0</v>
      </c>
      <c r="AN1059" s="98"/>
      <c r="AO1059" s="119" t="s">
        <v>54</v>
      </c>
      <c r="AP1059" s="117">
        <v>1</v>
      </c>
      <c r="AQ1059" s="10">
        <v>0</v>
      </c>
      <c r="AR1059" s="98">
        <f t="shared" si="101"/>
        <v>0</v>
      </c>
      <c r="AS1059" s="119" t="s">
        <v>54</v>
      </c>
      <c r="AT1059" s="117">
        <v>1</v>
      </c>
      <c r="AU1059" s="10">
        <v>0</v>
      </c>
      <c r="AV1059" s="8"/>
    </row>
    <row r="1060" spans="1:48" x14ac:dyDescent="0.25">
      <c r="A1060" s="6">
        <v>11057</v>
      </c>
      <c r="B1060" s="6">
        <v>449183</v>
      </c>
      <c r="C1060" s="6">
        <v>5424339</v>
      </c>
      <c r="D1060" s="205">
        <v>7</v>
      </c>
      <c r="E1060" s="6" t="s">
        <v>212</v>
      </c>
      <c r="F1060" s="6">
        <v>1</v>
      </c>
      <c r="G1060" s="6">
        <v>150</v>
      </c>
      <c r="H1060" s="6">
        <v>150</v>
      </c>
      <c r="I1060" s="6">
        <v>120</v>
      </c>
      <c r="J1060" s="6">
        <f t="shared" si="96"/>
        <v>18000</v>
      </c>
      <c r="K1060" s="6"/>
      <c r="L1060" s="84">
        <f t="shared" si="98"/>
        <v>18367.34693877551</v>
      </c>
      <c r="M1060" s="7"/>
      <c r="N1060" s="7"/>
      <c r="O1060" s="7"/>
      <c r="P1060" s="7"/>
      <c r="Q1060" s="7"/>
      <c r="R1060" s="7"/>
      <c r="S1060" s="119" t="s">
        <v>54</v>
      </c>
      <c r="T1060" s="117">
        <v>1</v>
      </c>
      <c r="U1060" s="10">
        <v>0</v>
      </c>
      <c r="V1060" s="98">
        <f t="shared" si="99"/>
        <v>0</v>
      </c>
      <c r="W1060" s="119" t="s">
        <v>54</v>
      </c>
      <c r="X1060" s="117">
        <v>1</v>
      </c>
      <c r="Y1060" s="10">
        <v>0</v>
      </c>
      <c r="Z1060" s="98"/>
      <c r="AA1060" s="9">
        <v>799</v>
      </c>
      <c r="AB1060" s="119" t="s">
        <v>54</v>
      </c>
      <c r="AC1060" s="117">
        <v>1</v>
      </c>
      <c r="AD1060" s="10">
        <v>0</v>
      </c>
      <c r="AE1060" s="110">
        <f>(Tabelle1[[#This Row],[gesamter Wärmebedarf unter Berücksichtigung Wirkungsgrad Gasfeuerungsanlage (Gas) '[kWh/a'] 2030]]*0.7)/8760</f>
        <v>0</v>
      </c>
      <c r="AF1060" s="8">
        <f t="shared" si="97"/>
        <v>0</v>
      </c>
      <c r="AG1060" s="119" t="s">
        <v>54</v>
      </c>
      <c r="AH1060" s="117">
        <v>1</v>
      </c>
      <c r="AI1060" s="10">
        <v>0</v>
      </c>
      <c r="AJ1060" s="98">
        <f t="shared" si="100"/>
        <v>0</v>
      </c>
      <c r="AK1060" s="119" t="s">
        <v>54</v>
      </c>
      <c r="AL1060" s="117">
        <v>1</v>
      </c>
      <c r="AM1060" s="10">
        <v>0</v>
      </c>
      <c r="AN1060" s="98"/>
      <c r="AO1060" s="119" t="s">
        <v>54</v>
      </c>
      <c r="AP1060" s="117">
        <v>1</v>
      </c>
      <c r="AQ1060" s="10">
        <v>0</v>
      </c>
      <c r="AR1060" s="98">
        <f t="shared" si="101"/>
        <v>0</v>
      </c>
      <c r="AS1060" s="119" t="s">
        <v>54</v>
      </c>
      <c r="AT1060" s="117">
        <v>1</v>
      </c>
      <c r="AU1060" s="10">
        <v>0</v>
      </c>
      <c r="AV1060" s="8"/>
    </row>
    <row r="1061" spans="1:48" x14ac:dyDescent="0.25">
      <c r="A1061" s="6">
        <v>11058</v>
      </c>
      <c r="B1061" s="6">
        <v>449190</v>
      </c>
      <c r="C1061" s="6">
        <v>5424336</v>
      </c>
      <c r="D1061" s="205">
        <v>7</v>
      </c>
      <c r="E1061" s="6" t="s">
        <v>212</v>
      </c>
      <c r="F1061" s="6">
        <v>1</v>
      </c>
      <c r="G1061" s="6">
        <v>150</v>
      </c>
      <c r="H1061" s="6">
        <v>150</v>
      </c>
      <c r="I1061" s="6">
        <v>80</v>
      </c>
      <c r="J1061" s="6">
        <f t="shared" si="96"/>
        <v>12000</v>
      </c>
      <c r="K1061" s="6"/>
      <c r="L1061" s="84">
        <f t="shared" si="98"/>
        <v>12244.897959183674</v>
      </c>
      <c r="M1061" s="7"/>
      <c r="N1061" s="7"/>
      <c r="O1061" s="7"/>
      <c r="P1061" s="7"/>
      <c r="Q1061" s="7"/>
      <c r="R1061" s="7"/>
      <c r="S1061" s="119" t="s">
        <v>53</v>
      </c>
      <c r="T1061" s="117">
        <v>1</v>
      </c>
      <c r="U1061" s="10">
        <v>12244.897959183674</v>
      </c>
      <c r="V1061" s="98">
        <f t="shared" si="99"/>
        <v>2.4486325856188867E-5</v>
      </c>
      <c r="W1061" s="119" t="s">
        <v>53</v>
      </c>
      <c r="X1061" s="117">
        <v>1</v>
      </c>
      <c r="Y1061" s="10">
        <v>12244.897959183674</v>
      </c>
      <c r="Z1061" s="98"/>
      <c r="AA1061" s="9">
        <v>876</v>
      </c>
      <c r="AB1061" s="119" t="s">
        <v>53</v>
      </c>
      <c r="AC1061" s="117">
        <v>1</v>
      </c>
      <c r="AD1061" s="10">
        <v>12244.897959183674</v>
      </c>
      <c r="AE1061" s="110">
        <f>(Tabelle1[[#This Row],[gesamter Wärmebedarf unter Berücksichtigung Wirkungsgrad Gasfeuerungsanlage (Gas) '[kWh/a'] 2030]]*0.7)/8760</f>
        <v>0.97847358121330719</v>
      </c>
      <c r="AF1061" s="8">
        <f t="shared" si="97"/>
        <v>2.3672985754038044E-5</v>
      </c>
      <c r="AG1061" s="119" t="s">
        <v>53</v>
      </c>
      <c r="AH1061" s="117">
        <v>1</v>
      </c>
      <c r="AI1061" s="10">
        <v>12244.897959183674</v>
      </c>
      <c r="AJ1061" s="98">
        <f t="shared" si="100"/>
        <v>1.1635552242205862E-5</v>
      </c>
      <c r="AK1061" s="119" t="s">
        <v>54</v>
      </c>
      <c r="AL1061" s="117">
        <v>1</v>
      </c>
      <c r="AM1061" s="10">
        <v>0</v>
      </c>
      <c r="AN1061" s="98"/>
      <c r="AO1061" s="119" t="s">
        <v>54</v>
      </c>
      <c r="AP1061" s="117">
        <v>1</v>
      </c>
      <c r="AQ1061" s="10">
        <v>0</v>
      </c>
      <c r="AR1061" s="98">
        <f t="shared" si="101"/>
        <v>0</v>
      </c>
      <c r="AS1061" s="119" t="s">
        <v>54</v>
      </c>
      <c r="AT1061" s="117">
        <v>1</v>
      </c>
      <c r="AU1061" s="10">
        <v>0</v>
      </c>
      <c r="AV1061" s="8"/>
    </row>
    <row r="1062" spans="1:48" x14ac:dyDescent="0.25">
      <c r="A1062" s="6">
        <v>11059</v>
      </c>
      <c r="B1062" s="6">
        <v>449196</v>
      </c>
      <c r="C1062" s="6">
        <v>5424333</v>
      </c>
      <c r="D1062" s="205">
        <v>7</v>
      </c>
      <c r="E1062" s="6" t="s">
        <v>212</v>
      </c>
      <c r="F1062" s="6">
        <v>1</v>
      </c>
      <c r="G1062" s="6">
        <v>150</v>
      </c>
      <c r="H1062" s="6">
        <v>150</v>
      </c>
      <c r="I1062" s="6">
        <v>160</v>
      </c>
      <c r="J1062" s="6">
        <f t="shared" si="96"/>
        <v>24000</v>
      </c>
      <c r="K1062" s="6"/>
      <c r="L1062" s="84">
        <f t="shared" si="98"/>
        <v>24489.795918367348</v>
      </c>
      <c r="M1062" s="7"/>
      <c r="N1062" s="7"/>
      <c r="O1062" s="7"/>
      <c r="P1062" s="7"/>
      <c r="Q1062" s="7"/>
      <c r="R1062" s="7"/>
      <c r="S1062" s="119" t="s">
        <v>53</v>
      </c>
      <c r="T1062" s="117">
        <v>1</v>
      </c>
      <c r="U1062" s="10">
        <v>24489.795918367348</v>
      </c>
      <c r="V1062" s="98">
        <f t="shared" si="99"/>
        <v>4.8972651712377733E-5</v>
      </c>
      <c r="W1062" s="119" t="s">
        <v>53</v>
      </c>
      <c r="X1062" s="117">
        <v>1</v>
      </c>
      <c r="Y1062" s="10">
        <v>24489.795918367348</v>
      </c>
      <c r="Z1062" s="98"/>
      <c r="AA1062" s="9">
        <v>894</v>
      </c>
      <c r="AB1062" s="119" t="s">
        <v>53</v>
      </c>
      <c r="AC1062" s="117">
        <v>1</v>
      </c>
      <c r="AD1062" s="10">
        <v>24489.795918367348</v>
      </c>
      <c r="AE1062" s="110">
        <f>(Tabelle1[[#This Row],[gesamter Wärmebedarf unter Berücksichtigung Wirkungsgrad Gasfeuerungsanlage (Gas) '[kWh/a'] 2030]]*0.7)/8760</f>
        <v>1.9569471624266144</v>
      </c>
      <c r="AF1062" s="8">
        <f t="shared" si="97"/>
        <v>4.7345971508076089E-5</v>
      </c>
      <c r="AG1062" s="119" t="s">
        <v>53</v>
      </c>
      <c r="AH1062" s="117">
        <v>1</v>
      </c>
      <c r="AI1062" s="10">
        <v>24489.795918367348</v>
      </c>
      <c r="AJ1062" s="98">
        <f t="shared" si="100"/>
        <v>2.3271104484411725E-5</v>
      </c>
      <c r="AK1062" s="119" t="s">
        <v>53</v>
      </c>
      <c r="AL1062" s="117">
        <v>1</v>
      </c>
      <c r="AM1062" s="10">
        <v>24489.795918367348</v>
      </c>
      <c r="AN1062" s="98"/>
      <c r="AO1062" s="119" t="s">
        <v>53</v>
      </c>
      <c r="AP1062" s="117">
        <v>1</v>
      </c>
      <c r="AQ1062" s="10">
        <v>24489.795918367348</v>
      </c>
      <c r="AR1062" s="98">
        <f t="shared" si="101"/>
        <v>2.3271104484411725E-5</v>
      </c>
      <c r="AS1062" s="119" t="s">
        <v>53</v>
      </c>
      <c r="AT1062" s="117">
        <v>1</v>
      </c>
      <c r="AU1062" s="10">
        <v>24489.795918367348</v>
      </c>
      <c r="AV1062" s="8"/>
    </row>
    <row r="1063" spans="1:48" x14ac:dyDescent="0.25">
      <c r="A1063" s="6">
        <v>11060</v>
      </c>
      <c r="B1063" s="6">
        <v>449203</v>
      </c>
      <c r="C1063" s="6">
        <v>5424330</v>
      </c>
      <c r="D1063" s="205">
        <v>6</v>
      </c>
      <c r="E1063" s="6" t="s">
        <v>212</v>
      </c>
      <c r="F1063" s="6">
        <v>1</v>
      </c>
      <c r="G1063" s="6">
        <v>150</v>
      </c>
      <c r="H1063" s="6">
        <v>150</v>
      </c>
      <c r="I1063" s="6">
        <v>110</v>
      </c>
      <c r="J1063" s="6">
        <f t="shared" si="96"/>
        <v>16500</v>
      </c>
      <c r="K1063" s="6"/>
      <c r="L1063" s="84">
        <f t="shared" si="98"/>
        <v>16836.734693877552</v>
      </c>
      <c r="M1063" s="7"/>
      <c r="N1063" s="7"/>
      <c r="O1063" s="7"/>
      <c r="P1063" s="7"/>
      <c r="Q1063" s="7"/>
      <c r="R1063" s="7"/>
      <c r="S1063" s="119" t="s">
        <v>53</v>
      </c>
      <c r="T1063" s="117">
        <v>1</v>
      </c>
      <c r="U1063" s="10">
        <v>16836.734693877552</v>
      </c>
      <c r="V1063" s="98">
        <f t="shared" si="99"/>
        <v>3.3668698052259696E-5</v>
      </c>
      <c r="W1063" s="119" t="s">
        <v>53</v>
      </c>
      <c r="X1063" s="117">
        <v>1</v>
      </c>
      <c r="Y1063" s="10">
        <v>16836.734693877552</v>
      </c>
      <c r="Z1063" s="98"/>
      <c r="AA1063" s="9">
        <v>1286</v>
      </c>
      <c r="AB1063" s="119" t="s">
        <v>53</v>
      </c>
      <c r="AC1063" s="117">
        <v>1</v>
      </c>
      <c r="AD1063" s="10">
        <v>16836.734693877552</v>
      </c>
      <c r="AE1063" s="110">
        <f>(Tabelle1[[#This Row],[gesamter Wärmebedarf unter Berücksichtigung Wirkungsgrad Gasfeuerungsanlage (Gas) '[kWh/a'] 2030]]*0.7)/8760</f>
        <v>1.3454011741682974</v>
      </c>
      <c r="AF1063" s="8">
        <f t="shared" si="97"/>
        <v>3.2550355411802309E-5</v>
      </c>
      <c r="AG1063" s="119" t="s">
        <v>53</v>
      </c>
      <c r="AH1063" s="117">
        <v>1</v>
      </c>
      <c r="AI1063" s="10">
        <v>16836.734693877552</v>
      </c>
      <c r="AJ1063" s="98">
        <f t="shared" si="100"/>
        <v>1.599888433303306E-5</v>
      </c>
      <c r="AK1063" s="119" t="s">
        <v>53</v>
      </c>
      <c r="AL1063" s="117">
        <v>1</v>
      </c>
      <c r="AM1063" s="10">
        <v>16836.734693877552</v>
      </c>
      <c r="AN1063" s="98"/>
      <c r="AO1063" s="119" t="s">
        <v>53</v>
      </c>
      <c r="AP1063" s="117">
        <v>1</v>
      </c>
      <c r="AQ1063" s="10">
        <v>16836.734693877552</v>
      </c>
      <c r="AR1063" s="98">
        <f t="shared" si="101"/>
        <v>1.599888433303306E-5</v>
      </c>
      <c r="AS1063" s="119" t="s">
        <v>53</v>
      </c>
      <c r="AT1063" s="117">
        <v>1</v>
      </c>
      <c r="AU1063" s="10">
        <v>16836.734693877552</v>
      </c>
      <c r="AV1063" s="8"/>
    </row>
    <row r="1064" spans="1:48" x14ac:dyDescent="0.25">
      <c r="A1064" s="6">
        <v>11061</v>
      </c>
      <c r="B1064" s="6">
        <v>449189</v>
      </c>
      <c r="C1064" s="6">
        <v>5424370</v>
      </c>
      <c r="D1064" s="205">
        <v>10</v>
      </c>
      <c r="E1064" s="6" t="s">
        <v>211</v>
      </c>
      <c r="F1064" s="6">
        <v>2</v>
      </c>
      <c r="G1064" s="6">
        <v>112</v>
      </c>
      <c r="H1064" s="6">
        <v>224</v>
      </c>
      <c r="I1064" s="6">
        <v>100</v>
      </c>
      <c r="J1064" s="6">
        <f t="shared" si="96"/>
        <v>22400</v>
      </c>
      <c r="K1064" s="6"/>
      <c r="L1064" s="84">
        <f t="shared" si="98"/>
        <v>22857.142857142859</v>
      </c>
      <c r="M1064" s="7"/>
      <c r="N1064" s="7"/>
      <c r="O1064" s="7"/>
      <c r="P1064" s="7"/>
      <c r="Q1064" s="7"/>
      <c r="R1064" s="7"/>
      <c r="S1064" s="119" t="s">
        <v>54</v>
      </c>
      <c r="T1064" s="117">
        <v>2</v>
      </c>
      <c r="U1064" s="10">
        <v>0</v>
      </c>
      <c r="V1064" s="98">
        <f t="shared" si="99"/>
        <v>0</v>
      </c>
      <c r="W1064" s="119" t="s">
        <v>54</v>
      </c>
      <c r="X1064" s="117">
        <v>2</v>
      </c>
      <c r="Y1064" s="10">
        <v>0</v>
      </c>
      <c r="Z1064" s="98"/>
      <c r="AA1064" s="9">
        <v>959</v>
      </c>
      <c r="AB1064" s="119" t="s">
        <v>54</v>
      </c>
      <c r="AC1064" s="117">
        <v>2</v>
      </c>
      <c r="AD1064" s="10">
        <v>0</v>
      </c>
      <c r="AE1064" s="110">
        <f>(Tabelle1[[#This Row],[gesamter Wärmebedarf unter Berücksichtigung Wirkungsgrad Gasfeuerungsanlage (Gas) '[kWh/a'] 2030]]*0.7)/8760</f>
        <v>0</v>
      </c>
      <c r="AF1064" s="8">
        <f t="shared" si="97"/>
        <v>0</v>
      </c>
      <c r="AG1064" s="119" t="s">
        <v>54</v>
      </c>
      <c r="AH1064" s="117">
        <v>2</v>
      </c>
      <c r="AI1064" s="10">
        <v>0</v>
      </c>
      <c r="AJ1064" s="98">
        <f t="shared" si="100"/>
        <v>0</v>
      </c>
      <c r="AK1064" s="119" t="s">
        <v>54</v>
      </c>
      <c r="AL1064" s="117">
        <v>2</v>
      </c>
      <c r="AM1064" s="10">
        <v>0</v>
      </c>
      <c r="AN1064" s="98"/>
      <c r="AO1064" s="119" t="s">
        <v>54</v>
      </c>
      <c r="AP1064" s="117">
        <v>2</v>
      </c>
      <c r="AQ1064" s="10">
        <v>0</v>
      </c>
      <c r="AR1064" s="98">
        <f t="shared" si="101"/>
        <v>0</v>
      </c>
      <c r="AS1064" s="119" t="s">
        <v>54</v>
      </c>
      <c r="AT1064" s="117">
        <v>2</v>
      </c>
      <c r="AU1064" s="10">
        <v>0</v>
      </c>
      <c r="AV1064" s="8"/>
    </row>
    <row r="1065" spans="1:48" x14ac:dyDescent="0.25">
      <c r="A1065" s="6">
        <v>11062</v>
      </c>
      <c r="B1065" s="6">
        <v>449195</v>
      </c>
      <c r="C1065" s="6">
        <v>5424367</v>
      </c>
      <c r="D1065" s="205">
        <v>10</v>
      </c>
      <c r="E1065" s="6" t="s">
        <v>212</v>
      </c>
      <c r="F1065" s="6">
        <v>1</v>
      </c>
      <c r="G1065" s="6">
        <v>150</v>
      </c>
      <c r="H1065" s="6">
        <v>150</v>
      </c>
      <c r="I1065" s="6">
        <v>140</v>
      </c>
      <c r="J1065" s="6">
        <f t="shared" si="96"/>
        <v>21000</v>
      </c>
      <c r="K1065" s="6"/>
      <c r="L1065" s="84">
        <f t="shared" si="98"/>
        <v>21428.571428571428</v>
      </c>
      <c r="M1065" s="7"/>
      <c r="N1065" s="7"/>
      <c r="O1065" s="7"/>
      <c r="P1065" s="7"/>
      <c r="Q1065" s="7"/>
      <c r="R1065" s="7"/>
      <c r="S1065" s="119" t="s">
        <v>54</v>
      </c>
      <c r="T1065" s="117">
        <v>1</v>
      </c>
      <c r="U1065" s="10">
        <v>0</v>
      </c>
      <c r="V1065" s="98">
        <f t="shared" si="99"/>
        <v>0</v>
      </c>
      <c r="W1065" s="119" t="s">
        <v>54</v>
      </c>
      <c r="X1065" s="117">
        <v>1</v>
      </c>
      <c r="Y1065" s="10">
        <v>0</v>
      </c>
      <c r="Z1065" s="98"/>
      <c r="AA1065" s="9">
        <v>942</v>
      </c>
      <c r="AB1065" s="119" t="s">
        <v>54</v>
      </c>
      <c r="AC1065" s="117">
        <v>1</v>
      </c>
      <c r="AD1065" s="10">
        <v>0</v>
      </c>
      <c r="AE1065" s="110">
        <f>(Tabelle1[[#This Row],[gesamter Wärmebedarf unter Berücksichtigung Wirkungsgrad Gasfeuerungsanlage (Gas) '[kWh/a'] 2030]]*0.7)/8760</f>
        <v>0</v>
      </c>
      <c r="AF1065" s="8">
        <f t="shared" si="97"/>
        <v>0</v>
      </c>
      <c r="AG1065" s="119" t="s">
        <v>54</v>
      </c>
      <c r="AH1065" s="117">
        <v>1</v>
      </c>
      <c r="AI1065" s="10">
        <v>0</v>
      </c>
      <c r="AJ1065" s="98">
        <f t="shared" si="100"/>
        <v>0</v>
      </c>
      <c r="AK1065" s="119" t="s">
        <v>54</v>
      </c>
      <c r="AL1065" s="117">
        <v>1</v>
      </c>
      <c r="AM1065" s="10">
        <v>0</v>
      </c>
      <c r="AN1065" s="98"/>
      <c r="AO1065" s="119" t="s">
        <v>54</v>
      </c>
      <c r="AP1065" s="117">
        <v>1</v>
      </c>
      <c r="AQ1065" s="10">
        <v>0</v>
      </c>
      <c r="AR1065" s="98">
        <f t="shared" si="101"/>
        <v>0</v>
      </c>
      <c r="AS1065" s="119" t="s">
        <v>54</v>
      </c>
      <c r="AT1065" s="117">
        <v>1</v>
      </c>
      <c r="AU1065" s="10">
        <v>0</v>
      </c>
      <c r="AV1065" s="8"/>
    </row>
    <row r="1066" spans="1:48" x14ac:dyDescent="0.25">
      <c r="A1066" s="6">
        <v>11063</v>
      </c>
      <c r="B1066" s="6">
        <v>449202</v>
      </c>
      <c r="C1066" s="6">
        <v>5424363</v>
      </c>
      <c r="D1066" s="205">
        <v>10</v>
      </c>
      <c r="E1066" s="6" t="s">
        <v>212</v>
      </c>
      <c r="F1066" s="6">
        <v>1</v>
      </c>
      <c r="G1066" s="6">
        <v>150</v>
      </c>
      <c r="H1066" s="6">
        <v>150</v>
      </c>
      <c r="I1066" s="6">
        <v>140</v>
      </c>
      <c r="J1066" s="6">
        <f t="shared" si="96"/>
        <v>21000</v>
      </c>
      <c r="K1066" s="6"/>
      <c r="L1066" s="84">
        <f t="shared" si="98"/>
        <v>21428.571428571428</v>
      </c>
      <c r="M1066" s="7"/>
      <c r="N1066" s="7"/>
      <c r="O1066" s="7"/>
      <c r="P1066" s="7"/>
      <c r="Q1066" s="7"/>
      <c r="R1066" s="7"/>
      <c r="S1066" s="119" t="s">
        <v>54</v>
      </c>
      <c r="T1066" s="117">
        <v>1</v>
      </c>
      <c r="U1066" s="10">
        <v>0</v>
      </c>
      <c r="V1066" s="98">
        <f t="shared" si="99"/>
        <v>0</v>
      </c>
      <c r="W1066" s="119" t="s">
        <v>54</v>
      </c>
      <c r="X1066" s="117">
        <v>1</v>
      </c>
      <c r="Y1066" s="10">
        <v>0</v>
      </c>
      <c r="Z1066" s="98"/>
      <c r="AA1066" s="9">
        <v>90</v>
      </c>
      <c r="AB1066" s="119" t="s">
        <v>54</v>
      </c>
      <c r="AC1066" s="117">
        <v>1</v>
      </c>
      <c r="AD1066" s="10">
        <v>0</v>
      </c>
      <c r="AE1066" s="110">
        <f>(Tabelle1[[#This Row],[gesamter Wärmebedarf unter Berücksichtigung Wirkungsgrad Gasfeuerungsanlage (Gas) '[kWh/a'] 2030]]*0.7)/8760</f>
        <v>0</v>
      </c>
      <c r="AF1066" s="8">
        <f t="shared" si="97"/>
        <v>0</v>
      </c>
      <c r="AG1066" s="119" t="s">
        <v>54</v>
      </c>
      <c r="AH1066" s="117">
        <v>1</v>
      </c>
      <c r="AI1066" s="10">
        <v>0</v>
      </c>
      <c r="AJ1066" s="98">
        <f t="shared" si="100"/>
        <v>0</v>
      </c>
      <c r="AK1066" s="119" t="s">
        <v>54</v>
      </c>
      <c r="AL1066" s="117">
        <v>1</v>
      </c>
      <c r="AM1066" s="10">
        <v>0</v>
      </c>
      <c r="AN1066" s="98"/>
      <c r="AO1066" s="119" t="s">
        <v>54</v>
      </c>
      <c r="AP1066" s="117">
        <v>1</v>
      </c>
      <c r="AQ1066" s="10">
        <v>0</v>
      </c>
      <c r="AR1066" s="98">
        <f t="shared" si="101"/>
        <v>0</v>
      </c>
      <c r="AS1066" s="119" t="s">
        <v>54</v>
      </c>
      <c r="AT1066" s="117">
        <v>1</v>
      </c>
      <c r="AU1066" s="10">
        <v>0</v>
      </c>
      <c r="AV1066" s="8"/>
    </row>
    <row r="1067" spans="1:48" x14ac:dyDescent="0.25">
      <c r="A1067" s="6">
        <v>11064</v>
      </c>
      <c r="B1067" s="6">
        <v>449209</v>
      </c>
      <c r="C1067" s="6">
        <v>5424360</v>
      </c>
      <c r="D1067" s="205">
        <v>10</v>
      </c>
      <c r="E1067" s="6" t="s">
        <v>212</v>
      </c>
      <c r="F1067" s="6">
        <v>1</v>
      </c>
      <c r="G1067" s="6">
        <v>150</v>
      </c>
      <c r="H1067" s="6">
        <v>150</v>
      </c>
      <c r="I1067" s="6">
        <v>40</v>
      </c>
      <c r="J1067" s="6">
        <f t="shared" si="96"/>
        <v>6000</v>
      </c>
      <c r="K1067" s="6"/>
      <c r="L1067" s="84">
        <f t="shared" si="98"/>
        <v>6122.4489795918371</v>
      </c>
      <c r="M1067" s="7"/>
      <c r="N1067" s="7"/>
      <c r="O1067" s="7"/>
      <c r="P1067" s="7"/>
      <c r="Q1067" s="7"/>
      <c r="R1067" s="7"/>
      <c r="S1067" s="119" t="s">
        <v>54</v>
      </c>
      <c r="T1067" s="117">
        <v>1</v>
      </c>
      <c r="U1067" s="10">
        <v>0</v>
      </c>
      <c r="V1067" s="98">
        <f t="shared" si="99"/>
        <v>0</v>
      </c>
      <c r="W1067" s="119" t="s">
        <v>54</v>
      </c>
      <c r="X1067" s="117">
        <v>1</v>
      </c>
      <c r="Y1067" s="10">
        <v>0</v>
      </c>
      <c r="Z1067" s="98"/>
      <c r="AA1067" s="9">
        <v>1280</v>
      </c>
      <c r="AB1067" s="119" t="s">
        <v>54</v>
      </c>
      <c r="AC1067" s="117">
        <v>1</v>
      </c>
      <c r="AD1067" s="10">
        <v>0</v>
      </c>
      <c r="AE1067" s="110">
        <f>(Tabelle1[[#This Row],[gesamter Wärmebedarf unter Berücksichtigung Wirkungsgrad Gasfeuerungsanlage (Gas) '[kWh/a'] 2030]]*0.7)/8760</f>
        <v>0</v>
      </c>
      <c r="AF1067" s="8">
        <f t="shared" si="97"/>
        <v>0</v>
      </c>
      <c r="AG1067" s="119" t="s">
        <v>54</v>
      </c>
      <c r="AH1067" s="117">
        <v>1</v>
      </c>
      <c r="AI1067" s="10">
        <v>0</v>
      </c>
      <c r="AJ1067" s="98">
        <f t="shared" si="100"/>
        <v>0</v>
      </c>
      <c r="AK1067" s="119" t="s">
        <v>54</v>
      </c>
      <c r="AL1067" s="117">
        <v>1</v>
      </c>
      <c r="AM1067" s="10">
        <v>0</v>
      </c>
      <c r="AN1067" s="98"/>
      <c r="AO1067" s="119" t="s">
        <v>54</v>
      </c>
      <c r="AP1067" s="117">
        <v>1</v>
      </c>
      <c r="AQ1067" s="10">
        <v>0</v>
      </c>
      <c r="AR1067" s="98">
        <f t="shared" si="101"/>
        <v>0</v>
      </c>
      <c r="AS1067" s="119" t="s">
        <v>54</v>
      </c>
      <c r="AT1067" s="117">
        <v>1</v>
      </c>
      <c r="AU1067" s="10">
        <v>0</v>
      </c>
      <c r="AV1067" s="8"/>
    </row>
    <row r="1068" spans="1:48" x14ac:dyDescent="0.25">
      <c r="A1068" s="6">
        <v>11065</v>
      </c>
      <c r="B1068" s="6">
        <v>449216</v>
      </c>
      <c r="C1068" s="6">
        <v>5424356</v>
      </c>
      <c r="D1068" s="205">
        <v>10</v>
      </c>
      <c r="E1068" s="6" t="s">
        <v>212</v>
      </c>
      <c r="F1068" s="6">
        <v>1</v>
      </c>
      <c r="G1068" s="6">
        <v>150</v>
      </c>
      <c r="H1068" s="6">
        <v>150</v>
      </c>
      <c r="I1068" s="6">
        <v>20</v>
      </c>
      <c r="J1068" s="6">
        <f t="shared" si="96"/>
        <v>3000</v>
      </c>
      <c r="K1068" s="6"/>
      <c r="L1068" s="84">
        <f t="shared" si="98"/>
        <v>3061.2244897959185</v>
      </c>
      <c r="M1068" s="7"/>
      <c r="N1068" s="7"/>
      <c r="O1068" s="7"/>
      <c r="P1068" s="7"/>
      <c r="Q1068" s="7"/>
      <c r="R1068" s="7"/>
      <c r="S1068" s="119" t="s">
        <v>53</v>
      </c>
      <c r="T1068" s="117">
        <v>1</v>
      </c>
      <c r="U1068" s="10">
        <v>3061.2244897959185</v>
      </c>
      <c r="V1068" s="98">
        <f t="shared" si="99"/>
        <v>6.1215814640472167E-6</v>
      </c>
      <c r="W1068" s="119" t="s">
        <v>53</v>
      </c>
      <c r="X1068" s="117">
        <v>1</v>
      </c>
      <c r="Y1068" s="10">
        <v>3061.2244897959185</v>
      </c>
      <c r="Z1068" s="98"/>
      <c r="AA1068" s="9">
        <v>357</v>
      </c>
      <c r="AB1068" s="119" t="s">
        <v>53</v>
      </c>
      <c r="AC1068" s="117">
        <v>1</v>
      </c>
      <c r="AD1068" s="10">
        <v>3061.2244897959185</v>
      </c>
      <c r="AE1068" s="110">
        <f>(Tabelle1[[#This Row],[gesamter Wärmebedarf unter Berücksichtigung Wirkungsgrad Gasfeuerungsanlage (Gas) '[kWh/a'] 2030]]*0.7)/8760</f>
        <v>0.2446183953033268</v>
      </c>
      <c r="AF1068" s="8">
        <f t="shared" si="97"/>
        <v>5.9182464385095111E-6</v>
      </c>
      <c r="AG1068" s="119" t="s">
        <v>53</v>
      </c>
      <c r="AH1068" s="117">
        <v>1</v>
      </c>
      <c r="AI1068" s="10">
        <v>3061.2244897959185</v>
      </c>
      <c r="AJ1068" s="98">
        <f t="shared" si="100"/>
        <v>2.9088880605514656E-6</v>
      </c>
      <c r="AK1068" s="119" t="s">
        <v>53</v>
      </c>
      <c r="AL1068" s="117">
        <v>1</v>
      </c>
      <c r="AM1068" s="10">
        <v>3061.2244897959185</v>
      </c>
      <c r="AN1068" s="98"/>
      <c r="AO1068" s="119" t="s">
        <v>53</v>
      </c>
      <c r="AP1068" s="117">
        <v>1</v>
      </c>
      <c r="AQ1068" s="10">
        <v>3061.2244897959185</v>
      </c>
      <c r="AR1068" s="98">
        <f t="shared" si="101"/>
        <v>2.9088880605514656E-6</v>
      </c>
      <c r="AS1068" s="119" t="s">
        <v>53</v>
      </c>
      <c r="AT1068" s="117">
        <v>1</v>
      </c>
      <c r="AU1068" s="10">
        <v>3061.2244897959185</v>
      </c>
      <c r="AV1068" s="8"/>
    </row>
    <row r="1069" spans="1:48" x14ac:dyDescent="0.25">
      <c r="A1069" s="6">
        <v>11066</v>
      </c>
      <c r="B1069" s="6">
        <v>449108</v>
      </c>
      <c r="C1069" s="6">
        <v>5424413</v>
      </c>
      <c r="D1069" s="205">
        <v>14</v>
      </c>
      <c r="E1069" s="6" t="s">
        <v>212</v>
      </c>
      <c r="F1069" s="6">
        <v>1</v>
      </c>
      <c r="G1069" s="6">
        <v>150</v>
      </c>
      <c r="H1069" s="6">
        <v>150</v>
      </c>
      <c r="I1069" s="6">
        <v>130</v>
      </c>
      <c r="J1069" s="6">
        <f t="shared" si="96"/>
        <v>19500</v>
      </c>
      <c r="K1069" s="6"/>
      <c r="L1069" s="84">
        <f t="shared" si="98"/>
        <v>19897.959183673469</v>
      </c>
      <c r="M1069" s="7"/>
      <c r="N1069" s="7"/>
      <c r="O1069" s="7"/>
      <c r="P1069" s="7"/>
      <c r="Q1069" s="7"/>
      <c r="R1069" s="7"/>
      <c r="S1069" s="119" t="s">
        <v>53</v>
      </c>
      <c r="T1069" s="117">
        <v>1</v>
      </c>
      <c r="U1069" s="10">
        <v>19897.959183673469</v>
      </c>
      <c r="V1069" s="98">
        <f t="shared" si="99"/>
        <v>3.9790279516306914E-5</v>
      </c>
      <c r="W1069" s="119" t="s">
        <v>53</v>
      </c>
      <c r="X1069" s="117">
        <v>1</v>
      </c>
      <c r="Y1069" s="10">
        <v>19897.959183673469</v>
      </c>
      <c r="Z1069" s="98"/>
      <c r="AA1069" s="9">
        <v>223</v>
      </c>
      <c r="AB1069" s="119" t="s">
        <v>53</v>
      </c>
      <c r="AC1069" s="117">
        <v>1</v>
      </c>
      <c r="AD1069" s="10">
        <v>19897.959183673469</v>
      </c>
      <c r="AE1069" s="110">
        <f>(Tabelle1[[#This Row],[gesamter Wärmebedarf unter Berücksichtigung Wirkungsgrad Gasfeuerungsanlage (Gas) '[kWh/a'] 2030]]*0.7)/8760</f>
        <v>1.5900195694716242</v>
      </c>
      <c r="AF1069" s="8">
        <f t="shared" si="97"/>
        <v>3.8468601850311814E-5</v>
      </c>
      <c r="AG1069" s="119" t="s">
        <v>53</v>
      </c>
      <c r="AH1069" s="117">
        <v>1</v>
      </c>
      <c r="AI1069" s="10">
        <v>19897.959183673469</v>
      </c>
      <c r="AJ1069" s="98">
        <f t="shared" si="100"/>
        <v>1.8907772393584524E-5</v>
      </c>
      <c r="AK1069" s="119" t="s">
        <v>54</v>
      </c>
      <c r="AL1069" s="117">
        <v>1</v>
      </c>
      <c r="AM1069" s="10">
        <v>0</v>
      </c>
      <c r="AN1069" s="98"/>
      <c r="AO1069" s="119" t="s">
        <v>54</v>
      </c>
      <c r="AP1069" s="117">
        <v>1</v>
      </c>
      <c r="AQ1069" s="10">
        <v>0</v>
      </c>
      <c r="AR1069" s="98">
        <f t="shared" si="101"/>
        <v>0</v>
      </c>
      <c r="AS1069" s="119" t="s">
        <v>54</v>
      </c>
      <c r="AT1069" s="117">
        <v>1</v>
      </c>
      <c r="AU1069" s="10">
        <v>0</v>
      </c>
      <c r="AV1069" s="8"/>
    </row>
    <row r="1070" spans="1:48" x14ac:dyDescent="0.25">
      <c r="A1070" s="6">
        <v>11067</v>
      </c>
      <c r="B1070" s="6">
        <v>449220</v>
      </c>
      <c r="C1070" s="6">
        <v>5424449</v>
      </c>
      <c r="D1070" s="205">
        <v>21</v>
      </c>
      <c r="E1070" s="6" t="s">
        <v>212</v>
      </c>
      <c r="F1070" s="6">
        <v>1</v>
      </c>
      <c r="G1070" s="6">
        <v>150</v>
      </c>
      <c r="H1070" s="6">
        <v>150</v>
      </c>
      <c r="I1070" s="6">
        <v>90</v>
      </c>
      <c r="J1070" s="6">
        <f t="shared" si="96"/>
        <v>13500</v>
      </c>
      <c r="K1070" s="6"/>
      <c r="L1070" s="84">
        <f t="shared" si="98"/>
        <v>13775.510204081633</v>
      </c>
      <c r="M1070" s="7"/>
      <c r="N1070" s="7"/>
      <c r="O1070" s="7"/>
      <c r="P1070" s="7"/>
      <c r="Q1070" s="7"/>
      <c r="R1070" s="7"/>
      <c r="S1070" s="119" t="s">
        <v>53</v>
      </c>
      <c r="T1070" s="117">
        <v>1</v>
      </c>
      <c r="U1070" s="10">
        <v>13775.510204081633</v>
      </c>
      <c r="V1070" s="98">
        <f t="shared" si="99"/>
        <v>2.7547116588212479E-5</v>
      </c>
      <c r="W1070" s="119" t="s">
        <v>53</v>
      </c>
      <c r="X1070" s="117">
        <v>1</v>
      </c>
      <c r="Y1070" s="10">
        <v>13775.510204081633</v>
      </c>
      <c r="Z1070" s="98"/>
      <c r="AA1070" s="9">
        <v>761</v>
      </c>
      <c r="AB1070" s="119" t="s">
        <v>53</v>
      </c>
      <c r="AC1070" s="117">
        <v>1</v>
      </c>
      <c r="AD1070" s="10">
        <v>13775.510204081633</v>
      </c>
      <c r="AE1070" s="110">
        <f>(Tabelle1[[#This Row],[gesamter Wärmebedarf unter Berücksichtigung Wirkungsgrad Gasfeuerungsanlage (Gas) '[kWh/a'] 2030]]*0.7)/8760</f>
        <v>1.1007827788649707</v>
      </c>
      <c r="AF1070" s="8">
        <f t="shared" si="97"/>
        <v>2.66321089732928E-5</v>
      </c>
      <c r="AG1070" s="119" t="s">
        <v>53</v>
      </c>
      <c r="AH1070" s="117">
        <v>1</v>
      </c>
      <c r="AI1070" s="10">
        <v>13775.510204081633</v>
      </c>
      <c r="AJ1070" s="98">
        <f t="shared" si="100"/>
        <v>1.3089996272481594E-5</v>
      </c>
      <c r="AK1070" s="119" t="s">
        <v>53</v>
      </c>
      <c r="AL1070" s="117">
        <v>1</v>
      </c>
      <c r="AM1070" s="10">
        <v>13775.510204081633</v>
      </c>
      <c r="AN1070" s="98"/>
      <c r="AO1070" s="119" t="s">
        <v>54</v>
      </c>
      <c r="AP1070" s="117">
        <v>1</v>
      </c>
      <c r="AQ1070" s="10">
        <v>0</v>
      </c>
      <c r="AR1070" s="98">
        <f t="shared" si="101"/>
        <v>0</v>
      </c>
      <c r="AS1070" s="119" t="s">
        <v>54</v>
      </c>
      <c r="AT1070" s="117">
        <v>1</v>
      </c>
      <c r="AU1070" s="10">
        <v>0</v>
      </c>
      <c r="AV1070" s="8"/>
    </row>
    <row r="1071" spans="1:48" x14ac:dyDescent="0.25">
      <c r="A1071" s="6">
        <v>11068</v>
      </c>
      <c r="B1071" s="6">
        <v>449180</v>
      </c>
      <c r="C1071" s="6">
        <v>5424458</v>
      </c>
      <c r="D1071" s="205">
        <v>20</v>
      </c>
      <c r="E1071" s="6" t="s">
        <v>212</v>
      </c>
      <c r="F1071" s="6">
        <v>1</v>
      </c>
      <c r="G1071" s="6">
        <v>150</v>
      </c>
      <c r="H1071" s="6">
        <v>150</v>
      </c>
      <c r="I1071" s="6">
        <v>220</v>
      </c>
      <c r="J1071" s="6">
        <f t="shared" si="96"/>
        <v>33000</v>
      </c>
      <c r="K1071" s="6"/>
      <c r="L1071" s="84">
        <f t="shared" si="98"/>
        <v>33673.469387755104</v>
      </c>
      <c r="M1071" s="7"/>
      <c r="N1071" s="7"/>
      <c r="O1071" s="7"/>
      <c r="P1071" s="7"/>
      <c r="Q1071" s="7"/>
      <c r="R1071" s="7"/>
      <c r="S1071" s="119" t="s">
        <v>54</v>
      </c>
      <c r="T1071" s="117">
        <v>1</v>
      </c>
      <c r="U1071" s="10">
        <v>0</v>
      </c>
      <c r="V1071" s="98">
        <f t="shared" si="99"/>
        <v>0</v>
      </c>
      <c r="W1071" s="119" t="s">
        <v>54</v>
      </c>
      <c r="X1071" s="117">
        <v>1</v>
      </c>
      <c r="Y1071" s="10">
        <v>0</v>
      </c>
      <c r="Z1071" s="98"/>
      <c r="AA1071" s="9">
        <v>947</v>
      </c>
      <c r="AB1071" s="119" t="s">
        <v>54</v>
      </c>
      <c r="AC1071" s="117">
        <v>1</v>
      </c>
      <c r="AD1071" s="10">
        <v>0</v>
      </c>
      <c r="AE1071" s="110">
        <f>(Tabelle1[[#This Row],[gesamter Wärmebedarf unter Berücksichtigung Wirkungsgrad Gasfeuerungsanlage (Gas) '[kWh/a'] 2030]]*0.7)/8760</f>
        <v>0</v>
      </c>
      <c r="AF1071" s="8">
        <f t="shared" si="97"/>
        <v>0</v>
      </c>
      <c r="AG1071" s="119" t="s">
        <v>54</v>
      </c>
      <c r="AH1071" s="117">
        <v>1</v>
      </c>
      <c r="AI1071" s="10">
        <v>0</v>
      </c>
      <c r="AJ1071" s="98">
        <f t="shared" si="100"/>
        <v>0</v>
      </c>
      <c r="AK1071" s="119" t="s">
        <v>54</v>
      </c>
      <c r="AL1071" s="117">
        <v>1</v>
      </c>
      <c r="AM1071" s="10">
        <v>0</v>
      </c>
      <c r="AN1071" s="98"/>
      <c r="AO1071" s="119" t="s">
        <v>54</v>
      </c>
      <c r="AP1071" s="117">
        <v>1</v>
      </c>
      <c r="AQ1071" s="10">
        <v>0</v>
      </c>
      <c r="AR1071" s="98">
        <f t="shared" si="101"/>
        <v>0</v>
      </c>
      <c r="AS1071" s="119" t="s">
        <v>54</v>
      </c>
      <c r="AT1071" s="117">
        <v>1</v>
      </c>
      <c r="AU1071" s="10">
        <v>0</v>
      </c>
      <c r="AV1071" s="8"/>
    </row>
    <row r="1072" spans="1:48" x14ac:dyDescent="0.25">
      <c r="A1072" s="6">
        <v>11069</v>
      </c>
      <c r="B1072" s="6">
        <v>449185</v>
      </c>
      <c r="C1072" s="6">
        <v>5424479</v>
      </c>
      <c r="D1072" s="205">
        <v>20</v>
      </c>
      <c r="E1072" s="6" t="s">
        <v>211</v>
      </c>
      <c r="F1072" s="6">
        <v>2</v>
      </c>
      <c r="G1072" s="6">
        <v>112</v>
      </c>
      <c r="H1072" s="6">
        <v>224</v>
      </c>
      <c r="I1072" s="6">
        <v>70</v>
      </c>
      <c r="J1072" s="6">
        <f t="shared" si="96"/>
        <v>15680</v>
      </c>
      <c r="K1072" s="6"/>
      <c r="L1072" s="84">
        <f t="shared" si="98"/>
        <v>16000</v>
      </c>
      <c r="M1072" s="7"/>
      <c r="N1072" s="7"/>
      <c r="O1072" s="7"/>
      <c r="P1072" s="7"/>
      <c r="Q1072" s="7"/>
      <c r="R1072" s="7"/>
      <c r="S1072" s="119" t="s">
        <v>53</v>
      </c>
      <c r="T1072" s="117">
        <v>2</v>
      </c>
      <c r="U1072" s="10">
        <v>16000</v>
      </c>
      <c r="V1072" s="98">
        <f t="shared" si="99"/>
        <v>3.1995465785420123E-5</v>
      </c>
      <c r="W1072" s="119" t="s">
        <v>53</v>
      </c>
      <c r="X1072" s="117">
        <v>2</v>
      </c>
      <c r="Y1072" s="10">
        <v>16000</v>
      </c>
      <c r="Z1072" s="98"/>
      <c r="AA1072" s="9">
        <v>863</v>
      </c>
      <c r="AB1072" s="119" t="s">
        <v>53</v>
      </c>
      <c r="AC1072" s="117">
        <v>2</v>
      </c>
      <c r="AD1072" s="10">
        <v>16000</v>
      </c>
      <c r="AE1072" s="110">
        <f>(Tabelle1[[#This Row],[gesamter Wärmebedarf unter Berücksichtigung Wirkungsgrad Gasfeuerungsanlage (Gas) '[kWh/a'] 2030]]*0.7)/8760</f>
        <v>1.2785388127853881</v>
      </c>
      <c r="AF1072" s="8">
        <f t="shared" si="97"/>
        <v>3.0932701385276377E-5</v>
      </c>
      <c r="AG1072" s="119" t="s">
        <v>53</v>
      </c>
      <c r="AH1072" s="117">
        <v>2</v>
      </c>
      <c r="AI1072" s="10">
        <v>16000</v>
      </c>
      <c r="AJ1072" s="98">
        <f t="shared" si="100"/>
        <v>1.5203788263148993E-5</v>
      </c>
      <c r="AK1072" s="119" t="s">
        <v>53</v>
      </c>
      <c r="AL1072" s="117">
        <v>2</v>
      </c>
      <c r="AM1072" s="10">
        <v>16000</v>
      </c>
      <c r="AN1072" s="98"/>
      <c r="AO1072" s="119" t="s">
        <v>53</v>
      </c>
      <c r="AP1072" s="117">
        <v>2</v>
      </c>
      <c r="AQ1072" s="10">
        <v>16000</v>
      </c>
      <c r="AR1072" s="98">
        <f t="shared" si="101"/>
        <v>1.5203788263148993E-5</v>
      </c>
      <c r="AS1072" s="119" t="s">
        <v>53</v>
      </c>
      <c r="AT1072" s="117">
        <v>2</v>
      </c>
      <c r="AU1072" s="10">
        <v>16000</v>
      </c>
      <c r="AV1072" s="8"/>
    </row>
    <row r="1073" spans="1:48" x14ac:dyDescent="0.25">
      <c r="A1073" s="6">
        <v>11070</v>
      </c>
      <c r="B1073" s="6">
        <v>449230</v>
      </c>
      <c r="C1073" s="6">
        <v>5424474</v>
      </c>
      <c r="D1073" s="205">
        <v>30</v>
      </c>
      <c r="E1073" s="6" t="s">
        <v>212</v>
      </c>
      <c r="F1073" s="6">
        <v>1</v>
      </c>
      <c r="G1073" s="6">
        <v>150</v>
      </c>
      <c r="H1073" s="6">
        <v>150</v>
      </c>
      <c r="I1073" s="6">
        <v>160</v>
      </c>
      <c r="J1073" s="6">
        <f t="shared" si="96"/>
        <v>24000</v>
      </c>
      <c r="K1073" s="6"/>
      <c r="L1073" s="84">
        <f t="shared" si="98"/>
        <v>24489.795918367348</v>
      </c>
      <c r="M1073" s="7"/>
      <c r="N1073" s="7"/>
      <c r="O1073" s="7"/>
      <c r="P1073" s="7"/>
      <c r="Q1073" s="7"/>
      <c r="R1073" s="7"/>
      <c r="S1073" s="119" t="s">
        <v>54</v>
      </c>
      <c r="T1073" s="117">
        <v>1</v>
      </c>
      <c r="U1073" s="10">
        <v>0</v>
      </c>
      <c r="V1073" s="98">
        <f t="shared" si="99"/>
        <v>0</v>
      </c>
      <c r="W1073" s="119" t="s">
        <v>54</v>
      </c>
      <c r="X1073" s="117">
        <v>1</v>
      </c>
      <c r="Y1073" s="10">
        <v>0</v>
      </c>
      <c r="Z1073" s="98"/>
      <c r="AA1073" s="9">
        <v>804</v>
      </c>
      <c r="AB1073" s="119" t="s">
        <v>54</v>
      </c>
      <c r="AC1073" s="117">
        <v>1</v>
      </c>
      <c r="AD1073" s="10">
        <v>0</v>
      </c>
      <c r="AE1073" s="110">
        <f>(Tabelle1[[#This Row],[gesamter Wärmebedarf unter Berücksichtigung Wirkungsgrad Gasfeuerungsanlage (Gas) '[kWh/a'] 2030]]*0.7)/8760</f>
        <v>0</v>
      </c>
      <c r="AF1073" s="8">
        <f t="shared" si="97"/>
        <v>0</v>
      </c>
      <c r="AG1073" s="119" t="s">
        <v>54</v>
      </c>
      <c r="AH1073" s="117">
        <v>1</v>
      </c>
      <c r="AI1073" s="10">
        <v>0</v>
      </c>
      <c r="AJ1073" s="98">
        <f t="shared" si="100"/>
        <v>0</v>
      </c>
      <c r="AK1073" s="119" t="s">
        <v>54</v>
      </c>
      <c r="AL1073" s="117">
        <v>1</v>
      </c>
      <c r="AM1073" s="10">
        <v>0</v>
      </c>
      <c r="AN1073" s="98"/>
      <c r="AO1073" s="119" t="s">
        <v>54</v>
      </c>
      <c r="AP1073" s="117">
        <v>1</v>
      </c>
      <c r="AQ1073" s="10">
        <v>0</v>
      </c>
      <c r="AR1073" s="98">
        <f t="shared" si="101"/>
        <v>0</v>
      </c>
      <c r="AS1073" s="119" t="s">
        <v>54</v>
      </c>
      <c r="AT1073" s="117">
        <v>1</v>
      </c>
      <c r="AU1073" s="10">
        <v>0</v>
      </c>
      <c r="AV1073" s="8"/>
    </row>
    <row r="1074" spans="1:48" x14ac:dyDescent="0.25">
      <c r="A1074" s="6">
        <v>11071</v>
      </c>
      <c r="B1074" s="6">
        <v>449229</v>
      </c>
      <c r="C1074" s="6">
        <v>5424492</v>
      </c>
      <c r="D1074" s="205">
        <v>15</v>
      </c>
      <c r="E1074" s="75" t="s">
        <v>210</v>
      </c>
      <c r="F1074" s="6">
        <v>6.73</v>
      </c>
      <c r="G1074" s="6">
        <v>70</v>
      </c>
      <c r="H1074" s="6">
        <v>471.1</v>
      </c>
      <c r="I1074" s="6">
        <v>170</v>
      </c>
      <c r="J1074" s="6">
        <f t="shared" si="96"/>
        <v>80087</v>
      </c>
      <c r="K1074" s="6"/>
      <c r="L1074" s="84">
        <f t="shared" si="98"/>
        <v>81721.42857142858</v>
      </c>
      <c r="M1074" s="7"/>
      <c r="N1074" s="7"/>
      <c r="O1074" s="7"/>
      <c r="P1074" s="7"/>
      <c r="Q1074" s="7"/>
      <c r="R1074" s="7"/>
      <c r="S1074" s="119" t="s">
        <v>54</v>
      </c>
      <c r="T1074" s="117">
        <v>6.73</v>
      </c>
      <c r="U1074" s="10">
        <v>0</v>
      </c>
      <c r="V1074" s="98">
        <f t="shared" si="99"/>
        <v>0</v>
      </c>
      <c r="W1074" s="119" t="s">
        <v>54</v>
      </c>
      <c r="X1074" s="117">
        <v>6.73</v>
      </c>
      <c r="Y1074" s="10">
        <v>0</v>
      </c>
      <c r="Z1074" s="98"/>
      <c r="AA1074" s="9">
        <v>546</v>
      </c>
      <c r="AB1074" s="119" t="s">
        <v>54</v>
      </c>
      <c r="AC1074" s="117">
        <v>6.73</v>
      </c>
      <c r="AD1074" s="10">
        <v>0</v>
      </c>
      <c r="AE1074" s="110">
        <f>(Tabelle1[[#This Row],[gesamter Wärmebedarf unter Berücksichtigung Wirkungsgrad Gasfeuerungsanlage (Gas) '[kWh/a'] 2030]]*0.7)/8760</f>
        <v>0</v>
      </c>
      <c r="AF1074" s="8">
        <f t="shared" si="97"/>
        <v>0</v>
      </c>
      <c r="AG1074" s="119" t="s">
        <v>54</v>
      </c>
      <c r="AH1074" s="117">
        <v>6.73</v>
      </c>
      <c r="AI1074" s="10">
        <v>0</v>
      </c>
      <c r="AJ1074" s="98">
        <f t="shared" si="100"/>
        <v>0</v>
      </c>
      <c r="AK1074" s="119" t="s">
        <v>54</v>
      </c>
      <c r="AL1074" s="117">
        <v>6.73</v>
      </c>
      <c r="AM1074" s="10">
        <v>0</v>
      </c>
      <c r="AN1074" s="98"/>
      <c r="AO1074" s="119" t="s">
        <v>54</v>
      </c>
      <c r="AP1074" s="117">
        <v>6.73</v>
      </c>
      <c r="AQ1074" s="10">
        <v>0</v>
      </c>
      <c r="AR1074" s="98">
        <f t="shared" si="101"/>
        <v>0</v>
      </c>
      <c r="AS1074" s="119" t="s">
        <v>54</v>
      </c>
      <c r="AT1074" s="117">
        <v>6.73</v>
      </c>
      <c r="AU1074" s="10">
        <v>0</v>
      </c>
      <c r="AV1074" s="8"/>
    </row>
    <row r="1075" spans="1:48" x14ac:dyDescent="0.25">
      <c r="A1075" s="6">
        <v>11072</v>
      </c>
      <c r="B1075" s="6">
        <v>449189</v>
      </c>
      <c r="C1075" s="6">
        <v>5424511</v>
      </c>
      <c r="D1075" s="205">
        <v>22</v>
      </c>
      <c r="E1075" s="6" t="s">
        <v>212</v>
      </c>
      <c r="F1075" s="6">
        <v>1</v>
      </c>
      <c r="G1075" s="6">
        <v>150</v>
      </c>
      <c r="H1075" s="6">
        <v>150</v>
      </c>
      <c r="I1075" s="6">
        <v>210</v>
      </c>
      <c r="J1075" s="6">
        <f t="shared" si="96"/>
        <v>31500</v>
      </c>
      <c r="K1075" s="6"/>
      <c r="L1075" s="84">
        <f t="shared" si="98"/>
        <v>32142.857142857145</v>
      </c>
      <c r="M1075" s="7"/>
      <c r="N1075" s="7"/>
      <c r="O1075" s="7"/>
      <c r="P1075" s="7"/>
      <c r="Q1075" s="7"/>
      <c r="R1075" s="7"/>
      <c r="S1075" s="119" t="s">
        <v>53</v>
      </c>
      <c r="T1075" s="117">
        <v>1</v>
      </c>
      <c r="U1075" s="10">
        <v>32142.857142857145</v>
      </c>
      <c r="V1075" s="98">
        <f t="shared" si="99"/>
        <v>6.4276605372495791E-5</v>
      </c>
      <c r="W1075" s="119" t="s">
        <v>53</v>
      </c>
      <c r="X1075" s="117">
        <v>1</v>
      </c>
      <c r="Y1075" s="10">
        <v>32142.857142857145</v>
      </c>
      <c r="Z1075" s="98"/>
      <c r="AA1075" s="9">
        <v>1549</v>
      </c>
      <c r="AB1075" s="119" t="s">
        <v>53</v>
      </c>
      <c r="AC1075" s="117">
        <v>1</v>
      </c>
      <c r="AD1075" s="10">
        <v>32142.857142857145</v>
      </c>
      <c r="AE1075" s="110">
        <f>(Tabelle1[[#This Row],[gesamter Wärmebedarf unter Berücksichtigung Wirkungsgrad Gasfeuerungsanlage (Gas) '[kWh/a'] 2030]]*0.7)/8760</f>
        <v>2.5684931506849313</v>
      </c>
      <c r="AF1075" s="8">
        <f t="shared" si="97"/>
        <v>6.2141587604349862E-5</v>
      </c>
      <c r="AG1075" s="119" t="s">
        <v>53</v>
      </c>
      <c r="AH1075" s="117">
        <v>1</v>
      </c>
      <c r="AI1075" s="10">
        <v>32142.857142857145</v>
      </c>
      <c r="AJ1075" s="98">
        <f t="shared" si="100"/>
        <v>3.0543324635790393E-5</v>
      </c>
      <c r="AK1075" s="119" t="s">
        <v>53</v>
      </c>
      <c r="AL1075" s="117">
        <v>1</v>
      </c>
      <c r="AM1075" s="10">
        <v>32142.857142857145</v>
      </c>
      <c r="AN1075" s="98"/>
      <c r="AO1075" s="119" t="s">
        <v>53</v>
      </c>
      <c r="AP1075" s="117">
        <v>1</v>
      </c>
      <c r="AQ1075" s="10">
        <v>32142.857142857145</v>
      </c>
      <c r="AR1075" s="98">
        <f t="shared" si="101"/>
        <v>3.0543324635790393E-5</v>
      </c>
      <c r="AS1075" s="119" t="s">
        <v>53</v>
      </c>
      <c r="AT1075" s="117">
        <v>1</v>
      </c>
      <c r="AU1075" s="10">
        <v>32142.857142857145</v>
      </c>
      <c r="AV1075" s="8"/>
    </row>
    <row r="1076" spans="1:48" x14ac:dyDescent="0.25">
      <c r="A1076" s="6">
        <v>11073</v>
      </c>
      <c r="B1076" s="6">
        <v>449255</v>
      </c>
      <c r="C1076" s="6">
        <v>5424480</v>
      </c>
      <c r="D1076" s="205">
        <v>14</v>
      </c>
      <c r="E1076" s="6" t="s">
        <v>195</v>
      </c>
      <c r="F1076" s="6">
        <v>1</v>
      </c>
      <c r="G1076" s="6">
        <v>90</v>
      </c>
      <c r="H1076" s="6">
        <v>90</v>
      </c>
      <c r="I1076" s="6">
        <v>210</v>
      </c>
      <c r="J1076" s="6">
        <f t="shared" si="96"/>
        <v>18900</v>
      </c>
      <c r="K1076" s="6"/>
      <c r="L1076" s="84">
        <f t="shared" si="98"/>
        <v>19285.714285714286</v>
      </c>
      <c r="M1076" s="7"/>
      <c r="N1076" s="7"/>
      <c r="O1076" s="7"/>
      <c r="P1076" s="7"/>
      <c r="Q1076" s="7"/>
      <c r="R1076" s="7"/>
      <c r="S1076" s="119" t="s">
        <v>53</v>
      </c>
      <c r="T1076" s="117">
        <v>1</v>
      </c>
      <c r="U1076" s="10">
        <v>19285.714285714286</v>
      </c>
      <c r="V1076" s="98">
        <f t="shared" si="99"/>
        <v>3.8565963223497472E-5</v>
      </c>
      <c r="W1076" s="119" t="s">
        <v>53</v>
      </c>
      <c r="X1076" s="117">
        <v>1</v>
      </c>
      <c r="Y1076" s="10">
        <v>19285.714285714286</v>
      </c>
      <c r="Z1076" s="98"/>
      <c r="AA1076" s="9">
        <v>707</v>
      </c>
      <c r="AB1076" s="119" t="s">
        <v>53</v>
      </c>
      <c r="AC1076" s="117">
        <v>1</v>
      </c>
      <c r="AD1076" s="10">
        <v>19285.714285714286</v>
      </c>
      <c r="AE1076" s="110">
        <f>(Tabelle1[[#This Row],[gesamter Wärmebedarf unter Berücksichtigung Wirkungsgrad Gasfeuerungsanlage (Gas) '[kWh/a'] 2030]]*0.7)/8760</f>
        <v>1.5410958904109588</v>
      </c>
      <c r="AF1076" s="8">
        <f t="shared" si="97"/>
        <v>3.7284952562609917E-5</v>
      </c>
      <c r="AG1076" s="119" t="s">
        <v>53</v>
      </c>
      <c r="AH1076" s="117">
        <v>1</v>
      </c>
      <c r="AI1076" s="10">
        <v>19285.714285714286</v>
      </c>
      <c r="AJ1076" s="98">
        <f t="shared" si="100"/>
        <v>1.8325994781474234E-5</v>
      </c>
      <c r="AK1076" s="119" t="s">
        <v>53</v>
      </c>
      <c r="AL1076" s="117">
        <v>1</v>
      </c>
      <c r="AM1076" s="10">
        <v>19285.714285714286</v>
      </c>
      <c r="AN1076" s="98"/>
      <c r="AO1076" s="119" t="s">
        <v>53</v>
      </c>
      <c r="AP1076" s="117">
        <v>1</v>
      </c>
      <c r="AQ1076" s="10">
        <v>19285.714285714286</v>
      </c>
      <c r="AR1076" s="98">
        <f t="shared" si="101"/>
        <v>1.8325994781474234E-5</v>
      </c>
      <c r="AS1076" s="119" t="s">
        <v>54</v>
      </c>
      <c r="AT1076" s="117">
        <v>1</v>
      </c>
      <c r="AU1076" s="10">
        <v>0</v>
      </c>
      <c r="AV1076" s="8"/>
    </row>
    <row r="1077" spans="1:48" x14ac:dyDescent="0.25">
      <c r="A1077" s="6">
        <v>11074</v>
      </c>
      <c r="B1077" s="6">
        <v>449277</v>
      </c>
      <c r="C1077" s="6">
        <v>5424468</v>
      </c>
      <c r="D1077" s="205">
        <v>16</v>
      </c>
      <c r="E1077" s="6" t="s">
        <v>212</v>
      </c>
      <c r="F1077" s="6">
        <v>1</v>
      </c>
      <c r="G1077" s="6">
        <v>150</v>
      </c>
      <c r="H1077" s="6">
        <v>150</v>
      </c>
      <c r="I1077" s="6">
        <v>130</v>
      </c>
      <c r="J1077" s="6">
        <f t="shared" si="96"/>
        <v>19500</v>
      </c>
      <c r="K1077" s="6"/>
      <c r="L1077" s="84">
        <f t="shared" si="98"/>
        <v>19897.959183673469</v>
      </c>
      <c r="M1077" s="7"/>
      <c r="N1077" s="7"/>
      <c r="O1077" s="7"/>
      <c r="P1077" s="7"/>
      <c r="Q1077" s="7"/>
      <c r="R1077" s="7"/>
      <c r="S1077" s="119" t="s">
        <v>54</v>
      </c>
      <c r="T1077" s="117">
        <v>1</v>
      </c>
      <c r="U1077" s="10">
        <v>0</v>
      </c>
      <c r="V1077" s="98">
        <f t="shared" si="99"/>
        <v>0</v>
      </c>
      <c r="W1077" s="119" t="s">
        <v>54</v>
      </c>
      <c r="X1077" s="117">
        <v>1</v>
      </c>
      <c r="Y1077" s="10">
        <v>0</v>
      </c>
      <c r="Z1077" s="98"/>
      <c r="AA1077" s="9">
        <v>702</v>
      </c>
      <c r="AB1077" s="119" t="s">
        <v>54</v>
      </c>
      <c r="AC1077" s="117">
        <v>1</v>
      </c>
      <c r="AD1077" s="10">
        <v>0</v>
      </c>
      <c r="AE1077" s="110">
        <f>(Tabelle1[[#This Row],[gesamter Wärmebedarf unter Berücksichtigung Wirkungsgrad Gasfeuerungsanlage (Gas) '[kWh/a'] 2030]]*0.7)/8760</f>
        <v>0</v>
      </c>
      <c r="AF1077" s="8">
        <f t="shared" si="97"/>
        <v>0</v>
      </c>
      <c r="AG1077" s="119" t="s">
        <v>54</v>
      </c>
      <c r="AH1077" s="117">
        <v>1</v>
      </c>
      <c r="AI1077" s="10">
        <v>0</v>
      </c>
      <c r="AJ1077" s="98">
        <f t="shared" si="100"/>
        <v>0</v>
      </c>
      <c r="AK1077" s="119" t="s">
        <v>54</v>
      </c>
      <c r="AL1077" s="117">
        <v>1</v>
      </c>
      <c r="AM1077" s="10">
        <v>0</v>
      </c>
      <c r="AN1077" s="98"/>
      <c r="AO1077" s="119" t="s">
        <v>54</v>
      </c>
      <c r="AP1077" s="117">
        <v>1</v>
      </c>
      <c r="AQ1077" s="10">
        <v>0</v>
      </c>
      <c r="AR1077" s="98">
        <f t="shared" si="101"/>
        <v>0</v>
      </c>
      <c r="AS1077" s="119" t="s">
        <v>54</v>
      </c>
      <c r="AT1077" s="117">
        <v>1</v>
      </c>
      <c r="AU1077" s="10">
        <v>0</v>
      </c>
      <c r="AV1077" s="8"/>
    </row>
    <row r="1078" spans="1:48" x14ac:dyDescent="0.25">
      <c r="A1078" s="6">
        <v>11075</v>
      </c>
      <c r="B1078" s="6">
        <v>449279</v>
      </c>
      <c r="C1078" s="6">
        <v>5424450</v>
      </c>
      <c r="D1078" s="205">
        <v>31</v>
      </c>
      <c r="E1078" s="6" t="s">
        <v>212</v>
      </c>
      <c r="F1078" s="6">
        <v>1</v>
      </c>
      <c r="G1078" s="6">
        <v>150</v>
      </c>
      <c r="H1078" s="6">
        <v>150</v>
      </c>
      <c r="I1078" s="6">
        <v>110</v>
      </c>
      <c r="J1078" s="6">
        <f t="shared" si="96"/>
        <v>16500</v>
      </c>
      <c r="K1078" s="6"/>
      <c r="L1078" s="84">
        <f t="shared" si="98"/>
        <v>16836.734693877552</v>
      </c>
      <c r="M1078" s="7"/>
      <c r="N1078" s="7"/>
      <c r="O1078" s="7"/>
      <c r="P1078" s="7"/>
      <c r="Q1078" s="7"/>
      <c r="R1078" s="7"/>
      <c r="S1078" s="119" t="s">
        <v>53</v>
      </c>
      <c r="T1078" s="117">
        <v>1</v>
      </c>
      <c r="U1078" s="10">
        <v>16836.734693877552</v>
      </c>
      <c r="V1078" s="98">
        <f t="shared" si="99"/>
        <v>3.3668698052259696E-5</v>
      </c>
      <c r="W1078" s="119" t="s">
        <v>53</v>
      </c>
      <c r="X1078" s="117">
        <v>1</v>
      </c>
      <c r="Y1078" s="10">
        <v>16836.734693877552</v>
      </c>
      <c r="Z1078" s="98"/>
      <c r="AA1078" s="9">
        <v>896</v>
      </c>
      <c r="AB1078" s="119" t="s">
        <v>53</v>
      </c>
      <c r="AC1078" s="117">
        <v>1</v>
      </c>
      <c r="AD1078" s="10">
        <v>16836.734693877552</v>
      </c>
      <c r="AE1078" s="110">
        <f>(Tabelle1[[#This Row],[gesamter Wärmebedarf unter Berücksichtigung Wirkungsgrad Gasfeuerungsanlage (Gas) '[kWh/a'] 2030]]*0.7)/8760</f>
        <v>1.3454011741682974</v>
      </c>
      <c r="AF1078" s="8">
        <f t="shared" si="97"/>
        <v>3.2550355411802309E-5</v>
      </c>
      <c r="AG1078" s="119" t="s">
        <v>53</v>
      </c>
      <c r="AH1078" s="117">
        <v>1</v>
      </c>
      <c r="AI1078" s="10">
        <v>16836.734693877552</v>
      </c>
      <c r="AJ1078" s="98">
        <f t="shared" si="100"/>
        <v>1.599888433303306E-5</v>
      </c>
      <c r="AK1078" s="119" t="s">
        <v>53</v>
      </c>
      <c r="AL1078" s="117">
        <v>1</v>
      </c>
      <c r="AM1078" s="10">
        <v>16836.734693877552</v>
      </c>
      <c r="AN1078" s="98"/>
      <c r="AO1078" s="119" t="s">
        <v>54</v>
      </c>
      <c r="AP1078" s="117">
        <v>1</v>
      </c>
      <c r="AQ1078" s="10">
        <v>0</v>
      </c>
      <c r="AR1078" s="98">
        <f t="shared" si="101"/>
        <v>0</v>
      </c>
      <c r="AS1078" s="119" t="s">
        <v>54</v>
      </c>
      <c r="AT1078" s="117">
        <v>1</v>
      </c>
      <c r="AU1078" s="10">
        <v>0</v>
      </c>
      <c r="AV1078" s="8"/>
    </row>
    <row r="1079" spans="1:48" x14ac:dyDescent="0.25">
      <c r="A1079" s="6">
        <v>11076</v>
      </c>
      <c r="B1079" s="6">
        <v>449304</v>
      </c>
      <c r="C1079" s="6">
        <v>5424457</v>
      </c>
      <c r="D1079" s="205">
        <v>14</v>
      </c>
      <c r="E1079" s="6" t="s">
        <v>212</v>
      </c>
      <c r="F1079" s="6">
        <v>1</v>
      </c>
      <c r="G1079" s="6">
        <v>150</v>
      </c>
      <c r="H1079" s="6">
        <v>150</v>
      </c>
      <c r="I1079" s="6">
        <v>200</v>
      </c>
      <c r="J1079" s="6">
        <f t="shared" si="96"/>
        <v>30000</v>
      </c>
      <c r="K1079" s="6"/>
      <c r="L1079" s="84">
        <f t="shared" si="98"/>
        <v>30612.244897959183</v>
      </c>
      <c r="M1079" s="7"/>
      <c r="N1079" s="7"/>
      <c r="O1079" s="7"/>
      <c r="P1079" s="7"/>
      <c r="Q1079" s="7"/>
      <c r="R1079" s="7"/>
      <c r="S1079" s="119" t="s">
        <v>53</v>
      </c>
      <c r="T1079" s="117">
        <v>1</v>
      </c>
      <c r="U1079" s="10">
        <v>30612.244897959183</v>
      </c>
      <c r="V1079" s="98">
        <f t="shared" si="99"/>
        <v>6.1215814640472175E-5</v>
      </c>
      <c r="W1079" s="119" t="s">
        <v>53</v>
      </c>
      <c r="X1079" s="117">
        <v>1</v>
      </c>
      <c r="Y1079" s="10">
        <v>30612.244897959183</v>
      </c>
      <c r="Z1079" s="98"/>
      <c r="AA1079" s="9">
        <v>1570</v>
      </c>
      <c r="AB1079" s="119" t="s">
        <v>53</v>
      </c>
      <c r="AC1079" s="117">
        <v>1</v>
      </c>
      <c r="AD1079" s="10">
        <v>30612.244897959183</v>
      </c>
      <c r="AE1079" s="110">
        <f>(Tabelle1[[#This Row],[gesamter Wärmebedarf unter Berücksichtigung Wirkungsgrad Gasfeuerungsanlage (Gas) '[kWh/a'] 2030]]*0.7)/8760</f>
        <v>2.4461839530332679</v>
      </c>
      <c r="AF1079" s="8">
        <f t="shared" si="97"/>
        <v>5.9182464385095113E-5</v>
      </c>
      <c r="AG1079" s="119" t="s">
        <v>53</v>
      </c>
      <c r="AH1079" s="117">
        <v>1</v>
      </c>
      <c r="AI1079" s="10">
        <v>30612.244897959183</v>
      </c>
      <c r="AJ1079" s="98">
        <f t="shared" si="100"/>
        <v>2.9088880605514649E-5</v>
      </c>
      <c r="AK1079" s="119" t="s">
        <v>53</v>
      </c>
      <c r="AL1079" s="117">
        <v>1</v>
      </c>
      <c r="AM1079" s="10">
        <v>30612.244897959183</v>
      </c>
      <c r="AN1079" s="98"/>
      <c r="AO1079" s="119" t="s">
        <v>53</v>
      </c>
      <c r="AP1079" s="117">
        <v>1</v>
      </c>
      <c r="AQ1079" s="10">
        <v>30612.244897959183</v>
      </c>
      <c r="AR1079" s="98">
        <f t="shared" si="101"/>
        <v>2.9088880605514649E-5</v>
      </c>
      <c r="AS1079" s="119" t="s">
        <v>53</v>
      </c>
      <c r="AT1079" s="117">
        <v>1</v>
      </c>
      <c r="AU1079" s="10">
        <v>30612.244897959183</v>
      </c>
      <c r="AV1079" s="8"/>
    </row>
    <row r="1080" spans="1:48" x14ac:dyDescent="0.25">
      <c r="A1080" s="6">
        <v>11077</v>
      </c>
      <c r="B1080" s="6">
        <v>449343</v>
      </c>
      <c r="C1080" s="6">
        <v>5424462</v>
      </c>
      <c r="D1080" s="205">
        <v>8</v>
      </c>
      <c r="E1080" s="6" t="s">
        <v>212</v>
      </c>
      <c r="F1080" s="6">
        <v>1</v>
      </c>
      <c r="G1080" s="6">
        <v>150</v>
      </c>
      <c r="H1080" s="6">
        <v>150</v>
      </c>
      <c r="I1080" s="6">
        <v>140</v>
      </c>
      <c r="J1080" s="6">
        <f t="shared" si="96"/>
        <v>21000</v>
      </c>
      <c r="K1080" s="6"/>
      <c r="L1080" s="84">
        <f t="shared" si="98"/>
        <v>21428.571428571428</v>
      </c>
      <c r="M1080" s="7"/>
      <c r="N1080" s="7"/>
      <c r="O1080" s="7"/>
      <c r="P1080" s="7"/>
      <c r="Q1080" s="7"/>
      <c r="R1080" s="7"/>
      <c r="S1080" s="119" t="s">
        <v>54</v>
      </c>
      <c r="T1080" s="117">
        <v>1</v>
      </c>
      <c r="U1080" s="10">
        <v>0</v>
      </c>
      <c r="V1080" s="98">
        <f t="shared" si="99"/>
        <v>0</v>
      </c>
      <c r="W1080" s="119" t="s">
        <v>54</v>
      </c>
      <c r="X1080" s="117">
        <v>1</v>
      </c>
      <c r="Y1080" s="10">
        <v>0</v>
      </c>
      <c r="Z1080" s="98"/>
      <c r="AA1080" s="9">
        <v>565</v>
      </c>
      <c r="AB1080" s="119" t="s">
        <v>54</v>
      </c>
      <c r="AC1080" s="117">
        <v>1</v>
      </c>
      <c r="AD1080" s="10">
        <v>0</v>
      </c>
      <c r="AE1080" s="110">
        <f>(Tabelle1[[#This Row],[gesamter Wärmebedarf unter Berücksichtigung Wirkungsgrad Gasfeuerungsanlage (Gas) '[kWh/a'] 2030]]*0.7)/8760</f>
        <v>0</v>
      </c>
      <c r="AF1080" s="8">
        <f t="shared" si="97"/>
        <v>0</v>
      </c>
      <c r="AG1080" s="119" t="s">
        <v>54</v>
      </c>
      <c r="AH1080" s="117">
        <v>1</v>
      </c>
      <c r="AI1080" s="10">
        <v>0</v>
      </c>
      <c r="AJ1080" s="98">
        <f t="shared" si="100"/>
        <v>0</v>
      </c>
      <c r="AK1080" s="119" t="s">
        <v>54</v>
      </c>
      <c r="AL1080" s="117">
        <v>1</v>
      </c>
      <c r="AM1080" s="10">
        <v>0</v>
      </c>
      <c r="AN1080" s="98"/>
      <c r="AO1080" s="119" t="s">
        <v>54</v>
      </c>
      <c r="AP1080" s="117">
        <v>1</v>
      </c>
      <c r="AQ1080" s="10">
        <v>0</v>
      </c>
      <c r="AR1080" s="98">
        <f t="shared" si="101"/>
        <v>0</v>
      </c>
      <c r="AS1080" s="119" t="s">
        <v>54</v>
      </c>
      <c r="AT1080" s="117">
        <v>1</v>
      </c>
      <c r="AU1080" s="10">
        <v>0</v>
      </c>
      <c r="AV1080" s="8"/>
    </row>
    <row r="1081" spans="1:48" x14ac:dyDescent="0.25">
      <c r="A1081" s="6">
        <v>11078</v>
      </c>
      <c r="B1081" s="6">
        <v>449328</v>
      </c>
      <c r="C1081" s="6">
        <v>5424443</v>
      </c>
      <c r="D1081" s="205">
        <v>16</v>
      </c>
      <c r="E1081" s="6" t="s">
        <v>212</v>
      </c>
      <c r="F1081" s="6">
        <v>1</v>
      </c>
      <c r="G1081" s="6">
        <v>150</v>
      </c>
      <c r="H1081" s="6">
        <v>150</v>
      </c>
      <c r="I1081" s="6">
        <v>200</v>
      </c>
      <c r="J1081" s="6">
        <f t="shared" si="96"/>
        <v>30000</v>
      </c>
      <c r="K1081" s="6"/>
      <c r="L1081" s="84">
        <f t="shared" si="98"/>
        <v>30612.244897959183</v>
      </c>
      <c r="M1081" s="7"/>
      <c r="N1081" s="7"/>
      <c r="O1081" s="7"/>
      <c r="P1081" s="7"/>
      <c r="Q1081" s="7"/>
      <c r="R1081" s="7"/>
      <c r="S1081" s="119" t="s">
        <v>54</v>
      </c>
      <c r="T1081" s="117">
        <v>1</v>
      </c>
      <c r="U1081" s="10">
        <v>0</v>
      </c>
      <c r="V1081" s="98">
        <f t="shared" si="99"/>
        <v>0</v>
      </c>
      <c r="W1081" s="119" t="s">
        <v>54</v>
      </c>
      <c r="X1081" s="117">
        <v>1</v>
      </c>
      <c r="Y1081" s="10">
        <v>0</v>
      </c>
      <c r="Z1081" s="98"/>
      <c r="AA1081" s="9">
        <v>1129</v>
      </c>
      <c r="AB1081" s="119" t="s">
        <v>54</v>
      </c>
      <c r="AC1081" s="117">
        <v>1</v>
      </c>
      <c r="AD1081" s="10">
        <v>0</v>
      </c>
      <c r="AE1081" s="110">
        <f>(Tabelle1[[#This Row],[gesamter Wärmebedarf unter Berücksichtigung Wirkungsgrad Gasfeuerungsanlage (Gas) '[kWh/a'] 2030]]*0.7)/8760</f>
        <v>0</v>
      </c>
      <c r="AF1081" s="8">
        <f t="shared" si="97"/>
        <v>0</v>
      </c>
      <c r="AG1081" s="119" t="s">
        <v>54</v>
      </c>
      <c r="AH1081" s="117">
        <v>1</v>
      </c>
      <c r="AI1081" s="10">
        <v>0</v>
      </c>
      <c r="AJ1081" s="98">
        <f t="shared" si="100"/>
        <v>0</v>
      </c>
      <c r="AK1081" s="119" t="s">
        <v>54</v>
      </c>
      <c r="AL1081" s="117">
        <v>1</v>
      </c>
      <c r="AM1081" s="10">
        <v>0</v>
      </c>
      <c r="AN1081" s="98"/>
      <c r="AO1081" s="119" t="s">
        <v>54</v>
      </c>
      <c r="AP1081" s="117">
        <v>1</v>
      </c>
      <c r="AQ1081" s="10">
        <v>0</v>
      </c>
      <c r="AR1081" s="98">
        <f t="shared" si="101"/>
        <v>0</v>
      </c>
      <c r="AS1081" s="119" t="s">
        <v>54</v>
      </c>
      <c r="AT1081" s="117">
        <v>1</v>
      </c>
      <c r="AU1081" s="10">
        <v>0</v>
      </c>
      <c r="AV1081" s="8"/>
    </row>
    <row r="1082" spans="1:48" x14ac:dyDescent="0.25">
      <c r="A1082" s="6">
        <v>11079</v>
      </c>
      <c r="B1082" s="6">
        <v>449329</v>
      </c>
      <c r="C1082" s="6">
        <v>5424425</v>
      </c>
      <c r="D1082" s="205">
        <v>31</v>
      </c>
      <c r="E1082" s="6" t="s">
        <v>212</v>
      </c>
      <c r="F1082" s="6">
        <v>1</v>
      </c>
      <c r="G1082" s="6">
        <v>150</v>
      </c>
      <c r="H1082" s="6">
        <v>150</v>
      </c>
      <c r="I1082" s="6">
        <v>120</v>
      </c>
      <c r="J1082" s="6">
        <f t="shared" si="96"/>
        <v>18000</v>
      </c>
      <c r="K1082" s="6"/>
      <c r="L1082" s="84">
        <f t="shared" si="98"/>
        <v>18367.34693877551</v>
      </c>
      <c r="M1082" s="7"/>
      <c r="N1082" s="7"/>
      <c r="O1082" s="7"/>
      <c r="P1082" s="7"/>
      <c r="Q1082" s="7"/>
      <c r="R1082" s="7"/>
      <c r="S1082" s="119" t="s">
        <v>54</v>
      </c>
      <c r="T1082" s="117">
        <v>1</v>
      </c>
      <c r="U1082" s="10">
        <v>0</v>
      </c>
      <c r="V1082" s="98">
        <f t="shared" si="99"/>
        <v>0</v>
      </c>
      <c r="W1082" s="119" t="s">
        <v>54</v>
      </c>
      <c r="X1082" s="117">
        <v>1</v>
      </c>
      <c r="Y1082" s="10">
        <v>0</v>
      </c>
      <c r="Z1082" s="98"/>
      <c r="AA1082" s="9">
        <v>980</v>
      </c>
      <c r="AB1082" s="119" t="s">
        <v>54</v>
      </c>
      <c r="AC1082" s="117">
        <v>1</v>
      </c>
      <c r="AD1082" s="10">
        <v>0</v>
      </c>
      <c r="AE1082" s="110">
        <f>(Tabelle1[[#This Row],[gesamter Wärmebedarf unter Berücksichtigung Wirkungsgrad Gasfeuerungsanlage (Gas) '[kWh/a'] 2030]]*0.7)/8760</f>
        <v>0</v>
      </c>
      <c r="AF1082" s="8">
        <f t="shared" si="97"/>
        <v>0</v>
      </c>
      <c r="AG1082" s="119" t="s">
        <v>54</v>
      </c>
      <c r="AH1082" s="117">
        <v>1</v>
      </c>
      <c r="AI1082" s="10">
        <v>0</v>
      </c>
      <c r="AJ1082" s="98">
        <f t="shared" si="100"/>
        <v>0</v>
      </c>
      <c r="AK1082" s="119" t="s">
        <v>54</v>
      </c>
      <c r="AL1082" s="117">
        <v>1</v>
      </c>
      <c r="AM1082" s="10">
        <v>0</v>
      </c>
      <c r="AN1082" s="98"/>
      <c r="AO1082" s="119" t="s">
        <v>54</v>
      </c>
      <c r="AP1082" s="117">
        <v>1</v>
      </c>
      <c r="AQ1082" s="10">
        <v>0</v>
      </c>
      <c r="AR1082" s="98">
        <f t="shared" si="101"/>
        <v>0</v>
      </c>
      <c r="AS1082" s="119" t="s">
        <v>54</v>
      </c>
      <c r="AT1082" s="117">
        <v>1</v>
      </c>
      <c r="AU1082" s="10">
        <v>0</v>
      </c>
      <c r="AV1082" s="8"/>
    </row>
    <row r="1083" spans="1:48" x14ac:dyDescent="0.25">
      <c r="A1083" s="6">
        <v>11080</v>
      </c>
      <c r="B1083" s="6">
        <v>449217</v>
      </c>
      <c r="C1083" s="6">
        <v>5424253</v>
      </c>
      <c r="D1083" s="205">
        <v>12</v>
      </c>
      <c r="E1083" s="6" t="s">
        <v>212</v>
      </c>
      <c r="F1083" s="6">
        <v>1</v>
      </c>
      <c r="G1083" s="6">
        <v>150</v>
      </c>
      <c r="H1083" s="6">
        <v>150</v>
      </c>
      <c r="I1083" s="6">
        <v>130</v>
      </c>
      <c r="J1083" s="6">
        <f t="shared" si="96"/>
        <v>19500</v>
      </c>
      <c r="K1083" s="6"/>
      <c r="L1083" s="84">
        <f t="shared" si="98"/>
        <v>19897.959183673469</v>
      </c>
      <c r="M1083" s="7"/>
      <c r="N1083" s="7"/>
      <c r="O1083" s="7"/>
      <c r="P1083" s="7"/>
      <c r="Q1083" s="7"/>
      <c r="R1083" s="7"/>
      <c r="S1083" s="119" t="s">
        <v>54</v>
      </c>
      <c r="T1083" s="117">
        <v>1</v>
      </c>
      <c r="U1083" s="10">
        <v>0</v>
      </c>
      <c r="V1083" s="98">
        <f t="shared" si="99"/>
        <v>0</v>
      </c>
      <c r="W1083" s="119" t="s">
        <v>54</v>
      </c>
      <c r="X1083" s="117">
        <v>1</v>
      </c>
      <c r="Y1083" s="10">
        <v>0</v>
      </c>
      <c r="Z1083" s="98"/>
      <c r="AA1083" s="9">
        <v>637</v>
      </c>
      <c r="AB1083" s="119" t="s">
        <v>54</v>
      </c>
      <c r="AC1083" s="117">
        <v>1</v>
      </c>
      <c r="AD1083" s="10">
        <v>0</v>
      </c>
      <c r="AE1083" s="110">
        <f>(Tabelle1[[#This Row],[gesamter Wärmebedarf unter Berücksichtigung Wirkungsgrad Gasfeuerungsanlage (Gas) '[kWh/a'] 2030]]*0.7)/8760</f>
        <v>0</v>
      </c>
      <c r="AF1083" s="8">
        <f t="shared" si="97"/>
        <v>0</v>
      </c>
      <c r="AG1083" s="119" t="s">
        <v>54</v>
      </c>
      <c r="AH1083" s="117">
        <v>1</v>
      </c>
      <c r="AI1083" s="10">
        <v>0</v>
      </c>
      <c r="AJ1083" s="98">
        <f t="shared" si="100"/>
        <v>0</v>
      </c>
      <c r="AK1083" s="119" t="s">
        <v>54</v>
      </c>
      <c r="AL1083" s="117">
        <v>1</v>
      </c>
      <c r="AM1083" s="10">
        <v>0</v>
      </c>
      <c r="AN1083" s="98"/>
      <c r="AO1083" s="119" t="s">
        <v>54</v>
      </c>
      <c r="AP1083" s="117">
        <v>1</v>
      </c>
      <c r="AQ1083" s="10">
        <v>0</v>
      </c>
      <c r="AR1083" s="98">
        <f t="shared" si="101"/>
        <v>0</v>
      </c>
      <c r="AS1083" s="119" t="s">
        <v>54</v>
      </c>
      <c r="AT1083" s="117">
        <v>1</v>
      </c>
      <c r="AU1083" s="10">
        <v>0</v>
      </c>
      <c r="AV1083" s="8"/>
    </row>
    <row r="1084" spans="1:48" x14ac:dyDescent="0.25">
      <c r="A1084" s="6">
        <v>11081</v>
      </c>
      <c r="B1084" s="6">
        <v>449217</v>
      </c>
      <c r="C1084" s="6">
        <v>5424272</v>
      </c>
      <c r="D1084" s="205">
        <v>23</v>
      </c>
      <c r="E1084" s="75" t="s">
        <v>210</v>
      </c>
      <c r="F1084" s="6">
        <v>6.73</v>
      </c>
      <c r="G1084" s="6">
        <v>70</v>
      </c>
      <c r="H1084" s="6">
        <v>471.1</v>
      </c>
      <c r="I1084" s="6">
        <v>180</v>
      </c>
      <c r="J1084" s="6">
        <f t="shared" si="96"/>
        <v>84798</v>
      </c>
      <c r="K1084" s="6"/>
      <c r="L1084" s="84">
        <f t="shared" si="98"/>
        <v>86528.571428571435</v>
      </c>
      <c r="M1084" s="7"/>
      <c r="N1084" s="7"/>
      <c r="O1084" s="7"/>
      <c r="P1084" s="7"/>
      <c r="Q1084" s="7"/>
      <c r="R1084" s="7"/>
      <c r="S1084" s="119" t="s">
        <v>54</v>
      </c>
      <c r="T1084" s="117">
        <v>6.73</v>
      </c>
      <c r="U1084" s="10">
        <v>0</v>
      </c>
      <c r="V1084" s="98">
        <f t="shared" si="99"/>
        <v>0</v>
      </c>
      <c r="W1084" s="119" t="s">
        <v>54</v>
      </c>
      <c r="X1084" s="117">
        <v>6.73</v>
      </c>
      <c r="Y1084" s="10">
        <v>0</v>
      </c>
      <c r="Z1084" s="98"/>
      <c r="AA1084" s="9">
        <v>848</v>
      </c>
      <c r="AB1084" s="119" t="s">
        <v>54</v>
      </c>
      <c r="AC1084" s="117">
        <v>6.73</v>
      </c>
      <c r="AD1084" s="10">
        <v>0</v>
      </c>
      <c r="AE1084" s="110">
        <f>(Tabelle1[[#This Row],[gesamter Wärmebedarf unter Berücksichtigung Wirkungsgrad Gasfeuerungsanlage (Gas) '[kWh/a'] 2030]]*0.7)/8760</f>
        <v>0</v>
      </c>
      <c r="AF1084" s="8">
        <f t="shared" si="97"/>
        <v>0</v>
      </c>
      <c r="AG1084" s="119" t="s">
        <v>54</v>
      </c>
      <c r="AH1084" s="117">
        <v>6.73</v>
      </c>
      <c r="AI1084" s="10">
        <v>0</v>
      </c>
      <c r="AJ1084" s="98">
        <f t="shared" si="100"/>
        <v>0</v>
      </c>
      <c r="AK1084" s="119" t="s">
        <v>54</v>
      </c>
      <c r="AL1084" s="117">
        <v>6.73</v>
      </c>
      <c r="AM1084" s="10">
        <v>0</v>
      </c>
      <c r="AN1084" s="98"/>
      <c r="AO1084" s="119" t="s">
        <v>54</v>
      </c>
      <c r="AP1084" s="117">
        <v>6.73</v>
      </c>
      <c r="AQ1084" s="10">
        <v>0</v>
      </c>
      <c r="AR1084" s="98">
        <f t="shared" si="101"/>
        <v>0</v>
      </c>
      <c r="AS1084" s="119" t="s">
        <v>54</v>
      </c>
      <c r="AT1084" s="117">
        <v>6.73</v>
      </c>
      <c r="AU1084" s="10">
        <v>0</v>
      </c>
      <c r="AV1084" s="8"/>
    </row>
    <row r="1085" spans="1:48" x14ac:dyDescent="0.25">
      <c r="A1085" s="6">
        <v>11082</v>
      </c>
      <c r="B1085" s="6">
        <v>449230</v>
      </c>
      <c r="C1085" s="6">
        <v>5424300</v>
      </c>
      <c r="D1085" s="205">
        <v>29</v>
      </c>
      <c r="E1085" s="75" t="s">
        <v>210</v>
      </c>
      <c r="F1085" s="6">
        <v>6.73</v>
      </c>
      <c r="G1085" s="6">
        <v>70</v>
      </c>
      <c r="H1085" s="6">
        <v>471.1</v>
      </c>
      <c r="I1085" s="6">
        <v>100</v>
      </c>
      <c r="J1085" s="6">
        <f t="shared" si="96"/>
        <v>47110</v>
      </c>
      <c r="K1085" s="6"/>
      <c r="L1085" s="84">
        <f t="shared" si="98"/>
        <v>48071.428571428572</v>
      </c>
      <c r="M1085" s="7"/>
      <c r="N1085" s="7"/>
      <c r="O1085" s="7"/>
      <c r="P1085" s="7"/>
      <c r="Q1085" s="7"/>
      <c r="R1085" s="7"/>
      <c r="S1085" s="119" t="s">
        <v>53</v>
      </c>
      <c r="T1085" s="117">
        <v>6.73</v>
      </c>
      <c r="U1085" s="10">
        <v>48071.428571428572</v>
      </c>
      <c r="V1085" s="98">
        <f t="shared" si="99"/>
        <v>9.6129234257088134E-5</v>
      </c>
      <c r="W1085" s="119" t="s">
        <v>53</v>
      </c>
      <c r="X1085" s="117">
        <v>6.73</v>
      </c>
      <c r="Y1085" s="10">
        <v>48071.428571428572</v>
      </c>
      <c r="Z1085" s="98"/>
      <c r="AA1085" s="9">
        <v>726</v>
      </c>
      <c r="AB1085" s="119" t="s">
        <v>53</v>
      </c>
      <c r="AC1085" s="117">
        <v>6.73</v>
      </c>
      <c r="AD1085" s="10">
        <v>48071.428571428572</v>
      </c>
      <c r="AE1085" s="110">
        <f>(Tabelle1[[#This Row],[gesamter Wärmebedarf unter Berücksichtigung Wirkungsgrad Gasfeuerungsanlage (Gas) '[kWh/a'] 2030]]*0.7)/8760</f>
        <v>3.8413242009132422</v>
      </c>
      <c r="AF1085" s="8">
        <f t="shared" si="97"/>
        <v>9.2936196572727679E-5</v>
      </c>
      <c r="AG1085" s="119" t="s">
        <v>53</v>
      </c>
      <c r="AH1085" s="117">
        <v>6.73</v>
      </c>
      <c r="AI1085" s="10">
        <v>48071.428571428572</v>
      </c>
      <c r="AJ1085" s="98">
        <f t="shared" si="100"/>
        <v>4.5679238844193183E-5</v>
      </c>
      <c r="AK1085" s="119" t="s">
        <v>53</v>
      </c>
      <c r="AL1085" s="117">
        <v>6.73</v>
      </c>
      <c r="AM1085" s="10">
        <v>48071.428571428572</v>
      </c>
      <c r="AN1085" s="98"/>
      <c r="AO1085" s="119" t="s">
        <v>53</v>
      </c>
      <c r="AP1085" s="117">
        <v>6.73</v>
      </c>
      <c r="AQ1085" s="10">
        <v>48071.428571428572</v>
      </c>
      <c r="AR1085" s="98">
        <f t="shared" si="101"/>
        <v>4.5679238844193183E-5</v>
      </c>
      <c r="AS1085" s="119" t="s">
        <v>53</v>
      </c>
      <c r="AT1085" s="117">
        <v>6.73</v>
      </c>
      <c r="AU1085" s="10">
        <v>48071.428571428572</v>
      </c>
      <c r="AV1085" s="8"/>
    </row>
    <row r="1086" spans="1:48" x14ac:dyDescent="0.25">
      <c r="A1086" s="6">
        <v>11083</v>
      </c>
      <c r="B1086" s="6">
        <v>449255</v>
      </c>
      <c r="C1086" s="6">
        <v>5424313</v>
      </c>
      <c r="D1086" s="205">
        <v>15</v>
      </c>
      <c r="E1086" s="6" t="s">
        <v>211</v>
      </c>
      <c r="F1086" s="6">
        <v>2</v>
      </c>
      <c r="G1086" s="6">
        <v>112</v>
      </c>
      <c r="H1086" s="6">
        <v>224</v>
      </c>
      <c r="I1086" s="6">
        <v>180</v>
      </c>
      <c r="J1086" s="6">
        <f t="shared" si="96"/>
        <v>40320</v>
      </c>
      <c r="K1086" s="6"/>
      <c r="L1086" s="84">
        <f t="shared" si="98"/>
        <v>41142.857142857145</v>
      </c>
      <c r="M1086" s="7"/>
      <c r="N1086" s="7"/>
      <c r="O1086" s="7"/>
      <c r="P1086" s="7"/>
      <c r="Q1086" s="7"/>
      <c r="R1086" s="7"/>
      <c r="S1086" s="119" t="s">
        <v>53</v>
      </c>
      <c r="T1086" s="117">
        <v>2</v>
      </c>
      <c r="U1086" s="10">
        <v>41142.857142857145</v>
      </c>
      <c r="V1086" s="98">
        <f t="shared" si="99"/>
        <v>8.2274054876794602E-5</v>
      </c>
      <c r="W1086" s="119" t="s">
        <v>53</v>
      </c>
      <c r="X1086" s="117">
        <v>2</v>
      </c>
      <c r="Y1086" s="10">
        <v>41142.857142857145</v>
      </c>
      <c r="Z1086" s="98"/>
      <c r="AA1086" s="9">
        <v>1088</v>
      </c>
      <c r="AB1086" s="119" t="s">
        <v>53</v>
      </c>
      <c r="AC1086" s="117">
        <v>2</v>
      </c>
      <c r="AD1086" s="10">
        <v>41142.857142857145</v>
      </c>
      <c r="AE1086" s="110">
        <f>(Tabelle1[[#This Row],[gesamter Wärmebedarf unter Berücksichtigung Wirkungsgrad Gasfeuerungsanlage (Gas) '[kWh/a'] 2030]]*0.7)/8760</f>
        <v>3.2876712328767121</v>
      </c>
      <c r="AF1086" s="8">
        <f t="shared" si="97"/>
        <v>7.9541232133567823E-5</v>
      </c>
      <c r="AG1086" s="119" t="s">
        <v>53</v>
      </c>
      <c r="AH1086" s="117">
        <v>2</v>
      </c>
      <c r="AI1086" s="10">
        <v>41142.857142857145</v>
      </c>
      <c r="AJ1086" s="98">
        <f t="shared" si="100"/>
        <v>3.9095455533811699E-5</v>
      </c>
      <c r="AK1086" s="119" t="s">
        <v>53</v>
      </c>
      <c r="AL1086" s="117">
        <v>2</v>
      </c>
      <c r="AM1086" s="10">
        <v>41142.857142857145</v>
      </c>
      <c r="AN1086" s="98"/>
      <c r="AO1086" s="119" t="s">
        <v>53</v>
      </c>
      <c r="AP1086" s="117">
        <v>2</v>
      </c>
      <c r="AQ1086" s="10">
        <v>41142.857142857145</v>
      </c>
      <c r="AR1086" s="98">
        <f t="shared" si="101"/>
        <v>3.9095455533811699E-5</v>
      </c>
      <c r="AS1086" s="119" t="s">
        <v>53</v>
      </c>
      <c r="AT1086" s="117">
        <v>2</v>
      </c>
      <c r="AU1086" s="10">
        <v>41142.857142857145</v>
      </c>
      <c r="AV1086" s="8"/>
    </row>
    <row r="1087" spans="1:48" x14ac:dyDescent="0.25">
      <c r="A1087" s="6">
        <v>11084</v>
      </c>
      <c r="B1087" s="6">
        <v>449450</v>
      </c>
      <c r="C1087" s="6">
        <v>5424599</v>
      </c>
      <c r="D1087" s="205">
        <v>10</v>
      </c>
      <c r="E1087" s="6" t="s">
        <v>212</v>
      </c>
      <c r="F1087" s="6">
        <v>1</v>
      </c>
      <c r="G1087" s="6">
        <v>150</v>
      </c>
      <c r="H1087" s="6">
        <v>150</v>
      </c>
      <c r="I1087" s="6">
        <v>80</v>
      </c>
      <c r="J1087" s="6">
        <f t="shared" si="96"/>
        <v>12000</v>
      </c>
      <c r="K1087" s="6"/>
      <c r="L1087" s="84">
        <f t="shared" si="98"/>
        <v>12244.897959183674</v>
      </c>
      <c r="M1087" s="7"/>
      <c r="N1087" s="7"/>
      <c r="O1087" s="7"/>
      <c r="P1087" s="7"/>
      <c r="Q1087" s="7"/>
      <c r="R1087" s="7"/>
      <c r="S1087" s="119" t="s">
        <v>53</v>
      </c>
      <c r="T1087" s="117">
        <v>1</v>
      </c>
      <c r="U1087" s="10">
        <v>12244.897959183674</v>
      </c>
      <c r="V1087" s="98">
        <f t="shared" si="99"/>
        <v>2.4486325856188867E-5</v>
      </c>
      <c r="W1087" s="119" t="s">
        <v>53</v>
      </c>
      <c r="X1087" s="117">
        <v>1</v>
      </c>
      <c r="Y1087" s="10">
        <v>12244.897959183674</v>
      </c>
      <c r="Z1087" s="98"/>
      <c r="AA1087" s="9">
        <v>1209</v>
      </c>
      <c r="AB1087" s="119" t="s">
        <v>53</v>
      </c>
      <c r="AC1087" s="117">
        <v>1</v>
      </c>
      <c r="AD1087" s="10">
        <v>12244.897959183674</v>
      </c>
      <c r="AE1087" s="110">
        <f>(Tabelle1[[#This Row],[gesamter Wärmebedarf unter Berücksichtigung Wirkungsgrad Gasfeuerungsanlage (Gas) '[kWh/a'] 2030]]*0.7)/8760</f>
        <v>0.97847358121330719</v>
      </c>
      <c r="AF1087" s="8">
        <f t="shared" si="97"/>
        <v>2.3672985754038044E-5</v>
      </c>
      <c r="AG1087" s="119" t="s">
        <v>53</v>
      </c>
      <c r="AH1087" s="117">
        <v>1</v>
      </c>
      <c r="AI1087" s="10">
        <v>12244.897959183674</v>
      </c>
      <c r="AJ1087" s="98">
        <f t="shared" si="100"/>
        <v>1.1635552242205862E-5</v>
      </c>
      <c r="AK1087" s="119" t="s">
        <v>53</v>
      </c>
      <c r="AL1087" s="117">
        <v>1</v>
      </c>
      <c r="AM1087" s="10">
        <v>12244.897959183674</v>
      </c>
      <c r="AN1087" s="98"/>
      <c r="AO1087" s="119" t="s">
        <v>53</v>
      </c>
      <c r="AP1087" s="117">
        <v>1</v>
      </c>
      <c r="AQ1087" s="10">
        <v>12244.897959183674</v>
      </c>
      <c r="AR1087" s="98">
        <f t="shared" si="101"/>
        <v>1.1635552242205862E-5</v>
      </c>
      <c r="AS1087" s="119" t="s">
        <v>53</v>
      </c>
      <c r="AT1087" s="117">
        <v>1</v>
      </c>
      <c r="AU1087" s="10">
        <v>12244.897959183674</v>
      </c>
      <c r="AV1087" s="8"/>
    </row>
    <row r="1088" spans="1:48" x14ac:dyDescent="0.25">
      <c r="A1088" s="6">
        <v>11085</v>
      </c>
      <c r="B1088" s="6">
        <v>449450</v>
      </c>
      <c r="C1088" s="6">
        <v>5424612</v>
      </c>
      <c r="D1088" s="205">
        <v>18</v>
      </c>
      <c r="E1088" s="6" t="s">
        <v>212</v>
      </c>
      <c r="F1088" s="6">
        <v>1</v>
      </c>
      <c r="G1088" s="6">
        <v>150</v>
      </c>
      <c r="H1088" s="6">
        <v>150</v>
      </c>
      <c r="I1088" s="6">
        <v>170</v>
      </c>
      <c r="J1088" s="6">
        <f t="shared" si="96"/>
        <v>25500</v>
      </c>
      <c r="K1088" s="6"/>
      <c r="L1088" s="84">
        <f t="shared" si="98"/>
        <v>26020.408163265307</v>
      </c>
      <c r="M1088" s="7"/>
      <c r="N1088" s="7"/>
      <c r="O1088" s="7"/>
      <c r="P1088" s="7"/>
      <c r="Q1088" s="7"/>
      <c r="R1088" s="7"/>
      <c r="S1088" s="119" t="s">
        <v>53</v>
      </c>
      <c r="T1088" s="117">
        <v>1</v>
      </c>
      <c r="U1088" s="10">
        <v>26020.408163265307</v>
      </c>
      <c r="V1088" s="98">
        <f t="shared" si="99"/>
        <v>5.2033442444401349E-5</v>
      </c>
      <c r="W1088" s="119" t="s">
        <v>53</v>
      </c>
      <c r="X1088" s="117">
        <v>1</v>
      </c>
      <c r="Y1088" s="10">
        <v>26020.408163265307</v>
      </c>
      <c r="Z1088" s="98"/>
      <c r="AA1088" s="9">
        <v>751</v>
      </c>
      <c r="AB1088" s="119" t="s">
        <v>53</v>
      </c>
      <c r="AC1088" s="117">
        <v>1</v>
      </c>
      <c r="AD1088" s="10">
        <v>26020.408163265307</v>
      </c>
      <c r="AE1088" s="110">
        <f>(Tabelle1[[#This Row],[gesamter Wärmebedarf unter Berücksichtigung Wirkungsgrad Gasfeuerungsanlage (Gas) '[kWh/a'] 2030]]*0.7)/8760</f>
        <v>2.0792563600782779</v>
      </c>
      <c r="AF1088" s="8">
        <f t="shared" si="97"/>
        <v>5.0305094727330838E-5</v>
      </c>
      <c r="AG1088" s="119" t="s">
        <v>53</v>
      </c>
      <c r="AH1088" s="117">
        <v>1</v>
      </c>
      <c r="AI1088" s="10">
        <v>26020.408163265307</v>
      </c>
      <c r="AJ1088" s="98">
        <f t="shared" si="100"/>
        <v>2.4725548514687455E-5</v>
      </c>
      <c r="AK1088" s="119" t="s">
        <v>53</v>
      </c>
      <c r="AL1088" s="117">
        <v>1</v>
      </c>
      <c r="AM1088" s="10">
        <v>26020.408163265307</v>
      </c>
      <c r="AN1088" s="98"/>
      <c r="AO1088" s="119" t="s">
        <v>53</v>
      </c>
      <c r="AP1088" s="117">
        <v>1</v>
      </c>
      <c r="AQ1088" s="10">
        <v>26020.408163265307</v>
      </c>
      <c r="AR1088" s="98">
        <f t="shared" si="101"/>
        <v>2.4725548514687455E-5</v>
      </c>
      <c r="AS1088" s="119" t="s">
        <v>53</v>
      </c>
      <c r="AT1088" s="117">
        <v>1</v>
      </c>
      <c r="AU1088" s="10">
        <v>26020.408163265307</v>
      </c>
      <c r="AV1088" s="8"/>
    </row>
    <row r="1089" spans="1:48" x14ac:dyDescent="0.25">
      <c r="A1089" s="6">
        <v>11086</v>
      </c>
      <c r="B1089" s="6">
        <v>449480</v>
      </c>
      <c r="C1089" s="6">
        <v>5424641</v>
      </c>
      <c r="D1089" s="205">
        <v>9</v>
      </c>
      <c r="E1089" s="75" t="s">
        <v>210</v>
      </c>
      <c r="F1089" s="6">
        <v>6.73</v>
      </c>
      <c r="G1089" s="6">
        <v>70</v>
      </c>
      <c r="H1089" s="6">
        <v>471.1</v>
      </c>
      <c r="I1089" s="6">
        <v>130</v>
      </c>
      <c r="J1089" s="6">
        <f t="shared" si="96"/>
        <v>61243</v>
      </c>
      <c r="K1089" s="6"/>
      <c r="L1089" s="84">
        <f t="shared" si="98"/>
        <v>62492.857142857145</v>
      </c>
      <c r="M1089" s="7"/>
      <c r="N1089" s="7"/>
      <c r="O1089" s="7"/>
      <c r="P1089" s="7"/>
      <c r="Q1089" s="7"/>
      <c r="R1089" s="7"/>
      <c r="S1089" s="119" t="s">
        <v>53</v>
      </c>
      <c r="T1089" s="117">
        <v>6.73</v>
      </c>
      <c r="U1089" s="10">
        <v>62492.857142857145</v>
      </c>
      <c r="V1089" s="98">
        <f t="shared" si="99"/>
        <v>1.249680045342146E-4</v>
      </c>
      <c r="W1089" s="119" t="s">
        <v>53</v>
      </c>
      <c r="X1089" s="117">
        <v>6.73</v>
      </c>
      <c r="Y1089" s="10">
        <v>62492.857142857145</v>
      </c>
      <c r="Z1089" s="98"/>
      <c r="AA1089" s="9">
        <v>24</v>
      </c>
      <c r="AB1089" s="119" t="s">
        <v>53</v>
      </c>
      <c r="AC1089" s="117">
        <v>6.73</v>
      </c>
      <c r="AD1089" s="10">
        <v>62492.857142857145</v>
      </c>
      <c r="AE1089" s="110">
        <f>(Tabelle1[[#This Row],[gesamter Wärmebedarf unter Berücksichtigung Wirkungsgrad Gasfeuerungsanlage (Gas) '[kWh/a'] 2030]]*0.7)/8760</f>
        <v>4.9937214611872145</v>
      </c>
      <c r="AF1089" s="8">
        <f t="shared" si="97"/>
        <v>1.2081705554454599E-4</v>
      </c>
      <c r="AG1089" s="119" t="s">
        <v>53</v>
      </c>
      <c r="AH1089" s="117">
        <v>6.73</v>
      </c>
      <c r="AI1089" s="10">
        <v>62492.857142857145</v>
      </c>
      <c r="AJ1089" s="98">
        <f t="shared" si="100"/>
        <v>5.9383010497451138E-5</v>
      </c>
      <c r="AK1089" s="119" t="s">
        <v>53</v>
      </c>
      <c r="AL1089" s="117">
        <v>6.73</v>
      </c>
      <c r="AM1089" s="10">
        <v>62492.857142857145</v>
      </c>
      <c r="AN1089" s="98"/>
      <c r="AO1089" s="119" t="s">
        <v>53</v>
      </c>
      <c r="AP1089" s="117">
        <v>6.73</v>
      </c>
      <c r="AQ1089" s="10">
        <v>62492.857142857145</v>
      </c>
      <c r="AR1089" s="98">
        <f t="shared" si="101"/>
        <v>5.9383010497451138E-5</v>
      </c>
      <c r="AS1089" s="119" t="s">
        <v>53</v>
      </c>
      <c r="AT1089" s="117">
        <v>6.73</v>
      </c>
      <c r="AU1089" s="10">
        <v>62492.857142857145</v>
      </c>
      <c r="AV1089" s="8"/>
    </row>
    <row r="1090" spans="1:48" x14ac:dyDescent="0.25">
      <c r="A1090" s="6">
        <v>11087</v>
      </c>
      <c r="B1090" s="6">
        <v>449492</v>
      </c>
      <c r="C1090" s="6">
        <v>5424658</v>
      </c>
      <c r="D1090" s="205">
        <v>9</v>
      </c>
      <c r="E1090" s="6" t="s">
        <v>212</v>
      </c>
      <c r="F1090" s="6">
        <v>1</v>
      </c>
      <c r="G1090" s="6">
        <v>150</v>
      </c>
      <c r="H1090" s="6">
        <v>150</v>
      </c>
      <c r="I1090" s="6">
        <v>130</v>
      </c>
      <c r="J1090" s="6">
        <f t="shared" si="96"/>
        <v>19500</v>
      </c>
      <c r="K1090" s="6"/>
      <c r="L1090" s="84">
        <f t="shared" si="98"/>
        <v>19897.959183673469</v>
      </c>
      <c r="M1090" s="7"/>
      <c r="N1090" s="7"/>
      <c r="O1090" s="7"/>
      <c r="P1090" s="7"/>
      <c r="Q1090" s="7"/>
      <c r="R1090" s="7"/>
      <c r="S1090" s="119" t="s">
        <v>53</v>
      </c>
      <c r="T1090" s="117">
        <v>1</v>
      </c>
      <c r="U1090" s="10">
        <v>19897.959183673469</v>
      </c>
      <c r="V1090" s="98">
        <f t="shared" si="99"/>
        <v>3.9790279516306914E-5</v>
      </c>
      <c r="W1090" s="119" t="s">
        <v>53</v>
      </c>
      <c r="X1090" s="117">
        <v>1</v>
      </c>
      <c r="Y1090" s="10">
        <v>19897.959183673469</v>
      </c>
      <c r="Z1090" s="98"/>
      <c r="AA1090" s="9">
        <v>498</v>
      </c>
      <c r="AB1090" s="119" t="s">
        <v>53</v>
      </c>
      <c r="AC1090" s="117">
        <v>1</v>
      </c>
      <c r="AD1090" s="10">
        <v>19897.959183673469</v>
      </c>
      <c r="AE1090" s="110">
        <f>(Tabelle1[[#This Row],[gesamter Wärmebedarf unter Berücksichtigung Wirkungsgrad Gasfeuerungsanlage (Gas) '[kWh/a'] 2030]]*0.7)/8760</f>
        <v>1.5900195694716242</v>
      </c>
      <c r="AF1090" s="8">
        <f t="shared" si="97"/>
        <v>3.8468601850311814E-5</v>
      </c>
      <c r="AG1090" s="119" t="s">
        <v>54</v>
      </c>
      <c r="AH1090" s="117">
        <v>1</v>
      </c>
      <c r="AI1090" s="10">
        <v>0</v>
      </c>
      <c r="AJ1090" s="98">
        <f t="shared" si="100"/>
        <v>0</v>
      </c>
      <c r="AK1090" s="119" t="s">
        <v>54</v>
      </c>
      <c r="AL1090" s="117">
        <v>1</v>
      </c>
      <c r="AM1090" s="10">
        <v>0</v>
      </c>
      <c r="AN1090" s="98"/>
      <c r="AO1090" s="119" t="s">
        <v>54</v>
      </c>
      <c r="AP1090" s="117">
        <v>1</v>
      </c>
      <c r="AQ1090" s="10">
        <v>0</v>
      </c>
      <c r="AR1090" s="98">
        <f t="shared" si="101"/>
        <v>0</v>
      </c>
      <c r="AS1090" s="119" t="s">
        <v>54</v>
      </c>
      <c r="AT1090" s="117">
        <v>1</v>
      </c>
      <c r="AU1090" s="10">
        <v>0</v>
      </c>
      <c r="AV1090" s="8"/>
    </row>
    <row r="1091" spans="1:48" x14ac:dyDescent="0.25">
      <c r="A1091" s="6">
        <v>11088</v>
      </c>
      <c r="B1091" s="6">
        <v>449502</v>
      </c>
      <c r="C1091" s="6">
        <v>5424669</v>
      </c>
      <c r="D1091" s="205">
        <v>8</v>
      </c>
      <c r="E1091" s="75" t="s">
        <v>210</v>
      </c>
      <c r="F1091" s="6">
        <v>6.73</v>
      </c>
      <c r="G1091" s="6">
        <v>70</v>
      </c>
      <c r="H1091" s="6">
        <v>471.1</v>
      </c>
      <c r="I1091" s="6">
        <v>200</v>
      </c>
      <c r="J1091" s="6">
        <f t="shared" si="96"/>
        <v>94220</v>
      </c>
      <c r="K1091" s="6"/>
      <c r="L1091" s="84">
        <f t="shared" si="98"/>
        <v>96142.857142857145</v>
      </c>
      <c r="M1091" s="7"/>
      <c r="N1091" s="7"/>
      <c r="O1091" s="7"/>
      <c r="P1091" s="7"/>
      <c r="Q1091" s="7"/>
      <c r="R1091" s="7"/>
      <c r="S1091" s="119" t="s">
        <v>53</v>
      </c>
      <c r="T1091" s="117">
        <v>6.73</v>
      </c>
      <c r="U1091" s="10">
        <v>96142.857142857145</v>
      </c>
      <c r="V1091" s="98">
        <f t="shared" si="99"/>
        <v>1.9225846851417627E-4</v>
      </c>
      <c r="W1091" s="119" t="s">
        <v>53</v>
      </c>
      <c r="X1091" s="117">
        <v>6.73</v>
      </c>
      <c r="Y1091" s="10">
        <v>96142.857142857145</v>
      </c>
      <c r="Z1091" s="98"/>
      <c r="AA1091" s="9">
        <v>1127</v>
      </c>
      <c r="AB1091" s="119" t="s">
        <v>53</v>
      </c>
      <c r="AC1091" s="117">
        <v>6.73</v>
      </c>
      <c r="AD1091" s="10">
        <v>96142.857142857145</v>
      </c>
      <c r="AE1091" s="110">
        <f>(Tabelle1[[#This Row],[gesamter Wärmebedarf unter Berücksichtigung Wirkungsgrad Gasfeuerungsanlage (Gas) '[kWh/a'] 2030]]*0.7)/8760</f>
        <v>7.6826484018264845</v>
      </c>
      <c r="AF1091" s="8">
        <f t="shared" si="97"/>
        <v>1.8587239314545536E-4</v>
      </c>
      <c r="AG1091" s="119" t="s">
        <v>53</v>
      </c>
      <c r="AH1091" s="117">
        <v>6.73</v>
      </c>
      <c r="AI1091" s="10">
        <v>96142.857142857145</v>
      </c>
      <c r="AJ1091" s="98">
        <f t="shared" si="100"/>
        <v>9.1358477688386366E-5</v>
      </c>
      <c r="AK1091" s="119" t="s">
        <v>53</v>
      </c>
      <c r="AL1091" s="117">
        <v>6.73</v>
      </c>
      <c r="AM1091" s="10">
        <v>96142.857142857145</v>
      </c>
      <c r="AN1091" s="98"/>
      <c r="AO1091" s="119" t="s">
        <v>53</v>
      </c>
      <c r="AP1091" s="117">
        <v>6.73</v>
      </c>
      <c r="AQ1091" s="10">
        <v>96142.857142857145</v>
      </c>
      <c r="AR1091" s="98">
        <f t="shared" si="101"/>
        <v>9.1358477688386366E-5</v>
      </c>
      <c r="AS1091" s="119" t="s">
        <v>53</v>
      </c>
      <c r="AT1091" s="117">
        <v>6.73</v>
      </c>
      <c r="AU1091" s="10">
        <v>96142.857142857145</v>
      </c>
      <c r="AV1091" s="8"/>
    </row>
    <row r="1092" spans="1:48" x14ac:dyDescent="0.25">
      <c r="A1092" s="6">
        <v>11089</v>
      </c>
      <c r="B1092" s="6">
        <v>449510</v>
      </c>
      <c r="C1092" s="6">
        <v>5424686</v>
      </c>
      <c r="D1092" s="205">
        <v>11</v>
      </c>
      <c r="E1092" s="6" t="s">
        <v>211</v>
      </c>
      <c r="F1092" s="6">
        <v>2</v>
      </c>
      <c r="G1092" s="6">
        <v>112</v>
      </c>
      <c r="H1092" s="6">
        <v>224</v>
      </c>
      <c r="I1092" s="6">
        <v>200</v>
      </c>
      <c r="J1092" s="6">
        <f t="shared" ref="J1092:J1155" si="102">I1092*H1092</f>
        <v>44800</v>
      </c>
      <c r="K1092" s="6"/>
      <c r="L1092" s="84">
        <f t="shared" si="98"/>
        <v>45714.285714285717</v>
      </c>
      <c r="M1092" s="7"/>
      <c r="N1092" s="7"/>
      <c r="O1092" s="7"/>
      <c r="P1092" s="7"/>
      <c r="Q1092" s="7"/>
      <c r="R1092" s="7"/>
      <c r="S1092" s="119" t="s">
        <v>54</v>
      </c>
      <c r="T1092" s="117">
        <v>2</v>
      </c>
      <c r="U1092" s="10">
        <v>0</v>
      </c>
      <c r="V1092" s="98">
        <f t="shared" si="99"/>
        <v>0</v>
      </c>
      <c r="W1092" s="119" t="s">
        <v>54</v>
      </c>
      <c r="X1092" s="117">
        <v>2</v>
      </c>
      <c r="Y1092" s="10">
        <v>0</v>
      </c>
      <c r="Z1092" s="98"/>
      <c r="AA1092" s="9">
        <v>960</v>
      </c>
      <c r="AB1092" s="119" t="s">
        <v>54</v>
      </c>
      <c r="AC1092" s="117">
        <v>2</v>
      </c>
      <c r="AD1092" s="10">
        <v>0</v>
      </c>
      <c r="AE1092" s="110">
        <f>(Tabelle1[[#This Row],[gesamter Wärmebedarf unter Berücksichtigung Wirkungsgrad Gasfeuerungsanlage (Gas) '[kWh/a'] 2030]]*0.7)/8760</f>
        <v>0</v>
      </c>
      <c r="AF1092" s="8">
        <f t="shared" ref="AF1092:AF1155" si="103">((AD1092*$O$4)/$P$4)/31536000</f>
        <v>0</v>
      </c>
      <c r="AG1092" s="119" t="s">
        <v>54</v>
      </c>
      <c r="AH1092" s="117">
        <v>2</v>
      </c>
      <c r="AI1092" s="10">
        <v>0</v>
      </c>
      <c r="AJ1092" s="98">
        <f t="shared" si="100"/>
        <v>0</v>
      </c>
      <c r="AK1092" s="119" t="s">
        <v>54</v>
      </c>
      <c r="AL1092" s="117">
        <v>2</v>
      </c>
      <c r="AM1092" s="10">
        <v>0</v>
      </c>
      <c r="AN1092" s="98"/>
      <c r="AO1092" s="119" t="s">
        <v>54</v>
      </c>
      <c r="AP1092" s="117">
        <v>2</v>
      </c>
      <c r="AQ1092" s="10">
        <v>0</v>
      </c>
      <c r="AR1092" s="98">
        <f t="shared" si="101"/>
        <v>0</v>
      </c>
      <c r="AS1092" s="119" t="s">
        <v>54</v>
      </c>
      <c r="AT1092" s="117">
        <v>2</v>
      </c>
      <c r="AU1092" s="10">
        <v>0</v>
      </c>
      <c r="AV1092" s="8"/>
    </row>
    <row r="1093" spans="1:48" x14ac:dyDescent="0.25">
      <c r="A1093" s="6">
        <v>11090</v>
      </c>
      <c r="B1093" s="6">
        <v>449515</v>
      </c>
      <c r="C1093" s="6">
        <v>5424694</v>
      </c>
      <c r="D1093" s="205">
        <v>11</v>
      </c>
      <c r="E1093" s="75" t="s">
        <v>210</v>
      </c>
      <c r="F1093" s="6">
        <v>6.73</v>
      </c>
      <c r="G1093" s="6">
        <v>70</v>
      </c>
      <c r="H1093" s="6">
        <v>471.1</v>
      </c>
      <c r="I1093" s="6">
        <v>210</v>
      </c>
      <c r="J1093" s="6">
        <f t="shared" si="102"/>
        <v>98931</v>
      </c>
      <c r="K1093" s="6"/>
      <c r="L1093" s="84">
        <f t="shared" ref="L1093:L1156" si="104">J1093/$K$4</f>
        <v>100950</v>
      </c>
      <c r="M1093" s="7"/>
      <c r="N1093" s="7"/>
      <c r="O1093" s="7"/>
      <c r="P1093" s="7"/>
      <c r="Q1093" s="7"/>
      <c r="R1093" s="7"/>
      <c r="S1093" s="119" t="s">
        <v>54</v>
      </c>
      <c r="T1093" s="117">
        <v>6.73</v>
      </c>
      <c r="U1093" s="10">
        <v>0</v>
      </c>
      <c r="V1093" s="98">
        <f t="shared" ref="V1093:V1156" si="105">((U1093*$M$4)/$N$4)/31536000</f>
        <v>0</v>
      </c>
      <c r="W1093" s="119" t="s">
        <v>54</v>
      </c>
      <c r="X1093" s="117">
        <v>6.73</v>
      </c>
      <c r="Y1093" s="10">
        <v>0</v>
      </c>
      <c r="Z1093" s="98"/>
      <c r="AA1093" s="9">
        <v>1169</v>
      </c>
      <c r="AB1093" s="119" t="s">
        <v>54</v>
      </c>
      <c r="AC1093" s="117">
        <v>6.73</v>
      </c>
      <c r="AD1093" s="10">
        <v>0</v>
      </c>
      <c r="AE1093" s="110">
        <f>(Tabelle1[[#This Row],[gesamter Wärmebedarf unter Berücksichtigung Wirkungsgrad Gasfeuerungsanlage (Gas) '[kWh/a'] 2030]]*0.7)/8760</f>
        <v>0</v>
      </c>
      <c r="AF1093" s="8">
        <f t="shared" si="103"/>
        <v>0</v>
      </c>
      <c r="AG1093" s="119" t="s">
        <v>54</v>
      </c>
      <c r="AH1093" s="117">
        <v>6.73</v>
      </c>
      <c r="AI1093" s="10">
        <v>0</v>
      </c>
      <c r="AJ1093" s="98">
        <f t="shared" ref="AJ1093:AJ1156" si="106">((AI1093*$Q$4)/$R$4)/31536000</f>
        <v>0</v>
      </c>
      <c r="AK1093" s="119" t="s">
        <v>54</v>
      </c>
      <c r="AL1093" s="117">
        <v>6.73</v>
      </c>
      <c r="AM1093" s="10">
        <v>0</v>
      </c>
      <c r="AN1093" s="98"/>
      <c r="AO1093" s="119" t="s">
        <v>54</v>
      </c>
      <c r="AP1093" s="117">
        <v>6.73</v>
      </c>
      <c r="AQ1093" s="10">
        <v>0</v>
      </c>
      <c r="AR1093" s="98">
        <f t="shared" ref="AR1093:AR1156" si="107">((AQ1093*$Q$4)/$R$4)/31536000</f>
        <v>0</v>
      </c>
      <c r="AS1093" s="119" t="s">
        <v>54</v>
      </c>
      <c r="AT1093" s="117">
        <v>6.73</v>
      </c>
      <c r="AU1093" s="10">
        <v>0</v>
      </c>
      <c r="AV1093" s="8"/>
    </row>
    <row r="1094" spans="1:48" x14ac:dyDescent="0.25">
      <c r="A1094" s="6">
        <v>11091</v>
      </c>
      <c r="B1094" s="6">
        <v>449527</v>
      </c>
      <c r="C1094" s="6">
        <v>5424713</v>
      </c>
      <c r="D1094" s="205">
        <v>9</v>
      </c>
      <c r="E1094" s="6" t="s">
        <v>195</v>
      </c>
      <c r="F1094" s="6">
        <v>1</v>
      </c>
      <c r="G1094" s="6">
        <v>90</v>
      </c>
      <c r="H1094" s="6">
        <v>90</v>
      </c>
      <c r="I1094" s="6">
        <v>180</v>
      </c>
      <c r="J1094" s="6">
        <f t="shared" si="102"/>
        <v>16200</v>
      </c>
      <c r="K1094" s="6"/>
      <c r="L1094" s="84">
        <f t="shared" si="104"/>
        <v>16530.612244897959</v>
      </c>
      <c r="M1094" s="7"/>
      <c r="N1094" s="7"/>
      <c r="O1094" s="7"/>
      <c r="P1094" s="7"/>
      <c r="Q1094" s="7"/>
      <c r="R1094" s="7"/>
      <c r="S1094" s="119" t="s">
        <v>54</v>
      </c>
      <c r="T1094" s="117">
        <v>1</v>
      </c>
      <c r="U1094" s="10">
        <v>0</v>
      </c>
      <c r="V1094" s="98">
        <f t="shared" si="105"/>
        <v>0</v>
      </c>
      <c r="W1094" s="119" t="s">
        <v>54</v>
      </c>
      <c r="X1094" s="117">
        <v>1</v>
      </c>
      <c r="Y1094" s="10">
        <v>0</v>
      </c>
      <c r="Z1094" s="98"/>
      <c r="AA1094" s="9">
        <v>361</v>
      </c>
      <c r="AB1094" s="119" t="s">
        <v>54</v>
      </c>
      <c r="AC1094" s="117">
        <v>1</v>
      </c>
      <c r="AD1094" s="10">
        <v>0</v>
      </c>
      <c r="AE1094" s="110">
        <f>(Tabelle1[[#This Row],[gesamter Wärmebedarf unter Berücksichtigung Wirkungsgrad Gasfeuerungsanlage (Gas) '[kWh/a'] 2030]]*0.7)/8760</f>
        <v>0</v>
      </c>
      <c r="AF1094" s="8">
        <f t="shared" si="103"/>
        <v>0</v>
      </c>
      <c r="AG1094" s="119" t="s">
        <v>54</v>
      </c>
      <c r="AH1094" s="117">
        <v>1</v>
      </c>
      <c r="AI1094" s="10">
        <v>0</v>
      </c>
      <c r="AJ1094" s="98">
        <f t="shared" si="106"/>
        <v>0</v>
      </c>
      <c r="AK1094" s="119" t="s">
        <v>54</v>
      </c>
      <c r="AL1094" s="117">
        <v>1</v>
      </c>
      <c r="AM1094" s="10">
        <v>0</v>
      </c>
      <c r="AN1094" s="98"/>
      <c r="AO1094" s="119" t="s">
        <v>54</v>
      </c>
      <c r="AP1094" s="117">
        <v>1</v>
      </c>
      <c r="AQ1094" s="10">
        <v>0</v>
      </c>
      <c r="AR1094" s="98">
        <f t="shared" si="107"/>
        <v>0</v>
      </c>
      <c r="AS1094" s="119" t="s">
        <v>54</v>
      </c>
      <c r="AT1094" s="117">
        <v>1</v>
      </c>
      <c r="AU1094" s="10">
        <v>0</v>
      </c>
      <c r="AV1094" s="8"/>
    </row>
    <row r="1095" spans="1:48" x14ac:dyDescent="0.25">
      <c r="A1095" s="6">
        <v>11092</v>
      </c>
      <c r="B1095" s="6">
        <v>449436</v>
      </c>
      <c r="C1095" s="6">
        <v>5424380</v>
      </c>
      <c r="D1095" s="205">
        <v>18</v>
      </c>
      <c r="E1095" s="75" t="s">
        <v>210</v>
      </c>
      <c r="F1095" s="6">
        <v>6.73</v>
      </c>
      <c r="G1095" s="6">
        <v>70</v>
      </c>
      <c r="H1095" s="6">
        <v>471.1</v>
      </c>
      <c r="I1095" s="6">
        <v>210</v>
      </c>
      <c r="J1095" s="6">
        <f t="shared" si="102"/>
        <v>98931</v>
      </c>
      <c r="K1095" s="6"/>
      <c r="L1095" s="84">
        <f t="shared" si="104"/>
        <v>100950</v>
      </c>
      <c r="M1095" s="7"/>
      <c r="N1095" s="7"/>
      <c r="O1095" s="7"/>
      <c r="P1095" s="7"/>
      <c r="Q1095" s="7"/>
      <c r="R1095" s="7"/>
      <c r="S1095" s="119" t="s">
        <v>53</v>
      </c>
      <c r="T1095" s="117">
        <v>6.73</v>
      </c>
      <c r="U1095" s="10">
        <v>100950</v>
      </c>
      <c r="V1095" s="98">
        <f t="shared" si="105"/>
        <v>2.0187139193988509E-4</v>
      </c>
      <c r="W1095" s="119" t="s">
        <v>53</v>
      </c>
      <c r="X1095" s="117">
        <v>6.73</v>
      </c>
      <c r="Y1095" s="10">
        <v>100950</v>
      </c>
      <c r="Z1095" s="98"/>
      <c r="AA1095" s="9">
        <v>506</v>
      </c>
      <c r="AB1095" s="119" t="s">
        <v>53</v>
      </c>
      <c r="AC1095" s="117">
        <v>6.73</v>
      </c>
      <c r="AD1095" s="10">
        <v>100950</v>
      </c>
      <c r="AE1095" s="110">
        <f>(Tabelle1[[#This Row],[gesamter Wärmebedarf unter Berücksichtigung Wirkungsgrad Gasfeuerungsanlage (Gas) '[kWh/a'] 2030]]*0.7)/8760</f>
        <v>8.0667808219178081</v>
      </c>
      <c r="AF1095" s="8">
        <f t="shared" si="103"/>
        <v>1.9516601280272812E-4</v>
      </c>
      <c r="AG1095" s="119" t="s">
        <v>53</v>
      </c>
      <c r="AH1095" s="117">
        <v>6.73</v>
      </c>
      <c r="AI1095" s="10">
        <v>100950</v>
      </c>
      <c r="AJ1095" s="98">
        <f t="shared" si="106"/>
        <v>9.5926401572805678E-5</v>
      </c>
      <c r="AK1095" s="119" t="s">
        <v>53</v>
      </c>
      <c r="AL1095" s="117">
        <v>6.73</v>
      </c>
      <c r="AM1095" s="10">
        <v>100950</v>
      </c>
      <c r="AN1095" s="98"/>
      <c r="AO1095" s="119" t="s">
        <v>54</v>
      </c>
      <c r="AP1095" s="117">
        <v>6.73</v>
      </c>
      <c r="AQ1095" s="10">
        <v>0</v>
      </c>
      <c r="AR1095" s="98">
        <f t="shared" si="107"/>
        <v>0</v>
      </c>
      <c r="AS1095" s="119" t="s">
        <v>54</v>
      </c>
      <c r="AT1095" s="117">
        <v>6.73</v>
      </c>
      <c r="AU1095" s="10">
        <v>0</v>
      </c>
      <c r="AV1095" s="8"/>
    </row>
    <row r="1096" spans="1:48" x14ac:dyDescent="0.25">
      <c r="A1096" s="6">
        <v>11093</v>
      </c>
      <c r="B1096" s="6">
        <v>449429</v>
      </c>
      <c r="C1096" s="6">
        <v>5424383</v>
      </c>
      <c r="D1096" s="205">
        <v>17</v>
      </c>
      <c r="E1096" s="6" t="s">
        <v>212</v>
      </c>
      <c r="F1096" s="6">
        <v>1</v>
      </c>
      <c r="G1096" s="6">
        <v>150</v>
      </c>
      <c r="H1096" s="6">
        <v>150</v>
      </c>
      <c r="I1096" s="6">
        <v>100</v>
      </c>
      <c r="J1096" s="6">
        <f t="shared" si="102"/>
        <v>15000</v>
      </c>
      <c r="K1096" s="6"/>
      <c r="L1096" s="84">
        <f t="shared" si="104"/>
        <v>15306.122448979591</v>
      </c>
      <c r="M1096" s="7"/>
      <c r="N1096" s="7"/>
      <c r="O1096" s="7"/>
      <c r="P1096" s="7"/>
      <c r="Q1096" s="7"/>
      <c r="R1096" s="7"/>
      <c r="S1096" s="119" t="s">
        <v>53</v>
      </c>
      <c r="T1096" s="117">
        <v>1</v>
      </c>
      <c r="U1096" s="10">
        <v>15306.122448979591</v>
      </c>
      <c r="V1096" s="98">
        <f t="shared" si="105"/>
        <v>3.0607907320236087E-5</v>
      </c>
      <c r="W1096" s="119" t="s">
        <v>53</v>
      </c>
      <c r="X1096" s="117">
        <v>1</v>
      </c>
      <c r="Y1096" s="10">
        <v>15306.122448979591</v>
      </c>
      <c r="Z1096" s="98"/>
      <c r="AA1096" s="9">
        <v>1519</v>
      </c>
      <c r="AB1096" s="119" t="s">
        <v>53</v>
      </c>
      <c r="AC1096" s="117">
        <v>1</v>
      </c>
      <c r="AD1096" s="10">
        <v>15306.122448979591</v>
      </c>
      <c r="AE1096" s="110">
        <f>(Tabelle1[[#This Row],[gesamter Wärmebedarf unter Berücksichtigung Wirkungsgrad Gasfeuerungsanlage (Gas) '[kWh/a'] 2030]]*0.7)/8760</f>
        <v>1.2230919765166339</v>
      </c>
      <c r="AF1096" s="8">
        <f t="shared" si="103"/>
        <v>2.9591232192547556E-5</v>
      </c>
      <c r="AG1096" s="119" t="s">
        <v>54</v>
      </c>
      <c r="AH1096" s="117">
        <v>1</v>
      </c>
      <c r="AI1096" s="10">
        <v>0</v>
      </c>
      <c r="AJ1096" s="98">
        <f t="shared" si="106"/>
        <v>0</v>
      </c>
      <c r="AK1096" s="119" t="s">
        <v>54</v>
      </c>
      <c r="AL1096" s="117">
        <v>1</v>
      </c>
      <c r="AM1096" s="10">
        <v>0</v>
      </c>
      <c r="AN1096" s="98"/>
      <c r="AO1096" s="119" t="s">
        <v>54</v>
      </c>
      <c r="AP1096" s="117">
        <v>1</v>
      </c>
      <c r="AQ1096" s="10">
        <v>0</v>
      </c>
      <c r="AR1096" s="98">
        <f t="shared" si="107"/>
        <v>0</v>
      </c>
      <c r="AS1096" s="119" t="s">
        <v>54</v>
      </c>
      <c r="AT1096" s="117">
        <v>1</v>
      </c>
      <c r="AU1096" s="10">
        <v>0</v>
      </c>
      <c r="AV1096" s="8"/>
    </row>
    <row r="1097" spans="1:48" x14ac:dyDescent="0.25">
      <c r="A1097" s="6">
        <v>11094</v>
      </c>
      <c r="B1097" s="6">
        <v>449454</v>
      </c>
      <c r="C1097" s="6">
        <v>5424366</v>
      </c>
      <c r="D1097" s="205">
        <v>17</v>
      </c>
      <c r="E1097" s="6" t="s">
        <v>211</v>
      </c>
      <c r="F1097" s="6">
        <v>2</v>
      </c>
      <c r="G1097" s="6">
        <v>112</v>
      </c>
      <c r="H1097" s="6">
        <v>224</v>
      </c>
      <c r="I1097" s="6">
        <v>160</v>
      </c>
      <c r="J1097" s="6">
        <f t="shared" si="102"/>
        <v>35840</v>
      </c>
      <c r="K1097" s="6"/>
      <c r="L1097" s="84">
        <f t="shared" si="104"/>
        <v>36571.428571428572</v>
      </c>
      <c r="M1097" s="7"/>
      <c r="N1097" s="7"/>
      <c r="O1097" s="7"/>
      <c r="P1097" s="7"/>
      <c r="Q1097" s="7"/>
      <c r="R1097" s="7"/>
      <c r="S1097" s="119" t="s">
        <v>54</v>
      </c>
      <c r="T1097" s="117">
        <v>2</v>
      </c>
      <c r="U1097" s="10">
        <v>0</v>
      </c>
      <c r="V1097" s="98">
        <f t="shared" si="105"/>
        <v>0</v>
      </c>
      <c r="W1097" s="119" t="s">
        <v>54</v>
      </c>
      <c r="X1097" s="117">
        <v>2</v>
      </c>
      <c r="Y1097" s="10">
        <v>0</v>
      </c>
      <c r="Z1097" s="98"/>
      <c r="AA1097" s="9">
        <v>1142</v>
      </c>
      <c r="AB1097" s="119" t="s">
        <v>54</v>
      </c>
      <c r="AC1097" s="117">
        <v>2</v>
      </c>
      <c r="AD1097" s="10">
        <v>0</v>
      </c>
      <c r="AE1097" s="110">
        <f>(Tabelle1[[#This Row],[gesamter Wärmebedarf unter Berücksichtigung Wirkungsgrad Gasfeuerungsanlage (Gas) '[kWh/a'] 2030]]*0.7)/8760</f>
        <v>0</v>
      </c>
      <c r="AF1097" s="8">
        <f t="shared" si="103"/>
        <v>0</v>
      </c>
      <c r="AG1097" s="119" t="s">
        <v>54</v>
      </c>
      <c r="AH1097" s="117">
        <v>2</v>
      </c>
      <c r="AI1097" s="10">
        <v>0</v>
      </c>
      <c r="AJ1097" s="98">
        <f t="shared" si="106"/>
        <v>0</v>
      </c>
      <c r="AK1097" s="119" t="s">
        <v>54</v>
      </c>
      <c r="AL1097" s="117">
        <v>2</v>
      </c>
      <c r="AM1097" s="10">
        <v>0</v>
      </c>
      <c r="AN1097" s="98"/>
      <c r="AO1097" s="119" t="s">
        <v>54</v>
      </c>
      <c r="AP1097" s="117">
        <v>2</v>
      </c>
      <c r="AQ1097" s="10">
        <v>0</v>
      </c>
      <c r="AR1097" s="98">
        <f t="shared" si="107"/>
        <v>0</v>
      </c>
      <c r="AS1097" s="119" t="s">
        <v>54</v>
      </c>
      <c r="AT1097" s="117">
        <v>2</v>
      </c>
      <c r="AU1097" s="10">
        <v>0</v>
      </c>
      <c r="AV1097" s="8"/>
    </row>
    <row r="1098" spans="1:48" x14ac:dyDescent="0.25">
      <c r="A1098" s="6">
        <v>11095</v>
      </c>
      <c r="B1098" s="6">
        <v>449446</v>
      </c>
      <c r="C1098" s="6">
        <v>5424370</v>
      </c>
      <c r="D1098" s="205">
        <v>16</v>
      </c>
      <c r="E1098" s="75" t="s">
        <v>210</v>
      </c>
      <c r="F1098" s="6">
        <v>6.73</v>
      </c>
      <c r="G1098" s="6">
        <v>70</v>
      </c>
      <c r="H1098" s="6">
        <v>471.1</v>
      </c>
      <c r="I1098" s="6">
        <v>250</v>
      </c>
      <c r="J1098" s="6">
        <f t="shared" si="102"/>
        <v>117775</v>
      </c>
      <c r="K1098" s="6"/>
      <c r="L1098" s="84">
        <f t="shared" si="104"/>
        <v>120178.57142857143</v>
      </c>
      <c r="M1098" s="7"/>
      <c r="N1098" s="7"/>
      <c r="O1098" s="7"/>
      <c r="P1098" s="7"/>
      <c r="Q1098" s="7"/>
      <c r="R1098" s="7"/>
      <c r="S1098" s="119" t="s">
        <v>53</v>
      </c>
      <c r="T1098" s="117">
        <v>6.73</v>
      </c>
      <c r="U1098" s="10">
        <v>120178.57142857143</v>
      </c>
      <c r="V1098" s="98">
        <f t="shared" si="105"/>
        <v>2.4032308564272037E-4</v>
      </c>
      <c r="W1098" s="119" t="s">
        <v>53</v>
      </c>
      <c r="X1098" s="117">
        <v>6.73</v>
      </c>
      <c r="Y1098" s="10">
        <v>120178.57142857143</v>
      </c>
      <c r="Z1098" s="98"/>
      <c r="AA1098" s="9">
        <v>1624</v>
      </c>
      <c r="AB1098" s="119" t="s">
        <v>53</v>
      </c>
      <c r="AC1098" s="117">
        <v>6.73</v>
      </c>
      <c r="AD1098" s="10">
        <v>120178.57142857143</v>
      </c>
      <c r="AE1098" s="110">
        <f>(Tabelle1[[#This Row],[gesamter Wärmebedarf unter Berücksichtigung Wirkungsgrad Gasfeuerungsanlage (Gas) '[kWh/a'] 2030]]*0.7)/8760</f>
        <v>9.6033105022831045</v>
      </c>
      <c r="AF1098" s="8">
        <f t="shared" si="103"/>
        <v>2.3234049143181919E-4</v>
      </c>
      <c r="AG1098" s="119" t="s">
        <v>53</v>
      </c>
      <c r="AH1098" s="117">
        <v>6.73</v>
      </c>
      <c r="AI1098" s="10">
        <v>120178.57142857143</v>
      </c>
      <c r="AJ1098" s="98">
        <f t="shared" si="106"/>
        <v>1.1419809711048295E-4</v>
      </c>
      <c r="AK1098" s="119" t="s">
        <v>53</v>
      </c>
      <c r="AL1098" s="117">
        <v>6.73</v>
      </c>
      <c r="AM1098" s="10">
        <v>120178.57142857143</v>
      </c>
      <c r="AN1098" s="98"/>
      <c r="AO1098" s="119" t="s">
        <v>54</v>
      </c>
      <c r="AP1098" s="117">
        <v>6.73</v>
      </c>
      <c r="AQ1098" s="10">
        <v>0</v>
      </c>
      <c r="AR1098" s="98">
        <f t="shared" si="107"/>
        <v>0</v>
      </c>
      <c r="AS1098" s="119" t="s">
        <v>54</v>
      </c>
      <c r="AT1098" s="117">
        <v>6.73</v>
      </c>
      <c r="AU1098" s="10">
        <v>0</v>
      </c>
      <c r="AV1098" s="8"/>
    </row>
    <row r="1099" spans="1:48" x14ac:dyDescent="0.25">
      <c r="A1099" s="6">
        <v>11096</v>
      </c>
      <c r="B1099" s="6">
        <v>449466</v>
      </c>
      <c r="C1099" s="6">
        <v>5424358</v>
      </c>
      <c r="D1099" s="205">
        <v>18</v>
      </c>
      <c r="E1099" s="75" t="s">
        <v>210</v>
      </c>
      <c r="F1099" s="6">
        <v>6.73</v>
      </c>
      <c r="G1099" s="6">
        <v>70</v>
      </c>
      <c r="H1099" s="6">
        <v>471.1</v>
      </c>
      <c r="I1099" s="6">
        <v>200</v>
      </c>
      <c r="J1099" s="6">
        <f t="shared" si="102"/>
        <v>94220</v>
      </c>
      <c r="K1099" s="6"/>
      <c r="L1099" s="84">
        <f t="shared" si="104"/>
        <v>96142.857142857145</v>
      </c>
      <c r="M1099" s="7"/>
      <c r="N1099" s="7"/>
      <c r="O1099" s="7"/>
      <c r="P1099" s="7"/>
      <c r="Q1099" s="7"/>
      <c r="R1099" s="7"/>
      <c r="S1099" s="119" t="s">
        <v>54</v>
      </c>
      <c r="T1099" s="117">
        <v>6.73</v>
      </c>
      <c r="U1099" s="10">
        <v>0</v>
      </c>
      <c r="V1099" s="98">
        <f t="shared" si="105"/>
        <v>0</v>
      </c>
      <c r="W1099" s="119" t="s">
        <v>54</v>
      </c>
      <c r="X1099" s="117">
        <v>6.73</v>
      </c>
      <c r="Y1099" s="10">
        <v>0</v>
      </c>
      <c r="Z1099" s="98"/>
      <c r="AA1099" s="9">
        <v>364</v>
      </c>
      <c r="AB1099" s="119" t="s">
        <v>54</v>
      </c>
      <c r="AC1099" s="117">
        <v>6.73</v>
      </c>
      <c r="AD1099" s="10">
        <v>0</v>
      </c>
      <c r="AE1099" s="110">
        <f>(Tabelle1[[#This Row],[gesamter Wärmebedarf unter Berücksichtigung Wirkungsgrad Gasfeuerungsanlage (Gas) '[kWh/a'] 2030]]*0.7)/8760</f>
        <v>0</v>
      </c>
      <c r="AF1099" s="8">
        <f t="shared" si="103"/>
        <v>0</v>
      </c>
      <c r="AG1099" s="119" t="s">
        <v>54</v>
      </c>
      <c r="AH1099" s="117">
        <v>6.73</v>
      </c>
      <c r="AI1099" s="10">
        <v>0</v>
      </c>
      <c r="AJ1099" s="98">
        <f t="shared" si="106"/>
        <v>0</v>
      </c>
      <c r="AK1099" s="119" t="s">
        <v>54</v>
      </c>
      <c r="AL1099" s="117">
        <v>6.73</v>
      </c>
      <c r="AM1099" s="10">
        <v>0</v>
      </c>
      <c r="AN1099" s="98"/>
      <c r="AO1099" s="119" t="s">
        <v>54</v>
      </c>
      <c r="AP1099" s="117">
        <v>6.73</v>
      </c>
      <c r="AQ1099" s="10">
        <v>0</v>
      </c>
      <c r="AR1099" s="98">
        <f t="shared" si="107"/>
        <v>0</v>
      </c>
      <c r="AS1099" s="119" t="s">
        <v>54</v>
      </c>
      <c r="AT1099" s="117">
        <v>6.73</v>
      </c>
      <c r="AU1099" s="10">
        <v>0</v>
      </c>
      <c r="AV1099" s="8"/>
    </row>
    <row r="1100" spans="1:48" x14ac:dyDescent="0.25">
      <c r="A1100" s="6">
        <v>11097</v>
      </c>
      <c r="B1100" s="6">
        <v>449471</v>
      </c>
      <c r="C1100" s="6">
        <v>5424354</v>
      </c>
      <c r="D1100" s="205">
        <v>18</v>
      </c>
      <c r="E1100" s="6" t="s">
        <v>211</v>
      </c>
      <c r="F1100" s="6">
        <v>2</v>
      </c>
      <c r="G1100" s="6">
        <v>112</v>
      </c>
      <c r="H1100" s="6">
        <v>224</v>
      </c>
      <c r="I1100" s="6">
        <v>100</v>
      </c>
      <c r="J1100" s="6">
        <f t="shared" si="102"/>
        <v>22400</v>
      </c>
      <c r="K1100" s="6"/>
      <c r="L1100" s="84">
        <f t="shared" si="104"/>
        <v>22857.142857142859</v>
      </c>
      <c r="M1100" s="7"/>
      <c r="N1100" s="7"/>
      <c r="O1100" s="7"/>
      <c r="P1100" s="7"/>
      <c r="Q1100" s="7"/>
      <c r="R1100" s="7"/>
      <c r="S1100" s="119" t="s">
        <v>54</v>
      </c>
      <c r="T1100" s="117">
        <v>2</v>
      </c>
      <c r="U1100" s="10">
        <v>0</v>
      </c>
      <c r="V1100" s="98">
        <f t="shared" si="105"/>
        <v>0</v>
      </c>
      <c r="W1100" s="119" t="s">
        <v>54</v>
      </c>
      <c r="X1100" s="117">
        <v>2</v>
      </c>
      <c r="Y1100" s="10">
        <v>0</v>
      </c>
      <c r="Z1100" s="98"/>
      <c r="AA1100" s="9">
        <v>807</v>
      </c>
      <c r="AB1100" s="119" t="s">
        <v>54</v>
      </c>
      <c r="AC1100" s="117">
        <v>2</v>
      </c>
      <c r="AD1100" s="10">
        <v>0</v>
      </c>
      <c r="AE1100" s="110">
        <f>(Tabelle1[[#This Row],[gesamter Wärmebedarf unter Berücksichtigung Wirkungsgrad Gasfeuerungsanlage (Gas) '[kWh/a'] 2030]]*0.7)/8760</f>
        <v>0</v>
      </c>
      <c r="AF1100" s="8">
        <f t="shared" si="103"/>
        <v>0</v>
      </c>
      <c r="AG1100" s="119" t="s">
        <v>54</v>
      </c>
      <c r="AH1100" s="117">
        <v>2</v>
      </c>
      <c r="AI1100" s="10">
        <v>0</v>
      </c>
      <c r="AJ1100" s="98">
        <f t="shared" si="106"/>
        <v>0</v>
      </c>
      <c r="AK1100" s="119" t="s">
        <v>54</v>
      </c>
      <c r="AL1100" s="117">
        <v>2</v>
      </c>
      <c r="AM1100" s="10">
        <v>0</v>
      </c>
      <c r="AN1100" s="98"/>
      <c r="AO1100" s="119" t="s">
        <v>54</v>
      </c>
      <c r="AP1100" s="117">
        <v>2</v>
      </c>
      <c r="AQ1100" s="10">
        <v>0</v>
      </c>
      <c r="AR1100" s="98">
        <f t="shared" si="107"/>
        <v>0</v>
      </c>
      <c r="AS1100" s="119" t="s">
        <v>54</v>
      </c>
      <c r="AT1100" s="117">
        <v>2</v>
      </c>
      <c r="AU1100" s="10">
        <v>0</v>
      </c>
      <c r="AV1100" s="8"/>
    </row>
    <row r="1101" spans="1:48" x14ac:dyDescent="0.25">
      <c r="A1101" s="6">
        <v>11098</v>
      </c>
      <c r="B1101" s="6">
        <v>449484</v>
      </c>
      <c r="C1101" s="6">
        <v>5424347</v>
      </c>
      <c r="D1101" s="205">
        <v>19</v>
      </c>
      <c r="E1101" s="6" t="s">
        <v>212</v>
      </c>
      <c r="F1101" s="6">
        <v>1</v>
      </c>
      <c r="G1101" s="6">
        <v>150</v>
      </c>
      <c r="H1101" s="6">
        <v>150</v>
      </c>
      <c r="I1101" s="6">
        <v>180</v>
      </c>
      <c r="J1101" s="6">
        <f t="shared" si="102"/>
        <v>27000</v>
      </c>
      <c r="K1101" s="6"/>
      <c r="L1101" s="84">
        <f t="shared" si="104"/>
        <v>27551.020408163266</v>
      </c>
      <c r="M1101" s="7"/>
      <c r="N1101" s="7"/>
      <c r="O1101" s="7"/>
      <c r="P1101" s="7"/>
      <c r="Q1101" s="7"/>
      <c r="R1101" s="7"/>
      <c r="S1101" s="119" t="s">
        <v>53</v>
      </c>
      <c r="T1101" s="117">
        <v>1</v>
      </c>
      <c r="U1101" s="10">
        <v>27551.020408163266</v>
      </c>
      <c r="V1101" s="98">
        <f t="shared" si="105"/>
        <v>5.5094233176424957E-5</v>
      </c>
      <c r="W1101" s="119" t="s">
        <v>53</v>
      </c>
      <c r="X1101" s="117">
        <v>1</v>
      </c>
      <c r="Y1101" s="10">
        <v>27551.020408163266</v>
      </c>
      <c r="Z1101" s="98"/>
      <c r="AA1101" s="9">
        <v>103</v>
      </c>
      <c r="AB1101" s="119" t="s">
        <v>53</v>
      </c>
      <c r="AC1101" s="117">
        <v>1</v>
      </c>
      <c r="AD1101" s="10">
        <v>27551.020408163266</v>
      </c>
      <c r="AE1101" s="110">
        <f>(Tabelle1[[#This Row],[gesamter Wärmebedarf unter Berücksichtigung Wirkungsgrad Gasfeuerungsanlage (Gas) '[kWh/a'] 2030]]*0.7)/8760</f>
        <v>2.2015655577299413</v>
      </c>
      <c r="AF1101" s="8">
        <f t="shared" si="103"/>
        <v>5.3264217946585601E-5</v>
      </c>
      <c r="AG1101" s="119" t="s">
        <v>53</v>
      </c>
      <c r="AH1101" s="117">
        <v>1</v>
      </c>
      <c r="AI1101" s="10">
        <v>27551.020408163266</v>
      </c>
      <c r="AJ1101" s="98">
        <f t="shared" si="106"/>
        <v>2.6179992544963188E-5</v>
      </c>
      <c r="AK1101" s="119" t="s">
        <v>53</v>
      </c>
      <c r="AL1101" s="117">
        <v>1</v>
      </c>
      <c r="AM1101" s="10">
        <v>27551.020408163266</v>
      </c>
      <c r="AN1101" s="98"/>
      <c r="AO1101" s="119" t="s">
        <v>53</v>
      </c>
      <c r="AP1101" s="117">
        <v>1</v>
      </c>
      <c r="AQ1101" s="10">
        <v>27551.020408163266</v>
      </c>
      <c r="AR1101" s="98">
        <f t="shared" si="107"/>
        <v>2.6179992544963188E-5</v>
      </c>
      <c r="AS1101" s="119" t="s">
        <v>53</v>
      </c>
      <c r="AT1101" s="117">
        <v>1</v>
      </c>
      <c r="AU1101" s="10">
        <v>27551.020408163266</v>
      </c>
      <c r="AV1101" s="8"/>
    </row>
    <row r="1102" spans="1:48" x14ac:dyDescent="0.25">
      <c r="A1102" s="6">
        <v>11099</v>
      </c>
      <c r="B1102" s="6">
        <v>449490</v>
      </c>
      <c r="C1102" s="6">
        <v>5424342</v>
      </c>
      <c r="D1102" s="205">
        <v>19</v>
      </c>
      <c r="E1102" s="75" t="s">
        <v>210</v>
      </c>
      <c r="F1102" s="6">
        <v>6.73</v>
      </c>
      <c r="G1102" s="6">
        <v>70</v>
      </c>
      <c r="H1102" s="6">
        <v>471.1</v>
      </c>
      <c r="I1102" s="6">
        <v>230</v>
      </c>
      <c r="J1102" s="6">
        <f t="shared" si="102"/>
        <v>108353</v>
      </c>
      <c r="K1102" s="6"/>
      <c r="L1102" s="84">
        <f t="shared" si="104"/>
        <v>110564.28571428571</v>
      </c>
      <c r="M1102" s="7"/>
      <c r="N1102" s="7"/>
      <c r="O1102" s="7"/>
      <c r="P1102" s="7"/>
      <c r="Q1102" s="7"/>
      <c r="R1102" s="7"/>
      <c r="S1102" s="119" t="s">
        <v>53</v>
      </c>
      <c r="T1102" s="117">
        <v>6.73</v>
      </c>
      <c r="U1102" s="10">
        <v>110564.28571428571</v>
      </c>
      <c r="V1102" s="98">
        <f t="shared" si="105"/>
        <v>2.2109723879130269E-4</v>
      </c>
      <c r="W1102" s="119" t="s">
        <v>53</v>
      </c>
      <c r="X1102" s="117">
        <v>6.73</v>
      </c>
      <c r="Y1102" s="10">
        <v>110564.28571428571</v>
      </c>
      <c r="Z1102" s="98"/>
      <c r="AA1102" s="9">
        <v>1471</v>
      </c>
      <c r="AB1102" s="119" t="s">
        <v>53</v>
      </c>
      <c r="AC1102" s="117">
        <v>6.73</v>
      </c>
      <c r="AD1102" s="10">
        <v>110564.28571428571</v>
      </c>
      <c r="AE1102" s="110">
        <f>(Tabelle1[[#This Row],[gesamter Wärmebedarf unter Berücksichtigung Wirkungsgrad Gasfeuerungsanlage (Gas) '[kWh/a'] 2030]]*0.7)/8760</f>
        <v>8.8350456621004554</v>
      </c>
      <c r="AF1102" s="8">
        <f t="shared" si="103"/>
        <v>2.1375325211727366E-4</v>
      </c>
      <c r="AG1102" s="119" t="s">
        <v>53</v>
      </c>
      <c r="AH1102" s="117">
        <v>6.73</v>
      </c>
      <c r="AI1102" s="10">
        <v>110564.28571428571</v>
      </c>
      <c r="AJ1102" s="98">
        <f t="shared" si="106"/>
        <v>1.050622493416443E-4</v>
      </c>
      <c r="AK1102" s="119" t="s">
        <v>53</v>
      </c>
      <c r="AL1102" s="117">
        <v>6.73</v>
      </c>
      <c r="AM1102" s="10">
        <v>110564.28571428571</v>
      </c>
      <c r="AN1102" s="98"/>
      <c r="AO1102" s="119" t="s">
        <v>53</v>
      </c>
      <c r="AP1102" s="117">
        <v>6.73</v>
      </c>
      <c r="AQ1102" s="10">
        <v>110564.28571428571</v>
      </c>
      <c r="AR1102" s="98">
        <f t="shared" si="107"/>
        <v>1.050622493416443E-4</v>
      </c>
      <c r="AS1102" s="119" t="s">
        <v>53</v>
      </c>
      <c r="AT1102" s="117">
        <v>6.73</v>
      </c>
      <c r="AU1102" s="10">
        <v>110564.28571428571</v>
      </c>
      <c r="AV1102" s="8"/>
    </row>
    <row r="1103" spans="1:48" x14ac:dyDescent="0.25">
      <c r="A1103" s="6">
        <v>11100</v>
      </c>
      <c r="B1103" s="6">
        <v>449502</v>
      </c>
      <c r="C1103" s="6">
        <v>5424334</v>
      </c>
      <c r="D1103" s="205">
        <v>20</v>
      </c>
      <c r="E1103" s="6" t="s">
        <v>212</v>
      </c>
      <c r="F1103" s="6">
        <v>1</v>
      </c>
      <c r="G1103" s="6">
        <v>150</v>
      </c>
      <c r="H1103" s="6">
        <v>150</v>
      </c>
      <c r="I1103" s="6">
        <v>160</v>
      </c>
      <c r="J1103" s="6">
        <f t="shared" si="102"/>
        <v>24000</v>
      </c>
      <c r="K1103" s="6"/>
      <c r="L1103" s="84">
        <f t="shared" si="104"/>
        <v>24489.795918367348</v>
      </c>
      <c r="M1103" s="7"/>
      <c r="N1103" s="7"/>
      <c r="O1103" s="7"/>
      <c r="P1103" s="7"/>
      <c r="Q1103" s="7"/>
      <c r="R1103" s="7"/>
      <c r="S1103" s="119" t="s">
        <v>53</v>
      </c>
      <c r="T1103" s="117">
        <v>1</v>
      </c>
      <c r="U1103" s="10">
        <v>24489.795918367348</v>
      </c>
      <c r="V1103" s="98">
        <f t="shared" si="105"/>
        <v>4.8972651712377733E-5</v>
      </c>
      <c r="W1103" s="119" t="s">
        <v>53</v>
      </c>
      <c r="X1103" s="117">
        <v>1</v>
      </c>
      <c r="Y1103" s="10">
        <v>24489.795918367348</v>
      </c>
      <c r="Z1103" s="98"/>
      <c r="AA1103" s="9">
        <v>1498</v>
      </c>
      <c r="AB1103" s="119" t="s">
        <v>53</v>
      </c>
      <c r="AC1103" s="117">
        <v>1</v>
      </c>
      <c r="AD1103" s="10">
        <v>24489.795918367348</v>
      </c>
      <c r="AE1103" s="110">
        <f>(Tabelle1[[#This Row],[gesamter Wärmebedarf unter Berücksichtigung Wirkungsgrad Gasfeuerungsanlage (Gas) '[kWh/a'] 2030]]*0.7)/8760</f>
        <v>1.9569471624266144</v>
      </c>
      <c r="AF1103" s="8">
        <f t="shared" si="103"/>
        <v>4.7345971508076089E-5</v>
      </c>
      <c r="AG1103" s="119" t="s">
        <v>53</v>
      </c>
      <c r="AH1103" s="117">
        <v>1</v>
      </c>
      <c r="AI1103" s="10">
        <v>24489.795918367348</v>
      </c>
      <c r="AJ1103" s="98">
        <f t="shared" si="106"/>
        <v>2.3271104484411725E-5</v>
      </c>
      <c r="AK1103" s="119" t="s">
        <v>53</v>
      </c>
      <c r="AL1103" s="117">
        <v>1</v>
      </c>
      <c r="AM1103" s="10">
        <v>24489.795918367348</v>
      </c>
      <c r="AN1103" s="98"/>
      <c r="AO1103" s="119" t="s">
        <v>53</v>
      </c>
      <c r="AP1103" s="117">
        <v>1</v>
      </c>
      <c r="AQ1103" s="10">
        <v>24489.795918367348</v>
      </c>
      <c r="AR1103" s="98">
        <f t="shared" si="107"/>
        <v>2.3271104484411725E-5</v>
      </c>
      <c r="AS1103" s="119" t="s">
        <v>53</v>
      </c>
      <c r="AT1103" s="117">
        <v>1</v>
      </c>
      <c r="AU1103" s="10">
        <v>24489.795918367348</v>
      </c>
      <c r="AV1103" s="8"/>
    </row>
    <row r="1104" spans="1:48" x14ac:dyDescent="0.25">
      <c r="A1104" s="6">
        <v>11101</v>
      </c>
      <c r="B1104" s="6">
        <v>449508</v>
      </c>
      <c r="C1104" s="6">
        <v>5424330</v>
      </c>
      <c r="D1104" s="205">
        <v>20</v>
      </c>
      <c r="E1104" s="6" t="s">
        <v>195</v>
      </c>
      <c r="F1104" s="6">
        <v>1</v>
      </c>
      <c r="G1104" s="6">
        <v>90</v>
      </c>
      <c r="H1104" s="6">
        <v>90</v>
      </c>
      <c r="I1104" s="6">
        <v>190</v>
      </c>
      <c r="J1104" s="6">
        <f t="shared" si="102"/>
        <v>17100</v>
      </c>
      <c r="K1104" s="6"/>
      <c r="L1104" s="84">
        <f t="shared" si="104"/>
        <v>17448.979591836734</v>
      </c>
      <c r="M1104" s="7"/>
      <c r="N1104" s="7"/>
      <c r="O1104" s="7"/>
      <c r="P1104" s="7"/>
      <c r="Q1104" s="7"/>
      <c r="R1104" s="7"/>
      <c r="S1104" s="119" t="s">
        <v>53</v>
      </c>
      <c r="T1104" s="117">
        <v>1</v>
      </c>
      <c r="U1104" s="10">
        <v>17448.979591836734</v>
      </c>
      <c r="V1104" s="98">
        <f t="shared" si="105"/>
        <v>3.4893014345069138E-5</v>
      </c>
      <c r="W1104" s="119" t="s">
        <v>53</v>
      </c>
      <c r="X1104" s="117">
        <v>1</v>
      </c>
      <c r="Y1104" s="10">
        <v>17448.979591836734</v>
      </c>
      <c r="Z1104" s="98"/>
      <c r="AA1104" s="9">
        <v>536</v>
      </c>
      <c r="AB1104" s="119" t="s">
        <v>53</v>
      </c>
      <c r="AC1104" s="117">
        <v>1</v>
      </c>
      <c r="AD1104" s="10">
        <v>17448.979591836734</v>
      </c>
      <c r="AE1104" s="110">
        <f>(Tabelle1[[#This Row],[gesamter Wärmebedarf unter Berücksichtigung Wirkungsgrad Gasfeuerungsanlage (Gas) '[kWh/a'] 2030]]*0.7)/8760</f>
        <v>1.3943248532289627</v>
      </c>
      <c r="AF1104" s="8">
        <f t="shared" si="103"/>
        <v>3.3734004699504213E-5</v>
      </c>
      <c r="AG1104" s="119" t="s">
        <v>53</v>
      </c>
      <c r="AH1104" s="117">
        <v>1</v>
      </c>
      <c r="AI1104" s="10">
        <v>17448.979591836734</v>
      </c>
      <c r="AJ1104" s="98">
        <f t="shared" si="106"/>
        <v>1.6580661945143356E-5</v>
      </c>
      <c r="AK1104" s="119" t="s">
        <v>53</v>
      </c>
      <c r="AL1104" s="117">
        <v>1</v>
      </c>
      <c r="AM1104" s="10">
        <v>17448.979591836734</v>
      </c>
      <c r="AN1104" s="98"/>
      <c r="AO1104" s="119" t="s">
        <v>53</v>
      </c>
      <c r="AP1104" s="117">
        <v>1</v>
      </c>
      <c r="AQ1104" s="10">
        <v>17448.979591836734</v>
      </c>
      <c r="AR1104" s="98">
        <f t="shared" si="107"/>
        <v>1.6580661945143356E-5</v>
      </c>
      <c r="AS1104" s="119" t="s">
        <v>53</v>
      </c>
      <c r="AT1104" s="117">
        <v>1</v>
      </c>
      <c r="AU1104" s="10">
        <v>17448.979591836734</v>
      </c>
      <c r="AV1104" s="8"/>
    </row>
    <row r="1105" spans="1:48" x14ac:dyDescent="0.25">
      <c r="A1105" s="6">
        <v>11102</v>
      </c>
      <c r="B1105" s="6">
        <v>449520</v>
      </c>
      <c r="C1105" s="6">
        <v>5424321</v>
      </c>
      <c r="D1105" s="205">
        <v>21</v>
      </c>
      <c r="E1105" s="6" t="s">
        <v>212</v>
      </c>
      <c r="F1105" s="6">
        <v>1</v>
      </c>
      <c r="G1105" s="6">
        <v>150</v>
      </c>
      <c r="H1105" s="6">
        <v>150</v>
      </c>
      <c r="I1105" s="6">
        <v>310</v>
      </c>
      <c r="J1105" s="6">
        <f t="shared" si="102"/>
        <v>46500</v>
      </c>
      <c r="K1105" s="6"/>
      <c r="L1105" s="84">
        <f t="shared" si="104"/>
        <v>47448.979591836738</v>
      </c>
      <c r="M1105" s="7"/>
      <c r="N1105" s="7"/>
      <c r="O1105" s="7"/>
      <c r="P1105" s="7"/>
      <c r="Q1105" s="7"/>
      <c r="R1105" s="7"/>
      <c r="S1105" s="119" t="s">
        <v>54</v>
      </c>
      <c r="T1105" s="117">
        <v>1</v>
      </c>
      <c r="U1105" s="10">
        <v>0</v>
      </c>
      <c r="V1105" s="98">
        <f t="shared" si="105"/>
        <v>0</v>
      </c>
      <c r="W1105" s="119" t="s">
        <v>54</v>
      </c>
      <c r="X1105" s="117">
        <v>1</v>
      </c>
      <c r="Y1105" s="10">
        <v>0</v>
      </c>
      <c r="Z1105" s="98"/>
      <c r="AA1105" s="9">
        <v>928</v>
      </c>
      <c r="AB1105" s="119" t="s">
        <v>53</v>
      </c>
      <c r="AC1105" s="117">
        <v>1</v>
      </c>
      <c r="AD1105" s="10">
        <v>47448.979591836738</v>
      </c>
      <c r="AE1105" s="110">
        <f>(Tabelle1[[#This Row],[gesamter Wärmebedarf unter Berücksichtigung Wirkungsgrad Gasfeuerungsanlage (Gas) '[kWh/a'] 2030]]*0.7)/8760</f>
        <v>3.7915851272015657</v>
      </c>
      <c r="AF1105" s="8">
        <f t="shared" si="103"/>
        <v>9.1732819796897422E-5</v>
      </c>
      <c r="AG1105" s="119" t="s">
        <v>53</v>
      </c>
      <c r="AH1105" s="117">
        <v>1</v>
      </c>
      <c r="AI1105" s="10">
        <v>47448.979591836738</v>
      </c>
      <c r="AJ1105" s="98">
        <f t="shared" si="106"/>
        <v>4.5087764938547715E-5</v>
      </c>
      <c r="AK1105" s="119" t="s">
        <v>53</v>
      </c>
      <c r="AL1105" s="117">
        <v>1</v>
      </c>
      <c r="AM1105" s="10">
        <v>47448.979591836738</v>
      </c>
      <c r="AN1105" s="98"/>
      <c r="AO1105" s="119" t="s">
        <v>53</v>
      </c>
      <c r="AP1105" s="117">
        <v>1</v>
      </c>
      <c r="AQ1105" s="10">
        <v>47448.979591836738</v>
      </c>
      <c r="AR1105" s="98">
        <f t="shared" si="107"/>
        <v>4.5087764938547715E-5</v>
      </c>
      <c r="AS1105" s="119" t="s">
        <v>53</v>
      </c>
      <c r="AT1105" s="117">
        <v>1</v>
      </c>
      <c r="AU1105" s="10">
        <v>47448.979591836738</v>
      </c>
      <c r="AV1105" s="8"/>
    </row>
    <row r="1106" spans="1:48" x14ac:dyDescent="0.25">
      <c r="A1106" s="6">
        <v>11103</v>
      </c>
      <c r="B1106" s="6">
        <v>449537</v>
      </c>
      <c r="C1106" s="6">
        <v>5424309</v>
      </c>
      <c r="D1106" s="205">
        <v>22</v>
      </c>
      <c r="E1106" s="6" t="s">
        <v>212</v>
      </c>
      <c r="F1106" s="6">
        <v>1</v>
      </c>
      <c r="G1106" s="6">
        <v>150</v>
      </c>
      <c r="H1106" s="6">
        <v>150</v>
      </c>
      <c r="I1106" s="6">
        <v>220</v>
      </c>
      <c r="J1106" s="6">
        <f t="shared" si="102"/>
        <v>33000</v>
      </c>
      <c r="K1106" s="6"/>
      <c r="L1106" s="84">
        <f t="shared" si="104"/>
        <v>33673.469387755104</v>
      </c>
      <c r="M1106" s="7"/>
      <c r="N1106" s="7"/>
      <c r="O1106" s="7"/>
      <c r="P1106" s="7"/>
      <c r="Q1106" s="7"/>
      <c r="R1106" s="7"/>
      <c r="S1106" s="119" t="s">
        <v>53</v>
      </c>
      <c r="T1106" s="117">
        <v>1</v>
      </c>
      <c r="U1106" s="10">
        <v>33673.469387755104</v>
      </c>
      <c r="V1106" s="98">
        <f t="shared" si="105"/>
        <v>6.7337396104519392E-5</v>
      </c>
      <c r="W1106" s="119" t="s">
        <v>53</v>
      </c>
      <c r="X1106" s="117">
        <v>1</v>
      </c>
      <c r="Y1106" s="10">
        <v>33673.469387755104</v>
      </c>
      <c r="Z1106" s="98"/>
      <c r="AA1106" s="9">
        <v>82</v>
      </c>
      <c r="AB1106" s="119" t="s">
        <v>53</v>
      </c>
      <c r="AC1106" s="117">
        <v>1</v>
      </c>
      <c r="AD1106" s="10">
        <v>33673.469387755104</v>
      </c>
      <c r="AE1106" s="110">
        <f>(Tabelle1[[#This Row],[gesamter Wärmebedarf unter Berücksichtigung Wirkungsgrad Gasfeuerungsanlage (Gas) '[kWh/a'] 2030]]*0.7)/8760</f>
        <v>2.6908023483365948</v>
      </c>
      <c r="AF1106" s="8">
        <f t="shared" si="103"/>
        <v>6.5100710823604618E-5</v>
      </c>
      <c r="AG1106" s="119" t="s">
        <v>53</v>
      </c>
      <c r="AH1106" s="117">
        <v>1</v>
      </c>
      <c r="AI1106" s="10">
        <v>33673.469387755104</v>
      </c>
      <c r="AJ1106" s="98">
        <f t="shared" si="106"/>
        <v>3.199776866606612E-5</v>
      </c>
      <c r="AK1106" s="119" t="s">
        <v>53</v>
      </c>
      <c r="AL1106" s="117">
        <v>1</v>
      </c>
      <c r="AM1106" s="10">
        <v>33673.469387755104</v>
      </c>
      <c r="AN1106" s="98"/>
      <c r="AO1106" s="119" t="s">
        <v>53</v>
      </c>
      <c r="AP1106" s="117">
        <v>1</v>
      </c>
      <c r="AQ1106" s="10">
        <v>33673.469387755104</v>
      </c>
      <c r="AR1106" s="98">
        <f t="shared" si="107"/>
        <v>3.199776866606612E-5</v>
      </c>
      <c r="AS1106" s="119" t="s">
        <v>53</v>
      </c>
      <c r="AT1106" s="117">
        <v>1</v>
      </c>
      <c r="AU1106" s="10">
        <v>33673.469387755104</v>
      </c>
      <c r="AV1106" s="8"/>
    </row>
    <row r="1107" spans="1:48" x14ac:dyDescent="0.25">
      <c r="A1107" s="6">
        <v>11104</v>
      </c>
      <c r="B1107" s="6">
        <v>449544</v>
      </c>
      <c r="C1107" s="6">
        <v>5424304</v>
      </c>
      <c r="D1107" s="205">
        <v>22</v>
      </c>
      <c r="E1107" s="6" t="s">
        <v>211</v>
      </c>
      <c r="F1107" s="6">
        <v>2</v>
      </c>
      <c r="G1107" s="6">
        <v>112</v>
      </c>
      <c r="H1107" s="6">
        <v>224</v>
      </c>
      <c r="I1107" s="6">
        <v>150</v>
      </c>
      <c r="J1107" s="6">
        <f t="shared" si="102"/>
        <v>33600</v>
      </c>
      <c r="K1107" s="6"/>
      <c r="L1107" s="84">
        <f t="shared" si="104"/>
        <v>34285.71428571429</v>
      </c>
      <c r="M1107" s="7"/>
      <c r="N1107" s="7"/>
      <c r="O1107" s="7"/>
      <c r="P1107" s="7"/>
      <c r="Q1107" s="7"/>
      <c r="R1107" s="7"/>
      <c r="S1107" s="119" t="s">
        <v>54</v>
      </c>
      <c r="T1107" s="117">
        <v>2</v>
      </c>
      <c r="U1107" s="10">
        <v>0</v>
      </c>
      <c r="V1107" s="98">
        <f t="shared" si="105"/>
        <v>0</v>
      </c>
      <c r="W1107" s="119" t="s">
        <v>54</v>
      </c>
      <c r="X1107" s="117">
        <v>2</v>
      </c>
      <c r="Y1107" s="10">
        <v>0</v>
      </c>
      <c r="Z1107" s="98"/>
      <c r="AA1107" s="9">
        <v>1251</v>
      </c>
      <c r="AB1107" s="119" t="s">
        <v>54</v>
      </c>
      <c r="AC1107" s="117">
        <v>2</v>
      </c>
      <c r="AD1107" s="10">
        <v>0</v>
      </c>
      <c r="AE1107" s="110">
        <f>(Tabelle1[[#This Row],[gesamter Wärmebedarf unter Berücksichtigung Wirkungsgrad Gasfeuerungsanlage (Gas) '[kWh/a'] 2030]]*0.7)/8760</f>
        <v>0</v>
      </c>
      <c r="AF1107" s="8">
        <f t="shared" si="103"/>
        <v>0</v>
      </c>
      <c r="AG1107" s="119" t="s">
        <v>54</v>
      </c>
      <c r="AH1107" s="117">
        <v>2</v>
      </c>
      <c r="AI1107" s="10">
        <v>0</v>
      </c>
      <c r="AJ1107" s="98">
        <f t="shared" si="106"/>
        <v>0</v>
      </c>
      <c r="AK1107" s="119" t="s">
        <v>54</v>
      </c>
      <c r="AL1107" s="117">
        <v>2</v>
      </c>
      <c r="AM1107" s="10">
        <v>0</v>
      </c>
      <c r="AN1107" s="98"/>
      <c r="AO1107" s="119" t="s">
        <v>54</v>
      </c>
      <c r="AP1107" s="117">
        <v>2</v>
      </c>
      <c r="AQ1107" s="10">
        <v>0</v>
      </c>
      <c r="AR1107" s="98">
        <f t="shared" si="107"/>
        <v>0</v>
      </c>
      <c r="AS1107" s="119" t="s">
        <v>54</v>
      </c>
      <c r="AT1107" s="117">
        <v>2</v>
      </c>
      <c r="AU1107" s="10">
        <v>0</v>
      </c>
      <c r="AV1107" s="8"/>
    </row>
    <row r="1108" spans="1:48" x14ac:dyDescent="0.25">
      <c r="A1108" s="6">
        <v>11105</v>
      </c>
      <c r="B1108" s="6">
        <v>449556</v>
      </c>
      <c r="C1108" s="6">
        <v>5424297</v>
      </c>
      <c r="D1108" s="205">
        <v>27</v>
      </c>
      <c r="E1108" s="6" t="s">
        <v>212</v>
      </c>
      <c r="F1108" s="6">
        <v>1</v>
      </c>
      <c r="G1108" s="6">
        <v>150</v>
      </c>
      <c r="H1108" s="6">
        <v>150</v>
      </c>
      <c r="I1108" s="6">
        <v>150</v>
      </c>
      <c r="J1108" s="6">
        <f t="shared" si="102"/>
        <v>22500</v>
      </c>
      <c r="K1108" s="6"/>
      <c r="L1108" s="84">
        <f t="shared" si="104"/>
        <v>22959.18367346939</v>
      </c>
      <c r="M1108" s="7"/>
      <c r="N1108" s="7"/>
      <c r="O1108" s="7"/>
      <c r="P1108" s="7"/>
      <c r="Q1108" s="7"/>
      <c r="R1108" s="7"/>
      <c r="S1108" s="119" t="s">
        <v>53</v>
      </c>
      <c r="T1108" s="117">
        <v>1</v>
      </c>
      <c r="U1108" s="10">
        <v>22959.18367346939</v>
      </c>
      <c r="V1108" s="98">
        <f t="shared" si="105"/>
        <v>4.5911860980354138E-5</v>
      </c>
      <c r="W1108" s="119" t="s">
        <v>53</v>
      </c>
      <c r="X1108" s="117">
        <v>1</v>
      </c>
      <c r="Y1108" s="10">
        <v>22959.18367346939</v>
      </c>
      <c r="Z1108" s="98"/>
      <c r="AA1108" s="9">
        <v>1223</v>
      </c>
      <c r="AB1108" s="119" t="s">
        <v>53</v>
      </c>
      <c r="AC1108" s="117">
        <v>1</v>
      </c>
      <c r="AD1108" s="10">
        <v>22959.18367346939</v>
      </c>
      <c r="AE1108" s="110">
        <f>(Tabelle1[[#This Row],[gesamter Wärmebedarf unter Berücksichtigung Wirkungsgrad Gasfeuerungsanlage (Gas) '[kWh/a'] 2030]]*0.7)/8760</f>
        <v>1.8346379647749511</v>
      </c>
      <c r="AF1108" s="8">
        <f t="shared" si="103"/>
        <v>4.4386848288821333E-5</v>
      </c>
      <c r="AG1108" s="119" t="s">
        <v>53</v>
      </c>
      <c r="AH1108" s="117">
        <v>1</v>
      </c>
      <c r="AI1108" s="10">
        <v>22959.18367346939</v>
      </c>
      <c r="AJ1108" s="98">
        <f t="shared" si="106"/>
        <v>2.1816660454135991E-5</v>
      </c>
      <c r="AK1108" s="119" t="s">
        <v>53</v>
      </c>
      <c r="AL1108" s="117">
        <v>1</v>
      </c>
      <c r="AM1108" s="10">
        <v>22959.18367346939</v>
      </c>
      <c r="AN1108" s="98"/>
      <c r="AO1108" s="119" t="s">
        <v>53</v>
      </c>
      <c r="AP1108" s="117">
        <v>1</v>
      </c>
      <c r="AQ1108" s="10">
        <v>22959.18367346939</v>
      </c>
      <c r="AR1108" s="98">
        <f t="shared" si="107"/>
        <v>2.1816660454135991E-5</v>
      </c>
      <c r="AS1108" s="119" t="s">
        <v>53</v>
      </c>
      <c r="AT1108" s="117">
        <v>1</v>
      </c>
      <c r="AU1108" s="10">
        <v>22959.18367346939</v>
      </c>
      <c r="AV1108" s="8"/>
    </row>
    <row r="1109" spans="1:48" x14ac:dyDescent="0.25">
      <c r="A1109" s="6">
        <v>11106</v>
      </c>
      <c r="B1109" s="6">
        <v>449589</v>
      </c>
      <c r="C1109" s="6">
        <v>5424290</v>
      </c>
      <c r="D1109" s="205">
        <v>20</v>
      </c>
      <c r="E1109" s="6" t="s">
        <v>211</v>
      </c>
      <c r="F1109" s="6">
        <v>2</v>
      </c>
      <c r="G1109" s="6">
        <v>112</v>
      </c>
      <c r="H1109" s="6">
        <v>224</v>
      </c>
      <c r="I1109" s="6">
        <v>110</v>
      </c>
      <c r="J1109" s="6">
        <f t="shared" si="102"/>
        <v>24640</v>
      </c>
      <c r="K1109" s="6"/>
      <c r="L1109" s="84">
        <f t="shared" si="104"/>
        <v>25142.857142857145</v>
      </c>
      <c r="M1109" s="7"/>
      <c r="N1109" s="7"/>
      <c r="O1109" s="7"/>
      <c r="P1109" s="7"/>
      <c r="Q1109" s="7"/>
      <c r="R1109" s="7"/>
      <c r="S1109" s="119" t="s">
        <v>53</v>
      </c>
      <c r="T1109" s="117">
        <v>2</v>
      </c>
      <c r="U1109" s="10">
        <v>25142.857142857145</v>
      </c>
      <c r="V1109" s="98">
        <f t="shared" si="105"/>
        <v>5.0278589091374486E-5</v>
      </c>
      <c r="W1109" s="119" t="s">
        <v>53</v>
      </c>
      <c r="X1109" s="117">
        <v>2</v>
      </c>
      <c r="Y1109" s="10">
        <v>25142.857142857145</v>
      </c>
      <c r="Z1109" s="98"/>
      <c r="AA1109" s="9">
        <v>1716</v>
      </c>
      <c r="AB1109" s="119" t="s">
        <v>53</v>
      </c>
      <c r="AC1109" s="117">
        <v>2</v>
      </c>
      <c r="AD1109" s="10">
        <v>25142.857142857145</v>
      </c>
      <c r="AE1109" s="110">
        <f>(Tabelle1[[#This Row],[gesamter Wärmebedarf unter Berücksichtigung Wirkungsgrad Gasfeuerungsanlage (Gas) '[kWh/a'] 2030]]*0.7)/8760</f>
        <v>2.0091324200913241</v>
      </c>
      <c r="AF1109" s="8">
        <f t="shared" si="103"/>
        <v>4.8608530748291453E-5</v>
      </c>
      <c r="AG1109" s="119" t="s">
        <v>53</v>
      </c>
      <c r="AH1109" s="117">
        <v>2</v>
      </c>
      <c r="AI1109" s="10">
        <v>25142.857142857145</v>
      </c>
      <c r="AJ1109" s="98">
        <f t="shared" si="106"/>
        <v>2.3891667270662704E-5</v>
      </c>
      <c r="AK1109" s="119" t="s">
        <v>53</v>
      </c>
      <c r="AL1109" s="117">
        <v>2</v>
      </c>
      <c r="AM1109" s="10">
        <v>25142.857142857145</v>
      </c>
      <c r="AN1109" s="98"/>
      <c r="AO1109" s="119" t="s">
        <v>53</v>
      </c>
      <c r="AP1109" s="117">
        <v>2</v>
      </c>
      <c r="AQ1109" s="10">
        <v>25142.857142857145</v>
      </c>
      <c r="AR1109" s="98">
        <f t="shared" si="107"/>
        <v>2.3891667270662704E-5</v>
      </c>
      <c r="AS1109" s="119" t="s">
        <v>53</v>
      </c>
      <c r="AT1109" s="117">
        <v>2</v>
      </c>
      <c r="AU1109" s="10">
        <v>25142.857142857145</v>
      </c>
      <c r="AV1109" s="8"/>
    </row>
    <row r="1110" spans="1:48" x14ac:dyDescent="0.25">
      <c r="A1110" s="6">
        <v>11107</v>
      </c>
      <c r="B1110" s="6">
        <v>449603</v>
      </c>
      <c r="C1110" s="6">
        <v>5424303</v>
      </c>
      <c r="D1110" s="205">
        <v>17</v>
      </c>
      <c r="E1110" s="6" t="s">
        <v>195</v>
      </c>
      <c r="F1110" s="6">
        <v>1</v>
      </c>
      <c r="G1110" s="6">
        <v>90</v>
      </c>
      <c r="H1110" s="6">
        <v>90</v>
      </c>
      <c r="I1110" s="6">
        <v>50</v>
      </c>
      <c r="J1110" s="6">
        <f t="shared" si="102"/>
        <v>4500</v>
      </c>
      <c r="K1110" s="6"/>
      <c r="L1110" s="84">
        <f t="shared" si="104"/>
        <v>4591.8367346938776</v>
      </c>
      <c r="M1110" s="7"/>
      <c r="N1110" s="7"/>
      <c r="O1110" s="7"/>
      <c r="P1110" s="7"/>
      <c r="Q1110" s="7"/>
      <c r="R1110" s="7"/>
      <c r="S1110" s="119" t="s">
        <v>54</v>
      </c>
      <c r="T1110" s="117">
        <v>1</v>
      </c>
      <c r="U1110" s="10">
        <v>0</v>
      </c>
      <c r="V1110" s="98">
        <f t="shared" si="105"/>
        <v>0</v>
      </c>
      <c r="W1110" s="119" t="s">
        <v>54</v>
      </c>
      <c r="X1110" s="117">
        <v>1</v>
      </c>
      <c r="Y1110" s="10">
        <v>0</v>
      </c>
      <c r="Z1110" s="98"/>
      <c r="AA1110" s="9">
        <v>1179</v>
      </c>
      <c r="AB1110" s="119" t="s">
        <v>54</v>
      </c>
      <c r="AC1110" s="117">
        <v>1</v>
      </c>
      <c r="AD1110" s="10">
        <v>0</v>
      </c>
      <c r="AE1110" s="110">
        <f>(Tabelle1[[#This Row],[gesamter Wärmebedarf unter Berücksichtigung Wirkungsgrad Gasfeuerungsanlage (Gas) '[kWh/a'] 2030]]*0.7)/8760</f>
        <v>0</v>
      </c>
      <c r="AF1110" s="8">
        <f t="shared" si="103"/>
        <v>0</v>
      </c>
      <c r="AG1110" s="119" t="s">
        <v>54</v>
      </c>
      <c r="AH1110" s="117">
        <v>1</v>
      </c>
      <c r="AI1110" s="10">
        <v>0</v>
      </c>
      <c r="AJ1110" s="98">
        <f t="shared" si="106"/>
        <v>0</v>
      </c>
      <c r="AK1110" s="119" t="s">
        <v>54</v>
      </c>
      <c r="AL1110" s="117">
        <v>1</v>
      </c>
      <c r="AM1110" s="10">
        <v>0</v>
      </c>
      <c r="AN1110" s="98"/>
      <c r="AO1110" s="119" t="s">
        <v>54</v>
      </c>
      <c r="AP1110" s="117">
        <v>1</v>
      </c>
      <c r="AQ1110" s="10">
        <v>0</v>
      </c>
      <c r="AR1110" s="98">
        <f t="shared" si="107"/>
        <v>0</v>
      </c>
      <c r="AS1110" s="119" t="s">
        <v>54</v>
      </c>
      <c r="AT1110" s="117">
        <v>1</v>
      </c>
      <c r="AU1110" s="10">
        <v>0</v>
      </c>
      <c r="AV1110" s="8"/>
    </row>
    <row r="1111" spans="1:48" x14ac:dyDescent="0.25">
      <c r="A1111" s="6">
        <v>11108</v>
      </c>
      <c r="B1111" s="6">
        <v>449614</v>
      </c>
      <c r="C1111" s="6">
        <v>5424317</v>
      </c>
      <c r="D1111" s="205">
        <v>18</v>
      </c>
      <c r="E1111" s="6" t="s">
        <v>211</v>
      </c>
      <c r="F1111" s="6">
        <v>2</v>
      </c>
      <c r="G1111" s="6">
        <v>112</v>
      </c>
      <c r="H1111" s="6">
        <v>224</v>
      </c>
      <c r="I1111" s="6">
        <v>200</v>
      </c>
      <c r="J1111" s="6">
        <f t="shared" si="102"/>
        <v>44800</v>
      </c>
      <c r="K1111" s="6"/>
      <c r="L1111" s="84">
        <f t="shared" si="104"/>
        <v>45714.285714285717</v>
      </c>
      <c r="M1111" s="7"/>
      <c r="N1111" s="7"/>
      <c r="O1111" s="7"/>
      <c r="P1111" s="7"/>
      <c r="Q1111" s="7"/>
      <c r="R1111" s="7"/>
      <c r="S1111" s="119" t="s">
        <v>53</v>
      </c>
      <c r="T1111" s="117">
        <v>2</v>
      </c>
      <c r="U1111" s="10">
        <v>45714.285714285717</v>
      </c>
      <c r="V1111" s="98">
        <f t="shared" si="105"/>
        <v>9.141561652977178E-5</v>
      </c>
      <c r="W1111" s="119" t="s">
        <v>53</v>
      </c>
      <c r="X1111" s="117">
        <v>2</v>
      </c>
      <c r="Y1111" s="10">
        <v>45714.285714285717</v>
      </c>
      <c r="Z1111" s="98"/>
      <c r="AA1111" s="9">
        <v>1497</v>
      </c>
      <c r="AB1111" s="119" t="s">
        <v>53</v>
      </c>
      <c r="AC1111" s="117">
        <v>2</v>
      </c>
      <c r="AD1111" s="10">
        <v>45714.285714285717</v>
      </c>
      <c r="AE1111" s="110">
        <f>(Tabelle1[[#This Row],[gesamter Wärmebedarf unter Berücksichtigung Wirkungsgrad Gasfeuerungsanlage (Gas) '[kWh/a'] 2030]]*0.7)/8760</f>
        <v>3.6529680365296802</v>
      </c>
      <c r="AF1111" s="8">
        <f t="shared" si="103"/>
        <v>8.8379146815075371E-5</v>
      </c>
      <c r="AG1111" s="119" t="s">
        <v>53</v>
      </c>
      <c r="AH1111" s="117">
        <v>2</v>
      </c>
      <c r="AI1111" s="10">
        <v>45714.285714285717</v>
      </c>
      <c r="AJ1111" s="98">
        <f t="shared" si="106"/>
        <v>4.343939503756855E-5</v>
      </c>
      <c r="AK1111" s="119" t="s">
        <v>53</v>
      </c>
      <c r="AL1111" s="117">
        <v>2</v>
      </c>
      <c r="AM1111" s="10">
        <v>45714.285714285717</v>
      </c>
      <c r="AN1111" s="98"/>
      <c r="AO1111" s="119" t="s">
        <v>53</v>
      </c>
      <c r="AP1111" s="117">
        <v>2</v>
      </c>
      <c r="AQ1111" s="10">
        <v>45714.285714285717</v>
      </c>
      <c r="AR1111" s="98">
        <f t="shared" si="107"/>
        <v>4.343939503756855E-5</v>
      </c>
      <c r="AS1111" s="119" t="s">
        <v>53</v>
      </c>
      <c r="AT1111" s="117">
        <v>2</v>
      </c>
      <c r="AU1111" s="10">
        <v>45714.285714285717</v>
      </c>
      <c r="AV1111" s="8"/>
    </row>
    <row r="1112" spans="1:48" x14ac:dyDescent="0.25">
      <c r="A1112" s="6">
        <v>11109</v>
      </c>
      <c r="B1112" s="6">
        <v>449610</v>
      </c>
      <c r="C1112" s="6">
        <v>5424353</v>
      </c>
      <c r="D1112" s="205">
        <v>15</v>
      </c>
      <c r="E1112" s="6" t="s">
        <v>211</v>
      </c>
      <c r="F1112" s="6">
        <v>2</v>
      </c>
      <c r="G1112" s="6">
        <v>112</v>
      </c>
      <c r="H1112" s="6">
        <v>224</v>
      </c>
      <c r="I1112" s="6">
        <v>180</v>
      </c>
      <c r="J1112" s="6">
        <f t="shared" si="102"/>
        <v>40320</v>
      </c>
      <c r="K1112" s="6"/>
      <c r="L1112" s="84">
        <f t="shared" si="104"/>
        <v>41142.857142857145</v>
      </c>
      <c r="M1112" s="7"/>
      <c r="N1112" s="7"/>
      <c r="O1112" s="7"/>
      <c r="P1112" s="7"/>
      <c r="Q1112" s="7"/>
      <c r="R1112" s="7"/>
      <c r="S1112" s="119" t="s">
        <v>54</v>
      </c>
      <c r="T1112" s="117">
        <v>2</v>
      </c>
      <c r="U1112" s="10">
        <v>0</v>
      </c>
      <c r="V1112" s="98">
        <f t="shared" si="105"/>
        <v>0</v>
      </c>
      <c r="W1112" s="119" t="s">
        <v>54</v>
      </c>
      <c r="X1112" s="117">
        <v>2</v>
      </c>
      <c r="Y1112" s="10">
        <v>0</v>
      </c>
      <c r="Z1112" s="98"/>
      <c r="AA1112" s="9">
        <v>1507</v>
      </c>
      <c r="AB1112" s="119" t="s">
        <v>54</v>
      </c>
      <c r="AC1112" s="117">
        <v>2</v>
      </c>
      <c r="AD1112" s="10">
        <v>0</v>
      </c>
      <c r="AE1112" s="110">
        <f>(Tabelle1[[#This Row],[gesamter Wärmebedarf unter Berücksichtigung Wirkungsgrad Gasfeuerungsanlage (Gas) '[kWh/a'] 2030]]*0.7)/8760</f>
        <v>0</v>
      </c>
      <c r="AF1112" s="8">
        <f t="shared" si="103"/>
        <v>0</v>
      </c>
      <c r="AG1112" s="119" t="s">
        <v>54</v>
      </c>
      <c r="AH1112" s="117">
        <v>2</v>
      </c>
      <c r="AI1112" s="10">
        <v>0</v>
      </c>
      <c r="AJ1112" s="98">
        <f t="shared" si="106"/>
        <v>0</v>
      </c>
      <c r="AK1112" s="119" t="s">
        <v>54</v>
      </c>
      <c r="AL1112" s="117">
        <v>2</v>
      </c>
      <c r="AM1112" s="10">
        <v>0</v>
      </c>
      <c r="AN1112" s="98"/>
      <c r="AO1112" s="119" t="s">
        <v>54</v>
      </c>
      <c r="AP1112" s="117">
        <v>2</v>
      </c>
      <c r="AQ1112" s="10">
        <v>0</v>
      </c>
      <c r="AR1112" s="98">
        <f t="shared" si="107"/>
        <v>0</v>
      </c>
      <c r="AS1112" s="119" t="s">
        <v>54</v>
      </c>
      <c r="AT1112" s="117">
        <v>2</v>
      </c>
      <c r="AU1112" s="10">
        <v>0</v>
      </c>
      <c r="AV1112" s="8"/>
    </row>
    <row r="1113" spans="1:48" x14ac:dyDescent="0.25">
      <c r="A1113" s="6">
        <v>11110</v>
      </c>
      <c r="B1113" s="6">
        <v>449585</v>
      </c>
      <c r="C1113" s="6">
        <v>5424338</v>
      </c>
      <c r="D1113" s="205">
        <v>11</v>
      </c>
      <c r="E1113" s="6" t="s">
        <v>211</v>
      </c>
      <c r="F1113" s="6">
        <v>2</v>
      </c>
      <c r="G1113" s="6">
        <v>112</v>
      </c>
      <c r="H1113" s="6">
        <v>224</v>
      </c>
      <c r="I1113" s="6">
        <v>150</v>
      </c>
      <c r="J1113" s="6">
        <f t="shared" si="102"/>
        <v>33600</v>
      </c>
      <c r="K1113" s="6"/>
      <c r="L1113" s="84">
        <f t="shared" si="104"/>
        <v>34285.71428571429</v>
      </c>
      <c r="M1113" s="7"/>
      <c r="N1113" s="7"/>
      <c r="O1113" s="7"/>
      <c r="P1113" s="7"/>
      <c r="Q1113" s="7"/>
      <c r="R1113" s="7"/>
      <c r="S1113" s="119" t="s">
        <v>54</v>
      </c>
      <c r="T1113" s="117">
        <v>2</v>
      </c>
      <c r="U1113" s="10">
        <v>0</v>
      </c>
      <c r="V1113" s="98">
        <f t="shared" si="105"/>
        <v>0</v>
      </c>
      <c r="W1113" s="119" t="s">
        <v>54</v>
      </c>
      <c r="X1113" s="117">
        <v>2</v>
      </c>
      <c r="Y1113" s="10">
        <v>0</v>
      </c>
      <c r="Z1113" s="98"/>
      <c r="AA1113" s="9">
        <v>1620</v>
      </c>
      <c r="AB1113" s="119" t="s">
        <v>54</v>
      </c>
      <c r="AC1113" s="117">
        <v>2</v>
      </c>
      <c r="AD1113" s="10">
        <v>0</v>
      </c>
      <c r="AE1113" s="110">
        <f>(Tabelle1[[#This Row],[gesamter Wärmebedarf unter Berücksichtigung Wirkungsgrad Gasfeuerungsanlage (Gas) '[kWh/a'] 2030]]*0.7)/8760</f>
        <v>0</v>
      </c>
      <c r="AF1113" s="8">
        <f t="shared" si="103"/>
        <v>0</v>
      </c>
      <c r="AG1113" s="119" t="s">
        <v>54</v>
      </c>
      <c r="AH1113" s="117">
        <v>2</v>
      </c>
      <c r="AI1113" s="10">
        <v>0</v>
      </c>
      <c r="AJ1113" s="98">
        <f t="shared" si="106"/>
        <v>0</v>
      </c>
      <c r="AK1113" s="119" t="s">
        <v>54</v>
      </c>
      <c r="AL1113" s="117">
        <v>2</v>
      </c>
      <c r="AM1113" s="10">
        <v>0</v>
      </c>
      <c r="AN1113" s="98"/>
      <c r="AO1113" s="119" t="s">
        <v>54</v>
      </c>
      <c r="AP1113" s="117">
        <v>2</v>
      </c>
      <c r="AQ1113" s="10">
        <v>0</v>
      </c>
      <c r="AR1113" s="98">
        <f t="shared" si="107"/>
        <v>0</v>
      </c>
      <c r="AS1113" s="119" t="s">
        <v>54</v>
      </c>
      <c r="AT1113" s="117">
        <v>2</v>
      </c>
      <c r="AU1113" s="10">
        <v>0</v>
      </c>
      <c r="AV1113" s="8"/>
    </row>
    <row r="1114" spans="1:48" x14ac:dyDescent="0.25">
      <c r="A1114" s="6">
        <v>11111</v>
      </c>
      <c r="B1114" s="6">
        <v>449589</v>
      </c>
      <c r="C1114" s="6">
        <v>5424367</v>
      </c>
      <c r="D1114" s="205">
        <v>15</v>
      </c>
      <c r="E1114" s="6" t="s">
        <v>211</v>
      </c>
      <c r="F1114" s="6">
        <v>2</v>
      </c>
      <c r="G1114" s="6">
        <v>112</v>
      </c>
      <c r="H1114" s="6">
        <v>224</v>
      </c>
      <c r="I1114" s="6">
        <v>90</v>
      </c>
      <c r="J1114" s="6">
        <f t="shared" si="102"/>
        <v>20160</v>
      </c>
      <c r="K1114" s="6"/>
      <c r="L1114" s="84">
        <f t="shared" si="104"/>
        <v>20571.428571428572</v>
      </c>
      <c r="M1114" s="7"/>
      <c r="N1114" s="7"/>
      <c r="O1114" s="7"/>
      <c r="P1114" s="7"/>
      <c r="Q1114" s="7"/>
      <c r="R1114" s="7"/>
      <c r="S1114" s="119" t="s">
        <v>53</v>
      </c>
      <c r="T1114" s="117">
        <v>2</v>
      </c>
      <c r="U1114" s="10">
        <v>20571.428571428572</v>
      </c>
      <c r="V1114" s="98">
        <f t="shared" si="105"/>
        <v>4.1137027438397301E-5</v>
      </c>
      <c r="W1114" s="119" t="s">
        <v>53</v>
      </c>
      <c r="X1114" s="117">
        <v>2</v>
      </c>
      <c r="Y1114" s="10">
        <v>20571.428571428572</v>
      </c>
      <c r="Z1114" s="98"/>
      <c r="AA1114" s="9">
        <v>846</v>
      </c>
      <c r="AB1114" s="119" t="s">
        <v>53</v>
      </c>
      <c r="AC1114" s="117">
        <v>2</v>
      </c>
      <c r="AD1114" s="10">
        <v>20571.428571428572</v>
      </c>
      <c r="AE1114" s="110">
        <f>(Tabelle1[[#This Row],[gesamter Wärmebedarf unter Berücksichtigung Wirkungsgrad Gasfeuerungsanlage (Gas) '[kWh/a'] 2030]]*0.7)/8760</f>
        <v>1.6438356164383561</v>
      </c>
      <c r="AF1114" s="8">
        <f t="shared" si="103"/>
        <v>3.9770616066783912E-5</v>
      </c>
      <c r="AG1114" s="119" t="s">
        <v>53</v>
      </c>
      <c r="AH1114" s="117">
        <v>2</v>
      </c>
      <c r="AI1114" s="10">
        <v>20571.428571428572</v>
      </c>
      <c r="AJ1114" s="98">
        <f t="shared" si="106"/>
        <v>1.9547727766905849E-5</v>
      </c>
      <c r="AK1114" s="119" t="s">
        <v>53</v>
      </c>
      <c r="AL1114" s="117">
        <v>2</v>
      </c>
      <c r="AM1114" s="10">
        <v>20571.428571428572</v>
      </c>
      <c r="AN1114" s="98"/>
      <c r="AO1114" s="119" t="s">
        <v>53</v>
      </c>
      <c r="AP1114" s="117">
        <v>2</v>
      </c>
      <c r="AQ1114" s="10">
        <v>20571.428571428572</v>
      </c>
      <c r="AR1114" s="98">
        <f t="shared" si="107"/>
        <v>1.9547727766905849E-5</v>
      </c>
      <c r="AS1114" s="119" t="s">
        <v>54</v>
      </c>
      <c r="AT1114" s="117">
        <v>2</v>
      </c>
      <c r="AU1114" s="10">
        <v>0</v>
      </c>
      <c r="AV1114" s="8"/>
    </row>
    <row r="1115" spans="1:48" x14ac:dyDescent="0.25">
      <c r="A1115" s="6">
        <v>11112</v>
      </c>
      <c r="B1115" s="6">
        <v>449566</v>
      </c>
      <c r="C1115" s="6">
        <v>5424350</v>
      </c>
      <c r="D1115" s="205">
        <v>12</v>
      </c>
      <c r="E1115" s="75" t="s">
        <v>210</v>
      </c>
      <c r="F1115" s="6">
        <v>6.73</v>
      </c>
      <c r="G1115" s="6">
        <v>70</v>
      </c>
      <c r="H1115" s="6">
        <v>471.1</v>
      </c>
      <c r="I1115" s="6">
        <v>150</v>
      </c>
      <c r="J1115" s="6">
        <f t="shared" si="102"/>
        <v>70665</v>
      </c>
      <c r="K1115" s="6"/>
      <c r="L1115" s="84">
        <f t="shared" si="104"/>
        <v>72107.142857142855</v>
      </c>
      <c r="M1115" s="7"/>
      <c r="N1115" s="7"/>
      <c r="O1115" s="7"/>
      <c r="P1115" s="7"/>
      <c r="Q1115" s="7"/>
      <c r="R1115" s="7"/>
      <c r="S1115" s="119" t="s">
        <v>53</v>
      </c>
      <c r="T1115" s="117">
        <v>6.73</v>
      </c>
      <c r="U1115" s="10">
        <v>72107.142857142855</v>
      </c>
      <c r="V1115" s="98">
        <f t="shared" si="105"/>
        <v>1.4419385138563219E-4</v>
      </c>
      <c r="W1115" s="119" t="s">
        <v>53</v>
      </c>
      <c r="X1115" s="117">
        <v>6.73</v>
      </c>
      <c r="Y1115" s="10">
        <v>72107.142857142855</v>
      </c>
      <c r="Z1115" s="98"/>
      <c r="AA1115" s="9">
        <v>1185</v>
      </c>
      <c r="AB1115" s="119" t="s">
        <v>53</v>
      </c>
      <c r="AC1115" s="117">
        <v>6.73</v>
      </c>
      <c r="AD1115" s="10">
        <v>72107.142857142855</v>
      </c>
      <c r="AE1115" s="110">
        <f>(Tabelle1[[#This Row],[gesamter Wärmebedarf unter Berücksichtigung Wirkungsgrad Gasfeuerungsanlage (Gas) '[kWh/a'] 2030]]*0.7)/8760</f>
        <v>5.7619863013698618</v>
      </c>
      <c r="AF1115" s="8">
        <f t="shared" si="103"/>
        <v>1.3940429485909152E-4</v>
      </c>
      <c r="AG1115" s="119" t="s">
        <v>53</v>
      </c>
      <c r="AH1115" s="117">
        <v>6.73</v>
      </c>
      <c r="AI1115" s="10">
        <v>72107.142857142855</v>
      </c>
      <c r="AJ1115" s="98">
        <f t="shared" si="106"/>
        <v>6.8518858266289754E-5</v>
      </c>
      <c r="AK1115" s="119" t="s">
        <v>53</v>
      </c>
      <c r="AL1115" s="117">
        <v>6.73</v>
      </c>
      <c r="AM1115" s="10">
        <v>72107.142857142855</v>
      </c>
      <c r="AN1115" s="98"/>
      <c r="AO1115" s="119" t="s">
        <v>53</v>
      </c>
      <c r="AP1115" s="117">
        <v>6.73</v>
      </c>
      <c r="AQ1115" s="10">
        <v>72107.142857142855</v>
      </c>
      <c r="AR1115" s="98">
        <f t="shared" si="107"/>
        <v>6.8518858266289754E-5</v>
      </c>
      <c r="AS1115" s="119" t="s">
        <v>54</v>
      </c>
      <c r="AT1115" s="117">
        <v>6.73</v>
      </c>
      <c r="AU1115" s="10">
        <v>0</v>
      </c>
      <c r="AV1115" s="8"/>
    </row>
    <row r="1116" spans="1:48" x14ac:dyDescent="0.25">
      <c r="A1116" s="6">
        <v>11113</v>
      </c>
      <c r="B1116" s="6">
        <v>449569</v>
      </c>
      <c r="C1116" s="6">
        <v>5424380</v>
      </c>
      <c r="D1116" s="205">
        <v>15</v>
      </c>
      <c r="E1116" s="6" t="s">
        <v>212</v>
      </c>
      <c r="F1116" s="6">
        <v>1</v>
      </c>
      <c r="G1116" s="6">
        <v>150</v>
      </c>
      <c r="H1116" s="6">
        <v>150</v>
      </c>
      <c r="I1116" s="6">
        <v>150</v>
      </c>
      <c r="J1116" s="6">
        <f t="shared" si="102"/>
        <v>22500</v>
      </c>
      <c r="K1116" s="6"/>
      <c r="L1116" s="84">
        <f t="shared" si="104"/>
        <v>22959.18367346939</v>
      </c>
      <c r="M1116" s="7"/>
      <c r="N1116" s="7"/>
      <c r="O1116" s="7"/>
      <c r="P1116" s="7"/>
      <c r="Q1116" s="7"/>
      <c r="R1116" s="7"/>
      <c r="S1116" s="119" t="s">
        <v>53</v>
      </c>
      <c r="T1116" s="117">
        <v>1</v>
      </c>
      <c r="U1116" s="10">
        <v>22959.18367346939</v>
      </c>
      <c r="V1116" s="98">
        <f t="shared" si="105"/>
        <v>4.5911860980354138E-5</v>
      </c>
      <c r="W1116" s="119" t="s">
        <v>53</v>
      </c>
      <c r="X1116" s="117">
        <v>1</v>
      </c>
      <c r="Y1116" s="10">
        <v>22959.18367346939</v>
      </c>
      <c r="Z1116" s="98"/>
      <c r="AA1116" s="9">
        <v>400</v>
      </c>
      <c r="AB1116" s="119" t="s">
        <v>53</v>
      </c>
      <c r="AC1116" s="117">
        <v>1</v>
      </c>
      <c r="AD1116" s="10">
        <v>22959.18367346939</v>
      </c>
      <c r="AE1116" s="110">
        <f>(Tabelle1[[#This Row],[gesamter Wärmebedarf unter Berücksichtigung Wirkungsgrad Gasfeuerungsanlage (Gas) '[kWh/a'] 2030]]*0.7)/8760</f>
        <v>1.8346379647749511</v>
      </c>
      <c r="AF1116" s="8">
        <f t="shared" si="103"/>
        <v>4.4386848288821333E-5</v>
      </c>
      <c r="AG1116" s="119" t="s">
        <v>53</v>
      </c>
      <c r="AH1116" s="117">
        <v>1</v>
      </c>
      <c r="AI1116" s="10">
        <v>22959.18367346939</v>
      </c>
      <c r="AJ1116" s="98">
        <f t="shared" si="106"/>
        <v>2.1816660454135991E-5</v>
      </c>
      <c r="AK1116" s="119" t="s">
        <v>54</v>
      </c>
      <c r="AL1116" s="117">
        <v>1</v>
      </c>
      <c r="AM1116" s="10">
        <v>0</v>
      </c>
      <c r="AN1116" s="98"/>
      <c r="AO1116" s="119" t="s">
        <v>54</v>
      </c>
      <c r="AP1116" s="117">
        <v>1</v>
      </c>
      <c r="AQ1116" s="10">
        <v>0</v>
      </c>
      <c r="AR1116" s="98">
        <f t="shared" si="107"/>
        <v>0</v>
      </c>
      <c r="AS1116" s="119" t="s">
        <v>54</v>
      </c>
      <c r="AT1116" s="117">
        <v>1</v>
      </c>
      <c r="AU1116" s="10">
        <v>0</v>
      </c>
      <c r="AV1116" s="8"/>
    </row>
    <row r="1117" spans="1:48" x14ac:dyDescent="0.25">
      <c r="A1117" s="6">
        <v>11114</v>
      </c>
      <c r="B1117" s="6">
        <v>449548</v>
      </c>
      <c r="C1117" s="6">
        <v>5424362</v>
      </c>
      <c r="D1117" s="205">
        <v>11</v>
      </c>
      <c r="E1117" s="6" t="s">
        <v>212</v>
      </c>
      <c r="F1117" s="6">
        <v>1</v>
      </c>
      <c r="G1117" s="6">
        <v>150</v>
      </c>
      <c r="H1117" s="6">
        <v>150</v>
      </c>
      <c r="I1117" s="6">
        <v>150</v>
      </c>
      <c r="J1117" s="6">
        <f t="shared" si="102"/>
        <v>22500</v>
      </c>
      <c r="K1117" s="6"/>
      <c r="L1117" s="84">
        <f t="shared" si="104"/>
        <v>22959.18367346939</v>
      </c>
      <c r="M1117" s="7"/>
      <c r="N1117" s="7"/>
      <c r="O1117" s="7"/>
      <c r="P1117" s="7"/>
      <c r="Q1117" s="7"/>
      <c r="R1117" s="7"/>
      <c r="S1117" s="119" t="s">
        <v>54</v>
      </c>
      <c r="T1117" s="117">
        <v>1</v>
      </c>
      <c r="U1117" s="10">
        <v>0</v>
      </c>
      <c r="V1117" s="98">
        <f t="shared" si="105"/>
        <v>0</v>
      </c>
      <c r="W1117" s="119" t="s">
        <v>54</v>
      </c>
      <c r="X1117" s="117">
        <v>1</v>
      </c>
      <c r="Y1117" s="10">
        <v>0</v>
      </c>
      <c r="Z1117" s="98"/>
      <c r="AA1117" s="9">
        <v>583</v>
      </c>
      <c r="AB1117" s="119" t="s">
        <v>54</v>
      </c>
      <c r="AC1117" s="117">
        <v>1</v>
      </c>
      <c r="AD1117" s="10">
        <v>0</v>
      </c>
      <c r="AE1117" s="110">
        <f>(Tabelle1[[#This Row],[gesamter Wärmebedarf unter Berücksichtigung Wirkungsgrad Gasfeuerungsanlage (Gas) '[kWh/a'] 2030]]*0.7)/8760</f>
        <v>0</v>
      </c>
      <c r="AF1117" s="8">
        <f t="shared" si="103"/>
        <v>0</v>
      </c>
      <c r="AG1117" s="119" t="s">
        <v>54</v>
      </c>
      <c r="AH1117" s="117">
        <v>1</v>
      </c>
      <c r="AI1117" s="10">
        <v>0</v>
      </c>
      <c r="AJ1117" s="98">
        <f t="shared" si="106"/>
        <v>0</v>
      </c>
      <c r="AK1117" s="119" t="s">
        <v>54</v>
      </c>
      <c r="AL1117" s="117">
        <v>1</v>
      </c>
      <c r="AM1117" s="10">
        <v>0</v>
      </c>
      <c r="AN1117" s="98"/>
      <c r="AO1117" s="119" t="s">
        <v>54</v>
      </c>
      <c r="AP1117" s="117">
        <v>1</v>
      </c>
      <c r="AQ1117" s="10">
        <v>0</v>
      </c>
      <c r="AR1117" s="98">
        <f t="shared" si="107"/>
        <v>0</v>
      </c>
      <c r="AS1117" s="119" t="s">
        <v>54</v>
      </c>
      <c r="AT1117" s="117">
        <v>1</v>
      </c>
      <c r="AU1117" s="10">
        <v>0</v>
      </c>
      <c r="AV1117" s="8"/>
    </row>
    <row r="1118" spans="1:48" x14ac:dyDescent="0.25">
      <c r="A1118" s="6">
        <v>11115</v>
      </c>
      <c r="B1118" s="6">
        <v>449457</v>
      </c>
      <c r="C1118" s="6">
        <v>5424423</v>
      </c>
      <c r="D1118" s="205">
        <v>11</v>
      </c>
      <c r="E1118" s="6" t="s">
        <v>212</v>
      </c>
      <c r="F1118" s="6">
        <v>1</v>
      </c>
      <c r="G1118" s="6">
        <v>150</v>
      </c>
      <c r="H1118" s="6">
        <v>150</v>
      </c>
      <c r="I1118" s="6">
        <v>110</v>
      </c>
      <c r="J1118" s="6">
        <f t="shared" si="102"/>
        <v>16500</v>
      </c>
      <c r="K1118" s="6"/>
      <c r="L1118" s="84">
        <f t="shared" si="104"/>
        <v>16836.734693877552</v>
      </c>
      <c r="M1118" s="7"/>
      <c r="N1118" s="7"/>
      <c r="O1118" s="7"/>
      <c r="P1118" s="7"/>
      <c r="Q1118" s="7"/>
      <c r="R1118" s="7"/>
      <c r="S1118" s="119" t="s">
        <v>54</v>
      </c>
      <c r="T1118" s="117">
        <v>1</v>
      </c>
      <c r="U1118" s="10">
        <v>0</v>
      </c>
      <c r="V1118" s="98">
        <f t="shared" si="105"/>
        <v>0</v>
      </c>
      <c r="W1118" s="119" t="s">
        <v>54</v>
      </c>
      <c r="X1118" s="117">
        <v>1</v>
      </c>
      <c r="Y1118" s="10">
        <v>0</v>
      </c>
      <c r="Z1118" s="98"/>
      <c r="AA1118" s="9">
        <v>772</v>
      </c>
      <c r="AB1118" s="119" t="s">
        <v>54</v>
      </c>
      <c r="AC1118" s="117">
        <v>1</v>
      </c>
      <c r="AD1118" s="10">
        <v>0</v>
      </c>
      <c r="AE1118" s="110">
        <f>(Tabelle1[[#This Row],[gesamter Wärmebedarf unter Berücksichtigung Wirkungsgrad Gasfeuerungsanlage (Gas) '[kWh/a'] 2030]]*0.7)/8760</f>
        <v>0</v>
      </c>
      <c r="AF1118" s="8">
        <f t="shared" si="103"/>
        <v>0</v>
      </c>
      <c r="AG1118" s="119" t="s">
        <v>54</v>
      </c>
      <c r="AH1118" s="117">
        <v>1</v>
      </c>
      <c r="AI1118" s="10">
        <v>0</v>
      </c>
      <c r="AJ1118" s="98">
        <f t="shared" si="106"/>
        <v>0</v>
      </c>
      <c r="AK1118" s="119" t="s">
        <v>54</v>
      </c>
      <c r="AL1118" s="117">
        <v>1</v>
      </c>
      <c r="AM1118" s="10">
        <v>0</v>
      </c>
      <c r="AN1118" s="98"/>
      <c r="AO1118" s="119" t="s">
        <v>54</v>
      </c>
      <c r="AP1118" s="117">
        <v>1</v>
      </c>
      <c r="AQ1118" s="10">
        <v>0</v>
      </c>
      <c r="AR1118" s="98">
        <f t="shared" si="107"/>
        <v>0</v>
      </c>
      <c r="AS1118" s="119" t="s">
        <v>54</v>
      </c>
      <c r="AT1118" s="117">
        <v>1</v>
      </c>
      <c r="AU1118" s="10">
        <v>0</v>
      </c>
      <c r="AV1118" s="8"/>
    </row>
    <row r="1119" spans="1:48" x14ac:dyDescent="0.25">
      <c r="A1119" s="6">
        <v>11116</v>
      </c>
      <c r="B1119" s="6">
        <v>449462</v>
      </c>
      <c r="C1119" s="6">
        <v>5424419</v>
      </c>
      <c r="D1119" s="205">
        <v>11</v>
      </c>
      <c r="E1119" s="75" t="s">
        <v>210</v>
      </c>
      <c r="F1119" s="6">
        <v>6.73</v>
      </c>
      <c r="G1119" s="6">
        <v>70</v>
      </c>
      <c r="H1119" s="6">
        <v>471.1</v>
      </c>
      <c r="I1119" s="6">
        <v>60</v>
      </c>
      <c r="J1119" s="6">
        <f t="shared" si="102"/>
        <v>28266</v>
      </c>
      <c r="K1119" s="6"/>
      <c r="L1119" s="84">
        <f t="shared" si="104"/>
        <v>28842.857142857145</v>
      </c>
      <c r="M1119" s="7"/>
      <c r="N1119" s="7"/>
      <c r="O1119" s="7"/>
      <c r="P1119" s="7"/>
      <c r="Q1119" s="7"/>
      <c r="R1119" s="7"/>
      <c r="S1119" s="119" t="s">
        <v>53</v>
      </c>
      <c r="T1119" s="117">
        <v>6.73</v>
      </c>
      <c r="U1119" s="10">
        <v>28842.857142857145</v>
      </c>
      <c r="V1119" s="98">
        <f t="shared" si="105"/>
        <v>5.7677540554252886E-5</v>
      </c>
      <c r="W1119" s="119" t="s">
        <v>53</v>
      </c>
      <c r="X1119" s="117">
        <v>6.73</v>
      </c>
      <c r="Y1119" s="10">
        <v>28842.857142857145</v>
      </c>
      <c r="Z1119" s="98"/>
      <c r="AA1119" s="9">
        <v>693</v>
      </c>
      <c r="AB1119" s="119" t="s">
        <v>53</v>
      </c>
      <c r="AC1119" s="117">
        <v>6.73</v>
      </c>
      <c r="AD1119" s="10">
        <v>28842.857142857145</v>
      </c>
      <c r="AE1119" s="110">
        <f>(Tabelle1[[#This Row],[gesamter Wärmebedarf unter Berücksichtigung Wirkungsgrad Gasfeuerungsanlage (Gas) '[kWh/a'] 2030]]*0.7)/8760</f>
        <v>2.3047945205479454</v>
      </c>
      <c r="AF1119" s="8">
        <f t="shared" si="103"/>
        <v>5.5761717943636613E-5</v>
      </c>
      <c r="AG1119" s="119" t="s">
        <v>53</v>
      </c>
      <c r="AH1119" s="117">
        <v>6.73</v>
      </c>
      <c r="AI1119" s="10">
        <v>28842.857142857145</v>
      </c>
      <c r="AJ1119" s="98">
        <f t="shared" si="106"/>
        <v>2.7407543306515913E-5</v>
      </c>
      <c r="AK1119" s="119" t="s">
        <v>53</v>
      </c>
      <c r="AL1119" s="117">
        <v>6.73</v>
      </c>
      <c r="AM1119" s="10">
        <v>28842.857142857145</v>
      </c>
      <c r="AN1119" s="98"/>
      <c r="AO1119" s="119" t="s">
        <v>53</v>
      </c>
      <c r="AP1119" s="117">
        <v>6.73</v>
      </c>
      <c r="AQ1119" s="10">
        <v>28842.857142857145</v>
      </c>
      <c r="AR1119" s="98">
        <f t="shared" si="107"/>
        <v>2.7407543306515913E-5</v>
      </c>
      <c r="AS1119" s="119" t="s">
        <v>53</v>
      </c>
      <c r="AT1119" s="117">
        <v>6.73</v>
      </c>
      <c r="AU1119" s="10">
        <v>28842.857142857145</v>
      </c>
      <c r="AV1119" s="8"/>
    </row>
    <row r="1120" spans="1:48" x14ac:dyDescent="0.25">
      <c r="A1120" s="6">
        <v>11117</v>
      </c>
      <c r="B1120" s="6">
        <v>449475</v>
      </c>
      <c r="C1120" s="6">
        <v>5424411</v>
      </c>
      <c r="D1120" s="205">
        <v>10</v>
      </c>
      <c r="E1120" s="6" t="s">
        <v>211</v>
      </c>
      <c r="F1120" s="6">
        <v>2</v>
      </c>
      <c r="G1120" s="6">
        <v>112</v>
      </c>
      <c r="H1120" s="6">
        <v>224</v>
      </c>
      <c r="I1120" s="6">
        <v>90</v>
      </c>
      <c r="J1120" s="6">
        <f t="shared" si="102"/>
        <v>20160</v>
      </c>
      <c r="K1120" s="6"/>
      <c r="L1120" s="84">
        <f t="shared" si="104"/>
        <v>20571.428571428572</v>
      </c>
      <c r="M1120" s="7"/>
      <c r="N1120" s="7"/>
      <c r="O1120" s="7"/>
      <c r="P1120" s="7"/>
      <c r="Q1120" s="7"/>
      <c r="R1120" s="7"/>
      <c r="S1120" s="119" t="s">
        <v>53</v>
      </c>
      <c r="T1120" s="117">
        <v>2</v>
      </c>
      <c r="U1120" s="10">
        <v>20571.428571428572</v>
      </c>
      <c r="V1120" s="98">
        <f t="shared" si="105"/>
        <v>4.1137027438397301E-5</v>
      </c>
      <c r="W1120" s="119" t="s">
        <v>53</v>
      </c>
      <c r="X1120" s="117">
        <v>2</v>
      </c>
      <c r="Y1120" s="10">
        <v>20571.428571428572</v>
      </c>
      <c r="Z1120" s="98"/>
      <c r="AA1120" s="9">
        <v>1267</v>
      </c>
      <c r="AB1120" s="119" t="s">
        <v>53</v>
      </c>
      <c r="AC1120" s="117">
        <v>2</v>
      </c>
      <c r="AD1120" s="10">
        <v>20571.428571428572</v>
      </c>
      <c r="AE1120" s="110">
        <f>(Tabelle1[[#This Row],[gesamter Wärmebedarf unter Berücksichtigung Wirkungsgrad Gasfeuerungsanlage (Gas) '[kWh/a'] 2030]]*0.7)/8760</f>
        <v>1.6438356164383561</v>
      </c>
      <c r="AF1120" s="8">
        <f t="shared" si="103"/>
        <v>3.9770616066783912E-5</v>
      </c>
      <c r="AG1120" s="119" t="s">
        <v>53</v>
      </c>
      <c r="AH1120" s="117">
        <v>2</v>
      </c>
      <c r="AI1120" s="10">
        <v>20571.428571428572</v>
      </c>
      <c r="AJ1120" s="98">
        <f t="shared" si="106"/>
        <v>1.9547727766905849E-5</v>
      </c>
      <c r="AK1120" s="119" t="s">
        <v>53</v>
      </c>
      <c r="AL1120" s="117">
        <v>2</v>
      </c>
      <c r="AM1120" s="10">
        <v>20571.428571428572</v>
      </c>
      <c r="AN1120" s="98"/>
      <c r="AO1120" s="119" t="s">
        <v>54</v>
      </c>
      <c r="AP1120" s="117">
        <v>2</v>
      </c>
      <c r="AQ1120" s="10">
        <v>0</v>
      </c>
      <c r="AR1120" s="98">
        <f t="shared" si="107"/>
        <v>0</v>
      </c>
      <c r="AS1120" s="119" t="s">
        <v>54</v>
      </c>
      <c r="AT1120" s="117">
        <v>2</v>
      </c>
      <c r="AU1120" s="10">
        <v>0</v>
      </c>
      <c r="AV1120" s="8"/>
    </row>
    <row r="1121" spans="1:48" x14ac:dyDescent="0.25">
      <c r="A1121" s="6">
        <v>11118</v>
      </c>
      <c r="B1121" s="6">
        <v>449497</v>
      </c>
      <c r="C1121" s="6">
        <v>5424432</v>
      </c>
      <c r="D1121" s="205">
        <v>19</v>
      </c>
      <c r="E1121" s="6" t="s">
        <v>212</v>
      </c>
      <c r="F1121" s="6">
        <v>1</v>
      </c>
      <c r="G1121" s="6">
        <v>150</v>
      </c>
      <c r="H1121" s="6">
        <v>150</v>
      </c>
      <c r="I1121" s="6">
        <v>340</v>
      </c>
      <c r="J1121" s="6">
        <f t="shared" si="102"/>
        <v>51000</v>
      </c>
      <c r="K1121" s="6"/>
      <c r="L1121" s="84">
        <f t="shared" si="104"/>
        <v>52040.816326530614</v>
      </c>
      <c r="M1121" s="7"/>
      <c r="N1121" s="7"/>
      <c r="O1121" s="7"/>
      <c r="P1121" s="7"/>
      <c r="Q1121" s="7"/>
      <c r="R1121" s="7"/>
      <c r="S1121" s="119" t="s">
        <v>53</v>
      </c>
      <c r="T1121" s="117">
        <v>1</v>
      </c>
      <c r="U1121" s="10">
        <v>52040.816326530614</v>
      </c>
      <c r="V1121" s="98">
        <f t="shared" si="105"/>
        <v>1.040668848888027E-4</v>
      </c>
      <c r="W1121" s="119" t="s">
        <v>53</v>
      </c>
      <c r="X1121" s="117">
        <v>1</v>
      </c>
      <c r="Y1121" s="10">
        <v>52040.816326530614</v>
      </c>
      <c r="Z1121" s="98"/>
      <c r="AA1121" s="9">
        <v>1242</v>
      </c>
      <c r="AB1121" s="119" t="s">
        <v>53</v>
      </c>
      <c r="AC1121" s="117">
        <v>1</v>
      </c>
      <c r="AD1121" s="10">
        <v>52040.816326530614</v>
      </c>
      <c r="AE1121" s="110">
        <f>(Tabelle1[[#This Row],[gesamter Wärmebedarf unter Berücksichtigung Wirkungsgrad Gasfeuerungsanlage (Gas) '[kWh/a'] 2030]]*0.7)/8760</f>
        <v>4.1585127201565557</v>
      </c>
      <c r="AF1121" s="8">
        <f t="shared" si="103"/>
        <v>1.0061018945466168E-4</v>
      </c>
      <c r="AG1121" s="119" t="s">
        <v>53</v>
      </c>
      <c r="AH1121" s="117">
        <v>1</v>
      </c>
      <c r="AI1121" s="10">
        <v>52040.816326530614</v>
      </c>
      <c r="AJ1121" s="98">
        <f t="shared" si="106"/>
        <v>4.945109702937491E-5</v>
      </c>
      <c r="AK1121" s="119" t="s">
        <v>53</v>
      </c>
      <c r="AL1121" s="117">
        <v>1</v>
      </c>
      <c r="AM1121" s="10">
        <v>52040.816326530614</v>
      </c>
      <c r="AN1121" s="98"/>
      <c r="AO1121" s="119" t="s">
        <v>53</v>
      </c>
      <c r="AP1121" s="117">
        <v>1</v>
      </c>
      <c r="AQ1121" s="10">
        <v>52040.816326530614</v>
      </c>
      <c r="AR1121" s="98">
        <f t="shared" si="107"/>
        <v>4.945109702937491E-5</v>
      </c>
      <c r="AS1121" s="119" t="s">
        <v>53</v>
      </c>
      <c r="AT1121" s="117">
        <v>1</v>
      </c>
      <c r="AU1121" s="10">
        <v>52040.816326530614</v>
      </c>
      <c r="AV1121" s="8"/>
    </row>
    <row r="1122" spans="1:48" x14ac:dyDescent="0.25">
      <c r="A1122" s="6">
        <v>11119</v>
      </c>
      <c r="B1122" s="6">
        <v>449493</v>
      </c>
      <c r="C1122" s="6">
        <v>5424399</v>
      </c>
      <c r="D1122" s="205">
        <v>11</v>
      </c>
      <c r="E1122" s="6" t="s">
        <v>212</v>
      </c>
      <c r="F1122" s="6">
        <v>1</v>
      </c>
      <c r="G1122" s="6">
        <v>150</v>
      </c>
      <c r="H1122" s="6">
        <v>150</v>
      </c>
      <c r="I1122" s="6">
        <v>140</v>
      </c>
      <c r="J1122" s="6">
        <f t="shared" si="102"/>
        <v>21000</v>
      </c>
      <c r="K1122" s="6"/>
      <c r="L1122" s="84">
        <f t="shared" si="104"/>
        <v>21428.571428571428</v>
      </c>
      <c r="M1122" s="7"/>
      <c r="N1122" s="7"/>
      <c r="O1122" s="7"/>
      <c r="P1122" s="7"/>
      <c r="Q1122" s="7"/>
      <c r="R1122" s="7"/>
      <c r="S1122" s="119" t="s">
        <v>54</v>
      </c>
      <c r="T1122" s="117">
        <v>1</v>
      </c>
      <c r="U1122" s="10">
        <v>0</v>
      </c>
      <c r="V1122" s="98">
        <f t="shared" si="105"/>
        <v>0</v>
      </c>
      <c r="W1122" s="119" t="s">
        <v>54</v>
      </c>
      <c r="X1122" s="117">
        <v>1</v>
      </c>
      <c r="Y1122" s="10">
        <v>0</v>
      </c>
      <c r="Z1122" s="98"/>
      <c r="AA1122" s="9">
        <v>1404</v>
      </c>
      <c r="AB1122" s="119" t="s">
        <v>54</v>
      </c>
      <c r="AC1122" s="117">
        <v>1</v>
      </c>
      <c r="AD1122" s="10">
        <v>0</v>
      </c>
      <c r="AE1122" s="110">
        <f>(Tabelle1[[#This Row],[gesamter Wärmebedarf unter Berücksichtigung Wirkungsgrad Gasfeuerungsanlage (Gas) '[kWh/a'] 2030]]*0.7)/8760</f>
        <v>0</v>
      </c>
      <c r="AF1122" s="8">
        <f t="shared" si="103"/>
        <v>0</v>
      </c>
      <c r="AG1122" s="119" t="s">
        <v>54</v>
      </c>
      <c r="AH1122" s="117">
        <v>1</v>
      </c>
      <c r="AI1122" s="10">
        <v>0</v>
      </c>
      <c r="AJ1122" s="98">
        <f t="shared" si="106"/>
        <v>0</v>
      </c>
      <c r="AK1122" s="119" t="s">
        <v>54</v>
      </c>
      <c r="AL1122" s="117">
        <v>1</v>
      </c>
      <c r="AM1122" s="10">
        <v>0</v>
      </c>
      <c r="AN1122" s="98"/>
      <c r="AO1122" s="119" t="s">
        <v>54</v>
      </c>
      <c r="AP1122" s="117">
        <v>1</v>
      </c>
      <c r="AQ1122" s="10">
        <v>0</v>
      </c>
      <c r="AR1122" s="98">
        <f t="shared" si="107"/>
        <v>0</v>
      </c>
      <c r="AS1122" s="119" t="s">
        <v>54</v>
      </c>
      <c r="AT1122" s="117">
        <v>1</v>
      </c>
      <c r="AU1122" s="10">
        <v>0</v>
      </c>
      <c r="AV1122" s="8"/>
    </row>
    <row r="1123" spans="1:48" x14ac:dyDescent="0.25">
      <c r="A1123" s="6">
        <v>11120</v>
      </c>
      <c r="B1123" s="6">
        <v>449511</v>
      </c>
      <c r="C1123" s="6">
        <v>5424419</v>
      </c>
      <c r="D1123" s="205">
        <v>16</v>
      </c>
      <c r="E1123" s="6" t="s">
        <v>211</v>
      </c>
      <c r="F1123" s="6">
        <v>2</v>
      </c>
      <c r="G1123" s="6">
        <v>112</v>
      </c>
      <c r="H1123" s="6">
        <v>224</v>
      </c>
      <c r="I1123" s="6">
        <v>170</v>
      </c>
      <c r="J1123" s="6">
        <f t="shared" si="102"/>
        <v>38080</v>
      </c>
      <c r="K1123" s="6"/>
      <c r="L1123" s="84">
        <f t="shared" si="104"/>
        <v>38857.142857142855</v>
      </c>
      <c r="M1123" s="7"/>
      <c r="N1123" s="7"/>
      <c r="O1123" s="7"/>
      <c r="P1123" s="7"/>
      <c r="Q1123" s="7"/>
      <c r="R1123" s="7"/>
      <c r="S1123" s="119" t="s">
        <v>53</v>
      </c>
      <c r="T1123" s="117">
        <v>2</v>
      </c>
      <c r="U1123" s="10">
        <v>38857.142857142855</v>
      </c>
      <c r="V1123" s="98">
        <f t="shared" si="105"/>
        <v>7.7703274050306006E-5</v>
      </c>
      <c r="W1123" s="119" t="s">
        <v>53</v>
      </c>
      <c r="X1123" s="117">
        <v>2</v>
      </c>
      <c r="Y1123" s="10">
        <v>38857.142857142855</v>
      </c>
      <c r="Z1123" s="98"/>
      <c r="AA1123" s="9">
        <v>149</v>
      </c>
      <c r="AB1123" s="119" t="s">
        <v>53</v>
      </c>
      <c r="AC1123" s="117">
        <v>2</v>
      </c>
      <c r="AD1123" s="10">
        <v>38857.142857142855</v>
      </c>
      <c r="AE1123" s="110">
        <f>(Tabelle1[[#This Row],[gesamter Wärmebedarf unter Berücksichtigung Wirkungsgrad Gasfeuerungsanlage (Gas) '[kWh/a'] 2030]]*0.7)/8760</f>
        <v>3.1050228310502277</v>
      </c>
      <c r="AF1123" s="8">
        <f t="shared" si="103"/>
        <v>7.5122274792814049E-5</v>
      </c>
      <c r="AG1123" s="119" t="s">
        <v>53</v>
      </c>
      <c r="AH1123" s="117">
        <v>2</v>
      </c>
      <c r="AI1123" s="10">
        <v>38857.142857142855</v>
      </c>
      <c r="AJ1123" s="98">
        <f t="shared" si="106"/>
        <v>3.6923485781933267E-5</v>
      </c>
      <c r="AK1123" s="119" t="s">
        <v>53</v>
      </c>
      <c r="AL1123" s="117">
        <v>2</v>
      </c>
      <c r="AM1123" s="10">
        <v>38857.142857142855</v>
      </c>
      <c r="AN1123" s="98"/>
      <c r="AO1123" s="119" t="s">
        <v>53</v>
      </c>
      <c r="AP1123" s="117">
        <v>2</v>
      </c>
      <c r="AQ1123" s="10">
        <v>38857.142857142855</v>
      </c>
      <c r="AR1123" s="98">
        <f t="shared" si="107"/>
        <v>3.6923485781933267E-5</v>
      </c>
      <c r="AS1123" s="119" t="s">
        <v>53</v>
      </c>
      <c r="AT1123" s="117">
        <v>2</v>
      </c>
      <c r="AU1123" s="10">
        <v>38857.142857142855</v>
      </c>
      <c r="AV1123" s="8"/>
    </row>
    <row r="1124" spans="1:48" x14ac:dyDescent="0.25">
      <c r="A1124" s="6">
        <v>11121</v>
      </c>
      <c r="B1124" s="6">
        <v>449511</v>
      </c>
      <c r="C1124" s="6">
        <v>5424387</v>
      </c>
      <c r="D1124" s="205">
        <v>11</v>
      </c>
      <c r="E1124" s="6" t="s">
        <v>212</v>
      </c>
      <c r="F1124" s="6">
        <v>1</v>
      </c>
      <c r="G1124" s="6">
        <v>150</v>
      </c>
      <c r="H1124" s="6">
        <v>150</v>
      </c>
      <c r="I1124" s="6">
        <v>280</v>
      </c>
      <c r="J1124" s="6">
        <f t="shared" si="102"/>
        <v>42000</v>
      </c>
      <c r="K1124" s="6"/>
      <c r="L1124" s="84">
        <f t="shared" si="104"/>
        <v>42857.142857142855</v>
      </c>
      <c r="M1124" s="7"/>
      <c r="N1124" s="7"/>
      <c r="O1124" s="7"/>
      <c r="P1124" s="7"/>
      <c r="Q1124" s="7"/>
      <c r="R1124" s="7"/>
      <c r="S1124" s="119" t="s">
        <v>53</v>
      </c>
      <c r="T1124" s="117">
        <v>1</v>
      </c>
      <c r="U1124" s="10">
        <v>42857.142857142855</v>
      </c>
      <c r="V1124" s="98">
        <f t="shared" si="105"/>
        <v>8.5702140496661031E-5</v>
      </c>
      <c r="W1124" s="119" t="s">
        <v>53</v>
      </c>
      <c r="X1124" s="117">
        <v>1</v>
      </c>
      <c r="Y1124" s="10">
        <v>42857.142857142855</v>
      </c>
      <c r="Z1124" s="98"/>
      <c r="AA1124" s="9">
        <v>1214</v>
      </c>
      <c r="AB1124" s="119" t="s">
        <v>53</v>
      </c>
      <c r="AC1124" s="117">
        <v>1</v>
      </c>
      <c r="AD1124" s="10">
        <v>42857.142857142855</v>
      </c>
      <c r="AE1124" s="110">
        <f>(Tabelle1[[#This Row],[gesamter Wärmebedarf unter Berücksichtigung Wirkungsgrad Gasfeuerungsanlage (Gas) '[kWh/a'] 2030]]*0.7)/8760</f>
        <v>3.4246575342465748</v>
      </c>
      <c r="AF1124" s="8">
        <f t="shared" si="103"/>
        <v>8.285545013913314E-5</v>
      </c>
      <c r="AG1124" s="119" t="s">
        <v>53</v>
      </c>
      <c r="AH1124" s="117">
        <v>1</v>
      </c>
      <c r="AI1124" s="10">
        <v>42857.142857142855</v>
      </c>
      <c r="AJ1124" s="98">
        <f t="shared" si="106"/>
        <v>4.0724432847720508E-5</v>
      </c>
      <c r="AK1124" s="119" t="s">
        <v>53</v>
      </c>
      <c r="AL1124" s="117">
        <v>1</v>
      </c>
      <c r="AM1124" s="10">
        <v>42857.142857142855</v>
      </c>
      <c r="AN1124" s="98"/>
      <c r="AO1124" s="119" t="s">
        <v>53</v>
      </c>
      <c r="AP1124" s="117">
        <v>1</v>
      </c>
      <c r="AQ1124" s="10">
        <v>42857.142857142855</v>
      </c>
      <c r="AR1124" s="98">
        <f t="shared" si="107"/>
        <v>4.0724432847720508E-5</v>
      </c>
      <c r="AS1124" s="119" t="s">
        <v>53</v>
      </c>
      <c r="AT1124" s="117">
        <v>1</v>
      </c>
      <c r="AU1124" s="10">
        <v>42857.142857142855</v>
      </c>
      <c r="AV1124" s="8"/>
    </row>
    <row r="1125" spans="1:48" x14ac:dyDescent="0.25">
      <c r="A1125" s="6">
        <v>11122</v>
      </c>
      <c r="B1125" s="6">
        <v>449517</v>
      </c>
      <c r="C1125" s="6">
        <v>5424384</v>
      </c>
      <c r="D1125" s="205">
        <v>11</v>
      </c>
      <c r="E1125" s="6" t="s">
        <v>195</v>
      </c>
      <c r="F1125" s="6">
        <v>1</v>
      </c>
      <c r="G1125" s="6">
        <v>90</v>
      </c>
      <c r="H1125" s="6">
        <v>90</v>
      </c>
      <c r="I1125" s="6">
        <v>50</v>
      </c>
      <c r="J1125" s="6">
        <f t="shared" si="102"/>
        <v>4500</v>
      </c>
      <c r="K1125" s="6"/>
      <c r="L1125" s="84">
        <f t="shared" si="104"/>
        <v>4591.8367346938776</v>
      </c>
      <c r="M1125" s="7"/>
      <c r="N1125" s="7"/>
      <c r="O1125" s="7"/>
      <c r="P1125" s="7"/>
      <c r="Q1125" s="7"/>
      <c r="R1125" s="7"/>
      <c r="S1125" s="119" t="s">
        <v>54</v>
      </c>
      <c r="T1125" s="117">
        <v>1</v>
      </c>
      <c r="U1125" s="10">
        <v>0</v>
      </c>
      <c r="V1125" s="98">
        <f t="shared" si="105"/>
        <v>0</v>
      </c>
      <c r="W1125" s="119" t="s">
        <v>54</v>
      </c>
      <c r="X1125" s="117">
        <v>1</v>
      </c>
      <c r="Y1125" s="10">
        <v>0</v>
      </c>
      <c r="Z1125" s="98"/>
      <c r="AA1125" s="9">
        <v>966</v>
      </c>
      <c r="AB1125" s="119" t="s">
        <v>54</v>
      </c>
      <c r="AC1125" s="117">
        <v>1</v>
      </c>
      <c r="AD1125" s="10">
        <v>0</v>
      </c>
      <c r="AE1125" s="110">
        <f>(Tabelle1[[#This Row],[gesamter Wärmebedarf unter Berücksichtigung Wirkungsgrad Gasfeuerungsanlage (Gas) '[kWh/a'] 2030]]*0.7)/8760</f>
        <v>0</v>
      </c>
      <c r="AF1125" s="8">
        <f t="shared" si="103"/>
        <v>0</v>
      </c>
      <c r="AG1125" s="119" t="s">
        <v>54</v>
      </c>
      <c r="AH1125" s="117">
        <v>1</v>
      </c>
      <c r="AI1125" s="10">
        <v>0</v>
      </c>
      <c r="AJ1125" s="98">
        <f t="shared" si="106"/>
        <v>0</v>
      </c>
      <c r="AK1125" s="119" t="s">
        <v>54</v>
      </c>
      <c r="AL1125" s="117">
        <v>1</v>
      </c>
      <c r="AM1125" s="10">
        <v>0</v>
      </c>
      <c r="AN1125" s="98"/>
      <c r="AO1125" s="119" t="s">
        <v>54</v>
      </c>
      <c r="AP1125" s="117">
        <v>1</v>
      </c>
      <c r="AQ1125" s="10">
        <v>0</v>
      </c>
      <c r="AR1125" s="98">
        <f t="shared" si="107"/>
        <v>0</v>
      </c>
      <c r="AS1125" s="119" t="s">
        <v>54</v>
      </c>
      <c r="AT1125" s="117">
        <v>1</v>
      </c>
      <c r="AU1125" s="10">
        <v>0</v>
      </c>
      <c r="AV1125" s="8"/>
    </row>
    <row r="1126" spans="1:48" x14ac:dyDescent="0.25">
      <c r="A1126" s="6">
        <v>11123</v>
      </c>
      <c r="B1126" s="6">
        <v>449530</v>
      </c>
      <c r="C1126" s="6">
        <v>5424375</v>
      </c>
      <c r="D1126" s="205">
        <v>11</v>
      </c>
      <c r="E1126" s="6" t="s">
        <v>212</v>
      </c>
      <c r="F1126" s="6">
        <v>1</v>
      </c>
      <c r="G1126" s="6">
        <v>150</v>
      </c>
      <c r="H1126" s="6">
        <v>150</v>
      </c>
      <c r="I1126" s="6">
        <v>170</v>
      </c>
      <c r="J1126" s="6">
        <f t="shared" si="102"/>
        <v>25500</v>
      </c>
      <c r="K1126" s="6"/>
      <c r="L1126" s="84">
        <f t="shared" si="104"/>
        <v>26020.408163265307</v>
      </c>
      <c r="M1126" s="7"/>
      <c r="N1126" s="7"/>
      <c r="O1126" s="7"/>
      <c r="P1126" s="7"/>
      <c r="Q1126" s="7"/>
      <c r="R1126" s="7"/>
      <c r="S1126" s="119" t="s">
        <v>53</v>
      </c>
      <c r="T1126" s="117">
        <v>1</v>
      </c>
      <c r="U1126" s="10">
        <v>26020.408163265307</v>
      </c>
      <c r="V1126" s="98">
        <f t="shared" si="105"/>
        <v>5.2033442444401349E-5</v>
      </c>
      <c r="W1126" s="119" t="s">
        <v>53</v>
      </c>
      <c r="X1126" s="117">
        <v>1</v>
      </c>
      <c r="Y1126" s="10">
        <v>26020.408163265307</v>
      </c>
      <c r="Z1126" s="98"/>
      <c r="AA1126" s="9">
        <v>972</v>
      </c>
      <c r="AB1126" s="119" t="s">
        <v>53</v>
      </c>
      <c r="AC1126" s="117">
        <v>1</v>
      </c>
      <c r="AD1126" s="10">
        <v>26020.408163265307</v>
      </c>
      <c r="AE1126" s="110">
        <f>(Tabelle1[[#This Row],[gesamter Wärmebedarf unter Berücksichtigung Wirkungsgrad Gasfeuerungsanlage (Gas) '[kWh/a'] 2030]]*0.7)/8760</f>
        <v>2.0792563600782779</v>
      </c>
      <c r="AF1126" s="8">
        <f t="shared" si="103"/>
        <v>5.0305094727330838E-5</v>
      </c>
      <c r="AG1126" s="119" t="s">
        <v>54</v>
      </c>
      <c r="AH1126" s="117">
        <v>1</v>
      </c>
      <c r="AI1126" s="10">
        <v>0</v>
      </c>
      <c r="AJ1126" s="98">
        <f t="shared" si="106"/>
        <v>0</v>
      </c>
      <c r="AK1126" s="119" t="s">
        <v>54</v>
      </c>
      <c r="AL1126" s="117">
        <v>1</v>
      </c>
      <c r="AM1126" s="10">
        <v>0</v>
      </c>
      <c r="AN1126" s="98"/>
      <c r="AO1126" s="119" t="s">
        <v>54</v>
      </c>
      <c r="AP1126" s="117">
        <v>1</v>
      </c>
      <c r="AQ1126" s="10">
        <v>0</v>
      </c>
      <c r="AR1126" s="98">
        <f t="shared" si="107"/>
        <v>0</v>
      </c>
      <c r="AS1126" s="119" t="s">
        <v>54</v>
      </c>
      <c r="AT1126" s="117">
        <v>1</v>
      </c>
      <c r="AU1126" s="10">
        <v>0</v>
      </c>
      <c r="AV1126" s="8"/>
    </row>
    <row r="1127" spans="1:48" x14ac:dyDescent="0.25">
      <c r="A1127" s="6">
        <v>11124</v>
      </c>
      <c r="B1127" s="6">
        <v>449549</v>
      </c>
      <c r="C1127" s="6">
        <v>5424394</v>
      </c>
      <c r="D1127" s="205">
        <v>16</v>
      </c>
      <c r="E1127" s="6" t="s">
        <v>211</v>
      </c>
      <c r="F1127" s="6">
        <v>2</v>
      </c>
      <c r="G1127" s="6">
        <v>112</v>
      </c>
      <c r="H1127" s="6">
        <v>224</v>
      </c>
      <c r="I1127" s="6">
        <v>220</v>
      </c>
      <c r="J1127" s="6">
        <f t="shared" si="102"/>
        <v>49280</v>
      </c>
      <c r="K1127" s="6"/>
      <c r="L1127" s="84">
        <f t="shared" si="104"/>
        <v>50285.71428571429</v>
      </c>
      <c r="M1127" s="7"/>
      <c r="N1127" s="7"/>
      <c r="O1127" s="7"/>
      <c r="P1127" s="7"/>
      <c r="Q1127" s="7"/>
      <c r="R1127" s="7"/>
      <c r="S1127" s="119" t="s">
        <v>53</v>
      </c>
      <c r="T1127" s="117">
        <v>2</v>
      </c>
      <c r="U1127" s="10">
        <v>50285.71428571429</v>
      </c>
      <c r="V1127" s="98">
        <f t="shared" si="105"/>
        <v>1.0055717818274897E-4</v>
      </c>
      <c r="W1127" s="119" t="s">
        <v>53</v>
      </c>
      <c r="X1127" s="117">
        <v>2</v>
      </c>
      <c r="Y1127" s="10">
        <v>50285.71428571429</v>
      </c>
      <c r="Z1127" s="98"/>
      <c r="AA1127" s="9">
        <v>605</v>
      </c>
      <c r="AB1127" s="119" t="s">
        <v>53</v>
      </c>
      <c r="AC1127" s="117">
        <v>2</v>
      </c>
      <c r="AD1127" s="10">
        <v>50285.71428571429</v>
      </c>
      <c r="AE1127" s="110">
        <f>(Tabelle1[[#This Row],[gesamter Wärmebedarf unter Berücksichtigung Wirkungsgrad Gasfeuerungsanlage (Gas) '[kWh/a'] 2030]]*0.7)/8760</f>
        <v>4.0182648401826482</v>
      </c>
      <c r="AF1127" s="8">
        <f t="shared" si="103"/>
        <v>9.7217061496582906E-5</v>
      </c>
      <c r="AG1127" s="119" t="s">
        <v>53</v>
      </c>
      <c r="AH1127" s="117">
        <v>2</v>
      </c>
      <c r="AI1127" s="10">
        <v>50285.71428571429</v>
      </c>
      <c r="AJ1127" s="98">
        <f t="shared" si="106"/>
        <v>4.7783334541325407E-5</v>
      </c>
      <c r="AK1127" s="119" t="s">
        <v>53</v>
      </c>
      <c r="AL1127" s="117">
        <v>2</v>
      </c>
      <c r="AM1127" s="10">
        <v>50285.71428571429</v>
      </c>
      <c r="AN1127" s="98"/>
      <c r="AO1127" s="119" t="s">
        <v>53</v>
      </c>
      <c r="AP1127" s="117">
        <v>2</v>
      </c>
      <c r="AQ1127" s="10">
        <v>50285.71428571429</v>
      </c>
      <c r="AR1127" s="98">
        <f t="shared" si="107"/>
        <v>4.7783334541325407E-5</v>
      </c>
      <c r="AS1127" s="119" t="s">
        <v>54</v>
      </c>
      <c r="AT1127" s="117">
        <v>2</v>
      </c>
      <c r="AU1127" s="10">
        <v>0</v>
      </c>
      <c r="AV1127" s="8"/>
    </row>
    <row r="1128" spans="1:48" x14ac:dyDescent="0.25">
      <c r="A1128" s="6">
        <v>11125</v>
      </c>
      <c r="B1128" s="6">
        <v>449409</v>
      </c>
      <c r="C1128" s="6">
        <v>5424455</v>
      </c>
      <c r="D1128" s="205">
        <v>10</v>
      </c>
      <c r="E1128" s="6" t="s">
        <v>212</v>
      </c>
      <c r="F1128" s="6">
        <v>1</v>
      </c>
      <c r="G1128" s="6">
        <v>150</v>
      </c>
      <c r="H1128" s="6">
        <v>150</v>
      </c>
      <c r="I1128" s="6">
        <v>300</v>
      </c>
      <c r="J1128" s="6">
        <f t="shared" si="102"/>
        <v>45000</v>
      </c>
      <c r="K1128" s="6"/>
      <c r="L1128" s="84">
        <f t="shared" si="104"/>
        <v>45918.36734693878</v>
      </c>
      <c r="M1128" s="7"/>
      <c r="N1128" s="7"/>
      <c r="O1128" s="7"/>
      <c r="P1128" s="7"/>
      <c r="Q1128" s="7"/>
      <c r="R1128" s="7"/>
      <c r="S1128" s="119" t="s">
        <v>53</v>
      </c>
      <c r="T1128" s="117">
        <v>1</v>
      </c>
      <c r="U1128" s="10">
        <v>45918.36734693878</v>
      </c>
      <c r="V1128" s="98">
        <f t="shared" si="105"/>
        <v>9.1823721960708276E-5</v>
      </c>
      <c r="W1128" s="119" t="s">
        <v>53</v>
      </c>
      <c r="X1128" s="117">
        <v>1</v>
      </c>
      <c r="Y1128" s="10">
        <v>45918.36734693878</v>
      </c>
      <c r="Z1128" s="98"/>
      <c r="AA1128" s="9">
        <v>665</v>
      </c>
      <c r="AB1128" s="119" t="s">
        <v>53</v>
      </c>
      <c r="AC1128" s="117">
        <v>1</v>
      </c>
      <c r="AD1128" s="10">
        <v>45918.36734693878</v>
      </c>
      <c r="AE1128" s="110">
        <f>(Tabelle1[[#This Row],[gesamter Wärmebedarf unter Berücksichtigung Wirkungsgrad Gasfeuerungsanlage (Gas) '[kWh/a'] 2030]]*0.7)/8760</f>
        <v>3.6692759295499022</v>
      </c>
      <c r="AF1128" s="8">
        <f t="shared" si="103"/>
        <v>8.8773696577642666E-5</v>
      </c>
      <c r="AG1128" s="119" t="s">
        <v>53</v>
      </c>
      <c r="AH1128" s="117">
        <v>1</v>
      </c>
      <c r="AI1128" s="10">
        <v>45918.36734693878</v>
      </c>
      <c r="AJ1128" s="98">
        <f t="shared" si="106"/>
        <v>4.3633320908271982E-5</v>
      </c>
      <c r="AK1128" s="119" t="s">
        <v>54</v>
      </c>
      <c r="AL1128" s="117">
        <v>1</v>
      </c>
      <c r="AM1128" s="10">
        <v>0</v>
      </c>
      <c r="AN1128" s="98"/>
      <c r="AO1128" s="119" t="s">
        <v>54</v>
      </c>
      <c r="AP1128" s="117">
        <v>1</v>
      </c>
      <c r="AQ1128" s="10">
        <v>0</v>
      </c>
      <c r="AR1128" s="98">
        <f t="shared" si="107"/>
        <v>0</v>
      </c>
      <c r="AS1128" s="119" t="s">
        <v>54</v>
      </c>
      <c r="AT1128" s="117">
        <v>1</v>
      </c>
      <c r="AU1128" s="10">
        <v>0</v>
      </c>
      <c r="AV1128" s="8"/>
    </row>
    <row r="1129" spans="1:48" x14ac:dyDescent="0.25">
      <c r="A1129" s="6">
        <v>11126</v>
      </c>
      <c r="B1129" s="6">
        <v>449406</v>
      </c>
      <c r="C1129" s="6">
        <v>5424434</v>
      </c>
      <c r="D1129" s="205">
        <v>30</v>
      </c>
      <c r="E1129" s="75" t="s">
        <v>210</v>
      </c>
      <c r="F1129" s="6">
        <v>6.73</v>
      </c>
      <c r="G1129" s="6">
        <v>70</v>
      </c>
      <c r="H1129" s="6">
        <v>471.1</v>
      </c>
      <c r="I1129" s="6">
        <v>120</v>
      </c>
      <c r="J1129" s="6">
        <f t="shared" si="102"/>
        <v>56532</v>
      </c>
      <c r="K1129" s="6"/>
      <c r="L1129" s="84">
        <f t="shared" si="104"/>
        <v>57685.71428571429</v>
      </c>
      <c r="M1129" s="7"/>
      <c r="N1129" s="7"/>
      <c r="O1129" s="7"/>
      <c r="P1129" s="7"/>
      <c r="Q1129" s="7"/>
      <c r="R1129" s="7"/>
      <c r="S1129" s="119" t="s">
        <v>53</v>
      </c>
      <c r="T1129" s="117">
        <v>6.73</v>
      </c>
      <c r="U1129" s="10">
        <v>57685.71428571429</v>
      </c>
      <c r="V1129" s="98">
        <f t="shared" si="105"/>
        <v>1.1535508110850577E-4</v>
      </c>
      <c r="W1129" s="119" t="s">
        <v>53</v>
      </c>
      <c r="X1129" s="117">
        <v>6.73</v>
      </c>
      <c r="Y1129" s="10">
        <v>57685.71428571429</v>
      </c>
      <c r="Z1129" s="98"/>
      <c r="AA1129" s="9">
        <v>1347</v>
      </c>
      <c r="AB1129" s="119" t="s">
        <v>53</v>
      </c>
      <c r="AC1129" s="117">
        <v>6.73</v>
      </c>
      <c r="AD1129" s="10">
        <v>57685.71428571429</v>
      </c>
      <c r="AE1129" s="110">
        <f>(Tabelle1[[#This Row],[gesamter Wärmebedarf unter Berücksichtigung Wirkungsgrad Gasfeuerungsanlage (Gas) '[kWh/a'] 2030]]*0.7)/8760</f>
        <v>4.6095890410958908</v>
      </c>
      <c r="AF1129" s="8">
        <f t="shared" si="103"/>
        <v>1.1152343588727323E-4</v>
      </c>
      <c r="AG1129" s="119" t="s">
        <v>53</v>
      </c>
      <c r="AH1129" s="117">
        <v>6.73</v>
      </c>
      <c r="AI1129" s="10">
        <v>57685.71428571429</v>
      </c>
      <c r="AJ1129" s="98">
        <f t="shared" si="106"/>
        <v>5.4815086613031827E-5</v>
      </c>
      <c r="AK1129" s="119" t="s">
        <v>53</v>
      </c>
      <c r="AL1129" s="117">
        <v>6.73</v>
      </c>
      <c r="AM1129" s="10">
        <v>57685.71428571429</v>
      </c>
      <c r="AN1129" s="98"/>
      <c r="AO1129" s="119" t="s">
        <v>53</v>
      </c>
      <c r="AP1129" s="117">
        <v>6.73</v>
      </c>
      <c r="AQ1129" s="10">
        <v>57685.71428571429</v>
      </c>
      <c r="AR1129" s="98">
        <f t="shared" si="107"/>
        <v>5.4815086613031827E-5</v>
      </c>
      <c r="AS1129" s="119" t="s">
        <v>53</v>
      </c>
      <c r="AT1129" s="117">
        <v>6.73</v>
      </c>
      <c r="AU1129" s="10">
        <v>57685.71428571429</v>
      </c>
      <c r="AV1129" s="8"/>
    </row>
    <row r="1130" spans="1:48" x14ac:dyDescent="0.25">
      <c r="A1130" s="6">
        <v>11127</v>
      </c>
      <c r="B1130" s="6">
        <v>449423</v>
      </c>
      <c r="C1130" s="6">
        <v>5424445</v>
      </c>
      <c r="D1130" s="205">
        <v>11</v>
      </c>
      <c r="E1130" s="6" t="s">
        <v>212</v>
      </c>
      <c r="F1130" s="6">
        <v>1</v>
      </c>
      <c r="G1130" s="6">
        <v>150</v>
      </c>
      <c r="H1130" s="6">
        <v>150</v>
      </c>
      <c r="I1130" s="6">
        <v>190</v>
      </c>
      <c r="J1130" s="6">
        <f t="shared" si="102"/>
        <v>28500</v>
      </c>
      <c r="K1130" s="6"/>
      <c r="L1130" s="84">
        <f t="shared" si="104"/>
        <v>29081.632653061224</v>
      </c>
      <c r="M1130" s="7"/>
      <c r="N1130" s="7"/>
      <c r="O1130" s="7"/>
      <c r="P1130" s="7"/>
      <c r="Q1130" s="7"/>
      <c r="R1130" s="7"/>
      <c r="S1130" s="119" t="s">
        <v>54</v>
      </c>
      <c r="T1130" s="117">
        <v>1</v>
      </c>
      <c r="U1130" s="10">
        <v>0</v>
      </c>
      <c r="V1130" s="98">
        <f t="shared" si="105"/>
        <v>0</v>
      </c>
      <c r="W1130" s="119" t="s">
        <v>54</v>
      </c>
      <c r="X1130" s="117">
        <v>1</v>
      </c>
      <c r="Y1130" s="10">
        <v>0</v>
      </c>
      <c r="Z1130" s="98"/>
      <c r="AA1130" s="9">
        <v>9</v>
      </c>
      <c r="AB1130" s="119" t="s">
        <v>54</v>
      </c>
      <c r="AC1130" s="117">
        <v>1</v>
      </c>
      <c r="AD1130" s="10">
        <v>0</v>
      </c>
      <c r="AE1130" s="110">
        <f>(Tabelle1[[#This Row],[gesamter Wärmebedarf unter Berücksichtigung Wirkungsgrad Gasfeuerungsanlage (Gas) '[kWh/a'] 2030]]*0.7)/8760</f>
        <v>0</v>
      </c>
      <c r="AF1130" s="8">
        <f t="shared" si="103"/>
        <v>0</v>
      </c>
      <c r="AG1130" s="119" t="s">
        <v>54</v>
      </c>
      <c r="AH1130" s="117">
        <v>1</v>
      </c>
      <c r="AI1130" s="10">
        <v>0</v>
      </c>
      <c r="AJ1130" s="98">
        <f t="shared" si="106"/>
        <v>0</v>
      </c>
      <c r="AK1130" s="119" t="s">
        <v>54</v>
      </c>
      <c r="AL1130" s="117">
        <v>1</v>
      </c>
      <c r="AM1130" s="10">
        <v>0</v>
      </c>
      <c r="AN1130" s="98"/>
      <c r="AO1130" s="119" t="s">
        <v>54</v>
      </c>
      <c r="AP1130" s="117">
        <v>1</v>
      </c>
      <c r="AQ1130" s="10">
        <v>0</v>
      </c>
      <c r="AR1130" s="98">
        <f t="shared" si="107"/>
        <v>0</v>
      </c>
      <c r="AS1130" s="119" t="s">
        <v>54</v>
      </c>
      <c r="AT1130" s="117">
        <v>1</v>
      </c>
      <c r="AU1130" s="10">
        <v>0</v>
      </c>
      <c r="AV1130" s="8"/>
    </row>
    <row r="1131" spans="1:48" x14ac:dyDescent="0.25">
      <c r="A1131" s="6">
        <v>11128</v>
      </c>
      <c r="B1131" s="6">
        <v>449445</v>
      </c>
      <c r="C1131" s="6">
        <v>5424462</v>
      </c>
      <c r="D1131" s="205">
        <v>15</v>
      </c>
      <c r="E1131" s="6" t="s">
        <v>211</v>
      </c>
      <c r="F1131" s="6">
        <v>2</v>
      </c>
      <c r="G1131" s="6">
        <v>112</v>
      </c>
      <c r="H1131" s="6">
        <v>224</v>
      </c>
      <c r="I1131" s="6">
        <v>90</v>
      </c>
      <c r="J1131" s="6">
        <f t="shared" si="102"/>
        <v>20160</v>
      </c>
      <c r="K1131" s="6"/>
      <c r="L1131" s="84">
        <f t="shared" si="104"/>
        <v>20571.428571428572</v>
      </c>
      <c r="M1131" s="7"/>
      <c r="N1131" s="7"/>
      <c r="O1131" s="7"/>
      <c r="P1131" s="7"/>
      <c r="Q1131" s="7"/>
      <c r="R1131" s="7"/>
      <c r="S1131" s="119" t="s">
        <v>53</v>
      </c>
      <c r="T1131" s="117">
        <v>2</v>
      </c>
      <c r="U1131" s="10">
        <v>20571.428571428572</v>
      </c>
      <c r="V1131" s="98">
        <f t="shared" si="105"/>
        <v>4.1137027438397301E-5</v>
      </c>
      <c r="W1131" s="119" t="s">
        <v>53</v>
      </c>
      <c r="X1131" s="117">
        <v>2</v>
      </c>
      <c r="Y1131" s="10">
        <v>20571.428571428572</v>
      </c>
      <c r="Z1131" s="98"/>
      <c r="AA1131" s="9">
        <v>1137</v>
      </c>
      <c r="AB1131" s="119" t="s">
        <v>53</v>
      </c>
      <c r="AC1131" s="117">
        <v>2</v>
      </c>
      <c r="AD1131" s="10">
        <v>20571.428571428572</v>
      </c>
      <c r="AE1131" s="110">
        <f>(Tabelle1[[#This Row],[gesamter Wärmebedarf unter Berücksichtigung Wirkungsgrad Gasfeuerungsanlage (Gas) '[kWh/a'] 2030]]*0.7)/8760</f>
        <v>1.6438356164383561</v>
      </c>
      <c r="AF1131" s="8">
        <f t="shared" si="103"/>
        <v>3.9770616066783912E-5</v>
      </c>
      <c r="AG1131" s="119" t="s">
        <v>53</v>
      </c>
      <c r="AH1131" s="117">
        <v>2</v>
      </c>
      <c r="AI1131" s="10">
        <v>20571.428571428572</v>
      </c>
      <c r="AJ1131" s="98">
        <f t="shared" si="106"/>
        <v>1.9547727766905849E-5</v>
      </c>
      <c r="AK1131" s="119" t="s">
        <v>53</v>
      </c>
      <c r="AL1131" s="117">
        <v>2</v>
      </c>
      <c r="AM1131" s="10">
        <v>20571.428571428572</v>
      </c>
      <c r="AN1131" s="98"/>
      <c r="AO1131" s="119" t="s">
        <v>53</v>
      </c>
      <c r="AP1131" s="117">
        <v>2</v>
      </c>
      <c r="AQ1131" s="10">
        <v>20571.428571428572</v>
      </c>
      <c r="AR1131" s="98">
        <f t="shared" si="107"/>
        <v>1.9547727766905849E-5</v>
      </c>
      <c r="AS1131" s="119" t="s">
        <v>53</v>
      </c>
      <c r="AT1131" s="117">
        <v>2</v>
      </c>
      <c r="AU1131" s="10">
        <v>20571.428571428572</v>
      </c>
      <c r="AV1131" s="8"/>
    </row>
    <row r="1132" spans="1:48" x14ac:dyDescent="0.25">
      <c r="A1132" s="6">
        <v>11129</v>
      </c>
      <c r="B1132" s="6">
        <v>449452</v>
      </c>
      <c r="C1132" s="6">
        <v>5424458</v>
      </c>
      <c r="D1132" s="205">
        <v>16</v>
      </c>
      <c r="E1132" s="6" t="s">
        <v>195</v>
      </c>
      <c r="F1132" s="6">
        <v>1</v>
      </c>
      <c r="G1132" s="6">
        <v>90</v>
      </c>
      <c r="H1132" s="6">
        <v>90</v>
      </c>
      <c r="I1132" s="6">
        <v>30</v>
      </c>
      <c r="J1132" s="6">
        <f t="shared" si="102"/>
        <v>2700</v>
      </c>
      <c r="K1132" s="6"/>
      <c r="L1132" s="84">
        <f t="shared" si="104"/>
        <v>2755.1020408163267</v>
      </c>
      <c r="M1132" s="7"/>
      <c r="N1132" s="7"/>
      <c r="O1132" s="7"/>
      <c r="P1132" s="7"/>
      <c r="Q1132" s="7"/>
      <c r="R1132" s="7"/>
      <c r="S1132" s="119" t="s">
        <v>54</v>
      </c>
      <c r="T1132" s="117">
        <v>1</v>
      </c>
      <c r="U1132" s="10">
        <v>0</v>
      </c>
      <c r="V1132" s="98">
        <f t="shared" si="105"/>
        <v>0</v>
      </c>
      <c r="W1132" s="119" t="s">
        <v>54</v>
      </c>
      <c r="X1132" s="117">
        <v>1</v>
      </c>
      <c r="Y1132" s="10">
        <v>0</v>
      </c>
      <c r="Z1132" s="98"/>
      <c r="AA1132" s="9">
        <v>961</v>
      </c>
      <c r="AB1132" s="119" t="s">
        <v>54</v>
      </c>
      <c r="AC1132" s="117">
        <v>1</v>
      </c>
      <c r="AD1132" s="10">
        <v>0</v>
      </c>
      <c r="AE1132" s="110">
        <f>(Tabelle1[[#This Row],[gesamter Wärmebedarf unter Berücksichtigung Wirkungsgrad Gasfeuerungsanlage (Gas) '[kWh/a'] 2030]]*0.7)/8760</f>
        <v>0</v>
      </c>
      <c r="AF1132" s="8">
        <f t="shared" si="103"/>
        <v>0</v>
      </c>
      <c r="AG1132" s="119" t="s">
        <v>54</v>
      </c>
      <c r="AH1132" s="117">
        <v>1</v>
      </c>
      <c r="AI1132" s="10">
        <v>0</v>
      </c>
      <c r="AJ1132" s="98">
        <f t="shared" si="106"/>
        <v>0</v>
      </c>
      <c r="AK1132" s="119" t="s">
        <v>54</v>
      </c>
      <c r="AL1132" s="117">
        <v>1</v>
      </c>
      <c r="AM1132" s="10">
        <v>0</v>
      </c>
      <c r="AN1132" s="98"/>
      <c r="AO1132" s="119" t="s">
        <v>54</v>
      </c>
      <c r="AP1132" s="117">
        <v>1</v>
      </c>
      <c r="AQ1132" s="10">
        <v>0</v>
      </c>
      <c r="AR1132" s="98">
        <f t="shared" si="107"/>
        <v>0</v>
      </c>
      <c r="AS1132" s="119" t="s">
        <v>54</v>
      </c>
      <c r="AT1132" s="117">
        <v>1</v>
      </c>
      <c r="AU1132" s="10">
        <v>0</v>
      </c>
      <c r="AV1132" s="8"/>
    </row>
    <row r="1133" spans="1:48" x14ac:dyDescent="0.25">
      <c r="A1133" s="6">
        <v>11130</v>
      </c>
      <c r="B1133" s="6">
        <v>449419</v>
      </c>
      <c r="C1133" s="6">
        <v>5424474</v>
      </c>
      <c r="D1133" s="205">
        <v>13</v>
      </c>
      <c r="E1133" s="6" t="s">
        <v>212</v>
      </c>
      <c r="F1133" s="6">
        <v>1</v>
      </c>
      <c r="G1133" s="6">
        <v>150</v>
      </c>
      <c r="H1133" s="6">
        <v>150</v>
      </c>
      <c r="I1133" s="6">
        <v>80</v>
      </c>
      <c r="J1133" s="6">
        <f t="shared" si="102"/>
        <v>12000</v>
      </c>
      <c r="K1133" s="6"/>
      <c r="L1133" s="84">
        <f t="shared" si="104"/>
        <v>12244.897959183674</v>
      </c>
      <c r="M1133" s="7"/>
      <c r="N1133" s="7"/>
      <c r="O1133" s="7"/>
      <c r="P1133" s="7"/>
      <c r="Q1133" s="7"/>
      <c r="R1133" s="7"/>
      <c r="S1133" s="119" t="s">
        <v>53</v>
      </c>
      <c r="T1133" s="117">
        <v>1</v>
      </c>
      <c r="U1133" s="10">
        <v>12244.897959183674</v>
      </c>
      <c r="V1133" s="98">
        <f t="shared" si="105"/>
        <v>2.4486325856188867E-5</v>
      </c>
      <c r="W1133" s="119" t="s">
        <v>53</v>
      </c>
      <c r="X1133" s="117">
        <v>1</v>
      </c>
      <c r="Y1133" s="10">
        <v>12244.897959183674</v>
      </c>
      <c r="Z1133" s="98"/>
      <c r="AA1133" s="9">
        <v>265</v>
      </c>
      <c r="AB1133" s="119" t="s">
        <v>53</v>
      </c>
      <c r="AC1133" s="117">
        <v>1</v>
      </c>
      <c r="AD1133" s="10">
        <v>12244.897959183674</v>
      </c>
      <c r="AE1133" s="110">
        <f>(Tabelle1[[#This Row],[gesamter Wärmebedarf unter Berücksichtigung Wirkungsgrad Gasfeuerungsanlage (Gas) '[kWh/a'] 2030]]*0.7)/8760</f>
        <v>0.97847358121330719</v>
      </c>
      <c r="AF1133" s="8">
        <f t="shared" si="103"/>
        <v>2.3672985754038044E-5</v>
      </c>
      <c r="AG1133" s="119" t="s">
        <v>53</v>
      </c>
      <c r="AH1133" s="117">
        <v>1</v>
      </c>
      <c r="AI1133" s="10">
        <v>12244.897959183674</v>
      </c>
      <c r="AJ1133" s="98">
        <f t="shared" si="106"/>
        <v>1.1635552242205862E-5</v>
      </c>
      <c r="AK1133" s="119" t="s">
        <v>53</v>
      </c>
      <c r="AL1133" s="117">
        <v>1</v>
      </c>
      <c r="AM1133" s="10">
        <v>12244.897959183674</v>
      </c>
      <c r="AN1133" s="98"/>
      <c r="AO1133" s="119" t="s">
        <v>54</v>
      </c>
      <c r="AP1133" s="117">
        <v>1</v>
      </c>
      <c r="AQ1133" s="10">
        <v>0</v>
      </c>
      <c r="AR1133" s="98">
        <f t="shared" si="107"/>
        <v>0</v>
      </c>
      <c r="AS1133" s="119" t="s">
        <v>54</v>
      </c>
      <c r="AT1133" s="117">
        <v>1</v>
      </c>
      <c r="AU1133" s="10">
        <v>0</v>
      </c>
      <c r="AV1133" s="8"/>
    </row>
    <row r="1134" spans="1:48" x14ac:dyDescent="0.25">
      <c r="A1134" s="6">
        <v>11131</v>
      </c>
      <c r="B1134" s="6">
        <v>449428</v>
      </c>
      <c r="C1134" s="6">
        <v>5424487</v>
      </c>
      <c r="D1134" s="205">
        <v>14</v>
      </c>
      <c r="E1134" s="6" t="s">
        <v>212</v>
      </c>
      <c r="F1134" s="6">
        <v>1</v>
      </c>
      <c r="G1134" s="6">
        <v>150</v>
      </c>
      <c r="H1134" s="6">
        <v>150</v>
      </c>
      <c r="I1134" s="6">
        <v>150</v>
      </c>
      <c r="J1134" s="6">
        <f t="shared" si="102"/>
        <v>22500</v>
      </c>
      <c r="K1134" s="6"/>
      <c r="L1134" s="84">
        <f t="shared" si="104"/>
        <v>22959.18367346939</v>
      </c>
      <c r="M1134" s="7"/>
      <c r="N1134" s="7"/>
      <c r="O1134" s="7"/>
      <c r="P1134" s="7"/>
      <c r="Q1134" s="7"/>
      <c r="R1134" s="7"/>
      <c r="S1134" s="119" t="s">
        <v>54</v>
      </c>
      <c r="T1134" s="117">
        <v>1</v>
      </c>
      <c r="U1134" s="10">
        <v>0</v>
      </c>
      <c r="V1134" s="98">
        <f t="shared" si="105"/>
        <v>0</v>
      </c>
      <c r="W1134" s="119" t="s">
        <v>54</v>
      </c>
      <c r="X1134" s="117">
        <v>1</v>
      </c>
      <c r="Y1134" s="10">
        <v>0</v>
      </c>
      <c r="Z1134" s="98"/>
      <c r="AA1134" s="9">
        <v>1304</v>
      </c>
      <c r="AB1134" s="119" t="s">
        <v>54</v>
      </c>
      <c r="AC1134" s="117">
        <v>1</v>
      </c>
      <c r="AD1134" s="10">
        <v>0</v>
      </c>
      <c r="AE1134" s="110">
        <f>(Tabelle1[[#This Row],[gesamter Wärmebedarf unter Berücksichtigung Wirkungsgrad Gasfeuerungsanlage (Gas) '[kWh/a'] 2030]]*0.7)/8760</f>
        <v>0</v>
      </c>
      <c r="AF1134" s="8">
        <f t="shared" si="103"/>
        <v>0</v>
      </c>
      <c r="AG1134" s="119" t="s">
        <v>54</v>
      </c>
      <c r="AH1134" s="117">
        <v>1</v>
      </c>
      <c r="AI1134" s="10">
        <v>0</v>
      </c>
      <c r="AJ1134" s="98">
        <f t="shared" si="106"/>
        <v>0</v>
      </c>
      <c r="AK1134" s="119" t="s">
        <v>54</v>
      </c>
      <c r="AL1134" s="117">
        <v>1</v>
      </c>
      <c r="AM1134" s="10">
        <v>0</v>
      </c>
      <c r="AN1134" s="98"/>
      <c r="AO1134" s="119" t="s">
        <v>54</v>
      </c>
      <c r="AP1134" s="117">
        <v>1</v>
      </c>
      <c r="AQ1134" s="10">
        <v>0</v>
      </c>
      <c r="AR1134" s="98">
        <f t="shared" si="107"/>
        <v>0</v>
      </c>
      <c r="AS1134" s="119" t="s">
        <v>54</v>
      </c>
      <c r="AT1134" s="117">
        <v>1</v>
      </c>
      <c r="AU1134" s="10">
        <v>0</v>
      </c>
      <c r="AV1134" s="8"/>
    </row>
    <row r="1135" spans="1:48" x14ac:dyDescent="0.25">
      <c r="A1135" s="6">
        <v>11132</v>
      </c>
      <c r="B1135" s="6">
        <v>449448</v>
      </c>
      <c r="C1135" s="6">
        <v>5424526</v>
      </c>
      <c r="D1135" s="205">
        <v>9</v>
      </c>
      <c r="E1135" s="6" t="s">
        <v>212</v>
      </c>
      <c r="F1135" s="6">
        <v>1</v>
      </c>
      <c r="G1135" s="6">
        <v>150</v>
      </c>
      <c r="H1135" s="6">
        <v>150</v>
      </c>
      <c r="I1135" s="6">
        <v>180</v>
      </c>
      <c r="J1135" s="6">
        <f t="shared" si="102"/>
        <v>27000</v>
      </c>
      <c r="K1135" s="6"/>
      <c r="L1135" s="84">
        <f t="shared" si="104"/>
        <v>27551.020408163266</v>
      </c>
      <c r="M1135" s="7"/>
      <c r="N1135" s="7"/>
      <c r="O1135" s="7"/>
      <c r="P1135" s="7"/>
      <c r="Q1135" s="7"/>
      <c r="R1135" s="7"/>
      <c r="S1135" s="119" t="s">
        <v>54</v>
      </c>
      <c r="T1135" s="117">
        <v>1</v>
      </c>
      <c r="U1135" s="10">
        <v>0</v>
      </c>
      <c r="V1135" s="98">
        <f t="shared" si="105"/>
        <v>0</v>
      </c>
      <c r="W1135" s="119" t="s">
        <v>54</v>
      </c>
      <c r="X1135" s="117">
        <v>1</v>
      </c>
      <c r="Y1135" s="10">
        <v>0</v>
      </c>
      <c r="Z1135" s="98"/>
      <c r="AA1135" s="9">
        <v>835</v>
      </c>
      <c r="AB1135" s="119" t="s">
        <v>54</v>
      </c>
      <c r="AC1135" s="117">
        <v>1</v>
      </c>
      <c r="AD1135" s="10">
        <v>0</v>
      </c>
      <c r="AE1135" s="110">
        <f>(Tabelle1[[#This Row],[gesamter Wärmebedarf unter Berücksichtigung Wirkungsgrad Gasfeuerungsanlage (Gas) '[kWh/a'] 2030]]*0.7)/8760</f>
        <v>0</v>
      </c>
      <c r="AF1135" s="8">
        <f t="shared" si="103"/>
        <v>0</v>
      </c>
      <c r="AG1135" s="119" t="s">
        <v>54</v>
      </c>
      <c r="AH1135" s="117">
        <v>1</v>
      </c>
      <c r="AI1135" s="10">
        <v>0</v>
      </c>
      <c r="AJ1135" s="98">
        <f t="shared" si="106"/>
        <v>0</v>
      </c>
      <c r="AK1135" s="119" t="s">
        <v>54</v>
      </c>
      <c r="AL1135" s="117">
        <v>1</v>
      </c>
      <c r="AM1135" s="10">
        <v>0</v>
      </c>
      <c r="AN1135" s="98"/>
      <c r="AO1135" s="119" t="s">
        <v>54</v>
      </c>
      <c r="AP1135" s="117">
        <v>1</v>
      </c>
      <c r="AQ1135" s="10">
        <v>0</v>
      </c>
      <c r="AR1135" s="98">
        <f t="shared" si="107"/>
        <v>0</v>
      </c>
      <c r="AS1135" s="119" t="s">
        <v>54</v>
      </c>
      <c r="AT1135" s="117">
        <v>1</v>
      </c>
      <c r="AU1135" s="10">
        <v>0</v>
      </c>
      <c r="AV1135" s="8"/>
    </row>
    <row r="1136" spans="1:48" x14ac:dyDescent="0.25">
      <c r="A1136" s="6">
        <v>11133</v>
      </c>
      <c r="B1136" s="6">
        <v>449464</v>
      </c>
      <c r="C1136" s="6">
        <v>5424544</v>
      </c>
      <c r="D1136" s="205">
        <v>10</v>
      </c>
      <c r="E1136" s="6" t="s">
        <v>211</v>
      </c>
      <c r="F1136" s="6">
        <v>2</v>
      </c>
      <c r="G1136" s="6">
        <v>112</v>
      </c>
      <c r="H1136" s="6">
        <v>224</v>
      </c>
      <c r="I1136" s="6">
        <v>180</v>
      </c>
      <c r="J1136" s="6">
        <f t="shared" si="102"/>
        <v>40320</v>
      </c>
      <c r="K1136" s="6"/>
      <c r="L1136" s="84">
        <f t="shared" si="104"/>
        <v>41142.857142857145</v>
      </c>
      <c r="M1136" s="7"/>
      <c r="N1136" s="7"/>
      <c r="O1136" s="7"/>
      <c r="P1136" s="7"/>
      <c r="Q1136" s="7"/>
      <c r="R1136" s="7"/>
      <c r="S1136" s="119" t="s">
        <v>54</v>
      </c>
      <c r="T1136" s="117">
        <v>2</v>
      </c>
      <c r="U1136" s="10">
        <v>0</v>
      </c>
      <c r="V1136" s="98">
        <f t="shared" si="105"/>
        <v>0</v>
      </c>
      <c r="W1136" s="119" t="s">
        <v>54</v>
      </c>
      <c r="X1136" s="117">
        <v>2</v>
      </c>
      <c r="Y1136" s="10">
        <v>0</v>
      </c>
      <c r="Z1136" s="98"/>
      <c r="AA1136" s="9">
        <v>267</v>
      </c>
      <c r="AB1136" s="119" t="s">
        <v>54</v>
      </c>
      <c r="AC1136" s="117">
        <v>2</v>
      </c>
      <c r="AD1136" s="10">
        <v>0</v>
      </c>
      <c r="AE1136" s="110">
        <f>(Tabelle1[[#This Row],[gesamter Wärmebedarf unter Berücksichtigung Wirkungsgrad Gasfeuerungsanlage (Gas) '[kWh/a'] 2030]]*0.7)/8760</f>
        <v>0</v>
      </c>
      <c r="AF1136" s="8">
        <f t="shared" si="103"/>
        <v>0</v>
      </c>
      <c r="AG1136" s="119" t="s">
        <v>54</v>
      </c>
      <c r="AH1136" s="117">
        <v>2</v>
      </c>
      <c r="AI1136" s="10">
        <v>0</v>
      </c>
      <c r="AJ1136" s="98">
        <f t="shared" si="106"/>
        <v>0</v>
      </c>
      <c r="AK1136" s="119" t="s">
        <v>54</v>
      </c>
      <c r="AL1136" s="117">
        <v>2</v>
      </c>
      <c r="AM1136" s="10">
        <v>0</v>
      </c>
      <c r="AN1136" s="98"/>
      <c r="AO1136" s="119" t="s">
        <v>54</v>
      </c>
      <c r="AP1136" s="117">
        <v>2</v>
      </c>
      <c r="AQ1136" s="10">
        <v>0</v>
      </c>
      <c r="AR1136" s="98">
        <f t="shared" si="107"/>
        <v>0</v>
      </c>
      <c r="AS1136" s="119" t="s">
        <v>54</v>
      </c>
      <c r="AT1136" s="117">
        <v>2</v>
      </c>
      <c r="AU1136" s="10">
        <v>0</v>
      </c>
      <c r="AV1136" s="8"/>
    </row>
    <row r="1137" spans="1:48" x14ac:dyDescent="0.25">
      <c r="A1137" s="6">
        <v>11134</v>
      </c>
      <c r="B1137" s="6">
        <v>449477</v>
      </c>
      <c r="C1137" s="6">
        <v>5424537</v>
      </c>
      <c r="D1137" s="205">
        <v>9</v>
      </c>
      <c r="E1137" s="6" t="s">
        <v>212</v>
      </c>
      <c r="F1137" s="6">
        <v>1</v>
      </c>
      <c r="G1137" s="6">
        <v>150</v>
      </c>
      <c r="H1137" s="6">
        <v>150</v>
      </c>
      <c r="I1137" s="6">
        <v>170</v>
      </c>
      <c r="J1137" s="6">
        <f t="shared" si="102"/>
        <v>25500</v>
      </c>
      <c r="K1137" s="6"/>
      <c r="L1137" s="84">
        <f t="shared" si="104"/>
        <v>26020.408163265307</v>
      </c>
      <c r="M1137" s="7"/>
      <c r="N1137" s="7"/>
      <c r="O1137" s="7"/>
      <c r="P1137" s="7"/>
      <c r="Q1137" s="7"/>
      <c r="R1137" s="7"/>
      <c r="S1137" s="119" t="s">
        <v>54</v>
      </c>
      <c r="T1137" s="117">
        <v>1</v>
      </c>
      <c r="U1137" s="10">
        <v>0</v>
      </c>
      <c r="V1137" s="98">
        <f t="shared" si="105"/>
        <v>0</v>
      </c>
      <c r="W1137" s="119" t="s">
        <v>54</v>
      </c>
      <c r="X1137" s="117">
        <v>1</v>
      </c>
      <c r="Y1137" s="10">
        <v>0</v>
      </c>
      <c r="Z1137" s="98"/>
      <c r="AA1137" s="9">
        <v>167</v>
      </c>
      <c r="AB1137" s="119" t="s">
        <v>54</v>
      </c>
      <c r="AC1137" s="117">
        <v>1</v>
      </c>
      <c r="AD1137" s="10">
        <v>0</v>
      </c>
      <c r="AE1137" s="110">
        <f>(Tabelle1[[#This Row],[gesamter Wärmebedarf unter Berücksichtigung Wirkungsgrad Gasfeuerungsanlage (Gas) '[kWh/a'] 2030]]*0.7)/8760</f>
        <v>0</v>
      </c>
      <c r="AF1137" s="8">
        <f t="shared" si="103"/>
        <v>0</v>
      </c>
      <c r="AG1137" s="119" t="s">
        <v>54</v>
      </c>
      <c r="AH1137" s="117">
        <v>1</v>
      </c>
      <c r="AI1137" s="10">
        <v>0</v>
      </c>
      <c r="AJ1137" s="98">
        <f t="shared" si="106"/>
        <v>0</v>
      </c>
      <c r="AK1137" s="119" t="s">
        <v>54</v>
      </c>
      <c r="AL1137" s="117">
        <v>1</v>
      </c>
      <c r="AM1137" s="10">
        <v>0</v>
      </c>
      <c r="AN1137" s="98"/>
      <c r="AO1137" s="119" t="s">
        <v>54</v>
      </c>
      <c r="AP1137" s="117">
        <v>1</v>
      </c>
      <c r="AQ1137" s="10">
        <v>0</v>
      </c>
      <c r="AR1137" s="98">
        <f t="shared" si="107"/>
        <v>0</v>
      </c>
      <c r="AS1137" s="119" t="s">
        <v>54</v>
      </c>
      <c r="AT1137" s="117">
        <v>1</v>
      </c>
      <c r="AU1137" s="10">
        <v>0</v>
      </c>
      <c r="AV1137" s="8"/>
    </row>
    <row r="1138" spans="1:48" x14ac:dyDescent="0.25">
      <c r="A1138" s="6">
        <v>11135</v>
      </c>
      <c r="B1138" s="6">
        <v>449485</v>
      </c>
      <c r="C1138" s="6">
        <v>5424530</v>
      </c>
      <c r="D1138" s="205">
        <v>10</v>
      </c>
      <c r="E1138" s="6" t="s">
        <v>212</v>
      </c>
      <c r="F1138" s="6">
        <v>1</v>
      </c>
      <c r="G1138" s="6">
        <v>150</v>
      </c>
      <c r="H1138" s="6">
        <v>150</v>
      </c>
      <c r="I1138" s="6">
        <v>260</v>
      </c>
      <c r="J1138" s="6">
        <f t="shared" si="102"/>
        <v>39000</v>
      </c>
      <c r="K1138" s="6"/>
      <c r="L1138" s="84">
        <f t="shared" si="104"/>
        <v>39795.918367346938</v>
      </c>
      <c r="M1138" s="7"/>
      <c r="N1138" s="7"/>
      <c r="O1138" s="7"/>
      <c r="P1138" s="7"/>
      <c r="Q1138" s="7"/>
      <c r="R1138" s="7"/>
      <c r="S1138" s="119" t="s">
        <v>53</v>
      </c>
      <c r="T1138" s="117">
        <v>1</v>
      </c>
      <c r="U1138" s="10">
        <v>39795.918367346938</v>
      </c>
      <c r="V1138" s="98">
        <f t="shared" si="105"/>
        <v>7.9580559032613827E-5</v>
      </c>
      <c r="W1138" s="119" t="s">
        <v>53</v>
      </c>
      <c r="X1138" s="117">
        <v>1</v>
      </c>
      <c r="Y1138" s="10">
        <v>39795.918367346938</v>
      </c>
      <c r="Z1138" s="98"/>
      <c r="AA1138" s="9">
        <v>59</v>
      </c>
      <c r="AB1138" s="119" t="s">
        <v>53</v>
      </c>
      <c r="AC1138" s="117">
        <v>1</v>
      </c>
      <c r="AD1138" s="10">
        <v>39795.918367346938</v>
      </c>
      <c r="AE1138" s="110">
        <f>(Tabelle1[[#This Row],[gesamter Wärmebedarf unter Berücksichtigung Wirkungsgrad Gasfeuerungsanlage (Gas) '[kWh/a'] 2030]]*0.7)/8760</f>
        <v>3.1800391389432483</v>
      </c>
      <c r="AF1138" s="8">
        <f t="shared" si="103"/>
        <v>7.6937203700623628E-5</v>
      </c>
      <c r="AG1138" s="119" t="s">
        <v>53</v>
      </c>
      <c r="AH1138" s="117">
        <v>1</v>
      </c>
      <c r="AI1138" s="10">
        <v>39795.918367346938</v>
      </c>
      <c r="AJ1138" s="98">
        <f t="shared" si="106"/>
        <v>3.7815544787169047E-5</v>
      </c>
      <c r="AK1138" s="119" t="s">
        <v>53</v>
      </c>
      <c r="AL1138" s="117">
        <v>1</v>
      </c>
      <c r="AM1138" s="10">
        <v>39795.918367346938</v>
      </c>
      <c r="AN1138" s="98"/>
      <c r="AO1138" s="119" t="s">
        <v>53</v>
      </c>
      <c r="AP1138" s="117">
        <v>1</v>
      </c>
      <c r="AQ1138" s="10">
        <v>39795.918367346938</v>
      </c>
      <c r="AR1138" s="98">
        <f t="shared" si="107"/>
        <v>3.7815544787169047E-5</v>
      </c>
      <c r="AS1138" s="119" t="s">
        <v>53</v>
      </c>
      <c r="AT1138" s="117">
        <v>1</v>
      </c>
      <c r="AU1138" s="10">
        <v>39795.918367346938</v>
      </c>
      <c r="AV1138" s="8"/>
    </row>
    <row r="1139" spans="1:48" x14ac:dyDescent="0.25">
      <c r="A1139" s="6">
        <v>11136</v>
      </c>
      <c r="B1139" s="6">
        <v>449458</v>
      </c>
      <c r="C1139" s="6">
        <v>5424509</v>
      </c>
      <c r="D1139" s="205">
        <v>26</v>
      </c>
      <c r="E1139" s="6" t="s">
        <v>212</v>
      </c>
      <c r="F1139" s="6">
        <v>1</v>
      </c>
      <c r="G1139" s="6">
        <v>150</v>
      </c>
      <c r="H1139" s="6">
        <v>150</v>
      </c>
      <c r="I1139" s="6">
        <v>70</v>
      </c>
      <c r="J1139" s="6">
        <f t="shared" si="102"/>
        <v>10500</v>
      </c>
      <c r="K1139" s="6"/>
      <c r="L1139" s="84">
        <f t="shared" si="104"/>
        <v>10714.285714285714</v>
      </c>
      <c r="M1139" s="7"/>
      <c r="N1139" s="7"/>
      <c r="O1139" s="7"/>
      <c r="P1139" s="7"/>
      <c r="Q1139" s="7"/>
      <c r="R1139" s="7"/>
      <c r="S1139" s="119" t="s">
        <v>53</v>
      </c>
      <c r="T1139" s="117">
        <v>1</v>
      </c>
      <c r="U1139" s="10">
        <v>10714.285714285714</v>
      </c>
      <c r="V1139" s="98">
        <f t="shared" si="105"/>
        <v>2.1425535124165258E-5</v>
      </c>
      <c r="W1139" s="119" t="s">
        <v>53</v>
      </c>
      <c r="X1139" s="117">
        <v>1</v>
      </c>
      <c r="Y1139" s="10">
        <v>10714.285714285714</v>
      </c>
      <c r="Z1139" s="98"/>
      <c r="AA1139" s="9">
        <v>456</v>
      </c>
      <c r="AB1139" s="119" t="s">
        <v>53</v>
      </c>
      <c r="AC1139" s="117">
        <v>1</v>
      </c>
      <c r="AD1139" s="10">
        <v>10714.285714285714</v>
      </c>
      <c r="AE1139" s="110">
        <f>(Tabelle1[[#This Row],[gesamter Wärmebedarf unter Berücksichtigung Wirkungsgrad Gasfeuerungsanlage (Gas) '[kWh/a'] 2030]]*0.7)/8760</f>
        <v>0.8561643835616437</v>
      </c>
      <c r="AF1139" s="8">
        <f t="shared" si="103"/>
        <v>2.0713862534783285E-5</v>
      </c>
      <c r="AG1139" s="119" t="s">
        <v>53</v>
      </c>
      <c r="AH1139" s="117">
        <v>1</v>
      </c>
      <c r="AI1139" s="10">
        <v>10714.285714285714</v>
      </c>
      <c r="AJ1139" s="98">
        <f t="shared" si="106"/>
        <v>1.0181108211930127E-5</v>
      </c>
      <c r="AK1139" s="119" t="s">
        <v>53</v>
      </c>
      <c r="AL1139" s="117">
        <v>1</v>
      </c>
      <c r="AM1139" s="10">
        <v>10714.285714285714</v>
      </c>
      <c r="AN1139" s="98"/>
      <c r="AO1139" s="119" t="s">
        <v>53</v>
      </c>
      <c r="AP1139" s="117">
        <v>1</v>
      </c>
      <c r="AQ1139" s="10">
        <v>10714.285714285714</v>
      </c>
      <c r="AR1139" s="98">
        <f t="shared" si="107"/>
        <v>1.0181108211930127E-5</v>
      </c>
      <c r="AS1139" s="119" t="s">
        <v>53</v>
      </c>
      <c r="AT1139" s="117">
        <v>1</v>
      </c>
      <c r="AU1139" s="10">
        <v>10714.285714285714</v>
      </c>
      <c r="AV1139" s="8"/>
    </row>
    <row r="1140" spans="1:48" x14ac:dyDescent="0.25">
      <c r="A1140" s="6">
        <v>11137</v>
      </c>
      <c r="B1140" s="6">
        <v>449514</v>
      </c>
      <c r="C1140" s="6">
        <v>5424536</v>
      </c>
      <c r="D1140" s="205">
        <v>9</v>
      </c>
      <c r="E1140" s="75" t="s">
        <v>210</v>
      </c>
      <c r="F1140" s="6">
        <v>6.73</v>
      </c>
      <c r="G1140" s="6">
        <v>70</v>
      </c>
      <c r="H1140" s="6">
        <v>471.1</v>
      </c>
      <c r="I1140" s="6">
        <v>140</v>
      </c>
      <c r="J1140" s="6">
        <f t="shared" si="102"/>
        <v>65954</v>
      </c>
      <c r="K1140" s="6"/>
      <c r="L1140" s="84">
        <f t="shared" si="104"/>
        <v>67300</v>
      </c>
      <c r="M1140" s="7"/>
      <c r="N1140" s="7"/>
      <c r="O1140" s="7"/>
      <c r="P1140" s="7"/>
      <c r="Q1140" s="7"/>
      <c r="R1140" s="7"/>
      <c r="S1140" s="119" t="s">
        <v>53</v>
      </c>
      <c r="T1140" s="117">
        <v>6.73</v>
      </c>
      <c r="U1140" s="10">
        <v>67300</v>
      </c>
      <c r="V1140" s="98">
        <f t="shared" si="105"/>
        <v>1.345809279599234E-4</v>
      </c>
      <c r="W1140" s="119" t="s">
        <v>53</v>
      </c>
      <c r="X1140" s="117">
        <v>6.73</v>
      </c>
      <c r="Y1140" s="10">
        <v>67300</v>
      </c>
      <c r="Z1140" s="98"/>
      <c r="AA1140" s="9">
        <v>1663</v>
      </c>
      <c r="AB1140" s="119" t="s">
        <v>53</v>
      </c>
      <c r="AC1140" s="117">
        <v>6.73</v>
      </c>
      <c r="AD1140" s="10">
        <v>67300</v>
      </c>
      <c r="AE1140" s="110">
        <f>(Tabelle1[[#This Row],[gesamter Wärmebedarf unter Berücksichtigung Wirkungsgrad Gasfeuerungsanlage (Gas) '[kWh/a'] 2030]]*0.7)/8760</f>
        <v>5.377853881278539</v>
      </c>
      <c r="AF1140" s="8">
        <f t="shared" si="103"/>
        <v>1.3011067520181876E-4</v>
      </c>
      <c r="AG1140" s="119" t="s">
        <v>53</v>
      </c>
      <c r="AH1140" s="117">
        <v>6.73</v>
      </c>
      <c r="AI1140" s="10">
        <v>67300</v>
      </c>
      <c r="AJ1140" s="98">
        <f t="shared" si="106"/>
        <v>6.3950934381870443E-5</v>
      </c>
      <c r="AK1140" s="119" t="s">
        <v>54</v>
      </c>
      <c r="AL1140" s="117">
        <v>6.73</v>
      </c>
      <c r="AM1140" s="10">
        <v>0</v>
      </c>
      <c r="AN1140" s="98"/>
      <c r="AO1140" s="119" t="s">
        <v>54</v>
      </c>
      <c r="AP1140" s="117">
        <v>6.73</v>
      </c>
      <c r="AQ1140" s="10">
        <v>0</v>
      </c>
      <c r="AR1140" s="98">
        <f t="shared" si="107"/>
        <v>0</v>
      </c>
      <c r="AS1140" s="119" t="s">
        <v>54</v>
      </c>
      <c r="AT1140" s="117">
        <v>6.73</v>
      </c>
      <c r="AU1140" s="10">
        <v>0</v>
      </c>
      <c r="AV1140" s="8"/>
    </row>
    <row r="1141" spans="1:48" x14ac:dyDescent="0.25">
      <c r="A1141" s="6">
        <v>11138</v>
      </c>
      <c r="B1141" s="6">
        <v>449510</v>
      </c>
      <c r="C1141" s="6">
        <v>5424515</v>
      </c>
      <c r="D1141" s="205">
        <v>10</v>
      </c>
      <c r="E1141" s="6" t="s">
        <v>211</v>
      </c>
      <c r="F1141" s="6">
        <v>2</v>
      </c>
      <c r="G1141" s="6">
        <v>112</v>
      </c>
      <c r="H1141" s="6">
        <v>224</v>
      </c>
      <c r="I1141" s="6">
        <v>250</v>
      </c>
      <c r="J1141" s="6">
        <f t="shared" si="102"/>
        <v>56000</v>
      </c>
      <c r="K1141" s="6"/>
      <c r="L1141" s="84">
        <f t="shared" si="104"/>
        <v>57142.857142857145</v>
      </c>
      <c r="M1141" s="7"/>
      <c r="N1141" s="7"/>
      <c r="O1141" s="7"/>
      <c r="P1141" s="7"/>
      <c r="Q1141" s="7"/>
      <c r="R1141" s="7"/>
      <c r="S1141" s="119" t="s">
        <v>54</v>
      </c>
      <c r="T1141" s="117">
        <v>2</v>
      </c>
      <c r="U1141" s="10">
        <v>0</v>
      </c>
      <c r="V1141" s="98">
        <f t="shared" si="105"/>
        <v>0</v>
      </c>
      <c r="W1141" s="119" t="s">
        <v>54</v>
      </c>
      <c r="X1141" s="117">
        <v>2</v>
      </c>
      <c r="Y1141" s="10">
        <v>0</v>
      </c>
      <c r="Z1141" s="98"/>
      <c r="AA1141" s="9">
        <v>956</v>
      </c>
      <c r="AB1141" s="119" t="s">
        <v>54</v>
      </c>
      <c r="AC1141" s="117">
        <v>2</v>
      </c>
      <c r="AD1141" s="10">
        <v>0</v>
      </c>
      <c r="AE1141" s="110">
        <f>(Tabelle1[[#This Row],[gesamter Wärmebedarf unter Berücksichtigung Wirkungsgrad Gasfeuerungsanlage (Gas) '[kWh/a'] 2030]]*0.7)/8760</f>
        <v>0</v>
      </c>
      <c r="AF1141" s="8">
        <f t="shared" si="103"/>
        <v>0</v>
      </c>
      <c r="AG1141" s="119" t="s">
        <v>54</v>
      </c>
      <c r="AH1141" s="117">
        <v>2</v>
      </c>
      <c r="AI1141" s="10">
        <v>0</v>
      </c>
      <c r="AJ1141" s="98">
        <f t="shared" si="106"/>
        <v>0</v>
      </c>
      <c r="AK1141" s="119" t="s">
        <v>54</v>
      </c>
      <c r="AL1141" s="117">
        <v>2</v>
      </c>
      <c r="AM1141" s="10">
        <v>0</v>
      </c>
      <c r="AN1141" s="98"/>
      <c r="AO1141" s="119" t="s">
        <v>54</v>
      </c>
      <c r="AP1141" s="117">
        <v>2</v>
      </c>
      <c r="AQ1141" s="10">
        <v>0</v>
      </c>
      <c r="AR1141" s="98">
        <f t="shared" si="107"/>
        <v>0</v>
      </c>
      <c r="AS1141" s="119" t="s">
        <v>54</v>
      </c>
      <c r="AT1141" s="117">
        <v>2</v>
      </c>
      <c r="AU1141" s="10">
        <v>0</v>
      </c>
      <c r="AV1141" s="8"/>
    </row>
    <row r="1142" spans="1:48" x14ac:dyDescent="0.25">
      <c r="A1142" s="6">
        <v>11139</v>
      </c>
      <c r="B1142" s="6">
        <v>449550</v>
      </c>
      <c r="C1142" s="6">
        <v>5424515</v>
      </c>
      <c r="D1142" s="205">
        <v>11</v>
      </c>
      <c r="E1142" s="6" t="s">
        <v>195</v>
      </c>
      <c r="F1142" s="6">
        <v>1</v>
      </c>
      <c r="G1142" s="6">
        <v>90</v>
      </c>
      <c r="H1142" s="6">
        <v>90</v>
      </c>
      <c r="I1142" s="6">
        <v>100</v>
      </c>
      <c r="J1142" s="6">
        <f t="shared" si="102"/>
        <v>9000</v>
      </c>
      <c r="K1142" s="6"/>
      <c r="L1142" s="84">
        <f t="shared" si="104"/>
        <v>9183.6734693877552</v>
      </c>
      <c r="M1142" s="7"/>
      <c r="N1142" s="7"/>
      <c r="O1142" s="7"/>
      <c r="P1142" s="7"/>
      <c r="Q1142" s="7"/>
      <c r="R1142" s="7"/>
      <c r="S1142" s="119" t="s">
        <v>53</v>
      </c>
      <c r="T1142" s="117">
        <v>1</v>
      </c>
      <c r="U1142" s="10">
        <v>9183.6734693877552</v>
      </c>
      <c r="V1142" s="98">
        <f t="shared" si="105"/>
        <v>1.8364744392141652E-5</v>
      </c>
      <c r="W1142" s="119" t="s">
        <v>53</v>
      </c>
      <c r="X1142" s="117">
        <v>1</v>
      </c>
      <c r="Y1142" s="10">
        <v>9183.6734693877552</v>
      </c>
      <c r="Z1142" s="98"/>
      <c r="AA1142" s="9">
        <v>97</v>
      </c>
      <c r="AB1142" s="119" t="s">
        <v>53</v>
      </c>
      <c r="AC1142" s="117">
        <v>1</v>
      </c>
      <c r="AD1142" s="10">
        <v>9183.6734693877552</v>
      </c>
      <c r="AE1142" s="110">
        <f>(Tabelle1[[#This Row],[gesamter Wärmebedarf unter Berücksichtigung Wirkungsgrad Gasfeuerungsanlage (Gas) '[kWh/a'] 2030]]*0.7)/8760</f>
        <v>0.73385518590998045</v>
      </c>
      <c r="AF1142" s="8">
        <f t="shared" si="103"/>
        <v>1.7754739315528532E-5</v>
      </c>
      <c r="AG1142" s="119" t="s">
        <v>53</v>
      </c>
      <c r="AH1142" s="117">
        <v>1</v>
      </c>
      <c r="AI1142" s="10">
        <v>9183.6734693877552</v>
      </c>
      <c r="AJ1142" s="98">
        <f t="shared" si="106"/>
        <v>8.7266641816543967E-6</v>
      </c>
      <c r="AK1142" s="119" t="s">
        <v>53</v>
      </c>
      <c r="AL1142" s="117">
        <v>1</v>
      </c>
      <c r="AM1142" s="10">
        <v>9183.6734693877552</v>
      </c>
      <c r="AN1142" s="98"/>
      <c r="AO1142" s="119" t="s">
        <v>53</v>
      </c>
      <c r="AP1142" s="117">
        <v>1</v>
      </c>
      <c r="AQ1142" s="10">
        <v>9183.6734693877552</v>
      </c>
      <c r="AR1142" s="98">
        <f t="shared" si="107"/>
        <v>8.7266641816543967E-6</v>
      </c>
      <c r="AS1142" s="119" t="s">
        <v>54</v>
      </c>
      <c r="AT1142" s="117">
        <v>1</v>
      </c>
      <c r="AU1142" s="10">
        <v>0</v>
      </c>
      <c r="AV1142" s="8"/>
    </row>
    <row r="1143" spans="1:48" x14ac:dyDescent="0.25">
      <c r="A1143" s="6">
        <v>11140</v>
      </c>
      <c r="B1143" s="6">
        <v>449539</v>
      </c>
      <c r="C1143" s="6">
        <v>5424494</v>
      </c>
      <c r="D1143" s="205">
        <v>13</v>
      </c>
      <c r="E1143" s="6" t="s">
        <v>212</v>
      </c>
      <c r="F1143" s="6">
        <v>1</v>
      </c>
      <c r="G1143" s="6">
        <v>150</v>
      </c>
      <c r="H1143" s="6">
        <v>150</v>
      </c>
      <c r="I1143" s="6">
        <v>100</v>
      </c>
      <c r="J1143" s="6">
        <f t="shared" si="102"/>
        <v>15000</v>
      </c>
      <c r="K1143" s="6"/>
      <c r="L1143" s="84">
        <f t="shared" si="104"/>
        <v>15306.122448979591</v>
      </c>
      <c r="M1143" s="7"/>
      <c r="N1143" s="7"/>
      <c r="O1143" s="7"/>
      <c r="P1143" s="7"/>
      <c r="Q1143" s="7"/>
      <c r="R1143" s="7"/>
      <c r="S1143" s="119" t="s">
        <v>54</v>
      </c>
      <c r="T1143" s="117">
        <v>1</v>
      </c>
      <c r="U1143" s="10">
        <v>0</v>
      </c>
      <c r="V1143" s="98">
        <f t="shared" si="105"/>
        <v>0</v>
      </c>
      <c r="W1143" s="119" t="s">
        <v>54</v>
      </c>
      <c r="X1143" s="117">
        <v>1</v>
      </c>
      <c r="Y1143" s="10">
        <v>0</v>
      </c>
      <c r="Z1143" s="98"/>
      <c r="AA1143" s="9">
        <v>1336</v>
      </c>
      <c r="AB1143" s="119" t="s">
        <v>54</v>
      </c>
      <c r="AC1143" s="117">
        <v>1</v>
      </c>
      <c r="AD1143" s="10">
        <v>0</v>
      </c>
      <c r="AE1143" s="110">
        <f>(Tabelle1[[#This Row],[gesamter Wärmebedarf unter Berücksichtigung Wirkungsgrad Gasfeuerungsanlage (Gas) '[kWh/a'] 2030]]*0.7)/8760</f>
        <v>0</v>
      </c>
      <c r="AF1143" s="8">
        <f t="shared" si="103"/>
        <v>0</v>
      </c>
      <c r="AG1143" s="119" t="s">
        <v>54</v>
      </c>
      <c r="AH1143" s="117">
        <v>1</v>
      </c>
      <c r="AI1143" s="10">
        <v>0</v>
      </c>
      <c r="AJ1143" s="98">
        <f t="shared" si="106"/>
        <v>0</v>
      </c>
      <c r="AK1143" s="119" t="s">
        <v>54</v>
      </c>
      <c r="AL1143" s="117">
        <v>1</v>
      </c>
      <c r="AM1143" s="10">
        <v>0</v>
      </c>
      <c r="AN1143" s="98"/>
      <c r="AO1143" s="119" t="s">
        <v>54</v>
      </c>
      <c r="AP1143" s="117">
        <v>1</v>
      </c>
      <c r="AQ1143" s="10">
        <v>0</v>
      </c>
      <c r="AR1143" s="98">
        <f t="shared" si="107"/>
        <v>0</v>
      </c>
      <c r="AS1143" s="119" t="s">
        <v>54</v>
      </c>
      <c r="AT1143" s="117">
        <v>1</v>
      </c>
      <c r="AU1143" s="10">
        <v>0</v>
      </c>
      <c r="AV1143" s="8"/>
    </row>
    <row r="1144" spans="1:48" x14ac:dyDescent="0.25">
      <c r="A1144" s="6">
        <v>11141</v>
      </c>
      <c r="B1144" s="6">
        <v>449569</v>
      </c>
      <c r="C1144" s="6">
        <v>5424507</v>
      </c>
      <c r="D1144" s="205">
        <v>15</v>
      </c>
      <c r="E1144" s="75" t="s">
        <v>210</v>
      </c>
      <c r="F1144" s="6">
        <v>6.73</v>
      </c>
      <c r="G1144" s="6">
        <v>70</v>
      </c>
      <c r="H1144" s="6">
        <v>471.1</v>
      </c>
      <c r="I1144" s="6">
        <v>300</v>
      </c>
      <c r="J1144" s="6">
        <f t="shared" si="102"/>
        <v>141330</v>
      </c>
      <c r="K1144" s="6"/>
      <c r="L1144" s="84">
        <f t="shared" si="104"/>
        <v>144214.28571428571</v>
      </c>
      <c r="M1144" s="7"/>
      <c r="N1144" s="7"/>
      <c r="O1144" s="7"/>
      <c r="P1144" s="7"/>
      <c r="Q1144" s="7"/>
      <c r="R1144" s="7"/>
      <c r="S1144" s="119" t="s">
        <v>53</v>
      </c>
      <c r="T1144" s="117">
        <v>6.73</v>
      </c>
      <c r="U1144" s="10">
        <v>144214.28571428571</v>
      </c>
      <c r="V1144" s="98">
        <f t="shared" si="105"/>
        <v>2.8838770277126439E-4</v>
      </c>
      <c r="W1144" s="119" t="s">
        <v>53</v>
      </c>
      <c r="X1144" s="117">
        <v>6.73</v>
      </c>
      <c r="Y1144" s="10">
        <v>144214.28571428571</v>
      </c>
      <c r="Z1144" s="98"/>
      <c r="AA1144" s="9">
        <v>129</v>
      </c>
      <c r="AB1144" s="119" t="s">
        <v>53</v>
      </c>
      <c r="AC1144" s="117">
        <v>6.73</v>
      </c>
      <c r="AD1144" s="10">
        <v>144214.28571428571</v>
      </c>
      <c r="AE1144" s="110">
        <f>(Tabelle1[[#This Row],[gesamter Wärmebedarf unter Berücksichtigung Wirkungsgrad Gasfeuerungsanlage (Gas) '[kWh/a'] 2030]]*0.7)/8760</f>
        <v>11.523972602739724</v>
      </c>
      <c r="AF1144" s="8">
        <f t="shared" si="103"/>
        <v>2.7880858971818305E-4</v>
      </c>
      <c r="AG1144" s="119" t="s">
        <v>53</v>
      </c>
      <c r="AH1144" s="117">
        <v>6.73</v>
      </c>
      <c r="AI1144" s="10">
        <v>144214.28571428571</v>
      </c>
      <c r="AJ1144" s="98">
        <f t="shared" si="106"/>
        <v>1.3703771653257951E-4</v>
      </c>
      <c r="AK1144" s="119" t="s">
        <v>53</v>
      </c>
      <c r="AL1144" s="117">
        <v>6.73</v>
      </c>
      <c r="AM1144" s="10">
        <v>144214.28571428571</v>
      </c>
      <c r="AN1144" s="98"/>
      <c r="AO1144" s="119" t="s">
        <v>53</v>
      </c>
      <c r="AP1144" s="117">
        <v>6.73</v>
      </c>
      <c r="AQ1144" s="10">
        <v>144214.28571428571</v>
      </c>
      <c r="AR1144" s="98">
        <f t="shared" si="107"/>
        <v>1.3703771653257951E-4</v>
      </c>
      <c r="AS1144" s="119" t="s">
        <v>54</v>
      </c>
      <c r="AT1144" s="117">
        <v>6.73</v>
      </c>
      <c r="AU1144" s="10">
        <v>0</v>
      </c>
      <c r="AV1144" s="8"/>
    </row>
    <row r="1145" spans="1:48" x14ac:dyDescent="0.25">
      <c r="A1145" s="6">
        <v>11142</v>
      </c>
      <c r="B1145" s="6">
        <v>449559</v>
      </c>
      <c r="C1145" s="6">
        <v>5424472</v>
      </c>
      <c r="D1145" s="205">
        <v>14</v>
      </c>
      <c r="E1145" s="6" t="s">
        <v>212</v>
      </c>
      <c r="F1145" s="6">
        <v>1</v>
      </c>
      <c r="G1145" s="6">
        <v>150</v>
      </c>
      <c r="H1145" s="6">
        <v>150</v>
      </c>
      <c r="I1145" s="6">
        <v>20</v>
      </c>
      <c r="J1145" s="6">
        <f t="shared" si="102"/>
        <v>3000</v>
      </c>
      <c r="K1145" s="6"/>
      <c r="L1145" s="84">
        <f t="shared" si="104"/>
        <v>3061.2244897959185</v>
      </c>
      <c r="M1145" s="7"/>
      <c r="N1145" s="7"/>
      <c r="O1145" s="7"/>
      <c r="P1145" s="7"/>
      <c r="Q1145" s="7"/>
      <c r="R1145" s="7"/>
      <c r="S1145" s="119" t="s">
        <v>53</v>
      </c>
      <c r="T1145" s="117">
        <v>1</v>
      </c>
      <c r="U1145" s="10">
        <v>3061.2244897959185</v>
      </c>
      <c r="V1145" s="98">
        <f t="shared" si="105"/>
        <v>6.1215814640472167E-6</v>
      </c>
      <c r="W1145" s="119" t="s">
        <v>53</v>
      </c>
      <c r="X1145" s="117">
        <v>1</v>
      </c>
      <c r="Y1145" s="10">
        <v>3061.2244897959185</v>
      </c>
      <c r="Z1145" s="98"/>
      <c r="AA1145" s="9">
        <v>1249</v>
      </c>
      <c r="AB1145" s="119" t="s">
        <v>53</v>
      </c>
      <c r="AC1145" s="117">
        <v>1</v>
      </c>
      <c r="AD1145" s="10">
        <v>3061.2244897959185</v>
      </c>
      <c r="AE1145" s="110">
        <f>(Tabelle1[[#This Row],[gesamter Wärmebedarf unter Berücksichtigung Wirkungsgrad Gasfeuerungsanlage (Gas) '[kWh/a'] 2030]]*0.7)/8760</f>
        <v>0.2446183953033268</v>
      </c>
      <c r="AF1145" s="8">
        <f t="shared" si="103"/>
        <v>5.9182464385095111E-6</v>
      </c>
      <c r="AG1145" s="119" t="s">
        <v>53</v>
      </c>
      <c r="AH1145" s="117">
        <v>1</v>
      </c>
      <c r="AI1145" s="10">
        <v>3061.2244897959185</v>
      </c>
      <c r="AJ1145" s="98">
        <f t="shared" si="106"/>
        <v>2.9088880605514656E-6</v>
      </c>
      <c r="AK1145" s="119" t="s">
        <v>53</v>
      </c>
      <c r="AL1145" s="117">
        <v>1</v>
      </c>
      <c r="AM1145" s="10">
        <v>3061.2244897959185</v>
      </c>
      <c r="AN1145" s="98"/>
      <c r="AO1145" s="119" t="s">
        <v>53</v>
      </c>
      <c r="AP1145" s="117">
        <v>1</v>
      </c>
      <c r="AQ1145" s="10">
        <v>3061.2244897959185</v>
      </c>
      <c r="AR1145" s="98">
        <f t="shared" si="107"/>
        <v>2.9088880605514656E-6</v>
      </c>
      <c r="AS1145" s="119" t="s">
        <v>54</v>
      </c>
      <c r="AT1145" s="117">
        <v>1</v>
      </c>
      <c r="AU1145" s="10">
        <v>0</v>
      </c>
      <c r="AV1145" s="8"/>
    </row>
    <row r="1146" spans="1:48" x14ac:dyDescent="0.25">
      <c r="A1146" s="6">
        <v>11143</v>
      </c>
      <c r="B1146" s="6">
        <v>449542</v>
      </c>
      <c r="C1146" s="6">
        <v>5424452</v>
      </c>
      <c r="D1146" s="205">
        <v>16</v>
      </c>
      <c r="E1146" s="6" t="s">
        <v>212</v>
      </c>
      <c r="F1146" s="6">
        <v>1</v>
      </c>
      <c r="G1146" s="6">
        <v>150</v>
      </c>
      <c r="H1146" s="6">
        <v>150</v>
      </c>
      <c r="I1146" s="6">
        <v>210</v>
      </c>
      <c r="J1146" s="6">
        <f t="shared" si="102"/>
        <v>31500</v>
      </c>
      <c r="K1146" s="6"/>
      <c r="L1146" s="84">
        <f t="shared" si="104"/>
        <v>32142.857142857145</v>
      </c>
      <c r="M1146" s="7"/>
      <c r="N1146" s="7"/>
      <c r="O1146" s="7"/>
      <c r="P1146" s="7"/>
      <c r="Q1146" s="7"/>
      <c r="R1146" s="7"/>
      <c r="S1146" s="119" t="s">
        <v>54</v>
      </c>
      <c r="T1146" s="117">
        <v>1</v>
      </c>
      <c r="U1146" s="10">
        <v>0</v>
      </c>
      <c r="V1146" s="98">
        <f t="shared" si="105"/>
        <v>0</v>
      </c>
      <c r="W1146" s="119" t="s">
        <v>54</v>
      </c>
      <c r="X1146" s="117">
        <v>1</v>
      </c>
      <c r="Y1146" s="10">
        <v>0</v>
      </c>
      <c r="Z1146" s="98"/>
      <c r="AA1146" s="9">
        <v>360</v>
      </c>
      <c r="AB1146" s="119" t="s">
        <v>54</v>
      </c>
      <c r="AC1146" s="117">
        <v>1</v>
      </c>
      <c r="AD1146" s="10">
        <v>0</v>
      </c>
      <c r="AE1146" s="110">
        <f>(Tabelle1[[#This Row],[gesamter Wärmebedarf unter Berücksichtigung Wirkungsgrad Gasfeuerungsanlage (Gas) '[kWh/a'] 2030]]*0.7)/8760</f>
        <v>0</v>
      </c>
      <c r="AF1146" s="8">
        <f t="shared" si="103"/>
        <v>0</v>
      </c>
      <c r="AG1146" s="119" t="s">
        <v>54</v>
      </c>
      <c r="AH1146" s="117">
        <v>1</v>
      </c>
      <c r="AI1146" s="10">
        <v>0</v>
      </c>
      <c r="AJ1146" s="98">
        <f t="shared" si="106"/>
        <v>0</v>
      </c>
      <c r="AK1146" s="119" t="s">
        <v>54</v>
      </c>
      <c r="AL1146" s="117">
        <v>1</v>
      </c>
      <c r="AM1146" s="10">
        <v>0</v>
      </c>
      <c r="AN1146" s="98"/>
      <c r="AO1146" s="119" t="s">
        <v>54</v>
      </c>
      <c r="AP1146" s="117">
        <v>1</v>
      </c>
      <c r="AQ1146" s="10">
        <v>0</v>
      </c>
      <c r="AR1146" s="98">
        <f t="shared" si="107"/>
        <v>0</v>
      </c>
      <c r="AS1146" s="119" t="s">
        <v>54</v>
      </c>
      <c r="AT1146" s="117">
        <v>1</v>
      </c>
      <c r="AU1146" s="10">
        <v>0</v>
      </c>
      <c r="AV1146" s="8"/>
    </row>
    <row r="1147" spans="1:48" x14ac:dyDescent="0.25">
      <c r="A1147" s="6">
        <v>11144</v>
      </c>
      <c r="B1147" s="6">
        <v>449543</v>
      </c>
      <c r="C1147" s="6">
        <v>5424398</v>
      </c>
      <c r="D1147" s="205">
        <v>16</v>
      </c>
      <c r="E1147" s="75" t="s">
        <v>210</v>
      </c>
      <c r="F1147" s="6">
        <v>6.73</v>
      </c>
      <c r="G1147" s="6">
        <v>70</v>
      </c>
      <c r="H1147" s="6">
        <v>471.1</v>
      </c>
      <c r="I1147" s="6">
        <v>200</v>
      </c>
      <c r="J1147" s="6">
        <f t="shared" si="102"/>
        <v>94220</v>
      </c>
      <c r="K1147" s="6"/>
      <c r="L1147" s="84">
        <f t="shared" si="104"/>
        <v>96142.857142857145</v>
      </c>
      <c r="M1147" s="7"/>
      <c r="N1147" s="7"/>
      <c r="O1147" s="7"/>
      <c r="P1147" s="7"/>
      <c r="Q1147" s="7"/>
      <c r="R1147" s="7"/>
      <c r="S1147" s="119" t="s">
        <v>53</v>
      </c>
      <c r="T1147" s="117">
        <v>6.73</v>
      </c>
      <c r="U1147" s="10">
        <v>96142.857142857145</v>
      </c>
      <c r="V1147" s="98">
        <f t="shared" si="105"/>
        <v>1.9225846851417627E-4</v>
      </c>
      <c r="W1147" s="119" t="s">
        <v>53</v>
      </c>
      <c r="X1147" s="117">
        <v>6.73</v>
      </c>
      <c r="Y1147" s="10">
        <v>96142.857142857145</v>
      </c>
      <c r="Z1147" s="98"/>
      <c r="AA1147" s="9">
        <v>587</v>
      </c>
      <c r="AB1147" s="119" t="s">
        <v>53</v>
      </c>
      <c r="AC1147" s="117">
        <v>6.73</v>
      </c>
      <c r="AD1147" s="10">
        <v>96142.857142857145</v>
      </c>
      <c r="AE1147" s="110">
        <f>(Tabelle1[[#This Row],[gesamter Wärmebedarf unter Berücksichtigung Wirkungsgrad Gasfeuerungsanlage (Gas) '[kWh/a'] 2030]]*0.7)/8760</f>
        <v>7.6826484018264845</v>
      </c>
      <c r="AF1147" s="8">
        <f t="shared" si="103"/>
        <v>1.8587239314545536E-4</v>
      </c>
      <c r="AG1147" s="119" t="s">
        <v>53</v>
      </c>
      <c r="AH1147" s="117">
        <v>6.73</v>
      </c>
      <c r="AI1147" s="10">
        <v>96142.857142857145</v>
      </c>
      <c r="AJ1147" s="98">
        <f t="shared" si="106"/>
        <v>9.1358477688386366E-5</v>
      </c>
      <c r="AK1147" s="119" t="s">
        <v>54</v>
      </c>
      <c r="AL1147" s="117">
        <v>6.73</v>
      </c>
      <c r="AM1147" s="10">
        <v>0</v>
      </c>
      <c r="AN1147" s="98"/>
      <c r="AO1147" s="119" t="s">
        <v>54</v>
      </c>
      <c r="AP1147" s="117">
        <v>6.73</v>
      </c>
      <c r="AQ1147" s="10">
        <v>0</v>
      </c>
      <c r="AR1147" s="98">
        <f t="shared" si="107"/>
        <v>0</v>
      </c>
      <c r="AS1147" s="119" t="s">
        <v>54</v>
      </c>
      <c r="AT1147" s="117">
        <v>6.73</v>
      </c>
      <c r="AU1147" s="10">
        <v>0</v>
      </c>
      <c r="AV1147" s="8"/>
    </row>
    <row r="1148" spans="1:48" x14ac:dyDescent="0.25">
      <c r="A1148" s="6">
        <v>11145</v>
      </c>
      <c r="B1148" s="6">
        <v>449516</v>
      </c>
      <c r="C1148" s="6">
        <v>5424415</v>
      </c>
      <c r="D1148" s="205">
        <v>16</v>
      </c>
      <c r="E1148" s="6" t="s">
        <v>195</v>
      </c>
      <c r="F1148" s="6">
        <v>1</v>
      </c>
      <c r="G1148" s="6">
        <v>90</v>
      </c>
      <c r="H1148" s="6">
        <v>90</v>
      </c>
      <c r="I1148" s="6">
        <v>120</v>
      </c>
      <c r="J1148" s="6">
        <f t="shared" si="102"/>
        <v>10800</v>
      </c>
      <c r="K1148" s="6"/>
      <c r="L1148" s="84">
        <f t="shared" si="104"/>
        <v>11020.408163265307</v>
      </c>
      <c r="M1148" s="7"/>
      <c r="N1148" s="7"/>
      <c r="O1148" s="7"/>
      <c r="P1148" s="7"/>
      <c r="Q1148" s="7"/>
      <c r="R1148" s="7"/>
      <c r="S1148" s="119" t="s">
        <v>54</v>
      </c>
      <c r="T1148" s="117">
        <v>1</v>
      </c>
      <c r="U1148" s="10">
        <v>0</v>
      </c>
      <c r="V1148" s="98">
        <f t="shared" si="105"/>
        <v>0</v>
      </c>
      <c r="W1148" s="119" t="s">
        <v>54</v>
      </c>
      <c r="X1148" s="117">
        <v>1</v>
      </c>
      <c r="Y1148" s="10">
        <v>0</v>
      </c>
      <c r="Z1148" s="98"/>
      <c r="AA1148" s="9">
        <v>839</v>
      </c>
      <c r="AB1148" s="119" t="s">
        <v>54</v>
      </c>
      <c r="AC1148" s="117">
        <v>1</v>
      </c>
      <c r="AD1148" s="10">
        <v>0</v>
      </c>
      <c r="AE1148" s="110">
        <f>(Tabelle1[[#This Row],[gesamter Wärmebedarf unter Berücksichtigung Wirkungsgrad Gasfeuerungsanlage (Gas) '[kWh/a'] 2030]]*0.7)/8760</f>
        <v>0</v>
      </c>
      <c r="AF1148" s="8">
        <f t="shared" si="103"/>
        <v>0</v>
      </c>
      <c r="AG1148" s="119" t="s">
        <v>54</v>
      </c>
      <c r="AH1148" s="117">
        <v>1</v>
      </c>
      <c r="AI1148" s="10">
        <v>0</v>
      </c>
      <c r="AJ1148" s="98">
        <f t="shared" si="106"/>
        <v>0</v>
      </c>
      <c r="AK1148" s="119" t="s">
        <v>54</v>
      </c>
      <c r="AL1148" s="117">
        <v>1</v>
      </c>
      <c r="AM1148" s="10">
        <v>0</v>
      </c>
      <c r="AN1148" s="98"/>
      <c r="AO1148" s="119" t="s">
        <v>54</v>
      </c>
      <c r="AP1148" s="117">
        <v>1</v>
      </c>
      <c r="AQ1148" s="10">
        <v>0</v>
      </c>
      <c r="AR1148" s="98">
        <f t="shared" si="107"/>
        <v>0</v>
      </c>
      <c r="AS1148" s="119" t="s">
        <v>54</v>
      </c>
      <c r="AT1148" s="117">
        <v>1</v>
      </c>
      <c r="AU1148" s="10">
        <v>0</v>
      </c>
      <c r="AV1148" s="8"/>
    </row>
    <row r="1149" spans="1:48" x14ac:dyDescent="0.25">
      <c r="A1149" s="6">
        <v>11146</v>
      </c>
      <c r="B1149" s="6">
        <v>449551</v>
      </c>
      <c r="C1149" s="6">
        <v>5424413</v>
      </c>
      <c r="D1149" s="205">
        <v>14</v>
      </c>
      <c r="E1149" s="6" t="s">
        <v>212</v>
      </c>
      <c r="F1149" s="6">
        <v>1</v>
      </c>
      <c r="G1149" s="6">
        <v>150</v>
      </c>
      <c r="H1149" s="6">
        <v>150</v>
      </c>
      <c r="I1149" s="6">
        <v>150</v>
      </c>
      <c r="J1149" s="6">
        <f t="shared" si="102"/>
        <v>22500</v>
      </c>
      <c r="K1149" s="6"/>
      <c r="L1149" s="84">
        <f t="shared" si="104"/>
        <v>22959.18367346939</v>
      </c>
      <c r="M1149" s="7"/>
      <c r="N1149" s="7"/>
      <c r="O1149" s="7"/>
      <c r="P1149" s="7"/>
      <c r="Q1149" s="7"/>
      <c r="R1149" s="7"/>
      <c r="S1149" s="119" t="s">
        <v>53</v>
      </c>
      <c r="T1149" s="117">
        <v>1</v>
      </c>
      <c r="U1149" s="10">
        <v>22959.18367346939</v>
      </c>
      <c r="V1149" s="98">
        <f t="shared" si="105"/>
        <v>4.5911860980354138E-5</v>
      </c>
      <c r="W1149" s="119" t="s">
        <v>53</v>
      </c>
      <c r="X1149" s="117">
        <v>1</v>
      </c>
      <c r="Y1149" s="10">
        <v>22959.18367346939</v>
      </c>
      <c r="Z1149" s="98"/>
      <c r="AA1149" s="9">
        <v>2</v>
      </c>
      <c r="AB1149" s="119" t="s">
        <v>53</v>
      </c>
      <c r="AC1149" s="117">
        <v>1</v>
      </c>
      <c r="AD1149" s="10">
        <v>22959.18367346939</v>
      </c>
      <c r="AE1149" s="110">
        <f>(Tabelle1[[#This Row],[gesamter Wärmebedarf unter Berücksichtigung Wirkungsgrad Gasfeuerungsanlage (Gas) '[kWh/a'] 2030]]*0.7)/8760</f>
        <v>1.8346379647749511</v>
      </c>
      <c r="AF1149" s="8">
        <f t="shared" si="103"/>
        <v>4.4386848288821333E-5</v>
      </c>
      <c r="AG1149" s="119" t="s">
        <v>53</v>
      </c>
      <c r="AH1149" s="117">
        <v>1</v>
      </c>
      <c r="AI1149" s="10">
        <v>22959.18367346939</v>
      </c>
      <c r="AJ1149" s="98">
        <f t="shared" si="106"/>
        <v>2.1816660454135991E-5</v>
      </c>
      <c r="AK1149" s="119" t="s">
        <v>53</v>
      </c>
      <c r="AL1149" s="117">
        <v>1</v>
      </c>
      <c r="AM1149" s="10">
        <v>22959.18367346939</v>
      </c>
      <c r="AN1149" s="98"/>
      <c r="AO1149" s="119" t="s">
        <v>53</v>
      </c>
      <c r="AP1149" s="117">
        <v>1</v>
      </c>
      <c r="AQ1149" s="10">
        <v>22959.18367346939</v>
      </c>
      <c r="AR1149" s="98">
        <f t="shared" si="107"/>
        <v>2.1816660454135991E-5</v>
      </c>
      <c r="AS1149" s="119" t="s">
        <v>53</v>
      </c>
      <c r="AT1149" s="117">
        <v>1</v>
      </c>
      <c r="AU1149" s="10">
        <v>22959.18367346939</v>
      </c>
      <c r="AV1149" s="8"/>
    </row>
    <row r="1150" spans="1:48" x14ac:dyDescent="0.25">
      <c r="A1150" s="6">
        <v>11147</v>
      </c>
      <c r="B1150" s="6">
        <v>449576</v>
      </c>
      <c r="C1150" s="6">
        <v>5424436</v>
      </c>
      <c r="D1150" s="205">
        <v>22</v>
      </c>
      <c r="E1150" s="6" t="s">
        <v>212</v>
      </c>
      <c r="F1150" s="6">
        <v>1</v>
      </c>
      <c r="G1150" s="6">
        <v>150</v>
      </c>
      <c r="H1150" s="6">
        <v>150</v>
      </c>
      <c r="I1150" s="6">
        <v>130</v>
      </c>
      <c r="J1150" s="6">
        <f t="shared" si="102"/>
        <v>19500</v>
      </c>
      <c r="K1150" s="6"/>
      <c r="L1150" s="84">
        <f t="shared" si="104"/>
        <v>19897.959183673469</v>
      </c>
      <c r="M1150" s="7"/>
      <c r="N1150" s="7"/>
      <c r="O1150" s="7"/>
      <c r="P1150" s="7"/>
      <c r="Q1150" s="7"/>
      <c r="R1150" s="7"/>
      <c r="S1150" s="119" t="s">
        <v>54</v>
      </c>
      <c r="T1150" s="117">
        <v>1</v>
      </c>
      <c r="U1150" s="10">
        <v>0</v>
      </c>
      <c r="V1150" s="98">
        <f t="shared" si="105"/>
        <v>0</v>
      </c>
      <c r="W1150" s="119" t="s">
        <v>54</v>
      </c>
      <c r="X1150" s="117">
        <v>1</v>
      </c>
      <c r="Y1150" s="10">
        <v>0</v>
      </c>
      <c r="Z1150" s="98"/>
      <c r="AA1150" s="9">
        <v>1468</v>
      </c>
      <c r="AB1150" s="119" t="s">
        <v>54</v>
      </c>
      <c r="AC1150" s="117">
        <v>1</v>
      </c>
      <c r="AD1150" s="10">
        <v>0</v>
      </c>
      <c r="AE1150" s="110">
        <f>(Tabelle1[[#This Row],[gesamter Wärmebedarf unter Berücksichtigung Wirkungsgrad Gasfeuerungsanlage (Gas) '[kWh/a'] 2030]]*0.7)/8760</f>
        <v>0</v>
      </c>
      <c r="AF1150" s="8">
        <f t="shared" si="103"/>
        <v>0</v>
      </c>
      <c r="AG1150" s="119" t="s">
        <v>54</v>
      </c>
      <c r="AH1150" s="117">
        <v>1</v>
      </c>
      <c r="AI1150" s="10">
        <v>0</v>
      </c>
      <c r="AJ1150" s="98">
        <f t="shared" si="106"/>
        <v>0</v>
      </c>
      <c r="AK1150" s="119" t="s">
        <v>54</v>
      </c>
      <c r="AL1150" s="117">
        <v>1</v>
      </c>
      <c r="AM1150" s="10">
        <v>0</v>
      </c>
      <c r="AN1150" s="98"/>
      <c r="AO1150" s="119" t="s">
        <v>54</v>
      </c>
      <c r="AP1150" s="117">
        <v>1</v>
      </c>
      <c r="AQ1150" s="10">
        <v>0</v>
      </c>
      <c r="AR1150" s="98">
        <f t="shared" si="107"/>
        <v>0</v>
      </c>
      <c r="AS1150" s="119" t="s">
        <v>54</v>
      </c>
      <c r="AT1150" s="117">
        <v>1</v>
      </c>
      <c r="AU1150" s="10">
        <v>0</v>
      </c>
      <c r="AV1150" s="8"/>
    </row>
    <row r="1151" spans="1:48" x14ac:dyDescent="0.25">
      <c r="A1151" s="6">
        <v>11148</v>
      </c>
      <c r="B1151" s="6">
        <v>449587</v>
      </c>
      <c r="C1151" s="6">
        <v>5424450</v>
      </c>
      <c r="D1151" s="205">
        <v>22</v>
      </c>
      <c r="E1151" s="6" t="s">
        <v>212</v>
      </c>
      <c r="F1151" s="6">
        <v>1</v>
      </c>
      <c r="G1151" s="6">
        <v>150</v>
      </c>
      <c r="H1151" s="6">
        <v>150</v>
      </c>
      <c r="I1151" s="6">
        <v>310</v>
      </c>
      <c r="J1151" s="6">
        <f t="shared" si="102"/>
        <v>46500</v>
      </c>
      <c r="K1151" s="6"/>
      <c r="L1151" s="84">
        <f t="shared" si="104"/>
        <v>47448.979591836738</v>
      </c>
      <c r="M1151" s="7"/>
      <c r="N1151" s="7"/>
      <c r="O1151" s="7"/>
      <c r="P1151" s="7"/>
      <c r="Q1151" s="7"/>
      <c r="R1151" s="7"/>
      <c r="S1151" s="119" t="s">
        <v>53</v>
      </c>
      <c r="T1151" s="117">
        <v>1</v>
      </c>
      <c r="U1151" s="10">
        <v>47448.979591836738</v>
      </c>
      <c r="V1151" s="98">
        <f t="shared" si="105"/>
        <v>9.4884512692731892E-5</v>
      </c>
      <c r="W1151" s="119" t="s">
        <v>53</v>
      </c>
      <c r="X1151" s="117">
        <v>1</v>
      </c>
      <c r="Y1151" s="10">
        <v>47448.979591836738</v>
      </c>
      <c r="Z1151" s="98"/>
      <c r="AA1151" s="9">
        <v>1034</v>
      </c>
      <c r="AB1151" s="119" t="s">
        <v>53</v>
      </c>
      <c r="AC1151" s="117">
        <v>1</v>
      </c>
      <c r="AD1151" s="10">
        <v>47448.979591836738</v>
      </c>
      <c r="AE1151" s="110">
        <f>(Tabelle1[[#This Row],[gesamter Wärmebedarf unter Berücksichtigung Wirkungsgrad Gasfeuerungsanlage (Gas) '[kWh/a'] 2030]]*0.7)/8760</f>
        <v>3.7915851272015657</v>
      </c>
      <c r="AF1151" s="8">
        <f t="shared" si="103"/>
        <v>9.1732819796897422E-5</v>
      </c>
      <c r="AG1151" s="119" t="s">
        <v>53</v>
      </c>
      <c r="AH1151" s="117">
        <v>1</v>
      </c>
      <c r="AI1151" s="10">
        <v>47448.979591836738</v>
      </c>
      <c r="AJ1151" s="98">
        <f t="shared" si="106"/>
        <v>4.5087764938547715E-5</v>
      </c>
      <c r="AK1151" s="119" t="s">
        <v>53</v>
      </c>
      <c r="AL1151" s="117">
        <v>1</v>
      </c>
      <c r="AM1151" s="10">
        <v>47448.979591836738</v>
      </c>
      <c r="AN1151" s="98"/>
      <c r="AO1151" s="119" t="s">
        <v>53</v>
      </c>
      <c r="AP1151" s="117">
        <v>1</v>
      </c>
      <c r="AQ1151" s="10">
        <v>47448.979591836738</v>
      </c>
      <c r="AR1151" s="98">
        <f t="shared" si="107"/>
        <v>4.5087764938547715E-5</v>
      </c>
      <c r="AS1151" s="119" t="s">
        <v>53</v>
      </c>
      <c r="AT1151" s="117">
        <v>1</v>
      </c>
      <c r="AU1151" s="10">
        <v>47448.979591836738</v>
      </c>
      <c r="AV1151" s="8"/>
    </row>
    <row r="1152" spans="1:48" x14ac:dyDescent="0.25">
      <c r="A1152" s="6">
        <v>11149</v>
      </c>
      <c r="B1152" s="6">
        <v>449621</v>
      </c>
      <c r="C1152" s="6">
        <v>5424472</v>
      </c>
      <c r="D1152" s="205">
        <v>14</v>
      </c>
      <c r="E1152" s="6" t="s">
        <v>212</v>
      </c>
      <c r="F1152" s="6">
        <v>1</v>
      </c>
      <c r="G1152" s="6">
        <v>150</v>
      </c>
      <c r="H1152" s="6">
        <v>150</v>
      </c>
      <c r="I1152" s="6">
        <v>120</v>
      </c>
      <c r="J1152" s="6">
        <f t="shared" si="102"/>
        <v>18000</v>
      </c>
      <c r="K1152" s="6"/>
      <c r="L1152" s="84">
        <f t="shared" si="104"/>
        <v>18367.34693877551</v>
      </c>
      <c r="M1152" s="7"/>
      <c r="N1152" s="7"/>
      <c r="O1152" s="7"/>
      <c r="P1152" s="7"/>
      <c r="Q1152" s="7"/>
      <c r="R1152" s="7"/>
      <c r="S1152" s="119" t="s">
        <v>54</v>
      </c>
      <c r="T1152" s="117">
        <v>1</v>
      </c>
      <c r="U1152" s="10">
        <v>0</v>
      </c>
      <c r="V1152" s="98">
        <f t="shared" si="105"/>
        <v>0</v>
      </c>
      <c r="W1152" s="119" t="s">
        <v>54</v>
      </c>
      <c r="X1152" s="117">
        <v>1</v>
      </c>
      <c r="Y1152" s="10">
        <v>0</v>
      </c>
      <c r="Z1152" s="98"/>
      <c r="AA1152" s="9">
        <v>399</v>
      </c>
      <c r="AB1152" s="119" t="s">
        <v>54</v>
      </c>
      <c r="AC1152" s="117">
        <v>1</v>
      </c>
      <c r="AD1152" s="10">
        <v>0</v>
      </c>
      <c r="AE1152" s="110">
        <f>(Tabelle1[[#This Row],[gesamter Wärmebedarf unter Berücksichtigung Wirkungsgrad Gasfeuerungsanlage (Gas) '[kWh/a'] 2030]]*0.7)/8760</f>
        <v>0</v>
      </c>
      <c r="AF1152" s="8">
        <f t="shared" si="103"/>
        <v>0</v>
      </c>
      <c r="AG1152" s="119" t="s">
        <v>54</v>
      </c>
      <c r="AH1152" s="117">
        <v>1</v>
      </c>
      <c r="AI1152" s="10">
        <v>0</v>
      </c>
      <c r="AJ1152" s="98">
        <f t="shared" si="106"/>
        <v>0</v>
      </c>
      <c r="AK1152" s="119" t="s">
        <v>54</v>
      </c>
      <c r="AL1152" s="117">
        <v>1</v>
      </c>
      <c r="AM1152" s="10">
        <v>0</v>
      </c>
      <c r="AN1152" s="98"/>
      <c r="AO1152" s="119" t="s">
        <v>54</v>
      </c>
      <c r="AP1152" s="117">
        <v>1</v>
      </c>
      <c r="AQ1152" s="10">
        <v>0</v>
      </c>
      <c r="AR1152" s="98">
        <f t="shared" si="107"/>
        <v>0</v>
      </c>
      <c r="AS1152" s="119" t="s">
        <v>54</v>
      </c>
      <c r="AT1152" s="117">
        <v>1</v>
      </c>
      <c r="AU1152" s="10">
        <v>0</v>
      </c>
      <c r="AV1152" s="8"/>
    </row>
    <row r="1153" spans="1:48" x14ac:dyDescent="0.25">
      <c r="A1153" s="6">
        <v>11150</v>
      </c>
      <c r="B1153" s="6">
        <v>449609</v>
      </c>
      <c r="C1153" s="6">
        <v>5424436</v>
      </c>
      <c r="D1153" s="205">
        <v>22</v>
      </c>
      <c r="E1153" s="6" t="s">
        <v>212</v>
      </c>
      <c r="F1153" s="6">
        <v>1</v>
      </c>
      <c r="G1153" s="6">
        <v>150</v>
      </c>
      <c r="H1153" s="6">
        <v>150</v>
      </c>
      <c r="I1153" s="6">
        <v>80</v>
      </c>
      <c r="J1153" s="6">
        <f t="shared" si="102"/>
        <v>12000</v>
      </c>
      <c r="K1153" s="6"/>
      <c r="L1153" s="84">
        <f t="shared" si="104"/>
        <v>12244.897959183674</v>
      </c>
      <c r="M1153" s="7"/>
      <c r="N1153" s="7"/>
      <c r="O1153" s="7"/>
      <c r="P1153" s="7"/>
      <c r="Q1153" s="7"/>
      <c r="R1153" s="7"/>
      <c r="S1153" s="119" t="s">
        <v>53</v>
      </c>
      <c r="T1153" s="117">
        <v>1</v>
      </c>
      <c r="U1153" s="10">
        <v>12244.897959183674</v>
      </c>
      <c r="V1153" s="98">
        <f t="shared" si="105"/>
        <v>2.4486325856188867E-5</v>
      </c>
      <c r="W1153" s="119" t="s">
        <v>53</v>
      </c>
      <c r="X1153" s="117">
        <v>1</v>
      </c>
      <c r="Y1153" s="10">
        <v>12244.897959183674</v>
      </c>
      <c r="Z1153" s="98"/>
      <c r="AA1153" s="9">
        <v>87</v>
      </c>
      <c r="AB1153" s="119" t="s">
        <v>53</v>
      </c>
      <c r="AC1153" s="117">
        <v>1</v>
      </c>
      <c r="AD1153" s="10">
        <v>12244.897959183674</v>
      </c>
      <c r="AE1153" s="110">
        <f>(Tabelle1[[#This Row],[gesamter Wärmebedarf unter Berücksichtigung Wirkungsgrad Gasfeuerungsanlage (Gas) '[kWh/a'] 2030]]*0.7)/8760</f>
        <v>0.97847358121330719</v>
      </c>
      <c r="AF1153" s="8">
        <f t="shared" si="103"/>
        <v>2.3672985754038044E-5</v>
      </c>
      <c r="AG1153" s="119" t="s">
        <v>53</v>
      </c>
      <c r="AH1153" s="117">
        <v>1</v>
      </c>
      <c r="AI1153" s="10">
        <v>12244.897959183674</v>
      </c>
      <c r="AJ1153" s="98">
        <f t="shared" si="106"/>
        <v>1.1635552242205862E-5</v>
      </c>
      <c r="AK1153" s="119" t="s">
        <v>53</v>
      </c>
      <c r="AL1153" s="117">
        <v>1</v>
      </c>
      <c r="AM1153" s="10">
        <v>12244.897959183674</v>
      </c>
      <c r="AN1153" s="98"/>
      <c r="AO1153" s="119" t="s">
        <v>53</v>
      </c>
      <c r="AP1153" s="117">
        <v>1</v>
      </c>
      <c r="AQ1153" s="10">
        <v>12244.897959183674</v>
      </c>
      <c r="AR1153" s="98">
        <f t="shared" si="107"/>
        <v>1.1635552242205862E-5</v>
      </c>
      <c r="AS1153" s="119" t="s">
        <v>53</v>
      </c>
      <c r="AT1153" s="117">
        <v>1</v>
      </c>
      <c r="AU1153" s="10">
        <v>12244.897959183674</v>
      </c>
      <c r="AV1153" s="8"/>
    </row>
    <row r="1154" spans="1:48" x14ac:dyDescent="0.25">
      <c r="A1154" s="6">
        <v>11151</v>
      </c>
      <c r="B1154" s="6">
        <v>449632</v>
      </c>
      <c r="C1154" s="6">
        <v>5424425</v>
      </c>
      <c r="D1154" s="205">
        <v>19</v>
      </c>
      <c r="E1154" s="6" t="s">
        <v>212</v>
      </c>
      <c r="F1154" s="6">
        <v>1</v>
      </c>
      <c r="G1154" s="6">
        <v>150</v>
      </c>
      <c r="H1154" s="6">
        <v>150</v>
      </c>
      <c r="I1154" s="6">
        <v>40</v>
      </c>
      <c r="J1154" s="6">
        <f t="shared" si="102"/>
        <v>6000</v>
      </c>
      <c r="K1154" s="6"/>
      <c r="L1154" s="84">
        <f t="shared" si="104"/>
        <v>6122.4489795918371</v>
      </c>
      <c r="M1154" s="7"/>
      <c r="N1154" s="7"/>
      <c r="O1154" s="7"/>
      <c r="P1154" s="7"/>
      <c r="Q1154" s="7"/>
      <c r="R1154" s="7"/>
      <c r="S1154" s="119" t="s">
        <v>54</v>
      </c>
      <c r="T1154" s="117">
        <v>1</v>
      </c>
      <c r="U1154" s="10">
        <v>0</v>
      </c>
      <c r="V1154" s="98">
        <f t="shared" si="105"/>
        <v>0</v>
      </c>
      <c r="W1154" s="119" t="s">
        <v>54</v>
      </c>
      <c r="X1154" s="117">
        <v>1</v>
      </c>
      <c r="Y1154" s="10">
        <v>0</v>
      </c>
      <c r="Z1154" s="98"/>
      <c r="AA1154" s="9">
        <v>1380</v>
      </c>
      <c r="AB1154" s="119" t="s">
        <v>54</v>
      </c>
      <c r="AC1154" s="117">
        <v>1</v>
      </c>
      <c r="AD1154" s="10">
        <v>0</v>
      </c>
      <c r="AE1154" s="110">
        <f>(Tabelle1[[#This Row],[gesamter Wärmebedarf unter Berücksichtigung Wirkungsgrad Gasfeuerungsanlage (Gas) '[kWh/a'] 2030]]*0.7)/8760</f>
        <v>0</v>
      </c>
      <c r="AF1154" s="8">
        <f t="shared" si="103"/>
        <v>0</v>
      </c>
      <c r="AG1154" s="119" t="s">
        <v>54</v>
      </c>
      <c r="AH1154" s="117">
        <v>1</v>
      </c>
      <c r="AI1154" s="10">
        <v>0</v>
      </c>
      <c r="AJ1154" s="98">
        <f t="shared" si="106"/>
        <v>0</v>
      </c>
      <c r="AK1154" s="119" t="s">
        <v>54</v>
      </c>
      <c r="AL1154" s="117">
        <v>1</v>
      </c>
      <c r="AM1154" s="10">
        <v>0</v>
      </c>
      <c r="AN1154" s="98"/>
      <c r="AO1154" s="119" t="s">
        <v>54</v>
      </c>
      <c r="AP1154" s="117">
        <v>1</v>
      </c>
      <c r="AQ1154" s="10">
        <v>0</v>
      </c>
      <c r="AR1154" s="98">
        <f t="shared" si="107"/>
        <v>0</v>
      </c>
      <c r="AS1154" s="119" t="s">
        <v>54</v>
      </c>
      <c r="AT1154" s="117">
        <v>1</v>
      </c>
      <c r="AU1154" s="10">
        <v>0</v>
      </c>
      <c r="AV1154" s="8"/>
    </row>
    <row r="1155" spans="1:48" x14ac:dyDescent="0.25">
      <c r="A1155" s="6">
        <v>11152</v>
      </c>
      <c r="B1155" s="6">
        <v>449653</v>
      </c>
      <c r="C1155" s="6">
        <v>5424413</v>
      </c>
      <c r="D1155" s="205">
        <v>16</v>
      </c>
      <c r="E1155" s="6" t="s">
        <v>195</v>
      </c>
      <c r="F1155" s="6">
        <v>1</v>
      </c>
      <c r="G1155" s="6">
        <v>90</v>
      </c>
      <c r="H1155" s="6">
        <v>90</v>
      </c>
      <c r="I1155" s="6">
        <v>160</v>
      </c>
      <c r="J1155" s="6">
        <f t="shared" si="102"/>
        <v>14400</v>
      </c>
      <c r="K1155" s="6"/>
      <c r="L1155" s="84">
        <f t="shared" si="104"/>
        <v>14693.877551020409</v>
      </c>
      <c r="M1155" s="7"/>
      <c r="N1155" s="7"/>
      <c r="O1155" s="7"/>
      <c r="P1155" s="7"/>
      <c r="Q1155" s="7"/>
      <c r="R1155" s="7"/>
      <c r="S1155" s="119" t="s">
        <v>54</v>
      </c>
      <c r="T1155" s="117">
        <v>1</v>
      </c>
      <c r="U1155" s="10">
        <v>0</v>
      </c>
      <c r="V1155" s="98">
        <f t="shared" si="105"/>
        <v>0</v>
      </c>
      <c r="W1155" s="119" t="s">
        <v>54</v>
      </c>
      <c r="X1155" s="117">
        <v>1</v>
      </c>
      <c r="Y1155" s="10">
        <v>0</v>
      </c>
      <c r="Z1155" s="98"/>
      <c r="AA1155" s="9">
        <v>394</v>
      </c>
      <c r="AB1155" s="119" t="s">
        <v>54</v>
      </c>
      <c r="AC1155" s="117">
        <v>1</v>
      </c>
      <c r="AD1155" s="10">
        <v>0</v>
      </c>
      <c r="AE1155" s="110">
        <f>(Tabelle1[[#This Row],[gesamter Wärmebedarf unter Berücksichtigung Wirkungsgrad Gasfeuerungsanlage (Gas) '[kWh/a'] 2030]]*0.7)/8760</f>
        <v>0</v>
      </c>
      <c r="AF1155" s="8">
        <f t="shared" si="103"/>
        <v>0</v>
      </c>
      <c r="AG1155" s="119" t="s">
        <v>54</v>
      </c>
      <c r="AH1155" s="117">
        <v>1</v>
      </c>
      <c r="AI1155" s="10">
        <v>0</v>
      </c>
      <c r="AJ1155" s="98">
        <f t="shared" si="106"/>
        <v>0</v>
      </c>
      <c r="AK1155" s="119" t="s">
        <v>54</v>
      </c>
      <c r="AL1155" s="117">
        <v>1</v>
      </c>
      <c r="AM1155" s="10">
        <v>0</v>
      </c>
      <c r="AN1155" s="98"/>
      <c r="AO1155" s="119" t="s">
        <v>54</v>
      </c>
      <c r="AP1155" s="117">
        <v>1</v>
      </c>
      <c r="AQ1155" s="10">
        <v>0</v>
      </c>
      <c r="AR1155" s="98">
        <f t="shared" si="107"/>
        <v>0</v>
      </c>
      <c r="AS1155" s="119" t="s">
        <v>54</v>
      </c>
      <c r="AT1155" s="117">
        <v>1</v>
      </c>
      <c r="AU1155" s="10">
        <v>0</v>
      </c>
      <c r="AV1155" s="8"/>
    </row>
    <row r="1156" spans="1:48" x14ac:dyDescent="0.25">
      <c r="A1156" s="6">
        <v>11153</v>
      </c>
      <c r="B1156" s="6">
        <v>449645</v>
      </c>
      <c r="C1156" s="6">
        <v>5424401</v>
      </c>
      <c r="D1156" s="205">
        <v>31</v>
      </c>
      <c r="E1156" s="6" t="s">
        <v>211</v>
      </c>
      <c r="F1156" s="6">
        <v>2</v>
      </c>
      <c r="G1156" s="6">
        <v>112</v>
      </c>
      <c r="H1156" s="6">
        <v>224</v>
      </c>
      <c r="I1156" s="6">
        <v>200</v>
      </c>
      <c r="J1156" s="6">
        <f t="shared" ref="J1156:J1219" si="108">I1156*H1156</f>
        <v>44800</v>
      </c>
      <c r="K1156" s="6"/>
      <c r="L1156" s="84">
        <f t="shared" si="104"/>
        <v>45714.285714285717</v>
      </c>
      <c r="M1156" s="7"/>
      <c r="N1156" s="7"/>
      <c r="O1156" s="7"/>
      <c r="P1156" s="7"/>
      <c r="Q1156" s="7"/>
      <c r="R1156" s="7"/>
      <c r="S1156" s="119" t="s">
        <v>53</v>
      </c>
      <c r="T1156" s="117">
        <v>2</v>
      </c>
      <c r="U1156" s="10">
        <v>45714.285714285717</v>
      </c>
      <c r="V1156" s="98">
        <f t="shared" si="105"/>
        <v>9.141561652977178E-5</v>
      </c>
      <c r="W1156" s="119" t="s">
        <v>53</v>
      </c>
      <c r="X1156" s="117">
        <v>2</v>
      </c>
      <c r="Y1156" s="10">
        <v>45714.285714285717</v>
      </c>
      <c r="Z1156" s="98"/>
      <c r="AA1156" s="9">
        <v>887</v>
      </c>
      <c r="AB1156" s="119" t="s">
        <v>53</v>
      </c>
      <c r="AC1156" s="117">
        <v>2</v>
      </c>
      <c r="AD1156" s="10">
        <v>45714.285714285717</v>
      </c>
      <c r="AE1156" s="110">
        <f>(Tabelle1[[#This Row],[gesamter Wärmebedarf unter Berücksichtigung Wirkungsgrad Gasfeuerungsanlage (Gas) '[kWh/a'] 2030]]*0.7)/8760</f>
        <v>3.6529680365296802</v>
      </c>
      <c r="AF1156" s="8">
        <f t="shared" ref="AF1156:AF1219" si="109">((AD1156*$O$4)/$P$4)/31536000</f>
        <v>8.8379146815075371E-5</v>
      </c>
      <c r="AG1156" s="119" t="s">
        <v>53</v>
      </c>
      <c r="AH1156" s="117">
        <v>2</v>
      </c>
      <c r="AI1156" s="10">
        <v>45714.285714285717</v>
      </c>
      <c r="AJ1156" s="98">
        <f t="shared" si="106"/>
        <v>4.343939503756855E-5</v>
      </c>
      <c r="AK1156" s="119" t="s">
        <v>53</v>
      </c>
      <c r="AL1156" s="117">
        <v>2</v>
      </c>
      <c r="AM1156" s="10">
        <v>45714.285714285717</v>
      </c>
      <c r="AN1156" s="98"/>
      <c r="AO1156" s="119" t="s">
        <v>54</v>
      </c>
      <c r="AP1156" s="117">
        <v>2</v>
      </c>
      <c r="AQ1156" s="10">
        <v>0</v>
      </c>
      <c r="AR1156" s="98">
        <f t="shared" si="107"/>
        <v>0</v>
      </c>
      <c r="AS1156" s="119" t="s">
        <v>54</v>
      </c>
      <c r="AT1156" s="117">
        <v>2</v>
      </c>
      <c r="AU1156" s="10">
        <v>0</v>
      </c>
      <c r="AV1156" s="8"/>
    </row>
    <row r="1157" spans="1:48" x14ac:dyDescent="0.25">
      <c r="A1157" s="6">
        <v>11154</v>
      </c>
      <c r="B1157" s="6">
        <v>449637</v>
      </c>
      <c r="C1157" s="6">
        <v>5424340</v>
      </c>
      <c r="D1157" s="205">
        <v>15</v>
      </c>
      <c r="E1157" s="75" t="s">
        <v>210</v>
      </c>
      <c r="F1157" s="6">
        <v>6.73</v>
      </c>
      <c r="G1157" s="6">
        <v>70</v>
      </c>
      <c r="H1157" s="6">
        <v>471.1</v>
      </c>
      <c r="I1157" s="6">
        <v>120</v>
      </c>
      <c r="J1157" s="6">
        <f t="shared" si="108"/>
        <v>56532</v>
      </c>
      <c r="K1157" s="6"/>
      <c r="L1157" s="84">
        <f t="shared" ref="L1157:L1220" si="110">J1157/$K$4</f>
        <v>57685.71428571429</v>
      </c>
      <c r="M1157" s="7"/>
      <c r="N1157" s="7"/>
      <c r="O1157" s="7"/>
      <c r="P1157" s="7"/>
      <c r="Q1157" s="7"/>
      <c r="R1157" s="7"/>
      <c r="S1157" s="119" t="s">
        <v>53</v>
      </c>
      <c r="T1157" s="117">
        <v>6.73</v>
      </c>
      <c r="U1157" s="10">
        <v>57685.71428571429</v>
      </c>
      <c r="V1157" s="98">
        <f t="shared" ref="V1157:V1220" si="111">((U1157*$M$4)/$N$4)/31536000</f>
        <v>1.1535508110850577E-4</v>
      </c>
      <c r="W1157" s="119" t="s">
        <v>53</v>
      </c>
      <c r="X1157" s="117">
        <v>6.73</v>
      </c>
      <c r="Y1157" s="10">
        <v>57685.71428571429</v>
      </c>
      <c r="Z1157" s="98"/>
      <c r="AA1157" s="9">
        <v>1346</v>
      </c>
      <c r="AB1157" s="119" t="s">
        <v>53</v>
      </c>
      <c r="AC1157" s="117">
        <v>6.73</v>
      </c>
      <c r="AD1157" s="10">
        <v>57685.71428571429</v>
      </c>
      <c r="AE1157" s="110">
        <f>(Tabelle1[[#This Row],[gesamter Wärmebedarf unter Berücksichtigung Wirkungsgrad Gasfeuerungsanlage (Gas) '[kWh/a'] 2030]]*0.7)/8760</f>
        <v>4.6095890410958908</v>
      </c>
      <c r="AF1157" s="8">
        <f t="shared" si="109"/>
        <v>1.1152343588727323E-4</v>
      </c>
      <c r="AG1157" s="119" t="s">
        <v>53</v>
      </c>
      <c r="AH1157" s="117">
        <v>6.73</v>
      </c>
      <c r="AI1157" s="10">
        <v>57685.71428571429</v>
      </c>
      <c r="AJ1157" s="98">
        <f t="shared" ref="AJ1157:AJ1220" si="112">((AI1157*$Q$4)/$R$4)/31536000</f>
        <v>5.4815086613031827E-5</v>
      </c>
      <c r="AK1157" s="119" t="s">
        <v>53</v>
      </c>
      <c r="AL1157" s="117">
        <v>6.73</v>
      </c>
      <c r="AM1157" s="10">
        <v>57685.71428571429</v>
      </c>
      <c r="AN1157" s="98"/>
      <c r="AO1157" s="119" t="s">
        <v>53</v>
      </c>
      <c r="AP1157" s="117">
        <v>6.73</v>
      </c>
      <c r="AQ1157" s="10">
        <v>57685.71428571429</v>
      </c>
      <c r="AR1157" s="98">
        <f t="shared" ref="AR1157:AR1220" si="113">((AQ1157*$Q$4)/$R$4)/31536000</f>
        <v>5.4815086613031827E-5</v>
      </c>
      <c r="AS1157" s="119" t="s">
        <v>53</v>
      </c>
      <c r="AT1157" s="117">
        <v>6.73</v>
      </c>
      <c r="AU1157" s="10">
        <v>57685.71428571429</v>
      </c>
      <c r="AV1157" s="8"/>
    </row>
    <row r="1158" spans="1:48" x14ac:dyDescent="0.25">
      <c r="A1158" s="6">
        <v>11155</v>
      </c>
      <c r="B1158" s="6">
        <v>449643</v>
      </c>
      <c r="C1158" s="6">
        <v>5424347</v>
      </c>
      <c r="D1158" s="205">
        <v>15</v>
      </c>
      <c r="E1158" s="6" t="s">
        <v>212</v>
      </c>
      <c r="F1158" s="6">
        <v>1</v>
      </c>
      <c r="G1158" s="6">
        <v>150</v>
      </c>
      <c r="H1158" s="6">
        <v>150</v>
      </c>
      <c r="I1158" s="6">
        <v>170</v>
      </c>
      <c r="J1158" s="6">
        <f t="shared" si="108"/>
        <v>25500</v>
      </c>
      <c r="K1158" s="6"/>
      <c r="L1158" s="84">
        <f t="shared" si="110"/>
        <v>26020.408163265307</v>
      </c>
      <c r="M1158" s="7"/>
      <c r="N1158" s="7"/>
      <c r="O1158" s="7"/>
      <c r="P1158" s="7"/>
      <c r="Q1158" s="7"/>
      <c r="R1158" s="7"/>
      <c r="S1158" s="119" t="s">
        <v>54</v>
      </c>
      <c r="T1158" s="117">
        <v>1</v>
      </c>
      <c r="U1158" s="10">
        <v>0</v>
      </c>
      <c r="V1158" s="98">
        <f t="shared" si="111"/>
        <v>0</v>
      </c>
      <c r="W1158" s="119" t="s">
        <v>54</v>
      </c>
      <c r="X1158" s="117">
        <v>1</v>
      </c>
      <c r="Y1158" s="10">
        <v>0</v>
      </c>
      <c r="Z1158" s="98"/>
      <c r="AA1158" s="9">
        <v>84</v>
      </c>
      <c r="AB1158" s="119" t="s">
        <v>54</v>
      </c>
      <c r="AC1158" s="117">
        <v>1</v>
      </c>
      <c r="AD1158" s="10">
        <v>0</v>
      </c>
      <c r="AE1158" s="110">
        <f>(Tabelle1[[#This Row],[gesamter Wärmebedarf unter Berücksichtigung Wirkungsgrad Gasfeuerungsanlage (Gas) '[kWh/a'] 2030]]*0.7)/8760</f>
        <v>0</v>
      </c>
      <c r="AF1158" s="8">
        <f t="shared" si="109"/>
        <v>0</v>
      </c>
      <c r="AG1158" s="119" t="s">
        <v>54</v>
      </c>
      <c r="AH1158" s="117">
        <v>1</v>
      </c>
      <c r="AI1158" s="10">
        <v>0</v>
      </c>
      <c r="AJ1158" s="98">
        <f t="shared" si="112"/>
        <v>0</v>
      </c>
      <c r="AK1158" s="119" t="s">
        <v>54</v>
      </c>
      <c r="AL1158" s="117">
        <v>1</v>
      </c>
      <c r="AM1158" s="10">
        <v>0</v>
      </c>
      <c r="AN1158" s="98"/>
      <c r="AO1158" s="119" t="s">
        <v>54</v>
      </c>
      <c r="AP1158" s="117">
        <v>1</v>
      </c>
      <c r="AQ1158" s="10">
        <v>0</v>
      </c>
      <c r="AR1158" s="98">
        <f t="shared" si="113"/>
        <v>0</v>
      </c>
      <c r="AS1158" s="119" t="s">
        <v>54</v>
      </c>
      <c r="AT1158" s="117">
        <v>1</v>
      </c>
      <c r="AU1158" s="10">
        <v>0</v>
      </c>
      <c r="AV1158" s="8"/>
    </row>
    <row r="1159" spans="1:48" x14ac:dyDescent="0.25">
      <c r="A1159" s="6">
        <v>11156</v>
      </c>
      <c r="B1159" s="6">
        <v>449657</v>
      </c>
      <c r="C1159" s="6">
        <v>5424364</v>
      </c>
      <c r="D1159" s="205">
        <v>15</v>
      </c>
      <c r="E1159" s="6" t="s">
        <v>212</v>
      </c>
      <c r="F1159" s="6">
        <v>1</v>
      </c>
      <c r="G1159" s="6">
        <v>150</v>
      </c>
      <c r="H1159" s="6">
        <v>150</v>
      </c>
      <c r="I1159" s="6">
        <v>140</v>
      </c>
      <c r="J1159" s="6">
        <f t="shared" si="108"/>
        <v>21000</v>
      </c>
      <c r="K1159" s="6"/>
      <c r="L1159" s="84">
        <f t="shared" si="110"/>
        <v>21428.571428571428</v>
      </c>
      <c r="M1159" s="7"/>
      <c r="N1159" s="7"/>
      <c r="O1159" s="7"/>
      <c r="P1159" s="7"/>
      <c r="Q1159" s="7"/>
      <c r="R1159" s="7"/>
      <c r="S1159" s="119" t="s">
        <v>53</v>
      </c>
      <c r="T1159" s="117">
        <v>1</v>
      </c>
      <c r="U1159" s="10">
        <v>21428.571428571428</v>
      </c>
      <c r="V1159" s="98">
        <f t="shared" si="111"/>
        <v>4.2851070248330516E-5</v>
      </c>
      <c r="W1159" s="119" t="s">
        <v>53</v>
      </c>
      <c r="X1159" s="117">
        <v>1</v>
      </c>
      <c r="Y1159" s="10">
        <v>21428.571428571428</v>
      </c>
      <c r="Z1159" s="98"/>
      <c r="AA1159" s="9">
        <v>454</v>
      </c>
      <c r="AB1159" s="119" t="s">
        <v>53</v>
      </c>
      <c r="AC1159" s="117">
        <v>1</v>
      </c>
      <c r="AD1159" s="10">
        <v>21428.571428571428</v>
      </c>
      <c r="AE1159" s="110">
        <f>(Tabelle1[[#This Row],[gesamter Wärmebedarf unter Berücksichtigung Wirkungsgrad Gasfeuerungsanlage (Gas) '[kWh/a'] 2030]]*0.7)/8760</f>
        <v>1.7123287671232874</v>
      </c>
      <c r="AF1159" s="8">
        <f t="shared" si="109"/>
        <v>4.142772506956657E-5</v>
      </c>
      <c r="AG1159" s="119" t="s">
        <v>53</v>
      </c>
      <c r="AH1159" s="117">
        <v>1</v>
      </c>
      <c r="AI1159" s="10">
        <v>21428.571428571428</v>
      </c>
      <c r="AJ1159" s="98">
        <f t="shared" si="112"/>
        <v>2.0362216423860254E-5</v>
      </c>
      <c r="AK1159" s="119" t="s">
        <v>53</v>
      </c>
      <c r="AL1159" s="117">
        <v>1</v>
      </c>
      <c r="AM1159" s="10">
        <v>21428.571428571428</v>
      </c>
      <c r="AN1159" s="98"/>
      <c r="AO1159" s="119" t="s">
        <v>53</v>
      </c>
      <c r="AP1159" s="117">
        <v>1</v>
      </c>
      <c r="AQ1159" s="10">
        <v>21428.571428571428</v>
      </c>
      <c r="AR1159" s="98">
        <f t="shared" si="113"/>
        <v>2.0362216423860254E-5</v>
      </c>
      <c r="AS1159" s="119" t="s">
        <v>53</v>
      </c>
      <c r="AT1159" s="117">
        <v>1</v>
      </c>
      <c r="AU1159" s="10">
        <v>21428.571428571428</v>
      </c>
      <c r="AV1159" s="8"/>
    </row>
    <row r="1160" spans="1:48" x14ac:dyDescent="0.25">
      <c r="A1160" s="6">
        <v>11157</v>
      </c>
      <c r="B1160" s="6">
        <v>449663</v>
      </c>
      <c r="C1160" s="6">
        <v>5424371</v>
      </c>
      <c r="D1160" s="205">
        <v>15</v>
      </c>
      <c r="E1160" s="6" t="s">
        <v>212</v>
      </c>
      <c r="F1160" s="6">
        <v>1</v>
      </c>
      <c r="G1160" s="6">
        <v>150</v>
      </c>
      <c r="H1160" s="6">
        <v>150</v>
      </c>
      <c r="I1160" s="6">
        <v>30</v>
      </c>
      <c r="J1160" s="6">
        <f t="shared" si="108"/>
        <v>4500</v>
      </c>
      <c r="K1160" s="6"/>
      <c r="L1160" s="84">
        <f t="shared" si="110"/>
        <v>4591.8367346938776</v>
      </c>
      <c r="M1160" s="7"/>
      <c r="N1160" s="7"/>
      <c r="O1160" s="7"/>
      <c r="P1160" s="7"/>
      <c r="Q1160" s="7"/>
      <c r="R1160" s="7"/>
      <c r="S1160" s="119" t="s">
        <v>53</v>
      </c>
      <c r="T1160" s="117">
        <v>1</v>
      </c>
      <c r="U1160" s="10">
        <v>4591.8367346938776</v>
      </c>
      <c r="V1160" s="98">
        <f t="shared" si="111"/>
        <v>9.1823721960708262E-6</v>
      </c>
      <c r="W1160" s="119" t="s">
        <v>53</v>
      </c>
      <c r="X1160" s="117">
        <v>1</v>
      </c>
      <c r="Y1160" s="10">
        <v>4591.8367346938776</v>
      </c>
      <c r="Z1160" s="98"/>
      <c r="AA1160" s="9">
        <v>1673</v>
      </c>
      <c r="AB1160" s="119" t="s">
        <v>53</v>
      </c>
      <c r="AC1160" s="117">
        <v>1</v>
      </c>
      <c r="AD1160" s="10">
        <v>4591.8367346938776</v>
      </c>
      <c r="AE1160" s="110">
        <f>(Tabelle1[[#This Row],[gesamter Wärmebedarf unter Berücksichtigung Wirkungsgrad Gasfeuerungsanlage (Gas) '[kWh/a'] 2030]]*0.7)/8760</f>
        <v>0.36692759295499022</v>
      </c>
      <c r="AF1160" s="8">
        <f t="shared" si="109"/>
        <v>8.8773696577642662E-6</v>
      </c>
      <c r="AG1160" s="119" t="s">
        <v>54</v>
      </c>
      <c r="AH1160" s="117">
        <v>1</v>
      </c>
      <c r="AI1160" s="10">
        <v>0</v>
      </c>
      <c r="AJ1160" s="98">
        <f t="shared" si="112"/>
        <v>0</v>
      </c>
      <c r="AK1160" s="119" t="s">
        <v>54</v>
      </c>
      <c r="AL1160" s="117">
        <v>1</v>
      </c>
      <c r="AM1160" s="10">
        <v>0</v>
      </c>
      <c r="AN1160" s="98"/>
      <c r="AO1160" s="119" t="s">
        <v>54</v>
      </c>
      <c r="AP1160" s="117">
        <v>1</v>
      </c>
      <c r="AQ1160" s="10">
        <v>0</v>
      </c>
      <c r="AR1160" s="98">
        <f t="shared" si="113"/>
        <v>0</v>
      </c>
      <c r="AS1160" s="119" t="s">
        <v>54</v>
      </c>
      <c r="AT1160" s="117">
        <v>1</v>
      </c>
      <c r="AU1160" s="10">
        <v>0</v>
      </c>
      <c r="AV1160" s="8"/>
    </row>
    <row r="1161" spans="1:48" x14ac:dyDescent="0.25">
      <c r="A1161" s="6">
        <v>11158</v>
      </c>
      <c r="B1161" s="6">
        <v>449677</v>
      </c>
      <c r="C1161" s="6">
        <v>5424389</v>
      </c>
      <c r="D1161" s="205">
        <v>15</v>
      </c>
      <c r="E1161" s="6" t="s">
        <v>211</v>
      </c>
      <c r="F1161" s="6">
        <v>2</v>
      </c>
      <c r="G1161" s="6">
        <v>112</v>
      </c>
      <c r="H1161" s="6">
        <v>224</v>
      </c>
      <c r="I1161" s="6">
        <v>170</v>
      </c>
      <c r="J1161" s="6">
        <f t="shared" si="108"/>
        <v>38080</v>
      </c>
      <c r="K1161" s="6"/>
      <c r="L1161" s="84">
        <f t="shared" si="110"/>
        <v>38857.142857142855</v>
      </c>
      <c r="M1161" s="7"/>
      <c r="N1161" s="7"/>
      <c r="O1161" s="7"/>
      <c r="P1161" s="7"/>
      <c r="Q1161" s="7"/>
      <c r="R1161" s="7"/>
      <c r="S1161" s="119" t="s">
        <v>53</v>
      </c>
      <c r="T1161" s="117">
        <v>2</v>
      </c>
      <c r="U1161" s="10">
        <v>38857.142857142855</v>
      </c>
      <c r="V1161" s="98">
        <f t="shared" si="111"/>
        <v>7.7703274050306006E-5</v>
      </c>
      <c r="W1161" s="119" t="s">
        <v>53</v>
      </c>
      <c r="X1161" s="117">
        <v>2</v>
      </c>
      <c r="Y1161" s="10">
        <v>38857.142857142855</v>
      </c>
      <c r="Z1161" s="98"/>
      <c r="AA1161" s="9">
        <v>140</v>
      </c>
      <c r="AB1161" s="119" t="s">
        <v>53</v>
      </c>
      <c r="AC1161" s="117">
        <v>2</v>
      </c>
      <c r="AD1161" s="10">
        <v>38857.142857142855</v>
      </c>
      <c r="AE1161" s="110">
        <f>(Tabelle1[[#This Row],[gesamter Wärmebedarf unter Berücksichtigung Wirkungsgrad Gasfeuerungsanlage (Gas) '[kWh/a'] 2030]]*0.7)/8760</f>
        <v>3.1050228310502277</v>
      </c>
      <c r="AF1161" s="8">
        <f t="shared" si="109"/>
        <v>7.5122274792814049E-5</v>
      </c>
      <c r="AG1161" s="119" t="s">
        <v>53</v>
      </c>
      <c r="AH1161" s="117">
        <v>2</v>
      </c>
      <c r="AI1161" s="10">
        <v>38857.142857142855</v>
      </c>
      <c r="AJ1161" s="98">
        <f t="shared" si="112"/>
        <v>3.6923485781933267E-5</v>
      </c>
      <c r="AK1161" s="119" t="s">
        <v>53</v>
      </c>
      <c r="AL1161" s="117">
        <v>2</v>
      </c>
      <c r="AM1161" s="10">
        <v>38857.142857142855</v>
      </c>
      <c r="AN1161" s="98"/>
      <c r="AO1161" s="119" t="s">
        <v>53</v>
      </c>
      <c r="AP1161" s="117">
        <v>2</v>
      </c>
      <c r="AQ1161" s="10">
        <v>38857.142857142855</v>
      </c>
      <c r="AR1161" s="98">
        <f t="shared" si="113"/>
        <v>3.6923485781933267E-5</v>
      </c>
      <c r="AS1161" s="119" t="s">
        <v>53</v>
      </c>
      <c r="AT1161" s="117">
        <v>2</v>
      </c>
      <c r="AU1161" s="10">
        <v>38857.142857142855</v>
      </c>
      <c r="AV1161" s="8"/>
    </row>
    <row r="1162" spans="1:48" x14ac:dyDescent="0.25">
      <c r="A1162" s="6">
        <v>11159</v>
      </c>
      <c r="B1162" s="6">
        <v>449683</v>
      </c>
      <c r="C1162" s="6">
        <v>5424396</v>
      </c>
      <c r="D1162" s="205">
        <v>15</v>
      </c>
      <c r="E1162" s="6" t="s">
        <v>211</v>
      </c>
      <c r="F1162" s="6">
        <v>2</v>
      </c>
      <c r="G1162" s="6">
        <v>112</v>
      </c>
      <c r="H1162" s="6">
        <v>224</v>
      </c>
      <c r="I1162" s="6">
        <v>140</v>
      </c>
      <c r="J1162" s="6">
        <f t="shared" si="108"/>
        <v>31360</v>
      </c>
      <c r="K1162" s="6"/>
      <c r="L1162" s="84">
        <f t="shared" si="110"/>
        <v>32000</v>
      </c>
      <c r="M1162" s="7"/>
      <c r="N1162" s="7"/>
      <c r="O1162" s="7"/>
      <c r="P1162" s="7"/>
      <c r="Q1162" s="7"/>
      <c r="R1162" s="7"/>
      <c r="S1162" s="119" t="s">
        <v>54</v>
      </c>
      <c r="T1162" s="117">
        <v>2</v>
      </c>
      <c r="U1162" s="10">
        <v>0</v>
      </c>
      <c r="V1162" s="98">
        <f t="shared" si="111"/>
        <v>0</v>
      </c>
      <c r="W1162" s="119" t="s">
        <v>54</v>
      </c>
      <c r="X1162" s="117">
        <v>2</v>
      </c>
      <c r="Y1162" s="10">
        <v>0</v>
      </c>
      <c r="Z1162" s="98"/>
      <c r="AA1162" s="9">
        <v>1114</v>
      </c>
      <c r="AB1162" s="119" t="s">
        <v>54</v>
      </c>
      <c r="AC1162" s="117">
        <v>2</v>
      </c>
      <c r="AD1162" s="10">
        <v>0</v>
      </c>
      <c r="AE1162" s="110">
        <f>(Tabelle1[[#This Row],[gesamter Wärmebedarf unter Berücksichtigung Wirkungsgrad Gasfeuerungsanlage (Gas) '[kWh/a'] 2030]]*0.7)/8760</f>
        <v>0</v>
      </c>
      <c r="AF1162" s="8">
        <f t="shared" si="109"/>
        <v>0</v>
      </c>
      <c r="AG1162" s="119" t="s">
        <v>54</v>
      </c>
      <c r="AH1162" s="117">
        <v>2</v>
      </c>
      <c r="AI1162" s="10">
        <v>0</v>
      </c>
      <c r="AJ1162" s="98">
        <f t="shared" si="112"/>
        <v>0</v>
      </c>
      <c r="AK1162" s="119" t="s">
        <v>54</v>
      </c>
      <c r="AL1162" s="117">
        <v>2</v>
      </c>
      <c r="AM1162" s="10">
        <v>0</v>
      </c>
      <c r="AN1162" s="98"/>
      <c r="AO1162" s="119" t="s">
        <v>54</v>
      </c>
      <c r="AP1162" s="117">
        <v>2</v>
      </c>
      <c r="AQ1162" s="10">
        <v>0</v>
      </c>
      <c r="AR1162" s="98">
        <f t="shared" si="113"/>
        <v>0</v>
      </c>
      <c r="AS1162" s="119" t="s">
        <v>54</v>
      </c>
      <c r="AT1162" s="117">
        <v>2</v>
      </c>
      <c r="AU1162" s="10">
        <v>0</v>
      </c>
      <c r="AV1162" s="8"/>
    </row>
    <row r="1163" spans="1:48" x14ac:dyDescent="0.25">
      <c r="A1163" s="6">
        <v>11160</v>
      </c>
      <c r="B1163" s="6">
        <v>449686</v>
      </c>
      <c r="C1163" s="6">
        <v>5424424</v>
      </c>
      <c r="D1163" s="205">
        <v>11</v>
      </c>
      <c r="E1163" s="6" t="s">
        <v>212</v>
      </c>
      <c r="F1163" s="6">
        <v>1</v>
      </c>
      <c r="G1163" s="6">
        <v>150</v>
      </c>
      <c r="H1163" s="6">
        <v>150</v>
      </c>
      <c r="I1163" s="6">
        <v>150</v>
      </c>
      <c r="J1163" s="6">
        <f t="shared" si="108"/>
        <v>22500</v>
      </c>
      <c r="K1163" s="6"/>
      <c r="L1163" s="84">
        <f t="shared" si="110"/>
        <v>22959.18367346939</v>
      </c>
      <c r="M1163" s="7"/>
      <c r="N1163" s="7"/>
      <c r="O1163" s="7"/>
      <c r="P1163" s="7"/>
      <c r="Q1163" s="7"/>
      <c r="R1163" s="7"/>
      <c r="S1163" s="119" t="s">
        <v>53</v>
      </c>
      <c r="T1163" s="117">
        <v>1</v>
      </c>
      <c r="U1163" s="10">
        <v>22959.18367346939</v>
      </c>
      <c r="V1163" s="98">
        <f t="shared" si="111"/>
        <v>4.5911860980354138E-5</v>
      </c>
      <c r="W1163" s="119" t="s">
        <v>53</v>
      </c>
      <c r="X1163" s="117">
        <v>1</v>
      </c>
      <c r="Y1163" s="10">
        <v>22959.18367346939</v>
      </c>
      <c r="Z1163" s="98"/>
      <c r="AA1163" s="9">
        <v>1390</v>
      </c>
      <c r="AB1163" s="119" t="s">
        <v>53</v>
      </c>
      <c r="AC1163" s="117">
        <v>1</v>
      </c>
      <c r="AD1163" s="10">
        <v>22959.18367346939</v>
      </c>
      <c r="AE1163" s="110">
        <f>(Tabelle1[[#This Row],[gesamter Wärmebedarf unter Berücksichtigung Wirkungsgrad Gasfeuerungsanlage (Gas) '[kWh/a'] 2030]]*0.7)/8760</f>
        <v>1.8346379647749511</v>
      </c>
      <c r="AF1163" s="8">
        <f t="shared" si="109"/>
        <v>4.4386848288821333E-5</v>
      </c>
      <c r="AG1163" s="119" t="s">
        <v>53</v>
      </c>
      <c r="AH1163" s="117">
        <v>1</v>
      </c>
      <c r="AI1163" s="10">
        <v>22959.18367346939</v>
      </c>
      <c r="AJ1163" s="98">
        <f t="shared" si="112"/>
        <v>2.1816660454135991E-5</v>
      </c>
      <c r="AK1163" s="119" t="s">
        <v>53</v>
      </c>
      <c r="AL1163" s="117">
        <v>1</v>
      </c>
      <c r="AM1163" s="10">
        <v>22959.18367346939</v>
      </c>
      <c r="AN1163" s="98"/>
      <c r="AO1163" s="119" t="s">
        <v>53</v>
      </c>
      <c r="AP1163" s="117">
        <v>1</v>
      </c>
      <c r="AQ1163" s="10">
        <v>22959.18367346939</v>
      </c>
      <c r="AR1163" s="98">
        <f t="shared" si="113"/>
        <v>2.1816660454135991E-5</v>
      </c>
      <c r="AS1163" s="119" t="s">
        <v>53</v>
      </c>
      <c r="AT1163" s="117">
        <v>1</v>
      </c>
      <c r="AU1163" s="10">
        <v>22959.18367346939</v>
      </c>
      <c r="AV1163" s="8"/>
    </row>
    <row r="1164" spans="1:48" x14ac:dyDescent="0.25">
      <c r="A1164" s="6">
        <v>11161</v>
      </c>
      <c r="B1164" s="6">
        <v>449672</v>
      </c>
      <c r="C1164" s="6">
        <v>5424405</v>
      </c>
      <c r="D1164" s="205">
        <v>12</v>
      </c>
      <c r="E1164" s="6" t="s">
        <v>212</v>
      </c>
      <c r="F1164" s="6">
        <v>1</v>
      </c>
      <c r="G1164" s="6">
        <v>150</v>
      </c>
      <c r="H1164" s="6">
        <v>150</v>
      </c>
      <c r="I1164" s="6">
        <v>170</v>
      </c>
      <c r="J1164" s="6">
        <f t="shared" si="108"/>
        <v>25500</v>
      </c>
      <c r="K1164" s="6"/>
      <c r="L1164" s="84">
        <f t="shared" si="110"/>
        <v>26020.408163265307</v>
      </c>
      <c r="M1164" s="7"/>
      <c r="N1164" s="7"/>
      <c r="O1164" s="7"/>
      <c r="P1164" s="7"/>
      <c r="Q1164" s="7"/>
      <c r="R1164" s="7"/>
      <c r="S1164" s="119" t="s">
        <v>54</v>
      </c>
      <c r="T1164" s="117">
        <v>1</v>
      </c>
      <c r="U1164" s="10">
        <v>0</v>
      </c>
      <c r="V1164" s="98">
        <f t="shared" si="111"/>
        <v>0</v>
      </c>
      <c r="W1164" s="119" t="s">
        <v>54</v>
      </c>
      <c r="X1164" s="117">
        <v>1</v>
      </c>
      <c r="Y1164" s="10">
        <v>0</v>
      </c>
      <c r="Z1164" s="98"/>
      <c r="AA1164" s="9">
        <v>1516</v>
      </c>
      <c r="AB1164" s="119" t="s">
        <v>54</v>
      </c>
      <c r="AC1164" s="117">
        <v>1</v>
      </c>
      <c r="AD1164" s="10">
        <v>0</v>
      </c>
      <c r="AE1164" s="110">
        <f>(Tabelle1[[#This Row],[gesamter Wärmebedarf unter Berücksichtigung Wirkungsgrad Gasfeuerungsanlage (Gas) '[kWh/a'] 2030]]*0.7)/8760</f>
        <v>0</v>
      </c>
      <c r="AF1164" s="8">
        <f t="shared" si="109"/>
        <v>0</v>
      </c>
      <c r="AG1164" s="119" t="s">
        <v>54</v>
      </c>
      <c r="AH1164" s="117">
        <v>1</v>
      </c>
      <c r="AI1164" s="10">
        <v>0</v>
      </c>
      <c r="AJ1164" s="98">
        <f t="shared" si="112"/>
        <v>0</v>
      </c>
      <c r="AK1164" s="119" t="s">
        <v>54</v>
      </c>
      <c r="AL1164" s="117">
        <v>1</v>
      </c>
      <c r="AM1164" s="10">
        <v>0</v>
      </c>
      <c r="AN1164" s="98"/>
      <c r="AO1164" s="119" t="s">
        <v>54</v>
      </c>
      <c r="AP1164" s="117">
        <v>1</v>
      </c>
      <c r="AQ1164" s="10">
        <v>0</v>
      </c>
      <c r="AR1164" s="98">
        <f t="shared" si="113"/>
        <v>0</v>
      </c>
      <c r="AS1164" s="119" t="s">
        <v>54</v>
      </c>
      <c r="AT1164" s="117">
        <v>1</v>
      </c>
      <c r="AU1164" s="10">
        <v>0</v>
      </c>
      <c r="AV1164" s="8"/>
    </row>
    <row r="1165" spans="1:48" x14ac:dyDescent="0.25">
      <c r="A1165" s="6">
        <v>11162</v>
      </c>
      <c r="B1165" s="6">
        <v>449703</v>
      </c>
      <c r="C1165" s="6">
        <v>5424418</v>
      </c>
      <c r="D1165" s="205">
        <v>14</v>
      </c>
      <c r="E1165" s="6" t="s">
        <v>212</v>
      </c>
      <c r="F1165" s="6">
        <v>1</v>
      </c>
      <c r="G1165" s="6">
        <v>150</v>
      </c>
      <c r="H1165" s="6">
        <v>150</v>
      </c>
      <c r="I1165" s="6">
        <v>250</v>
      </c>
      <c r="J1165" s="6">
        <f t="shared" si="108"/>
        <v>37500</v>
      </c>
      <c r="K1165" s="6"/>
      <c r="L1165" s="84">
        <f t="shared" si="110"/>
        <v>38265.306122448979</v>
      </c>
      <c r="M1165" s="7"/>
      <c r="N1165" s="7"/>
      <c r="O1165" s="7"/>
      <c r="P1165" s="7"/>
      <c r="Q1165" s="7"/>
      <c r="R1165" s="7"/>
      <c r="S1165" s="119" t="s">
        <v>54</v>
      </c>
      <c r="T1165" s="117">
        <v>1</v>
      </c>
      <c r="U1165" s="10">
        <v>0</v>
      </c>
      <c r="V1165" s="98">
        <f t="shared" si="111"/>
        <v>0</v>
      </c>
      <c r="W1165" s="119" t="s">
        <v>54</v>
      </c>
      <c r="X1165" s="117">
        <v>1</v>
      </c>
      <c r="Y1165" s="10">
        <v>0</v>
      </c>
      <c r="Z1165" s="98"/>
      <c r="AA1165" s="9">
        <v>532</v>
      </c>
      <c r="AB1165" s="119" t="s">
        <v>54</v>
      </c>
      <c r="AC1165" s="117">
        <v>1</v>
      </c>
      <c r="AD1165" s="10">
        <v>0</v>
      </c>
      <c r="AE1165" s="110">
        <f>(Tabelle1[[#This Row],[gesamter Wärmebedarf unter Berücksichtigung Wirkungsgrad Gasfeuerungsanlage (Gas) '[kWh/a'] 2030]]*0.7)/8760</f>
        <v>0</v>
      </c>
      <c r="AF1165" s="8">
        <f t="shared" si="109"/>
        <v>0</v>
      </c>
      <c r="AG1165" s="119" t="s">
        <v>54</v>
      </c>
      <c r="AH1165" s="117">
        <v>1</v>
      </c>
      <c r="AI1165" s="10">
        <v>0</v>
      </c>
      <c r="AJ1165" s="98">
        <f t="shared" si="112"/>
        <v>0</v>
      </c>
      <c r="AK1165" s="119" t="s">
        <v>54</v>
      </c>
      <c r="AL1165" s="117">
        <v>1</v>
      </c>
      <c r="AM1165" s="10">
        <v>0</v>
      </c>
      <c r="AN1165" s="98"/>
      <c r="AO1165" s="119" t="s">
        <v>54</v>
      </c>
      <c r="AP1165" s="117">
        <v>1</v>
      </c>
      <c r="AQ1165" s="10">
        <v>0</v>
      </c>
      <c r="AR1165" s="98">
        <f t="shared" si="113"/>
        <v>0</v>
      </c>
      <c r="AS1165" s="119" t="s">
        <v>54</v>
      </c>
      <c r="AT1165" s="117">
        <v>1</v>
      </c>
      <c r="AU1165" s="10">
        <v>0</v>
      </c>
      <c r="AV1165" s="8"/>
    </row>
    <row r="1166" spans="1:48" x14ac:dyDescent="0.25">
      <c r="A1166" s="6">
        <v>11163</v>
      </c>
      <c r="B1166" s="6">
        <v>449713</v>
      </c>
      <c r="C1166" s="6">
        <v>5424432</v>
      </c>
      <c r="D1166" s="205">
        <v>16</v>
      </c>
      <c r="E1166" s="6" t="s">
        <v>195</v>
      </c>
      <c r="F1166" s="6">
        <v>1</v>
      </c>
      <c r="G1166" s="6">
        <v>90</v>
      </c>
      <c r="H1166" s="6">
        <v>90</v>
      </c>
      <c r="I1166" s="6">
        <v>220</v>
      </c>
      <c r="J1166" s="6">
        <f t="shared" si="108"/>
        <v>19800</v>
      </c>
      <c r="K1166" s="6"/>
      <c r="L1166" s="84">
        <f t="shared" si="110"/>
        <v>20204.081632653062</v>
      </c>
      <c r="M1166" s="7"/>
      <c r="N1166" s="7"/>
      <c r="O1166" s="7"/>
      <c r="P1166" s="7"/>
      <c r="Q1166" s="7"/>
      <c r="R1166" s="7"/>
      <c r="S1166" s="119" t="s">
        <v>53</v>
      </c>
      <c r="T1166" s="117">
        <v>1</v>
      </c>
      <c r="U1166" s="10">
        <v>20204.081632653062</v>
      </c>
      <c r="V1166" s="98">
        <f t="shared" si="111"/>
        <v>4.0402437662711638E-5</v>
      </c>
      <c r="W1166" s="119" t="s">
        <v>53</v>
      </c>
      <c r="X1166" s="117">
        <v>1</v>
      </c>
      <c r="Y1166" s="10">
        <v>20204.081632653062</v>
      </c>
      <c r="Z1166" s="98"/>
      <c r="AA1166" s="9">
        <v>455</v>
      </c>
      <c r="AB1166" s="119" t="s">
        <v>53</v>
      </c>
      <c r="AC1166" s="117">
        <v>1</v>
      </c>
      <c r="AD1166" s="10">
        <v>20204.081632653062</v>
      </c>
      <c r="AE1166" s="110">
        <f>(Tabelle1[[#This Row],[gesamter Wärmebedarf unter Berücksichtigung Wirkungsgrad Gasfeuerungsanlage (Gas) '[kWh/a'] 2030]]*0.7)/8760</f>
        <v>1.614481409001957</v>
      </c>
      <c r="AF1166" s="8">
        <f t="shared" si="109"/>
        <v>3.9060426494162769E-5</v>
      </c>
      <c r="AG1166" s="119" t="s">
        <v>53</v>
      </c>
      <c r="AH1166" s="117">
        <v>1</v>
      </c>
      <c r="AI1166" s="10">
        <v>20204.081632653062</v>
      </c>
      <c r="AJ1166" s="98">
        <f t="shared" si="112"/>
        <v>1.9198661199639675E-5</v>
      </c>
      <c r="AK1166" s="119" t="s">
        <v>53</v>
      </c>
      <c r="AL1166" s="117">
        <v>1</v>
      </c>
      <c r="AM1166" s="10">
        <v>20204.081632653062</v>
      </c>
      <c r="AN1166" s="98"/>
      <c r="AO1166" s="119" t="s">
        <v>53</v>
      </c>
      <c r="AP1166" s="117">
        <v>1</v>
      </c>
      <c r="AQ1166" s="10">
        <v>20204.081632653062</v>
      </c>
      <c r="AR1166" s="98">
        <f t="shared" si="113"/>
        <v>1.9198661199639675E-5</v>
      </c>
      <c r="AS1166" s="119" t="s">
        <v>54</v>
      </c>
      <c r="AT1166" s="117">
        <v>1</v>
      </c>
      <c r="AU1166" s="10">
        <v>0</v>
      </c>
      <c r="AV1166" s="8"/>
    </row>
    <row r="1167" spans="1:48" x14ac:dyDescent="0.25">
      <c r="A1167" s="6">
        <v>11164</v>
      </c>
      <c r="B1167" s="6">
        <v>449724</v>
      </c>
      <c r="C1167" s="6">
        <v>5424444</v>
      </c>
      <c r="D1167" s="205">
        <v>15</v>
      </c>
      <c r="E1167" s="75" t="s">
        <v>210</v>
      </c>
      <c r="F1167" s="6">
        <v>6.73</v>
      </c>
      <c r="G1167" s="6">
        <v>70</v>
      </c>
      <c r="H1167" s="6">
        <v>471.1</v>
      </c>
      <c r="I1167" s="6">
        <v>160</v>
      </c>
      <c r="J1167" s="6">
        <f t="shared" si="108"/>
        <v>75376</v>
      </c>
      <c r="K1167" s="6"/>
      <c r="L1167" s="84">
        <f t="shared" si="110"/>
        <v>76914.28571428571</v>
      </c>
      <c r="M1167" s="7"/>
      <c r="N1167" s="7"/>
      <c r="O1167" s="7"/>
      <c r="P1167" s="7"/>
      <c r="Q1167" s="7"/>
      <c r="R1167" s="7"/>
      <c r="S1167" s="119" t="s">
        <v>53</v>
      </c>
      <c r="T1167" s="117">
        <v>6.73</v>
      </c>
      <c r="U1167" s="10">
        <v>76914.28571428571</v>
      </c>
      <c r="V1167" s="98">
        <f t="shared" si="111"/>
        <v>1.5380677481134102E-4</v>
      </c>
      <c r="W1167" s="119" t="s">
        <v>53</v>
      </c>
      <c r="X1167" s="117">
        <v>6.73</v>
      </c>
      <c r="Y1167" s="10">
        <v>76914.28571428571</v>
      </c>
      <c r="Z1167" s="98"/>
      <c r="AA1167" s="9">
        <v>1580</v>
      </c>
      <c r="AB1167" s="119" t="s">
        <v>53</v>
      </c>
      <c r="AC1167" s="117">
        <v>6.73</v>
      </c>
      <c r="AD1167" s="10">
        <v>76914.28571428571</v>
      </c>
      <c r="AE1167" s="110">
        <f>(Tabelle1[[#This Row],[gesamter Wärmebedarf unter Berücksichtigung Wirkungsgrad Gasfeuerungsanlage (Gas) '[kWh/a'] 2030]]*0.7)/8760</f>
        <v>6.1461187214611863</v>
      </c>
      <c r="AF1167" s="8">
        <f t="shared" si="109"/>
        <v>1.4869791451636429E-4</v>
      </c>
      <c r="AG1167" s="119" t="s">
        <v>53</v>
      </c>
      <c r="AH1167" s="117">
        <v>6.73</v>
      </c>
      <c r="AI1167" s="10">
        <v>76914.28571428571</v>
      </c>
      <c r="AJ1167" s="98">
        <f t="shared" si="112"/>
        <v>7.308678215070908E-5</v>
      </c>
      <c r="AK1167" s="119" t="s">
        <v>53</v>
      </c>
      <c r="AL1167" s="117">
        <v>6.73</v>
      </c>
      <c r="AM1167" s="10">
        <v>76914.28571428571</v>
      </c>
      <c r="AN1167" s="98"/>
      <c r="AO1167" s="119" t="s">
        <v>53</v>
      </c>
      <c r="AP1167" s="117">
        <v>6.73</v>
      </c>
      <c r="AQ1167" s="10">
        <v>76914.28571428571</v>
      </c>
      <c r="AR1167" s="98">
        <f t="shared" si="113"/>
        <v>7.308678215070908E-5</v>
      </c>
      <c r="AS1167" s="119" t="s">
        <v>53</v>
      </c>
      <c r="AT1167" s="117">
        <v>6.73</v>
      </c>
      <c r="AU1167" s="10">
        <v>76914.28571428571</v>
      </c>
      <c r="AV1167" s="8"/>
    </row>
    <row r="1168" spans="1:48" x14ac:dyDescent="0.25">
      <c r="A1168" s="6">
        <v>11165</v>
      </c>
      <c r="B1168" s="6">
        <v>449735</v>
      </c>
      <c r="C1168" s="6">
        <v>5424457</v>
      </c>
      <c r="D1168" s="205">
        <v>15</v>
      </c>
      <c r="E1168" s="6" t="s">
        <v>212</v>
      </c>
      <c r="F1168" s="6">
        <v>1</v>
      </c>
      <c r="G1168" s="6">
        <v>150</v>
      </c>
      <c r="H1168" s="6">
        <v>150</v>
      </c>
      <c r="I1168" s="6">
        <v>160</v>
      </c>
      <c r="J1168" s="6">
        <f t="shared" si="108"/>
        <v>24000</v>
      </c>
      <c r="K1168" s="6"/>
      <c r="L1168" s="84">
        <f t="shared" si="110"/>
        <v>24489.795918367348</v>
      </c>
      <c r="M1168" s="7"/>
      <c r="N1168" s="7"/>
      <c r="O1168" s="7"/>
      <c r="P1168" s="7"/>
      <c r="Q1168" s="7"/>
      <c r="R1168" s="7"/>
      <c r="S1168" s="119" t="s">
        <v>53</v>
      </c>
      <c r="T1168" s="117">
        <v>1</v>
      </c>
      <c r="U1168" s="10">
        <v>24489.795918367348</v>
      </c>
      <c r="V1168" s="98">
        <f t="shared" si="111"/>
        <v>4.8972651712377733E-5</v>
      </c>
      <c r="W1168" s="119" t="s">
        <v>53</v>
      </c>
      <c r="X1168" s="117">
        <v>1</v>
      </c>
      <c r="Y1168" s="10">
        <v>24489.795918367348</v>
      </c>
      <c r="Z1168" s="98"/>
      <c r="AA1168" s="9">
        <v>118</v>
      </c>
      <c r="AB1168" s="119" t="s">
        <v>53</v>
      </c>
      <c r="AC1168" s="117">
        <v>1</v>
      </c>
      <c r="AD1168" s="10">
        <v>24489.795918367348</v>
      </c>
      <c r="AE1168" s="110">
        <f>(Tabelle1[[#This Row],[gesamter Wärmebedarf unter Berücksichtigung Wirkungsgrad Gasfeuerungsanlage (Gas) '[kWh/a'] 2030]]*0.7)/8760</f>
        <v>1.9569471624266144</v>
      </c>
      <c r="AF1168" s="8">
        <f t="shared" si="109"/>
        <v>4.7345971508076089E-5</v>
      </c>
      <c r="AG1168" s="119" t="s">
        <v>53</v>
      </c>
      <c r="AH1168" s="117">
        <v>1</v>
      </c>
      <c r="AI1168" s="10">
        <v>24489.795918367348</v>
      </c>
      <c r="AJ1168" s="98">
        <f t="shared" si="112"/>
        <v>2.3271104484411725E-5</v>
      </c>
      <c r="AK1168" s="119" t="s">
        <v>53</v>
      </c>
      <c r="AL1168" s="117">
        <v>1</v>
      </c>
      <c r="AM1168" s="10">
        <v>24489.795918367348</v>
      </c>
      <c r="AN1168" s="98"/>
      <c r="AO1168" s="119" t="s">
        <v>53</v>
      </c>
      <c r="AP1168" s="117">
        <v>1</v>
      </c>
      <c r="AQ1168" s="10">
        <v>24489.795918367348</v>
      </c>
      <c r="AR1168" s="98">
        <f t="shared" si="113"/>
        <v>2.3271104484411725E-5</v>
      </c>
      <c r="AS1168" s="119" t="s">
        <v>53</v>
      </c>
      <c r="AT1168" s="117">
        <v>1</v>
      </c>
      <c r="AU1168" s="10">
        <v>24489.795918367348</v>
      </c>
      <c r="AV1168" s="8"/>
    </row>
    <row r="1169" spans="1:48" x14ac:dyDescent="0.25">
      <c r="A1169" s="6">
        <v>11166</v>
      </c>
      <c r="B1169" s="6">
        <v>449746</v>
      </c>
      <c r="C1169" s="6">
        <v>5424470</v>
      </c>
      <c r="D1169" s="205">
        <v>15</v>
      </c>
      <c r="E1169" s="6" t="s">
        <v>212</v>
      </c>
      <c r="F1169" s="6">
        <v>1</v>
      </c>
      <c r="G1169" s="6">
        <v>150</v>
      </c>
      <c r="H1169" s="6">
        <v>150</v>
      </c>
      <c r="I1169" s="6">
        <v>210</v>
      </c>
      <c r="J1169" s="6">
        <f t="shared" si="108"/>
        <v>31500</v>
      </c>
      <c r="K1169" s="6"/>
      <c r="L1169" s="84">
        <f t="shared" si="110"/>
        <v>32142.857142857145</v>
      </c>
      <c r="M1169" s="7"/>
      <c r="N1169" s="7"/>
      <c r="O1169" s="7"/>
      <c r="P1169" s="7"/>
      <c r="Q1169" s="7"/>
      <c r="R1169" s="7"/>
      <c r="S1169" s="119" t="s">
        <v>54</v>
      </c>
      <c r="T1169" s="117">
        <v>1</v>
      </c>
      <c r="U1169" s="10">
        <v>0</v>
      </c>
      <c r="V1169" s="98">
        <f t="shared" si="111"/>
        <v>0</v>
      </c>
      <c r="W1169" s="119" t="s">
        <v>54</v>
      </c>
      <c r="X1169" s="117">
        <v>1</v>
      </c>
      <c r="Y1169" s="10">
        <v>0</v>
      </c>
      <c r="Z1169" s="98"/>
      <c r="AA1169" s="9">
        <v>1090</v>
      </c>
      <c r="AB1169" s="119" t="s">
        <v>54</v>
      </c>
      <c r="AC1169" s="117">
        <v>1</v>
      </c>
      <c r="AD1169" s="10">
        <v>0</v>
      </c>
      <c r="AE1169" s="110">
        <f>(Tabelle1[[#This Row],[gesamter Wärmebedarf unter Berücksichtigung Wirkungsgrad Gasfeuerungsanlage (Gas) '[kWh/a'] 2030]]*0.7)/8760</f>
        <v>0</v>
      </c>
      <c r="AF1169" s="8">
        <f t="shared" si="109"/>
        <v>0</v>
      </c>
      <c r="AG1169" s="119" t="s">
        <v>54</v>
      </c>
      <c r="AH1169" s="117">
        <v>1</v>
      </c>
      <c r="AI1169" s="10">
        <v>0</v>
      </c>
      <c r="AJ1169" s="98">
        <f t="shared" si="112"/>
        <v>0</v>
      </c>
      <c r="AK1169" s="119" t="s">
        <v>54</v>
      </c>
      <c r="AL1169" s="117">
        <v>1</v>
      </c>
      <c r="AM1169" s="10">
        <v>0</v>
      </c>
      <c r="AN1169" s="98"/>
      <c r="AO1169" s="119" t="s">
        <v>54</v>
      </c>
      <c r="AP1169" s="117">
        <v>1</v>
      </c>
      <c r="AQ1169" s="10">
        <v>0</v>
      </c>
      <c r="AR1169" s="98">
        <f t="shared" si="113"/>
        <v>0</v>
      </c>
      <c r="AS1169" s="119" t="s">
        <v>54</v>
      </c>
      <c r="AT1169" s="117">
        <v>1</v>
      </c>
      <c r="AU1169" s="10">
        <v>0</v>
      </c>
      <c r="AV1169" s="8"/>
    </row>
    <row r="1170" spans="1:48" x14ac:dyDescent="0.25">
      <c r="A1170" s="6">
        <v>11167</v>
      </c>
      <c r="B1170" s="6">
        <v>449758</v>
      </c>
      <c r="C1170" s="6">
        <v>5424487</v>
      </c>
      <c r="D1170" s="205">
        <v>16</v>
      </c>
      <c r="E1170" s="75" t="s">
        <v>210</v>
      </c>
      <c r="F1170" s="6">
        <v>6.73</v>
      </c>
      <c r="G1170" s="6">
        <v>70</v>
      </c>
      <c r="H1170" s="6">
        <v>471.1</v>
      </c>
      <c r="I1170" s="6">
        <v>110</v>
      </c>
      <c r="J1170" s="6">
        <f t="shared" si="108"/>
        <v>51821</v>
      </c>
      <c r="K1170" s="6"/>
      <c r="L1170" s="84">
        <f t="shared" si="110"/>
        <v>52878.571428571428</v>
      </c>
      <c r="M1170" s="7"/>
      <c r="N1170" s="7"/>
      <c r="O1170" s="7"/>
      <c r="P1170" s="7"/>
      <c r="Q1170" s="7"/>
      <c r="R1170" s="7"/>
      <c r="S1170" s="119" t="s">
        <v>53</v>
      </c>
      <c r="T1170" s="117">
        <v>6.73</v>
      </c>
      <c r="U1170" s="10">
        <v>52878.571428571428</v>
      </c>
      <c r="V1170" s="98">
        <f t="shared" si="111"/>
        <v>1.0574215768279696E-4</v>
      </c>
      <c r="W1170" s="119" t="s">
        <v>53</v>
      </c>
      <c r="X1170" s="117">
        <v>6.73</v>
      </c>
      <c r="Y1170" s="10">
        <v>52878.571428571428</v>
      </c>
      <c r="Z1170" s="98"/>
      <c r="AA1170" s="9">
        <v>1621</v>
      </c>
      <c r="AB1170" s="119" t="s">
        <v>53</v>
      </c>
      <c r="AC1170" s="117">
        <v>6.73</v>
      </c>
      <c r="AD1170" s="10">
        <v>52878.571428571428</v>
      </c>
      <c r="AE1170" s="110">
        <f>(Tabelle1[[#This Row],[gesamter Wärmebedarf unter Berücksichtigung Wirkungsgrad Gasfeuerungsanlage (Gas) '[kWh/a'] 2030]]*0.7)/8760</f>
        <v>4.2254566210045663</v>
      </c>
      <c r="AF1170" s="8">
        <f t="shared" si="109"/>
        <v>1.0222981623000046E-4</v>
      </c>
      <c r="AG1170" s="119" t="s">
        <v>53</v>
      </c>
      <c r="AH1170" s="117">
        <v>6.73</v>
      </c>
      <c r="AI1170" s="10">
        <v>52878.571428571428</v>
      </c>
      <c r="AJ1170" s="98">
        <f t="shared" si="112"/>
        <v>5.0247162728612495E-5</v>
      </c>
      <c r="AK1170" s="119" t="s">
        <v>53</v>
      </c>
      <c r="AL1170" s="117">
        <v>6.73</v>
      </c>
      <c r="AM1170" s="10">
        <v>52878.571428571428</v>
      </c>
      <c r="AN1170" s="98"/>
      <c r="AO1170" s="119" t="s">
        <v>54</v>
      </c>
      <c r="AP1170" s="117">
        <v>6.73</v>
      </c>
      <c r="AQ1170" s="10">
        <v>0</v>
      </c>
      <c r="AR1170" s="98">
        <f t="shared" si="113"/>
        <v>0</v>
      </c>
      <c r="AS1170" s="119" t="s">
        <v>54</v>
      </c>
      <c r="AT1170" s="117">
        <v>6.73</v>
      </c>
      <c r="AU1170" s="10">
        <v>0</v>
      </c>
      <c r="AV1170" s="8"/>
    </row>
    <row r="1171" spans="1:48" x14ac:dyDescent="0.25">
      <c r="A1171" s="6">
        <v>11168</v>
      </c>
      <c r="B1171" s="6">
        <v>449765</v>
      </c>
      <c r="C1171" s="6">
        <v>5424494</v>
      </c>
      <c r="D1171" s="205">
        <v>16</v>
      </c>
      <c r="E1171" s="6" t="s">
        <v>211</v>
      </c>
      <c r="F1171" s="6">
        <v>2</v>
      </c>
      <c r="G1171" s="6">
        <v>112</v>
      </c>
      <c r="H1171" s="6">
        <v>224</v>
      </c>
      <c r="I1171" s="6">
        <v>130</v>
      </c>
      <c r="J1171" s="6">
        <f t="shared" si="108"/>
        <v>29120</v>
      </c>
      <c r="K1171" s="6"/>
      <c r="L1171" s="84">
        <f t="shared" si="110"/>
        <v>29714.285714285714</v>
      </c>
      <c r="M1171" s="7"/>
      <c r="N1171" s="7"/>
      <c r="O1171" s="7"/>
      <c r="P1171" s="7"/>
      <c r="Q1171" s="7"/>
      <c r="R1171" s="7"/>
      <c r="S1171" s="119" t="s">
        <v>53</v>
      </c>
      <c r="T1171" s="117">
        <v>2</v>
      </c>
      <c r="U1171" s="10">
        <v>29714.285714285714</v>
      </c>
      <c r="V1171" s="98">
        <f t="shared" si="111"/>
        <v>5.9420150744351657E-5</v>
      </c>
      <c r="W1171" s="119" t="s">
        <v>53</v>
      </c>
      <c r="X1171" s="117">
        <v>2</v>
      </c>
      <c r="Y1171" s="10">
        <v>29714.285714285714</v>
      </c>
      <c r="Z1171" s="98"/>
      <c r="AA1171" s="9">
        <v>752</v>
      </c>
      <c r="AB1171" s="119" t="s">
        <v>53</v>
      </c>
      <c r="AC1171" s="117">
        <v>2</v>
      </c>
      <c r="AD1171" s="10">
        <v>29714.285714285714</v>
      </c>
      <c r="AE1171" s="110">
        <f>(Tabelle1[[#This Row],[gesamter Wärmebedarf unter Berücksichtigung Wirkungsgrad Gasfeuerungsanlage (Gas) '[kWh/a'] 2030]]*0.7)/8760</f>
        <v>2.3744292237442921</v>
      </c>
      <c r="AF1171" s="8">
        <f t="shared" si="109"/>
        <v>5.7446445429798981E-5</v>
      </c>
      <c r="AG1171" s="119" t="s">
        <v>53</v>
      </c>
      <c r="AH1171" s="117">
        <v>2</v>
      </c>
      <c r="AI1171" s="10">
        <v>29714.285714285714</v>
      </c>
      <c r="AJ1171" s="98">
        <f t="shared" si="112"/>
        <v>2.8235606774419558E-5</v>
      </c>
      <c r="AK1171" s="119" t="s">
        <v>53</v>
      </c>
      <c r="AL1171" s="117">
        <v>2</v>
      </c>
      <c r="AM1171" s="10">
        <v>29714.285714285714</v>
      </c>
      <c r="AN1171" s="98"/>
      <c r="AO1171" s="119" t="s">
        <v>53</v>
      </c>
      <c r="AP1171" s="117">
        <v>2</v>
      </c>
      <c r="AQ1171" s="10">
        <v>29714.285714285714</v>
      </c>
      <c r="AR1171" s="98">
        <f t="shared" si="113"/>
        <v>2.8235606774419558E-5</v>
      </c>
      <c r="AS1171" s="119" t="s">
        <v>53</v>
      </c>
      <c r="AT1171" s="117">
        <v>2</v>
      </c>
      <c r="AU1171" s="10">
        <v>29714.285714285714</v>
      </c>
      <c r="AV1171" s="8"/>
    </row>
    <row r="1172" spans="1:48" x14ac:dyDescent="0.25">
      <c r="A1172" s="6">
        <v>11169</v>
      </c>
      <c r="B1172" s="6">
        <v>449775</v>
      </c>
      <c r="C1172" s="6">
        <v>5424512</v>
      </c>
      <c r="D1172" s="205">
        <v>14</v>
      </c>
      <c r="E1172" s="6" t="s">
        <v>212</v>
      </c>
      <c r="F1172" s="6">
        <v>1</v>
      </c>
      <c r="G1172" s="6">
        <v>150</v>
      </c>
      <c r="H1172" s="6">
        <v>150</v>
      </c>
      <c r="I1172" s="6">
        <v>90</v>
      </c>
      <c r="J1172" s="6">
        <f t="shared" si="108"/>
        <v>13500</v>
      </c>
      <c r="K1172" s="6"/>
      <c r="L1172" s="84">
        <f t="shared" si="110"/>
        <v>13775.510204081633</v>
      </c>
      <c r="M1172" s="7"/>
      <c r="N1172" s="7"/>
      <c r="O1172" s="7"/>
      <c r="P1172" s="7"/>
      <c r="Q1172" s="7"/>
      <c r="R1172" s="7"/>
      <c r="S1172" s="119" t="s">
        <v>53</v>
      </c>
      <c r="T1172" s="117">
        <v>1</v>
      </c>
      <c r="U1172" s="10">
        <v>13775.510204081633</v>
      </c>
      <c r="V1172" s="98">
        <f t="shared" si="111"/>
        <v>2.7547116588212479E-5</v>
      </c>
      <c r="W1172" s="119" t="s">
        <v>53</v>
      </c>
      <c r="X1172" s="117">
        <v>1</v>
      </c>
      <c r="Y1172" s="10">
        <v>13775.510204081633</v>
      </c>
      <c r="Z1172" s="98"/>
      <c r="AA1172" s="9">
        <v>1053</v>
      </c>
      <c r="AB1172" s="119" t="s">
        <v>53</v>
      </c>
      <c r="AC1172" s="117">
        <v>1</v>
      </c>
      <c r="AD1172" s="10">
        <v>13775.510204081633</v>
      </c>
      <c r="AE1172" s="110">
        <f>(Tabelle1[[#This Row],[gesamter Wärmebedarf unter Berücksichtigung Wirkungsgrad Gasfeuerungsanlage (Gas) '[kWh/a'] 2030]]*0.7)/8760</f>
        <v>1.1007827788649707</v>
      </c>
      <c r="AF1172" s="8">
        <f t="shared" si="109"/>
        <v>2.66321089732928E-5</v>
      </c>
      <c r="AG1172" s="119" t="s">
        <v>54</v>
      </c>
      <c r="AH1172" s="117">
        <v>1</v>
      </c>
      <c r="AI1172" s="10">
        <v>0</v>
      </c>
      <c r="AJ1172" s="98">
        <f t="shared" si="112"/>
        <v>0</v>
      </c>
      <c r="AK1172" s="119" t="s">
        <v>54</v>
      </c>
      <c r="AL1172" s="117">
        <v>1</v>
      </c>
      <c r="AM1172" s="10">
        <v>0</v>
      </c>
      <c r="AN1172" s="98"/>
      <c r="AO1172" s="119" t="s">
        <v>54</v>
      </c>
      <c r="AP1172" s="117">
        <v>1</v>
      </c>
      <c r="AQ1172" s="10">
        <v>0</v>
      </c>
      <c r="AR1172" s="98">
        <f t="shared" si="113"/>
        <v>0</v>
      </c>
      <c r="AS1172" s="119" t="s">
        <v>54</v>
      </c>
      <c r="AT1172" s="117">
        <v>1</v>
      </c>
      <c r="AU1172" s="10">
        <v>0</v>
      </c>
      <c r="AV1172" s="8"/>
    </row>
    <row r="1173" spans="1:48" x14ac:dyDescent="0.25">
      <c r="A1173" s="6">
        <v>11170</v>
      </c>
      <c r="B1173" s="6">
        <v>449638</v>
      </c>
      <c r="C1173" s="6">
        <v>5424456</v>
      </c>
      <c r="D1173" s="205">
        <v>10</v>
      </c>
      <c r="E1173" s="6" t="s">
        <v>212</v>
      </c>
      <c r="F1173" s="6">
        <v>1</v>
      </c>
      <c r="G1173" s="6">
        <v>150</v>
      </c>
      <c r="H1173" s="6">
        <v>150</v>
      </c>
      <c r="I1173" s="6">
        <v>140</v>
      </c>
      <c r="J1173" s="6">
        <f t="shared" si="108"/>
        <v>21000</v>
      </c>
      <c r="K1173" s="6"/>
      <c r="L1173" s="84">
        <f t="shared" si="110"/>
        <v>21428.571428571428</v>
      </c>
      <c r="M1173" s="7"/>
      <c r="N1173" s="7"/>
      <c r="O1173" s="7"/>
      <c r="P1173" s="7"/>
      <c r="Q1173" s="7"/>
      <c r="R1173" s="7"/>
      <c r="S1173" s="119" t="s">
        <v>54</v>
      </c>
      <c r="T1173" s="117">
        <v>1</v>
      </c>
      <c r="U1173" s="10">
        <v>0</v>
      </c>
      <c r="V1173" s="98">
        <f t="shared" si="111"/>
        <v>0</v>
      </c>
      <c r="W1173" s="119" t="s">
        <v>54</v>
      </c>
      <c r="X1173" s="117">
        <v>1</v>
      </c>
      <c r="Y1173" s="10">
        <v>0</v>
      </c>
      <c r="Z1173" s="98"/>
      <c r="AA1173" s="9">
        <v>386</v>
      </c>
      <c r="AB1173" s="119" t="s">
        <v>54</v>
      </c>
      <c r="AC1173" s="117">
        <v>1</v>
      </c>
      <c r="AD1173" s="10">
        <v>0</v>
      </c>
      <c r="AE1173" s="110">
        <f>(Tabelle1[[#This Row],[gesamter Wärmebedarf unter Berücksichtigung Wirkungsgrad Gasfeuerungsanlage (Gas) '[kWh/a'] 2030]]*0.7)/8760</f>
        <v>0</v>
      </c>
      <c r="AF1173" s="8">
        <f t="shared" si="109"/>
        <v>0</v>
      </c>
      <c r="AG1173" s="119" t="s">
        <v>54</v>
      </c>
      <c r="AH1173" s="117">
        <v>1</v>
      </c>
      <c r="AI1173" s="10">
        <v>0</v>
      </c>
      <c r="AJ1173" s="98">
        <f t="shared" si="112"/>
        <v>0</v>
      </c>
      <c r="AK1173" s="119" t="s">
        <v>54</v>
      </c>
      <c r="AL1173" s="117">
        <v>1</v>
      </c>
      <c r="AM1173" s="10">
        <v>0</v>
      </c>
      <c r="AN1173" s="98"/>
      <c r="AO1173" s="119" t="s">
        <v>54</v>
      </c>
      <c r="AP1173" s="117">
        <v>1</v>
      </c>
      <c r="AQ1173" s="10">
        <v>0</v>
      </c>
      <c r="AR1173" s="98">
        <f t="shared" si="113"/>
        <v>0</v>
      </c>
      <c r="AS1173" s="119" t="s">
        <v>54</v>
      </c>
      <c r="AT1173" s="117">
        <v>1</v>
      </c>
      <c r="AU1173" s="10">
        <v>0</v>
      </c>
      <c r="AV1173" s="8"/>
    </row>
    <row r="1174" spans="1:48" x14ac:dyDescent="0.25">
      <c r="A1174" s="6">
        <v>11171</v>
      </c>
      <c r="B1174" s="6">
        <v>449642</v>
      </c>
      <c r="C1174" s="6">
        <v>5424460</v>
      </c>
      <c r="D1174" s="205">
        <v>10</v>
      </c>
      <c r="E1174" s="6" t="s">
        <v>212</v>
      </c>
      <c r="F1174" s="6">
        <v>1</v>
      </c>
      <c r="G1174" s="6">
        <v>150</v>
      </c>
      <c r="H1174" s="6">
        <v>150</v>
      </c>
      <c r="I1174" s="6">
        <v>210</v>
      </c>
      <c r="J1174" s="6">
        <f t="shared" si="108"/>
        <v>31500</v>
      </c>
      <c r="K1174" s="6"/>
      <c r="L1174" s="84">
        <f t="shared" si="110"/>
        <v>32142.857142857145</v>
      </c>
      <c r="M1174" s="7"/>
      <c r="N1174" s="7"/>
      <c r="O1174" s="7"/>
      <c r="P1174" s="7"/>
      <c r="Q1174" s="7"/>
      <c r="R1174" s="7"/>
      <c r="S1174" s="119" t="s">
        <v>53</v>
      </c>
      <c r="T1174" s="117">
        <v>1</v>
      </c>
      <c r="U1174" s="10">
        <v>32142.857142857145</v>
      </c>
      <c r="V1174" s="98">
        <f t="shared" si="111"/>
        <v>6.4276605372495791E-5</v>
      </c>
      <c r="W1174" s="119" t="s">
        <v>53</v>
      </c>
      <c r="X1174" s="117">
        <v>1</v>
      </c>
      <c r="Y1174" s="10">
        <v>32142.857142857145</v>
      </c>
      <c r="Z1174" s="98"/>
      <c r="AA1174" s="9">
        <v>298</v>
      </c>
      <c r="AB1174" s="119" t="s">
        <v>53</v>
      </c>
      <c r="AC1174" s="117">
        <v>1</v>
      </c>
      <c r="AD1174" s="10">
        <v>32142.857142857145</v>
      </c>
      <c r="AE1174" s="110">
        <f>(Tabelle1[[#This Row],[gesamter Wärmebedarf unter Berücksichtigung Wirkungsgrad Gasfeuerungsanlage (Gas) '[kWh/a'] 2030]]*0.7)/8760</f>
        <v>2.5684931506849313</v>
      </c>
      <c r="AF1174" s="8">
        <f t="shared" si="109"/>
        <v>6.2141587604349862E-5</v>
      </c>
      <c r="AG1174" s="119" t="s">
        <v>54</v>
      </c>
      <c r="AH1174" s="117">
        <v>1</v>
      </c>
      <c r="AI1174" s="10">
        <v>0</v>
      </c>
      <c r="AJ1174" s="98">
        <f t="shared" si="112"/>
        <v>0</v>
      </c>
      <c r="AK1174" s="119" t="s">
        <v>54</v>
      </c>
      <c r="AL1174" s="117">
        <v>1</v>
      </c>
      <c r="AM1174" s="10">
        <v>0</v>
      </c>
      <c r="AN1174" s="98"/>
      <c r="AO1174" s="119" t="s">
        <v>54</v>
      </c>
      <c r="AP1174" s="117">
        <v>1</v>
      </c>
      <c r="AQ1174" s="10">
        <v>0</v>
      </c>
      <c r="AR1174" s="98">
        <f t="shared" si="113"/>
        <v>0</v>
      </c>
      <c r="AS1174" s="119" t="s">
        <v>54</v>
      </c>
      <c r="AT1174" s="117">
        <v>1</v>
      </c>
      <c r="AU1174" s="10">
        <v>0</v>
      </c>
      <c r="AV1174" s="8"/>
    </row>
    <row r="1175" spans="1:48" x14ac:dyDescent="0.25">
      <c r="A1175" s="6">
        <v>11172</v>
      </c>
      <c r="B1175" s="6">
        <v>449645</v>
      </c>
      <c r="C1175" s="6">
        <v>5424465</v>
      </c>
      <c r="D1175" s="205">
        <v>11</v>
      </c>
      <c r="E1175" s="75" t="s">
        <v>210</v>
      </c>
      <c r="F1175" s="6">
        <v>6.73</v>
      </c>
      <c r="G1175" s="6">
        <v>70</v>
      </c>
      <c r="H1175" s="6">
        <v>471.1</v>
      </c>
      <c r="I1175" s="6">
        <v>130</v>
      </c>
      <c r="J1175" s="6">
        <f t="shared" si="108"/>
        <v>61243</v>
      </c>
      <c r="K1175" s="6"/>
      <c r="L1175" s="84">
        <f t="shared" si="110"/>
        <v>62492.857142857145</v>
      </c>
      <c r="M1175" s="7"/>
      <c r="N1175" s="7"/>
      <c r="O1175" s="7"/>
      <c r="P1175" s="7"/>
      <c r="Q1175" s="7"/>
      <c r="R1175" s="7"/>
      <c r="S1175" s="119" t="s">
        <v>53</v>
      </c>
      <c r="T1175" s="117">
        <v>6.73</v>
      </c>
      <c r="U1175" s="10">
        <v>62492.857142857145</v>
      </c>
      <c r="V1175" s="98">
        <f t="shared" si="111"/>
        <v>1.249680045342146E-4</v>
      </c>
      <c r="W1175" s="119" t="s">
        <v>53</v>
      </c>
      <c r="X1175" s="117">
        <v>6.73</v>
      </c>
      <c r="Y1175" s="10">
        <v>62492.857142857145</v>
      </c>
      <c r="Z1175" s="98"/>
      <c r="AA1175" s="9">
        <v>5</v>
      </c>
      <c r="AB1175" s="119" t="s">
        <v>53</v>
      </c>
      <c r="AC1175" s="117">
        <v>6.73</v>
      </c>
      <c r="AD1175" s="10">
        <v>62492.857142857145</v>
      </c>
      <c r="AE1175" s="110">
        <f>(Tabelle1[[#This Row],[gesamter Wärmebedarf unter Berücksichtigung Wirkungsgrad Gasfeuerungsanlage (Gas) '[kWh/a'] 2030]]*0.7)/8760</f>
        <v>4.9937214611872145</v>
      </c>
      <c r="AF1175" s="8">
        <f t="shared" si="109"/>
        <v>1.2081705554454599E-4</v>
      </c>
      <c r="AG1175" s="119" t="s">
        <v>54</v>
      </c>
      <c r="AH1175" s="117">
        <v>6.73</v>
      </c>
      <c r="AI1175" s="10">
        <v>0</v>
      </c>
      <c r="AJ1175" s="98">
        <f t="shared" si="112"/>
        <v>0</v>
      </c>
      <c r="AK1175" s="119" t="s">
        <v>54</v>
      </c>
      <c r="AL1175" s="117">
        <v>6.73</v>
      </c>
      <c r="AM1175" s="10">
        <v>0</v>
      </c>
      <c r="AN1175" s="98"/>
      <c r="AO1175" s="119" t="s">
        <v>54</v>
      </c>
      <c r="AP1175" s="117">
        <v>6.73</v>
      </c>
      <c r="AQ1175" s="10">
        <v>0</v>
      </c>
      <c r="AR1175" s="98">
        <f t="shared" si="113"/>
        <v>0</v>
      </c>
      <c r="AS1175" s="119" t="s">
        <v>54</v>
      </c>
      <c r="AT1175" s="117">
        <v>6.73</v>
      </c>
      <c r="AU1175" s="10">
        <v>0</v>
      </c>
      <c r="AV1175" s="8"/>
    </row>
    <row r="1176" spans="1:48" x14ac:dyDescent="0.25">
      <c r="A1176" s="6">
        <v>11173</v>
      </c>
      <c r="B1176" s="6">
        <v>449649</v>
      </c>
      <c r="C1176" s="6">
        <v>5424469</v>
      </c>
      <c r="D1176" s="205">
        <v>10</v>
      </c>
      <c r="E1176" s="75" t="s">
        <v>210</v>
      </c>
      <c r="F1176" s="6">
        <v>6.73</v>
      </c>
      <c r="G1176" s="6">
        <v>70</v>
      </c>
      <c r="H1176" s="6">
        <v>471.1</v>
      </c>
      <c r="I1176" s="6">
        <v>150</v>
      </c>
      <c r="J1176" s="6">
        <f t="shared" si="108"/>
        <v>70665</v>
      </c>
      <c r="K1176" s="6"/>
      <c r="L1176" s="84">
        <f t="shared" si="110"/>
        <v>72107.142857142855</v>
      </c>
      <c r="M1176" s="7"/>
      <c r="N1176" s="7"/>
      <c r="O1176" s="7"/>
      <c r="P1176" s="7"/>
      <c r="Q1176" s="7"/>
      <c r="R1176" s="7"/>
      <c r="S1176" s="119" t="s">
        <v>54</v>
      </c>
      <c r="T1176" s="117">
        <v>6.73</v>
      </c>
      <c r="U1176" s="10">
        <v>0</v>
      </c>
      <c r="V1176" s="98">
        <f t="shared" si="111"/>
        <v>0</v>
      </c>
      <c r="W1176" s="119" t="s">
        <v>54</v>
      </c>
      <c r="X1176" s="117">
        <v>6.73</v>
      </c>
      <c r="Y1176" s="10">
        <v>0</v>
      </c>
      <c r="Z1176" s="98"/>
      <c r="AA1176" s="9">
        <v>795</v>
      </c>
      <c r="AB1176" s="119" t="s">
        <v>54</v>
      </c>
      <c r="AC1176" s="117">
        <v>6.73</v>
      </c>
      <c r="AD1176" s="10">
        <v>0</v>
      </c>
      <c r="AE1176" s="110">
        <f>(Tabelle1[[#This Row],[gesamter Wärmebedarf unter Berücksichtigung Wirkungsgrad Gasfeuerungsanlage (Gas) '[kWh/a'] 2030]]*0.7)/8760</f>
        <v>0</v>
      </c>
      <c r="AF1176" s="8">
        <f t="shared" si="109"/>
        <v>0</v>
      </c>
      <c r="AG1176" s="119" t="s">
        <v>54</v>
      </c>
      <c r="AH1176" s="117">
        <v>6.73</v>
      </c>
      <c r="AI1176" s="10">
        <v>0</v>
      </c>
      <c r="AJ1176" s="98">
        <f t="shared" si="112"/>
        <v>0</v>
      </c>
      <c r="AK1176" s="119" t="s">
        <v>54</v>
      </c>
      <c r="AL1176" s="117">
        <v>6.73</v>
      </c>
      <c r="AM1176" s="10">
        <v>0</v>
      </c>
      <c r="AN1176" s="98"/>
      <c r="AO1176" s="119" t="s">
        <v>54</v>
      </c>
      <c r="AP1176" s="117">
        <v>6.73</v>
      </c>
      <c r="AQ1176" s="10">
        <v>0</v>
      </c>
      <c r="AR1176" s="98">
        <f t="shared" si="113"/>
        <v>0</v>
      </c>
      <c r="AS1176" s="119" t="s">
        <v>54</v>
      </c>
      <c r="AT1176" s="117">
        <v>6.73</v>
      </c>
      <c r="AU1176" s="10">
        <v>0</v>
      </c>
      <c r="AV1176" s="8"/>
    </row>
    <row r="1177" spans="1:48" x14ac:dyDescent="0.25">
      <c r="A1177" s="6">
        <v>11174</v>
      </c>
      <c r="B1177" s="6">
        <v>449663</v>
      </c>
      <c r="C1177" s="6">
        <v>5424442</v>
      </c>
      <c r="D1177" s="205">
        <v>14</v>
      </c>
      <c r="E1177" s="6" t="s">
        <v>212</v>
      </c>
      <c r="F1177" s="6">
        <v>1</v>
      </c>
      <c r="G1177" s="6">
        <v>150</v>
      </c>
      <c r="H1177" s="6">
        <v>150</v>
      </c>
      <c r="I1177" s="6">
        <v>170</v>
      </c>
      <c r="J1177" s="6">
        <f t="shared" si="108"/>
        <v>25500</v>
      </c>
      <c r="K1177" s="6"/>
      <c r="L1177" s="84">
        <f t="shared" si="110"/>
        <v>26020.408163265307</v>
      </c>
      <c r="M1177" s="7"/>
      <c r="N1177" s="7"/>
      <c r="O1177" s="7"/>
      <c r="P1177" s="7"/>
      <c r="Q1177" s="7"/>
      <c r="R1177" s="7"/>
      <c r="S1177" s="119" t="s">
        <v>53</v>
      </c>
      <c r="T1177" s="117">
        <v>1</v>
      </c>
      <c r="U1177" s="10">
        <v>26020.408163265307</v>
      </c>
      <c r="V1177" s="98">
        <f t="shared" si="111"/>
        <v>5.2033442444401349E-5</v>
      </c>
      <c r="W1177" s="119" t="s">
        <v>53</v>
      </c>
      <c r="X1177" s="117">
        <v>1</v>
      </c>
      <c r="Y1177" s="10">
        <v>26020.408163265307</v>
      </c>
      <c r="Z1177" s="98"/>
      <c r="AA1177" s="9">
        <v>152</v>
      </c>
      <c r="AB1177" s="119" t="s">
        <v>53</v>
      </c>
      <c r="AC1177" s="117">
        <v>1</v>
      </c>
      <c r="AD1177" s="10">
        <v>26020.408163265307</v>
      </c>
      <c r="AE1177" s="110">
        <f>(Tabelle1[[#This Row],[gesamter Wärmebedarf unter Berücksichtigung Wirkungsgrad Gasfeuerungsanlage (Gas) '[kWh/a'] 2030]]*0.7)/8760</f>
        <v>2.0792563600782779</v>
      </c>
      <c r="AF1177" s="8">
        <f t="shared" si="109"/>
        <v>5.0305094727330838E-5</v>
      </c>
      <c r="AG1177" s="119" t="s">
        <v>53</v>
      </c>
      <c r="AH1177" s="117">
        <v>1</v>
      </c>
      <c r="AI1177" s="10">
        <v>26020.408163265307</v>
      </c>
      <c r="AJ1177" s="98">
        <f t="shared" si="112"/>
        <v>2.4725548514687455E-5</v>
      </c>
      <c r="AK1177" s="119" t="s">
        <v>53</v>
      </c>
      <c r="AL1177" s="117">
        <v>1</v>
      </c>
      <c r="AM1177" s="10">
        <v>26020.408163265307</v>
      </c>
      <c r="AN1177" s="98"/>
      <c r="AO1177" s="119" t="s">
        <v>53</v>
      </c>
      <c r="AP1177" s="117">
        <v>1</v>
      </c>
      <c r="AQ1177" s="10">
        <v>26020.408163265307</v>
      </c>
      <c r="AR1177" s="98">
        <f t="shared" si="113"/>
        <v>2.4725548514687455E-5</v>
      </c>
      <c r="AS1177" s="119" t="s">
        <v>53</v>
      </c>
      <c r="AT1177" s="117">
        <v>1</v>
      </c>
      <c r="AU1177" s="10">
        <v>26020.408163265307</v>
      </c>
      <c r="AV1177" s="8"/>
    </row>
    <row r="1178" spans="1:48" x14ac:dyDescent="0.25">
      <c r="A1178" s="6">
        <v>11175</v>
      </c>
      <c r="B1178" s="6">
        <v>449673</v>
      </c>
      <c r="C1178" s="6">
        <v>5424461</v>
      </c>
      <c r="D1178" s="205">
        <v>13</v>
      </c>
      <c r="E1178" s="6" t="s">
        <v>212</v>
      </c>
      <c r="F1178" s="6">
        <v>1</v>
      </c>
      <c r="G1178" s="6">
        <v>150</v>
      </c>
      <c r="H1178" s="6">
        <v>150</v>
      </c>
      <c r="I1178" s="6">
        <v>80</v>
      </c>
      <c r="J1178" s="6">
        <f t="shared" si="108"/>
        <v>12000</v>
      </c>
      <c r="K1178" s="6"/>
      <c r="L1178" s="84">
        <f t="shared" si="110"/>
        <v>12244.897959183674</v>
      </c>
      <c r="M1178" s="7"/>
      <c r="N1178" s="7"/>
      <c r="O1178" s="7"/>
      <c r="P1178" s="7"/>
      <c r="Q1178" s="7"/>
      <c r="R1178" s="7"/>
      <c r="S1178" s="119" t="s">
        <v>53</v>
      </c>
      <c r="T1178" s="117">
        <v>1</v>
      </c>
      <c r="U1178" s="10">
        <v>12244.897959183674</v>
      </c>
      <c r="V1178" s="98">
        <f t="shared" si="111"/>
        <v>2.4486325856188867E-5</v>
      </c>
      <c r="W1178" s="119" t="s">
        <v>53</v>
      </c>
      <c r="X1178" s="117">
        <v>1</v>
      </c>
      <c r="Y1178" s="10">
        <v>12244.897959183674</v>
      </c>
      <c r="Z1178" s="98"/>
      <c r="AA1178" s="9">
        <v>781</v>
      </c>
      <c r="AB1178" s="119" t="s">
        <v>53</v>
      </c>
      <c r="AC1178" s="117">
        <v>1</v>
      </c>
      <c r="AD1178" s="10">
        <v>12244.897959183674</v>
      </c>
      <c r="AE1178" s="110">
        <f>(Tabelle1[[#This Row],[gesamter Wärmebedarf unter Berücksichtigung Wirkungsgrad Gasfeuerungsanlage (Gas) '[kWh/a'] 2030]]*0.7)/8760</f>
        <v>0.97847358121330719</v>
      </c>
      <c r="AF1178" s="8">
        <f t="shared" si="109"/>
        <v>2.3672985754038044E-5</v>
      </c>
      <c r="AG1178" s="119" t="s">
        <v>54</v>
      </c>
      <c r="AH1178" s="117">
        <v>1</v>
      </c>
      <c r="AI1178" s="10">
        <v>0</v>
      </c>
      <c r="AJ1178" s="98">
        <f t="shared" si="112"/>
        <v>0</v>
      </c>
      <c r="AK1178" s="119" t="s">
        <v>54</v>
      </c>
      <c r="AL1178" s="117">
        <v>1</v>
      </c>
      <c r="AM1178" s="10">
        <v>0</v>
      </c>
      <c r="AN1178" s="98"/>
      <c r="AO1178" s="119" t="s">
        <v>54</v>
      </c>
      <c r="AP1178" s="117">
        <v>1</v>
      </c>
      <c r="AQ1178" s="10">
        <v>0</v>
      </c>
      <c r="AR1178" s="98">
        <f t="shared" si="113"/>
        <v>0</v>
      </c>
      <c r="AS1178" s="119" t="s">
        <v>54</v>
      </c>
      <c r="AT1178" s="117">
        <v>1</v>
      </c>
      <c r="AU1178" s="10">
        <v>0</v>
      </c>
      <c r="AV1178" s="8"/>
    </row>
    <row r="1179" spans="1:48" x14ac:dyDescent="0.25">
      <c r="A1179" s="6">
        <v>11176</v>
      </c>
      <c r="B1179" s="6">
        <v>449656</v>
      </c>
      <c r="C1179" s="6">
        <v>5424485</v>
      </c>
      <c r="D1179" s="205">
        <v>15</v>
      </c>
      <c r="E1179" s="6" t="s">
        <v>211</v>
      </c>
      <c r="F1179" s="6">
        <v>2</v>
      </c>
      <c r="G1179" s="6">
        <v>112</v>
      </c>
      <c r="H1179" s="6">
        <v>224</v>
      </c>
      <c r="I1179" s="6">
        <v>150</v>
      </c>
      <c r="J1179" s="6">
        <f t="shared" si="108"/>
        <v>33600</v>
      </c>
      <c r="K1179" s="6"/>
      <c r="L1179" s="84">
        <f t="shared" si="110"/>
        <v>34285.71428571429</v>
      </c>
      <c r="M1179" s="7"/>
      <c r="N1179" s="7"/>
      <c r="O1179" s="7"/>
      <c r="P1179" s="7"/>
      <c r="Q1179" s="7"/>
      <c r="R1179" s="7"/>
      <c r="S1179" s="119" t="s">
        <v>54</v>
      </c>
      <c r="T1179" s="117">
        <v>2</v>
      </c>
      <c r="U1179" s="10">
        <v>0</v>
      </c>
      <c r="V1179" s="98">
        <f t="shared" si="111"/>
        <v>0</v>
      </c>
      <c r="W1179" s="119" t="s">
        <v>54</v>
      </c>
      <c r="X1179" s="117">
        <v>2</v>
      </c>
      <c r="Y1179" s="10">
        <v>0</v>
      </c>
      <c r="Z1179" s="98"/>
      <c r="AA1179" s="9">
        <v>304</v>
      </c>
      <c r="AB1179" s="119" t="s">
        <v>54</v>
      </c>
      <c r="AC1179" s="117">
        <v>2</v>
      </c>
      <c r="AD1179" s="10">
        <v>0</v>
      </c>
      <c r="AE1179" s="110">
        <f>(Tabelle1[[#This Row],[gesamter Wärmebedarf unter Berücksichtigung Wirkungsgrad Gasfeuerungsanlage (Gas) '[kWh/a'] 2030]]*0.7)/8760</f>
        <v>0</v>
      </c>
      <c r="AF1179" s="8">
        <f t="shared" si="109"/>
        <v>0</v>
      </c>
      <c r="AG1179" s="119" t="s">
        <v>54</v>
      </c>
      <c r="AH1179" s="117">
        <v>2</v>
      </c>
      <c r="AI1179" s="10">
        <v>0</v>
      </c>
      <c r="AJ1179" s="98">
        <f t="shared" si="112"/>
        <v>0</v>
      </c>
      <c r="AK1179" s="119" t="s">
        <v>54</v>
      </c>
      <c r="AL1179" s="117">
        <v>2</v>
      </c>
      <c r="AM1179" s="10">
        <v>0</v>
      </c>
      <c r="AN1179" s="98"/>
      <c r="AO1179" s="119" t="s">
        <v>54</v>
      </c>
      <c r="AP1179" s="117">
        <v>2</v>
      </c>
      <c r="AQ1179" s="10">
        <v>0</v>
      </c>
      <c r="AR1179" s="98">
        <f t="shared" si="113"/>
        <v>0</v>
      </c>
      <c r="AS1179" s="119" t="s">
        <v>54</v>
      </c>
      <c r="AT1179" s="117">
        <v>2</v>
      </c>
      <c r="AU1179" s="10">
        <v>0</v>
      </c>
      <c r="AV1179" s="8"/>
    </row>
    <row r="1180" spans="1:48" x14ac:dyDescent="0.25">
      <c r="A1180" s="6">
        <v>11177</v>
      </c>
      <c r="B1180" s="6">
        <v>449683</v>
      </c>
      <c r="C1180" s="6">
        <v>5424472</v>
      </c>
      <c r="D1180" s="205">
        <v>14</v>
      </c>
      <c r="E1180" s="6" t="s">
        <v>212</v>
      </c>
      <c r="F1180" s="6">
        <v>1</v>
      </c>
      <c r="G1180" s="6">
        <v>150</v>
      </c>
      <c r="H1180" s="6">
        <v>150</v>
      </c>
      <c r="I1180" s="6">
        <v>190</v>
      </c>
      <c r="J1180" s="6">
        <f t="shared" si="108"/>
        <v>28500</v>
      </c>
      <c r="K1180" s="6"/>
      <c r="L1180" s="84">
        <f t="shared" si="110"/>
        <v>29081.632653061224</v>
      </c>
      <c r="M1180" s="7"/>
      <c r="N1180" s="7"/>
      <c r="O1180" s="7"/>
      <c r="P1180" s="7"/>
      <c r="Q1180" s="7"/>
      <c r="R1180" s="7"/>
      <c r="S1180" s="119" t="s">
        <v>53</v>
      </c>
      <c r="T1180" s="117">
        <v>1</v>
      </c>
      <c r="U1180" s="10">
        <v>29081.632653061224</v>
      </c>
      <c r="V1180" s="98">
        <f t="shared" si="111"/>
        <v>5.8155023908448559E-5</v>
      </c>
      <c r="W1180" s="119" t="s">
        <v>53</v>
      </c>
      <c r="X1180" s="117">
        <v>1</v>
      </c>
      <c r="Y1180" s="10">
        <v>29081.632653061224</v>
      </c>
      <c r="Z1180" s="98"/>
      <c r="AA1180" s="9">
        <v>1083</v>
      </c>
      <c r="AB1180" s="119" t="s">
        <v>53</v>
      </c>
      <c r="AC1180" s="117">
        <v>1</v>
      </c>
      <c r="AD1180" s="10">
        <v>29081.632653061224</v>
      </c>
      <c r="AE1180" s="110">
        <f>(Tabelle1[[#This Row],[gesamter Wärmebedarf unter Berücksichtigung Wirkungsgrad Gasfeuerungsanlage (Gas) '[kWh/a'] 2030]]*0.7)/8760</f>
        <v>2.3238747553816044</v>
      </c>
      <c r="AF1180" s="8">
        <f t="shared" si="109"/>
        <v>5.622334116584035E-5</v>
      </c>
      <c r="AG1180" s="119" t="s">
        <v>53</v>
      </c>
      <c r="AH1180" s="117">
        <v>1</v>
      </c>
      <c r="AI1180" s="10">
        <v>29081.632653061224</v>
      </c>
      <c r="AJ1180" s="98">
        <f t="shared" si="112"/>
        <v>2.7634436575238919E-5</v>
      </c>
      <c r="AK1180" s="119" t="s">
        <v>53</v>
      </c>
      <c r="AL1180" s="117">
        <v>1</v>
      </c>
      <c r="AM1180" s="10">
        <v>29081.632653061224</v>
      </c>
      <c r="AN1180" s="98"/>
      <c r="AO1180" s="119" t="s">
        <v>53</v>
      </c>
      <c r="AP1180" s="117">
        <v>1</v>
      </c>
      <c r="AQ1180" s="10">
        <v>29081.632653061224</v>
      </c>
      <c r="AR1180" s="98">
        <f t="shared" si="113"/>
        <v>2.7634436575238919E-5</v>
      </c>
      <c r="AS1180" s="119" t="s">
        <v>54</v>
      </c>
      <c r="AT1180" s="117">
        <v>1</v>
      </c>
      <c r="AU1180" s="10">
        <v>0</v>
      </c>
      <c r="AV1180" s="8"/>
    </row>
    <row r="1181" spans="1:48" x14ac:dyDescent="0.25">
      <c r="A1181" s="6">
        <v>11178</v>
      </c>
      <c r="B1181" s="6">
        <v>449667</v>
      </c>
      <c r="C1181" s="6">
        <v>5424499</v>
      </c>
      <c r="D1181" s="205">
        <v>15</v>
      </c>
      <c r="E1181" s="6" t="s">
        <v>212</v>
      </c>
      <c r="F1181" s="6">
        <v>1</v>
      </c>
      <c r="G1181" s="6">
        <v>150</v>
      </c>
      <c r="H1181" s="6">
        <v>150</v>
      </c>
      <c r="I1181" s="6">
        <v>170</v>
      </c>
      <c r="J1181" s="6">
        <f t="shared" si="108"/>
        <v>25500</v>
      </c>
      <c r="K1181" s="6"/>
      <c r="L1181" s="84">
        <f t="shared" si="110"/>
        <v>26020.408163265307</v>
      </c>
      <c r="M1181" s="7"/>
      <c r="N1181" s="7"/>
      <c r="O1181" s="7"/>
      <c r="P1181" s="7"/>
      <c r="Q1181" s="7"/>
      <c r="R1181" s="7"/>
      <c r="S1181" s="119" t="s">
        <v>53</v>
      </c>
      <c r="T1181" s="117">
        <v>1</v>
      </c>
      <c r="U1181" s="10">
        <v>26020.408163265307</v>
      </c>
      <c r="V1181" s="98">
        <f t="shared" si="111"/>
        <v>5.2033442444401349E-5</v>
      </c>
      <c r="W1181" s="119" t="s">
        <v>53</v>
      </c>
      <c r="X1181" s="117">
        <v>1</v>
      </c>
      <c r="Y1181" s="10">
        <v>26020.408163265307</v>
      </c>
      <c r="Z1181" s="98"/>
      <c r="AA1181" s="9">
        <v>590</v>
      </c>
      <c r="AB1181" s="119" t="s">
        <v>53</v>
      </c>
      <c r="AC1181" s="117">
        <v>1</v>
      </c>
      <c r="AD1181" s="10">
        <v>26020.408163265307</v>
      </c>
      <c r="AE1181" s="110">
        <f>(Tabelle1[[#This Row],[gesamter Wärmebedarf unter Berücksichtigung Wirkungsgrad Gasfeuerungsanlage (Gas) '[kWh/a'] 2030]]*0.7)/8760</f>
        <v>2.0792563600782779</v>
      </c>
      <c r="AF1181" s="8">
        <f t="shared" si="109"/>
        <v>5.0305094727330838E-5</v>
      </c>
      <c r="AG1181" s="119" t="s">
        <v>53</v>
      </c>
      <c r="AH1181" s="117">
        <v>1</v>
      </c>
      <c r="AI1181" s="10">
        <v>26020.408163265307</v>
      </c>
      <c r="AJ1181" s="98">
        <f t="shared" si="112"/>
        <v>2.4725548514687455E-5</v>
      </c>
      <c r="AK1181" s="119" t="s">
        <v>53</v>
      </c>
      <c r="AL1181" s="117">
        <v>1</v>
      </c>
      <c r="AM1181" s="10">
        <v>26020.408163265307</v>
      </c>
      <c r="AN1181" s="98"/>
      <c r="AO1181" s="119" t="s">
        <v>53</v>
      </c>
      <c r="AP1181" s="117">
        <v>1</v>
      </c>
      <c r="AQ1181" s="10">
        <v>26020.408163265307</v>
      </c>
      <c r="AR1181" s="98">
        <f t="shared" si="113"/>
        <v>2.4725548514687455E-5</v>
      </c>
      <c r="AS1181" s="119" t="s">
        <v>53</v>
      </c>
      <c r="AT1181" s="117">
        <v>1</v>
      </c>
      <c r="AU1181" s="10">
        <v>26020.408163265307</v>
      </c>
      <c r="AV1181" s="8"/>
    </row>
    <row r="1182" spans="1:48" x14ac:dyDescent="0.25">
      <c r="A1182" s="6">
        <v>11179</v>
      </c>
      <c r="B1182" s="6">
        <v>449693</v>
      </c>
      <c r="C1182" s="6">
        <v>5424487</v>
      </c>
      <c r="D1182" s="205">
        <v>13</v>
      </c>
      <c r="E1182" s="6" t="s">
        <v>212</v>
      </c>
      <c r="F1182" s="6">
        <v>1</v>
      </c>
      <c r="G1182" s="6">
        <v>150</v>
      </c>
      <c r="H1182" s="6">
        <v>150</v>
      </c>
      <c r="I1182" s="6">
        <v>120</v>
      </c>
      <c r="J1182" s="6">
        <f t="shared" si="108"/>
        <v>18000</v>
      </c>
      <c r="K1182" s="6"/>
      <c r="L1182" s="84">
        <f t="shared" si="110"/>
        <v>18367.34693877551</v>
      </c>
      <c r="M1182" s="7"/>
      <c r="N1182" s="7"/>
      <c r="O1182" s="7"/>
      <c r="P1182" s="7"/>
      <c r="Q1182" s="7"/>
      <c r="R1182" s="7"/>
      <c r="S1182" s="119" t="s">
        <v>53</v>
      </c>
      <c r="T1182" s="117">
        <v>1</v>
      </c>
      <c r="U1182" s="10">
        <v>18367.34693877551</v>
      </c>
      <c r="V1182" s="98">
        <f t="shared" si="111"/>
        <v>3.6729488784283305E-5</v>
      </c>
      <c r="W1182" s="119" t="s">
        <v>53</v>
      </c>
      <c r="X1182" s="117">
        <v>1</v>
      </c>
      <c r="Y1182" s="10">
        <v>18367.34693877551</v>
      </c>
      <c r="Z1182" s="98"/>
      <c r="AA1182" s="9">
        <v>1231</v>
      </c>
      <c r="AB1182" s="119" t="s">
        <v>53</v>
      </c>
      <c r="AC1182" s="117">
        <v>1</v>
      </c>
      <c r="AD1182" s="10">
        <v>18367.34693877551</v>
      </c>
      <c r="AE1182" s="110">
        <f>(Tabelle1[[#This Row],[gesamter Wärmebedarf unter Berücksichtigung Wirkungsgrad Gasfeuerungsanlage (Gas) '[kWh/a'] 2030]]*0.7)/8760</f>
        <v>1.4677103718199609</v>
      </c>
      <c r="AF1182" s="8">
        <f t="shared" si="109"/>
        <v>3.5509478631057065E-5</v>
      </c>
      <c r="AG1182" s="119" t="s">
        <v>53</v>
      </c>
      <c r="AH1182" s="117">
        <v>1</v>
      </c>
      <c r="AI1182" s="10">
        <v>18367.34693877551</v>
      </c>
      <c r="AJ1182" s="98">
        <f t="shared" si="112"/>
        <v>1.7453328363308793E-5</v>
      </c>
      <c r="AK1182" s="119" t="s">
        <v>53</v>
      </c>
      <c r="AL1182" s="117">
        <v>1</v>
      </c>
      <c r="AM1182" s="10">
        <v>18367.34693877551</v>
      </c>
      <c r="AN1182" s="98"/>
      <c r="AO1182" s="119" t="s">
        <v>53</v>
      </c>
      <c r="AP1182" s="117">
        <v>1</v>
      </c>
      <c r="AQ1182" s="10">
        <v>18367.34693877551</v>
      </c>
      <c r="AR1182" s="98">
        <f t="shared" si="113"/>
        <v>1.7453328363308793E-5</v>
      </c>
      <c r="AS1182" s="119" t="s">
        <v>53</v>
      </c>
      <c r="AT1182" s="117">
        <v>1</v>
      </c>
      <c r="AU1182" s="10">
        <v>18367.34693877551</v>
      </c>
      <c r="AV1182" s="8"/>
    </row>
    <row r="1183" spans="1:48" x14ac:dyDescent="0.25">
      <c r="A1183" s="6">
        <v>11180</v>
      </c>
      <c r="B1183" s="6">
        <v>449679</v>
      </c>
      <c r="C1183" s="6">
        <v>5424509</v>
      </c>
      <c r="D1183" s="205">
        <v>12</v>
      </c>
      <c r="E1183" s="6" t="s">
        <v>212</v>
      </c>
      <c r="F1183" s="6">
        <v>1</v>
      </c>
      <c r="G1183" s="6">
        <v>150</v>
      </c>
      <c r="H1183" s="6">
        <v>150</v>
      </c>
      <c r="I1183" s="6">
        <v>200</v>
      </c>
      <c r="J1183" s="6">
        <f t="shared" si="108"/>
        <v>30000</v>
      </c>
      <c r="K1183" s="6"/>
      <c r="L1183" s="84">
        <f t="shared" si="110"/>
        <v>30612.244897959183</v>
      </c>
      <c r="M1183" s="7"/>
      <c r="N1183" s="7"/>
      <c r="O1183" s="7"/>
      <c r="P1183" s="7"/>
      <c r="Q1183" s="7"/>
      <c r="R1183" s="7"/>
      <c r="S1183" s="119" t="s">
        <v>53</v>
      </c>
      <c r="T1183" s="117">
        <v>1</v>
      </c>
      <c r="U1183" s="10">
        <v>30612.244897959183</v>
      </c>
      <c r="V1183" s="98">
        <f t="shared" si="111"/>
        <v>6.1215814640472175E-5</v>
      </c>
      <c r="W1183" s="119" t="s">
        <v>53</v>
      </c>
      <c r="X1183" s="117">
        <v>1</v>
      </c>
      <c r="Y1183" s="10">
        <v>30612.244897959183</v>
      </c>
      <c r="Z1183" s="98"/>
      <c r="AA1183" s="9">
        <v>923</v>
      </c>
      <c r="AB1183" s="119" t="s">
        <v>53</v>
      </c>
      <c r="AC1183" s="117">
        <v>1</v>
      </c>
      <c r="AD1183" s="10">
        <v>30612.244897959183</v>
      </c>
      <c r="AE1183" s="110">
        <f>(Tabelle1[[#This Row],[gesamter Wärmebedarf unter Berücksichtigung Wirkungsgrad Gasfeuerungsanlage (Gas) '[kWh/a'] 2030]]*0.7)/8760</f>
        <v>2.4461839530332679</v>
      </c>
      <c r="AF1183" s="8">
        <f t="shared" si="109"/>
        <v>5.9182464385095113E-5</v>
      </c>
      <c r="AG1183" s="119" t="s">
        <v>53</v>
      </c>
      <c r="AH1183" s="117">
        <v>1</v>
      </c>
      <c r="AI1183" s="10">
        <v>30612.244897959183</v>
      </c>
      <c r="AJ1183" s="98">
        <f t="shared" si="112"/>
        <v>2.9088880605514649E-5</v>
      </c>
      <c r="AK1183" s="119" t="s">
        <v>53</v>
      </c>
      <c r="AL1183" s="117">
        <v>1</v>
      </c>
      <c r="AM1183" s="10">
        <v>30612.244897959183</v>
      </c>
      <c r="AN1183" s="98"/>
      <c r="AO1183" s="119" t="s">
        <v>53</v>
      </c>
      <c r="AP1183" s="117">
        <v>1</v>
      </c>
      <c r="AQ1183" s="10">
        <v>30612.244897959183</v>
      </c>
      <c r="AR1183" s="98">
        <f t="shared" si="113"/>
        <v>2.9088880605514649E-5</v>
      </c>
      <c r="AS1183" s="119" t="s">
        <v>53</v>
      </c>
      <c r="AT1183" s="117">
        <v>1</v>
      </c>
      <c r="AU1183" s="10">
        <v>30612.244897959183</v>
      </c>
      <c r="AV1183" s="8"/>
    </row>
    <row r="1184" spans="1:48" x14ac:dyDescent="0.25">
      <c r="A1184" s="6">
        <v>11181</v>
      </c>
      <c r="B1184" s="6">
        <v>449676</v>
      </c>
      <c r="C1184" s="6">
        <v>5424515</v>
      </c>
      <c r="D1184" s="205">
        <v>18</v>
      </c>
      <c r="E1184" s="6" t="s">
        <v>195</v>
      </c>
      <c r="F1184" s="6">
        <v>1</v>
      </c>
      <c r="G1184" s="6">
        <v>90</v>
      </c>
      <c r="H1184" s="6">
        <v>90</v>
      </c>
      <c r="I1184" s="6">
        <v>150</v>
      </c>
      <c r="J1184" s="6">
        <f t="shared" si="108"/>
        <v>13500</v>
      </c>
      <c r="K1184" s="6"/>
      <c r="L1184" s="84">
        <f t="shared" si="110"/>
        <v>13775.510204081633</v>
      </c>
      <c r="M1184" s="7"/>
      <c r="N1184" s="7"/>
      <c r="O1184" s="7"/>
      <c r="P1184" s="7"/>
      <c r="Q1184" s="7"/>
      <c r="R1184" s="7"/>
      <c r="S1184" s="119" t="s">
        <v>54</v>
      </c>
      <c r="T1184" s="117">
        <v>1</v>
      </c>
      <c r="U1184" s="10">
        <v>0</v>
      </c>
      <c r="V1184" s="98">
        <f t="shared" si="111"/>
        <v>0</v>
      </c>
      <c r="W1184" s="119" t="s">
        <v>54</v>
      </c>
      <c r="X1184" s="117">
        <v>1</v>
      </c>
      <c r="Y1184" s="10">
        <v>0</v>
      </c>
      <c r="Z1184" s="98"/>
      <c r="AA1184" s="9">
        <v>147</v>
      </c>
      <c r="AB1184" s="119" t="s">
        <v>54</v>
      </c>
      <c r="AC1184" s="117">
        <v>1</v>
      </c>
      <c r="AD1184" s="10">
        <v>0</v>
      </c>
      <c r="AE1184" s="110">
        <f>(Tabelle1[[#This Row],[gesamter Wärmebedarf unter Berücksichtigung Wirkungsgrad Gasfeuerungsanlage (Gas) '[kWh/a'] 2030]]*0.7)/8760</f>
        <v>0</v>
      </c>
      <c r="AF1184" s="8">
        <f t="shared" si="109"/>
        <v>0</v>
      </c>
      <c r="AG1184" s="119" t="s">
        <v>54</v>
      </c>
      <c r="AH1184" s="117">
        <v>1</v>
      </c>
      <c r="AI1184" s="10">
        <v>0</v>
      </c>
      <c r="AJ1184" s="98">
        <f t="shared" si="112"/>
        <v>0</v>
      </c>
      <c r="AK1184" s="119" t="s">
        <v>54</v>
      </c>
      <c r="AL1184" s="117">
        <v>1</v>
      </c>
      <c r="AM1184" s="10">
        <v>0</v>
      </c>
      <c r="AN1184" s="98"/>
      <c r="AO1184" s="119" t="s">
        <v>54</v>
      </c>
      <c r="AP1184" s="117">
        <v>1</v>
      </c>
      <c r="AQ1184" s="10">
        <v>0</v>
      </c>
      <c r="AR1184" s="98">
        <f t="shared" si="113"/>
        <v>0</v>
      </c>
      <c r="AS1184" s="119" t="s">
        <v>54</v>
      </c>
      <c r="AT1184" s="117">
        <v>1</v>
      </c>
      <c r="AU1184" s="10">
        <v>0</v>
      </c>
      <c r="AV1184" s="8"/>
    </row>
    <row r="1185" spans="1:48" x14ac:dyDescent="0.25">
      <c r="A1185" s="6">
        <v>11182</v>
      </c>
      <c r="B1185" s="6">
        <v>449706</v>
      </c>
      <c r="C1185" s="6">
        <v>5424499</v>
      </c>
      <c r="D1185" s="205">
        <v>15</v>
      </c>
      <c r="E1185" s="75" t="s">
        <v>210</v>
      </c>
      <c r="F1185" s="6">
        <v>6.73</v>
      </c>
      <c r="G1185" s="6">
        <v>70</v>
      </c>
      <c r="H1185" s="6">
        <v>471.1</v>
      </c>
      <c r="I1185" s="6">
        <v>380</v>
      </c>
      <c r="J1185" s="6">
        <f t="shared" si="108"/>
        <v>179018</v>
      </c>
      <c r="K1185" s="6"/>
      <c r="L1185" s="84">
        <f t="shared" si="110"/>
        <v>182671.42857142858</v>
      </c>
      <c r="M1185" s="7"/>
      <c r="N1185" s="7"/>
      <c r="O1185" s="7"/>
      <c r="P1185" s="7"/>
      <c r="Q1185" s="7"/>
      <c r="R1185" s="7"/>
      <c r="S1185" s="119" t="s">
        <v>53</v>
      </c>
      <c r="T1185" s="117">
        <v>6.73</v>
      </c>
      <c r="U1185" s="10">
        <v>182671.42857142858</v>
      </c>
      <c r="V1185" s="98">
        <f t="shared" si="111"/>
        <v>3.6529109017693494E-4</v>
      </c>
      <c r="W1185" s="119" t="s">
        <v>53</v>
      </c>
      <c r="X1185" s="117">
        <v>6.73</v>
      </c>
      <c r="Y1185" s="10">
        <v>182671.42857142858</v>
      </c>
      <c r="Z1185" s="98"/>
      <c r="AA1185" s="9">
        <v>1068</v>
      </c>
      <c r="AB1185" s="119" t="s">
        <v>53</v>
      </c>
      <c r="AC1185" s="117">
        <v>6.73</v>
      </c>
      <c r="AD1185" s="10">
        <v>182671.42857142858</v>
      </c>
      <c r="AE1185" s="110">
        <f>(Tabelle1[[#This Row],[gesamter Wärmebedarf unter Berücksichtigung Wirkungsgrad Gasfeuerungsanlage (Gas) '[kWh/a'] 2030]]*0.7)/8760</f>
        <v>14.59703196347032</v>
      </c>
      <c r="AF1185" s="8">
        <f t="shared" si="109"/>
        <v>3.5315754697636524E-4</v>
      </c>
      <c r="AG1185" s="119" t="s">
        <v>53</v>
      </c>
      <c r="AH1185" s="117">
        <v>6.73</v>
      </c>
      <c r="AI1185" s="10">
        <v>182671.42857142858</v>
      </c>
      <c r="AJ1185" s="98">
        <f t="shared" si="112"/>
        <v>1.7358110760793408E-4</v>
      </c>
      <c r="AK1185" s="119" t="s">
        <v>53</v>
      </c>
      <c r="AL1185" s="117">
        <v>6.73</v>
      </c>
      <c r="AM1185" s="10">
        <v>182671.42857142858</v>
      </c>
      <c r="AN1185" s="98"/>
      <c r="AO1185" s="119" t="s">
        <v>53</v>
      </c>
      <c r="AP1185" s="117">
        <v>6.73</v>
      </c>
      <c r="AQ1185" s="10">
        <v>182671.42857142858</v>
      </c>
      <c r="AR1185" s="98">
        <f t="shared" si="113"/>
        <v>1.7358110760793408E-4</v>
      </c>
      <c r="AS1185" s="119" t="s">
        <v>53</v>
      </c>
      <c r="AT1185" s="117">
        <v>6.73</v>
      </c>
      <c r="AU1185" s="10">
        <v>182671.42857142858</v>
      </c>
      <c r="AV1185" s="8"/>
    </row>
    <row r="1186" spans="1:48" x14ac:dyDescent="0.25">
      <c r="A1186" s="6">
        <v>11183</v>
      </c>
      <c r="B1186" s="6">
        <v>449691</v>
      </c>
      <c r="C1186" s="6">
        <v>5424526</v>
      </c>
      <c r="D1186" s="205">
        <v>12</v>
      </c>
      <c r="E1186" s="6" t="s">
        <v>195</v>
      </c>
      <c r="F1186" s="6">
        <v>1</v>
      </c>
      <c r="G1186" s="6">
        <v>90</v>
      </c>
      <c r="H1186" s="6">
        <v>90</v>
      </c>
      <c r="I1186" s="6">
        <v>230</v>
      </c>
      <c r="J1186" s="6">
        <f t="shared" si="108"/>
        <v>20700</v>
      </c>
      <c r="K1186" s="6"/>
      <c r="L1186" s="84">
        <f t="shared" si="110"/>
        <v>21122.448979591838</v>
      </c>
      <c r="M1186" s="7"/>
      <c r="N1186" s="7"/>
      <c r="O1186" s="7"/>
      <c r="P1186" s="7"/>
      <c r="Q1186" s="7"/>
      <c r="R1186" s="7"/>
      <c r="S1186" s="119" t="s">
        <v>54</v>
      </c>
      <c r="T1186" s="117">
        <v>1</v>
      </c>
      <c r="U1186" s="10">
        <v>0</v>
      </c>
      <c r="V1186" s="98">
        <f t="shared" si="111"/>
        <v>0</v>
      </c>
      <c r="W1186" s="119" t="s">
        <v>54</v>
      </c>
      <c r="X1186" s="117">
        <v>1</v>
      </c>
      <c r="Y1186" s="10">
        <v>0</v>
      </c>
      <c r="Z1186" s="98"/>
      <c r="AA1186" s="9">
        <v>217</v>
      </c>
      <c r="AB1186" s="119" t="s">
        <v>54</v>
      </c>
      <c r="AC1186" s="117">
        <v>1</v>
      </c>
      <c r="AD1186" s="10">
        <v>0</v>
      </c>
      <c r="AE1186" s="110">
        <f>(Tabelle1[[#This Row],[gesamter Wärmebedarf unter Berücksichtigung Wirkungsgrad Gasfeuerungsanlage (Gas) '[kWh/a'] 2030]]*0.7)/8760</f>
        <v>0</v>
      </c>
      <c r="AF1186" s="8">
        <f t="shared" si="109"/>
        <v>0</v>
      </c>
      <c r="AG1186" s="119" t="s">
        <v>54</v>
      </c>
      <c r="AH1186" s="117">
        <v>1</v>
      </c>
      <c r="AI1186" s="10">
        <v>0</v>
      </c>
      <c r="AJ1186" s="98">
        <f t="shared" si="112"/>
        <v>0</v>
      </c>
      <c r="AK1186" s="119" t="s">
        <v>54</v>
      </c>
      <c r="AL1186" s="117">
        <v>1</v>
      </c>
      <c r="AM1186" s="10">
        <v>0</v>
      </c>
      <c r="AN1186" s="98"/>
      <c r="AO1186" s="119" t="s">
        <v>54</v>
      </c>
      <c r="AP1186" s="117">
        <v>1</v>
      </c>
      <c r="AQ1186" s="10">
        <v>0</v>
      </c>
      <c r="AR1186" s="98">
        <f t="shared" si="113"/>
        <v>0</v>
      </c>
      <c r="AS1186" s="119" t="s">
        <v>54</v>
      </c>
      <c r="AT1186" s="117">
        <v>1</v>
      </c>
      <c r="AU1186" s="10">
        <v>0</v>
      </c>
      <c r="AV1186" s="8"/>
    </row>
    <row r="1187" spans="1:48" x14ac:dyDescent="0.25">
      <c r="A1187" s="6">
        <v>11184</v>
      </c>
      <c r="B1187" s="6">
        <v>449688</v>
      </c>
      <c r="C1187" s="6">
        <v>5424531</v>
      </c>
      <c r="D1187" s="205">
        <v>18</v>
      </c>
      <c r="E1187" s="6" t="s">
        <v>212</v>
      </c>
      <c r="F1187" s="6">
        <v>1</v>
      </c>
      <c r="G1187" s="6">
        <v>150</v>
      </c>
      <c r="H1187" s="6">
        <v>150</v>
      </c>
      <c r="I1187" s="6">
        <v>150</v>
      </c>
      <c r="J1187" s="6">
        <f t="shared" si="108"/>
        <v>22500</v>
      </c>
      <c r="K1187" s="6"/>
      <c r="L1187" s="84">
        <f t="shared" si="110"/>
        <v>22959.18367346939</v>
      </c>
      <c r="M1187" s="7"/>
      <c r="N1187" s="7"/>
      <c r="O1187" s="7"/>
      <c r="P1187" s="7"/>
      <c r="Q1187" s="7"/>
      <c r="R1187" s="7"/>
      <c r="S1187" s="119" t="s">
        <v>53</v>
      </c>
      <c r="T1187" s="117">
        <v>1</v>
      </c>
      <c r="U1187" s="10">
        <v>22959.18367346939</v>
      </c>
      <c r="V1187" s="98">
        <f t="shared" si="111"/>
        <v>4.5911860980354138E-5</v>
      </c>
      <c r="W1187" s="119" t="s">
        <v>53</v>
      </c>
      <c r="X1187" s="117">
        <v>1</v>
      </c>
      <c r="Y1187" s="10">
        <v>22959.18367346939</v>
      </c>
      <c r="Z1187" s="98"/>
      <c r="AA1187" s="9">
        <v>1096</v>
      </c>
      <c r="AB1187" s="119" t="s">
        <v>53</v>
      </c>
      <c r="AC1187" s="117">
        <v>1</v>
      </c>
      <c r="AD1187" s="10">
        <v>22959.18367346939</v>
      </c>
      <c r="AE1187" s="110">
        <f>(Tabelle1[[#This Row],[gesamter Wärmebedarf unter Berücksichtigung Wirkungsgrad Gasfeuerungsanlage (Gas) '[kWh/a'] 2030]]*0.7)/8760</f>
        <v>1.8346379647749511</v>
      </c>
      <c r="AF1187" s="8">
        <f t="shared" si="109"/>
        <v>4.4386848288821333E-5</v>
      </c>
      <c r="AG1187" s="119" t="s">
        <v>53</v>
      </c>
      <c r="AH1187" s="117">
        <v>1</v>
      </c>
      <c r="AI1187" s="10">
        <v>22959.18367346939</v>
      </c>
      <c r="AJ1187" s="98">
        <f t="shared" si="112"/>
        <v>2.1816660454135991E-5</v>
      </c>
      <c r="AK1187" s="119" t="s">
        <v>53</v>
      </c>
      <c r="AL1187" s="117">
        <v>1</v>
      </c>
      <c r="AM1187" s="10">
        <v>22959.18367346939</v>
      </c>
      <c r="AN1187" s="98"/>
      <c r="AO1187" s="119" t="s">
        <v>53</v>
      </c>
      <c r="AP1187" s="117">
        <v>1</v>
      </c>
      <c r="AQ1187" s="10">
        <v>22959.18367346939</v>
      </c>
      <c r="AR1187" s="98">
        <f t="shared" si="113"/>
        <v>2.1816660454135991E-5</v>
      </c>
      <c r="AS1187" s="119" t="s">
        <v>53</v>
      </c>
      <c r="AT1187" s="117">
        <v>1</v>
      </c>
      <c r="AU1187" s="10">
        <v>22959.18367346939</v>
      </c>
      <c r="AV1187" s="8"/>
    </row>
    <row r="1188" spans="1:48" x14ac:dyDescent="0.25">
      <c r="A1188" s="6">
        <v>11185</v>
      </c>
      <c r="B1188" s="6">
        <v>449717</v>
      </c>
      <c r="C1188" s="6">
        <v>5424511</v>
      </c>
      <c r="D1188" s="205">
        <v>17</v>
      </c>
      <c r="E1188" s="6" t="s">
        <v>212</v>
      </c>
      <c r="F1188" s="6">
        <v>1</v>
      </c>
      <c r="G1188" s="6">
        <v>150</v>
      </c>
      <c r="H1188" s="6">
        <v>150</v>
      </c>
      <c r="I1188" s="6">
        <v>190</v>
      </c>
      <c r="J1188" s="6">
        <f t="shared" si="108"/>
        <v>28500</v>
      </c>
      <c r="K1188" s="6"/>
      <c r="L1188" s="84">
        <f t="shared" si="110"/>
        <v>29081.632653061224</v>
      </c>
      <c r="M1188" s="7"/>
      <c r="N1188" s="7"/>
      <c r="O1188" s="7"/>
      <c r="P1188" s="7"/>
      <c r="Q1188" s="7"/>
      <c r="R1188" s="7"/>
      <c r="S1188" s="119" t="s">
        <v>54</v>
      </c>
      <c r="T1188" s="117">
        <v>1</v>
      </c>
      <c r="U1188" s="10">
        <v>0</v>
      </c>
      <c r="V1188" s="98">
        <f t="shared" si="111"/>
        <v>0</v>
      </c>
      <c r="W1188" s="119" t="s">
        <v>54</v>
      </c>
      <c r="X1188" s="117">
        <v>1</v>
      </c>
      <c r="Y1188" s="10">
        <v>0</v>
      </c>
      <c r="Z1188" s="98"/>
      <c r="AA1188" s="9">
        <v>788</v>
      </c>
      <c r="AB1188" s="119" t="s">
        <v>54</v>
      </c>
      <c r="AC1188" s="117">
        <v>1</v>
      </c>
      <c r="AD1188" s="10">
        <v>0</v>
      </c>
      <c r="AE1188" s="110">
        <f>(Tabelle1[[#This Row],[gesamter Wärmebedarf unter Berücksichtigung Wirkungsgrad Gasfeuerungsanlage (Gas) '[kWh/a'] 2030]]*0.7)/8760</f>
        <v>0</v>
      </c>
      <c r="AF1188" s="8">
        <f t="shared" si="109"/>
        <v>0</v>
      </c>
      <c r="AG1188" s="119" t="s">
        <v>54</v>
      </c>
      <c r="AH1188" s="117">
        <v>1</v>
      </c>
      <c r="AI1188" s="10">
        <v>0</v>
      </c>
      <c r="AJ1188" s="98">
        <f t="shared" si="112"/>
        <v>0</v>
      </c>
      <c r="AK1188" s="119" t="s">
        <v>54</v>
      </c>
      <c r="AL1188" s="117">
        <v>1</v>
      </c>
      <c r="AM1188" s="10">
        <v>0</v>
      </c>
      <c r="AN1188" s="98"/>
      <c r="AO1188" s="119" t="s">
        <v>54</v>
      </c>
      <c r="AP1188" s="117">
        <v>1</v>
      </c>
      <c r="AQ1188" s="10">
        <v>0</v>
      </c>
      <c r="AR1188" s="98">
        <f t="shared" si="113"/>
        <v>0</v>
      </c>
      <c r="AS1188" s="119" t="s">
        <v>54</v>
      </c>
      <c r="AT1188" s="117">
        <v>1</v>
      </c>
      <c r="AU1188" s="10">
        <v>0</v>
      </c>
      <c r="AV1188" s="8"/>
    </row>
    <row r="1189" spans="1:48" x14ac:dyDescent="0.25">
      <c r="A1189" s="6">
        <v>11186</v>
      </c>
      <c r="B1189" s="6">
        <v>449702</v>
      </c>
      <c r="C1189" s="6">
        <v>5424538</v>
      </c>
      <c r="D1189" s="205">
        <v>12</v>
      </c>
      <c r="E1189" s="6" t="s">
        <v>212</v>
      </c>
      <c r="F1189" s="6">
        <v>1</v>
      </c>
      <c r="G1189" s="6">
        <v>150</v>
      </c>
      <c r="H1189" s="6">
        <v>150</v>
      </c>
      <c r="I1189" s="6">
        <v>30</v>
      </c>
      <c r="J1189" s="6">
        <f t="shared" si="108"/>
        <v>4500</v>
      </c>
      <c r="K1189" s="6"/>
      <c r="L1189" s="84">
        <f t="shared" si="110"/>
        <v>4591.8367346938776</v>
      </c>
      <c r="M1189" s="7"/>
      <c r="N1189" s="7"/>
      <c r="O1189" s="7"/>
      <c r="P1189" s="7"/>
      <c r="Q1189" s="7"/>
      <c r="R1189" s="7"/>
      <c r="S1189" s="119" t="s">
        <v>54</v>
      </c>
      <c r="T1189" s="117">
        <v>1</v>
      </c>
      <c r="U1189" s="10">
        <v>0</v>
      </c>
      <c r="V1189" s="98">
        <f t="shared" si="111"/>
        <v>0</v>
      </c>
      <c r="W1189" s="119" t="s">
        <v>54</v>
      </c>
      <c r="X1189" s="117">
        <v>1</v>
      </c>
      <c r="Y1189" s="10">
        <v>0</v>
      </c>
      <c r="Z1189" s="98"/>
      <c r="AA1189" s="9">
        <v>229</v>
      </c>
      <c r="AB1189" s="119" t="s">
        <v>54</v>
      </c>
      <c r="AC1189" s="117">
        <v>1</v>
      </c>
      <c r="AD1189" s="10">
        <v>0</v>
      </c>
      <c r="AE1189" s="110">
        <f>(Tabelle1[[#This Row],[gesamter Wärmebedarf unter Berücksichtigung Wirkungsgrad Gasfeuerungsanlage (Gas) '[kWh/a'] 2030]]*0.7)/8760</f>
        <v>0</v>
      </c>
      <c r="AF1189" s="8">
        <f t="shared" si="109"/>
        <v>0</v>
      </c>
      <c r="AG1189" s="119" t="s">
        <v>54</v>
      </c>
      <c r="AH1189" s="117">
        <v>1</v>
      </c>
      <c r="AI1189" s="10">
        <v>0</v>
      </c>
      <c r="AJ1189" s="98">
        <f t="shared" si="112"/>
        <v>0</v>
      </c>
      <c r="AK1189" s="119" t="s">
        <v>54</v>
      </c>
      <c r="AL1189" s="117">
        <v>1</v>
      </c>
      <c r="AM1189" s="10">
        <v>0</v>
      </c>
      <c r="AN1189" s="98"/>
      <c r="AO1189" s="119" t="s">
        <v>54</v>
      </c>
      <c r="AP1189" s="117">
        <v>1</v>
      </c>
      <c r="AQ1189" s="10">
        <v>0</v>
      </c>
      <c r="AR1189" s="98">
        <f t="shared" si="113"/>
        <v>0</v>
      </c>
      <c r="AS1189" s="119" t="s">
        <v>54</v>
      </c>
      <c r="AT1189" s="117">
        <v>1</v>
      </c>
      <c r="AU1189" s="10">
        <v>0</v>
      </c>
      <c r="AV1189" s="8"/>
    </row>
    <row r="1190" spans="1:48" x14ac:dyDescent="0.25">
      <c r="A1190" s="6">
        <v>11187</v>
      </c>
      <c r="B1190" s="6">
        <v>449697</v>
      </c>
      <c r="C1190" s="6">
        <v>5424546</v>
      </c>
      <c r="D1190" s="205">
        <v>21</v>
      </c>
      <c r="E1190" s="75" t="s">
        <v>210</v>
      </c>
      <c r="F1190" s="6">
        <v>6.73</v>
      </c>
      <c r="G1190" s="6">
        <v>70</v>
      </c>
      <c r="H1190" s="6">
        <v>471.1</v>
      </c>
      <c r="I1190" s="6">
        <v>110</v>
      </c>
      <c r="J1190" s="6">
        <f t="shared" si="108"/>
        <v>51821</v>
      </c>
      <c r="K1190" s="6"/>
      <c r="L1190" s="84">
        <f t="shared" si="110"/>
        <v>52878.571428571428</v>
      </c>
      <c r="M1190" s="7"/>
      <c r="N1190" s="7"/>
      <c r="O1190" s="7"/>
      <c r="P1190" s="7"/>
      <c r="Q1190" s="7"/>
      <c r="R1190" s="7"/>
      <c r="S1190" s="119" t="s">
        <v>53</v>
      </c>
      <c r="T1190" s="117">
        <v>6.73</v>
      </c>
      <c r="U1190" s="10">
        <v>52878.571428571428</v>
      </c>
      <c r="V1190" s="98">
        <f t="shared" si="111"/>
        <v>1.0574215768279696E-4</v>
      </c>
      <c r="W1190" s="119" t="s">
        <v>53</v>
      </c>
      <c r="X1190" s="117">
        <v>6.73</v>
      </c>
      <c r="Y1190" s="10">
        <v>52878.571428571428</v>
      </c>
      <c r="Z1190" s="98"/>
      <c r="AA1190" s="9">
        <v>315</v>
      </c>
      <c r="AB1190" s="119" t="s">
        <v>53</v>
      </c>
      <c r="AC1190" s="117">
        <v>6.73</v>
      </c>
      <c r="AD1190" s="10">
        <v>52878.571428571428</v>
      </c>
      <c r="AE1190" s="110">
        <f>(Tabelle1[[#This Row],[gesamter Wärmebedarf unter Berücksichtigung Wirkungsgrad Gasfeuerungsanlage (Gas) '[kWh/a'] 2030]]*0.7)/8760</f>
        <v>4.2254566210045663</v>
      </c>
      <c r="AF1190" s="8">
        <f t="shared" si="109"/>
        <v>1.0222981623000046E-4</v>
      </c>
      <c r="AG1190" s="119" t="s">
        <v>53</v>
      </c>
      <c r="AH1190" s="117">
        <v>6.73</v>
      </c>
      <c r="AI1190" s="10">
        <v>52878.571428571428</v>
      </c>
      <c r="AJ1190" s="98">
        <f t="shared" si="112"/>
        <v>5.0247162728612495E-5</v>
      </c>
      <c r="AK1190" s="119" t="s">
        <v>53</v>
      </c>
      <c r="AL1190" s="117">
        <v>6.73</v>
      </c>
      <c r="AM1190" s="10">
        <v>52878.571428571428</v>
      </c>
      <c r="AN1190" s="98"/>
      <c r="AO1190" s="119" t="s">
        <v>53</v>
      </c>
      <c r="AP1190" s="117">
        <v>6.73</v>
      </c>
      <c r="AQ1190" s="10">
        <v>52878.571428571428</v>
      </c>
      <c r="AR1190" s="98">
        <f t="shared" si="113"/>
        <v>5.0247162728612495E-5</v>
      </c>
      <c r="AS1190" s="119" t="s">
        <v>53</v>
      </c>
      <c r="AT1190" s="117">
        <v>6.73</v>
      </c>
      <c r="AU1190" s="10">
        <v>52878.571428571428</v>
      </c>
      <c r="AV1190" s="8"/>
    </row>
    <row r="1191" spans="1:48" x14ac:dyDescent="0.25">
      <c r="A1191" s="6">
        <v>11188</v>
      </c>
      <c r="B1191" s="6">
        <v>449726</v>
      </c>
      <c r="C1191" s="6">
        <v>5424527</v>
      </c>
      <c r="D1191" s="205">
        <v>14</v>
      </c>
      <c r="E1191" s="6" t="s">
        <v>211</v>
      </c>
      <c r="F1191" s="6">
        <v>2</v>
      </c>
      <c r="G1191" s="6">
        <v>112</v>
      </c>
      <c r="H1191" s="6">
        <v>224</v>
      </c>
      <c r="I1191" s="6">
        <v>140</v>
      </c>
      <c r="J1191" s="6">
        <f t="shared" si="108"/>
        <v>31360</v>
      </c>
      <c r="K1191" s="6"/>
      <c r="L1191" s="84">
        <f t="shared" si="110"/>
        <v>32000</v>
      </c>
      <c r="M1191" s="7"/>
      <c r="N1191" s="7"/>
      <c r="O1191" s="7"/>
      <c r="P1191" s="7"/>
      <c r="Q1191" s="7"/>
      <c r="R1191" s="7"/>
      <c r="S1191" s="119" t="s">
        <v>53</v>
      </c>
      <c r="T1191" s="117">
        <v>2</v>
      </c>
      <c r="U1191" s="10">
        <v>32000</v>
      </c>
      <c r="V1191" s="98">
        <f t="shared" si="111"/>
        <v>6.3990931570840246E-5</v>
      </c>
      <c r="W1191" s="119" t="s">
        <v>53</v>
      </c>
      <c r="X1191" s="117">
        <v>2</v>
      </c>
      <c r="Y1191" s="10">
        <v>32000</v>
      </c>
      <c r="Z1191" s="98"/>
      <c r="AA1191" s="9">
        <v>412</v>
      </c>
      <c r="AB1191" s="119" t="s">
        <v>53</v>
      </c>
      <c r="AC1191" s="117">
        <v>2</v>
      </c>
      <c r="AD1191" s="10">
        <v>32000</v>
      </c>
      <c r="AE1191" s="110">
        <f>(Tabelle1[[#This Row],[gesamter Wärmebedarf unter Berücksichtigung Wirkungsgrad Gasfeuerungsanlage (Gas) '[kWh/a'] 2030]]*0.7)/8760</f>
        <v>2.5570776255707761</v>
      </c>
      <c r="AF1191" s="8">
        <f t="shared" si="109"/>
        <v>6.1865402770552755E-5</v>
      </c>
      <c r="AG1191" s="119" t="s">
        <v>53</v>
      </c>
      <c r="AH1191" s="117">
        <v>2</v>
      </c>
      <c r="AI1191" s="10">
        <v>32000</v>
      </c>
      <c r="AJ1191" s="98">
        <f t="shared" si="112"/>
        <v>3.0407576526297987E-5</v>
      </c>
      <c r="AK1191" s="119" t="s">
        <v>53</v>
      </c>
      <c r="AL1191" s="117">
        <v>2</v>
      </c>
      <c r="AM1191" s="10">
        <v>32000</v>
      </c>
      <c r="AN1191" s="98"/>
      <c r="AO1191" s="119" t="s">
        <v>54</v>
      </c>
      <c r="AP1191" s="117">
        <v>2</v>
      </c>
      <c r="AQ1191" s="10">
        <v>0</v>
      </c>
      <c r="AR1191" s="98">
        <f t="shared" si="113"/>
        <v>0</v>
      </c>
      <c r="AS1191" s="119" t="s">
        <v>54</v>
      </c>
      <c r="AT1191" s="117">
        <v>2</v>
      </c>
      <c r="AU1191" s="10">
        <v>0</v>
      </c>
      <c r="AV1191" s="8"/>
    </row>
    <row r="1192" spans="1:48" x14ac:dyDescent="0.25">
      <c r="A1192" s="6">
        <v>11189</v>
      </c>
      <c r="B1192" s="6">
        <v>449738</v>
      </c>
      <c r="C1192" s="6">
        <v>5424542</v>
      </c>
      <c r="D1192" s="205">
        <v>12</v>
      </c>
      <c r="E1192" s="6" t="s">
        <v>212</v>
      </c>
      <c r="F1192" s="6">
        <v>1</v>
      </c>
      <c r="G1192" s="6">
        <v>150</v>
      </c>
      <c r="H1192" s="6">
        <v>150</v>
      </c>
      <c r="I1192" s="6">
        <v>140</v>
      </c>
      <c r="J1192" s="6">
        <f t="shared" si="108"/>
        <v>21000</v>
      </c>
      <c r="K1192" s="6"/>
      <c r="L1192" s="84">
        <f t="shared" si="110"/>
        <v>21428.571428571428</v>
      </c>
      <c r="M1192" s="7"/>
      <c r="N1192" s="7"/>
      <c r="O1192" s="7"/>
      <c r="P1192" s="7"/>
      <c r="Q1192" s="7"/>
      <c r="R1192" s="7"/>
      <c r="S1192" s="119" t="s">
        <v>54</v>
      </c>
      <c r="T1192" s="117">
        <v>1</v>
      </c>
      <c r="U1192" s="10">
        <v>0</v>
      </c>
      <c r="V1192" s="98">
        <f t="shared" si="111"/>
        <v>0</v>
      </c>
      <c r="W1192" s="119" t="s">
        <v>54</v>
      </c>
      <c r="X1192" s="117">
        <v>1</v>
      </c>
      <c r="Y1192" s="10">
        <v>0</v>
      </c>
      <c r="Z1192" s="98"/>
      <c r="AA1192" s="9">
        <v>1326</v>
      </c>
      <c r="AB1192" s="119" t="s">
        <v>54</v>
      </c>
      <c r="AC1192" s="117">
        <v>1</v>
      </c>
      <c r="AD1192" s="10">
        <v>0</v>
      </c>
      <c r="AE1192" s="110">
        <f>(Tabelle1[[#This Row],[gesamter Wärmebedarf unter Berücksichtigung Wirkungsgrad Gasfeuerungsanlage (Gas) '[kWh/a'] 2030]]*0.7)/8760</f>
        <v>0</v>
      </c>
      <c r="AF1192" s="8">
        <f t="shared" si="109"/>
        <v>0</v>
      </c>
      <c r="AG1192" s="119" t="s">
        <v>54</v>
      </c>
      <c r="AH1192" s="117">
        <v>1</v>
      </c>
      <c r="AI1192" s="10">
        <v>0</v>
      </c>
      <c r="AJ1192" s="98">
        <f t="shared" si="112"/>
        <v>0</v>
      </c>
      <c r="AK1192" s="119" t="s">
        <v>54</v>
      </c>
      <c r="AL1192" s="117">
        <v>1</v>
      </c>
      <c r="AM1192" s="10">
        <v>0</v>
      </c>
      <c r="AN1192" s="98"/>
      <c r="AO1192" s="119" t="s">
        <v>54</v>
      </c>
      <c r="AP1192" s="117">
        <v>1</v>
      </c>
      <c r="AQ1192" s="10">
        <v>0</v>
      </c>
      <c r="AR1192" s="98">
        <f t="shared" si="113"/>
        <v>0</v>
      </c>
      <c r="AS1192" s="119" t="s">
        <v>54</v>
      </c>
      <c r="AT1192" s="117">
        <v>1</v>
      </c>
      <c r="AU1192" s="10">
        <v>0</v>
      </c>
      <c r="AV1192" s="8"/>
    </row>
    <row r="1193" spans="1:48" x14ac:dyDescent="0.25">
      <c r="A1193" s="6">
        <v>11190</v>
      </c>
      <c r="B1193" s="6">
        <v>449731</v>
      </c>
      <c r="C1193" s="6">
        <v>5424577</v>
      </c>
      <c r="D1193" s="205">
        <v>13</v>
      </c>
      <c r="E1193" s="75" t="s">
        <v>210</v>
      </c>
      <c r="F1193" s="6">
        <v>6.73</v>
      </c>
      <c r="G1193" s="6">
        <v>70</v>
      </c>
      <c r="H1193" s="6">
        <v>471.1</v>
      </c>
      <c r="I1193" s="6">
        <v>230</v>
      </c>
      <c r="J1193" s="6">
        <f t="shared" si="108"/>
        <v>108353</v>
      </c>
      <c r="K1193" s="6"/>
      <c r="L1193" s="84">
        <f t="shared" si="110"/>
        <v>110564.28571428571</v>
      </c>
      <c r="M1193" s="7"/>
      <c r="N1193" s="7"/>
      <c r="O1193" s="7"/>
      <c r="P1193" s="7"/>
      <c r="Q1193" s="7"/>
      <c r="R1193" s="7"/>
      <c r="S1193" s="119" t="s">
        <v>54</v>
      </c>
      <c r="T1193" s="117">
        <v>6.73</v>
      </c>
      <c r="U1193" s="10">
        <v>0</v>
      </c>
      <c r="V1193" s="98">
        <f t="shared" si="111"/>
        <v>0</v>
      </c>
      <c r="W1193" s="119" t="s">
        <v>54</v>
      </c>
      <c r="X1193" s="117">
        <v>6.73</v>
      </c>
      <c r="Y1193" s="10">
        <v>0</v>
      </c>
      <c r="Z1193" s="98"/>
      <c r="AA1193" s="9">
        <v>1365</v>
      </c>
      <c r="AB1193" s="119" t="s">
        <v>54</v>
      </c>
      <c r="AC1193" s="117">
        <v>6.73</v>
      </c>
      <c r="AD1193" s="10">
        <v>0</v>
      </c>
      <c r="AE1193" s="110">
        <f>(Tabelle1[[#This Row],[gesamter Wärmebedarf unter Berücksichtigung Wirkungsgrad Gasfeuerungsanlage (Gas) '[kWh/a'] 2030]]*0.7)/8760</f>
        <v>0</v>
      </c>
      <c r="AF1193" s="8">
        <f t="shared" si="109"/>
        <v>0</v>
      </c>
      <c r="AG1193" s="119" t="s">
        <v>54</v>
      </c>
      <c r="AH1193" s="117">
        <v>6.73</v>
      </c>
      <c r="AI1193" s="10">
        <v>0</v>
      </c>
      <c r="AJ1193" s="98">
        <f t="shared" si="112"/>
        <v>0</v>
      </c>
      <c r="AK1193" s="119" t="s">
        <v>54</v>
      </c>
      <c r="AL1193" s="117">
        <v>6.73</v>
      </c>
      <c r="AM1193" s="10">
        <v>0</v>
      </c>
      <c r="AN1193" s="98"/>
      <c r="AO1193" s="119" t="s">
        <v>54</v>
      </c>
      <c r="AP1193" s="117">
        <v>6.73</v>
      </c>
      <c r="AQ1193" s="10">
        <v>0</v>
      </c>
      <c r="AR1193" s="98">
        <f t="shared" si="113"/>
        <v>0</v>
      </c>
      <c r="AS1193" s="119" t="s">
        <v>54</v>
      </c>
      <c r="AT1193" s="117">
        <v>6.73</v>
      </c>
      <c r="AU1193" s="10">
        <v>0</v>
      </c>
      <c r="AV1193" s="8"/>
    </row>
    <row r="1194" spans="1:48" x14ac:dyDescent="0.25">
      <c r="A1194" s="6">
        <v>11191</v>
      </c>
      <c r="B1194" s="6">
        <v>449712</v>
      </c>
      <c r="C1194" s="6">
        <v>5424561</v>
      </c>
      <c r="D1194" s="205">
        <v>12</v>
      </c>
      <c r="E1194" s="6" t="s">
        <v>212</v>
      </c>
      <c r="F1194" s="6">
        <v>1</v>
      </c>
      <c r="G1194" s="6">
        <v>150</v>
      </c>
      <c r="H1194" s="6">
        <v>150</v>
      </c>
      <c r="I1194" s="6">
        <v>200</v>
      </c>
      <c r="J1194" s="6">
        <f t="shared" si="108"/>
        <v>30000</v>
      </c>
      <c r="K1194" s="6"/>
      <c r="L1194" s="84">
        <f t="shared" si="110"/>
        <v>30612.244897959183</v>
      </c>
      <c r="M1194" s="7"/>
      <c r="N1194" s="7"/>
      <c r="O1194" s="7"/>
      <c r="P1194" s="7"/>
      <c r="Q1194" s="7"/>
      <c r="R1194" s="7"/>
      <c r="S1194" s="119" t="s">
        <v>53</v>
      </c>
      <c r="T1194" s="117">
        <v>1</v>
      </c>
      <c r="U1194" s="10">
        <v>30612.244897959183</v>
      </c>
      <c r="V1194" s="98">
        <f t="shared" si="111"/>
        <v>6.1215814640472175E-5</v>
      </c>
      <c r="W1194" s="119" t="s">
        <v>53</v>
      </c>
      <c r="X1194" s="117">
        <v>1</v>
      </c>
      <c r="Y1194" s="10">
        <v>30612.244897959183</v>
      </c>
      <c r="Z1194" s="98"/>
      <c r="AA1194" s="9">
        <v>1093</v>
      </c>
      <c r="AB1194" s="119" t="s">
        <v>53</v>
      </c>
      <c r="AC1194" s="117">
        <v>1</v>
      </c>
      <c r="AD1194" s="10">
        <v>30612.244897959183</v>
      </c>
      <c r="AE1194" s="110">
        <f>(Tabelle1[[#This Row],[gesamter Wärmebedarf unter Berücksichtigung Wirkungsgrad Gasfeuerungsanlage (Gas) '[kWh/a'] 2030]]*0.7)/8760</f>
        <v>2.4461839530332679</v>
      </c>
      <c r="AF1194" s="8">
        <f t="shared" si="109"/>
        <v>5.9182464385095113E-5</v>
      </c>
      <c r="AG1194" s="119" t="s">
        <v>53</v>
      </c>
      <c r="AH1194" s="117">
        <v>1</v>
      </c>
      <c r="AI1194" s="10">
        <v>30612.244897959183</v>
      </c>
      <c r="AJ1194" s="98">
        <f t="shared" si="112"/>
        <v>2.9088880605514649E-5</v>
      </c>
      <c r="AK1194" s="119" t="s">
        <v>53</v>
      </c>
      <c r="AL1194" s="117">
        <v>1</v>
      </c>
      <c r="AM1194" s="10">
        <v>30612.244897959183</v>
      </c>
      <c r="AN1194" s="98"/>
      <c r="AO1194" s="119" t="s">
        <v>54</v>
      </c>
      <c r="AP1194" s="117">
        <v>1</v>
      </c>
      <c r="AQ1194" s="10">
        <v>0</v>
      </c>
      <c r="AR1194" s="98">
        <f t="shared" si="113"/>
        <v>0</v>
      </c>
      <c r="AS1194" s="119" t="s">
        <v>54</v>
      </c>
      <c r="AT1194" s="117">
        <v>1</v>
      </c>
      <c r="AU1194" s="10">
        <v>0</v>
      </c>
      <c r="AV1194" s="8"/>
    </row>
    <row r="1195" spans="1:48" x14ac:dyDescent="0.25">
      <c r="A1195" s="6">
        <v>11192</v>
      </c>
      <c r="B1195" s="6">
        <v>449720</v>
      </c>
      <c r="C1195" s="6">
        <v>5424588</v>
      </c>
      <c r="D1195" s="205">
        <v>15</v>
      </c>
      <c r="E1195" s="6" t="s">
        <v>212</v>
      </c>
      <c r="F1195" s="6">
        <v>1</v>
      </c>
      <c r="G1195" s="6">
        <v>150</v>
      </c>
      <c r="H1195" s="6">
        <v>150</v>
      </c>
      <c r="I1195" s="6">
        <v>110</v>
      </c>
      <c r="J1195" s="6">
        <f t="shared" si="108"/>
        <v>16500</v>
      </c>
      <c r="K1195" s="6"/>
      <c r="L1195" s="84">
        <f t="shared" si="110"/>
        <v>16836.734693877552</v>
      </c>
      <c r="M1195" s="7"/>
      <c r="N1195" s="7"/>
      <c r="O1195" s="7"/>
      <c r="P1195" s="7"/>
      <c r="Q1195" s="7"/>
      <c r="R1195" s="7"/>
      <c r="S1195" s="119" t="s">
        <v>53</v>
      </c>
      <c r="T1195" s="117">
        <v>1</v>
      </c>
      <c r="U1195" s="10">
        <v>16836.734693877552</v>
      </c>
      <c r="V1195" s="98">
        <f t="shared" si="111"/>
        <v>3.3668698052259696E-5</v>
      </c>
      <c r="W1195" s="119" t="s">
        <v>53</v>
      </c>
      <c r="X1195" s="117">
        <v>1</v>
      </c>
      <c r="Y1195" s="10">
        <v>16836.734693877552</v>
      </c>
      <c r="Z1195" s="98"/>
      <c r="AA1195" s="9">
        <v>387</v>
      </c>
      <c r="AB1195" s="119" t="s">
        <v>53</v>
      </c>
      <c r="AC1195" s="117">
        <v>1</v>
      </c>
      <c r="AD1195" s="10">
        <v>16836.734693877552</v>
      </c>
      <c r="AE1195" s="110">
        <f>(Tabelle1[[#This Row],[gesamter Wärmebedarf unter Berücksichtigung Wirkungsgrad Gasfeuerungsanlage (Gas) '[kWh/a'] 2030]]*0.7)/8760</f>
        <v>1.3454011741682974</v>
      </c>
      <c r="AF1195" s="8">
        <f t="shared" si="109"/>
        <v>3.2550355411802309E-5</v>
      </c>
      <c r="AG1195" s="119" t="s">
        <v>53</v>
      </c>
      <c r="AH1195" s="117">
        <v>1</v>
      </c>
      <c r="AI1195" s="10">
        <v>16836.734693877552</v>
      </c>
      <c r="AJ1195" s="98">
        <f t="shared" si="112"/>
        <v>1.599888433303306E-5</v>
      </c>
      <c r="AK1195" s="119" t="s">
        <v>53</v>
      </c>
      <c r="AL1195" s="117">
        <v>1</v>
      </c>
      <c r="AM1195" s="10">
        <v>16836.734693877552</v>
      </c>
      <c r="AN1195" s="98"/>
      <c r="AO1195" s="119" t="s">
        <v>54</v>
      </c>
      <c r="AP1195" s="117">
        <v>1</v>
      </c>
      <c r="AQ1195" s="10">
        <v>0</v>
      </c>
      <c r="AR1195" s="98">
        <f t="shared" si="113"/>
        <v>0</v>
      </c>
      <c r="AS1195" s="119" t="s">
        <v>54</v>
      </c>
      <c r="AT1195" s="117">
        <v>1</v>
      </c>
      <c r="AU1195" s="10">
        <v>0</v>
      </c>
      <c r="AV1195" s="8"/>
    </row>
    <row r="1196" spans="1:48" x14ac:dyDescent="0.25">
      <c r="A1196" s="6">
        <v>11193</v>
      </c>
      <c r="B1196" s="6">
        <v>449603</v>
      </c>
      <c r="C1196" s="6">
        <v>5424485</v>
      </c>
      <c r="D1196" s="205">
        <v>14</v>
      </c>
      <c r="E1196" s="6" t="s">
        <v>195</v>
      </c>
      <c r="F1196" s="6">
        <v>1</v>
      </c>
      <c r="G1196" s="6">
        <v>90</v>
      </c>
      <c r="H1196" s="6">
        <v>90</v>
      </c>
      <c r="I1196" s="6">
        <v>70</v>
      </c>
      <c r="J1196" s="6">
        <f t="shared" si="108"/>
        <v>6300</v>
      </c>
      <c r="K1196" s="6"/>
      <c r="L1196" s="84">
        <f t="shared" si="110"/>
        <v>6428.5714285714284</v>
      </c>
      <c r="M1196" s="7"/>
      <c r="N1196" s="7"/>
      <c r="O1196" s="7"/>
      <c r="P1196" s="7"/>
      <c r="Q1196" s="7"/>
      <c r="R1196" s="7"/>
      <c r="S1196" s="119" t="s">
        <v>53</v>
      </c>
      <c r="T1196" s="117">
        <v>1</v>
      </c>
      <c r="U1196" s="10">
        <v>6428.5714285714284</v>
      </c>
      <c r="V1196" s="98">
        <f t="shared" si="111"/>
        <v>1.2855321074499158E-5</v>
      </c>
      <c r="W1196" s="119" t="s">
        <v>53</v>
      </c>
      <c r="X1196" s="117">
        <v>1</v>
      </c>
      <c r="Y1196" s="10">
        <v>6428.5714285714284</v>
      </c>
      <c r="Z1196" s="98"/>
      <c r="AA1196" s="9">
        <v>1180</v>
      </c>
      <c r="AB1196" s="119" t="s">
        <v>53</v>
      </c>
      <c r="AC1196" s="117">
        <v>1</v>
      </c>
      <c r="AD1196" s="10">
        <v>6428.5714285714284</v>
      </c>
      <c r="AE1196" s="110">
        <f>(Tabelle1[[#This Row],[gesamter Wärmebedarf unter Berücksichtigung Wirkungsgrad Gasfeuerungsanlage (Gas) '[kWh/a'] 2030]]*0.7)/8760</f>
        <v>0.51369863013698636</v>
      </c>
      <c r="AF1196" s="8">
        <f t="shared" si="109"/>
        <v>1.2428317520869972E-5</v>
      </c>
      <c r="AG1196" s="119" t="s">
        <v>54</v>
      </c>
      <c r="AH1196" s="117">
        <v>1</v>
      </c>
      <c r="AI1196" s="10">
        <v>0</v>
      </c>
      <c r="AJ1196" s="98">
        <f t="shared" si="112"/>
        <v>0</v>
      </c>
      <c r="AK1196" s="119" t="s">
        <v>54</v>
      </c>
      <c r="AL1196" s="117">
        <v>1</v>
      </c>
      <c r="AM1196" s="10">
        <v>0</v>
      </c>
      <c r="AN1196" s="98"/>
      <c r="AO1196" s="119" t="s">
        <v>54</v>
      </c>
      <c r="AP1196" s="117">
        <v>1</v>
      </c>
      <c r="AQ1196" s="10">
        <v>0</v>
      </c>
      <c r="AR1196" s="98">
        <f t="shared" si="113"/>
        <v>0</v>
      </c>
      <c r="AS1196" s="119" t="s">
        <v>54</v>
      </c>
      <c r="AT1196" s="117">
        <v>1</v>
      </c>
      <c r="AU1196" s="10">
        <v>0</v>
      </c>
      <c r="AV1196" s="8"/>
    </row>
    <row r="1197" spans="1:48" x14ac:dyDescent="0.25">
      <c r="A1197" s="6">
        <v>11194</v>
      </c>
      <c r="B1197" s="6">
        <v>449609</v>
      </c>
      <c r="C1197" s="6">
        <v>5424494</v>
      </c>
      <c r="D1197" s="205">
        <v>14</v>
      </c>
      <c r="E1197" s="6" t="s">
        <v>212</v>
      </c>
      <c r="F1197" s="6">
        <v>1</v>
      </c>
      <c r="G1197" s="6">
        <v>150</v>
      </c>
      <c r="H1197" s="6">
        <v>150</v>
      </c>
      <c r="I1197" s="6">
        <v>180</v>
      </c>
      <c r="J1197" s="6">
        <f t="shared" si="108"/>
        <v>27000</v>
      </c>
      <c r="K1197" s="6"/>
      <c r="L1197" s="84">
        <f t="shared" si="110"/>
        <v>27551.020408163266</v>
      </c>
      <c r="M1197" s="7"/>
      <c r="N1197" s="7"/>
      <c r="O1197" s="7"/>
      <c r="P1197" s="7"/>
      <c r="Q1197" s="7"/>
      <c r="R1197" s="7"/>
      <c r="S1197" s="119" t="s">
        <v>54</v>
      </c>
      <c r="T1197" s="117">
        <v>1</v>
      </c>
      <c r="U1197" s="10">
        <v>0</v>
      </c>
      <c r="V1197" s="98">
        <f t="shared" si="111"/>
        <v>0</v>
      </c>
      <c r="W1197" s="119" t="s">
        <v>54</v>
      </c>
      <c r="X1197" s="117">
        <v>1</v>
      </c>
      <c r="Y1197" s="10">
        <v>0</v>
      </c>
      <c r="Z1197" s="98"/>
      <c r="AA1197" s="9">
        <v>465</v>
      </c>
      <c r="AB1197" s="119" t="s">
        <v>54</v>
      </c>
      <c r="AC1197" s="117">
        <v>1</v>
      </c>
      <c r="AD1197" s="10">
        <v>0</v>
      </c>
      <c r="AE1197" s="110">
        <f>(Tabelle1[[#This Row],[gesamter Wärmebedarf unter Berücksichtigung Wirkungsgrad Gasfeuerungsanlage (Gas) '[kWh/a'] 2030]]*0.7)/8760</f>
        <v>0</v>
      </c>
      <c r="AF1197" s="8">
        <f t="shared" si="109"/>
        <v>0</v>
      </c>
      <c r="AG1197" s="119" t="s">
        <v>54</v>
      </c>
      <c r="AH1197" s="117">
        <v>1</v>
      </c>
      <c r="AI1197" s="10">
        <v>0</v>
      </c>
      <c r="AJ1197" s="98">
        <f t="shared" si="112"/>
        <v>0</v>
      </c>
      <c r="AK1197" s="119" t="s">
        <v>54</v>
      </c>
      <c r="AL1197" s="117">
        <v>1</v>
      </c>
      <c r="AM1197" s="10">
        <v>0</v>
      </c>
      <c r="AN1197" s="98"/>
      <c r="AO1197" s="119" t="s">
        <v>54</v>
      </c>
      <c r="AP1197" s="117">
        <v>1</v>
      </c>
      <c r="AQ1197" s="10">
        <v>0</v>
      </c>
      <c r="AR1197" s="98">
        <f t="shared" si="113"/>
        <v>0</v>
      </c>
      <c r="AS1197" s="119" t="s">
        <v>54</v>
      </c>
      <c r="AT1197" s="117">
        <v>1</v>
      </c>
      <c r="AU1197" s="10">
        <v>0</v>
      </c>
      <c r="AV1197" s="8"/>
    </row>
    <row r="1198" spans="1:48" x14ac:dyDescent="0.25">
      <c r="A1198" s="6">
        <v>11195</v>
      </c>
      <c r="B1198" s="6">
        <v>449599</v>
      </c>
      <c r="C1198" s="6">
        <v>5424530</v>
      </c>
      <c r="D1198" s="205">
        <v>16</v>
      </c>
      <c r="E1198" s="6" t="s">
        <v>212</v>
      </c>
      <c r="F1198" s="6">
        <v>1</v>
      </c>
      <c r="G1198" s="6">
        <v>150</v>
      </c>
      <c r="H1198" s="6">
        <v>150</v>
      </c>
      <c r="I1198" s="6">
        <v>160</v>
      </c>
      <c r="J1198" s="6">
        <f t="shared" si="108"/>
        <v>24000</v>
      </c>
      <c r="K1198" s="6"/>
      <c r="L1198" s="84">
        <f t="shared" si="110"/>
        <v>24489.795918367348</v>
      </c>
      <c r="M1198" s="7"/>
      <c r="N1198" s="7"/>
      <c r="O1198" s="7"/>
      <c r="P1198" s="7"/>
      <c r="Q1198" s="7"/>
      <c r="R1198" s="7"/>
      <c r="S1198" s="119" t="s">
        <v>54</v>
      </c>
      <c r="T1198" s="117">
        <v>1</v>
      </c>
      <c r="U1198" s="10">
        <v>0</v>
      </c>
      <c r="V1198" s="98">
        <f t="shared" si="111"/>
        <v>0</v>
      </c>
      <c r="W1198" s="119" t="s">
        <v>54</v>
      </c>
      <c r="X1198" s="117">
        <v>1</v>
      </c>
      <c r="Y1198" s="10">
        <v>0</v>
      </c>
      <c r="Z1198" s="98"/>
      <c r="AA1198" s="9">
        <v>334</v>
      </c>
      <c r="AB1198" s="119" t="s">
        <v>54</v>
      </c>
      <c r="AC1198" s="117">
        <v>1</v>
      </c>
      <c r="AD1198" s="10">
        <v>0</v>
      </c>
      <c r="AE1198" s="110">
        <f>(Tabelle1[[#This Row],[gesamter Wärmebedarf unter Berücksichtigung Wirkungsgrad Gasfeuerungsanlage (Gas) '[kWh/a'] 2030]]*0.7)/8760</f>
        <v>0</v>
      </c>
      <c r="AF1198" s="8">
        <f t="shared" si="109"/>
        <v>0</v>
      </c>
      <c r="AG1198" s="119" t="s">
        <v>54</v>
      </c>
      <c r="AH1198" s="117">
        <v>1</v>
      </c>
      <c r="AI1198" s="10">
        <v>0</v>
      </c>
      <c r="AJ1198" s="98">
        <f t="shared" si="112"/>
        <v>0</v>
      </c>
      <c r="AK1198" s="119" t="s">
        <v>54</v>
      </c>
      <c r="AL1198" s="117">
        <v>1</v>
      </c>
      <c r="AM1198" s="10">
        <v>0</v>
      </c>
      <c r="AN1198" s="98"/>
      <c r="AO1198" s="119" t="s">
        <v>54</v>
      </c>
      <c r="AP1198" s="117">
        <v>1</v>
      </c>
      <c r="AQ1198" s="10">
        <v>0</v>
      </c>
      <c r="AR1198" s="98">
        <f t="shared" si="113"/>
        <v>0</v>
      </c>
      <c r="AS1198" s="119" t="s">
        <v>54</v>
      </c>
      <c r="AT1198" s="117">
        <v>1</v>
      </c>
      <c r="AU1198" s="10">
        <v>0</v>
      </c>
      <c r="AV1198" s="8"/>
    </row>
    <row r="1199" spans="1:48" x14ac:dyDescent="0.25">
      <c r="A1199" s="6">
        <v>11196</v>
      </c>
      <c r="B1199" s="6">
        <v>449625</v>
      </c>
      <c r="C1199" s="6">
        <v>5424509</v>
      </c>
      <c r="D1199" s="205">
        <v>18</v>
      </c>
      <c r="E1199" s="6" t="s">
        <v>212</v>
      </c>
      <c r="F1199" s="6">
        <v>1</v>
      </c>
      <c r="G1199" s="6">
        <v>150</v>
      </c>
      <c r="H1199" s="6">
        <v>150</v>
      </c>
      <c r="I1199" s="6">
        <v>50</v>
      </c>
      <c r="J1199" s="6">
        <f t="shared" si="108"/>
        <v>7500</v>
      </c>
      <c r="K1199" s="6"/>
      <c r="L1199" s="84">
        <f t="shared" si="110"/>
        <v>7653.0612244897957</v>
      </c>
      <c r="M1199" s="7"/>
      <c r="N1199" s="7"/>
      <c r="O1199" s="7"/>
      <c r="P1199" s="7"/>
      <c r="Q1199" s="7"/>
      <c r="R1199" s="7"/>
      <c r="S1199" s="119" t="s">
        <v>54</v>
      </c>
      <c r="T1199" s="117">
        <v>1</v>
      </c>
      <c r="U1199" s="10">
        <v>0</v>
      </c>
      <c r="V1199" s="98">
        <f t="shared" si="111"/>
        <v>0</v>
      </c>
      <c r="W1199" s="119" t="s">
        <v>54</v>
      </c>
      <c r="X1199" s="117">
        <v>1</v>
      </c>
      <c r="Y1199" s="10">
        <v>0</v>
      </c>
      <c r="Z1199" s="98"/>
      <c r="AA1199" s="9">
        <v>949</v>
      </c>
      <c r="AB1199" s="119" t="s">
        <v>54</v>
      </c>
      <c r="AC1199" s="117">
        <v>1</v>
      </c>
      <c r="AD1199" s="10">
        <v>0</v>
      </c>
      <c r="AE1199" s="110">
        <f>(Tabelle1[[#This Row],[gesamter Wärmebedarf unter Berücksichtigung Wirkungsgrad Gasfeuerungsanlage (Gas) '[kWh/a'] 2030]]*0.7)/8760</f>
        <v>0</v>
      </c>
      <c r="AF1199" s="8">
        <f t="shared" si="109"/>
        <v>0</v>
      </c>
      <c r="AG1199" s="119" t="s">
        <v>54</v>
      </c>
      <c r="AH1199" s="117">
        <v>1</v>
      </c>
      <c r="AI1199" s="10">
        <v>0</v>
      </c>
      <c r="AJ1199" s="98">
        <f t="shared" si="112"/>
        <v>0</v>
      </c>
      <c r="AK1199" s="119" t="s">
        <v>54</v>
      </c>
      <c r="AL1199" s="117">
        <v>1</v>
      </c>
      <c r="AM1199" s="10">
        <v>0</v>
      </c>
      <c r="AN1199" s="98"/>
      <c r="AO1199" s="119" t="s">
        <v>54</v>
      </c>
      <c r="AP1199" s="117">
        <v>1</v>
      </c>
      <c r="AQ1199" s="10">
        <v>0</v>
      </c>
      <c r="AR1199" s="98">
        <f t="shared" si="113"/>
        <v>0</v>
      </c>
      <c r="AS1199" s="119" t="s">
        <v>54</v>
      </c>
      <c r="AT1199" s="117">
        <v>1</v>
      </c>
      <c r="AU1199" s="10">
        <v>0</v>
      </c>
      <c r="AV1199" s="8"/>
    </row>
    <row r="1200" spans="1:48" x14ac:dyDescent="0.25">
      <c r="A1200" s="6">
        <v>11197</v>
      </c>
      <c r="B1200" s="6">
        <v>449631</v>
      </c>
      <c r="C1200" s="6">
        <v>5424523</v>
      </c>
      <c r="D1200" s="205">
        <v>15</v>
      </c>
      <c r="E1200" s="6" t="s">
        <v>212</v>
      </c>
      <c r="F1200" s="6">
        <v>1</v>
      </c>
      <c r="G1200" s="6">
        <v>150</v>
      </c>
      <c r="H1200" s="6">
        <v>150</v>
      </c>
      <c r="I1200" s="6">
        <v>250</v>
      </c>
      <c r="J1200" s="6">
        <f t="shared" si="108"/>
        <v>37500</v>
      </c>
      <c r="K1200" s="6"/>
      <c r="L1200" s="84">
        <f t="shared" si="110"/>
        <v>38265.306122448979</v>
      </c>
      <c r="M1200" s="7"/>
      <c r="N1200" s="7"/>
      <c r="O1200" s="7"/>
      <c r="P1200" s="7"/>
      <c r="Q1200" s="7"/>
      <c r="R1200" s="7"/>
      <c r="S1200" s="119" t="s">
        <v>54</v>
      </c>
      <c r="T1200" s="117">
        <v>1</v>
      </c>
      <c r="U1200" s="10">
        <v>0</v>
      </c>
      <c r="V1200" s="98">
        <f t="shared" si="111"/>
        <v>0</v>
      </c>
      <c r="W1200" s="119" t="s">
        <v>54</v>
      </c>
      <c r="X1200" s="117">
        <v>1</v>
      </c>
      <c r="Y1200" s="10">
        <v>0</v>
      </c>
      <c r="Z1200" s="98"/>
      <c r="AA1200" s="9">
        <v>23</v>
      </c>
      <c r="AB1200" s="119" t="s">
        <v>54</v>
      </c>
      <c r="AC1200" s="117">
        <v>1</v>
      </c>
      <c r="AD1200" s="10">
        <v>0</v>
      </c>
      <c r="AE1200" s="110">
        <f>(Tabelle1[[#This Row],[gesamter Wärmebedarf unter Berücksichtigung Wirkungsgrad Gasfeuerungsanlage (Gas) '[kWh/a'] 2030]]*0.7)/8760</f>
        <v>0</v>
      </c>
      <c r="AF1200" s="8">
        <f t="shared" si="109"/>
        <v>0</v>
      </c>
      <c r="AG1200" s="119" t="s">
        <v>54</v>
      </c>
      <c r="AH1200" s="117">
        <v>1</v>
      </c>
      <c r="AI1200" s="10">
        <v>0</v>
      </c>
      <c r="AJ1200" s="98">
        <f t="shared" si="112"/>
        <v>0</v>
      </c>
      <c r="AK1200" s="119" t="s">
        <v>54</v>
      </c>
      <c r="AL1200" s="117">
        <v>1</v>
      </c>
      <c r="AM1200" s="10">
        <v>0</v>
      </c>
      <c r="AN1200" s="98"/>
      <c r="AO1200" s="119" t="s">
        <v>54</v>
      </c>
      <c r="AP1200" s="117">
        <v>1</v>
      </c>
      <c r="AQ1200" s="10">
        <v>0</v>
      </c>
      <c r="AR1200" s="98">
        <f t="shared" si="113"/>
        <v>0</v>
      </c>
      <c r="AS1200" s="119" t="s">
        <v>54</v>
      </c>
      <c r="AT1200" s="117">
        <v>1</v>
      </c>
      <c r="AU1200" s="10">
        <v>0</v>
      </c>
      <c r="AV1200" s="8"/>
    </row>
    <row r="1201" spans="1:48" x14ac:dyDescent="0.25">
      <c r="A1201" s="6">
        <v>11198</v>
      </c>
      <c r="B1201" s="6">
        <v>449606</v>
      </c>
      <c r="C1201" s="6">
        <v>5424543</v>
      </c>
      <c r="D1201" s="205">
        <v>18</v>
      </c>
      <c r="E1201" s="6" t="s">
        <v>212</v>
      </c>
      <c r="F1201" s="6">
        <v>1</v>
      </c>
      <c r="G1201" s="6">
        <v>150</v>
      </c>
      <c r="H1201" s="6">
        <v>150</v>
      </c>
      <c r="I1201" s="6">
        <v>140</v>
      </c>
      <c r="J1201" s="6">
        <f t="shared" si="108"/>
        <v>21000</v>
      </c>
      <c r="K1201" s="6"/>
      <c r="L1201" s="84">
        <f t="shared" si="110"/>
        <v>21428.571428571428</v>
      </c>
      <c r="M1201" s="7"/>
      <c r="N1201" s="7"/>
      <c r="O1201" s="7"/>
      <c r="P1201" s="7"/>
      <c r="Q1201" s="7"/>
      <c r="R1201" s="7"/>
      <c r="S1201" s="119" t="s">
        <v>53</v>
      </c>
      <c r="T1201" s="117">
        <v>1</v>
      </c>
      <c r="U1201" s="10">
        <v>21428.571428571428</v>
      </c>
      <c r="V1201" s="98">
        <f t="shared" si="111"/>
        <v>4.2851070248330516E-5</v>
      </c>
      <c r="W1201" s="119" t="s">
        <v>53</v>
      </c>
      <c r="X1201" s="117">
        <v>1</v>
      </c>
      <c r="Y1201" s="10">
        <v>21428.571428571428</v>
      </c>
      <c r="Z1201" s="98"/>
      <c r="AA1201" s="9">
        <v>658</v>
      </c>
      <c r="AB1201" s="119" t="s">
        <v>53</v>
      </c>
      <c r="AC1201" s="117">
        <v>1</v>
      </c>
      <c r="AD1201" s="10">
        <v>21428.571428571428</v>
      </c>
      <c r="AE1201" s="110">
        <f>(Tabelle1[[#This Row],[gesamter Wärmebedarf unter Berücksichtigung Wirkungsgrad Gasfeuerungsanlage (Gas) '[kWh/a'] 2030]]*0.7)/8760</f>
        <v>1.7123287671232874</v>
      </c>
      <c r="AF1201" s="8">
        <f t="shared" si="109"/>
        <v>4.142772506956657E-5</v>
      </c>
      <c r="AG1201" s="119" t="s">
        <v>54</v>
      </c>
      <c r="AH1201" s="117">
        <v>1</v>
      </c>
      <c r="AI1201" s="10">
        <v>0</v>
      </c>
      <c r="AJ1201" s="98">
        <f t="shared" si="112"/>
        <v>0</v>
      </c>
      <c r="AK1201" s="119" t="s">
        <v>54</v>
      </c>
      <c r="AL1201" s="117">
        <v>1</v>
      </c>
      <c r="AM1201" s="10">
        <v>0</v>
      </c>
      <c r="AN1201" s="98"/>
      <c r="AO1201" s="119" t="s">
        <v>54</v>
      </c>
      <c r="AP1201" s="117">
        <v>1</v>
      </c>
      <c r="AQ1201" s="10">
        <v>0</v>
      </c>
      <c r="AR1201" s="98">
        <f t="shared" si="113"/>
        <v>0</v>
      </c>
      <c r="AS1201" s="119" t="s">
        <v>54</v>
      </c>
      <c r="AT1201" s="117">
        <v>1</v>
      </c>
      <c r="AU1201" s="10">
        <v>0</v>
      </c>
      <c r="AV1201" s="8"/>
    </row>
    <row r="1202" spans="1:48" x14ac:dyDescent="0.25">
      <c r="A1202" s="6">
        <v>11199</v>
      </c>
      <c r="B1202" s="6">
        <v>449641</v>
      </c>
      <c r="C1202" s="6">
        <v>5424538</v>
      </c>
      <c r="D1202" s="205">
        <v>14</v>
      </c>
      <c r="E1202" s="6" t="s">
        <v>211</v>
      </c>
      <c r="F1202" s="6">
        <v>2</v>
      </c>
      <c r="G1202" s="6">
        <v>112</v>
      </c>
      <c r="H1202" s="6">
        <v>224</v>
      </c>
      <c r="I1202" s="6">
        <v>180</v>
      </c>
      <c r="J1202" s="6">
        <f t="shared" si="108"/>
        <v>40320</v>
      </c>
      <c r="K1202" s="6"/>
      <c r="L1202" s="84">
        <f t="shared" si="110"/>
        <v>41142.857142857145</v>
      </c>
      <c r="M1202" s="7"/>
      <c r="N1202" s="7"/>
      <c r="O1202" s="7"/>
      <c r="P1202" s="7"/>
      <c r="Q1202" s="7"/>
      <c r="R1202" s="7"/>
      <c r="S1202" s="119" t="s">
        <v>53</v>
      </c>
      <c r="T1202" s="117">
        <v>2</v>
      </c>
      <c r="U1202" s="10">
        <v>41142.857142857145</v>
      </c>
      <c r="V1202" s="98">
        <f t="shared" si="111"/>
        <v>8.2274054876794602E-5</v>
      </c>
      <c r="W1202" s="119" t="s">
        <v>53</v>
      </c>
      <c r="X1202" s="117">
        <v>2</v>
      </c>
      <c r="Y1202" s="10">
        <v>41142.857142857145</v>
      </c>
      <c r="Z1202" s="98"/>
      <c r="AA1202" s="9">
        <v>348</v>
      </c>
      <c r="AB1202" s="119" t="s">
        <v>53</v>
      </c>
      <c r="AC1202" s="117">
        <v>2</v>
      </c>
      <c r="AD1202" s="10">
        <v>41142.857142857145</v>
      </c>
      <c r="AE1202" s="110">
        <f>(Tabelle1[[#This Row],[gesamter Wärmebedarf unter Berücksichtigung Wirkungsgrad Gasfeuerungsanlage (Gas) '[kWh/a'] 2030]]*0.7)/8760</f>
        <v>3.2876712328767121</v>
      </c>
      <c r="AF1202" s="8">
        <f t="shared" si="109"/>
        <v>7.9541232133567823E-5</v>
      </c>
      <c r="AG1202" s="119" t="s">
        <v>54</v>
      </c>
      <c r="AH1202" s="117">
        <v>2</v>
      </c>
      <c r="AI1202" s="10">
        <v>0</v>
      </c>
      <c r="AJ1202" s="98">
        <f t="shared" si="112"/>
        <v>0</v>
      </c>
      <c r="AK1202" s="119" t="s">
        <v>54</v>
      </c>
      <c r="AL1202" s="117">
        <v>2</v>
      </c>
      <c r="AM1202" s="10">
        <v>0</v>
      </c>
      <c r="AN1202" s="98"/>
      <c r="AO1202" s="119" t="s">
        <v>54</v>
      </c>
      <c r="AP1202" s="117">
        <v>2</v>
      </c>
      <c r="AQ1202" s="10">
        <v>0</v>
      </c>
      <c r="AR1202" s="98">
        <f t="shared" si="113"/>
        <v>0</v>
      </c>
      <c r="AS1202" s="119" t="s">
        <v>54</v>
      </c>
      <c r="AT1202" s="117">
        <v>2</v>
      </c>
      <c r="AU1202" s="10">
        <v>0</v>
      </c>
      <c r="AV1202" s="8"/>
    </row>
    <row r="1203" spans="1:48" x14ac:dyDescent="0.25">
      <c r="A1203" s="6">
        <v>11200</v>
      </c>
      <c r="B1203" s="6">
        <v>449621</v>
      </c>
      <c r="C1203" s="6">
        <v>5424558</v>
      </c>
      <c r="D1203" s="205">
        <v>15</v>
      </c>
      <c r="E1203" s="6" t="s">
        <v>212</v>
      </c>
      <c r="F1203" s="6">
        <v>1</v>
      </c>
      <c r="G1203" s="6">
        <v>150</v>
      </c>
      <c r="H1203" s="6">
        <v>150</v>
      </c>
      <c r="I1203" s="6">
        <v>150</v>
      </c>
      <c r="J1203" s="6">
        <f t="shared" si="108"/>
        <v>22500</v>
      </c>
      <c r="K1203" s="6"/>
      <c r="L1203" s="84">
        <f t="shared" si="110"/>
        <v>22959.18367346939</v>
      </c>
      <c r="M1203" s="7"/>
      <c r="N1203" s="7"/>
      <c r="O1203" s="7"/>
      <c r="P1203" s="7"/>
      <c r="Q1203" s="7"/>
      <c r="R1203" s="7"/>
      <c r="S1203" s="119" t="s">
        <v>54</v>
      </c>
      <c r="T1203" s="117">
        <v>1</v>
      </c>
      <c r="U1203" s="10">
        <v>0</v>
      </c>
      <c r="V1203" s="98">
        <f t="shared" si="111"/>
        <v>0</v>
      </c>
      <c r="W1203" s="119" t="s">
        <v>54</v>
      </c>
      <c r="X1203" s="117">
        <v>1</v>
      </c>
      <c r="Y1203" s="10">
        <v>0</v>
      </c>
      <c r="Z1203" s="98"/>
      <c r="AA1203" s="9">
        <v>1337</v>
      </c>
      <c r="AB1203" s="119" t="s">
        <v>54</v>
      </c>
      <c r="AC1203" s="117">
        <v>1</v>
      </c>
      <c r="AD1203" s="10">
        <v>0</v>
      </c>
      <c r="AE1203" s="110">
        <f>(Tabelle1[[#This Row],[gesamter Wärmebedarf unter Berücksichtigung Wirkungsgrad Gasfeuerungsanlage (Gas) '[kWh/a'] 2030]]*0.7)/8760</f>
        <v>0</v>
      </c>
      <c r="AF1203" s="8">
        <f t="shared" si="109"/>
        <v>0</v>
      </c>
      <c r="AG1203" s="119" t="s">
        <v>54</v>
      </c>
      <c r="AH1203" s="117">
        <v>1</v>
      </c>
      <c r="AI1203" s="10">
        <v>0</v>
      </c>
      <c r="AJ1203" s="98">
        <f t="shared" si="112"/>
        <v>0</v>
      </c>
      <c r="AK1203" s="119" t="s">
        <v>54</v>
      </c>
      <c r="AL1203" s="117">
        <v>1</v>
      </c>
      <c r="AM1203" s="10">
        <v>0</v>
      </c>
      <c r="AN1203" s="98"/>
      <c r="AO1203" s="119" t="s">
        <v>54</v>
      </c>
      <c r="AP1203" s="117">
        <v>1</v>
      </c>
      <c r="AQ1203" s="10">
        <v>0</v>
      </c>
      <c r="AR1203" s="98">
        <f t="shared" si="113"/>
        <v>0</v>
      </c>
      <c r="AS1203" s="119" t="s">
        <v>54</v>
      </c>
      <c r="AT1203" s="117">
        <v>1</v>
      </c>
      <c r="AU1203" s="10">
        <v>0</v>
      </c>
      <c r="AV1203" s="8"/>
    </row>
    <row r="1204" spans="1:48" x14ac:dyDescent="0.25">
      <c r="A1204" s="6">
        <v>11201</v>
      </c>
      <c r="B1204" s="6">
        <v>449652</v>
      </c>
      <c r="C1204" s="6">
        <v>5424553</v>
      </c>
      <c r="D1204" s="205">
        <v>14</v>
      </c>
      <c r="E1204" s="6" t="s">
        <v>212</v>
      </c>
      <c r="F1204" s="6">
        <v>1</v>
      </c>
      <c r="G1204" s="6">
        <v>150</v>
      </c>
      <c r="H1204" s="6">
        <v>150</v>
      </c>
      <c r="I1204" s="6">
        <v>120</v>
      </c>
      <c r="J1204" s="6">
        <f t="shared" si="108"/>
        <v>18000</v>
      </c>
      <c r="K1204" s="6"/>
      <c r="L1204" s="84">
        <f t="shared" si="110"/>
        <v>18367.34693877551</v>
      </c>
      <c r="M1204" s="7"/>
      <c r="N1204" s="7"/>
      <c r="O1204" s="7"/>
      <c r="P1204" s="7"/>
      <c r="Q1204" s="7"/>
      <c r="R1204" s="7"/>
      <c r="S1204" s="119" t="s">
        <v>53</v>
      </c>
      <c r="T1204" s="117">
        <v>1</v>
      </c>
      <c r="U1204" s="10">
        <v>18367.34693877551</v>
      </c>
      <c r="V1204" s="98">
        <f t="shared" si="111"/>
        <v>3.6729488784283305E-5</v>
      </c>
      <c r="W1204" s="119" t="s">
        <v>53</v>
      </c>
      <c r="X1204" s="117">
        <v>1</v>
      </c>
      <c r="Y1204" s="10">
        <v>18367.34693877551</v>
      </c>
      <c r="Z1204" s="98"/>
      <c r="AA1204" s="9">
        <v>1400</v>
      </c>
      <c r="AB1204" s="119" t="s">
        <v>53</v>
      </c>
      <c r="AC1204" s="117">
        <v>1</v>
      </c>
      <c r="AD1204" s="10">
        <v>18367.34693877551</v>
      </c>
      <c r="AE1204" s="110">
        <f>(Tabelle1[[#This Row],[gesamter Wärmebedarf unter Berücksichtigung Wirkungsgrad Gasfeuerungsanlage (Gas) '[kWh/a'] 2030]]*0.7)/8760</f>
        <v>1.4677103718199609</v>
      </c>
      <c r="AF1204" s="8">
        <f t="shared" si="109"/>
        <v>3.5509478631057065E-5</v>
      </c>
      <c r="AG1204" s="119" t="s">
        <v>53</v>
      </c>
      <c r="AH1204" s="117">
        <v>1</v>
      </c>
      <c r="AI1204" s="10">
        <v>18367.34693877551</v>
      </c>
      <c r="AJ1204" s="98">
        <f t="shared" si="112"/>
        <v>1.7453328363308793E-5</v>
      </c>
      <c r="AK1204" s="119" t="s">
        <v>53</v>
      </c>
      <c r="AL1204" s="117">
        <v>1</v>
      </c>
      <c r="AM1204" s="10">
        <v>18367.34693877551</v>
      </c>
      <c r="AN1204" s="98"/>
      <c r="AO1204" s="119" t="s">
        <v>53</v>
      </c>
      <c r="AP1204" s="117">
        <v>1</v>
      </c>
      <c r="AQ1204" s="10">
        <v>18367.34693877551</v>
      </c>
      <c r="AR1204" s="98">
        <f t="shared" si="113"/>
        <v>1.7453328363308793E-5</v>
      </c>
      <c r="AS1204" s="119" t="s">
        <v>53</v>
      </c>
      <c r="AT1204" s="117">
        <v>1</v>
      </c>
      <c r="AU1204" s="10">
        <v>18367.34693877551</v>
      </c>
      <c r="AV1204" s="8"/>
    </row>
    <row r="1205" spans="1:48" x14ac:dyDescent="0.25">
      <c r="A1205" s="6">
        <v>11202</v>
      </c>
      <c r="B1205" s="6">
        <v>449633</v>
      </c>
      <c r="C1205" s="6">
        <v>5424573</v>
      </c>
      <c r="D1205" s="205">
        <v>14</v>
      </c>
      <c r="E1205" s="6" t="s">
        <v>212</v>
      </c>
      <c r="F1205" s="6">
        <v>1</v>
      </c>
      <c r="G1205" s="6">
        <v>150</v>
      </c>
      <c r="H1205" s="6">
        <v>150</v>
      </c>
      <c r="I1205" s="6">
        <v>120</v>
      </c>
      <c r="J1205" s="6">
        <f t="shared" si="108"/>
        <v>18000</v>
      </c>
      <c r="K1205" s="6"/>
      <c r="L1205" s="84">
        <f t="shared" si="110"/>
        <v>18367.34693877551</v>
      </c>
      <c r="M1205" s="7"/>
      <c r="N1205" s="7"/>
      <c r="O1205" s="7"/>
      <c r="P1205" s="7"/>
      <c r="Q1205" s="7"/>
      <c r="R1205" s="7"/>
      <c r="S1205" s="119" t="s">
        <v>54</v>
      </c>
      <c r="T1205" s="117">
        <v>1</v>
      </c>
      <c r="U1205" s="10">
        <v>0</v>
      </c>
      <c r="V1205" s="98">
        <f t="shared" si="111"/>
        <v>0</v>
      </c>
      <c r="W1205" s="119" t="s">
        <v>54</v>
      </c>
      <c r="X1205" s="117">
        <v>1</v>
      </c>
      <c r="Y1205" s="10">
        <v>0</v>
      </c>
      <c r="Z1205" s="98"/>
      <c r="AA1205" s="9">
        <v>1483</v>
      </c>
      <c r="AB1205" s="119" t="s">
        <v>54</v>
      </c>
      <c r="AC1205" s="117">
        <v>1</v>
      </c>
      <c r="AD1205" s="10">
        <v>0</v>
      </c>
      <c r="AE1205" s="110">
        <f>(Tabelle1[[#This Row],[gesamter Wärmebedarf unter Berücksichtigung Wirkungsgrad Gasfeuerungsanlage (Gas) '[kWh/a'] 2030]]*0.7)/8760</f>
        <v>0</v>
      </c>
      <c r="AF1205" s="8">
        <f t="shared" si="109"/>
        <v>0</v>
      </c>
      <c r="AG1205" s="119" t="s">
        <v>54</v>
      </c>
      <c r="AH1205" s="117">
        <v>1</v>
      </c>
      <c r="AI1205" s="10">
        <v>0</v>
      </c>
      <c r="AJ1205" s="98">
        <f t="shared" si="112"/>
        <v>0</v>
      </c>
      <c r="AK1205" s="119" t="s">
        <v>54</v>
      </c>
      <c r="AL1205" s="117">
        <v>1</v>
      </c>
      <c r="AM1205" s="10">
        <v>0</v>
      </c>
      <c r="AN1205" s="98"/>
      <c r="AO1205" s="119" t="s">
        <v>54</v>
      </c>
      <c r="AP1205" s="117">
        <v>1</v>
      </c>
      <c r="AQ1205" s="10">
        <v>0</v>
      </c>
      <c r="AR1205" s="98">
        <f t="shared" si="113"/>
        <v>0</v>
      </c>
      <c r="AS1205" s="119" t="s">
        <v>54</v>
      </c>
      <c r="AT1205" s="117">
        <v>1</v>
      </c>
      <c r="AU1205" s="10">
        <v>0</v>
      </c>
      <c r="AV1205" s="8"/>
    </row>
    <row r="1206" spans="1:48" x14ac:dyDescent="0.25">
      <c r="A1206" s="6">
        <v>11203</v>
      </c>
      <c r="B1206" s="6">
        <v>449662</v>
      </c>
      <c r="C1206" s="6">
        <v>5424567</v>
      </c>
      <c r="D1206" s="205">
        <v>14</v>
      </c>
      <c r="E1206" s="75" t="s">
        <v>210</v>
      </c>
      <c r="F1206" s="6">
        <v>6.73</v>
      </c>
      <c r="G1206" s="6">
        <v>70</v>
      </c>
      <c r="H1206" s="6">
        <v>471.1</v>
      </c>
      <c r="I1206" s="6">
        <v>210</v>
      </c>
      <c r="J1206" s="6">
        <f t="shared" si="108"/>
        <v>98931</v>
      </c>
      <c r="K1206" s="6"/>
      <c r="L1206" s="84">
        <f t="shared" si="110"/>
        <v>100950</v>
      </c>
      <c r="M1206" s="7"/>
      <c r="N1206" s="7"/>
      <c r="O1206" s="7"/>
      <c r="P1206" s="7"/>
      <c r="Q1206" s="7"/>
      <c r="R1206" s="7"/>
      <c r="S1206" s="119" t="s">
        <v>54</v>
      </c>
      <c r="T1206" s="117">
        <v>6.73</v>
      </c>
      <c r="U1206" s="10">
        <v>0</v>
      </c>
      <c r="V1206" s="98">
        <f t="shared" si="111"/>
        <v>0</v>
      </c>
      <c r="W1206" s="119" t="s">
        <v>54</v>
      </c>
      <c r="X1206" s="117">
        <v>6.73</v>
      </c>
      <c r="Y1206" s="10">
        <v>0</v>
      </c>
      <c r="Z1206" s="98"/>
      <c r="AA1206" s="9">
        <v>1080</v>
      </c>
      <c r="AB1206" s="119" t="s">
        <v>54</v>
      </c>
      <c r="AC1206" s="117">
        <v>6.73</v>
      </c>
      <c r="AD1206" s="10">
        <v>0</v>
      </c>
      <c r="AE1206" s="110">
        <f>(Tabelle1[[#This Row],[gesamter Wärmebedarf unter Berücksichtigung Wirkungsgrad Gasfeuerungsanlage (Gas) '[kWh/a'] 2030]]*0.7)/8760</f>
        <v>0</v>
      </c>
      <c r="AF1206" s="8">
        <f t="shared" si="109"/>
        <v>0</v>
      </c>
      <c r="AG1206" s="119" t="s">
        <v>54</v>
      </c>
      <c r="AH1206" s="117">
        <v>6.73</v>
      </c>
      <c r="AI1206" s="10">
        <v>0</v>
      </c>
      <c r="AJ1206" s="98">
        <f t="shared" si="112"/>
        <v>0</v>
      </c>
      <c r="AK1206" s="119" t="s">
        <v>54</v>
      </c>
      <c r="AL1206" s="117">
        <v>6.73</v>
      </c>
      <c r="AM1206" s="10">
        <v>0</v>
      </c>
      <c r="AN1206" s="98"/>
      <c r="AO1206" s="119" t="s">
        <v>54</v>
      </c>
      <c r="AP1206" s="117">
        <v>6.73</v>
      </c>
      <c r="AQ1206" s="10">
        <v>0</v>
      </c>
      <c r="AR1206" s="98">
        <f t="shared" si="113"/>
        <v>0</v>
      </c>
      <c r="AS1206" s="119" t="s">
        <v>54</v>
      </c>
      <c r="AT1206" s="117">
        <v>6.73</v>
      </c>
      <c r="AU1206" s="10">
        <v>0</v>
      </c>
      <c r="AV1206" s="8"/>
    </row>
    <row r="1207" spans="1:48" x14ac:dyDescent="0.25">
      <c r="A1207" s="6">
        <v>11204</v>
      </c>
      <c r="B1207" s="6">
        <v>449680</v>
      </c>
      <c r="C1207" s="6">
        <v>5424584</v>
      </c>
      <c r="D1207" s="205">
        <v>11</v>
      </c>
      <c r="E1207" s="6" t="s">
        <v>211</v>
      </c>
      <c r="F1207" s="6">
        <v>2</v>
      </c>
      <c r="G1207" s="6">
        <v>112</v>
      </c>
      <c r="H1207" s="6">
        <v>224</v>
      </c>
      <c r="I1207" s="6">
        <v>330</v>
      </c>
      <c r="J1207" s="6">
        <f t="shared" si="108"/>
        <v>73920</v>
      </c>
      <c r="K1207" s="6"/>
      <c r="L1207" s="84">
        <f t="shared" si="110"/>
        <v>75428.571428571435</v>
      </c>
      <c r="M1207" s="7"/>
      <c r="N1207" s="7"/>
      <c r="O1207" s="7"/>
      <c r="P1207" s="7"/>
      <c r="Q1207" s="7"/>
      <c r="R1207" s="7"/>
      <c r="S1207" s="119" t="s">
        <v>53</v>
      </c>
      <c r="T1207" s="117">
        <v>2</v>
      </c>
      <c r="U1207" s="10">
        <v>75428.571428571435</v>
      </c>
      <c r="V1207" s="98">
        <f t="shared" si="111"/>
        <v>1.5083576727412343E-4</v>
      </c>
      <c r="W1207" s="119" t="s">
        <v>53</v>
      </c>
      <c r="X1207" s="117">
        <v>2</v>
      </c>
      <c r="Y1207" s="10">
        <v>75428.571428571435</v>
      </c>
      <c r="Z1207" s="98"/>
      <c r="AA1207" s="9">
        <v>1253</v>
      </c>
      <c r="AB1207" s="119" t="s">
        <v>53</v>
      </c>
      <c r="AC1207" s="117">
        <v>2</v>
      </c>
      <c r="AD1207" s="10">
        <v>75428.571428571435</v>
      </c>
      <c r="AE1207" s="110">
        <f>(Tabelle1[[#This Row],[gesamter Wärmebedarf unter Berücksichtigung Wirkungsgrad Gasfeuerungsanlage (Gas) '[kWh/a'] 2030]]*0.7)/8760</f>
        <v>6.0273972602739727</v>
      </c>
      <c r="AF1207" s="8">
        <f t="shared" si="109"/>
        <v>1.4582559224487435E-4</v>
      </c>
      <c r="AG1207" s="119" t="s">
        <v>53</v>
      </c>
      <c r="AH1207" s="117">
        <v>2</v>
      </c>
      <c r="AI1207" s="10">
        <v>75428.571428571435</v>
      </c>
      <c r="AJ1207" s="98">
        <f t="shared" si="112"/>
        <v>7.1675001811988108E-5</v>
      </c>
      <c r="AK1207" s="119" t="s">
        <v>53</v>
      </c>
      <c r="AL1207" s="117">
        <v>2</v>
      </c>
      <c r="AM1207" s="10">
        <v>75428.571428571435</v>
      </c>
      <c r="AN1207" s="98"/>
      <c r="AO1207" s="119" t="s">
        <v>53</v>
      </c>
      <c r="AP1207" s="117">
        <v>2</v>
      </c>
      <c r="AQ1207" s="10">
        <v>75428.571428571435</v>
      </c>
      <c r="AR1207" s="98">
        <f t="shared" si="113"/>
        <v>7.1675001811988108E-5</v>
      </c>
      <c r="AS1207" s="119" t="s">
        <v>53</v>
      </c>
      <c r="AT1207" s="117">
        <v>2</v>
      </c>
      <c r="AU1207" s="10">
        <v>75428.571428571435</v>
      </c>
      <c r="AV1207" s="8"/>
    </row>
    <row r="1208" spans="1:48" x14ac:dyDescent="0.25">
      <c r="A1208" s="6">
        <v>11205</v>
      </c>
      <c r="B1208" s="6">
        <v>449534</v>
      </c>
      <c r="C1208" s="6">
        <v>5424529</v>
      </c>
      <c r="D1208" s="205">
        <v>12</v>
      </c>
      <c r="E1208" s="75" t="s">
        <v>210</v>
      </c>
      <c r="F1208" s="6">
        <v>6.73</v>
      </c>
      <c r="G1208" s="6">
        <v>70</v>
      </c>
      <c r="H1208" s="6">
        <v>471.1</v>
      </c>
      <c r="I1208" s="6">
        <v>90</v>
      </c>
      <c r="J1208" s="6">
        <f t="shared" si="108"/>
        <v>42399</v>
      </c>
      <c r="K1208" s="6"/>
      <c r="L1208" s="84">
        <f t="shared" si="110"/>
        <v>43264.285714285717</v>
      </c>
      <c r="M1208" s="7"/>
      <c r="N1208" s="7"/>
      <c r="O1208" s="7"/>
      <c r="P1208" s="7"/>
      <c r="Q1208" s="7"/>
      <c r="R1208" s="7"/>
      <c r="S1208" s="119" t="s">
        <v>53</v>
      </c>
      <c r="T1208" s="117">
        <v>6.73</v>
      </c>
      <c r="U1208" s="10">
        <v>43264.285714285717</v>
      </c>
      <c r="V1208" s="98">
        <f t="shared" si="111"/>
        <v>8.6516310831379322E-5</v>
      </c>
      <c r="W1208" s="119" t="s">
        <v>53</v>
      </c>
      <c r="X1208" s="117">
        <v>6.73</v>
      </c>
      <c r="Y1208" s="10">
        <v>43264.285714285717</v>
      </c>
      <c r="Z1208" s="98"/>
      <c r="AA1208" s="9">
        <v>999</v>
      </c>
      <c r="AB1208" s="119" t="s">
        <v>53</v>
      </c>
      <c r="AC1208" s="117">
        <v>6.73</v>
      </c>
      <c r="AD1208" s="10">
        <v>43264.285714285717</v>
      </c>
      <c r="AE1208" s="110">
        <f>(Tabelle1[[#This Row],[gesamter Wärmebedarf unter Berücksichtigung Wirkungsgrad Gasfeuerungsanlage (Gas) '[kWh/a'] 2030]]*0.7)/8760</f>
        <v>3.4571917808219177</v>
      </c>
      <c r="AF1208" s="8">
        <f t="shared" si="109"/>
        <v>8.3642576915454912E-5</v>
      </c>
      <c r="AG1208" s="119" t="s">
        <v>54</v>
      </c>
      <c r="AH1208" s="117">
        <v>6.73</v>
      </c>
      <c r="AI1208" s="10">
        <v>0</v>
      </c>
      <c r="AJ1208" s="98">
        <f t="shared" si="112"/>
        <v>0</v>
      </c>
      <c r="AK1208" s="119" t="s">
        <v>54</v>
      </c>
      <c r="AL1208" s="117">
        <v>6.73</v>
      </c>
      <c r="AM1208" s="10">
        <v>0</v>
      </c>
      <c r="AN1208" s="98"/>
      <c r="AO1208" s="119" t="s">
        <v>54</v>
      </c>
      <c r="AP1208" s="117">
        <v>6.73</v>
      </c>
      <c r="AQ1208" s="10">
        <v>0</v>
      </c>
      <c r="AR1208" s="98">
        <f t="shared" si="113"/>
        <v>0</v>
      </c>
      <c r="AS1208" s="119" t="s">
        <v>54</v>
      </c>
      <c r="AT1208" s="117">
        <v>6.73</v>
      </c>
      <c r="AU1208" s="10">
        <v>0</v>
      </c>
      <c r="AV1208" s="8"/>
    </row>
    <row r="1209" spans="1:48" x14ac:dyDescent="0.25">
      <c r="A1209" s="6">
        <v>11206</v>
      </c>
      <c r="B1209" s="6">
        <v>449544</v>
      </c>
      <c r="C1209" s="6">
        <v>5424542</v>
      </c>
      <c r="D1209" s="205">
        <v>12</v>
      </c>
      <c r="E1209" s="6" t="s">
        <v>212</v>
      </c>
      <c r="F1209" s="6">
        <v>1</v>
      </c>
      <c r="G1209" s="6">
        <v>150</v>
      </c>
      <c r="H1209" s="6">
        <v>150</v>
      </c>
      <c r="I1209" s="6">
        <v>120</v>
      </c>
      <c r="J1209" s="6">
        <f t="shared" si="108"/>
        <v>18000</v>
      </c>
      <c r="K1209" s="6"/>
      <c r="L1209" s="84">
        <f t="shared" si="110"/>
        <v>18367.34693877551</v>
      </c>
      <c r="M1209" s="7"/>
      <c r="N1209" s="7"/>
      <c r="O1209" s="7"/>
      <c r="P1209" s="7"/>
      <c r="Q1209" s="7"/>
      <c r="R1209" s="7"/>
      <c r="S1209" s="119" t="s">
        <v>53</v>
      </c>
      <c r="T1209" s="117">
        <v>1</v>
      </c>
      <c r="U1209" s="10">
        <v>18367.34693877551</v>
      </c>
      <c r="V1209" s="98">
        <f t="shared" si="111"/>
        <v>3.6729488784283305E-5</v>
      </c>
      <c r="W1209" s="119" t="s">
        <v>53</v>
      </c>
      <c r="X1209" s="117">
        <v>1</v>
      </c>
      <c r="Y1209" s="10">
        <v>18367.34693877551</v>
      </c>
      <c r="Z1209" s="98"/>
      <c r="AA1209" s="9">
        <v>1284</v>
      </c>
      <c r="AB1209" s="119" t="s">
        <v>53</v>
      </c>
      <c r="AC1209" s="117">
        <v>1</v>
      </c>
      <c r="AD1209" s="10">
        <v>18367.34693877551</v>
      </c>
      <c r="AE1209" s="110">
        <f>(Tabelle1[[#This Row],[gesamter Wärmebedarf unter Berücksichtigung Wirkungsgrad Gasfeuerungsanlage (Gas) '[kWh/a'] 2030]]*0.7)/8760</f>
        <v>1.4677103718199609</v>
      </c>
      <c r="AF1209" s="8">
        <f t="shared" si="109"/>
        <v>3.5509478631057065E-5</v>
      </c>
      <c r="AG1209" s="119" t="s">
        <v>53</v>
      </c>
      <c r="AH1209" s="117">
        <v>1</v>
      </c>
      <c r="AI1209" s="10">
        <v>18367.34693877551</v>
      </c>
      <c r="AJ1209" s="98">
        <f t="shared" si="112"/>
        <v>1.7453328363308793E-5</v>
      </c>
      <c r="AK1209" s="119" t="s">
        <v>54</v>
      </c>
      <c r="AL1209" s="117">
        <v>1</v>
      </c>
      <c r="AM1209" s="10">
        <v>0</v>
      </c>
      <c r="AN1209" s="98"/>
      <c r="AO1209" s="119" t="s">
        <v>54</v>
      </c>
      <c r="AP1209" s="117">
        <v>1</v>
      </c>
      <c r="AQ1209" s="10">
        <v>0</v>
      </c>
      <c r="AR1209" s="98">
        <f t="shared" si="113"/>
        <v>0</v>
      </c>
      <c r="AS1209" s="119" t="s">
        <v>54</v>
      </c>
      <c r="AT1209" s="117">
        <v>1</v>
      </c>
      <c r="AU1209" s="10">
        <v>0</v>
      </c>
      <c r="AV1209" s="8"/>
    </row>
    <row r="1210" spans="1:48" x14ac:dyDescent="0.25">
      <c r="A1210" s="6">
        <v>11207</v>
      </c>
      <c r="B1210" s="6">
        <v>449527</v>
      </c>
      <c r="C1210" s="6">
        <v>5424557</v>
      </c>
      <c r="D1210" s="205">
        <v>10</v>
      </c>
      <c r="E1210" s="6" t="s">
        <v>212</v>
      </c>
      <c r="F1210" s="6">
        <v>1</v>
      </c>
      <c r="G1210" s="6">
        <v>150</v>
      </c>
      <c r="H1210" s="6">
        <v>150</v>
      </c>
      <c r="I1210" s="6">
        <v>170</v>
      </c>
      <c r="J1210" s="6">
        <f t="shared" si="108"/>
        <v>25500</v>
      </c>
      <c r="K1210" s="6"/>
      <c r="L1210" s="84">
        <f t="shared" si="110"/>
        <v>26020.408163265307</v>
      </c>
      <c r="M1210" s="7"/>
      <c r="N1210" s="7"/>
      <c r="O1210" s="7"/>
      <c r="P1210" s="7"/>
      <c r="Q1210" s="7"/>
      <c r="R1210" s="7"/>
      <c r="S1210" s="119" t="s">
        <v>53</v>
      </c>
      <c r="T1210" s="117">
        <v>1</v>
      </c>
      <c r="U1210" s="10">
        <v>26020.408163265307</v>
      </c>
      <c r="V1210" s="98">
        <f t="shared" si="111"/>
        <v>5.2033442444401349E-5</v>
      </c>
      <c r="W1210" s="119" t="s">
        <v>53</v>
      </c>
      <c r="X1210" s="117">
        <v>1</v>
      </c>
      <c r="Y1210" s="10">
        <v>26020.408163265307</v>
      </c>
      <c r="Z1210" s="98"/>
      <c r="AA1210" s="9">
        <v>1016</v>
      </c>
      <c r="AB1210" s="119" t="s">
        <v>53</v>
      </c>
      <c r="AC1210" s="117">
        <v>1</v>
      </c>
      <c r="AD1210" s="10">
        <v>26020.408163265307</v>
      </c>
      <c r="AE1210" s="110">
        <f>(Tabelle1[[#This Row],[gesamter Wärmebedarf unter Berücksichtigung Wirkungsgrad Gasfeuerungsanlage (Gas) '[kWh/a'] 2030]]*0.7)/8760</f>
        <v>2.0792563600782779</v>
      </c>
      <c r="AF1210" s="8">
        <f t="shared" si="109"/>
        <v>5.0305094727330838E-5</v>
      </c>
      <c r="AG1210" s="119" t="s">
        <v>54</v>
      </c>
      <c r="AH1210" s="117">
        <v>1</v>
      </c>
      <c r="AI1210" s="10">
        <v>0</v>
      </c>
      <c r="AJ1210" s="98">
        <f t="shared" si="112"/>
        <v>0</v>
      </c>
      <c r="AK1210" s="119" t="s">
        <v>54</v>
      </c>
      <c r="AL1210" s="117">
        <v>1</v>
      </c>
      <c r="AM1210" s="10">
        <v>0</v>
      </c>
      <c r="AN1210" s="98"/>
      <c r="AO1210" s="119" t="s">
        <v>54</v>
      </c>
      <c r="AP1210" s="117">
        <v>1</v>
      </c>
      <c r="AQ1210" s="10">
        <v>0</v>
      </c>
      <c r="AR1210" s="98">
        <f t="shared" si="113"/>
        <v>0</v>
      </c>
      <c r="AS1210" s="119" t="s">
        <v>54</v>
      </c>
      <c r="AT1210" s="117">
        <v>1</v>
      </c>
      <c r="AU1210" s="10">
        <v>0</v>
      </c>
      <c r="AV1210" s="8"/>
    </row>
    <row r="1211" spans="1:48" x14ac:dyDescent="0.25">
      <c r="A1211" s="6">
        <v>11208</v>
      </c>
      <c r="B1211" s="6">
        <v>449552</v>
      </c>
      <c r="C1211" s="6">
        <v>5424556</v>
      </c>
      <c r="D1211" s="205">
        <v>12</v>
      </c>
      <c r="E1211" s="6" t="s">
        <v>212</v>
      </c>
      <c r="F1211" s="6">
        <v>1</v>
      </c>
      <c r="G1211" s="6">
        <v>150</v>
      </c>
      <c r="H1211" s="6">
        <v>150</v>
      </c>
      <c r="I1211" s="6">
        <v>250</v>
      </c>
      <c r="J1211" s="6">
        <f t="shared" si="108"/>
        <v>37500</v>
      </c>
      <c r="K1211" s="6"/>
      <c r="L1211" s="84">
        <f t="shared" si="110"/>
        <v>38265.306122448979</v>
      </c>
      <c r="M1211" s="7"/>
      <c r="N1211" s="7"/>
      <c r="O1211" s="7"/>
      <c r="P1211" s="7"/>
      <c r="Q1211" s="7"/>
      <c r="R1211" s="7"/>
      <c r="S1211" s="119" t="s">
        <v>53</v>
      </c>
      <c r="T1211" s="117">
        <v>1</v>
      </c>
      <c r="U1211" s="10">
        <v>38265.306122448979</v>
      </c>
      <c r="V1211" s="98">
        <f t="shared" si="111"/>
        <v>7.6519768300590212E-5</v>
      </c>
      <c r="W1211" s="119" t="s">
        <v>53</v>
      </c>
      <c r="X1211" s="117">
        <v>1</v>
      </c>
      <c r="Y1211" s="10">
        <v>38265.306122448979</v>
      </c>
      <c r="Z1211" s="98"/>
      <c r="AA1211" s="9">
        <v>1216</v>
      </c>
      <c r="AB1211" s="119" t="s">
        <v>53</v>
      </c>
      <c r="AC1211" s="117">
        <v>1</v>
      </c>
      <c r="AD1211" s="10">
        <v>38265.306122448979</v>
      </c>
      <c r="AE1211" s="110">
        <f>(Tabelle1[[#This Row],[gesamter Wärmebedarf unter Berücksichtigung Wirkungsgrad Gasfeuerungsanlage (Gas) '[kWh/a'] 2030]]*0.7)/8760</f>
        <v>3.0577299412915848</v>
      </c>
      <c r="AF1211" s="8">
        <f t="shared" si="109"/>
        <v>7.3978080481368886E-5</v>
      </c>
      <c r="AG1211" s="119" t="s">
        <v>53</v>
      </c>
      <c r="AH1211" s="117">
        <v>1</v>
      </c>
      <c r="AI1211" s="10">
        <v>38265.306122448979</v>
      </c>
      <c r="AJ1211" s="98">
        <f t="shared" si="112"/>
        <v>3.636110075689332E-5</v>
      </c>
      <c r="AK1211" s="119" t="s">
        <v>53</v>
      </c>
      <c r="AL1211" s="117">
        <v>1</v>
      </c>
      <c r="AM1211" s="10">
        <v>38265.306122448979</v>
      </c>
      <c r="AN1211" s="98"/>
      <c r="AO1211" s="119" t="s">
        <v>53</v>
      </c>
      <c r="AP1211" s="117">
        <v>1</v>
      </c>
      <c r="AQ1211" s="10">
        <v>38265.306122448979</v>
      </c>
      <c r="AR1211" s="98">
        <f t="shared" si="113"/>
        <v>3.636110075689332E-5</v>
      </c>
      <c r="AS1211" s="119" t="s">
        <v>54</v>
      </c>
      <c r="AT1211" s="117">
        <v>1</v>
      </c>
      <c r="AU1211" s="10">
        <v>0</v>
      </c>
      <c r="AV1211" s="8"/>
    </row>
    <row r="1212" spans="1:48" x14ac:dyDescent="0.25">
      <c r="A1212" s="6">
        <v>11210</v>
      </c>
      <c r="B1212" s="6">
        <v>449533</v>
      </c>
      <c r="C1212" s="6">
        <v>5424575</v>
      </c>
      <c r="D1212" s="205">
        <v>28</v>
      </c>
      <c r="E1212" s="6" t="s">
        <v>212</v>
      </c>
      <c r="F1212" s="6">
        <v>1</v>
      </c>
      <c r="G1212" s="6">
        <v>150</v>
      </c>
      <c r="H1212" s="6">
        <v>150</v>
      </c>
      <c r="I1212" s="6">
        <v>200</v>
      </c>
      <c r="J1212" s="6">
        <f t="shared" si="108"/>
        <v>30000</v>
      </c>
      <c r="K1212" s="6"/>
      <c r="L1212" s="84">
        <f t="shared" si="110"/>
        <v>30612.244897959183</v>
      </c>
      <c r="M1212" s="7"/>
      <c r="N1212" s="7"/>
      <c r="O1212" s="7"/>
      <c r="P1212" s="7"/>
      <c r="Q1212" s="7"/>
      <c r="R1212" s="7"/>
      <c r="S1212" s="119" t="s">
        <v>54</v>
      </c>
      <c r="T1212" s="117">
        <v>1</v>
      </c>
      <c r="U1212" s="10">
        <v>0</v>
      </c>
      <c r="V1212" s="98">
        <f t="shared" si="111"/>
        <v>0</v>
      </c>
      <c r="W1212" s="119" t="s">
        <v>54</v>
      </c>
      <c r="X1212" s="117">
        <v>1</v>
      </c>
      <c r="Y1212" s="10">
        <v>0</v>
      </c>
      <c r="Z1212" s="98"/>
      <c r="AA1212" s="9">
        <v>446</v>
      </c>
      <c r="AB1212" s="119" t="s">
        <v>54</v>
      </c>
      <c r="AC1212" s="117">
        <v>1</v>
      </c>
      <c r="AD1212" s="10">
        <v>0</v>
      </c>
      <c r="AE1212" s="110">
        <f>(Tabelle1[[#This Row],[gesamter Wärmebedarf unter Berücksichtigung Wirkungsgrad Gasfeuerungsanlage (Gas) '[kWh/a'] 2030]]*0.7)/8760</f>
        <v>0</v>
      </c>
      <c r="AF1212" s="8">
        <f t="shared" si="109"/>
        <v>0</v>
      </c>
      <c r="AG1212" s="119" t="s">
        <v>54</v>
      </c>
      <c r="AH1212" s="117">
        <v>1</v>
      </c>
      <c r="AI1212" s="10">
        <v>0</v>
      </c>
      <c r="AJ1212" s="98">
        <f t="shared" si="112"/>
        <v>0</v>
      </c>
      <c r="AK1212" s="119" t="s">
        <v>54</v>
      </c>
      <c r="AL1212" s="117">
        <v>1</v>
      </c>
      <c r="AM1212" s="10">
        <v>0</v>
      </c>
      <c r="AN1212" s="98"/>
      <c r="AO1212" s="119" t="s">
        <v>54</v>
      </c>
      <c r="AP1212" s="117">
        <v>1</v>
      </c>
      <c r="AQ1212" s="10">
        <v>0</v>
      </c>
      <c r="AR1212" s="98">
        <f t="shared" si="113"/>
        <v>0</v>
      </c>
      <c r="AS1212" s="119" t="s">
        <v>54</v>
      </c>
      <c r="AT1212" s="117">
        <v>1</v>
      </c>
      <c r="AU1212" s="10">
        <v>0</v>
      </c>
      <c r="AV1212" s="8"/>
    </row>
    <row r="1213" spans="1:48" x14ac:dyDescent="0.25">
      <c r="A1213" s="6">
        <v>11211</v>
      </c>
      <c r="B1213" s="6">
        <v>449545</v>
      </c>
      <c r="C1213" s="6">
        <v>5424586</v>
      </c>
      <c r="D1213" s="205">
        <v>10</v>
      </c>
      <c r="E1213" s="6" t="s">
        <v>211</v>
      </c>
      <c r="F1213" s="6">
        <v>2</v>
      </c>
      <c r="G1213" s="6">
        <v>112</v>
      </c>
      <c r="H1213" s="6">
        <v>224</v>
      </c>
      <c r="I1213" s="6">
        <v>120</v>
      </c>
      <c r="J1213" s="6">
        <f t="shared" si="108"/>
        <v>26880</v>
      </c>
      <c r="K1213" s="6"/>
      <c r="L1213" s="84">
        <f t="shared" si="110"/>
        <v>27428.571428571428</v>
      </c>
      <c r="M1213" s="7"/>
      <c r="N1213" s="7"/>
      <c r="O1213" s="7"/>
      <c r="P1213" s="7"/>
      <c r="Q1213" s="7"/>
      <c r="R1213" s="7"/>
      <c r="S1213" s="119" t="s">
        <v>54</v>
      </c>
      <c r="T1213" s="117">
        <v>2</v>
      </c>
      <c r="U1213" s="10">
        <v>0</v>
      </c>
      <c r="V1213" s="98">
        <f t="shared" si="111"/>
        <v>0</v>
      </c>
      <c r="W1213" s="119" t="s">
        <v>54</v>
      </c>
      <c r="X1213" s="117">
        <v>2</v>
      </c>
      <c r="Y1213" s="10">
        <v>0</v>
      </c>
      <c r="Z1213" s="98"/>
      <c r="AA1213" s="9">
        <v>72</v>
      </c>
      <c r="AB1213" s="119" t="s">
        <v>54</v>
      </c>
      <c r="AC1213" s="117">
        <v>2</v>
      </c>
      <c r="AD1213" s="10">
        <v>0</v>
      </c>
      <c r="AE1213" s="110">
        <f>(Tabelle1[[#This Row],[gesamter Wärmebedarf unter Berücksichtigung Wirkungsgrad Gasfeuerungsanlage (Gas) '[kWh/a'] 2030]]*0.7)/8760</f>
        <v>0</v>
      </c>
      <c r="AF1213" s="8">
        <f t="shared" si="109"/>
        <v>0</v>
      </c>
      <c r="AG1213" s="119" t="s">
        <v>54</v>
      </c>
      <c r="AH1213" s="117">
        <v>2</v>
      </c>
      <c r="AI1213" s="10">
        <v>0</v>
      </c>
      <c r="AJ1213" s="98">
        <f t="shared" si="112"/>
        <v>0</v>
      </c>
      <c r="AK1213" s="119" t="s">
        <v>54</v>
      </c>
      <c r="AL1213" s="117">
        <v>2</v>
      </c>
      <c r="AM1213" s="10">
        <v>0</v>
      </c>
      <c r="AN1213" s="98"/>
      <c r="AO1213" s="119" t="s">
        <v>54</v>
      </c>
      <c r="AP1213" s="117">
        <v>2</v>
      </c>
      <c r="AQ1213" s="10">
        <v>0</v>
      </c>
      <c r="AR1213" s="98">
        <f t="shared" si="113"/>
        <v>0</v>
      </c>
      <c r="AS1213" s="119" t="s">
        <v>54</v>
      </c>
      <c r="AT1213" s="117">
        <v>2</v>
      </c>
      <c r="AU1213" s="10">
        <v>0</v>
      </c>
      <c r="AV1213" s="8"/>
    </row>
    <row r="1214" spans="1:48" x14ac:dyDescent="0.25">
      <c r="A1214" s="6">
        <v>11212</v>
      </c>
      <c r="B1214" s="6">
        <v>449565</v>
      </c>
      <c r="C1214" s="6">
        <v>5424577</v>
      </c>
      <c r="D1214" s="205">
        <v>13</v>
      </c>
      <c r="E1214" s="6" t="s">
        <v>212</v>
      </c>
      <c r="F1214" s="6">
        <v>1</v>
      </c>
      <c r="G1214" s="6">
        <v>150</v>
      </c>
      <c r="H1214" s="6">
        <v>150</v>
      </c>
      <c r="I1214" s="6">
        <v>110</v>
      </c>
      <c r="J1214" s="6">
        <f t="shared" si="108"/>
        <v>16500</v>
      </c>
      <c r="K1214" s="6"/>
      <c r="L1214" s="84">
        <f t="shared" si="110"/>
        <v>16836.734693877552</v>
      </c>
      <c r="M1214" s="7"/>
      <c r="N1214" s="7"/>
      <c r="O1214" s="7"/>
      <c r="P1214" s="7"/>
      <c r="Q1214" s="7"/>
      <c r="R1214" s="7"/>
      <c r="S1214" s="119" t="s">
        <v>54</v>
      </c>
      <c r="T1214" s="117">
        <v>1</v>
      </c>
      <c r="U1214" s="10">
        <v>0</v>
      </c>
      <c r="V1214" s="98">
        <f t="shared" si="111"/>
        <v>0</v>
      </c>
      <c r="W1214" s="119" t="s">
        <v>54</v>
      </c>
      <c r="X1214" s="117">
        <v>1</v>
      </c>
      <c r="Y1214" s="10">
        <v>0</v>
      </c>
      <c r="Z1214" s="98"/>
      <c r="AA1214" s="9">
        <v>1489</v>
      </c>
      <c r="AB1214" s="119" t="s">
        <v>54</v>
      </c>
      <c r="AC1214" s="117">
        <v>1</v>
      </c>
      <c r="AD1214" s="10">
        <v>0</v>
      </c>
      <c r="AE1214" s="110">
        <f>(Tabelle1[[#This Row],[gesamter Wärmebedarf unter Berücksichtigung Wirkungsgrad Gasfeuerungsanlage (Gas) '[kWh/a'] 2030]]*0.7)/8760</f>
        <v>0</v>
      </c>
      <c r="AF1214" s="8">
        <f t="shared" si="109"/>
        <v>0</v>
      </c>
      <c r="AG1214" s="119" t="s">
        <v>54</v>
      </c>
      <c r="AH1214" s="117">
        <v>1</v>
      </c>
      <c r="AI1214" s="10">
        <v>0</v>
      </c>
      <c r="AJ1214" s="98">
        <f t="shared" si="112"/>
        <v>0</v>
      </c>
      <c r="AK1214" s="119" t="s">
        <v>54</v>
      </c>
      <c r="AL1214" s="117">
        <v>1</v>
      </c>
      <c r="AM1214" s="10">
        <v>0</v>
      </c>
      <c r="AN1214" s="98"/>
      <c r="AO1214" s="119" t="s">
        <v>54</v>
      </c>
      <c r="AP1214" s="117">
        <v>1</v>
      </c>
      <c r="AQ1214" s="10">
        <v>0</v>
      </c>
      <c r="AR1214" s="98">
        <f t="shared" si="113"/>
        <v>0</v>
      </c>
      <c r="AS1214" s="119" t="s">
        <v>54</v>
      </c>
      <c r="AT1214" s="117">
        <v>1</v>
      </c>
      <c r="AU1214" s="10">
        <v>0</v>
      </c>
      <c r="AV1214" s="8"/>
    </row>
    <row r="1215" spans="1:48" x14ac:dyDescent="0.25">
      <c r="A1215" s="6">
        <v>11213</v>
      </c>
      <c r="B1215" s="6">
        <v>449556</v>
      </c>
      <c r="C1215" s="6">
        <v>5424603</v>
      </c>
      <c r="D1215" s="205">
        <v>10</v>
      </c>
      <c r="E1215" s="6" t="s">
        <v>212</v>
      </c>
      <c r="F1215" s="6">
        <v>1</v>
      </c>
      <c r="G1215" s="6">
        <v>150</v>
      </c>
      <c r="H1215" s="6">
        <v>150</v>
      </c>
      <c r="I1215" s="6">
        <v>160</v>
      </c>
      <c r="J1215" s="6">
        <f t="shared" si="108"/>
        <v>24000</v>
      </c>
      <c r="K1215" s="6"/>
      <c r="L1215" s="84">
        <f t="shared" si="110"/>
        <v>24489.795918367348</v>
      </c>
      <c r="M1215" s="7"/>
      <c r="N1215" s="7"/>
      <c r="O1215" s="7"/>
      <c r="P1215" s="7"/>
      <c r="Q1215" s="7"/>
      <c r="R1215" s="7"/>
      <c r="S1215" s="119" t="s">
        <v>53</v>
      </c>
      <c r="T1215" s="117">
        <v>1</v>
      </c>
      <c r="U1215" s="10">
        <v>24489.795918367348</v>
      </c>
      <c r="V1215" s="98">
        <f t="shared" si="111"/>
        <v>4.8972651712377733E-5</v>
      </c>
      <c r="W1215" s="119" t="s">
        <v>53</v>
      </c>
      <c r="X1215" s="117">
        <v>1</v>
      </c>
      <c r="Y1215" s="10">
        <v>24489.795918367348</v>
      </c>
      <c r="Z1215" s="98"/>
      <c r="AA1215" s="9">
        <v>211</v>
      </c>
      <c r="AB1215" s="119" t="s">
        <v>53</v>
      </c>
      <c r="AC1215" s="117">
        <v>1</v>
      </c>
      <c r="AD1215" s="10">
        <v>24489.795918367348</v>
      </c>
      <c r="AE1215" s="110">
        <f>(Tabelle1[[#This Row],[gesamter Wärmebedarf unter Berücksichtigung Wirkungsgrad Gasfeuerungsanlage (Gas) '[kWh/a'] 2030]]*0.7)/8760</f>
        <v>1.9569471624266144</v>
      </c>
      <c r="AF1215" s="8">
        <f t="shared" si="109"/>
        <v>4.7345971508076089E-5</v>
      </c>
      <c r="AG1215" s="119" t="s">
        <v>53</v>
      </c>
      <c r="AH1215" s="117">
        <v>1</v>
      </c>
      <c r="AI1215" s="10">
        <v>24489.795918367348</v>
      </c>
      <c r="AJ1215" s="98">
        <f t="shared" si="112"/>
        <v>2.3271104484411725E-5</v>
      </c>
      <c r="AK1215" s="119" t="s">
        <v>53</v>
      </c>
      <c r="AL1215" s="117">
        <v>1</v>
      </c>
      <c r="AM1215" s="10">
        <v>24489.795918367348</v>
      </c>
      <c r="AN1215" s="98"/>
      <c r="AO1215" s="119" t="s">
        <v>53</v>
      </c>
      <c r="AP1215" s="117">
        <v>1</v>
      </c>
      <c r="AQ1215" s="10">
        <v>24489.795918367348</v>
      </c>
      <c r="AR1215" s="98">
        <f t="shared" si="113"/>
        <v>2.3271104484411725E-5</v>
      </c>
      <c r="AS1215" s="119" t="s">
        <v>53</v>
      </c>
      <c r="AT1215" s="117">
        <v>1</v>
      </c>
      <c r="AU1215" s="10">
        <v>24489.795918367348</v>
      </c>
      <c r="AV1215" s="8"/>
    </row>
    <row r="1216" spans="1:48" x14ac:dyDescent="0.25">
      <c r="A1216" s="6">
        <v>11214</v>
      </c>
      <c r="B1216" s="6">
        <v>449576</v>
      </c>
      <c r="C1216" s="6">
        <v>5424592</v>
      </c>
      <c r="D1216" s="205">
        <v>13</v>
      </c>
      <c r="E1216" s="6" t="s">
        <v>195</v>
      </c>
      <c r="F1216" s="6">
        <v>1</v>
      </c>
      <c r="G1216" s="6">
        <v>90</v>
      </c>
      <c r="H1216" s="6">
        <v>90</v>
      </c>
      <c r="I1216" s="6">
        <v>160</v>
      </c>
      <c r="J1216" s="6">
        <f t="shared" si="108"/>
        <v>14400</v>
      </c>
      <c r="K1216" s="6"/>
      <c r="L1216" s="84">
        <f t="shared" si="110"/>
        <v>14693.877551020409</v>
      </c>
      <c r="M1216" s="7"/>
      <c r="N1216" s="7"/>
      <c r="O1216" s="7"/>
      <c r="P1216" s="7"/>
      <c r="Q1216" s="7"/>
      <c r="R1216" s="7"/>
      <c r="S1216" s="119" t="s">
        <v>53</v>
      </c>
      <c r="T1216" s="117">
        <v>1</v>
      </c>
      <c r="U1216" s="10">
        <v>14693.877551020409</v>
      </c>
      <c r="V1216" s="98">
        <f t="shared" si="111"/>
        <v>2.9383591027426649E-5</v>
      </c>
      <c r="W1216" s="119" t="s">
        <v>53</v>
      </c>
      <c r="X1216" s="117">
        <v>1</v>
      </c>
      <c r="Y1216" s="10">
        <v>14693.877551020409</v>
      </c>
      <c r="Z1216" s="98"/>
      <c r="AA1216" s="9">
        <v>176</v>
      </c>
      <c r="AB1216" s="119" t="s">
        <v>53</v>
      </c>
      <c r="AC1216" s="117">
        <v>1</v>
      </c>
      <c r="AD1216" s="10">
        <v>14693.877551020409</v>
      </c>
      <c r="AE1216" s="110">
        <f>(Tabelle1[[#This Row],[gesamter Wärmebedarf unter Berücksichtigung Wirkungsgrad Gasfeuerungsanlage (Gas) '[kWh/a'] 2030]]*0.7)/8760</f>
        <v>1.1741682974559688</v>
      </c>
      <c r="AF1216" s="8">
        <f t="shared" si="109"/>
        <v>2.8407582904845656E-5</v>
      </c>
      <c r="AG1216" s="119" t="s">
        <v>53</v>
      </c>
      <c r="AH1216" s="117">
        <v>1</v>
      </c>
      <c r="AI1216" s="10">
        <v>14693.877551020409</v>
      </c>
      <c r="AJ1216" s="98">
        <f t="shared" si="112"/>
        <v>1.3962662690647035E-5</v>
      </c>
      <c r="AK1216" s="119" t="s">
        <v>53</v>
      </c>
      <c r="AL1216" s="117">
        <v>1</v>
      </c>
      <c r="AM1216" s="10">
        <v>14693.877551020409</v>
      </c>
      <c r="AN1216" s="98"/>
      <c r="AO1216" s="119" t="s">
        <v>53</v>
      </c>
      <c r="AP1216" s="117">
        <v>1</v>
      </c>
      <c r="AQ1216" s="10">
        <v>14693.877551020409</v>
      </c>
      <c r="AR1216" s="98">
        <f t="shared" si="113"/>
        <v>1.3962662690647035E-5</v>
      </c>
      <c r="AS1216" s="119" t="s">
        <v>53</v>
      </c>
      <c r="AT1216" s="117">
        <v>1</v>
      </c>
      <c r="AU1216" s="10">
        <v>14693.877551020409</v>
      </c>
      <c r="AV1216" s="8"/>
    </row>
    <row r="1217" spans="1:48" x14ac:dyDescent="0.25">
      <c r="A1217" s="6">
        <v>11215</v>
      </c>
      <c r="B1217" s="6">
        <v>449567</v>
      </c>
      <c r="C1217" s="6">
        <v>5424618</v>
      </c>
      <c r="D1217" s="205">
        <v>9</v>
      </c>
      <c r="E1217" s="6" t="s">
        <v>195</v>
      </c>
      <c r="F1217" s="6">
        <v>1</v>
      </c>
      <c r="G1217" s="6">
        <v>90</v>
      </c>
      <c r="H1217" s="6">
        <v>90</v>
      </c>
      <c r="I1217" s="6">
        <v>170</v>
      </c>
      <c r="J1217" s="6">
        <f t="shared" si="108"/>
        <v>15300</v>
      </c>
      <c r="K1217" s="6"/>
      <c r="L1217" s="84">
        <f t="shared" si="110"/>
        <v>15612.244897959185</v>
      </c>
      <c r="M1217" s="7"/>
      <c r="N1217" s="7"/>
      <c r="O1217" s="7"/>
      <c r="P1217" s="7"/>
      <c r="Q1217" s="7"/>
      <c r="R1217" s="7"/>
      <c r="S1217" s="119" t="s">
        <v>53</v>
      </c>
      <c r="T1217" s="117">
        <v>1</v>
      </c>
      <c r="U1217" s="10">
        <v>15612.244897959185</v>
      </c>
      <c r="V1217" s="98">
        <f t="shared" si="111"/>
        <v>3.1220065466640812E-5</v>
      </c>
      <c r="W1217" s="119" t="s">
        <v>53</v>
      </c>
      <c r="X1217" s="117">
        <v>1</v>
      </c>
      <c r="Y1217" s="10">
        <v>15612.244897959185</v>
      </c>
      <c r="Z1217" s="98"/>
      <c r="AA1217" s="9">
        <v>984</v>
      </c>
      <c r="AB1217" s="119" t="s">
        <v>53</v>
      </c>
      <c r="AC1217" s="117">
        <v>1</v>
      </c>
      <c r="AD1217" s="10">
        <v>15612.244897959185</v>
      </c>
      <c r="AE1217" s="110">
        <f>(Tabelle1[[#This Row],[gesamter Wärmebedarf unter Berücksichtigung Wirkungsgrad Gasfeuerungsanlage (Gas) '[kWh/a'] 2030]]*0.7)/8760</f>
        <v>1.2475538160469668</v>
      </c>
      <c r="AF1217" s="8">
        <f t="shared" si="109"/>
        <v>3.0183056836398508E-5</v>
      </c>
      <c r="AG1217" s="119" t="s">
        <v>53</v>
      </c>
      <c r="AH1217" s="117">
        <v>1</v>
      </c>
      <c r="AI1217" s="10">
        <v>15612.244897959185</v>
      </c>
      <c r="AJ1217" s="98">
        <f t="shared" si="112"/>
        <v>1.4835329108812474E-5</v>
      </c>
      <c r="AK1217" s="119" t="s">
        <v>53</v>
      </c>
      <c r="AL1217" s="117">
        <v>1</v>
      </c>
      <c r="AM1217" s="10">
        <v>15612.244897959185</v>
      </c>
      <c r="AN1217" s="98"/>
      <c r="AO1217" s="119" t="s">
        <v>53</v>
      </c>
      <c r="AP1217" s="117">
        <v>1</v>
      </c>
      <c r="AQ1217" s="10">
        <v>15612.244897959185</v>
      </c>
      <c r="AR1217" s="98">
        <f t="shared" si="113"/>
        <v>1.4835329108812474E-5</v>
      </c>
      <c r="AS1217" s="119" t="s">
        <v>54</v>
      </c>
      <c r="AT1217" s="117">
        <v>1</v>
      </c>
      <c r="AU1217" s="10">
        <v>0</v>
      </c>
      <c r="AV1217" s="8"/>
    </row>
    <row r="1218" spans="1:48" x14ac:dyDescent="0.25">
      <c r="A1218" s="6">
        <v>11216</v>
      </c>
      <c r="B1218" s="6">
        <v>449591</v>
      </c>
      <c r="C1218" s="6">
        <v>5424612</v>
      </c>
      <c r="D1218" s="205">
        <v>13</v>
      </c>
      <c r="E1218" s="6" t="s">
        <v>195</v>
      </c>
      <c r="F1218" s="6">
        <v>1</v>
      </c>
      <c r="G1218" s="6">
        <v>90</v>
      </c>
      <c r="H1218" s="6">
        <v>90</v>
      </c>
      <c r="I1218" s="6">
        <v>180</v>
      </c>
      <c r="J1218" s="6">
        <f t="shared" si="108"/>
        <v>16200</v>
      </c>
      <c r="K1218" s="6"/>
      <c r="L1218" s="84">
        <f t="shared" si="110"/>
        <v>16530.612244897959</v>
      </c>
      <c r="M1218" s="7"/>
      <c r="N1218" s="7"/>
      <c r="O1218" s="7"/>
      <c r="P1218" s="7"/>
      <c r="Q1218" s="7"/>
      <c r="R1218" s="7"/>
      <c r="S1218" s="119" t="s">
        <v>53</v>
      </c>
      <c r="T1218" s="117">
        <v>1</v>
      </c>
      <c r="U1218" s="10">
        <v>16530.612244897959</v>
      </c>
      <c r="V1218" s="98">
        <f t="shared" si="111"/>
        <v>3.3056539905854972E-5</v>
      </c>
      <c r="W1218" s="119" t="s">
        <v>53</v>
      </c>
      <c r="X1218" s="117">
        <v>1</v>
      </c>
      <c r="Y1218" s="10">
        <v>16530.612244897959</v>
      </c>
      <c r="Z1218" s="98"/>
      <c r="AA1218" s="9">
        <v>530</v>
      </c>
      <c r="AB1218" s="119" t="s">
        <v>53</v>
      </c>
      <c r="AC1218" s="117">
        <v>1</v>
      </c>
      <c r="AD1218" s="10">
        <v>16530.612244897959</v>
      </c>
      <c r="AE1218" s="110">
        <f>(Tabelle1[[#This Row],[gesamter Wärmebedarf unter Berücksichtigung Wirkungsgrad Gasfeuerungsanlage (Gas) '[kWh/a'] 2030]]*0.7)/8760</f>
        <v>1.3209393346379648</v>
      </c>
      <c r="AF1218" s="8">
        <f t="shared" si="109"/>
        <v>3.1958530767951354E-5</v>
      </c>
      <c r="AG1218" s="119" t="s">
        <v>53</v>
      </c>
      <c r="AH1218" s="117">
        <v>1</v>
      </c>
      <c r="AI1218" s="10">
        <v>16530.612244897959</v>
      </c>
      <c r="AJ1218" s="98">
        <f t="shared" si="112"/>
        <v>1.5707995526977912E-5</v>
      </c>
      <c r="AK1218" s="119" t="s">
        <v>53</v>
      </c>
      <c r="AL1218" s="117">
        <v>1</v>
      </c>
      <c r="AM1218" s="10">
        <v>16530.612244897959</v>
      </c>
      <c r="AN1218" s="98"/>
      <c r="AO1218" s="119" t="s">
        <v>53</v>
      </c>
      <c r="AP1218" s="117">
        <v>1</v>
      </c>
      <c r="AQ1218" s="10">
        <v>16530.612244897959</v>
      </c>
      <c r="AR1218" s="98">
        <f t="shared" si="113"/>
        <v>1.5707995526977912E-5</v>
      </c>
      <c r="AS1218" s="119" t="s">
        <v>54</v>
      </c>
      <c r="AT1218" s="117">
        <v>1</v>
      </c>
      <c r="AU1218" s="10">
        <v>0</v>
      </c>
      <c r="AV1218" s="8"/>
    </row>
    <row r="1219" spans="1:48" x14ac:dyDescent="0.25">
      <c r="A1219" s="6">
        <v>11217</v>
      </c>
      <c r="B1219" s="6">
        <v>449576</v>
      </c>
      <c r="C1219" s="6">
        <v>5424634</v>
      </c>
      <c r="D1219" s="205">
        <v>10</v>
      </c>
      <c r="E1219" s="6" t="s">
        <v>212</v>
      </c>
      <c r="F1219" s="6">
        <v>1</v>
      </c>
      <c r="G1219" s="6">
        <v>150</v>
      </c>
      <c r="H1219" s="6">
        <v>150</v>
      </c>
      <c r="I1219" s="6">
        <v>110</v>
      </c>
      <c r="J1219" s="6">
        <f t="shared" si="108"/>
        <v>16500</v>
      </c>
      <c r="K1219" s="6"/>
      <c r="L1219" s="84">
        <f t="shared" si="110"/>
        <v>16836.734693877552</v>
      </c>
      <c r="M1219" s="7"/>
      <c r="N1219" s="7"/>
      <c r="O1219" s="7"/>
      <c r="P1219" s="7"/>
      <c r="Q1219" s="7"/>
      <c r="R1219" s="7"/>
      <c r="S1219" s="119" t="s">
        <v>54</v>
      </c>
      <c r="T1219" s="117">
        <v>1</v>
      </c>
      <c r="U1219" s="10">
        <v>0</v>
      </c>
      <c r="V1219" s="98">
        <f t="shared" si="111"/>
        <v>0</v>
      </c>
      <c r="W1219" s="119" t="s">
        <v>54</v>
      </c>
      <c r="X1219" s="117">
        <v>1</v>
      </c>
      <c r="Y1219" s="10">
        <v>0</v>
      </c>
      <c r="Z1219" s="98"/>
      <c r="AA1219" s="9">
        <v>661</v>
      </c>
      <c r="AB1219" s="119" t="s">
        <v>54</v>
      </c>
      <c r="AC1219" s="117">
        <v>1</v>
      </c>
      <c r="AD1219" s="10">
        <v>0</v>
      </c>
      <c r="AE1219" s="110">
        <f>(Tabelle1[[#This Row],[gesamter Wärmebedarf unter Berücksichtigung Wirkungsgrad Gasfeuerungsanlage (Gas) '[kWh/a'] 2030]]*0.7)/8760</f>
        <v>0</v>
      </c>
      <c r="AF1219" s="8">
        <f t="shared" si="109"/>
        <v>0</v>
      </c>
      <c r="AG1219" s="119" t="s">
        <v>54</v>
      </c>
      <c r="AH1219" s="117">
        <v>1</v>
      </c>
      <c r="AI1219" s="10">
        <v>0</v>
      </c>
      <c r="AJ1219" s="98">
        <f t="shared" si="112"/>
        <v>0</v>
      </c>
      <c r="AK1219" s="119" t="s">
        <v>54</v>
      </c>
      <c r="AL1219" s="117">
        <v>1</v>
      </c>
      <c r="AM1219" s="10">
        <v>0</v>
      </c>
      <c r="AN1219" s="98"/>
      <c r="AO1219" s="119" t="s">
        <v>54</v>
      </c>
      <c r="AP1219" s="117">
        <v>1</v>
      </c>
      <c r="AQ1219" s="10">
        <v>0</v>
      </c>
      <c r="AR1219" s="98">
        <f t="shared" si="113"/>
        <v>0</v>
      </c>
      <c r="AS1219" s="119" t="s">
        <v>54</v>
      </c>
      <c r="AT1219" s="117">
        <v>1</v>
      </c>
      <c r="AU1219" s="10">
        <v>0</v>
      </c>
      <c r="AV1219" s="8"/>
    </row>
    <row r="1220" spans="1:48" x14ac:dyDescent="0.25">
      <c r="A1220" s="6">
        <v>11218</v>
      </c>
      <c r="B1220" s="6">
        <v>449598</v>
      </c>
      <c r="C1220" s="6">
        <v>5424626</v>
      </c>
      <c r="D1220" s="205">
        <v>12</v>
      </c>
      <c r="E1220" s="6" t="s">
        <v>195</v>
      </c>
      <c r="F1220" s="6">
        <v>1</v>
      </c>
      <c r="G1220" s="6">
        <v>90</v>
      </c>
      <c r="H1220" s="6">
        <v>90</v>
      </c>
      <c r="I1220" s="6">
        <v>140</v>
      </c>
      <c r="J1220" s="6">
        <f t="shared" ref="J1220:J1283" si="114">I1220*H1220</f>
        <v>12600</v>
      </c>
      <c r="K1220" s="6"/>
      <c r="L1220" s="84">
        <f t="shared" si="110"/>
        <v>12857.142857142857</v>
      </c>
      <c r="M1220" s="7"/>
      <c r="N1220" s="7"/>
      <c r="O1220" s="7"/>
      <c r="P1220" s="7"/>
      <c r="Q1220" s="7"/>
      <c r="R1220" s="7"/>
      <c r="S1220" s="119" t="s">
        <v>54</v>
      </c>
      <c r="T1220" s="117">
        <v>1</v>
      </c>
      <c r="U1220" s="10">
        <v>0</v>
      </c>
      <c r="V1220" s="98">
        <f t="shared" si="111"/>
        <v>0</v>
      </c>
      <c r="W1220" s="119" t="s">
        <v>54</v>
      </c>
      <c r="X1220" s="117">
        <v>1</v>
      </c>
      <c r="Y1220" s="10">
        <v>0</v>
      </c>
      <c r="Z1220" s="98"/>
      <c r="AA1220" s="9">
        <v>620</v>
      </c>
      <c r="AB1220" s="119" t="s">
        <v>54</v>
      </c>
      <c r="AC1220" s="117">
        <v>1</v>
      </c>
      <c r="AD1220" s="10">
        <v>0</v>
      </c>
      <c r="AE1220" s="110">
        <f>(Tabelle1[[#This Row],[gesamter Wärmebedarf unter Berücksichtigung Wirkungsgrad Gasfeuerungsanlage (Gas) '[kWh/a'] 2030]]*0.7)/8760</f>
        <v>0</v>
      </c>
      <c r="AF1220" s="8">
        <f t="shared" ref="AF1220:AF1283" si="115">((AD1220*$O$4)/$P$4)/31536000</f>
        <v>0</v>
      </c>
      <c r="AG1220" s="119" t="s">
        <v>54</v>
      </c>
      <c r="AH1220" s="117">
        <v>1</v>
      </c>
      <c r="AI1220" s="10">
        <v>0</v>
      </c>
      <c r="AJ1220" s="98">
        <f t="shared" si="112"/>
        <v>0</v>
      </c>
      <c r="AK1220" s="119" t="s">
        <v>54</v>
      </c>
      <c r="AL1220" s="117">
        <v>1</v>
      </c>
      <c r="AM1220" s="10">
        <v>0</v>
      </c>
      <c r="AN1220" s="98"/>
      <c r="AO1220" s="119" t="s">
        <v>54</v>
      </c>
      <c r="AP1220" s="117">
        <v>1</v>
      </c>
      <c r="AQ1220" s="10">
        <v>0</v>
      </c>
      <c r="AR1220" s="98">
        <f t="shared" si="113"/>
        <v>0</v>
      </c>
      <c r="AS1220" s="119" t="s">
        <v>54</v>
      </c>
      <c r="AT1220" s="117">
        <v>1</v>
      </c>
      <c r="AU1220" s="10">
        <v>0</v>
      </c>
      <c r="AV1220" s="8"/>
    </row>
    <row r="1221" spans="1:48" x14ac:dyDescent="0.25">
      <c r="A1221" s="6">
        <v>11219</v>
      </c>
      <c r="B1221" s="6">
        <v>449603</v>
      </c>
      <c r="C1221" s="6">
        <v>5424636</v>
      </c>
      <c r="D1221" s="205">
        <v>11</v>
      </c>
      <c r="E1221" s="6" t="s">
        <v>212</v>
      </c>
      <c r="F1221" s="6">
        <v>1</v>
      </c>
      <c r="G1221" s="6">
        <v>150</v>
      </c>
      <c r="H1221" s="6">
        <v>150</v>
      </c>
      <c r="I1221" s="6">
        <v>170</v>
      </c>
      <c r="J1221" s="6">
        <f t="shared" si="114"/>
        <v>25500</v>
      </c>
      <c r="K1221" s="6"/>
      <c r="L1221" s="84">
        <f t="shared" ref="L1221:L1284" si="116">J1221/$K$4</f>
        <v>26020.408163265307</v>
      </c>
      <c r="M1221" s="7"/>
      <c r="N1221" s="7"/>
      <c r="O1221" s="7"/>
      <c r="P1221" s="7"/>
      <c r="Q1221" s="7"/>
      <c r="R1221" s="7"/>
      <c r="S1221" s="119" t="s">
        <v>54</v>
      </c>
      <c r="T1221" s="117">
        <v>1</v>
      </c>
      <c r="U1221" s="10">
        <v>0</v>
      </c>
      <c r="V1221" s="98">
        <f t="shared" ref="V1221:V1284" si="117">((U1221*$M$4)/$N$4)/31536000</f>
        <v>0</v>
      </c>
      <c r="W1221" s="119" t="s">
        <v>54</v>
      </c>
      <c r="X1221" s="117">
        <v>1</v>
      </c>
      <c r="Y1221" s="10">
        <v>0</v>
      </c>
      <c r="Z1221" s="98"/>
      <c r="AA1221" s="9">
        <v>1341</v>
      </c>
      <c r="AB1221" s="119" t="s">
        <v>54</v>
      </c>
      <c r="AC1221" s="117">
        <v>1</v>
      </c>
      <c r="AD1221" s="10">
        <v>0</v>
      </c>
      <c r="AE1221" s="110">
        <f>(Tabelle1[[#This Row],[gesamter Wärmebedarf unter Berücksichtigung Wirkungsgrad Gasfeuerungsanlage (Gas) '[kWh/a'] 2030]]*0.7)/8760</f>
        <v>0</v>
      </c>
      <c r="AF1221" s="8">
        <f t="shared" si="115"/>
        <v>0</v>
      </c>
      <c r="AG1221" s="119" t="s">
        <v>54</v>
      </c>
      <c r="AH1221" s="117">
        <v>1</v>
      </c>
      <c r="AI1221" s="10">
        <v>0</v>
      </c>
      <c r="AJ1221" s="98">
        <f t="shared" ref="AJ1221:AJ1284" si="118">((AI1221*$Q$4)/$R$4)/31536000</f>
        <v>0</v>
      </c>
      <c r="AK1221" s="119" t="s">
        <v>54</v>
      </c>
      <c r="AL1221" s="117">
        <v>1</v>
      </c>
      <c r="AM1221" s="10">
        <v>0</v>
      </c>
      <c r="AN1221" s="98"/>
      <c r="AO1221" s="119" t="s">
        <v>54</v>
      </c>
      <c r="AP1221" s="117">
        <v>1</v>
      </c>
      <c r="AQ1221" s="10">
        <v>0</v>
      </c>
      <c r="AR1221" s="98">
        <f t="shared" ref="AR1221:AR1284" si="119">((AQ1221*$Q$4)/$R$4)/31536000</f>
        <v>0</v>
      </c>
      <c r="AS1221" s="119" t="s">
        <v>54</v>
      </c>
      <c r="AT1221" s="117">
        <v>1</v>
      </c>
      <c r="AU1221" s="10">
        <v>0</v>
      </c>
      <c r="AV1221" s="8"/>
    </row>
    <row r="1222" spans="1:48" x14ac:dyDescent="0.25">
      <c r="A1222" s="6">
        <v>11220</v>
      </c>
      <c r="B1222" s="6">
        <v>449589</v>
      </c>
      <c r="C1222" s="6">
        <v>5424650</v>
      </c>
      <c r="D1222" s="205">
        <v>9</v>
      </c>
      <c r="E1222" s="6" t="s">
        <v>212</v>
      </c>
      <c r="F1222" s="6">
        <v>1</v>
      </c>
      <c r="G1222" s="6">
        <v>150</v>
      </c>
      <c r="H1222" s="6">
        <v>150</v>
      </c>
      <c r="I1222" s="6">
        <v>290</v>
      </c>
      <c r="J1222" s="6">
        <f t="shared" si="114"/>
        <v>43500</v>
      </c>
      <c r="K1222" s="6"/>
      <c r="L1222" s="84">
        <f t="shared" si="116"/>
        <v>44387.755102040814</v>
      </c>
      <c r="M1222" s="7"/>
      <c r="N1222" s="7"/>
      <c r="O1222" s="7"/>
      <c r="P1222" s="7"/>
      <c r="Q1222" s="7"/>
      <c r="R1222" s="7"/>
      <c r="S1222" s="119" t="s">
        <v>53</v>
      </c>
      <c r="T1222" s="117">
        <v>1</v>
      </c>
      <c r="U1222" s="10">
        <v>44387.755102040814</v>
      </c>
      <c r="V1222" s="98">
        <f t="shared" si="117"/>
        <v>8.8762931228684647E-5</v>
      </c>
      <c r="W1222" s="119" t="s">
        <v>53</v>
      </c>
      <c r="X1222" s="117">
        <v>1</v>
      </c>
      <c r="Y1222" s="10">
        <v>44387.755102040814</v>
      </c>
      <c r="Z1222" s="98"/>
      <c r="AA1222" s="9">
        <v>1159</v>
      </c>
      <c r="AB1222" s="119" t="s">
        <v>53</v>
      </c>
      <c r="AC1222" s="117">
        <v>1</v>
      </c>
      <c r="AD1222" s="10">
        <v>44387.755102040814</v>
      </c>
      <c r="AE1222" s="110">
        <f>(Tabelle1[[#This Row],[gesamter Wärmebedarf unter Berücksichtigung Wirkungsgrad Gasfeuerungsanlage (Gas) '[kWh/a'] 2030]]*0.7)/8760</f>
        <v>3.5469667318982383</v>
      </c>
      <c r="AF1222" s="8">
        <f t="shared" si="115"/>
        <v>8.5814573358387896E-5</v>
      </c>
      <c r="AG1222" s="119" t="s">
        <v>54</v>
      </c>
      <c r="AH1222" s="117">
        <v>1</v>
      </c>
      <c r="AI1222" s="10">
        <v>0</v>
      </c>
      <c r="AJ1222" s="98">
        <f t="shared" si="118"/>
        <v>0</v>
      </c>
      <c r="AK1222" s="119" t="s">
        <v>54</v>
      </c>
      <c r="AL1222" s="117">
        <v>1</v>
      </c>
      <c r="AM1222" s="10">
        <v>0</v>
      </c>
      <c r="AN1222" s="98"/>
      <c r="AO1222" s="119" t="s">
        <v>54</v>
      </c>
      <c r="AP1222" s="117">
        <v>1</v>
      </c>
      <c r="AQ1222" s="10">
        <v>0</v>
      </c>
      <c r="AR1222" s="98">
        <f t="shared" si="119"/>
        <v>0</v>
      </c>
      <c r="AS1222" s="119" t="s">
        <v>54</v>
      </c>
      <c r="AT1222" s="117">
        <v>1</v>
      </c>
      <c r="AU1222" s="10">
        <v>0</v>
      </c>
      <c r="AV1222" s="8"/>
    </row>
    <row r="1223" spans="1:48" x14ac:dyDescent="0.25">
      <c r="A1223" s="6">
        <v>11221</v>
      </c>
      <c r="B1223" s="6">
        <v>449676</v>
      </c>
      <c r="C1223" s="6">
        <v>5424629</v>
      </c>
      <c r="D1223" s="205">
        <v>11</v>
      </c>
      <c r="E1223" s="75" t="s">
        <v>210</v>
      </c>
      <c r="F1223" s="6">
        <v>6.73</v>
      </c>
      <c r="G1223" s="6">
        <v>70</v>
      </c>
      <c r="H1223" s="6">
        <v>471.1</v>
      </c>
      <c r="I1223" s="6">
        <v>70</v>
      </c>
      <c r="J1223" s="6">
        <f t="shared" si="114"/>
        <v>32977</v>
      </c>
      <c r="K1223" s="6"/>
      <c r="L1223" s="84">
        <f t="shared" si="116"/>
        <v>33650</v>
      </c>
      <c r="M1223" s="7"/>
      <c r="N1223" s="7"/>
      <c r="O1223" s="7"/>
      <c r="P1223" s="7"/>
      <c r="Q1223" s="7"/>
      <c r="R1223" s="7"/>
      <c r="S1223" s="119" t="s">
        <v>54</v>
      </c>
      <c r="T1223" s="117">
        <v>6.73</v>
      </c>
      <c r="U1223" s="10">
        <v>0</v>
      </c>
      <c r="V1223" s="98">
        <f t="shared" si="117"/>
        <v>0</v>
      </c>
      <c r="W1223" s="119" t="s">
        <v>54</v>
      </c>
      <c r="X1223" s="117">
        <v>6.73</v>
      </c>
      <c r="Y1223" s="10">
        <v>0</v>
      </c>
      <c r="Z1223" s="98"/>
      <c r="AA1223" s="9">
        <v>1694</v>
      </c>
      <c r="AB1223" s="119" t="s">
        <v>54</v>
      </c>
      <c r="AC1223" s="117">
        <v>6.73</v>
      </c>
      <c r="AD1223" s="10">
        <v>0</v>
      </c>
      <c r="AE1223" s="110">
        <f>(Tabelle1[[#This Row],[gesamter Wärmebedarf unter Berücksichtigung Wirkungsgrad Gasfeuerungsanlage (Gas) '[kWh/a'] 2030]]*0.7)/8760</f>
        <v>0</v>
      </c>
      <c r="AF1223" s="8">
        <f t="shared" si="115"/>
        <v>0</v>
      </c>
      <c r="AG1223" s="119" t="s">
        <v>54</v>
      </c>
      <c r="AH1223" s="117">
        <v>6.73</v>
      </c>
      <c r="AI1223" s="10">
        <v>0</v>
      </c>
      <c r="AJ1223" s="98">
        <f t="shared" si="118"/>
        <v>0</v>
      </c>
      <c r="AK1223" s="119" t="s">
        <v>54</v>
      </c>
      <c r="AL1223" s="117">
        <v>6.73</v>
      </c>
      <c r="AM1223" s="10">
        <v>0</v>
      </c>
      <c r="AN1223" s="98"/>
      <c r="AO1223" s="119" t="s">
        <v>54</v>
      </c>
      <c r="AP1223" s="117">
        <v>6.73</v>
      </c>
      <c r="AQ1223" s="10">
        <v>0</v>
      </c>
      <c r="AR1223" s="98">
        <f t="shared" si="119"/>
        <v>0</v>
      </c>
      <c r="AS1223" s="119" t="s">
        <v>54</v>
      </c>
      <c r="AT1223" s="117">
        <v>6.73</v>
      </c>
      <c r="AU1223" s="10">
        <v>0</v>
      </c>
      <c r="AV1223" s="8"/>
    </row>
    <row r="1224" spans="1:48" x14ac:dyDescent="0.25">
      <c r="A1224" s="6">
        <v>11222</v>
      </c>
      <c r="B1224" s="6">
        <v>449659</v>
      </c>
      <c r="C1224" s="6">
        <v>5424600</v>
      </c>
      <c r="D1224" s="205">
        <v>11</v>
      </c>
      <c r="E1224" s="6" t="s">
        <v>211</v>
      </c>
      <c r="F1224" s="6">
        <v>2</v>
      </c>
      <c r="G1224" s="6">
        <v>112</v>
      </c>
      <c r="H1224" s="6">
        <v>224</v>
      </c>
      <c r="I1224" s="6">
        <v>150</v>
      </c>
      <c r="J1224" s="6">
        <f t="shared" si="114"/>
        <v>33600</v>
      </c>
      <c r="K1224" s="6"/>
      <c r="L1224" s="84">
        <f t="shared" si="116"/>
        <v>34285.71428571429</v>
      </c>
      <c r="M1224" s="7"/>
      <c r="N1224" s="7"/>
      <c r="O1224" s="7"/>
      <c r="P1224" s="7"/>
      <c r="Q1224" s="7"/>
      <c r="R1224" s="7"/>
      <c r="S1224" s="119" t="s">
        <v>53</v>
      </c>
      <c r="T1224" s="117">
        <v>2</v>
      </c>
      <c r="U1224" s="10">
        <v>34285.71428571429</v>
      </c>
      <c r="V1224" s="98">
        <f t="shared" si="117"/>
        <v>6.8561712397328828E-5</v>
      </c>
      <c r="W1224" s="119" t="s">
        <v>53</v>
      </c>
      <c r="X1224" s="117">
        <v>2</v>
      </c>
      <c r="Y1224" s="10">
        <v>34285.71428571429</v>
      </c>
      <c r="Z1224" s="98"/>
      <c r="AA1224" s="9">
        <v>300</v>
      </c>
      <c r="AB1224" s="119" t="s">
        <v>53</v>
      </c>
      <c r="AC1224" s="117">
        <v>2</v>
      </c>
      <c r="AD1224" s="10">
        <v>34285.71428571429</v>
      </c>
      <c r="AE1224" s="110">
        <f>(Tabelle1[[#This Row],[gesamter Wärmebedarf unter Berücksichtigung Wirkungsgrad Gasfeuerungsanlage (Gas) '[kWh/a'] 2030]]*0.7)/8760</f>
        <v>2.7397260273972601</v>
      </c>
      <c r="AF1224" s="8">
        <f t="shared" si="115"/>
        <v>6.6284360111306529E-5</v>
      </c>
      <c r="AG1224" s="119" t="s">
        <v>53</v>
      </c>
      <c r="AH1224" s="117">
        <v>2</v>
      </c>
      <c r="AI1224" s="10">
        <v>34285.71428571429</v>
      </c>
      <c r="AJ1224" s="98">
        <f t="shared" si="118"/>
        <v>3.2579546278176409E-5</v>
      </c>
      <c r="AK1224" s="119" t="s">
        <v>53</v>
      </c>
      <c r="AL1224" s="117">
        <v>2</v>
      </c>
      <c r="AM1224" s="10">
        <v>34285.71428571429</v>
      </c>
      <c r="AN1224" s="98"/>
      <c r="AO1224" s="119" t="s">
        <v>53</v>
      </c>
      <c r="AP1224" s="117">
        <v>2</v>
      </c>
      <c r="AQ1224" s="10">
        <v>34285.71428571429</v>
      </c>
      <c r="AR1224" s="98">
        <f t="shared" si="119"/>
        <v>3.2579546278176409E-5</v>
      </c>
      <c r="AS1224" s="119" t="s">
        <v>53</v>
      </c>
      <c r="AT1224" s="117">
        <v>2</v>
      </c>
      <c r="AU1224" s="10">
        <v>34285.71428571429</v>
      </c>
      <c r="AV1224" s="8"/>
    </row>
    <row r="1225" spans="1:48" x14ac:dyDescent="0.25">
      <c r="A1225" s="6">
        <v>11223</v>
      </c>
      <c r="B1225" s="6">
        <v>449652</v>
      </c>
      <c r="C1225" s="6">
        <v>5424601</v>
      </c>
      <c r="D1225" s="205">
        <v>13</v>
      </c>
      <c r="E1225" s="6" t="s">
        <v>212</v>
      </c>
      <c r="F1225" s="6">
        <v>1</v>
      </c>
      <c r="G1225" s="6">
        <v>150</v>
      </c>
      <c r="H1225" s="6">
        <v>150</v>
      </c>
      <c r="I1225" s="6">
        <v>220</v>
      </c>
      <c r="J1225" s="6">
        <f t="shared" si="114"/>
        <v>33000</v>
      </c>
      <c r="K1225" s="6"/>
      <c r="L1225" s="84">
        <f t="shared" si="116"/>
        <v>33673.469387755104</v>
      </c>
      <c r="M1225" s="7"/>
      <c r="N1225" s="7"/>
      <c r="O1225" s="7"/>
      <c r="P1225" s="7"/>
      <c r="Q1225" s="7"/>
      <c r="R1225" s="7"/>
      <c r="S1225" s="119" t="s">
        <v>54</v>
      </c>
      <c r="T1225" s="117">
        <v>1</v>
      </c>
      <c r="U1225" s="10">
        <v>0</v>
      </c>
      <c r="V1225" s="98">
        <f t="shared" si="117"/>
        <v>0</v>
      </c>
      <c r="W1225" s="119" t="s">
        <v>54</v>
      </c>
      <c r="X1225" s="117">
        <v>1</v>
      </c>
      <c r="Y1225" s="10">
        <v>0</v>
      </c>
      <c r="Z1225" s="98"/>
      <c r="AA1225" s="9">
        <v>1052</v>
      </c>
      <c r="AB1225" s="119" t="s">
        <v>54</v>
      </c>
      <c r="AC1225" s="117">
        <v>1</v>
      </c>
      <c r="AD1225" s="10">
        <v>0</v>
      </c>
      <c r="AE1225" s="110">
        <f>(Tabelle1[[#This Row],[gesamter Wärmebedarf unter Berücksichtigung Wirkungsgrad Gasfeuerungsanlage (Gas) '[kWh/a'] 2030]]*0.7)/8760</f>
        <v>0</v>
      </c>
      <c r="AF1225" s="8">
        <f t="shared" si="115"/>
        <v>0</v>
      </c>
      <c r="AG1225" s="119" t="s">
        <v>54</v>
      </c>
      <c r="AH1225" s="117">
        <v>1</v>
      </c>
      <c r="AI1225" s="10">
        <v>0</v>
      </c>
      <c r="AJ1225" s="98">
        <f t="shared" si="118"/>
        <v>0</v>
      </c>
      <c r="AK1225" s="119" t="s">
        <v>54</v>
      </c>
      <c r="AL1225" s="117">
        <v>1</v>
      </c>
      <c r="AM1225" s="10">
        <v>0</v>
      </c>
      <c r="AN1225" s="98"/>
      <c r="AO1225" s="119" t="s">
        <v>54</v>
      </c>
      <c r="AP1225" s="117">
        <v>1</v>
      </c>
      <c r="AQ1225" s="10">
        <v>0</v>
      </c>
      <c r="AR1225" s="98">
        <f t="shared" si="119"/>
        <v>0</v>
      </c>
      <c r="AS1225" s="119" t="s">
        <v>54</v>
      </c>
      <c r="AT1225" s="117">
        <v>1</v>
      </c>
      <c r="AU1225" s="10">
        <v>0</v>
      </c>
      <c r="AV1225" s="8"/>
    </row>
    <row r="1226" spans="1:48" x14ac:dyDescent="0.25">
      <c r="A1226" s="6">
        <v>11224</v>
      </c>
      <c r="B1226" s="6">
        <v>449647</v>
      </c>
      <c r="C1226" s="6">
        <v>5424605</v>
      </c>
      <c r="D1226" s="205">
        <v>13</v>
      </c>
      <c r="E1226" s="6" t="s">
        <v>212</v>
      </c>
      <c r="F1226" s="6">
        <v>1</v>
      </c>
      <c r="G1226" s="6">
        <v>150</v>
      </c>
      <c r="H1226" s="6">
        <v>150</v>
      </c>
      <c r="I1226" s="6">
        <v>90</v>
      </c>
      <c r="J1226" s="6">
        <f t="shared" si="114"/>
        <v>13500</v>
      </c>
      <c r="K1226" s="6"/>
      <c r="L1226" s="84">
        <f t="shared" si="116"/>
        <v>13775.510204081633</v>
      </c>
      <c r="M1226" s="7"/>
      <c r="N1226" s="7"/>
      <c r="O1226" s="7"/>
      <c r="P1226" s="7"/>
      <c r="Q1226" s="7"/>
      <c r="R1226" s="7"/>
      <c r="S1226" s="119" t="s">
        <v>53</v>
      </c>
      <c r="T1226" s="117">
        <v>1</v>
      </c>
      <c r="U1226" s="10">
        <v>13775.510204081633</v>
      </c>
      <c r="V1226" s="98">
        <f t="shared" si="117"/>
        <v>2.7547116588212479E-5</v>
      </c>
      <c r="W1226" s="119" t="s">
        <v>53</v>
      </c>
      <c r="X1226" s="117">
        <v>1</v>
      </c>
      <c r="Y1226" s="10">
        <v>13775.510204081633</v>
      </c>
      <c r="Z1226" s="98"/>
      <c r="AA1226" s="9">
        <v>1306</v>
      </c>
      <c r="AB1226" s="119" t="s">
        <v>53</v>
      </c>
      <c r="AC1226" s="117">
        <v>1</v>
      </c>
      <c r="AD1226" s="10">
        <v>13775.510204081633</v>
      </c>
      <c r="AE1226" s="110">
        <f>(Tabelle1[[#This Row],[gesamter Wärmebedarf unter Berücksichtigung Wirkungsgrad Gasfeuerungsanlage (Gas) '[kWh/a'] 2030]]*0.7)/8760</f>
        <v>1.1007827788649707</v>
      </c>
      <c r="AF1226" s="8">
        <f t="shared" si="115"/>
        <v>2.66321089732928E-5</v>
      </c>
      <c r="AG1226" s="119" t="s">
        <v>53</v>
      </c>
      <c r="AH1226" s="117">
        <v>1</v>
      </c>
      <c r="AI1226" s="10">
        <v>13775.510204081633</v>
      </c>
      <c r="AJ1226" s="98">
        <f t="shared" si="118"/>
        <v>1.3089996272481594E-5</v>
      </c>
      <c r="AK1226" s="119" t="s">
        <v>54</v>
      </c>
      <c r="AL1226" s="117">
        <v>1</v>
      </c>
      <c r="AM1226" s="10">
        <v>0</v>
      </c>
      <c r="AN1226" s="98"/>
      <c r="AO1226" s="119" t="s">
        <v>54</v>
      </c>
      <c r="AP1226" s="117">
        <v>1</v>
      </c>
      <c r="AQ1226" s="10">
        <v>0</v>
      </c>
      <c r="AR1226" s="98">
        <f t="shared" si="119"/>
        <v>0</v>
      </c>
      <c r="AS1226" s="119" t="s">
        <v>54</v>
      </c>
      <c r="AT1226" s="117">
        <v>1</v>
      </c>
      <c r="AU1226" s="10">
        <v>0</v>
      </c>
      <c r="AV1226" s="8"/>
    </row>
    <row r="1227" spans="1:48" x14ac:dyDescent="0.25">
      <c r="A1227" s="6">
        <v>11225</v>
      </c>
      <c r="B1227" s="6">
        <v>449644</v>
      </c>
      <c r="C1227" s="6">
        <v>5424610</v>
      </c>
      <c r="D1227" s="205">
        <v>11</v>
      </c>
      <c r="E1227" s="6" t="s">
        <v>212</v>
      </c>
      <c r="F1227" s="6">
        <v>1</v>
      </c>
      <c r="G1227" s="6">
        <v>150</v>
      </c>
      <c r="H1227" s="6">
        <v>150</v>
      </c>
      <c r="I1227" s="6">
        <v>170</v>
      </c>
      <c r="J1227" s="6">
        <f t="shared" si="114"/>
        <v>25500</v>
      </c>
      <c r="K1227" s="6"/>
      <c r="L1227" s="84">
        <f t="shared" si="116"/>
        <v>26020.408163265307</v>
      </c>
      <c r="M1227" s="7"/>
      <c r="N1227" s="7"/>
      <c r="O1227" s="7"/>
      <c r="P1227" s="7"/>
      <c r="Q1227" s="7"/>
      <c r="R1227" s="7"/>
      <c r="S1227" s="119" t="s">
        <v>53</v>
      </c>
      <c r="T1227" s="117">
        <v>1</v>
      </c>
      <c r="U1227" s="10">
        <v>26020.408163265307</v>
      </c>
      <c r="V1227" s="98">
        <f t="shared" si="117"/>
        <v>5.2033442444401349E-5</v>
      </c>
      <c r="W1227" s="119" t="s">
        <v>53</v>
      </c>
      <c r="X1227" s="117">
        <v>1</v>
      </c>
      <c r="Y1227" s="10">
        <v>26020.408163265307</v>
      </c>
      <c r="Z1227" s="98"/>
      <c r="AA1227" s="9">
        <v>482</v>
      </c>
      <c r="AB1227" s="119" t="s">
        <v>53</v>
      </c>
      <c r="AC1227" s="117">
        <v>1</v>
      </c>
      <c r="AD1227" s="10">
        <v>26020.408163265307</v>
      </c>
      <c r="AE1227" s="110">
        <f>(Tabelle1[[#This Row],[gesamter Wärmebedarf unter Berücksichtigung Wirkungsgrad Gasfeuerungsanlage (Gas) '[kWh/a'] 2030]]*0.7)/8760</f>
        <v>2.0792563600782779</v>
      </c>
      <c r="AF1227" s="8">
        <f t="shared" si="115"/>
        <v>5.0305094727330838E-5</v>
      </c>
      <c r="AG1227" s="119" t="s">
        <v>53</v>
      </c>
      <c r="AH1227" s="117">
        <v>1</v>
      </c>
      <c r="AI1227" s="10">
        <v>26020.408163265307</v>
      </c>
      <c r="AJ1227" s="98">
        <f t="shared" si="118"/>
        <v>2.4725548514687455E-5</v>
      </c>
      <c r="AK1227" s="119" t="s">
        <v>53</v>
      </c>
      <c r="AL1227" s="117">
        <v>1</v>
      </c>
      <c r="AM1227" s="10">
        <v>26020.408163265307</v>
      </c>
      <c r="AN1227" s="98"/>
      <c r="AO1227" s="119" t="s">
        <v>53</v>
      </c>
      <c r="AP1227" s="117">
        <v>1</v>
      </c>
      <c r="AQ1227" s="10">
        <v>26020.408163265307</v>
      </c>
      <c r="AR1227" s="98">
        <f t="shared" si="119"/>
        <v>2.4725548514687455E-5</v>
      </c>
      <c r="AS1227" s="119" t="s">
        <v>53</v>
      </c>
      <c r="AT1227" s="117">
        <v>1</v>
      </c>
      <c r="AU1227" s="10">
        <v>26020.408163265307</v>
      </c>
      <c r="AV1227" s="8"/>
    </row>
    <row r="1228" spans="1:48" x14ac:dyDescent="0.25">
      <c r="A1228" s="6">
        <v>11226</v>
      </c>
      <c r="B1228" s="6">
        <v>449629</v>
      </c>
      <c r="C1228" s="6">
        <v>5424615</v>
      </c>
      <c r="D1228" s="205">
        <v>16</v>
      </c>
      <c r="E1228" s="6" t="s">
        <v>211</v>
      </c>
      <c r="F1228" s="6">
        <v>2</v>
      </c>
      <c r="G1228" s="6">
        <v>112</v>
      </c>
      <c r="H1228" s="6">
        <v>224</v>
      </c>
      <c r="I1228" s="6">
        <v>180</v>
      </c>
      <c r="J1228" s="6">
        <f t="shared" si="114"/>
        <v>40320</v>
      </c>
      <c r="K1228" s="6"/>
      <c r="L1228" s="84">
        <f t="shared" si="116"/>
        <v>41142.857142857145</v>
      </c>
      <c r="M1228" s="7"/>
      <c r="N1228" s="7"/>
      <c r="O1228" s="7"/>
      <c r="P1228" s="7"/>
      <c r="Q1228" s="7"/>
      <c r="R1228" s="7"/>
      <c r="S1228" s="119" t="s">
        <v>53</v>
      </c>
      <c r="T1228" s="117">
        <v>2</v>
      </c>
      <c r="U1228" s="10">
        <v>41142.857142857145</v>
      </c>
      <c r="V1228" s="98">
        <f t="shared" si="117"/>
        <v>8.2274054876794602E-5</v>
      </c>
      <c r="W1228" s="119" t="s">
        <v>53</v>
      </c>
      <c r="X1228" s="117">
        <v>2</v>
      </c>
      <c r="Y1228" s="10">
        <v>41142.857142857145</v>
      </c>
      <c r="Z1228" s="98"/>
      <c r="AA1228" s="9">
        <v>967</v>
      </c>
      <c r="AB1228" s="119" t="s">
        <v>53</v>
      </c>
      <c r="AC1228" s="117">
        <v>2</v>
      </c>
      <c r="AD1228" s="10">
        <v>41142.857142857145</v>
      </c>
      <c r="AE1228" s="110">
        <f>(Tabelle1[[#This Row],[gesamter Wärmebedarf unter Berücksichtigung Wirkungsgrad Gasfeuerungsanlage (Gas) '[kWh/a'] 2030]]*0.7)/8760</f>
        <v>3.2876712328767121</v>
      </c>
      <c r="AF1228" s="8">
        <f t="shared" si="115"/>
        <v>7.9541232133567823E-5</v>
      </c>
      <c r="AG1228" s="119" t="s">
        <v>53</v>
      </c>
      <c r="AH1228" s="117">
        <v>2</v>
      </c>
      <c r="AI1228" s="10">
        <v>41142.857142857145</v>
      </c>
      <c r="AJ1228" s="98">
        <f t="shared" si="118"/>
        <v>3.9095455533811699E-5</v>
      </c>
      <c r="AK1228" s="119" t="s">
        <v>53</v>
      </c>
      <c r="AL1228" s="117">
        <v>2</v>
      </c>
      <c r="AM1228" s="10">
        <v>41142.857142857145</v>
      </c>
      <c r="AN1228" s="98"/>
      <c r="AO1228" s="119" t="s">
        <v>53</v>
      </c>
      <c r="AP1228" s="117">
        <v>2</v>
      </c>
      <c r="AQ1228" s="10">
        <v>41142.857142857145</v>
      </c>
      <c r="AR1228" s="98">
        <f t="shared" si="119"/>
        <v>3.9095455533811699E-5</v>
      </c>
      <c r="AS1228" s="119" t="s">
        <v>53</v>
      </c>
      <c r="AT1228" s="117">
        <v>2</v>
      </c>
      <c r="AU1228" s="10">
        <v>41142.857142857145</v>
      </c>
      <c r="AV1228" s="8"/>
    </row>
    <row r="1229" spans="1:48" x14ac:dyDescent="0.25">
      <c r="A1229" s="6">
        <v>11227</v>
      </c>
      <c r="B1229" s="6">
        <v>449645</v>
      </c>
      <c r="C1229" s="6">
        <v>5424640</v>
      </c>
      <c r="D1229" s="205">
        <v>14</v>
      </c>
      <c r="E1229" s="6" t="s">
        <v>212</v>
      </c>
      <c r="F1229" s="6">
        <v>1</v>
      </c>
      <c r="G1229" s="6">
        <v>150</v>
      </c>
      <c r="H1229" s="6">
        <v>150</v>
      </c>
      <c r="I1229" s="6">
        <v>120</v>
      </c>
      <c r="J1229" s="6">
        <f t="shared" si="114"/>
        <v>18000</v>
      </c>
      <c r="K1229" s="6"/>
      <c r="L1229" s="84">
        <f t="shared" si="116"/>
        <v>18367.34693877551</v>
      </c>
      <c r="M1229" s="7"/>
      <c r="N1229" s="7"/>
      <c r="O1229" s="7"/>
      <c r="P1229" s="7"/>
      <c r="Q1229" s="7"/>
      <c r="R1229" s="7"/>
      <c r="S1229" s="119" t="s">
        <v>53</v>
      </c>
      <c r="T1229" s="117">
        <v>1</v>
      </c>
      <c r="U1229" s="10">
        <v>18367.34693877551</v>
      </c>
      <c r="V1229" s="98">
        <f t="shared" si="117"/>
        <v>3.6729488784283305E-5</v>
      </c>
      <c r="W1229" s="119" t="s">
        <v>53</v>
      </c>
      <c r="X1229" s="117">
        <v>1</v>
      </c>
      <c r="Y1229" s="10">
        <v>18367.34693877551</v>
      </c>
      <c r="Z1229" s="98"/>
      <c r="AA1229" s="9">
        <v>1028</v>
      </c>
      <c r="AB1229" s="119" t="s">
        <v>53</v>
      </c>
      <c r="AC1229" s="117">
        <v>1</v>
      </c>
      <c r="AD1229" s="10">
        <v>18367.34693877551</v>
      </c>
      <c r="AE1229" s="110">
        <f>(Tabelle1[[#This Row],[gesamter Wärmebedarf unter Berücksichtigung Wirkungsgrad Gasfeuerungsanlage (Gas) '[kWh/a'] 2030]]*0.7)/8760</f>
        <v>1.4677103718199609</v>
      </c>
      <c r="AF1229" s="8">
        <f t="shared" si="115"/>
        <v>3.5509478631057065E-5</v>
      </c>
      <c r="AG1229" s="119" t="s">
        <v>53</v>
      </c>
      <c r="AH1229" s="117">
        <v>1</v>
      </c>
      <c r="AI1229" s="10">
        <v>18367.34693877551</v>
      </c>
      <c r="AJ1229" s="98">
        <f t="shared" si="118"/>
        <v>1.7453328363308793E-5</v>
      </c>
      <c r="AK1229" s="119" t="s">
        <v>53</v>
      </c>
      <c r="AL1229" s="117">
        <v>1</v>
      </c>
      <c r="AM1229" s="10">
        <v>18367.34693877551</v>
      </c>
      <c r="AN1229" s="98"/>
      <c r="AO1229" s="119" t="s">
        <v>53</v>
      </c>
      <c r="AP1229" s="117">
        <v>1</v>
      </c>
      <c r="AQ1229" s="10">
        <v>18367.34693877551</v>
      </c>
      <c r="AR1229" s="98">
        <f t="shared" si="119"/>
        <v>1.7453328363308793E-5</v>
      </c>
      <c r="AS1229" s="119" t="s">
        <v>53</v>
      </c>
      <c r="AT1229" s="117">
        <v>1</v>
      </c>
      <c r="AU1229" s="10">
        <v>18367.34693877551</v>
      </c>
      <c r="AV1229" s="8"/>
    </row>
    <row r="1230" spans="1:48" x14ac:dyDescent="0.25">
      <c r="A1230" s="6">
        <v>11228</v>
      </c>
      <c r="B1230" s="6">
        <v>449602</v>
      </c>
      <c r="C1230" s="6">
        <v>5424678</v>
      </c>
      <c r="D1230" s="205">
        <v>14</v>
      </c>
      <c r="E1230" s="6" t="s">
        <v>212</v>
      </c>
      <c r="F1230" s="6">
        <v>1</v>
      </c>
      <c r="G1230" s="6">
        <v>150</v>
      </c>
      <c r="H1230" s="6">
        <v>150</v>
      </c>
      <c r="I1230" s="6">
        <v>130</v>
      </c>
      <c r="J1230" s="6">
        <f t="shared" si="114"/>
        <v>19500</v>
      </c>
      <c r="K1230" s="6"/>
      <c r="L1230" s="84">
        <f t="shared" si="116"/>
        <v>19897.959183673469</v>
      </c>
      <c r="M1230" s="7"/>
      <c r="N1230" s="7"/>
      <c r="O1230" s="7"/>
      <c r="P1230" s="7"/>
      <c r="Q1230" s="7"/>
      <c r="R1230" s="7"/>
      <c r="S1230" s="119" t="s">
        <v>53</v>
      </c>
      <c r="T1230" s="117">
        <v>1</v>
      </c>
      <c r="U1230" s="10">
        <v>19897.959183673469</v>
      </c>
      <c r="V1230" s="98">
        <f t="shared" si="117"/>
        <v>3.9790279516306914E-5</v>
      </c>
      <c r="W1230" s="119" t="s">
        <v>53</v>
      </c>
      <c r="X1230" s="117">
        <v>1</v>
      </c>
      <c r="Y1230" s="10">
        <v>19897.959183673469</v>
      </c>
      <c r="Z1230" s="98"/>
      <c r="AA1230" s="9">
        <v>651</v>
      </c>
      <c r="AB1230" s="119" t="s">
        <v>53</v>
      </c>
      <c r="AC1230" s="117">
        <v>1</v>
      </c>
      <c r="AD1230" s="10">
        <v>19897.959183673469</v>
      </c>
      <c r="AE1230" s="110">
        <f>(Tabelle1[[#This Row],[gesamter Wärmebedarf unter Berücksichtigung Wirkungsgrad Gasfeuerungsanlage (Gas) '[kWh/a'] 2030]]*0.7)/8760</f>
        <v>1.5900195694716242</v>
      </c>
      <c r="AF1230" s="8">
        <f t="shared" si="115"/>
        <v>3.8468601850311814E-5</v>
      </c>
      <c r="AG1230" s="119" t="s">
        <v>53</v>
      </c>
      <c r="AH1230" s="117">
        <v>1</v>
      </c>
      <c r="AI1230" s="10">
        <v>19897.959183673469</v>
      </c>
      <c r="AJ1230" s="98">
        <f t="shared" si="118"/>
        <v>1.8907772393584524E-5</v>
      </c>
      <c r="AK1230" s="119" t="s">
        <v>54</v>
      </c>
      <c r="AL1230" s="117">
        <v>1</v>
      </c>
      <c r="AM1230" s="10">
        <v>0</v>
      </c>
      <c r="AN1230" s="98"/>
      <c r="AO1230" s="119" t="s">
        <v>54</v>
      </c>
      <c r="AP1230" s="117">
        <v>1</v>
      </c>
      <c r="AQ1230" s="10">
        <v>0</v>
      </c>
      <c r="AR1230" s="98">
        <f t="shared" si="119"/>
        <v>0</v>
      </c>
      <c r="AS1230" s="119" t="s">
        <v>54</v>
      </c>
      <c r="AT1230" s="117">
        <v>1</v>
      </c>
      <c r="AU1230" s="10">
        <v>0</v>
      </c>
      <c r="AV1230" s="8"/>
    </row>
    <row r="1231" spans="1:48" x14ac:dyDescent="0.25">
      <c r="A1231" s="6">
        <v>11229</v>
      </c>
      <c r="B1231" s="6">
        <v>449620</v>
      </c>
      <c r="C1231" s="6">
        <v>5424660</v>
      </c>
      <c r="D1231" s="205">
        <v>11</v>
      </c>
      <c r="E1231" s="6" t="s">
        <v>212</v>
      </c>
      <c r="F1231" s="6">
        <v>1</v>
      </c>
      <c r="G1231" s="6">
        <v>150</v>
      </c>
      <c r="H1231" s="6">
        <v>150</v>
      </c>
      <c r="I1231" s="6">
        <v>20</v>
      </c>
      <c r="J1231" s="6">
        <f t="shared" si="114"/>
        <v>3000</v>
      </c>
      <c r="K1231" s="6"/>
      <c r="L1231" s="84">
        <f t="shared" si="116"/>
        <v>3061.2244897959185</v>
      </c>
      <c r="M1231" s="7"/>
      <c r="N1231" s="7"/>
      <c r="O1231" s="7"/>
      <c r="P1231" s="7"/>
      <c r="Q1231" s="7"/>
      <c r="R1231" s="7"/>
      <c r="S1231" s="119" t="s">
        <v>54</v>
      </c>
      <c r="T1231" s="117">
        <v>1</v>
      </c>
      <c r="U1231" s="10">
        <v>0</v>
      </c>
      <c r="V1231" s="98">
        <f t="shared" si="117"/>
        <v>0</v>
      </c>
      <c r="W1231" s="119" t="s">
        <v>53</v>
      </c>
      <c r="X1231" s="117">
        <v>1</v>
      </c>
      <c r="Y1231" s="10">
        <v>3061.2244897959185</v>
      </c>
      <c r="Z1231" s="98"/>
      <c r="AA1231" s="9">
        <v>15</v>
      </c>
      <c r="AB1231" s="119" t="s">
        <v>53</v>
      </c>
      <c r="AC1231" s="117">
        <v>1</v>
      </c>
      <c r="AD1231" s="10">
        <v>3061.2244897959185</v>
      </c>
      <c r="AE1231" s="110">
        <f>(Tabelle1[[#This Row],[gesamter Wärmebedarf unter Berücksichtigung Wirkungsgrad Gasfeuerungsanlage (Gas) '[kWh/a'] 2030]]*0.7)/8760</f>
        <v>0.2446183953033268</v>
      </c>
      <c r="AF1231" s="8">
        <f t="shared" si="115"/>
        <v>5.9182464385095111E-6</v>
      </c>
      <c r="AG1231" s="119" t="s">
        <v>53</v>
      </c>
      <c r="AH1231" s="117">
        <v>1</v>
      </c>
      <c r="AI1231" s="10">
        <v>3061.2244897959185</v>
      </c>
      <c r="AJ1231" s="98">
        <f t="shared" si="118"/>
        <v>2.9088880605514656E-6</v>
      </c>
      <c r="AK1231" s="119" t="s">
        <v>53</v>
      </c>
      <c r="AL1231" s="117">
        <v>1</v>
      </c>
      <c r="AM1231" s="10">
        <v>3061.2244897959185</v>
      </c>
      <c r="AN1231" s="98"/>
      <c r="AO1231" s="119" t="s">
        <v>53</v>
      </c>
      <c r="AP1231" s="117">
        <v>1</v>
      </c>
      <c r="AQ1231" s="10">
        <v>3061.2244897959185</v>
      </c>
      <c r="AR1231" s="98">
        <f t="shared" si="119"/>
        <v>2.9088880605514656E-6</v>
      </c>
      <c r="AS1231" s="119" t="s">
        <v>53</v>
      </c>
      <c r="AT1231" s="117">
        <v>1</v>
      </c>
      <c r="AU1231" s="10">
        <v>3061.2244897959185</v>
      </c>
      <c r="AV1231" s="8"/>
    </row>
    <row r="1232" spans="1:48" x14ac:dyDescent="0.25">
      <c r="A1232" s="6">
        <v>11230</v>
      </c>
      <c r="B1232" s="6">
        <v>449599</v>
      </c>
      <c r="C1232" s="6">
        <v>5424669</v>
      </c>
      <c r="D1232" s="205">
        <v>11</v>
      </c>
      <c r="E1232" s="6" t="s">
        <v>212</v>
      </c>
      <c r="F1232" s="6">
        <v>1</v>
      </c>
      <c r="G1232" s="6">
        <v>150</v>
      </c>
      <c r="H1232" s="6">
        <v>150</v>
      </c>
      <c r="I1232" s="6">
        <v>170</v>
      </c>
      <c r="J1232" s="6">
        <f t="shared" si="114"/>
        <v>25500</v>
      </c>
      <c r="K1232" s="6"/>
      <c r="L1232" s="84">
        <f t="shared" si="116"/>
        <v>26020.408163265307</v>
      </c>
      <c r="M1232" s="7"/>
      <c r="N1232" s="7"/>
      <c r="O1232" s="7"/>
      <c r="P1232" s="7"/>
      <c r="Q1232" s="7"/>
      <c r="R1232" s="7"/>
      <c r="S1232" s="119" t="s">
        <v>54</v>
      </c>
      <c r="T1232" s="117">
        <v>1</v>
      </c>
      <c r="U1232" s="10">
        <v>0</v>
      </c>
      <c r="V1232" s="98">
        <f t="shared" si="117"/>
        <v>0</v>
      </c>
      <c r="W1232" s="119" t="s">
        <v>54</v>
      </c>
      <c r="X1232" s="117">
        <v>1</v>
      </c>
      <c r="Y1232" s="10">
        <v>0</v>
      </c>
      <c r="Z1232" s="98"/>
      <c r="AA1232" s="9">
        <v>563</v>
      </c>
      <c r="AB1232" s="119" t="s">
        <v>54</v>
      </c>
      <c r="AC1232" s="117">
        <v>1</v>
      </c>
      <c r="AD1232" s="10">
        <v>0</v>
      </c>
      <c r="AE1232" s="110">
        <f>(Tabelle1[[#This Row],[gesamter Wärmebedarf unter Berücksichtigung Wirkungsgrad Gasfeuerungsanlage (Gas) '[kWh/a'] 2030]]*0.7)/8760</f>
        <v>0</v>
      </c>
      <c r="AF1232" s="8">
        <f t="shared" si="115"/>
        <v>0</v>
      </c>
      <c r="AG1232" s="119" t="s">
        <v>54</v>
      </c>
      <c r="AH1232" s="117">
        <v>1</v>
      </c>
      <c r="AI1232" s="10">
        <v>0</v>
      </c>
      <c r="AJ1232" s="98">
        <f t="shared" si="118"/>
        <v>0</v>
      </c>
      <c r="AK1232" s="119" t="s">
        <v>54</v>
      </c>
      <c r="AL1232" s="117">
        <v>1</v>
      </c>
      <c r="AM1232" s="10">
        <v>0</v>
      </c>
      <c r="AN1232" s="98"/>
      <c r="AO1232" s="119" t="s">
        <v>54</v>
      </c>
      <c r="AP1232" s="117">
        <v>1</v>
      </c>
      <c r="AQ1232" s="10">
        <v>0</v>
      </c>
      <c r="AR1232" s="98">
        <f t="shared" si="119"/>
        <v>0</v>
      </c>
      <c r="AS1232" s="119" t="s">
        <v>54</v>
      </c>
      <c r="AT1232" s="117">
        <v>1</v>
      </c>
      <c r="AU1232" s="10">
        <v>0</v>
      </c>
      <c r="AV1232" s="8"/>
    </row>
    <row r="1233" spans="1:48" x14ac:dyDescent="0.25">
      <c r="A1233" s="6">
        <v>11231</v>
      </c>
      <c r="B1233" s="6">
        <v>449630</v>
      </c>
      <c r="C1233" s="6">
        <v>5424673</v>
      </c>
      <c r="D1233" s="205">
        <v>12</v>
      </c>
      <c r="E1233" s="6" t="s">
        <v>195</v>
      </c>
      <c r="F1233" s="6">
        <v>1</v>
      </c>
      <c r="G1233" s="6">
        <v>90</v>
      </c>
      <c r="H1233" s="6">
        <v>90</v>
      </c>
      <c r="I1233" s="6">
        <v>150</v>
      </c>
      <c r="J1233" s="6">
        <f t="shared" si="114"/>
        <v>13500</v>
      </c>
      <c r="K1233" s="6"/>
      <c r="L1233" s="84">
        <f t="shared" si="116"/>
        <v>13775.510204081633</v>
      </c>
      <c r="M1233" s="7"/>
      <c r="N1233" s="7"/>
      <c r="O1233" s="7"/>
      <c r="P1233" s="7"/>
      <c r="Q1233" s="7"/>
      <c r="R1233" s="7"/>
      <c r="S1233" s="119" t="s">
        <v>53</v>
      </c>
      <c r="T1233" s="117">
        <v>1</v>
      </c>
      <c r="U1233" s="10">
        <v>13775.510204081633</v>
      </c>
      <c r="V1233" s="98">
        <f t="shared" si="117"/>
        <v>2.7547116588212479E-5</v>
      </c>
      <c r="W1233" s="119" t="s">
        <v>53</v>
      </c>
      <c r="X1233" s="117">
        <v>1</v>
      </c>
      <c r="Y1233" s="10">
        <v>13775.510204081633</v>
      </c>
      <c r="Z1233" s="98"/>
      <c r="AA1233" s="9">
        <v>847</v>
      </c>
      <c r="AB1233" s="119" t="s">
        <v>53</v>
      </c>
      <c r="AC1233" s="117">
        <v>1</v>
      </c>
      <c r="AD1233" s="10">
        <v>13775.510204081633</v>
      </c>
      <c r="AE1233" s="110">
        <f>(Tabelle1[[#This Row],[gesamter Wärmebedarf unter Berücksichtigung Wirkungsgrad Gasfeuerungsanlage (Gas) '[kWh/a'] 2030]]*0.7)/8760</f>
        <v>1.1007827788649707</v>
      </c>
      <c r="AF1233" s="8">
        <f t="shared" si="115"/>
        <v>2.66321089732928E-5</v>
      </c>
      <c r="AG1233" s="119" t="s">
        <v>54</v>
      </c>
      <c r="AH1233" s="117">
        <v>1</v>
      </c>
      <c r="AI1233" s="10">
        <v>0</v>
      </c>
      <c r="AJ1233" s="98">
        <f t="shared" si="118"/>
        <v>0</v>
      </c>
      <c r="AK1233" s="119" t="s">
        <v>54</v>
      </c>
      <c r="AL1233" s="117">
        <v>1</v>
      </c>
      <c r="AM1233" s="10">
        <v>0</v>
      </c>
      <c r="AN1233" s="98"/>
      <c r="AO1233" s="119" t="s">
        <v>54</v>
      </c>
      <c r="AP1233" s="117">
        <v>1</v>
      </c>
      <c r="AQ1233" s="10">
        <v>0</v>
      </c>
      <c r="AR1233" s="98">
        <f t="shared" si="119"/>
        <v>0</v>
      </c>
      <c r="AS1233" s="119" t="s">
        <v>54</v>
      </c>
      <c r="AT1233" s="117">
        <v>1</v>
      </c>
      <c r="AU1233" s="10">
        <v>0</v>
      </c>
      <c r="AV1233" s="8"/>
    </row>
    <row r="1234" spans="1:48" x14ac:dyDescent="0.25">
      <c r="A1234" s="6">
        <v>11232</v>
      </c>
      <c r="B1234" s="6">
        <v>449615</v>
      </c>
      <c r="C1234" s="6">
        <v>5424688</v>
      </c>
      <c r="D1234" s="205">
        <v>10</v>
      </c>
      <c r="E1234" s="6" t="s">
        <v>211</v>
      </c>
      <c r="F1234" s="6">
        <v>2</v>
      </c>
      <c r="G1234" s="6">
        <v>112</v>
      </c>
      <c r="H1234" s="6">
        <v>224</v>
      </c>
      <c r="I1234" s="6">
        <v>70</v>
      </c>
      <c r="J1234" s="6">
        <f t="shared" si="114"/>
        <v>15680</v>
      </c>
      <c r="K1234" s="6"/>
      <c r="L1234" s="84">
        <f t="shared" si="116"/>
        <v>16000</v>
      </c>
      <c r="M1234" s="7"/>
      <c r="N1234" s="7"/>
      <c r="O1234" s="7"/>
      <c r="P1234" s="7"/>
      <c r="Q1234" s="7"/>
      <c r="R1234" s="7"/>
      <c r="S1234" s="119" t="s">
        <v>54</v>
      </c>
      <c r="T1234" s="117">
        <v>2</v>
      </c>
      <c r="U1234" s="10">
        <v>0</v>
      </c>
      <c r="V1234" s="98">
        <f t="shared" si="117"/>
        <v>0</v>
      </c>
      <c r="W1234" s="119" t="s">
        <v>54</v>
      </c>
      <c r="X1234" s="117">
        <v>2</v>
      </c>
      <c r="Y1234" s="10">
        <v>0</v>
      </c>
      <c r="Z1234" s="98"/>
      <c r="AA1234" s="9">
        <v>1329</v>
      </c>
      <c r="AB1234" s="119" t="s">
        <v>54</v>
      </c>
      <c r="AC1234" s="117">
        <v>2</v>
      </c>
      <c r="AD1234" s="10">
        <v>0</v>
      </c>
      <c r="AE1234" s="110">
        <f>(Tabelle1[[#This Row],[gesamter Wärmebedarf unter Berücksichtigung Wirkungsgrad Gasfeuerungsanlage (Gas) '[kWh/a'] 2030]]*0.7)/8760</f>
        <v>0</v>
      </c>
      <c r="AF1234" s="8">
        <f t="shared" si="115"/>
        <v>0</v>
      </c>
      <c r="AG1234" s="119" t="s">
        <v>54</v>
      </c>
      <c r="AH1234" s="117">
        <v>2</v>
      </c>
      <c r="AI1234" s="10">
        <v>0</v>
      </c>
      <c r="AJ1234" s="98">
        <f t="shared" si="118"/>
        <v>0</v>
      </c>
      <c r="AK1234" s="119" t="s">
        <v>54</v>
      </c>
      <c r="AL1234" s="117">
        <v>2</v>
      </c>
      <c r="AM1234" s="10">
        <v>0</v>
      </c>
      <c r="AN1234" s="98"/>
      <c r="AO1234" s="119" t="s">
        <v>54</v>
      </c>
      <c r="AP1234" s="117">
        <v>2</v>
      </c>
      <c r="AQ1234" s="10">
        <v>0</v>
      </c>
      <c r="AR1234" s="98">
        <f t="shared" si="119"/>
        <v>0</v>
      </c>
      <c r="AS1234" s="119" t="s">
        <v>54</v>
      </c>
      <c r="AT1234" s="117">
        <v>2</v>
      </c>
      <c r="AU1234" s="10">
        <v>0</v>
      </c>
      <c r="AV1234" s="8"/>
    </row>
    <row r="1235" spans="1:48" x14ac:dyDescent="0.25">
      <c r="A1235" s="6">
        <v>11233</v>
      </c>
      <c r="B1235" s="6">
        <v>449645</v>
      </c>
      <c r="C1235" s="6">
        <v>5424687</v>
      </c>
      <c r="D1235" s="205">
        <v>15</v>
      </c>
      <c r="E1235" s="6" t="s">
        <v>212</v>
      </c>
      <c r="F1235" s="6">
        <v>1</v>
      </c>
      <c r="G1235" s="6">
        <v>150</v>
      </c>
      <c r="H1235" s="6">
        <v>150</v>
      </c>
      <c r="I1235" s="6">
        <v>200</v>
      </c>
      <c r="J1235" s="6">
        <f t="shared" si="114"/>
        <v>30000</v>
      </c>
      <c r="K1235" s="6"/>
      <c r="L1235" s="84">
        <f t="shared" si="116"/>
        <v>30612.244897959183</v>
      </c>
      <c r="M1235" s="7"/>
      <c r="N1235" s="7"/>
      <c r="O1235" s="7"/>
      <c r="P1235" s="7"/>
      <c r="Q1235" s="7"/>
      <c r="R1235" s="7"/>
      <c r="S1235" s="119" t="s">
        <v>53</v>
      </c>
      <c r="T1235" s="117">
        <v>1</v>
      </c>
      <c r="U1235" s="10">
        <v>30612.244897959183</v>
      </c>
      <c r="V1235" s="98">
        <f t="shared" si="117"/>
        <v>6.1215814640472175E-5</v>
      </c>
      <c r="W1235" s="119" t="s">
        <v>53</v>
      </c>
      <c r="X1235" s="117">
        <v>1</v>
      </c>
      <c r="Y1235" s="10">
        <v>30612.244897959183</v>
      </c>
      <c r="Z1235" s="98"/>
      <c r="AA1235" s="9">
        <v>1069</v>
      </c>
      <c r="AB1235" s="119" t="s">
        <v>53</v>
      </c>
      <c r="AC1235" s="117">
        <v>1</v>
      </c>
      <c r="AD1235" s="10">
        <v>30612.244897959183</v>
      </c>
      <c r="AE1235" s="110">
        <f>(Tabelle1[[#This Row],[gesamter Wärmebedarf unter Berücksichtigung Wirkungsgrad Gasfeuerungsanlage (Gas) '[kWh/a'] 2030]]*0.7)/8760</f>
        <v>2.4461839530332679</v>
      </c>
      <c r="AF1235" s="8">
        <f t="shared" si="115"/>
        <v>5.9182464385095113E-5</v>
      </c>
      <c r="AG1235" s="119" t="s">
        <v>53</v>
      </c>
      <c r="AH1235" s="117">
        <v>1</v>
      </c>
      <c r="AI1235" s="10">
        <v>30612.244897959183</v>
      </c>
      <c r="AJ1235" s="98">
        <f t="shared" si="118"/>
        <v>2.9088880605514649E-5</v>
      </c>
      <c r="AK1235" s="119" t="s">
        <v>53</v>
      </c>
      <c r="AL1235" s="117">
        <v>1</v>
      </c>
      <c r="AM1235" s="10">
        <v>30612.244897959183</v>
      </c>
      <c r="AN1235" s="98"/>
      <c r="AO1235" s="119" t="s">
        <v>53</v>
      </c>
      <c r="AP1235" s="117">
        <v>1</v>
      </c>
      <c r="AQ1235" s="10">
        <v>30612.244897959183</v>
      </c>
      <c r="AR1235" s="98">
        <f t="shared" si="119"/>
        <v>2.9088880605514649E-5</v>
      </c>
      <c r="AS1235" s="119" t="s">
        <v>53</v>
      </c>
      <c r="AT1235" s="117">
        <v>1</v>
      </c>
      <c r="AU1235" s="10">
        <v>30612.244897959183</v>
      </c>
      <c r="AV1235" s="8"/>
    </row>
    <row r="1236" spans="1:48" x14ac:dyDescent="0.25">
      <c r="A1236" s="6">
        <v>11234</v>
      </c>
      <c r="B1236" s="6">
        <v>449630</v>
      </c>
      <c r="C1236" s="6">
        <v>5424706</v>
      </c>
      <c r="D1236" s="205">
        <v>8</v>
      </c>
      <c r="E1236" s="6" t="s">
        <v>211</v>
      </c>
      <c r="F1236" s="6">
        <v>2</v>
      </c>
      <c r="G1236" s="6">
        <v>112</v>
      </c>
      <c r="H1236" s="6">
        <v>224</v>
      </c>
      <c r="I1236" s="6">
        <v>150</v>
      </c>
      <c r="J1236" s="6">
        <f t="shared" si="114"/>
        <v>33600</v>
      </c>
      <c r="K1236" s="6"/>
      <c r="L1236" s="84">
        <f t="shared" si="116"/>
        <v>34285.71428571429</v>
      </c>
      <c r="M1236" s="7"/>
      <c r="N1236" s="7"/>
      <c r="O1236" s="7"/>
      <c r="P1236" s="7"/>
      <c r="Q1236" s="7"/>
      <c r="R1236" s="7"/>
      <c r="S1236" s="119" t="s">
        <v>54</v>
      </c>
      <c r="T1236" s="117">
        <v>2</v>
      </c>
      <c r="U1236" s="10">
        <v>0</v>
      </c>
      <c r="V1236" s="98">
        <f t="shared" si="117"/>
        <v>0</v>
      </c>
      <c r="W1236" s="119" t="s">
        <v>54</v>
      </c>
      <c r="X1236" s="117">
        <v>2</v>
      </c>
      <c r="Y1236" s="10">
        <v>0</v>
      </c>
      <c r="Z1236" s="98"/>
      <c r="AA1236" s="9">
        <v>674</v>
      </c>
      <c r="AB1236" s="119" t="s">
        <v>54</v>
      </c>
      <c r="AC1236" s="117">
        <v>2</v>
      </c>
      <c r="AD1236" s="10">
        <v>0</v>
      </c>
      <c r="AE1236" s="110">
        <f>(Tabelle1[[#This Row],[gesamter Wärmebedarf unter Berücksichtigung Wirkungsgrad Gasfeuerungsanlage (Gas) '[kWh/a'] 2030]]*0.7)/8760</f>
        <v>0</v>
      </c>
      <c r="AF1236" s="8">
        <f t="shared" si="115"/>
        <v>0</v>
      </c>
      <c r="AG1236" s="119" t="s">
        <v>54</v>
      </c>
      <c r="AH1236" s="117">
        <v>2</v>
      </c>
      <c r="AI1236" s="10">
        <v>0</v>
      </c>
      <c r="AJ1236" s="98">
        <f t="shared" si="118"/>
        <v>0</v>
      </c>
      <c r="AK1236" s="119" t="s">
        <v>54</v>
      </c>
      <c r="AL1236" s="117">
        <v>2</v>
      </c>
      <c r="AM1236" s="10">
        <v>0</v>
      </c>
      <c r="AN1236" s="98"/>
      <c r="AO1236" s="119" t="s">
        <v>54</v>
      </c>
      <c r="AP1236" s="117">
        <v>2</v>
      </c>
      <c r="AQ1236" s="10">
        <v>0</v>
      </c>
      <c r="AR1236" s="98">
        <f t="shared" si="119"/>
        <v>0</v>
      </c>
      <c r="AS1236" s="119" t="s">
        <v>54</v>
      </c>
      <c r="AT1236" s="117">
        <v>2</v>
      </c>
      <c r="AU1236" s="10">
        <v>0</v>
      </c>
      <c r="AV1236" s="8"/>
    </row>
    <row r="1237" spans="1:48" x14ac:dyDescent="0.25">
      <c r="A1237" s="6">
        <v>11235</v>
      </c>
      <c r="B1237" s="6">
        <v>449635</v>
      </c>
      <c r="C1237" s="6">
        <v>5424713</v>
      </c>
      <c r="D1237" s="205">
        <v>28</v>
      </c>
      <c r="E1237" s="75" t="s">
        <v>210</v>
      </c>
      <c r="F1237" s="6">
        <v>6.73</v>
      </c>
      <c r="G1237" s="6">
        <v>70</v>
      </c>
      <c r="H1237" s="6">
        <v>471.1</v>
      </c>
      <c r="I1237" s="6">
        <v>270</v>
      </c>
      <c r="J1237" s="6">
        <f t="shared" si="114"/>
        <v>127197</v>
      </c>
      <c r="K1237" s="6"/>
      <c r="L1237" s="84">
        <f t="shared" si="116"/>
        <v>129792.85714285714</v>
      </c>
      <c r="M1237" s="7"/>
      <c r="N1237" s="7"/>
      <c r="O1237" s="7"/>
      <c r="P1237" s="7"/>
      <c r="Q1237" s="7"/>
      <c r="R1237" s="7"/>
      <c r="S1237" s="119" t="s">
        <v>54</v>
      </c>
      <c r="T1237" s="117">
        <v>6.73</v>
      </c>
      <c r="U1237" s="10">
        <v>0</v>
      </c>
      <c r="V1237" s="98">
        <f t="shared" si="117"/>
        <v>0</v>
      </c>
      <c r="W1237" s="119" t="s">
        <v>54</v>
      </c>
      <c r="X1237" s="117">
        <v>6.73</v>
      </c>
      <c r="Y1237" s="10">
        <v>0</v>
      </c>
      <c r="Z1237" s="98"/>
      <c r="AA1237" s="9">
        <v>1208</v>
      </c>
      <c r="AB1237" s="119" t="s">
        <v>54</v>
      </c>
      <c r="AC1237" s="117">
        <v>6.73</v>
      </c>
      <c r="AD1237" s="10">
        <v>0</v>
      </c>
      <c r="AE1237" s="110">
        <f>(Tabelle1[[#This Row],[gesamter Wärmebedarf unter Berücksichtigung Wirkungsgrad Gasfeuerungsanlage (Gas) '[kWh/a'] 2030]]*0.7)/8760</f>
        <v>0</v>
      </c>
      <c r="AF1237" s="8">
        <f t="shared" si="115"/>
        <v>0</v>
      </c>
      <c r="AG1237" s="119" t="s">
        <v>54</v>
      </c>
      <c r="AH1237" s="117">
        <v>6.73</v>
      </c>
      <c r="AI1237" s="10">
        <v>0</v>
      </c>
      <c r="AJ1237" s="98">
        <f t="shared" si="118"/>
        <v>0</v>
      </c>
      <c r="AK1237" s="119" t="s">
        <v>54</v>
      </c>
      <c r="AL1237" s="117">
        <v>6.73</v>
      </c>
      <c r="AM1237" s="10">
        <v>0</v>
      </c>
      <c r="AN1237" s="98"/>
      <c r="AO1237" s="119" t="s">
        <v>54</v>
      </c>
      <c r="AP1237" s="117">
        <v>6.73</v>
      </c>
      <c r="AQ1237" s="10">
        <v>0</v>
      </c>
      <c r="AR1237" s="98">
        <f t="shared" si="119"/>
        <v>0</v>
      </c>
      <c r="AS1237" s="119" t="s">
        <v>54</v>
      </c>
      <c r="AT1237" s="117">
        <v>6.73</v>
      </c>
      <c r="AU1237" s="10">
        <v>0</v>
      </c>
      <c r="AV1237" s="8"/>
    </row>
    <row r="1238" spans="1:48" x14ac:dyDescent="0.25">
      <c r="A1238" s="6">
        <v>11236</v>
      </c>
      <c r="B1238" s="6">
        <v>449663</v>
      </c>
      <c r="C1238" s="6">
        <v>5424715</v>
      </c>
      <c r="D1238" s="205">
        <v>13</v>
      </c>
      <c r="E1238" s="6" t="s">
        <v>212</v>
      </c>
      <c r="F1238" s="6">
        <v>1</v>
      </c>
      <c r="G1238" s="6">
        <v>150</v>
      </c>
      <c r="H1238" s="6">
        <v>150</v>
      </c>
      <c r="I1238" s="6">
        <v>400</v>
      </c>
      <c r="J1238" s="6">
        <f t="shared" si="114"/>
        <v>60000</v>
      </c>
      <c r="K1238" s="6"/>
      <c r="L1238" s="84">
        <f t="shared" si="116"/>
        <v>61224.489795918365</v>
      </c>
      <c r="M1238" s="7"/>
      <c r="N1238" s="7"/>
      <c r="O1238" s="7"/>
      <c r="P1238" s="7"/>
      <c r="Q1238" s="7"/>
      <c r="R1238" s="7"/>
      <c r="S1238" s="119" t="s">
        <v>53</v>
      </c>
      <c r="T1238" s="117">
        <v>1</v>
      </c>
      <c r="U1238" s="10">
        <v>61224.489795918365</v>
      </c>
      <c r="V1238" s="98">
        <f t="shared" si="117"/>
        <v>1.2243162928094435E-4</v>
      </c>
      <c r="W1238" s="119" t="s">
        <v>53</v>
      </c>
      <c r="X1238" s="117">
        <v>1</v>
      </c>
      <c r="Y1238" s="10">
        <v>61224.489795918365</v>
      </c>
      <c r="Z1238" s="98"/>
      <c r="AA1238" s="9">
        <v>1722</v>
      </c>
      <c r="AB1238" s="119" t="s">
        <v>53</v>
      </c>
      <c r="AC1238" s="117">
        <v>1</v>
      </c>
      <c r="AD1238" s="10">
        <v>61224.489795918365</v>
      </c>
      <c r="AE1238" s="110">
        <f>(Tabelle1[[#This Row],[gesamter Wärmebedarf unter Berücksichtigung Wirkungsgrad Gasfeuerungsanlage (Gas) '[kWh/a'] 2030]]*0.7)/8760</f>
        <v>4.8923679060665357</v>
      </c>
      <c r="AF1238" s="8">
        <f t="shared" si="115"/>
        <v>1.1836492877019023E-4</v>
      </c>
      <c r="AG1238" s="119" t="s">
        <v>53</v>
      </c>
      <c r="AH1238" s="117">
        <v>1</v>
      </c>
      <c r="AI1238" s="10">
        <v>61224.489795918365</v>
      </c>
      <c r="AJ1238" s="98">
        <f t="shared" si="118"/>
        <v>5.8177761211029298E-5</v>
      </c>
      <c r="AK1238" s="119" t="s">
        <v>53</v>
      </c>
      <c r="AL1238" s="117">
        <v>1</v>
      </c>
      <c r="AM1238" s="10">
        <v>61224.489795918365</v>
      </c>
      <c r="AN1238" s="98"/>
      <c r="AO1238" s="119" t="s">
        <v>53</v>
      </c>
      <c r="AP1238" s="117">
        <v>1</v>
      </c>
      <c r="AQ1238" s="10">
        <v>61224.489795918365</v>
      </c>
      <c r="AR1238" s="98">
        <f t="shared" si="119"/>
        <v>5.8177761211029298E-5</v>
      </c>
      <c r="AS1238" s="119" t="s">
        <v>53</v>
      </c>
      <c r="AT1238" s="117">
        <v>1</v>
      </c>
      <c r="AU1238" s="10">
        <v>61224.489795918365</v>
      </c>
      <c r="AV1238" s="8"/>
    </row>
    <row r="1239" spans="1:48" x14ac:dyDescent="0.25">
      <c r="A1239" s="6">
        <v>11238</v>
      </c>
      <c r="B1239" s="6">
        <v>449649</v>
      </c>
      <c r="C1239" s="6">
        <v>5424734</v>
      </c>
      <c r="D1239" s="205">
        <v>9</v>
      </c>
      <c r="E1239" s="6" t="s">
        <v>211</v>
      </c>
      <c r="F1239" s="6">
        <v>2</v>
      </c>
      <c r="G1239" s="6">
        <v>112</v>
      </c>
      <c r="H1239" s="6">
        <v>224</v>
      </c>
      <c r="I1239" s="6">
        <v>150</v>
      </c>
      <c r="J1239" s="6">
        <f t="shared" si="114"/>
        <v>33600</v>
      </c>
      <c r="K1239" s="6"/>
      <c r="L1239" s="84">
        <f t="shared" si="116"/>
        <v>34285.71428571429</v>
      </c>
      <c r="M1239" s="7"/>
      <c r="N1239" s="7"/>
      <c r="O1239" s="7"/>
      <c r="P1239" s="7"/>
      <c r="Q1239" s="7"/>
      <c r="R1239" s="7"/>
      <c r="S1239" s="119" t="s">
        <v>53</v>
      </c>
      <c r="T1239" s="117">
        <v>2</v>
      </c>
      <c r="U1239" s="10">
        <v>34285.71428571429</v>
      </c>
      <c r="V1239" s="98">
        <f t="shared" si="117"/>
        <v>6.8561712397328828E-5</v>
      </c>
      <c r="W1239" s="119" t="s">
        <v>53</v>
      </c>
      <c r="X1239" s="117">
        <v>2</v>
      </c>
      <c r="Y1239" s="10">
        <v>34285.71428571429</v>
      </c>
      <c r="Z1239" s="98"/>
      <c r="AA1239" s="9">
        <v>1581</v>
      </c>
      <c r="AB1239" s="119" t="s">
        <v>53</v>
      </c>
      <c r="AC1239" s="117">
        <v>2</v>
      </c>
      <c r="AD1239" s="10">
        <v>34285.71428571429</v>
      </c>
      <c r="AE1239" s="110">
        <f>(Tabelle1[[#This Row],[gesamter Wärmebedarf unter Berücksichtigung Wirkungsgrad Gasfeuerungsanlage (Gas) '[kWh/a'] 2030]]*0.7)/8760</f>
        <v>2.7397260273972601</v>
      </c>
      <c r="AF1239" s="8">
        <f t="shared" si="115"/>
        <v>6.6284360111306529E-5</v>
      </c>
      <c r="AG1239" s="119" t="s">
        <v>53</v>
      </c>
      <c r="AH1239" s="117">
        <v>2</v>
      </c>
      <c r="AI1239" s="10">
        <v>34285.71428571429</v>
      </c>
      <c r="AJ1239" s="98">
        <f t="shared" si="118"/>
        <v>3.2579546278176409E-5</v>
      </c>
      <c r="AK1239" s="119" t="s">
        <v>53</v>
      </c>
      <c r="AL1239" s="117">
        <v>2</v>
      </c>
      <c r="AM1239" s="10">
        <v>34285.71428571429</v>
      </c>
      <c r="AN1239" s="98"/>
      <c r="AO1239" s="119" t="s">
        <v>53</v>
      </c>
      <c r="AP1239" s="117">
        <v>2</v>
      </c>
      <c r="AQ1239" s="10">
        <v>34285.71428571429</v>
      </c>
      <c r="AR1239" s="98">
        <f t="shared" si="119"/>
        <v>3.2579546278176409E-5</v>
      </c>
      <c r="AS1239" s="119" t="s">
        <v>53</v>
      </c>
      <c r="AT1239" s="117">
        <v>2</v>
      </c>
      <c r="AU1239" s="10">
        <v>34285.71428571429</v>
      </c>
      <c r="AV1239" s="8"/>
    </row>
    <row r="1240" spans="1:48" x14ac:dyDescent="0.25">
      <c r="A1240" s="6">
        <v>11239</v>
      </c>
      <c r="B1240" s="6">
        <v>449638</v>
      </c>
      <c r="C1240" s="6">
        <v>5424741</v>
      </c>
      <c r="D1240" s="205">
        <v>9</v>
      </c>
      <c r="E1240" s="75" t="s">
        <v>210</v>
      </c>
      <c r="F1240" s="6">
        <v>6.73</v>
      </c>
      <c r="G1240" s="6">
        <v>70</v>
      </c>
      <c r="H1240" s="6">
        <v>471.1</v>
      </c>
      <c r="I1240" s="6">
        <v>180</v>
      </c>
      <c r="J1240" s="6">
        <f t="shared" si="114"/>
        <v>84798</v>
      </c>
      <c r="K1240" s="6"/>
      <c r="L1240" s="84">
        <f t="shared" si="116"/>
        <v>86528.571428571435</v>
      </c>
      <c r="M1240" s="7"/>
      <c r="N1240" s="7"/>
      <c r="O1240" s="7"/>
      <c r="P1240" s="7"/>
      <c r="Q1240" s="7"/>
      <c r="R1240" s="7"/>
      <c r="S1240" s="119" t="s">
        <v>54</v>
      </c>
      <c r="T1240" s="117">
        <v>6.73</v>
      </c>
      <c r="U1240" s="10">
        <v>0</v>
      </c>
      <c r="V1240" s="98">
        <f t="shared" si="117"/>
        <v>0</v>
      </c>
      <c r="W1240" s="119" t="s">
        <v>54</v>
      </c>
      <c r="X1240" s="117">
        <v>6.73</v>
      </c>
      <c r="Y1240" s="10">
        <v>0</v>
      </c>
      <c r="Z1240" s="98"/>
      <c r="AA1240" s="9">
        <v>479</v>
      </c>
      <c r="AB1240" s="119" t="s">
        <v>54</v>
      </c>
      <c r="AC1240" s="117">
        <v>6.73</v>
      </c>
      <c r="AD1240" s="10">
        <v>0</v>
      </c>
      <c r="AE1240" s="110">
        <f>(Tabelle1[[#This Row],[gesamter Wärmebedarf unter Berücksichtigung Wirkungsgrad Gasfeuerungsanlage (Gas) '[kWh/a'] 2030]]*0.7)/8760</f>
        <v>0</v>
      </c>
      <c r="AF1240" s="8">
        <f t="shared" si="115"/>
        <v>0</v>
      </c>
      <c r="AG1240" s="119" t="s">
        <v>54</v>
      </c>
      <c r="AH1240" s="117">
        <v>6.73</v>
      </c>
      <c r="AI1240" s="10">
        <v>0</v>
      </c>
      <c r="AJ1240" s="98">
        <f t="shared" si="118"/>
        <v>0</v>
      </c>
      <c r="AK1240" s="119" t="s">
        <v>54</v>
      </c>
      <c r="AL1240" s="117">
        <v>6.73</v>
      </c>
      <c r="AM1240" s="10">
        <v>0</v>
      </c>
      <c r="AN1240" s="98"/>
      <c r="AO1240" s="119" t="s">
        <v>54</v>
      </c>
      <c r="AP1240" s="117">
        <v>6.73</v>
      </c>
      <c r="AQ1240" s="10">
        <v>0</v>
      </c>
      <c r="AR1240" s="98">
        <f t="shared" si="119"/>
        <v>0</v>
      </c>
      <c r="AS1240" s="119" t="s">
        <v>54</v>
      </c>
      <c r="AT1240" s="117">
        <v>6.73</v>
      </c>
      <c r="AU1240" s="10">
        <v>0</v>
      </c>
      <c r="AV1240" s="8"/>
    </row>
    <row r="1241" spans="1:48" x14ac:dyDescent="0.25">
      <c r="A1241" s="6">
        <v>11240</v>
      </c>
      <c r="B1241" s="6">
        <v>449635</v>
      </c>
      <c r="C1241" s="6">
        <v>5424747</v>
      </c>
      <c r="D1241" s="205">
        <v>12</v>
      </c>
      <c r="E1241" s="6" t="s">
        <v>212</v>
      </c>
      <c r="F1241" s="6">
        <v>1</v>
      </c>
      <c r="G1241" s="6">
        <v>150</v>
      </c>
      <c r="H1241" s="6">
        <v>150</v>
      </c>
      <c r="I1241" s="6">
        <v>140</v>
      </c>
      <c r="J1241" s="6">
        <f t="shared" si="114"/>
        <v>21000</v>
      </c>
      <c r="K1241" s="6"/>
      <c r="L1241" s="84">
        <f t="shared" si="116"/>
        <v>21428.571428571428</v>
      </c>
      <c r="M1241" s="7"/>
      <c r="N1241" s="7"/>
      <c r="O1241" s="7"/>
      <c r="P1241" s="7"/>
      <c r="Q1241" s="7"/>
      <c r="R1241" s="7"/>
      <c r="S1241" s="119" t="s">
        <v>54</v>
      </c>
      <c r="T1241" s="117">
        <v>1</v>
      </c>
      <c r="U1241" s="10">
        <v>0</v>
      </c>
      <c r="V1241" s="98">
        <f t="shared" si="117"/>
        <v>0</v>
      </c>
      <c r="W1241" s="119" t="s">
        <v>54</v>
      </c>
      <c r="X1241" s="117">
        <v>1</v>
      </c>
      <c r="Y1241" s="10">
        <v>0</v>
      </c>
      <c r="Z1241" s="98"/>
      <c r="AA1241" s="9">
        <v>1273</v>
      </c>
      <c r="AB1241" s="119" t="s">
        <v>54</v>
      </c>
      <c r="AC1241" s="117">
        <v>1</v>
      </c>
      <c r="AD1241" s="10">
        <v>0</v>
      </c>
      <c r="AE1241" s="110">
        <f>(Tabelle1[[#This Row],[gesamter Wärmebedarf unter Berücksichtigung Wirkungsgrad Gasfeuerungsanlage (Gas) '[kWh/a'] 2030]]*0.7)/8760</f>
        <v>0</v>
      </c>
      <c r="AF1241" s="8">
        <f t="shared" si="115"/>
        <v>0</v>
      </c>
      <c r="AG1241" s="119" t="s">
        <v>54</v>
      </c>
      <c r="AH1241" s="117">
        <v>1</v>
      </c>
      <c r="AI1241" s="10">
        <v>0</v>
      </c>
      <c r="AJ1241" s="98">
        <f t="shared" si="118"/>
        <v>0</v>
      </c>
      <c r="AK1241" s="119" t="s">
        <v>54</v>
      </c>
      <c r="AL1241" s="117">
        <v>1</v>
      </c>
      <c r="AM1241" s="10">
        <v>0</v>
      </c>
      <c r="AN1241" s="98"/>
      <c r="AO1241" s="119" t="s">
        <v>54</v>
      </c>
      <c r="AP1241" s="117">
        <v>1</v>
      </c>
      <c r="AQ1241" s="10">
        <v>0</v>
      </c>
      <c r="AR1241" s="98">
        <f t="shared" si="119"/>
        <v>0</v>
      </c>
      <c r="AS1241" s="119" t="s">
        <v>54</v>
      </c>
      <c r="AT1241" s="117">
        <v>1</v>
      </c>
      <c r="AU1241" s="10">
        <v>0</v>
      </c>
      <c r="AV1241" s="8"/>
    </row>
    <row r="1242" spans="1:48" x14ac:dyDescent="0.25">
      <c r="A1242" s="6">
        <v>11241</v>
      </c>
      <c r="B1242" s="6">
        <v>449610</v>
      </c>
      <c r="C1242" s="6">
        <v>5424761</v>
      </c>
      <c r="D1242" s="205">
        <v>9</v>
      </c>
      <c r="E1242" s="6" t="s">
        <v>212</v>
      </c>
      <c r="F1242" s="6">
        <v>1</v>
      </c>
      <c r="G1242" s="6">
        <v>150</v>
      </c>
      <c r="H1242" s="6">
        <v>150</v>
      </c>
      <c r="I1242" s="6">
        <v>170</v>
      </c>
      <c r="J1242" s="6">
        <f t="shared" si="114"/>
        <v>25500</v>
      </c>
      <c r="K1242" s="6"/>
      <c r="L1242" s="84">
        <f t="shared" si="116"/>
        <v>26020.408163265307</v>
      </c>
      <c r="M1242" s="7"/>
      <c r="N1242" s="7"/>
      <c r="O1242" s="7"/>
      <c r="P1242" s="7"/>
      <c r="Q1242" s="7"/>
      <c r="R1242" s="7"/>
      <c r="S1242" s="119" t="s">
        <v>54</v>
      </c>
      <c r="T1242" s="117">
        <v>1</v>
      </c>
      <c r="U1242" s="10">
        <v>0</v>
      </c>
      <c r="V1242" s="98">
        <f t="shared" si="117"/>
        <v>0</v>
      </c>
      <c r="W1242" s="119" t="s">
        <v>54</v>
      </c>
      <c r="X1242" s="117">
        <v>1</v>
      </c>
      <c r="Y1242" s="10">
        <v>0</v>
      </c>
      <c r="Z1242" s="98"/>
      <c r="AA1242" s="9">
        <v>941</v>
      </c>
      <c r="AB1242" s="119" t="s">
        <v>54</v>
      </c>
      <c r="AC1242" s="117">
        <v>1</v>
      </c>
      <c r="AD1242" s="10">
        <v>0</v>
      </c>
      <c r="AE1242" s="110">
        <f>(Tabelle1[[#This Row],[gesamter Wärmebedarf unter Berücksichtigung Wirkungsgrad Gasfeuerungsanlage (Gas) '[kWh/a'] 2030]]*0.7)/8760</f>
        <v>0</v>
      </c>
      <c r="AF1242" s="8">
        <f t="shared" si="115"/>
        <v>0</v>
      </c>
      <c r="AG1242" s="119" t="s">
        <v>54</v>
      </c>
      <c r="AH1242" s="117">
        <v>1</v>
      </c>
      <c r="AI1242" s="10">
        <v>0</v>
      </c>
      <c r="AJ1242" s="98">
        <f t="shared" si="118"/>
        <v>0</v>
      </c>
      <c r="AK1242" s="119" t="s">
        <v>54</v>
      </c>
      <c r="AL1242" s="117">
        <v>1</v>
      </c>
      <c r="AM1242" s="10">
        <v>0</v>
      </c>
      <c r="AN1242" s="98"/>
      <c r="AO1242" s="119" t="s">
        <v>54</v>
      </c>
      <c r="AP1242" s="117">
        <v>1</v>
      </c>
      <c r="AQ1242" s="10">
        <v>0</v>
      </c>
      <c r="AR1242" s="98">
        <f t="shared" si="119"/>
        <v>0</v>
      </c>
      <c r="AS1242" s="119" t="s">
        <v>54</v>
      </c>
      <c r="AT1242" s="117">
        <v>1</v>
      </c>
      <c r="AU1242" s="10">
        <v>0</v>
      </c>
      <c r="AV1242" s="8"/>
    </row>
    <row r="1243" spans="1:48" x14ac:dyDescent="0.25">
      <c r="A1243" s="6">
        <v>11242</v>
      </c>
      <c r="B1243" s="6">
        <v>449602</v>
      </c>
      <c r="C1243" s="6">
        <v>5424743</v>
      </c>
      <c r="D1243" s="205">
        <v>10</v>
      </c>
      <c r="E1243" s="6" t="s">
        <v>211</v>
      </c>
      <c r="F1243" s="6">
        <v>2</v>
      </c>
      <c r="G1243" s="6">
        <v>112</v>
      </c>
      <c r="H1243" s="6">
        <v>224</v>
      </c>
      <c r="I1243" s="6">
        <v>180</v>
      </c>
      <c r="J1243" s="6">
        <f t="shared" si="114"/>
        <v>40320</v>
      </c>
      <c r="K1243" s="6"/>
      <c r="L1243" s="84">
        <f t="shared" si="116"/>
        <v>41142.857142857145</v>
      </c>
      <c r="M1243" s="7"/>
      <c r="N1243" s="7"/>
      <c r="O1243" s="7"/>
      <c r="P1243" s="7"/>
      <c r="Q1243" s="7"/>
      <c r="R1243" s="7"/>
      <c r="S1243" s="119" t="s">
        <v>54</v>
      </c>
      <c r="T1243" s="117">
        <v>2</v>
      </c>
      <c r="U1243" s="10">
        <v>0</v>
      </c>
      <c r="V1243" s="98">
        <f t="shared" si="117"/>
        <v>0</v>
      </c>
      <c r="W1243" s="119" t="s">
        <v>54</v>
      </c>
      <c r="X1243" s="117">
        <v>2</v>
      </c>
      <c r="Y1243" s="10">
        <v>0</v>
      </c>
      <c r="Z1243" s="98"/>
      <c r="AA1243" s="9">
        <v>613</v>
      </c>
      <c r="AB1243" s="119" t="s">
        <v>54</v>
      </c>
      <c r="AC1243" s="117">
        <v>2</v>
      </c>
      <c r="AD1243" s="10">
        <v>0</v>
      </c>
      <c r="AE1243" s="110">
        <f>(Tabelle1[[#This Row],[gesamter Wärmebedarf unter Berücksichtigung Wirkungsgrad Gasfeuerungsanlage (Gas) '[kWh/a'] 2030]]*0.7)/8760</f>
        <v>0</v>
      </c>
      <c r="AF1243" s="8">
        <f t="shared" si="115"/>
        <v>0</v>
      </c>
      <c r="AG1243" s="119" t="s">
        <v>54</v>
      </c>
      <c r="AH1243" s="117">
        <v>2</v>
      </c>
      <c r="AI1243" s="10">
        <v>0</v>
      </c>
      <c r="AJ1243" s="98">
        <f t="shared" si="118"/>
        <v>0</v>
      </c>
      <c r="AK1243" s="119" t="s">
        <v>54</v>
      </c>
      <c r="AL1243" s="117">
        <v>2</v>
      </c>
      <c r="AM1243" s="10">
        <v>0</v>
      </c>
      <c r="AN1243" s="98"/>
      <c r="AO1243" s="119" t="s">
        <v>54</v>
      </c>
      <c r="AP1243" s="117">
        <v>2</v>
      </c>
      <c r="AQ1243" s="10">
        <v>0</v>
      </c>
      <c r="AR1243" s="98">
        <f t="shared" si="119"/>
        <v>0</v>
      </c>
      <c r="AS1243" s="119" t="s">
        <v>54</v>
      </c>
      <c r="AT1243" s="117">
        <v>2</v>
      </c>
      <c r="AU1243" s="10">
        <v>0</v>
      </c>
      <c r="AV1243" s="8"/>
    </row>
    <row r="1244" spans="1:48" x14ac:dyDescent="0.25">
      <c r="A1244" s="6">
        <v>11243</v>
      </c>
      <c r="B1244" s="6">
        <v>449619</v>
      </c>
      <c r="C1244" s="6">
        <v>5424754</v>
      </c>
      <c r="D1244" s="205">
        <v>9</v>
      </c>
      <c r="E1244" s="6" t="s">
        <v>211</v>
      </c>
      <c r="F1244" s="6">
        <v>2</v>
      </c>
      <c r="G1244" s="6">
        <v>112</v>
      </c>
      <c r="H1244" s="6">
        <v>224</v>
      </c>
      <c r="I1244" s="6">
        <v>90</v>
      </c>
      <c r="J1244" s="6">
        <f t="shared" si="114"/>
        <v>20160</v>
      </c>
      <c r="K1244" s="6"/>
      <c r="L1244" s="84">
        <f t="shared" si="116"/>
        <v>20571.428571428572</v>
      </c>
      <c r="M1244" s="7"/>
      <c r="N1244" s="7"/>
      <c r="O1244" s="7"/>
      <c r="P1244" s="7"/>
      <c r="Q1244" s="7"/>
      <c r="R1244" s="7"/>
      <c r="S1244" s="119" t="s">
        <v>53</v>
      </c>
      <c r="T1244" s="117">
        <v>2</v>
      </c>
      <c r="U1244" s="10">
        <v>20571.428571428572</v>
      </c>
      <c r="V1244" s="98">
        <f t="shared" si="117"/>
        <v>4.1137027438397301E-5</v>
      </c>
      <c r="W1244" s="119" t="s">
        <v>53</v>
      </c>
      <c r="X1244" s="117">
        <v>2</v>
      </c>
      <c r="Y1244" s="10">
        <v>20571.428571428572</v>
      </c>
      <c r="Z1244" s="98"/>
      <c r="AA1244" s="9">
        <v>296</v>
      </c>
      <c r="AB1244" s="119" t="s">
        <v>53</v>
      </c>
      <c r="AC1244" s="117">
        <v>2</v>
      </c>
      <c r="AD1244" s="10">
        <v>20571.428571428572</v>
      </c>
      <c r="AE1244" s="110">
        <f>(Tabelle1[[#This Row],[gesamter Wärmebedarf unter Berücksichtigung Wirkungsgrad Gasfeuerungsanlage (Gas) '[kWh/a'] 2030]]*0.7)/8760</f>
        <v>1.6438356164383561</v>
      </c>
      <c r="AF1244" s="8">
        <f t="shared" si="115"/>
        <v>3.9770616066783912E-5</v>
      </c>
      <c r="AG1244" s="119" t="s">
        <v>53</v>
      </c>
      <c r="AH1244" s="117">
        <v>2</v>
      </c>
      <c r="AI1244" s="10">
        <v>20571.428571428572</v>
      </c>
      <c r="AJ1244" s="98">
        <f t="shared" si="118"/>
        <v>1.9547727766905849E-5</v>
      </c>
      <c r="AK1244" s="119" t="s">
        <v>54</v>
      </c>
      <c r="AL1244" s="117">
        <v>2</v>
      </c>
      <c r="AM1244" s="10">
        <v>0</v>
      </c>
      <c r="AN1244" s="98"/>
      <c r="AO1244" s="119" t="s">
        <v>54</v>
      </c>
      <c r="AP1244" s="117">
        <v>2</v>
      </c>
      <c r="AQ1244" s="10">
        <v>0</v>
      </c>
      <c r="AR1244" s="98">
        <f t="shared" si="119"/>
        <v>0</v>
      </c>
      <c r="AS1244" s="119" t="s">
        <v>54</v>
      </c>
      <c r="AT1244" s="117">
        <v>2</v>
      </c>
      <c r="AU1244" s="10">
        <v>0</v>
      </c>
      <c r="AV1244" s="8"/>
    </row>
    <row r="1245" spans="1:48" x14ac:dyDescent="0.25">
      <c r="A1245" s="6">
        <v>11244</v>
      </c>
      <c r="B1245" s="6">
        <v>449668</v>
      </c>
      <c r="C1245" s="6">
        <v>5424727</v>
      </c>
      <c r="D1245" s="205">
        <v>10</v>
      </c>
      <c r="E1245" s="6" t="s">
        <v>212</v>
      </c>
      <c r="F1245" s="6">
        <v>1</v>
      </c>
      <c r="G1245" s="6">
        <v>150</v>
      </c>
      <c r="H1245" s="6">
        <v>150</v>
      </c>
      <c r="I1245" s="6">
        <v>90</v>
      </c>
      <c r="J1245" s="6">
        <f t="shared" si="114"/>
        <v>13500</v>
      </c>
      <c r="K1245" s="6"/>
      <c r="L1245" s="84">
        <f t="shared" si="116"/>
        <v>13775.510204081633</v>
      </c>
      <c r="M1245" s="7"/>
      <c r="N1245" s="7"/>
      <c r="O1245" s="7"/>
      <c r="P1245" s="7"/>
      <c r="Q1245" s="7"/>
      <c r="R1245" s="7"/>
      <c r="S1245" s="119" t="s">
        <v>54</v>
      </c>
      <c r="T1245" s="117">
        <v>1</v>
      </c>
      <c r="U1245" s="10">
        <v>0</v>
      </c>
      <c r="V1245" s="98">
        <f t="shared" si="117"/>
        <v>0</v>
      </c>
      <c r="W1245" s="119" t="s">
        <v>54</v>
      </c>
      <c r="X1245" s="117">
        <v>1</v>
      </c>
      <c r="Y1245" s="10">
        <v>0</v>
      </c>
      <c r="Z1245" s="98"/>
      <c r="AA1245" s="9">
        <v>735</v>
      </c>
      <c r="AB1245" s="119" t="s">
        <v>54</v>
      </c>
      <c r="AC1245" s="117">
        <v>1</v>
      </c>
      <c r="AD1245" s="10">
        <v>0</v>
      </c>
      <c r="AE1245" s="110">
        <f>(Tabelle1[[#This Row],[gesamter Wärmebedarf unter Berücksichtigung Wirkungsgrad Gasfeuerungsanlage (Gas) '[kWh/a'] 2030]]*0.7)/8760</f>
        <v>0</v>
      </c>
      <c r="AF1245" s="8">
        <f t="shared" si="115"/>
        <v>0</v>
      </c>
      <c r="AG1245" s="119" t="s">
        <v>54</v>
      </c>
      <c r="AH1245" s="117">
        <v>1</v>
      </c>
      <c r="AI1245" s="10">
        <v>0</v>
      </c>
      <c r="AJ1245" s="98">
        <f t="shared" si="118"/>
        <v>0</v>
      </c>
      <c r="AK1245" s="119" t="s">
        <v>54</v>
      </c>
      <c r="AL1245" s="117">
        <v>1</v>
      </c>
      <c r="AM1245" s="10">
        <v>0</v>
      </c>
      <c r="AN1245" s="98"/>
      <c r="AO1245" s="119" t="s">
        <v>54</v>
      </c>
      <c r="AP1245" s="117">
        <v>1</v>
      </c>
      <c r="AQ1245" s="10">
        <v>0</v>
      </c>
      <c r="AR1245" s="98">
        <f t="shared" si="119"/>
        <v>0</v>
      </c>
      <c r="AS1245" s="119" t="s">
        <v>54</v>
      </c>
      <c r="AT1245" s="117">
        <v>1</v>
      </c>
      <c r="AU1245" s="10">
        <v>0</v>
      </c>
      <c r="AV1245" s="8"/>
    </row>
    <row r="1246" spans="1:48" x14ac:dyDescent="0.25">
      <c r="A1246" s="6">
        <v>11245</v>
      </c>
      <c r="B1246" s="6">
        <v>449662</v>
      </c>
      <c r="C1246" s="6">
        <v>5424749</v>
      </c>
      <c r="D1246" s="205">
        <v>7</v>
      </c>
      <c r="E1246" s="6" t="s">
        <v>211</v>
      </c>
      <c r="F1246" s="6">
        <v>2</v>
      </c>
      <c r="G1246" s="6">
        <v>112</v>
      </c>
      <c r="H1246" s="6">
        <v>224</v>
      </c>
      <c r="I1246" s="6">
        <v>100</v>
      </c>
      <c r="J1246" s="6">
        <f t="shared" si="114"/>
        <v>22400</v>
      </c>
      <c r="K1246" s="6"/>
      <c r="L1246" s="84">
        <f t="shared" si="116"/>
        <v>22857.142857142859</v>
      </c>
      <c r="M1246" s="7"/>
      <c r="N1246" s="7"/>
      <c r="O1246" s="7"/>
      <c r="P1246" s="7"/>
      <c r="Q1246" s="7"/>
      <c r="R1246" s="7"/>
      <c r="S1246" s="119" t="s">
        <v>54</v>
      </c>
      <c r="T1246" s="117">
        <v>2</v>
      </c>
      <c r="U1246" s="10">
        <v>0</v>
      </c>
      <c r="V1246" s="98">
        <f t="shared" si="117"/>
        <v>0</v>
      </c>
      <c r="W1246" s="119" t="s">
        <v>54</v>
      </c>
      <c r="X1246" s="117">
        <v>2</v>
      </c>
      <c r="Y1246" s="10">
        <v>0</v>
      </c>
      <c r="Z1246" s="98"/>
      <c r="AA1246" s="9">
        <v>793</v>
      </c>
      <c r="AB1246" s="119" t="s">
        <v>54</v>
      </c>
      <c r="AC1246" s="117">
        <v>2</v>
      </c>
      <c r="AD1246" s="10">
        <v>0</v>
      </c>
      <c r="AE1246" s="110">
        <f>(Tabelle1[[#This Row],[gesamter Wärmebedarf unter Berücksichtigung Wirkungsgrad Gasfeuerungsanlage (Gas) '[kWh/a'] 2030]]*0.7)/8760</f>
        <v>0</v>
      </c>
      <c r="AF1246" s="8">
        <f t="shared" si="115"/>
        <v>0</v>
      </c>
      <c r="AG1246" s="119" t="s">
        <v>54</v>
      </c>
      <c r="AH1246" s="117">
        <v>2</v>
      </c>
      <c r="AI1246" s="10">
        <v>0</v>
      </c>
      <c r="AJ1246" s="98">
        <f t="shared" si="118"/>
        <v>0</v>
      </c>
      <c r="AK1246" s="119" t="s">
        <v>54</v>
      </c>
      <c r="AL1246" s="117">
        <v>2</v>
      </c>
      <c r="AM1246" s="10">
        <v>0</v>
      </c>
      <c r="AN1246" s="98"/>
      <c r="AO1246" s="119" t="s">
        <v>54</v>
      </c>
      <c r="AP1246" s="117">
        <v>2</v>
      </c>
      <c r="AQ1246" s="10">
        <v>0</v>
      </c>
      <c r="AR1246" s="98">
        <f t="shared" si="119"/>
        <v>0</v>
      </c>
      <c r="AS1246" s="119" t="s">
        <v>54</v>
      </c>
      <c r="AT1246" s="117">
        <v>2</v>
      </c>
      <c r="AU1246" s="10">
        <v>0</v>
      </c>
      <c r="AV1246" s="8"/>
    </row>
    <row r="1247" spans="1:48" x14ac:dyDescent="0.25">
      <c r="A1247" s="6">
        <v>11246</v>
      </c>
      <c r="B1247" s="6">
        <v>449682</v>
      </c>
      <c r="C1247" s="6">
        <v>5424743</v>
      </c>
      <c r="D1247" s="205">
        <v>12</v>
      </c>
      <c r="E1247" s="6" t="s">
        <v>212</v>
      </c>
      <c r="F1247" s="6">
        <v>1</v>
      </c>
      <c r="G1247" s="6">
        <v>150</v>
      </c>
      <c r="H1247" s="6">
        <v>150</v>
      </c>
      <c r="I1247" s="6">
        <v>250</v>
      </c>
      <c r="J1247" s="6">
        <f t="shared" si="114"/>
        <v>37500</v>
      </c>
      <c r="K1247" s="6"/>
      <c r="L1247" s="84">
        <f t="shared" si="116"/>
        <v>38265.306122448979</v>
      </c>
      <c r="M1247" s="7"/>
      <c r="N1247" s="7"/>
      <c r="O1247" s="7"/>
      <c r="P1247" s="7"/>
      <c r="Q1247" s="7"/>
      <c r="R1247" s="7"/>
      <c r="S1247" s="119" t="s">
        <v>53</v>
      </c>
      <c r="T1247" s="117">
        <v>1</v>
      </c>
      <c r="U1247" s="10">
        <v>38265.306122448979</v>
      </c>
      <c r="V1247" s="98">
        <f t="shared" si="117"/>
        <v>7.6519768300590212E-5</v>
      </c>
      <c r="W1247" s="119" t="s">
        <v>53</v>
      </c>
      <c r="X1247" s="117">
        <v>1</v>
      </c>
      <c r="Y1247" s="10">
        <v>38265.306122448979</v>
      </c>
      <c r="Z1247" s="98"/>
      <c r="AA1247" s="9">
        <v>538</v>
      </c>
      <c r="AB1247" s="119" t="s">
        <v>53</v>
      </c>
      <c r="AC1247" s="117">
        <v>1</v>
      </c>
      <c r="AD1247" s="10">
        <v>38265.306122448979</v>
      </c>
      <c r="AE1247" s="110">
        <f>(Tabelle1[[#This Row],[gesamter Wärmebedarf unter Berücksichtigung Wirkungsgrad Gasfeuerungsanlage (Gas) '[kWh/a'] 2030]]*0.7)/8760</f>
        <v>3.0577299412915848</v>
      </c>
      <c r="AF1247" s="8">
        <f t="shared" si="115"/>
        <v>7.3978080481368886E-5</v>
      </c>
      <c r="AG1247" s="119" t="s">
        <v>53</v>
      </c>
      <c r="AH1247" s="117">
        <v>1</v>
      </c>
      <c r="AI1247" s="10">
        <v>38265.306122448979</v>
      </c>
      <c r="AJ1247" s="98">
        <f t="shared" si="118"/>
        <v>3.636110075689332E-5</v>
      </c>
      <c r="AK1247" s="119" t="s">
        <v>53</v>
      </c>
      <c r="AL1247" s="117">
        <v>1</v>
      </c>
      <c r="AM1247" s="10">
        <v>38265.306122448979</v>
      </c>
      <c r="AN1247" s="98"/>
      <c r="AO1247" s="119" t="s">
        <v>54</v>
      </c>
      <c r="AP1247" s="117">
        <v>1</v>
      </c>
      <c r="AQ1247" s="10">
        <v>0</v>
      </c>
      <c r="AR1247" s="98">
        <f t="shared" si="119"/>
        <v>0</v>
      </c>
      <c r="AS1247" s="119" t="s">
        <v>54</v>
      </c>
      <c r="AT1247" s="117">
        <v>1</v>
      </c>
      <c r="AU1247" s="10">
        <v>0</v>
      </c>
      <c r="AV1247" s="8"/>
    </row>
    <row r="1248" spans="1:48" x14ac:dyDescent="0.25">
      <c r="A1248" s="6">
        <v>11247</v>
      </c>
      <c r="B1248" s="6">
        <v>449667</v>
      </c>
      <c r="C1248" s="6">
        <v>5424769</v>
      </c>
      <c r="D1248" s="205">
        <v>15</v>
      </c>
      <c r="E1248" s="6" t="s">
        <v>212</v>
      </c>
      <c r="F1248" s="6">
        <v>1</v>
      </c>
      <c r="G1248" s="6">
        <v>150</v>
      </c>
      <c r="H1248" s="6">
        <v>150</v>
      </c>
      <c r="I1248" s="6">
        <v>160</v>
      </c>
      <c r="J1248" s="6">
        <f t="shared" si="114"/>
        <v>24000</v>
      </c>
      <c r="K1248" s="6"/>
      <c r="L1248" s="84">
        <f t="shared" si="116"/>
        <v>24489.795918367348</v>
      </c>
      <c r="M1248" s="7"/>
      <c r="N1248" s="7"/>
      <c r="O1248" s="7"/>
      <c r="P1248" s="7"/>
      <c r="Q1248" s="7"/>
      <c r="R1248" s="7"/>
      <c r="S1248" s="119" t="s">
        <v>53</v>
      </c>
      <c r="T1248" s="117">
        <v>1</v>
      </c>
      <c r="U1248" s="10">
        <v>24489.795918367348</v>
      </c>
      <c r="V1248" s="98">
        <f t="shared" si="117"/>
        <v>4.8972651712377733E-5</v>
      </c>
      <c r="W1248" s="119" t="s">
        <v>53</v>
      </c>
      <c r="X1248" s="117">
        <v>1</v>
      </c>
      <c r="Y1248" s="10">
        <v>24489.795918367348</v>
      </c>
      <c r="Z1248" s="98"/>
      <c r="AA1248" s="9">
        <v>1015</v>
      </c>
      <c r="AB1248" s="119" t="s">
        <v>53</v>
      </c>
      <c r="AC1248" s="117">
        <v>1</v>
      </c>
      <c r="AD1248" s="10">
        <v>24489.795918367348</v>
      </c>
      <c r="AE1248" s="110">
        <f>(Tabelle1[[#This Row],[gesamter Wärmebedarf unter Berücksichtigung Wirkungsgrad Gasfeuerungsanlage (Gas) '[kWh/a'] 2030]]*0.7)/8760</f>
        <v>1.9569471624266144</v>
      </c>
      <c r="AF1248" s="8">
        <f t="shared" si="115"/>
        <v>4.7345971508076089E-5</v>
      </c>
      <c r="AG1248" s="119" t="s">
        <v>53</v>
      </c>
      <c r="AH1248" s="117">
        <v>1</v>
      </c>
      <c r="AI1248" s="10">
        <v>24489.795918367348</v>
      </c>
      <c r="AJ1248" s="98">
        <f t="shared" si="118"/>
        <v>2.3271104484411725E-5</v>
      </c>
      <c r="AK1248" s="119" t="s">
        <v>53</v>
      </c>
      <c r="AL1248" s="117">
        <v>1</v>
      </c>
      <c r="AM1248" s="10">
        <v>24489.795918367348</v>
      </c>
      <c r="AN1248" s="98"/>
      <c r="AO1248" s="119" t="s">
        <v>53</v>
      </c>
      <c r="AP1248" s="117">
        <v>1</v>
      </c>
      <c r="AQ1248" s="10">
        <v>24489.795918367348</v>
      </c>
      <c r="AR1248" s="98">
        <f t="shared" si="119"/>
        <v>2.3271104484411725E-5</v>
      </c>
      <c r="AS1248" s="119" t="s">
        <v>53</v>
      </c>
      <c r="AT1248" s="117">
        <v>1</v>
      </c>
      <c r="AU1248" s="10">
        <v>24489.795918367348</v>
      </c>
      <c r="AV1248" s="8"/>
    </row>
    <row r="1249" spans="1:48" x14ac:dyDescent="0.25">
      <c r="A1249" s="6">
        <v>11248</v>
      </c>
      <c r="B1249" s="6">
        <v>449693</v>
      </c>
      <c r="C1249" s="6">
        <v>5424755</v>
      </c>
      <c r="D1249" s="205">
        <v>15</v>
      </c>
      <c r="E1249" s="6" t="s">
        <v>212</v>
      </c>
      <c r="F1249" s="6">
        <v>1</v>
      </c>
      <c r="G1249" s="6">
        <v>150</v>
      </c>
      <c r="H1249" s="6">
        <v>150</v>
      </c>
      <c r="I1249" s="6">
        <v>270</v>
      </c>
      <c r="J1249" s="6">
        <f t="shared" si="114"/>
        <v>40500</v>
      </c>
      <c r="K1249" s="6"/>
      <c r="L1249" s="84">
        <f t="shared" si="116"/>
        <v>41326.530612244896</v>
      </c>
      <c r="M1249" s="7"/>
      <c r="N1249" s="7"/>
      <c r="O1249" s="7"/>
      <c r="P1249" s="7"/>
      <c r="Q1249" s="7"/>
      <c r="R1249" s="7"/>
      <c r="S1249" s="119" t="s">
        <v>53</v>
      </c>
      <c r="T1249" s="117">
        <v>1</v>
      </c>
      <c r="U1249" s="10">
        <v>41326.530612244896</v>
      </c>
      <c r="V1249" s="98">
        <f t="shared" si="117"/>
        <v>8.2641349764637429E-5</v>
      </c>
      <c r="W1249" s="119" t="s">
        <v>53</v>
      </c>
      <c r="X1249" s="117">
        <v>1</v>
      </c>
      <c r="Y1249" s="10">
        <v>41326.530612244896</v>
      </c>
      <c r="Z1249" s="98"/>
      <c r="AA1249" s="9">
        <v>1118</v>
      </c>
      <c r="AB1249" s="119" t="s">
        <v>53</v>
      </c>
      <c r="AC1249" s="117">
        <v>1</v>
      </c>
      <c r="AD1249" s="10">
        <v>41326.530612244896</v>
      </c>
      <c r="AE1249" s="110">
        <f>(Tabelle1[[#This Row],[gesamter Wärmebedarf unter Berücksichtigung Wirkungsgrad Gasfeuerungsanlage (Gas) '[kWh/a'] 2030]]*0.7)/8760</f>
        <v>3.3023483365949113</v>
      </c>
      <c r="AF1249" s="8">
        <f t="shared" si="115"/>
        <v>7.9896326919878384E-5</v>
      </c>
      <c r="AG1249" s="119" t="s">
        <v>53</v>
      </c>
      <c r="AH1249" s="117">
        <v>1</v>
      </c>
      <c r="AI1249" s="10">
        <v>41326.530612244896</v>
      </c>
      <c r="AJ1249" s="98">
        <f t="shared" si="118"/>
        <v>3.9269988817444781E-5</v>
      </c>
      <c r="AK1249" s="119" t="s">
        <v>53</v>
      </c>
      <c r="AL1249" s="117">
        <v>1</v>
      </c>
      <c r="AM1249" s="10">
        <v>41326.530612244896</v>
      </c>
      <c r="AN1249" s="98"/>
      <c r="AO1249" s="119" t="s">
        <v>53</v>
      </c>
      <c r="AP1249" s="117">
        <v>1</v>
      </c>
      <c r="AQ1249" s="10">
        <v>41326.530612244896</v>
      </c>
      <c r="AR1249" s="98">
        <f t="shared" si="119"/>
        <v>3.9269988817444781E-5</v>
      </c>
      <c r="AS1249" s="119" t="s">
        <v>53</v>
      </c>
      <c r="AT1249" s="117">
        <v>1</v>
      </c>
      <c r="AU1249" s="10">
        <v>41326.530612244896</v>
      </c>
      <c r="AV1249" s="8"/>
    </row>
    <row r="1250" spans="1:48" x14ac:dyDescent="0.25">
      <c r="A1250" s="6">
        <v>11249</v>
      </c>
      <c r="B1250" s="6">
        <v>449674</v>
      </c>
      <c r="C1250" s="6">
        <v>5424786</v>
      </c>
      <c r="D1250" s="205">
        <v>18</v>
      </c>
      <c r="E1250" s="6" t="s">
        <v>212</v>
      </c>
      <c r="F1250" s="6">
        <v>1</v>
      </c>
      <c r="G1250" s="6">
        <v>150</v>
      </c>
      <c r="H1250" s="6">
        <v>150</v>
      </c>
      <c r="I1250" s="6">
        <v>100</v>
      </c>
      <c r="J1250" s="6">
        <f t="shared" si="114"/>
        <v>15000</v>
      </c>
      <c r="K1250" s="6"/>
      <c r="L1250" s="84">
        <f t="shared" si="116"/>
        <v>15306.122448979591</v>
      </c>
      <c r="M1250" s="7"/>
      <c r="N1250" s="7"/>
      <c r="O1250" s="7"/>
      <c r="P1250" s="7"/>
      <c r="Q1250" s="7"/>
      <c r="R1250" s="7"/>
      <c r="S1250" s="119" t="s">
        <v>53</v>
      </c>
      <c r="T1250" s="117">
        <v>1</v>
      </c>
      <c r="U1250" s="10">
        <v>15306.122448979591</v>
      </c>
      <c r="V1250" s="98">
        <f t="shared" si="117"/>
        <v>3.0607907320236087E-5</v>
      </c>
      <c r="W1250" s="119" t="s">
        <v>53</v>
      </c>
      <c r="X1250" s="117">
        <v>1</v>
      </c>
      <c r="Y1250" s="10">
        <v>15306.122448979591</v>
      </c>
      <c r="Z1250" s="98"/>
      <c r="AA1250" s="9">
        <v>1474</v>
      </c>
      <c r="AB1250" s="119" t="s">
        <v>53</v>
      </c>
      <c r="AC1250" s="117">
        <v>1</v>
      </c>
      <c r="AD1250" s="10">
        <v>15306.122448979591</v>
      </c>
      <c r="AE1250" s="110">
        <f>(Tabelle1[[#This Row],[gesamter Wärmebedarf unter Berücksichtigung Wirkungsgrad Gasfeuerungsanlage (Gas) '[kWh/a'] 2030]]*0.7)/8760</f>
        <v>1.2230919765166339</v>
      </c>
      <c r="AF1250" s="8">
        <f t="shared" si="115"/>
        <v>2.9591232192547556E-5</v>
      </c>
      <c r="AG1250" s="119" t="s">
        <v>54</v>
      </c>
      <c r="AH1250" s="117">
        <v>1</v>
      </c>
      <c r="AI1250" s="10">
        <v>0</v>
      </c>
      <c r="AJ1250" s="98">
        <f t="shared" si="118"/>
        <v>0</v>
      </c>
      <c r="AK1250" s="119" t="s">
        <v>54</v>
      </c>
      <c r="AL1250" s="117">
        <v>1</v>
      </c>
      <c r="AM1250" s="10">
        <v>0</v>
      </c>
      <c r="AN1250" s="98"/>
      <c r="AO1250" s="119" t="s">
        <v>54</v>
      </c>
      <c r="AP1250" s="117">
        <v>1</v>
      </c>
      <c r="AQ1250" s="10">
        <v>0</v>
      </c>
      <c r="AR1250" s="98">
        <f t="shared" si="119"/>
        <v>0</v>
      </c>
      <c r="AS1250" s="119" t="s">
        <v>54</v>
      </c>
      <c r="AT1250" s="117">
        <v>1</v>
      </c>
      <c r="AU1250" s="10">
        <v>0</v>
      </c>
      <c r="AV1250" s="8"/>
    </row>
    <row r="1251" spans="1:48" x14ac:dyDescent="0.25">
      <c r="A1251" s="6">
        <v>11250</v>
      </c>
      <c r="B1251" s="6">
        <v>449706</v>
      </c>
      <c r="C1251" s="6">
        <v>5424768</v>
      </c>
      <c r="D1251" s="205">
        <v>18</v>
      </c>
      <c r="E1251" s="6" t="s">
        <v>212</v>
      </c>
      <c r="F1251" s="6">
        <v>1</v>
      </c>
      <c r="G1251" s="6">
        <v>150</v>
      </c>
      <c r="H1251" s="6">
        <v>150</v>
      </c>
      <c r="I1251" s="6">
        <v>20</v>
      </c>
      <c r="J1251" s="6">
        <f t="shared" si="114"/>
        <v>3000</v>
      </c>
      <c r="K1251" s="6"/>
      <c r="L1251" s="84">
        <f t="shared" si="116"/>
        <v>3061.2244897959185</v>
      </c>
      <c r="M1251" s="7"/>
      <c r="N1251" s="7"/>
      <c r="O1251" s="7"/>
      <c r="P1251" s="7"/>
      <c r="Q1251" s="7"/>
      <c r="R1251" s="7"/>
      <c r="S1251" s="119" t="s">
        <v>53</v>
      </c>
      <c r="T1251" s="117">
        <v>1</v>
      </c>
      <c r="U1251" s="10">
        <v>3061.2244897959185</v>
      </c>
      <c r="V1251" s="98">
        <f t="shared" si="117"/>
        <v>6.1215814640472167E-6</v>
      </c>
      <c r="W1251" s="119" t="s">
        <v>53</v>
      </c>
      <c r="X1251" s="117">
        <v>1</v>
      </c>
      <c r="Y1251" s="10">
        <v>3061.2244897959185</v>
      </c>
      <c r="Z1251" s="98"/>
      <c r="AA1251" s="9">
        <v>1597</v>
      </c>
      <c r="AB1251" s="119" t="s">
        <v>53</v>
      </c>
      <c r="AC1251" s="117">
        <v>1</v>
      </c>
      <c r="AD1251" s="10">
        <v>3061.2244897959185</v>
      </c>
      <c r="AE1251" s="110">
        <f>(Tabelle1[[#This Row],[gesamter Wärmebedarf unter Berücksichtigung Wirkungsgrad Gasfeuerungsanlage (Gas) '[kWh/a'] 2030]]*0.7)/8760</f>
        <v>0.2446183953033268</v>
      </c>
      <c r="AF1251" s="8">
        <f t="shared" si="115"/>
        <v>5.9182464385095111E-6</v>
      </c>
      <c r="AG1251" s="119" t="s">
        <v>53</v>
      </c>
      <c r="AH1251" s="117">
        <v>1</v>
      </c>
      <c r="AI1251" s="10">
        <v>3061.2244897959185</v>
      </c>
      <c r="AJ1251" s="98">
        <f t="shared" si="118"/>
        <v>2.9088880605514656E-6</v>
      </c>
      <c r="AK1251" s="119" t="s">
        <v>53</v>
      </c>
      <c r="AL1251" s="117">
        <v>1</v>
      </c>
      <c r="AM1251" s="10">
        <v>3061.2244897959185</v>
      </c>
      <c r="AN1251" s="98"/>
      <c r="AO1251" s="119" t="s">
        <v>54</v>
      </c>
      <c r="AP1251" s="117">
        <v>1</v>
      </c>
      <c r="AQ1251" s="10">
        <v>0</v>
      </c>
      <c r="AR1251" s="98">
        <f t="shared" si="119"/>
        <v>0</v>
      </c>
      <c r="AS1251" s="119" t="s">
        <v>54</v>
      </c>
      <c r="AT1251" s="117">
        <v>1</v>
      </c>
      <c r="AU1251" s="10">
        <v>0</v>
      </c>
      <c r="AV1251" s="8"/>
    </row>
    <row r="1252" spans="1:48" x14ac:dyDescent="0.25">
      <c r="A1252" s="6">
        <v>11251</v>
      </c>
      <c r="B1252" s="6">
        <v>449685</v>
      </c>
      <c r="C1252" s="6">
        <v>5424783</v>
      </c>
      <c r="D1252" s="205">
        <v>8</v>
      </c>
      <c r="E1252" s="6" t="s">
        <v>212</v>
      </c>
      <c r="F1252" s="6">
        <v>1</v>
      </c>
      <c r="G1252" s="6">
        <v>150</v>
      </c>
      <c r="H1252" s="6">
        <v>150</v>
      </c>
      <c r="I1252" s="6">
        <v>110</v>
      </c>
      <c r="J1252" s="6">
        <f t="shared" si="114"/>
        <v>16500</v>
      </c>
      <c r="K1252" s="6"/>
      <c r="L1252" s="84">
        <f t="shared" si="116"/>
        <v>16836.734693877552</v>
      </c>
      <c r="M1252" s="7"/>
      <c r="N1252" s="7"/>
      <c r="O1252" s="7"/>
      <c r="P1252" s="7"/>
      <c r="Q1252" s="7"/>
      <c r="R1252" s="7"/>
      <c r="S1252" s="119" t="s">
        <v>53</v>
      </c>
      <c r="T1252" s="117">
        <v>1</v>
      </c>
      <c r="U1252" s="10">
        <v>16836.734693877552</v>
      </c>
      <c r="V1252" s="98">
        <f t="shared" si="117"/>
        <v>3.3668698052259696E-5</v>
      </c>
      <c r="W1252" s="119" t="s">
        <v>53</v>
      </c>
      <c r="X1252" s="117">
        <v>1</v>
      </c>
      <c r="Y1252" s="10">
        <v>16836.734693877552</v>
      </c>
      <c r="Z1252" s="98"/>
      <c r="AA1252" s="9">
        <v>457</v>
      </c>
      <c r="AB1252" s="119" t="s">
        <v>53</v>
      </c>
      <c r="AC1252" s="117">
        <v>1</v>
      </c>
      <c r="AD1252" s="10">
        <v>16836.734693877552</v>
      </c>
      <c r="AE1252" s="110">
        <f>(Tabelle1[[#This Row],[gesamter Wärmebedarf unter Berücksichtigung Wirkungsgrad Gasfeuerungsanlage (Gas) '[kWh/a'] 2030]]*0.7)/8760</f>
        <v>1.3454011741682974</v>
      </c>
      <c r="AF1252" s="8">
        <f t="shared" si="115"/>
        <v>3.2550355411802309E-5</v>
      </c>
      <c r="AG1252" s="119" t="s">
        <v>53</v>
      </c>
      <c r="AH1252" s="117">
        <v>1</v>
      </c>
      <c r="AI1252" s="10">
        <v>16836.734693877552</v>
      </c>
      <c r="AJ1252" s="98">
        <f t="shared" si="118"/>
        <v>1.599888433303306E-5</v>
      </c>
      <c r="AK1252" s="119" t="s">
        <v>53</v>
      </c>
      <c r="AL1252" s="117">
        <v>1</v>
      </c>
      <c r="AM1252" s="10">
        <v>16836.734693877552</v>
      </c>
      <c r="AN1252" s="98"/>
      <c r="AO1252" s="119" t="s">
        <v>53</v>
      </c>
      <c r="AP1252" s="117">
        <v>1</v>
      </c>
      <c r="AQ1252" s="10">
        <v>16836.734693877552</v>
      </c>
      <c r="AR1252" s="98">
        <f t="shared" si="119"/>
        <v>1.599888433303306E-5</v>
      </c>
      <c r="AS1252" s="119" t="s">
        <v>53</v>
      </c>
      <c r="AT1252" s="117">
        <v>1</v>
      </c>
      <c r="AU1252" s="10">
        <v>16836.734693877552</v>
      </c>
      <c r="AV1252" s="8"/>
    </row>
    <row r="1253" spans="1:48" x14ac:dyDescent="0.25">
      <c r="A1253" s="6">
        <v>11252</v>
      </c>
      <c r="B1253" s="6">
        <v>449681</v>
      </c>
      <c r="C1253" s="6">
        <v>5424794</v>
      </c>
      <c r="D1253" s="205">
        <v>17</v>
      </c>
      <c r="E1253" s="6" t="s">
        <v>212</v>
      </c>
      <c r="F1253" s="6">
        <v>1</v>
      </c>
      <c r="G1253" s="6">
        <v>150</v>
      </c>
      <c r="H1253" s="6">
        <v>150</v>
      </c>
      <c r="I1253" s="6">
        <v>360</v>
      </c>
      <c r="J1253" s="6">
        <f t="shared" si="114"/>
        <v>54000</v>
      </c>
      <c r="K1253" s="6"/>
      <c r="L1253" s="84">
        <f t="shared" si="116"/>
        <v>55102.040816326531</v>
      </c>
      <c r="M1253" s="7"/>
      <c r="N1253" s="7"/>
      <c r="O1253" s="7"/>
      <c r="P1253" s="7"/>
      <c r="Q1253" s="7"/>
      <c r="R1253" s="7"/>
      <c r="S1253" s="119" t="s">
        <v>53</v>
      </c>
      <c r="T1253" s="117">
        <v>1</v>
      </c>
      <c r="U1253" s="10">
        <v>55102.040816326531</v>
      </c>
      <c r="V1253" s="98">
        <f t="shared" si="117"/>
        <v>1.1018846635284991E-4</v>
      </c>
      <c r="W1253" s="119" t="s">
        <v>53</v>
      </c>
      <c r="X1253" s="117">
        <v>1</v>
      </c>
      <c r="Y1253" s="10">
        <v>55102.040816326531</v>
      </c>
      <c r="Z1253" s="98"/>
      <c r="AA1253" s="9">
        <v>1350</v>
      </c>
      <c r="AB1253" s="119" t="s">
        <v>53</v>
      </c>
      <c r="AC1253" s="117">
        <v>1</v>
      </c>
      <c r="AD1253" s="10">
        <v>55102.040816326531</v>
      </c>
      <c r="AE1253" s="110">
        <f>(Tabelle1[[#This Row],[gesamter Wärmebedarf unter Berücksichtigung Wirkungsgrad Gasfeuerungsanlage (Gas) '[kWh/a'] 2030]]*0.7)/8760</f>
        <v>4.4031311154598827</v>
      </c>
      <c r="AF1253" s="8">
        <f t="shared" si="115"/>
        <v>1.065284358931712E-4</v>
      </c>
      <c r="AG1253" s="119" t="s">
        <v>53</v>
      </c>
      <c r="AH1253" s="117">
        <v>1</v>
      </c>
      <c r="AI1253" s="10">
        <v>55102.040816326531</v>
      </c>
      <c r="AJ1253" s="98">
        <f t="shared" si="118"/>
        <v>5.2359985089926377E-5</v>
      </c>
      <c r="AK1253" s="119" t="s">
        <v>53</v>
      </c>
      <c r="AL1253" s="117">
        <v>1</v>
      </c>
      <c r="AM1253" s="10">
        <v>55102.040816326531</v>
      </c>
      <c r="AN1253" s="98"/>
      <c r="AO1253" s="119" t="s">
        <v>53</v>
      </c>
      <c r="AP1253" s="117">
        <v>1</v>
      </c>
      <c r="AQ1253" s="10">
        <v>55102.040816326531</v>
      </c>
      <c r="AR1253" s="98">
        <f t="shared" si="119"/>
        <v>5.2359985089926377E-5</v>
      </c>
      <c r="AS1253" s="119" t="s">
        <v>53</v>
      </c>
      <c r="AT1253" s="117">
        <v>1</v>
      </c>
      <c r="AU1253" s="10">
        <v>55102.040816326531</v>
      </c>
      <c r="AV1253" s="8"/>
    </row>
    <row r="1254" spans="1:48" x14ac:dyDescent="0.25">
      <c r="A1254" s="6">
        <v>11253</v>
      </c>
      <c r="B1254" s="6">
        <v>449701</v>
      </c>
      <c r="C1254" s="6">
        <v>5424804</v>
      </c>
      <c r="D1254" s="205">
        <v>7</v>
      </c>
      <c r="E1254" s="6" t="s">
        <v>212</v>
      </c>
      <c r="F1254" s="6">
        <v>1</v>
      </c>
      <c r="G1254" s="6">
        <v>150</v>
      </c>
      <c r="H1254" s="6">
        <v>150</v>
      </c>
      <c r="I1254" s="6">
        <v>30</v>
      </c>
      <c r="J1254" s="6">
        <f t="shared" si="114"/>
        <v>4500</v>
      </c>
      <c r="K1254" s="6"/>
      <c r="L1254" s="84">
        <f t="shared" si="116"/>
        <v>4591.8367346938776</v>
      </c>
      <c r="M1254" s="7"/>
      <c r="N1254" s="7"/>
      <c r="O1254" s="7"/>
      <c r="P1254" s="7"/>
      <c r="Q1254" s="7"/>
      <c r="R1254" s="7"/>
      <c r="S1254" s="119" t="s">
        <v>54</v>
      </c>
      <c r="T1254" s="117">
        <v>1</v>
      </c>
      <c r="U1254" s="10">
        <v>0</v>
      </c>
      <c r="V1254" s="98">
        <f t="shared" si="117"/>
        <v>0</v>
      </c>
      <c r="W1254" s="119" t="s">
        <v>54</v>
      </c>
      <c r="X1254" s="117">
        <v>1</v>
      </c>
      <c r="Y1254" s="10">
        <v>0</v>
      </c>
      <c r="Z1254" s="98"/>
      <c r="AA1254" s="9">
        <v>31</v>
      </c>
      <c r="AB1254" s="119" t="s">
        <v>54</v>
      </c>
      <c r="AC1254" s="117">
        <v>1</v>
      </c>
      <c r="AD1254" s="10">
        <v>0</v>
      </c>
      <c r="AE1254" s="110">
        <f>(Tabelle1[[#This Row],[gesamter Wärmebedarf unter Berücksichtigung Wirkungsgrad Gasfeuerungsanlage (Gas) '[kWh/a'] 2030]]*0.7)/8760</f>
        <v>0</v>
      </c>
      <c r="AF1254" s="8">
        <f t="shared" si="115"/>
        <v>0</v>
      </c>
      <c r="AG1254" s="119" t="s">
        <v>54</v>
      </c>
      <c r="AH1254" s="117">
        <v>1</v>
      </c>
      <c r="AI1254" s="10">
        <v>0</v>
      </c>
      <c r="AJ1254" s="98">
        <f t="shared" si="118"/>
        <v>0</v>
      </c>
      <c r="AK1254" s="119" t="s">
        <v>54</v>
      </c>
      <c r="AL1254" s="117">
        <v>1</v>
      </c>
      <c r="AM1254" s="10">
        <v>0</v>
      </c>
      <c r="AN1254" s="98"/>
      <c r="AO1254" s="119" t="s">
        <v>54</v>
      </c>
      <c r="AP1254" s="117">
        <v>1</v>
      </c>
      <c r="AQ1254" s="10">
        <v>0</v>
      </c>
      <c r="AR1254" s="98">
        <f t="shared" si="119"/>
        <v>0</v>
      </c>
      <c r="AS1254" s="119" t="s">
        <v>54</v>
      </c>
      <c r="AT1254" s="117">
        <v>1</v>
      </c>
      <c r="AU1254" s="10">
        <v>0</v>
      </c>
      <c r="AV1254" s="8"/>
    </row>
    <row r="1255" spans="1:48" x14ac:dyDescent="0.25">
      <c r="A1255" s="6">
        <v>11254</v>
      </c>
      <c r="B1255" s="6">
        <v>449715</v>
      </c>
      <c r="C1255" s="6">
        <v>5424792</v>
      </c>
      <c r="D1255" s="205">
        <v>11</v>
      </c>
      <c r="E1255" s="6" t="s">
        <v>211</v>
      </c>
      <c r="F1255" s="6">
        <v>2</v>
      </c>
      <c r="G1255" s="6">
        <v>112</v>
      </c>
      <c r="H1255" s="6">
        <v>224</v>
      </c>
      <c r="I1255" s="6">
        <v>280</v>
      </c>
      <c r="J1255" s="6">
        <f t="shared" si="114"/>
        <v>62720</v>
      </c>
      <c r="K1255" s="6"/>
      <c r="L1255" s="84">
        <f t="shared" si="116"/>
        <v>64000</v>
      </c>
      <c r="M1255" s="7"/>
      <c r="N1255" s="7"/>
      <c r="O1255" s="7"/>
      <c r="P1255" s="7"/>
      <c r="Q1255" s="7"/>
      <c r="R1255" s="7"/>
      <c r="S1255" s="119" t="s">
        <v>53</v>
      </c>
      <c r="T1255" s="117">
        <v>2</v>
      </c>
      <c r="U1255" s="10">
        <v>64000</v>
      </c>
      <c r="V1255" s="98">
        <f t="shared" si="117"/>
        <v>1.2798186314168049E-4</v>
      </c>
      <c r="W1255" s="119" t="s">
        <v>53</v>
      </c>
      <c r="X1255" s="117">
        <v>2</v>
      </c>
      <c r="Y1255" s="10">
        <v>64000</v>
      </c>
      <c r="Z1255" s="98"/>
      <c r="AA1255" s="9">
        <v>909</v>
      </c>
      <c r="AB1255" s="119" t="s">
        <v>53</v>
      </c>
      <c r="AC1255" s="117">
        <v>2</v>
      </c>
      <c r="AD1255" s="10">
        <v>64000</v>
      </c>
      <c r="AE1255" s="110">
        <f>(Tabelle1[[#This Row],[gesamter Wärmebedarf unter Berücksichtigung Wirkungsgrad Gasfeuerungsanlage (Gas) '[kWh/a'] 2030]]*0.7)/8760</f>
        <v>5.1141552511415522</v>
      </c>
      <c r="AF1255" s="8">
        <f t="shared" si="115"/>
        <v>1.2373080554110551E-4</v>
      </c>
      <c r="AG1255" s="119" t="s">
        <v>53</v>
      </c>
      <c r="AH1255" s="117">
        <v>2</v>
      </c>
      <c r="AI1255" s="10">
        <v>64000</v>
      </c>
      <c r="AJ1255" s="98">
        <f t="shared" si="118"/>
        <v>6.0815153052595974E-5</v>
      </c>
      <c r="AK1255" s="119" t="s">
        <v>53</v>
      </c>
      <c r="AL1255" s="117">
        <v>2</v>
      </c>
      <c r="AM1255" s="10">
        <v>64000</v>
      </c>
      <c r="AN1255" s="98"/>
      <c r="AO1255" s="119" t="s">
        <v>53</v>
      </c>
      <c r="AP1255" s="117">
        <v>2</v>
      </c>
      <c r="AQ1255" s="10">
        <v>64000</v>
      </c>
      <c r="AR1255" s="98">
        <f t="shared" si="119"/>
        <v>6.0815153052595974E-5</v>
      </c>
      <c r="AS1255" s="119" t="s">
        <v>54</v>
      </c>
      <c r="AT1255" s="117">
        <v>2</v>
      </c>
      <c r="AU1255" s="10">
        <v>0</v>
      </c>
      <c r="AV1255" s="8"/>
    </row>
    <row r="1256" spans="1:48" x14ac:dyDescent="0.25">
      <c r="A1256" s="6">
        <v>11255</v>
      </c>
      <c r="B1256" s="6">
        <v>449731</v>
      </c>
      <c r="C1256" s="6">
        <v>5424806</v>
      </c>
      <c r="D1256" s="205">
        <v>11</v>
      </c>
      <c r="E1256" s="6" t="s">
        <v>212</v>
      </c>
      <c r="F1256" s="6">
        <v>1</v>
      </c>
      <c r="G1256" s="6">
        <v>150</v>
      </c>
      <c r="H1256" s="6">
        <v>150</v>
      </c>
      <c r="I1256" s="6">
        <v>210</v>
      </c>
      <c r="J1256" s="6">
        <f t="shared" si="114"/>
        <v>31500</v>
      </c>
      <c r="K1256" s="6"/>
      <c r="L1256" s="84">
        <f t="shared" si="116"/>
        <v>32142.857142857145</v>
      </c>
      <c r="M1256" s="7"/>
      <c r="N1256" s="7"/>
      <c r="O1256" s="7"/>
      <c r="P1256" s="7"/>
      <c r="Q1256" s="7"/>
      <c r="R1256" s="7"/>
      <c r="S1256" s="119" t="s">
        <v>53</v>
      </c>
      <c r="T1256" s="117">
        <v>1</v>
      </c>
      <c r="U1256" s="10">
        <v>32142.857142857145</v>
      </c>
      <c r="V1256" s="98">
        <f t="shared" si="117"/>
        <v>6.4276605372495791E-5</v>
      </c>
      <c r="W1256" s="119" t="s">
        <v>53</v>
      </c>
      <c r="X1256" s="117">
        <v>1</v>
      </c>
      <c r="Y1256" s="10">
        <v>32142.857142857145</v>
      </c>
      <c r="Z1256" s="98"/>
      <c r="AA1256" s="9">
        <v>591</v>
      </c>
      <c r="AB1256" s="119" t="s">
        <v>53</v>
      </c>
      <c r="AC1256" s="117">
        <v>1</v>
      </c>
      <c r="AD1256" s="10">
        <v>32142.857142857145</v>
      </c>
      <c r="AE1256" s="110">
        <f>(Tabelle1[[#This Row],[gesamter Wärmebedarf unter Berücksichtigung Wirkungsgrad Gasfeuerungsanlage (Gas) '[kWh/a'] 2030]]*0.7)/8760</f>
        <v>2.5684931506849313</v>
      </c>
      <c r="AF1256" s="8">
        <f t="shared" si="115"/>
        <v>6.2141587604349862E-5</v>
      </c>
      <c r="AG1256" s="119" t="s">
        <v>53</v>
      </c>
      <c r="AH1256" s="117">
        <v>1</v>
      </c>
      <c r="AI1256" s="10">
        <v>32142.857142857145</v>
      </c>
      <c r="AJ1256" s="98">
        <f t="shared" si="118"/>
        <v>3.0543324635790393E-5</v>
      </c>
      <c r="AK1256" s="119" t="s">
        <v>53</v>
      </c>
      <c r="AL1256" s="117">
        <v>1</v>
      </c>
      <c r="AM1256" s="10">
        <v>32142.857142857145</v>
      </c>
      <c r="AN1256" s="98"/>
      <c r="AO1256" s="119" t="s">
        <v>53</v>
      </c>
      <c r="AP1256" s="117">
        <v>1</v>
      </c>
      <c r="AQ1256" s="10">
        <v>32142.857142857145</v>
      </c>
      <c r="AR1256" s="98">
        <f t="shared" si="119"/>
        <v>3.0543324635790393E-5</v>
      </c>
      <c r="AS1256" s="119" t="s">
        <v>53</v>
      </c>
      <c r="AT1256" s="117">
        <v>1</v>
      </c>
      <c r="AU1256" s="10">
        <v>32142.857142857145</v>
      </c>
      <c r="AV1256" s="8"/>
    </row>
    <row r="1257" spans="1:48" x14ac:dyDescent="0.25">
      <c r="A1257" s="6">
        <v>11256</v>
      </c>
      <c r="B1257" s="6">
        <v>449726</v>
      </c>
      <c r="C1257" s="6">
        <v>5424783</v>
      </c>
      <c r="D1257" s="205">
        <v>10</v>
      </c>
      <c r="E1257" s="6" t="s">
        <v>211</v>
      </c>
      <c r="F1257" s="6">
        <v>2</v>
      </c>
      <c r="G1257" s="6">
        <v>112</v>
      </c>
      <c r="H1257" s="6">
        <v>224</v>
      </c>
      <c r="I1257" s="6">
        <v>120</v>
      </c>
      <c r="J1257" s="6">
        <f t="shared" si="114"/>
        <v>26880</v>
      </c>
      <c r="K1257" s="6"/>
      <c r="L1257" s="84">
        <f t="shared" si="116"/>
        <v>27428.571428571428</v>
      </c>
      <c r="M1257" s="7"/>
      <c r="N1257" s="7"/>
      <c r="O1257" s="7"/>
      <c r="P1257" s="7"/>
      <c r="Q1257" s="7"/>
      <c r="R1257" s="7"/>
      <c r="S1257" s="119" t="s">
        <v>53</v>
      </c>
      <c r="T1257" s="117">
        <v>2</v>
      </c>
      <c r="U1257" s="10">
        <v>27428.571428571428</v>
      </c>
      <c r="V1257" s="98">
        <f t="shared" si="117"/>
        <v>5.4849369917863061E-5</v>
      </c>
      <c r="W1257" s="119" t="s">
        <v>53</v>
      </c>
      <c r="X1257" s="117">
        <v>2</v>
      </c>
      <c r="Y1257" s="10">
        <v>27428.571428571428</v>
      </c>
      <c r="Z1257" s="98"/>
      <c r="AA1257" s="9">
        <v>26</v>
      </c>
      <c r="AB1257" s="119" t="s">
        <v>53</v>
      </c>
      <c r="AC1257" s="117">
        <v>2</v>
      </c>
      <c r="AD1257" s="10">
        <v>27428.571428571428</v>
      </c>
      <c r="AE1257" s="110">
        <f>(Tabelle1[[#This Row],[gesamter Wärmebedarf unter Berücksichtigung Wirkungsgrad Gasfeuerungsanlage (Gas) '[kWh/a'] 2030]]*0.7)/8760</f>
        <v>2.1917808219178077</v>
      </c>
      <c r="AF1257" s="8">
        <f t="shared" si="115"/>
        <v>5.3027488089045207E-5</v>
      </c>
      <c r="AG1257" s="119" t="s">
        <v>53</v>
      </c>
      <c r="AH1257" s="117">
        <v>2</v>
      </c>
      <c r="AI1257" s="10">
        <v>27428.571428571428</v>
      </c>
      <c r="AJ1257" s="98">
        <f t="shared" si="118"/>
        <v>2.6063637022541129E-5</v>
      </c>
      <c r="AK1257" s="119" t="s">
        <v>54</v>
      </c>
      <c r="AL1257" s="117">
        <v>2</v>
      </c>
      <c r="AM1257" s="10">
        <v>0</v>
      </c>
      <c r="AN1257" s="98"/>
      <c r="AO1257" s="119" t="s">
        <v>54</v>
      </c>
      <c r="AP1257" s="117">
        <v>2</v>
      </c>
      <c r="AQ1257" s="10">
        <v>0</v>
      </c>
      <c r="AR1257" s="98">
        <f t="shared" si="119"/>
        <v>0</v>
      </c>
      <c r="AS1257" s="119" t="s">
        <v>54</v>
      </c>
      <c r="AT1257" s="117">
        <v>2</v>
      </c>
      <c r="AU1257" s="10">
        <v>0</v>
      </c>
      <c r="AV1257" s="8"/>
    </row>
    <row r="1258" spans="1:48" x14ac:dyDescent="0.25">
      <c r="A1258" s="6">
        <v>11257</v>
      </c>
      <c r="B1258" s="6">
        <v>449735</v>
      </c>
      <c r="C1258" s="6">
        <v>5424777</v>
      </c>
      <c r="D1258" s="205">
        <v>10</v>
      </c>
      <c r="E1258" s="6" t="s">
        <v>212</v>
      </c>
      <c r="F1258" s="6">
        <v>1</v>
      </c>
      <c r="G1258" s="6">
        <v>150</v>
      </c>
      <c r="H1258" s="6">
        <v>150</v>
      </c>
      <c r="I1258" s="6">
        <v>130</v>
      </c>
      <c r="J1258" s="6">
        <f t="shared" si="114"/>
        <v>19500</v>
      </c>
      <c r="K1258" s="6"/>
      <c r="L1258" s="84">
        <f t="shared" si="116"/>
        <v>19897.959183673469</v>
      </c>
      <c r="M1258" s="7"/>
      <c r="N1258" s="7"/>
      <c r="O1258" s="7"/>
      <c r="P1258" s="7"/>
      <c r="Q1258" s="7"/>
      <c r="R1258" s="7"/>
      <c r="S1258" s="119" t="s">
        <v>54</v>
      </c>
      <c r="T1258" s="117">
        <v>1</v>
      </c>
      <c r="U1258" s="10">
        <v>0</v>
      </c>
      <c r="V1258" s="98">
        <f t="shared" si="117"/>
        <v>0</v>
      </c>
      <c r="W1258" s="119" t="s">
        <v>54</v>
      </c>
      <c r="X1258" s="117">
        <v>1</v>
      </c>
      <c r="Y1258" s="10">
        <v>0</v>
      </c>
      <c r="Z1258" s="98"/>
      <c r="AA1258" s="9">
        <v>1277</v>
      </c>
      <c r="AB1258" s="119" t="s">
        <v>54</v>
      </c>
      <c r="AC1258" s="117">
        <v>1</v>
      </c>
      <c r="AD1258" s="10">
        <v>0</v>
      </c>
      <c r="AE1258" s="110">
        <f>(Tabelle1[[#This Row],[gesamter Wärmebedarf unter Berücksichtigung Wirkungsgrad Gasfeuerungsanlage (Gas) '[kWh/a'] 2030]]*0.7)/8760</f>
        <v>0</v>
      </c>
      <c r="AF1258" s="8">
        <f t="shared" si="115"/>
        <v>0</v>
      </c>
      <c r="AG1258" s="119" t="s">
        <v>54</v>
      </c>
      <c r="AH1258" s="117">
        <v>1</v>
      </c>
      <c r="AI1258" s="10">
        <v>0</v>
      </c>
      <c r="AJ1258" s="98">
        <f t="shared" si="118"/>
        <v>0</v>
      </c>
      <c r="AK1258" s="119" t="s">
        <v>54</v>
      </c>
      <c r="AL1258" s="117">
        <v>1</v>
      </c>
      <c r="AM1258" s="10">
        <v>0</v>
      </c>
      <c r="AN1258" s="98"/>
      <c r="AO1258" s="119" t="s">
        <v>54</v>
      </c>
      <c r="AP1258" s="117">
        <v>1</v>
      </c>
      <c r="AQ1258" s="10">
        <v>0</v>
      </c>
      <c r="AR1258" s="98">
        <f t="shared" si="119"/>
        <v>0</v>
      </c>
      <c r="AS1258" s="119" t="s">
        <v>54</v>
      </c>
      <c r="AT1258" s="117">
        <v>1</v>
      </c>
      <c r="AU1258" s="10">
        <v>0</v>
      </c>
      <c r="AV1258" s="8"/>
    </row>
    <row r="1259" spans="1:48" x14ac:dyDescent="0.25">
      <c r="A1259" s="6">
        <v>11258</v>
      </c>
      <c r="B1259" s="6">
        <v>449756</v>
      </c>
      <c r="C1259" s="6">
        <v>5424790</v>
      </c>
      <c r="D1259" s="205">
        <v>13</v>
      </c>
      <c r="E1259" s="6" t="s">
        <v>212</v>
      </c>
      <c r="F1259" s="6">
        <v>1</v>
      </c>
      <c r="G1259" s="6">
        <v>150</v>
      </c>
      <c r="H1259" s="6">
        <v>150</v>
      </c>
      <c r="I1259" s="6">
        <v>130</v>
      </c>
      <c r="J1259" s="6">
        <f t="shared" si="114"/>
        <v>19500</v>
      </c>
      <c r="K1259" s="6"/>
      <c r="L1259" s="84">
        <f t="shared" si="116"/>
        <v>19897.959183673469</v>
      </c>
      <c r="M1259" s="7"/>
      <c r="N1259" s="7"/>
      <c r="O1259" s="7"/>
      <c r="P1259" s="7"/>
      <c r="Q1259" s="7"/>
      <c r="R1259" s="7"/>
      <c r="S1259" s="119" t="s">
        <v>54</v>
      </c>
      <c r="T1259" s="117">
        <v>1</v>
      </c>
      <c r="U1259" s="10">
        <v>0</v>
      </c>
      <c r="V1259" s="98">
        <f t="shared" si="117"/>
        <v>0</v>
      </c>
      <c r="W1259" s="119" t="s">
        <v>54</v>
      </c>
      <c r="X1259" s="117">
        <v>1</v>
      </c>
      <c r="Y1259" s="10">
        <v>0</v>
      </c>
      <c r="Z1259" s="98"/>
      <c r="AA1259" s="9">
        <v>1541</v>
      </c>
      <c r="AB1259" s="119" t="s">
        <v>54</v>
      </c>
      <c r="AC1259" s="117">
        <v>1</v>
      </c>
      <c r="AD1259" s="10">
        <v>0</v>
      </c>
      <c r="AE1259" s="110">
        <f>(Tabelle1[[#This Row],[gesamter Wärmebedarf unter Berücksichtigung Wirkungsgrad Gasfeuerungsanlage (Gas) '[kWh/a'] 2030]]*0.7)/8760</f>
        <v>0</v>
      </c>
      <c r="AF1259" s="8">
        <f t="shared" si="115"/>
        <v>0</v>
      </c>
      <c r="AG1259" s="119" t="s">
        <v>54</v>
      </c>
      <c r="AH1259" s="117">
        <v>1</v>
      </c>
      <c r="AI1259" s="10">
        <v>0</v>
      </c>
      <c r="AJ1259" s="98">
        <f t="shared" si="118"/>
        <v>0</v>
      </c>
      <c r="AK1259" s="119" t="s">
        <v>54</v>
      </c>
      <c r="AL1259" s="117">
        <v>1</v>
      </c>
      <c r="AM1259" s="10">
        <v>0</v>
      </c>
      <c r="AN1259" s="98"/>
      <c r="AO1259" s="119" t="s">
        <v>54</v>
      </c>
      <c r="AP1259" s="117">
        <v>1</v>
      </c>
      <c r="AQ1259" s="10">
        <v>0</v>
      </c>
      <c r="AR1259" s="98">
        <f t="shared" si="119"/>
        <v>0</v>
      </c>
      <c r="AS1259" s="119" t="s">
        <v>54</v>
      </c>
      <c r="AT1259" s="117">
        <v>1</v>
      </c>
      <c r="AU1259" s="10">
        <v>0</v>
      </c>
      <c r="AV1259" s="8"/>
    </row>
    <row r="1260" spans="1:48" x14ac:dyDescent="0.25">
      <c r="A1260" s="6">
        <v>11259</v>
      </c>
      <c r="B1260" s="6">
        <v>449742</v>
      </c>
      <c r="C1260" s="6">
        <v>5424764</v>
      </c>
      <c r="D1260" s="205">
        <v>16</v>
      </c>
      <c r="E1260" s="6" t="s">
        <v>212</v>
      </c>
      <c r="F1260" s="6">
        <v>1</v>
      </c>
      <c r="G1260" s="6">
        <v>150</v>
      </c>
      <c r="H1260" s="6">
        <v>150</v>
      </c>
      <c r="I1260" s="6">
        <v>180</v>
      </c>
      <c r="J1260" s="6">
        <f t="shared" si="114"/>
        <v>27000</v>
      </c>
      <c r="K1260" s="6"/>
      <c r="L1260" s="84">
        <f t="shared" si="116"/>
        <v>27551.020408163266</v>
      </c>
      <c r="M1260" s="7"/>
      <c r="N1260" s="7"/>
      <c r="O1260" s="7"/>
      <c r="P1260" s="7"/>
      <c r="Q1260" s="7"/>
      <c r="R1260" s="7"/>
      <c r="S1260" s="119" t="s">
        <v>54</v>
      </c>
      <c r="T1260" s="117">
        <v>1</v>
      </c>
      <c r="U1260" s="10">
        <v>0</v>
      </c>
      <c r="V1260" s="98">
        <f t="shared" si="117"/>
        <v>0</v>
      </c>
      <c r="W1260" s="119" t="s">
        <v>54</v>
      </c>
      <c r="X1260" s="117">
        <v>1</v>
      </c>
      <c r="Y1260" s="10">
        <v>0</v>
      </c>
      <c r="Z1260" s="98"/>
      <c r="AA1260" s="9">
        <v>1195</v>
      </c>
      <c r="AB1260" s="119" t="s">
        <v>54</v>
      </c>
      <c r="AC1260" s="117">
        <v>1</v>
      </c>
      <c r="AD1260" s="10">
        <v>0</v>
      </c>
      <c r="AE1260" s="110">
        <f>(Tabelle1[[#This Row],[gesamter Wärmebedarf unter Berücksichtigung Wirkungsgrad Gasfeuerungsanlage (Gas) '[kWh/a'] 2030]]*0.7)/8760</f>
        <v>0</v>
      </c>
      <c r="AF1260" s="8">
        <f t="shared" si="115"/>
        <v>0</v>
      </c>
      <c r="AG1260" s="119" t="s">
        <v>54</v>
      </c>
      <c r="AH1260" s="117">
        <v>1</v>
      </c>
      <c r="AI1260" s="10">
        <v>0</v>
      </c>
      <c r="AJ1260" s="98">
        <f t="shared" si="118"/>
        <v>0</v>
      </c>
      <c r="AK1260" s="119" t="s">
        <v>54</v>
      </c>
      <c r="AL1260" s="117">
        <v>1</v>
      </c>
      <c r="AM1260" s="10">
        <v>0</v>
      </c>
      <c r="AN1260" s="98"/>
      <c r="AO1260" s="119" t="s">
        <v>54</v>
      </c>
      <c r="AP1260" s="117">
        <v>1</v>
      </c>
      <c r="AQ1260" s="10">
        <v>0</v>
      </c>
      <c r="AR1260" s="98">
        <f t="shared" si="119"/>
        <v>0</v>
      </c>
      <c r="AS1260" s="119" t="s">
        <v>54</v>
      </c>
      <c r="AT1260" s="117">
        <v>1</v>
      </c>
      <c r="AU1260" s="10">
        <v>0</v>
      </c>
      <c r="AV1260" s="8"/>
    </row>
    <row r="1261" spans="1:48" x14ac:dyDescent="0.25">
      <c r="A1261" s="6">
        <v>11260</v>
      </c>
      <c r="B1261" s="6">
        <v>449763</v>
      </c>
      <c r="C1261" s="6">
        <v>5424786</v>
      </c>
      <c r="D1261" s="205">
        <v>13</v>
      </c>
      <c r="E1261" s="6" t="s">
        <v>212</v>
      </c>
      <c r="F1261" s="6">
        <v>1</v>
      </c>
      <c r="G1261" s="6">
        <v>150</v>
      </c>
      <c r="H1261" s="6">
        <v>150</v>
      </c>
      <c r="I1261" s="6">
        <v>240</v>
      </c>
      <c r="J1261" s="6">
        <f t="shared" si="114"/>
        <v>36000</v>
      </c>
      <c r="K1261" s="6"/>
      <c r="L1261" s="84">
        <f t="shared" si="116"/>
        <v>36734.693877551021</v>
      </c>
      <c r="M1261" s="7"/>
      <c r="N1261" s="7"/>
      <c r="O1261" s="7"/>
      <c r="P1261" s="7"/>
      <c r="Q1261" s="7"/>
      <c r="R1261" s="7"/>
      <c r="S1261" s="119" t="s">
        <v>54</v>
      </c>
      <c r="T1261" s="117">
        <v>1</v>
      </c>
      <c r="U1261" s="10">
        <v>0</v>
      </c>
      <c r="V1261" s="98">
        <f t="shared" si="117"/>
        <v>0</v>
      </c>
      <c r="W1261" s="119" t="s">
        <v>54</v>
      </c>
      <c r="X1261" s="117">
        <v>1</v>
      </c>
      <c r="Y1261" s="10">
        <v>0</v>
      </c>
      <c r="Z1261" s="98"/>
      <c r="AA1261" s="9">
        <v>829</v>
      </c>
      <c r="AB1261" s="119" t="s">
        <v>54</v>
      </c>
      <c r="AC1261" s="117">
        <v>1</v>
      </c>
      <c r="AD1261" s="10">
        <v>0</v>
      </c>
      <c r="AE1261" s="110">
        <f>(Tabelle1[[#This Row],[gesamter Wärmebedarf unter Berücksichtigung Wirkungsgrad Gasfeuerungsanlage (Gas) '[kWh/a'] 2030]]*0.7)/8760</f>
        <v>0</v>
      </c>
      <c r="AF1261" s="8">
        <f t="shared" si="115"/>
        <v>0</v>
      </c>
      <c r="AG1261" s="119" t="s">
        <v>54</v>
      </c>
      <c r="AH1261" s="117">
        <v>1</v>
      </c>
      <c r="AI1261" s="10">
        <v>0</v>
      </c>
      <c r="AJ1261" s="98">
        <f t="shared" si="118"/>
        <v>0</v>
      </c>
      <c r="AK1261" s="119" t="s">
        <v>54</v>
      </c>
      <c r="AL1261" s="117">
        <v>1</v>
      </c>
      <c r="AM1261" s="10">
        <v>0</v>
      </c>
      <c r="AN1261" s="98"/>
      <c r="AO1261" s="119" t="s">
        <v>54</v>
      </c>
      <c r="AP1261" s="117">
        <v>1</v>
      </c>
      <c r="AQ1261" s="10">
        <v>0</v>
      </c>
      <c r="AR1261" s="98">
        <f t="shared" si="119"/>
        <v>0</v>
      </c>
      <c r="AS1261" s="119" t="s">
        <v>54</v>
      </c>
      <c r="AT1261" s="117">
        <v>1</v>
      </c>
      <c r="AU1261" s="10">
        <v>0</v>
      </c>
      <c r="AV1261" s="8"/>
    </row>
    <row r="1262" spans="1:48" x14ac:dyDescent="0.25">
      <c r="A1262" s="6">
        <v>11261</v>
      </c>
      <c r="B1262" s="6">
        <v>449778</v>
      </c>
      <c r="C1262" s="6">
        <v>5424773</v>
      </c>
      <c r="D1262" s="205">
        <v>11</v>
      </c>
      <c r="E1262" s="75" t="s">
        <v>210</v>
      </c>
      <c r="F1262" s="6">
        <v>6.73</v>
      </c>
      <c r="G1262" s="6">
        <v>70</v>
      </c>
      <c r="H1262" s="6">
        <v>471.1</v>
      </c>
      <c r="I1262" s="6">
        <v>140</v>
      </c>
      <c r="J1262" s="6">
        <f t="shared" si="114"/>
        <v>65954</v>
      </c>
      <c r="K1262" s="6"/>
      <c r="L1262" s="84">
        <f t="shared" si="116"/>
        <v>67300</v>
      </c>
      <c r="M1262" s="7"/>
      <c r="N1262" s="7"/>
      <c r="O1262" s="7"/>
      <c r="P1262" s="7"/>
      <c r="Q1262" s="7"/>
      <c r="R1262" s="7"/>
      <c r="S1262" s="119" t="s">
        <v>54</v>
      </c>
      <c r="T1262" s="117">
        <v>6.73</v>
      </c>
      <c r="U1262" s="10">
        <v>0</v>
      </c>
      <c r="V1262" s="98">
        <f t="shared" si="117"/>
        <v>0</v>
      </c>
      <c r="W1262" s="119" t="s">
        <v>54</v>
      </c>
      <c r="X1262" s="117">
        <v>6.73</v>
      </c>
      <c r="Y1262" s="10">
        <v>0</v>
      </c>
      <c r="Z1262" s="98"/>
      <c r="AA1262" s="9">
        <v>985</v>
      </c>
      <c r="AB1262" s="119" t="s">
        <v>54</v>
      </c>
      <c r="AC1262" s="117">
        <v>6.73</v>
      </c>
      <c r="AD1262" s="10">
        <v>0</v>
      </c>
      <c r="AE1262" s="110">
        <f>(Tabelle1[[#This Row],[gesamter Wärmebedarf unter Berücksichtigung Wirkungsgrad Gasfeuerungsanlage (Gas) '[kWh/a'] 2030]]*0.7)/8760</f>
        <v>0</v>
      </c>
      <c r="AF1262" s="8">
        <f t="shared" si="115"/>
        <v>0</v>
      </c>
      <c r="AG1262" s="119" t="s">
        <v>54</v>
      </c>
      <c r="AH1262" s="117">
        <v>6.73</v>
      </c>
      <c r="AI1262" s="10">
        <v>0</v>
      </c>
      <c r="AJ1262" s="98">
        <f t="shared" si="118"/>
        <v>0</v>
      </c>
      <c r="AK1262" s="119" t="s">
        <v>54</v>
      </c>
      <c r="AL1262" s="117">
        <v>6.73</v>
      </c>
      <c r="AM1262" s="10">
        <v>0</v>
      </c>
      <c r="AN1262" s="98"/>
      <c r="AO1262" s="119" t="s">
        <v>54</v>
      </c>
      <c r="AP1262" s="117">
        <v>6.73</v>
      </c>
      <c r="AQ1262" s="10">
        <v>0</v>
      </c>
      <c r="AR1262" s="98">
        <f t="shared" si="119"/>
        <v>0</v>
      </c>
      <c r="AS1262" s="119" t="s">
        <v>54</v>
      </c>
      <c r="AT1262" s="117">
        <v>6.73</v>
      </c>
      <c r="AU1262" s="10">
        <v>0</v>
      </c>
      <c r="AV1262" s="8"/>
    </row>
    <row r="1263" spans="1:48" x14ac:dyDescent="0.25">
      <c r="A1263" s="6">
        <v>11262</v>
      </c>
      <c r="B1263" s="6">
        <v>449786</v>
      </c>
      <c r="C1263" s="6">
        <v>5424740</v>
      </c>
      <c r="D1263" s="205">
        <v>12</v>
      </c>
      <c r="E1263" s="6" t="s">
        <v>195</v>
      </c>
      <c r="F1263" s="6">
        <v>1</v>
      </c>
      <c r="G1263" s="6">
        <v>90</v>
      </c>
      <c r="H1263" s="6">
        <v>90</v>
      </c>
      <c r="I1263" s="6">
        <v>160</v>
      </c>
      <c r="J1263" s="6">
        <f t="shared" si="114"/>
        <v>14400</v>
      </c>
      <c r="K1263" s="6"/>
      <c r="L1263" s="84">
        <f t="shared" si="116"/>
        <v>14693.877551020409</v>
      </c>
      <c r="M1263" s="7"/>
      <c r="N1263" s="7"/>
      <c r="O1263" s="7"/>
      <c r="P1263" s="7"/>
      <c r="Q1263" s="7"/>
      <c r="R1263" s="7"/>
      <c r="S1263" s="119" t="s">
        <v>54</v>
      </c>
      <c r="T1263" s="117">
        <v>1</v>
      </c>
      <c r="U1263" s="10">
        <v>0</v>
      </c>
      <c r="V1263" s="98">
        <f t="shared" si="117"/>
        <v>0</v>
      </c>
      <c r="W1263" s="119" t="s">
        <v>54</v>
      </c>
      <c r="X1263" s="117">
        <v>1</v>
      </c>
      <c r="Y1263" s="10">
        <v>0</v>
      </c>
      <c r="Z1263" s="98"/>
      <c r="AA1263" s="9">
        <v>584</v>
      </c>
      <c r="AB1263" s="119" t="s">
        <v>54</v>
      </c>
      <c r="AC1263" s="117">
        <v>1</v>
      </c>
      <c r="AD1263" s="10">
        <v>0</v>
      </c>
      <c r="AE1263" s="110">
        <f>(Tabelle1[[#This Row],[gesamter Wärmebedarf unter Berücksichtigung Wirkungsgrad Gasfeuerungsanlage (Gas) '[kWh/a'] 2030]]*0.7)/8760</f>
        <v>0</v>
      </c>
      <c r="AF1263" s="8">
        <f t="shared" si="115"/>
        <v>0</v>
      </c>
      <c r="AG1263" s="119" t="s">
        <v>54</v>
      </c>
      <c r="AH1263" s="117">
        <v>1</v>
      </c>
      <c r="AI1263" s="10">
        <v>0</v>
      </c>
      <c r="AJ1263" s="98">
        <f t="shared" si="118"/>
        <v>0</v>
      </c>
      <c r="AK1263" s="119" t="s">
        <v>54</v>
      </c>
      <c r="AL1263" s="117">
        <v>1</v>
      </c>
      <c r="AM1263" s="10">
        <v>0</v>
      </c>
      <c r="AN1263" s="98"/>
      <c r="AO1263" s="119" t="s">
        <v>54</v>
      </c>
      <c r="AP1263" s="117">
        <v>1</v>
      </c>
      <c r="AQ1263" s="10">
        <v>0</v>
      </c>
      <c r="AR1263" s="98">
        <f t="shared" si="119"/>
        <v>0</v>
      </c>
      <c r="AS1263" s="119" t="s">
        <v>54</v>
      </c>
      <c r="AT1263" s="117">
        <v>1</v>
      </c>
      <c r="AU1263" s="10">
        <v>0</v>
      </c>
      <c r="AV1263" s="8"/>
    </row>
    <row r="1264" spans="1:48" x14ac:dyDescent="0.25">
      <c r="A1264" s="6">
        <v>11263</v>
      </c>
      <c r="B1264" s="6">
        <v>449765</v>
      </c>
      <c r="C1264" s="6">
        <v>5424753</v>
      </c>
      <c r="D1264" s="205">
        <v>13</v>
      </c>
      <c r="E1264" s="6" t="s">
        <v>212</v>
      </c>
      <c r="F1264" s="6">
        <v>1</v>
      </c>
      <c r="G1264" s="6">
        <v>150</v>
      </c>
      <c r="H1264" s="6">
        <v>150</v>
      </c>
      <c r="I1264" s="6">
        <v>200</v>
      </c>
      <c r="J1264" s="6">
        <f t="shared" si="114"/>
        <v>30000</v>
      </c>
      <c r="K1264" s="6"/>
      <c r="L1264" s="84">
        <f t="shared" si="116"/>
        <v>30612.244897959183</v>
      </c>
      <c r="M1264" s="7"/>
      <c r="N1264" s="7"/>
      <c r="O1264" s="7"/>
      <c r="P1264" s="7"/>
      <c r="Q1264" s="7"/>
      <c r="R1264" s="7"/>
      <c r="S1264" s="119" t="s">
        <v>54</v>
      </c>
      <c r="T1264" s="117">
        <v>1</v>
      </c>
      <c r="U1264" s="10">
        <v>0</v>
      </c>
      <c r="V1264" s="98">
        <f t="shared" si="117"/>
        <v>0</v>
      </c>
      <c r="W1264" s="119" t="s">
        <v>54</v>
      </c>
      <c r="X1264" s="117">
        <v>1</v>
      </c>
      <c r="Y1264" s="10">
        <v>0</v>
      </c>
      <c r="Z1264" s="98"/>
      <c r="AA1264" s="9">
        <v>626</v>
      </c>
      <c r="AB1264" s="119" t="s">
        <v>54</v>
      </c>
      <c r="AC1264" s="117">
        <v>1</v>
      </c>
      <c r="AD1264" s="10">
        <v>0</v>
      </c>
      <c r="AE1264" s="110">
        <f>(Tabelle1[[#This Row],[gesamter Wärmebedarf unter Berücksichtigung Wirkungsgrad Gasfeuerungsanlage (Gas) '[kWh/a'] 2030]]*0.7)/8760</f>
        <v>0</v>
      </c>
      <c r="AF1264" s="8">
        <f t="shared" si="115"/>
        <v>0</v>
      </c>
      <c r="AG1264" s="119" t="s">
        <v>54</v>
      </c>
      <c r="AH1264" s="117">
        <v>1</v>
      </c>
      <c r="AI1264" s="10">
        <v>0</v>
      </c>
      <c r="AJ1264" s="98">
        <f t="shared" si="118"/>
        <v>0</v>
      </c>
      <c r="AK1264" s="119" t="s">
        <v>54</v>
      </c>
      <c r="AL1264" s="117">
        <v>1</v>
      </c>
      <c r="AM1264" s="10">
        <v>0</v>
      </c>
      <c r="AN1264" s="98"/>
      <c r="AO1264" s="119" t="s">
        <v>54</v>
      </c>
      <c r="AP1264" s="117">
        <v>1</v>
      </c>
      <c r="AQ1264" s="10">
        <v>0</v>
      </c>
      <c r="AR1264" s="98">
        <f t="shared" si="119"/>
        <v>0</v>
      </c>
      <c r="AS1264" s="119" t="s">
        <v>54</v>
      </c>
      <c r="AT1264" s="117">
        <v>1</v>
      </c>
      <c r="AU1264" s="10">
        <v>0</v>
      </c>
      <c r="AV1264" s="8"/>
    </row>
    <row r="1265" spans="1:48" x14ac:dyDescent="0.25">
      <c r="A1265" s="6">
        <v>11264</v>
      </c>
      <c r="B1265" s="6">
        <v>449759</v>
      </c>
      <c r="C1265" s="6">
        <v>5424748</v>
      </c>
      <c r="D1265" s="205">
        <v>15</v>
      </c>
      <c r="E1265" s="6" t="s">
        <v>212</v>
      </c>
      <c r="F1265" s="6">
        <v>1</v>
      </c>
      <c r="G1265" s="6">
        <v>150</v>
      </c>
      <c r="H1265" s="6">
        <v>150</v>
      </c>
      <c r="I1265" s="6">
        <v>140</v>
      </c>
      <c r="J1265" s="6">
        <f t="shared" si="114"/>
        <v>21000</v>
      </c>
      <c r="K1265" s="6"/>
      <c r="L1265" s="84">
        <f t="shared" si="116"/>
        <v>21428.571428571428</v>
      </c>
      <c r="M1265" s="7"/>
      <c r="N1265" s="7"/>
      <c r="O1265" s="7"/>
      <c r="P1265" s="7"/>
      <c r="Q1265" s="7"/>
      <c r="R1265" s="7"/>
      <c r="S1265" s="119" t="s">
        <v>54</v>
      </c>
      <c r="T1265" s="117">
        <v>1</v>
      </c>
      <c r="U1265" s="10">
        <v>0</v>
      </c>
      <c r="V1265" s="98">
        <f t="shared" si="117"/>
        <v>0</v>
      </c>
      <c r="W1265" s="119" t="s">
        <v>54</v>
      </c>
      <c r="X1265" s="117">
        <v>1</v>
      </c>
      <c r="Y1265" s="10">
        <v>0</v>
      </c>
      <c r="Z1265" s="98"/>
      <c r="AA1265" s="9">
        <v>1658</v>
      </c>
      <c r="AB1265" s="119" t="s">
        <v>54</v>
      </c>
      <c r="AC1265" s="117">
        <v>1</v>
      </c>
      <c r="AD1265" s="10">
        <v>0</v>
      </c>
      <c r="AE1265" s="110">
        <f>(Tabelle1[[#This Row],[gesamter Wärmebedarf unter Berücksichtigung Wirkungsgrad Gasfeuerungsanlage (Gas) '[kWh/a'] 2030]]*0.7)/8760</f>
        <v>0</v>
      </c>
      <c r="AF1265" s="8">
        <f t="shared" si="115"/>
        <v>0</v>
      </c>
      <c r="AG1265" s="119" t="s">
        <v>54</v>
      </c>
      <c r="AH1265" s="117">
        <v>1</v>
      </c>
      <c r="AI1265" s="10">
        <v>0</v>
      </c>
      <c r="AJ1265" s="98">
        <f t="shared" si="118"/>
        <v>0</v>
      </c>
      <c r="AK1265" s="119" t="s">
        <v>54</v>
      </c>
      <c r="AL1265" s="117">
        <v>1</v>
      </c>
      <c r="AM1265" s="10">
        <v>0</v>
      </c>
      <c r="AN1265" s="98"/>
      <c r="AO1265" s="119" t="s">
        <v>54</v>
      </c>
      <c r="AP1265" s="117">
        <v>1</v>
      </c>
      <c r="AQ1265" s="10">
        <v>0</v>
      </c>
      <c r="AR1265" s="98">
        <f t="shared" si="119"/>
        <v>0</v>
      </c>
      <c r="AS1265" s="119" t="s">
        <v>54</v>
      </c>
      <c r="AT1265" s="117">
        <v>1</v>
      </c>
      <c r="AU1265" s="10">
        <v>0</v>
      </c>
      <c r="AV1265" s="8"/>
    </row>
    <row r="1266" spans="1:48" x14ac:dyDescent="0.25">
      <c r="A1266" s="6">
        <v>11265</v>
      </c>
      <c r="B1266" s="6">
        <v>449773</v>
      </c>
      <c r="C1266" s="6">
        <v>5424718</v>
      </c>
      <c r="D1266" s="205">
        <v>13</v>
      </c>
      <c r="E1266" s="6" t="s">
        <v>212</v>
      </c>
      <c r="F1266" s="6">
        <v>1</v>
      </c>
      <c r="G1266" s="6">
        <v>150</v>
      </c>
      <c r="H1266" s="6">
        <v>150</v>
      </c>
      <c r="I1266" s="6">
        <v>310</v>
      </c>
      <c r="J1266" s="6">
        <f t="shared" si="114"/>
        <v>46500</v>
      </c>
      <c r="K1266" s="6"/>
      <c r="L1266" s="84">
        <f t="shared" si="116"/>
        <v>47448.979591836738</v>
      </c>
      <c r="M1266" s="7"/>
      <c r="N1266" s="7"/>
      <c r="O1266" s="7"/>
      <c r="P1266" s="7"/>
      <c r="Q1266" s="7"/>
      <c r="R1266" s="7"/>
      <c r="S1266" s="119" t="s">
        <v>54</v>
      </c>
      <c r="T1266" s="117">
        <v>1</v>
      </c>
      <c r="U1266" s="10">
        <v>0</v>
      </c>
      <c r="V1266" s="98">
        <f t="shared" si="117"/>
        <v>0</v>
      </c>
      <c r="W1266" s="119" t="s">
        <v>54</v>
      </c>
      <c r="X1266" s="117">
        <v>1</v>
      </c>
      <c r="Y1266" s="10">
        <v>0</v>
      </c>
      <c r="Z1266" s="98"/>
      <c r="AA1266" s="9">
        <v>578</v>
      </c>
      <c r="AB1266" s="119" t="s">
        <v>54</v>
      </c>
      <c r="AC1266" s="117">
        <v>1</v>
      </c>
      <c r="AD1266" s="10">
        <v>0</v>
      </c>
      <c r="AE1266" s="110">
        <f>(Tabelle1[[#This Row],[gesamter Wärmebedarf unter Berücksichtigung Wirkungsgrad Gasfeuerungsanlage (Gas) '[kWh/a'] 2030]]*0.7)/8760</f>
        <v>0</v>
      </c>
      <c r="AF1266" s="8">
        <f t="shared" si="115"/>
        <v>0</v>
      </c>
      <c r="AG1266" s="119" t="s">
        <v>54</v>
      </c>
      <c r="AH1266" s="117">
        <v>1</v>
      </c>
      <c r="AI1266" s="10">
        <v>0</v>
      </c>
      <c r="AJ1266" s="98">
        <f t="shared" si="118"/>
        <v>0</v>
      </c>
      <c r="AK1266" s="119" t="s">
        <v>54</v>
      </c>
      <c r="AL1266" s="117">
        <v>1</v>
      </c>
      <c r="AM1266" s="10">
        <v>0</v>
      </c>
      <c r="AN1266" s="98"/>
      <c r="AO1266" s="119" t="s">
        <v>54</v>
      </c>
      <c r="AP1266" s="117">
        <v>1</v>
      </c>
      <c r="AQ1266" s="10">
        <v>0</v>
      </c>
      <c r="AR1266" s="98">
        <f t="shared" si="119"/>
        <v>0</v>
      </c>
      <c r="AS1266" s="119" t="s">
        <v>54</v>
      </c>
      <c r="AT1266" s="117">
        <v>1</v>
      </c>
      <c r="AU1266" s="10">
        <v>0</v>
      </c>
      <c r="AV1266" s="8"/>
    </row>
    <row r="1267" spans="1:48" x14ac:dyDescent="0.25">
      <c r="A1267" s="6">
        <v>11266</v>
      </c>
      <c r="B1267" s="6">
        <v>449751</v>
      </c>
      <c r="C1267" s="6">
        <v>5424735</v>
      </c>
      <c r="D1267" s="205">
        <v>14</v>
      </c>
      <c r="E1267" s="75" t="s">
        <v>210</v>
      </c>
      <c r="F1267" s="6">
        <v>6.73</v>
      </c>
      <c r="G1267" s="6">
        <v>70</v>
      </c>
      <c r="H1267" s="6">
        <v>471.1</v>
      </c>
      <c r="I1267" s="6">
        <v>220</v>
      </c>
      <c r="J1267" s="6">
        <f t="shared" si="114"/>
        <v>103642</v>
      </c>
      <c r="K1267" s="6"/>
      <c r="L1267" s="84">
        <f t="shared" si="116"/>
        <v>105757.14285714286</v>
      </c>
      <c r="M1267" s="7"/>
      <c r="N1267" s="7"/>
      <c r="O1267" s="7"/>
      <c r="P1267" s="7"/>
      <c r="Q1267" s="7"/>
      <c r="R1267" s="7"/>
      <c r="S1267" s="119" t="s">
        <v>54</v>
      </c>
      <c r="T1267" s="117">
        <v>6.73</v>
      </c>
      <c r="U1267" s="10">
        <v>0</v>
      </c>
      <c r="V1267" s="98">
        <f t="shared" si="117"/>
        <v>0</v>
      </c>
      <c r="W1267" s="119" t="s">
        <v>54</v>
      </c>
      <c r="X1267" s="117">
        <v>6.73</v>
      </c>
      <c r="Y1267" s="10">
        <v>0</v>
      </c>
      <c r="Z1267" s="98"/>
      <c r="AA1267" s="9">
        <v>906</v>
      </c>
      <c r="AB1267" s="119" t="s">
        <v>54</v>
      </c>
      <c r="AC1267" s="117">
        <v>6.73</v>
      </c>
      <c r="AD1267" s="10">
        <v>0</v>
      </c>
      <c r="AE1267" s="110">
        <f>(Tabelle1[[#This Row],[gesamter Wärmebedarf unter Berücksichtigung Wirkungsgrad Gasfeuerungsanlage (Gas) '[kWh/a'] 2030]]*0.7)/8760</f>
        <v>0</v>
      </c>
      <c r="AF1267" s="8">
        <f t="shared" si="115"/>
        <v>0</v>
      </c>
      <c r="AG1267" s="119" t="s">
        <v>54</v>
      </c>
      <c r="AH1267" s="117">
        <v>6.73</v>
      </c>
      <c r="AI1267" s="10">
        <v>0</v>
      </c>
      <c r="AJ1267" s="98">
        <f t="shared" si="118"/>
        <v>0</v>
      </c>
      <c r="AK1267" s="119" t="s">
        <v>54</v>
      </c>
      <c r="AL1267" s="117">
        <v>6.73</v>
      </c>
      <c r="AM1267" s="10">
        <v>0</v>
      </c>
      <c r="AN1267" s="98"/>
      <c r="AO1267" s="119" t="s">
        <v>54</v>
      </c>
      <c r="AP1267" s="117">
        <v>6.73</v>
      </c>
      <c r="AQ1267" s="10">
        <v>0</v>
      </c>
      <c r="AR1267" s="98">
        <f t="shared" si="119"/>
        <v>0</v>
      </c>
      <c r="AS1267" s="119" t="s">
        <v>54</v>
      </c>
      <c r="AT1267" s="117">
        <v>6.73</v>
      </c>
      <c r="AU1267" s="10">
        <v>0</v>
      </c>
      <c r="AV1267" s="8"/>
    </row>
    <row r="1268" spans="1:48" x14ac:dyDescent="0.25">
      <c r="A1268" s="6">
        <v>11267</v>
      </c>
      <c r="B1268" s="6">
        <v>449764</v>
      </c>
      <c r="C1268" s="6">
        <v>5424705</v>
      </c>
      <c r="D1268" s="205">
        <v>14</v>
      </c>
      <c r="E1268" s="6" t="s">
        <v>212</v>
      </c>
      <c r="F1268" s="6">
        <v>1</v>
      </c>
      <c r="G1268" s="6">
        <v>150</v>
      </c>
      <c r="H1268" s="6">
        <v>150</v>
      </c>
      <c r="I1268" s="6">
        <v>60</v>
      </c>
      <c r="J1268" s="6">
        <f t="shared" si="114"/>
        <v>9000</v>
      </c>
      <c r="K1268" s="6"/>
      <c r="L1268" s="84">
        <f t="shared" si="116"/>
        <v>9183.6734693877552</v>
      </c>
      <c r="M1268" s="7"/>
      <c r="N1268" s="7"/>
      <c r="O1268" s="7"/>
      <c r="P1268" s="7"/>
      <c r="Q1268" s="7"/>
      <c r="R1268" s="7"/>
      <c r="S1268" s="119" t="s">
        <v>54</v>
      </c>
      <c r="T1268" s="117">
        <v>1</v>
      </c>
      <c r="U1268" s="10">
        <v>0</v>
      </c>
      <c r="V1268" s="98">
        <f t="shared" si="117"/>
        <v>0</v>
      </c>
      <c r="W1268" s="119" t="s">
        <v>54</v>
      </c>
      <c r="X1268" s="117">
        <v>1</v>
      </c>
      <c r="Y1268" s="10">
        <v>0</v>
      </c>
      <c r="Z1268" s="98"/>
      <c r="AA1268" s="9">
        <v>461</v>
      </c>
      <c r="AB1268" s="119" t="s">
        <v>54</v>
      </c>
      <c r="AC1268" s="117">
        <v>1</v>
      </c>
      <c r="AD1268" s="10">
        <v>0</v>
      </c>
      <c r="AE1268" s="110">
        <f>(Tabelle1[[#This Row],[gesamter Wärmebedarf unter Berücksichtigung Wirkungsgrad Gasfeuerungsanlage (Gas) '[kWh/a'] 2030]]*0.7)/8760</f>
        <v>0</v>
      </c>
      <c r="AF1268" s="8">
        <f t="shared" si="115"/>
        <v>0</v>
      </c>
      <c r="AG1268" s="119" t="s">
        <v>54</v>
      </c>
      <c r="AH1268" s="117">
        <v>1</v>
      </c>
      <c r="AI1268" s="10">
        <v>0</v>
      </c>
      <c r="AJ1268" s="98">
        <f t="shared" si="118"/>
        <v>0</v>
      </c>
      <c r="AK1268" s="119" t="s">
        <v>54</v>
      </c>
      <c r="AL1268" s="117">
        <v>1</v>
      </c>
      <c r="AM1268" s="10">
        <v>0</v>
      </c>
      <c r="AN1268" s="98"/>
      <c r="AO1268" s="119" t="s">
        <v>54</v>
      </c>
      <c r="AP1268" s="117">
        <v>1</v>
      </c>
      <c r="AQ1268" s="10">
        <v>0</v>
      </c>
      <c r="AR1268" s="98">
        <f t="shared" si="119"/>
        <v>0</v>
      </c>
      <c r="AS1268" s="119" t="s">
        <v>54</v>
      </c>
      <c r="AT1268" s="117">
        <v>1</v>
      </c>
      <c r="AU1268" s="10">
        <v>0</v>
      </c>
      <c r="AV1268" s="8"/>
    </row>
    <row r="1269" spans="1:48" x14ac:dyDescent="0.25">
      <c r="A1269" s="6">
        <v>11268</v>
      </c>
      <c r="B1269" s="6">
        <v>449730</v>
      </c>
      <c r="C1269" s="6">
        <v>5424730</v>
      </c>
      <c r="D1269" s="205">
        <v>28</v>
      </c>
      <c r="E1269" s="6" t="s">
        <v>212</v>
      </c>
      <c r="F1269" s="6">
        <v>1</v>
      </c>
      <c r="G1269" s="6">
        <v>150</v>
      </c>
      <c r="H1269" s="6">
        <v>150</v>
      </c>
      <c r="I1269" s="6">
        <v>100</v>
      </c>
      <c r="J1269" s="6">
        <f t="shared" si="114"/>
        <v>15000</v>
      </c>
      <c r="K1269" s="6"/>
      <c r="L1269" s="84">
        <f t="shared" si="116"/>
        <v>15306.122448979591</v>
      </c>
      <c r="M1269" s="7"/>
      <c r="N1269" s="7"/>
      <c r="O1269" s="7"/>
      <c r="P1269" s="7"/>
      <c r="Q1269" s="7"/>
      <c r="R1269" s="7"/>
      <c r="S1269" s="119" t="s">
        <v>53</v>
      </c>
      <c r="T1269" s="117">
        <v>1</v>
      </c>
      <c r="U1269" s="10">
        <v>15306.122448979591</v>
      </c>
      <c r="V1269" s="98">
        <f t="shared" si="117"/>
        <v>3.0607907320236087E-5</v>
      </c>
      <c r="W1269" s="119" t="s">
        <v>53</v>
      </c>
      <c r="X1269" s="117">
        <v>1</v>
      </c>
      <c r="Y1269" s="10">
        <v>15306.122448979591</v>
      </c>
      <c r="Z1269" s="98"/>
      <c r="AA1269" s="9">
        <v>1199</v>
      </c>
      <c r="AB1269" s="119" t="s">
        <v>53</v>
      </c>
      <c r="AC1269" s="117">
        <v>1</v>
      </c>
      <c r="AD1269" s="10">
        <v>15306.122448979591</v>
      </c>
      <c r="AE1269" s="110">
        <f>(Tabelle1[[#This Row],[gesamter Wärmebedarf unter Berücksichtigung Wirkungsgrad Gasfeuerungsanlage (Gas) '[kWh/a'] 2030]]*0.7)/8760</f>
        <v>1.2230919765166339</v>
      </c>
      <c r="AF1269" s="8">
        <f t="shared" si="115"/>
        <v>2.9591232192547556E-5</v>
      </c>
      <c r="AG1269" s="119" t="s">
        <v>53</v>
      </c>
      <c r="AH1269" s="117">
        <v>1</v>
      </c>
      <c r="AI1269" s="10">
        <v>15306.122448979591</v>
      </c>
      <c r="AJ1269" s="98">
        <f t="shared" si="118"/>
        <v>1.4544440302757324E-5</v>
      </c>
      <c r="AK1269" s="119" t="s">
        <v>53</v>
      </c>
      <c r="AL1269" s="117">
        <v>1</v>
      </c>
      <c r="AM1269" s="10">
        <v>15306.122448979591</v>
      </c>
      <c r="AN1269" s="98"/>
      <c r="AO1269" s="119" t="s">
        <v>53</v>
      </c>
      <c r="AP1269" s="117">
        <v>1</v>
      </c>
      <c r="AQ1269" s="10">
        <v>15306.122448979591</v>
      </c>
      <c r="AR1269" s="98">
        <f t="shared" si="119"/>
        <v>1.4544440302757324E-5</v>
      </c>
      <c r="AS1269" s="119" t="s">
        <v>53</v>
      </c>
      <c r="AT1269" s="117">
        <v>1</v>
      </c>
      <c r="AU1269" s="10">
        <v>15306.122448979591</v>
      </c>
      <c r="AV1269" s="8"/>
    </row>
    <row r="1270" spans="1:48" x14ac:dyDescent="0.25">
      <c r="A1270" s="6">
        <v>11269</v>
      </c>
      <c r="B1270" s="6">
        <v>449739</v>
      </c>
      <c r="C1270" s="6">
        <v>5424719</v>
      </c>
      <c r="D1270" s="205">
        <v>15</v>
      </c>
      <c r="E1270" s="6" t="s">
        <v>211</v>
      </c>
      <c r="F1270" s="6">
        <v>2</v>
      </c>
      <c r="G1270" s="6">
        <v>112</v>
      </c>
      <c r="H1270" s="6">
        <v>224</v>
      </c>
      <c r="I1270" s="6">
        <v>40</v>
      </c>
      <c r="J1270" s="6">
        <f t="shared" si="114"/>
        <v>8960</v>
      </c>
      <c r="K1270" s="6"/>
      <c r="L1270" s="84">
        <f t="shared" si="116"/>
        <v>9142.8571428571431</v>
      </c>
      <c r="M1270" s="7"/>
      <c r="N1270" s="7"/>
      <c r="O1270" s="7"/>
      <c r="P1270" s="7"/>
      <c r="Q1270" s="7"/>
      <c r="R1270" s="7"/>
      <c r="S1270" s="119" t="s">
        <v>53</v>
      </c>
      <c r="T1270" s="117">
        <v>2</v>
      </c>
      <c r="U1270" s="10">
        <v>9142.8571428571431</v>
      </c>
      <c r="V1270" s="98">
        <f t="shared" si="117"/>
        <v>1.8283123305954356E-5</v>
      </c>
      <c r="W1270" s="119" t="s">
        <v>53</v>
      </c>
      <c r="X1270" s="117">
        <v>2</v>
      </c>
      <c r="Y1270" s="10">
        <v>9142.8571428571431</v>
      </c>
      <c r="Z1270" s="98"/>
      <c r="AA1270" s="9">
        <v>618</v>
      </c>
      <c r="AB1270" s="119" t="s">
        <v>53</v>
      </c>
      <c r="AC1270" s="117">
        <v>2</v>
      </c>
      <c r="AD1270" s="10">
        <v>9142.8571428571431</v>
      </c>
      <c r="AE1270" s="110">
        <f>(Tabelle1[[#This Row],[gesamter Wärmebedarf unter Berücksichtigung Wirkungsgrad Gasfeuerungsanlage (Gas) '[kWh/a'] 2030]]*0.7)/8760</f>
        <v>0.73059360730593603</v>
      </c>
      <c r="AF1270" s="8">
        <f t="shared" si="115"/>
        <v>1.7675829363015072E-5</v>
      </c>
      <c r="AG1270" s="119" t="s">
        <v>53</v>
      </c>
      <c r="AH1270" s="117">
        <v>2</v>
      </c>
      <c r="AI1270" s="10">
        <v>9142.8571428571431</v>
      </c>
      <c r="AJ1270" s="98">
        <f t="shared" si="118"/>
        <v>8.6878790075137103E-6</v>
      </c>
      <c r="AK1270" s="119" t="s">
        <v>53</v>
      </c>
      <c r="AL1270" s="117">
        <v>2</v>
      </c>
      <c r="AM1270" s="10">
        <v>9142.8571428571431</v>
      </c>
      <c r="AN1270" s="98"/>
      <c r="AO1270" s="119" t="s">
        <v>53</v>
      </c>
      <c r="AP1270" s="117">
        <v>2</v>
      </c>
      <c r="AQ1270" s="10">
        <v>9142.8571428571431</v>
      </c>
      <c r="AR1270" s="98">
        <f t="shared" si="119"/>
        <v>8.6878790075137103E-6</v>
      </c>
      <c r="AS1270" s="119" t="s">
        <v>53</v>
      </c>
      <c r="AT1270" s="117">
        <v>2</v>
      </c>
      <c r="AU1270" s="10">
        <v>9142.8571428571431</v>
      </c>
      <c r="AV1270" s="8"/>
    </row>
    <row r="1271" spans="1:48" x14ac:dyDescent="0.25">
      <c r="A1271" s="6">
        <v>11270</v>
      </c>
      <c r="B1271" s="6">
        <v>449753</v>
      </c>
      <c r="C1271" s="6">
        <v>5424687</v>
      </c>
      <c r="D1271" s="205">
        <v>16</v>
      </c>
      <c r="E1271" s="75" t="s">
        <v>210</v>
      </c>
      <c r="F1271" s="6">
        <v>6.73</v>
      </c>
      <c r="G1271" s="6">
        <v>70</v>
      </c>
      <c r="H1271" s="6">
        <v>471.1</v>
      </c>
      <c r="I1271" s="6">
        <v>190</v>
      </c>
      <c r="J1271" s="6">
        <f t="shared" si="114"/>
        <v>89509</v>
      </c>
      <c r="K1271" s="6"/>
      <c r="L1271" s="84">
        <f t="shared" si="116"/>
        <v>91335.71428571429</v>
      </c>
      <c r="M1271" s="7"/>
      <c r="N1271" s="7"/>
      <c r="O1271" s="7"/>
      <c r="P1271" s="7"/>
      <c r="Q1271" s="7"/>
      <c r="R1271" s="7"/>
      <c r="S1271" s="119" t="s">
        <v>53</v>
      </c>
      <c r="T1271" s="117">
        <v>6.73</v>
      </c>
      <c r="U1271" s="10">
        <v>91335.71428571429</v>
      </c>
      <c r="V1271" s="98">
        <f t="shared" si="117"/>
        <v>1.8264554508846747E-4</v>
      </c>
      <c r="W1271" s="119" t="s">
        <v>53</v>
      </c>
      <c r="X1271" s="117">
        <v>6.73</v>
      </c>
      <c r="Y1271" s="10">
        <v>91335.71428571429</v>
      </c>
      <c r="Z1271" s="98"/>
      <c r="AA1271" s="9">
        <v>270</v>
      </c>
      <c r="AB1271" s="119" t="s">
        <v>53</v>
      </c>
      <c r="AC1271" s="117">
        <v>6.73</v>
      </c>
      <c r="AD1271" s="10">
        <v>91335.71428571429</v>
      </c>
      <c r="AE1271" s="110">
        <f>(Tabelle1[[#This Row],[gesamter Wärmebedarf unter Berücksichtigung Wirkungsgrad Gasfeuerungsanlage (Gas) '[kWh/a'] 2030]]*0.7)/8760</f>
        <v>7.2985159817351599</v>
      </c>
      <c r="AF1271" s="8">
        <f t="shared" si="115"/>
        <v>1.7657877348818262E-4</v>
      </c>
      <c r="AG1271" s="119" t="s">
        <v>53</v>
      </c>
      <c r="AH1271" s="117">
        <v>6.73</v>
      </c>
      <c r="AI1271" s="10">
        <v>91335.71428571429</v>
      </c>
      <c r="AJ1271" s="98">
        <f t="shared" si="118"/>
        <v>8.6790553803967041E-5</v>
      </c>
      <c r="AK1271" s="119" t="s">
        <v>53</v>
      </c>
      <c r="AL1271" s="117">
        <v>6.73</v>
      </c>
      <c r="AM1271" s="10">
        <v>91335.71428571429</v>
      </c>
      <c r="AN1271" s="98"/>
      <c r="AO1271" s="119" t="s">
        <v>53</v>
      </c>
      <c r="AP1271" s="117">
        <v>6.73</v>
      </c>
      <c r="AQ1271" s="10">
        <v>91335.71428571429</v>
      </c>
      <c r="AR1271" s="98">
        <f t="shared" si="119"/>
        <v>8.6790553803967041E-5</v>
      </c>
      <c r="AS1271" s="119" t="s">
        <v>53</v>
      </c>
      <c r="AT1271" s="117">
        <v>6.73</v>
      </c>
      <c r="AU1271" s="10">
        <v>91335.71428571429</v>
      </c>
      <c r="AV1271" s="8"/>
    </row>
    <row r="1272" spans="1:48" x14ac:dyDescent="0.25">
      <c r="A1272" s="6">
        <v>11271</v>
      </c>
      <c r="B1272" s="6">
        <v>449726</v>
      </c>
      <c r="C1272" s="6">
        <v>5424707</v>
      </c>
      <c r="D1272" s="205">
        <v>17</v>
      </c>
      <c r="E1272" s="6" t="s">
        <v>212</v>
      </c>
      <c r="F1272" s="6">
        <v>1</v>
      </c>
      <c r="G1272" s="6">
        <v>150</v>
      </c>
      <c r="H1272" s="6">
        <v>150</v>
      </c>
      <c r="I1272" s="6">
        <v>170</v>
      </c>
      <c r="J1272" s="6">
        <f t="shared" si="114"/>
        <v>25500</v>
      </c>
      <c r="K1272" s="6"/>
      <c r="L1272" s="84">
        <f t="shared" si="116"/>
        <v>26020.408163265307</v>
      </c>
      <c r="M1272" s="7"/>
      <c r="N1272" s="7"/>
      <c r="O1272" s="7"/>
      <c r="P1272" s="7"/>
      <c r="Q1272" s="7"/>
      <c r="R1272" s="7"/>
      <c r="S1272" s="119" t="s">
        <v>54</v>
      </c>
      <c r="T1272" s="117">
        <v>1</v>
      </c>
      <c r="U1272" s="10">
        <v>0</v>
      </c>
      <c r="V1272" s="98">
        <f t="shared" si="117"/>
        <v>0</v>
      </c>
      <c r="W1272" s="119" t="s">
        <v>54</v>
      </c>
      <c r="X1272" s="117">
        <v>1</v>
      </c>
      <c r="Y1272" s="10">
        <v>0</v>
      </c>
      <c r="Z1272" s="98"/>
      <c r="AA1272" s="9">
        <v>1551</v>
      </c>
      <c r="AB1272" s="119" t="s">
        <v>54</v>
      </c>
      <c r="AC1272" s="117">
        <v>1</v>
      </c>
      <c r="AD1272" s="10">
        <v>0</v>
      </c>
      <c r="AE1272" s="110">
        <f>(Tabelle1[[#This Row],[gesamter Wärmebedarf unter Berücksichtigung Wirkungsgrad Gasfeuerungsanlage (Gas) '[kWh/a'] 2030]]*0.7)/8760</f>
        <v>0</v>
      </c>
      <c r="AF1272" s="8">
        <f t="shared" si="115"/>
        <v>0</v>
      </c>
      <c r="AG1272" s="119" t="s">
        <v>54</v>
      </c>
      <c r="AH1272" s="117">
        <v>1</v>
      </c>
      <c r="AI1272" s="10">
        <v>0</v>
      </c>
      <c r="AJ1272" s="98">
        <f t="shared" si="118"/>
        <v>0</v>
      </c>
      <c r="AK1272" s="119" t="s">
        <v>54</v>
      </c>
      <c r="AL1272" s="117">
        <v>1</v>
      </c>
      <c r="AM1272" s="10">
        <v>0</v>
      </c>
      <c r="AN1272" s="98"/>
      <c r="AO1272" s="119" t="s">
        <v>54</v>
      </c>
      <c r="AP1272" s="117">
        <v>1</v>
      </c>
      <c r="AQ1272" s="10">
        <v>0</v>
      </c>
      <c r="AR1272" s="98">
        <f t="shared" si="119"/>
        <v>0</v>
      </c>
      <c r="AS1272" s="119" t="s">
        <v>54</v>
      </c>
      <c r="AT1272" s="117">
        <v>1</v>
      </c>
      <c r="AU1272" s="10">
        <v>0</v>
      </c>
      <c r="AV1272" s="8"/>
    </row>
    <row r="1273" spans="1:48" x14ac:dyDescent="0.25">
      <c r="A1273" s="6">
        <v>11272</v>
      </c>
      <c r="B1273" s="6">
        <v>449742</v>
      </c>
      <c r="C1273" s="6">
        <v>5424673</v>
      </c>
      <c r="D1273" s="205">
        <v>15</v>
      </c>
      <c r="E1273" s="6" t="s">
        <v>211</v>
      </c>
      <c r="F1273" s="6">
        <v>2</v>
      </c>
      <c r="G1273" s="6">
        <v>112</v>
      </c>
      <c r="H1273" s="6">
        <v>224</v>
      </c>
      <c r="I1273" s="6">
        <v>100</v>
      </c>
      <c r="J1273" s="6">
        <f t="shared" si="114"/>
        <v>22400</v>
      </c>
      <c r="K1273" s="6"/>
      <c r="L1273" s="84">
        <f t="shared" si="116"/>
        <v>22857.142857142859</v>
      </c>
      <c r="M1273" s="7"/>
      <c r="N1273" s="7"/>
      <c r="O1273" s="7"/>
      <c r="P1273" s="7"/>
      <c r="Q1273" s="7"/>
      <c r="R1273" s="7"/>
      <c r="S1273" s="119" t="s">
        <v>53</v>
      </c>
      <c r="T1273" s="117">
        <v>2</v>
      </c>
      <c r="U1273" s="10">
        <v>22857.142857142859</v>
      </c>
      <c r="V1273" s="98">
        <f t="shared" si="117"/>
        <v>4.570780826488589E-5</v>
      </c>
      <c r="W1273" s="119" t="s">
        <v>53</v>
      </c>
      <c r="X1273" s="117">
        <v>2</v>
      </c>
      <c r="Y1273" s="10">
        <v>22857.142857142859</v>
      </c>
      <c r="Z1273" s="98"/>
      <c r="AA1273" s="9">
        <v>1259</v>
      </c>
      <c r="AB1273" s="119" t="s">
        <v>53</v>
      </c>
      <c r="AC1273" s="117">
        <v>2</v>
      </c>
      <c r="AD1273" s="10">
        <v>22857.142857142859</v>
      </c>
      <c r="AE1273" s="110">
        <f>(Tabelle1[[#This Row],[gesamter Wärmebedarf unter Berücksichtigung Wirkungsgrad Gasfeuerungsanlage (Gas) '[kWh/a'] 2030]]*0.7)/8760</f>
        <v>1.8264840182648401</v>
      </c>
      <c r="AF1273" s="8">
        <f t="shared" si="115"/>
        <v>4.4189573407537686E-5</v>
      </c>
      <c r="AG1273" s="119" t="s">
        <v>53</v>
      </c>
      <c r="AH1273" s="117">
        <v>2</v>
      </c>
      <c r="AI1273" s="10">
        <v>22857.142857142859</v>
      </c>
      <c r="AJ1273" s="98">
        <f t="shared" si="118"/>
        <v>2.1719697518784275E-5</v>
      </c>
      <c r="AK1273" s="119" t="s">
        <v>53</v>
      </c>
      <c r="AL1273" s="117">
        <v>2</v>
      </c>
      <c r="AM1273" s="10">
        <v>22857.142857142859</v>
      </c>
      <c r="AN1273" s="98"/>
      <c r="AO1273" s="119" t="s">
        <v>53</v>
      </c>
      <c r="AP1273" s="117">
        <v>2</v>
      </c>
      <c r="AQ1273" s="10">
        <v>22857.142857142859</v>
      </c>
      <c r="AR1273" s="98">
        <f t="shared" si="119"/>
        <v>2.1719697518784275E-5</v>
      </c>
      <c r="AS1273" s="119" t="s">
        <v>53</v>
      </c>
      <c r="AT1273" s="117">
        <v>2</v>
      </c>
      <c r="AU1273" s="10">
        <v>22857.142857142859</v>
      </c>
      <c r="AV1273" s="8"/>
    </row>
    <row r="1274" spans="1:48" x14ac:dyDescent="0.25">
      <c r="A1274" s="6">
        <v>11273</v>
      </c>
      <c r="B1274" s="6">
        <v>449717</v>
      </c>
      <c r="C1274" s="6">
        <v>5424690</v>
      </c>
      <c r="D1274" s="205">
        <v>14</v>
      </c>
      <c r="E1274" s="6" t="s">
        <v>211</v>
      </c>
      <c r="F1274" s="6">
        <v>2</v>
      </c>
      <c r="G1274" s="6">
        <v>112</v>
      </c>
      <c r="H1274" s="6">
        <v>224</v>
      </c>
      <c r="I1274" s="6">
        <v>80</v>
      </c>
      <c r="J1274" s="6">
        <f t="shared" si="114"/>
        <v>17920</v>
      </c>
      <c r="K1274" s="6"/>
      <c r="L1274" s="84">
        <f t="shared" si="116"/>
        <v>18285.714285714286</v>
      </c>
      <c r="M1274" s="7"/>
      <c r="N1274" s="7"/>
      <c r="O1274" s="7"/>
      <c r="P1274" s="7"/>
      <c r="Q1274" s="7"/>
      <c r="R1274" s="7"/>
      <c r="S1274" s="119" t="s">
        <v>53</v>
      </c>
      <c r="T1274" s="117">
        <v>2</v>
      </c>
      <c r="U1274" s="10">
        <v>18285.714285714286</v>
      </c>
      <c r="V1274" s="98">
        <f t="shared" si="117"/>
        <v>3.6566246611908712E-5</v>
      </c>
      <c r="W1274" s="119" t="s">
        <v>53</v>
      </c>
      <c r="X1274" s="117">
        <v>2</v>
      </c>
      <c r="Y1274" s="10">
        <v>18285.714285714286</v>
      </c>
      <c r="Z1274" s="98"/>
      <c r="AA1274" s="9">
        <v>567</v>
      </c>
      <c r="AB1274" s="119" t="s">
        <v>53</v>
      </c>
      <c r="AC1274" s="117">
        <v>2</v>
      </c>
      <c r="AD1274" s="10">
        <v>18285.714285714286</v>
      </c>
      <c r="AE1274" s="110">
        <f>(Tabelle1[[#This Row],[gesamter Wärmebedarf unter Berücksichtigung Wirkungsgrad Gasfeuerungsanlage (Gas) '[kWh/a'] 2030]]*0.7)/8760</f>
        <v>1.4611872146118721</v>
      </c>
      <c r="AF1274" s="8">
        <f t="shared" si="115"/>
        <v>3.5351658726030144E-5</v>
      </c>
      <c r="AG1274" s="119" t="s">
        <v>54</v>
      </c>
      <c r="AH1274" s="117">
        <v>2</v>
      </c>
      <c r="AI1274" s="10">
        <v>0</v>
      </c>
      <c r="AJ1274" s="98">
        <f t="shared" si="118"/>
        <v>0</v>
      </c>
      <c r="AK1274" s="119" t="s">
        <v>54</v>
      </c>
      <c r="AL1274" s="117">
        <v>2</v>
      </c>
      <c r="AM1274" s="10">
        <v>0</v>
      </c>
      <c r="AN1274" s="98"/>
      <c r="AO1274" s="119" t="s">
        <v>54</v>
      </c>
      <c r="AP1274" s="117">
        <v>2</v>
      </c>
      <c r="AQ1274" s="10">
        <v>0</v>
      </c>
      <c r="AR1274" s="98">
        <f t="shared" si="119"/>
        <v>0</v>
      </c>
      <c r="AS1274" s="119" t="s">
        <v>54</v>
      </c>
      <c r="AT1274" s="117">
        <v>2</v>
      </c>
      <c r="AU1274" s="10">
        <v>0</v>
      </c>
      <c r="AV1274" s="8"/>
    </row>
    <row r="1275" spans="1:48" x14ac:dyDescent="0.25">
      <c r="A1275" s="6">
        <v>11274</v>
      </c>
      <c r="B1275" s="6">
        <v>449707</v>
      </c>
      <c r="C1275" s="6">
        <v>5424677</v>
      </c>
      <c r="D1275" s="205">
        <v>15</v>
      </c>
      <c r="E1275" s="6" t="s">
        <v>211</v>
      </c>
      <c r="F1275" s="6">
        <v>2</v>
      </c>
      <c r="G1275" s="6">
        <v>112</v>
      </c>
      <c r="H1275" s="6">
        <v>224</v>
      </c>
      <c r="I1275" s="6">
        <v>120</v>
      </c>
      <c r="J1275" s="6">
        <f t="shared" si="114"/>
        <v>26880</v>
      </c>
      <c r="K1275" s="6"/>
      <c r="L1275" s="84">
        <f t="shared" si="116"/>
        <v>27428.571428571428</v>
      </c>
      <c r="M1275" s="7"/>
      <c r="N1275" s="7"/>
      <c r="O1275" s="7"/>
      <c r="P1275" s="7"/>
      <c r="Q1275" s="7"/>
      <c r="R1275" s="7"/>
      <c r="S1275" s="119" t="s">
        <v>54</v>
      </c>
      <c r="T1275" s="117">
        <v>2</v>
      </c>
      <c r="U1275" s="10">
        <v>0</v>
      </c>
      <c r="V1275" s="98">
        <f t="shared" si="117"/>
        <v>0</v>
      </c>
      <c r="W1275" s="119" t="s">
        <v>54</v>
      </c>
      <c r="X1275" s="117">
        <v>2</v>
      </c>
      <c r="Y1275" s="10">
        <v>0</v>
      </c>
      <c r="Z1275" s="98"/>
      <c r="AA1275" s="9">
        <v>690</v>
      </c>
      <c r="AB1275" s="119" t="s">
        <v>54</v>
      </c>
      <c r="AC1275" s="117">
        <v>2</v>
      </c>
      <c r="AD1275" s="10">
        <v>0</v>
      </c>
      <c r="AE1275" s="110">
        <f>(Tabelle1[[#This Row],[gesamter Wärmebedarf unter Berücksichtigung Wirkungsgrad Gasfeuerungsanlage (Gas) '[kWh/a'] 2030]]*0.7)/8760</f>
        <v>0</v>
      </c>
      <c r="AF1275" s="8">
        <f t="shared" si="115"/>
        <v>0</v>
      </c>
      <c r="AG1275" s="119" t="s">
        <v>54</v>
      </c>
      <c r="AH1275" s="117">
        <v>2</v>
      </c>
      <c r="AI1275" s="10">
        <v>0</v>
      </c>
      <c r="AJ1275" s="98">
        <f t="shared" si="118"/>
        <v>0</v>
      </c>
      <c r="AK1275" s="119" t="s">
        <v>54</v>
      </c>
      <c r="AL1275" s="117">
        <v>2</v>
      </c>
      <c r="AM1275" s="10">
        <v>0</v>
      </c>
      <c r="AN1275" s="98"/>
      <c r="AO1275" s="119" t="s">
        <v>54</v>
      </c>
      <c r="AP1275" s="117">
        <v>2</v>
      </c>
      <c r="AQ1275" s="10">
        <v>0</v>
      </c>
      <c r="AR1275" s="98">
        <f t="shared" si="119"/>
        <v>0</v>
      </c>
      <c r="AS1275" s="119" t="s">
        <v>54</v>
      </c>
      <c r="AT1275" s="117">
        <v>2</v>
      </c>
      <c r="AU1275" s="10">
        <v>0</v>
      </c>
      <c r="AV1275" s="8"/>
    </row>
    <row r="1276" spans="1:48" x14ac:dyDescent="0.25">
      <c r="A1276" s="6">
        <v>11275</v>
      </c>
      <c r="B1276" s="6">
        <v>449729</v>
      </c>
      <c r="C1276" s="6">
        <v>5424654</v>
      </c>
      <c r="D1276" s="205">
        <v>16</v>
      </c>
      <c r="E1276" s="6" t="s">
        <v>212</v>
      </c>
      <c r="F1276" s="6">
        <v>1</v>
      </c>
      <c r="G1276" s="6">
        <v>150</v>
      </c>
      <c r="H1276" s="6">
        <v>150</v>
      </c>
      <c r="I1276" s="6">
        <v>150</v>
      </c>
      <c r="J1276" s="6">
        <f t="shared" si="114"/>
        <v>22500</v>
      </c>
      <c r="K1276" s="6"/>
      <c r="L1276" s="84">
        <f t="shared" si="116"/>
        <v>22959.18367346939</v>
      </c>
      <c r="M1276" s="7"/>
      <c r="N1276" s="7"/>
      <c r="O1276" s="7"/>
      <c r="P1276" s="7"/>
      <c r="Q1276" s="7"/>
      <c r="R1276" s="7"/>
      <c r="S1276" s="119" t="s">
        <v>53</v>
      </c>
      <c r="T1276" s="117">
        <v>1</v>
      </c>
      <c r="U1276" s="10">
        <v>22959.18367346939</v>
      </c>
      <c r="V1276" s="98">
        <f t="shared" si="117"/>
        <v>4.5911860980354138E-5</v>
      </c>
      <c r="W1276" s="119" t="s">
        <v>53</v>
      </c>
      <c r="X1276" s="117">
        <v>1</v>
      </c>
      <c r="Y1276" s="10">
        <v>22959.18367346939</v>
      </c>
      <c r="Z1276" s="98"/>
      <c r="AA1276" s="9">
        <v>202</v>
      </c>
      <c r="AB1276" s="119" t="s">
        <v>53</v>
      </c>
      <c r="AC1276" s="117">
        <v>1</v>
      </c>
      <c r="AD1276" s="10">
        <v>22959.18367346939</v>
      </c>
      <c r="AE1276" s="110">
        <f>(Tabelle1[[#This Row],[gesamter Wärmebedarf unter Berücksichtigung Wirkungsgrad Gasfeuerungsanlage (Gas) '[kWh/a'] 2030]]*0.7)/8760</f>
        <v>1.8346379647749511</v>
      </c>
      <c r="AF1276" s="8">
        <f t="shared" si="115"/>
        <v>4.4386848288821333E-5</v>
      </c>
      <c r="AG1276" s="119" t="s">
        <v>53</v>
      </c>
      <c r="AH1276" s="117">
        <v>1</v>
      </c>
      <c r="AI1276" s="10">
        <v>22959.18367346939</v>
      </c>
      <c r="AJ1276" s="98">
        <f t="shared" si="118"/>
        <v>2.1816660454135991E-5</v>
      </c>
      <c r="AK1276" s="119" t="s">
        <v>53</v>
      </c>
      <c r="AL1276" s="117">
        <v>1</v>
      </c>
      <c r="AM1276" s="10">
        <v>22959.18367346939</v>
      </c>
      <c r="AN1276" s="98"/>
      <c r="AO1276" s="119" t="s">
        <v>54</v>
      </c>
      <c r="AP1276" s="117">
        <v>1</v>
      </c>
      <c r="AQ1276" s="10">
        <v>0</v>
      </c>
      <c r="AR1276" s="98">
        <f t="shared" si="119"/>
        <v>0</v>
      </c>
      <c r="AS1276" s="119" t="s">
        <v>54</v>
      </c>
      <c r="AT1276" s="117">
        <v>1</v>
      </c>
      <c r="AU1276" s="10">
        <v>0</v>
      </c>
      <c r="AV1276" s="8"/>
    </row>
    <row r="1277" spans="1:48" x14ac:dyDescent="0.25">
      <c r="A1277" s="6">
        <v>11276</v>
      </c>
      <c r="B1277" s="6">
        <v>449695</v>
      </c>
      <c r="C1277" s="6">
        <v>5424662</v>
      </c>
      <c r="D1277" s="205">
        <v>16</v>
      </c>
      <c r="E1277" s="6" t="s">
        <v>212</v>
      </c>
      <c r="F1277" s="6">
        <v>1</v>
      </c>
      <c r="G1277" s="6">
        <v>150</v>
      </c>
      <c r="H1277" s="6">
        <v>150</v>
      </c>
      <c r="I1277" s="6">
        <v>170</v>
      </c>
      <c r="J1277" s="6">
        <f t="shared" si="114"/>
        <v>25500</v>
      </c>
      <c r="K1277" s="6"/>
      <c r="L1277" s="84">
        <f t="shared" si="116"/>
        <v>26020.408163265307</v>
      </c>
      <c r="M1277" s="7"/>
      <c r="N1277" s="7"/>
      <c r="O1277" s="7"/>
      <c r="P1277" s="7"/>
      <c r="Q1277" s="7"/>
      <c r="R1277" s="7"/>
      <c r="S1277" s="119" t="s">
        <v>53</v>
      </c>
      <c r="T1277" s="117">
        <v>1</v>
      </c>
      <c r="U1277" s="10">
        <v>26020.408163265307</v>
      </c>
      <c r="V1277" s="98">
        <f t="shared" si="117"/>
        <v>5.2033442444401349E-5</v>
      </c>
      <c r="W1277" s="119" t="s">
        <v>53</v>
      </c>
      <c r="X1277" s="117">
        <v>1</v>
      </c>
      <c r="Y1277" s="10">
        <v>26020.408163265307</v>
      </c>
      <c r="Z1277" s="98"/>
      <c r="AA1277" s="9">
        <v>1599</v>
      </c>
      <c r="AB1277" s="119" t="s">
        <v>53</v>
      </c>
      <c r="AC1277" s="117">
        <v>1</v>
      </c>
      <c r="AD1277" s="10">
        <v>26020.408163265307</v>
      </c>
      <c r="AE1277" s="110">
        <f>(Tabelle1[[#This Row],[gesamter Wärmebedarf unter Berücksichtigung Wirkungsgrad Gasfeuerungsanlage (Gas) '[kWh/a'] 2030]]*0.7)/8760</f>
        <v>2.0792563600782779</v>
      </c>
      <c r="AF1277" s="8">
        <f t="shared" si="115"/>
        <v>5.0305094727330838E-5</v>
      </c>
      <c r="AG1277" s="119" t="s">
        <v>53</v>
      </c>
      <c r="AH1277" s="117">
        <v>1</v>
      </c>
      <c r="AI1277" s="10">
        <v>26020.408163265307</v>
      </c>
      <c r="AJ1277" s="98">
        <f t="shared" si="118"/>
        <v>2.4725548514687455E-5</v>
      </c>
      <c r="AK1277" s="119" t="s">
        <v>53</v>
      </c>
      <c r="AL1277" s="117">
        <v>1</v>
      </c>
      <c r="AM1277" s="10">
        <v>26020.408163265307</v>
      </c>
      <c r="AN1277" s="98"/>
      <c r="AO1277" s="119" t="s">
        <v>53</v>
      </c>
      <c r="AP1277" s="117">
        <v>1</v>
      </c>
      <c r="AQ1277" s="10">
        <v>26020.408163265307</v>
      </c>
      <c r="AR1277" s="98">
        <f t="shared" si="119"/>
        <v>2.4725548514687455E-5</v>
      </c>
      <c r="AS1277" s="119" t="s">
        <v>53</v>
      </c>
      <c r="AT1277" s="117">
        <v>1</v>
      </c>
      <c r="AU1277" s="10">
        <v>26020.408163265307</v>
      </c>
      <c r="AV1277" s="8"/>
    </row>
    <row r="1278" spans="1:48" x14ac:dyDescent="0.25">
      <c r="A1278" s="6">
        <v>11277</v>
      </c>
      <c r="B1278" s="6">
        <v>449717</v>
      </c>
      <c r="C1278" s="6">
        <v>5424643</v>
      </c>
      <c r="D1278" s="205">
        <v>13</v>
      </c>
      <c r="E1278" s="6" t="s">
        <v>211</v>
      </c>
      <c r="F1278" s="6">
        <v>2</v>
      </c>
      <c r="G1278" s="6">
        <v>112</v>
      </c>
      <c r="H1278" s="6">
        <v>224</v>
      </c>
      <c r="I1278" s="6">
        <v>170</v>
      </c>
      <c r="J1278" s="6">
        <f t="shared" si="114"/>
        <v>38080</v>
      </c>
      <c r="K1278" s="6"/>
      <c r="L1278" s="84">
        <f t="shared" si="116"/>
        <v>38857.142857142855</v>
      </c>
      <c r="M1278" s="7"/>
      <c r="N1278" s="7"/>
      <c r="O1278" s="7"/>
      <c r="P1278" s="7"/>
      <c r="Q1278" s="7"/>
      <c r="R1278" s="7"/>
      <c r="S1278" s="119" t="s">
        <v>53</v>
      </c>
      <c r="T1278" s="117">
        <v>2</v>
      </c>
      <c r="U1278" s="10">
        <v>38857.142857142855</v>
      </c>
      <c r="V1278" s="98">
        <f t="shared" si="117"/>
        <v>7.7703274050306006E-5</v>
      </c>
      <c r="W1278" s="119" t="s">
        <v>53</v>
      </c>
      <c r="X1278" s="117">
        <v>2</v>
      </c>
      <c r="Y1278" s="10">
        <v>38857.142857142855</v>
      </c>
      <c r="Z1278" s="98"/>
      <c r="AA1278" s="9">
        <v>1095</v>
      </c>
      <c r="AB1278" s="119" t="s">
        <v>53</v>
      </c>
      <c r="AC1278" s="117">
        <v>2</v>
      </c>
      <c r="AD1278" s="10">
        <v>38857.142857142855</v>
      </c>
      <c r="AE1278" s="110">
        <f>(Tabelle1[[#This Row],[gesamter Wärmebedarf unter Berücksichtigung Wirkungsgrad Gasfeuerungsanlage (Gas) '[kWh/a'] 2030]]*0.7)/8760</f>
        <v>3.1050228310502277</v>
      </c>
      <c r="AF1278" s="8">
        <f t="shared" si="115"/>
        <v>7.5122274792814049E-5</v>
      </c>
      <c r="AG1278" s="119" t="s">
        <v>53</v>
      </c>
      <c r="AH1278" s="117">
        <v>2</v>
      </c>
      <c r="AI1278" s="10">
        <v>38857.142857142855</v>
      </c>
      <c r="AJ1278" s="98">
        <f t="shared" si="118"/>
        <v>3.6923485781933267E-5</v>
      </c>
      <c r="AK1278" s="119" t="s">
        <v>53</v>
      </c>
      <c r="AL1278" s="117">
        <v>2</v>
      </c>
      <c r="AM1278" s="10">
        <v>38857.142857142855</v>
      </c>
      <c r="AN1278" s="98"/>
      <c r="AO1278" s="119" t="s">
        <v>54</v>
      </c>
      <c r="AP1278" s="117">
        <v>2</v>
      </c>
      <c r="AQ1278" s="10">
        <v>0</v>
      </c>
      <c r="AR1278" s="98">
        <f t="shared" si="119"/>
        <v>0</v>
      </c>
      <c r="AS1278" s="119" t="s">
        <v>54</v>
      </c>
      <c r="AT1278" s="117">
        <v>2</v>
      </c>
      <c r="AU1278" s="10">
        <v>0</v>
      </c>
      <c r="AV1278" s="8"/>
    </row>
    <row r="1279" spans="1:48" x14ac:dyDescent="0.25">
      <c r="A1279" s="6">
        <v>11278</v>
      </c>
      <c r="B1279" s="6">
        <v>449682</v>
      </c>
      <c r="C1279" s="6">
        <v>5424651</v>
      </c>
      <c r="D1279" s="205">
        <v>19</v>
      </c>
      <c r="E1279" s="6" t="s">
        <v>211</v>
      </c>
      <c r="F1279" s="6">
        <v>2</v>
      </c>
      <c r="G1279" s="6">
        <v>112</v>
      </c>
      <c r="H1279" s="6">
        <v>224</v>
      </c>
      <c r="I1279" s="6">
        <v>120</v>
      </c>
      <c r="J1279" s="6">
        <f t="shared" si="114"/>
        <v>26880</v>
      </c>
      <c r="K1279" s="6"/>
      <c r="L1279" s="84">
        <f t="shared" si="116"/>
        <v>27428.571428571428</v>
      </c>
      <c r="M1279" s="7"/>
      <c r="N1279" s="7"/>
      <c r="O1279" s="7"/>
      <c r="P1279" s="7"/>
      <c r="Q1279" s="7"/>
      <c r="R1279" s="7"/>
      <c r="S1279" s="119" t="s">
        <v>54</v>
      </c>
      <c r="T1279" s="117">
        <v>2</v>
      </c>
      <c r="U1279" s="10">
        <v>0</v>
      </c>
      <c r="V1279" s="98">
        <f t="shared" si="117"/>
        <v>0</v>
      </c>
      <c r="W1279" s="119" t="s">
        <v>54</v>
      </c>
      <c r="X1279" s="117">
        <v>2</v>
      </c>
      <c r="Y1279" s="10">
        <v>0</v>
      </c>
      <c r="Z1279" s="98"/>
      <c r="AA1279" s="9">
        <v>505</v>
      </c>
      <c r="AB1279" s="119" t="s">
        <v>54</v>
      </c>
      <c r="AC1279" s="117">
        <v>2</v>
      </c>
      <c r="AD1279" s="10">
        <v>0</v>
      </c>
      <c r="AE1279" s="110">
        <f>(Tabelle1[[#This Row],[gesamter Wärmebedarf unter Berücksichtigung Wirkungsgrad Gasfeuerungsanlage (Gas) '[kWh/a'] 2030]]*0.7)/8760</f>
        <v>0</v>
      </c>
      <c r="AF1279" s="8">
        <f t="shared" si="115"/>
        <v>0</v>
      </c>
      <c r="AG1279" s="119" t="s">
        <v>54</v>
      </c>
      <c r="AH1279" s="117">
        <v>2</v>
      </c>
      <c r="AI1279" s="10">
        <v>0</v>
      </c>
      <c r="AJ1279" s="98">
        <f t="shared" si="118"/>
        <v>0</v>
      </c>
      <c r="AK1279" s="119" t="s">
        <v>54</v>
      </c>
      <c r="AL1279" s="117">
        <v>2</v>
      </c>
      <c r="AM1279" s="10">
        <v>0</v>
      </c>
      <c r="AN1279" s="98"/>
      <c r="AO1279" s="119" t="s">
        <v>54</v>
      </c>
      <c r="AP1279" s="117">
        <v>2</v>
      </c>
      <c r="AQ1279" s="10">
        <v>0</v>
      </c>
      <c r="AR1279" s="98">
        <f t="shared" si="119"/>
        <v>0</v>
      </c>
      <c r="AS1279" s="119" t="s">
        <v>54</v>
      </c>
      <c r="AT1279" s="117">
        <v>2</v>
      </c>
      <c r="AU1279" s="10">
        <v>0</v>
      </c>
      <c r="AV1279" s="8"/>
    </row>
    <row r="1280" spans="1:48" x14ac:dyDescent="0.25">
      <c r="A1280" s="6">
        <v>11279</v>
      </c>
      <c r="B1280" s="6">
        <v>449706</v>
      </c>
      <c r="C1280" s="6">
        <v>5424626</v>
      </c>
      <c r="D1280" s="205">
        <v>14</v>
      </c>
      <c r="E1280" s="6" t="s">
        <v>211</v>
      </c>
      <c r="F1280" s="6">
        <v>2</v>
      </c>
      <c r="G1280" s="6">
        <v>112</v>
      </c>
      <c r="H1280" s="6">
        <v>224</v>
      </c>
      <c r="I1280" s="6">
        <v>150</v>
      </c>
      <c r="J1280" s="6">
        <f t="shared" si="114"/>
        <v>33600</v>
      </c>
      <c r="K1280" s="6"/>
      <c r="L1280" s="84">
        <f t="shared" si="116"/>
        <v>34285.71428571429</v>
      </c>
      <c r="M1280" s="7"/>
      <c r="N1280" s="7"/>
      <c r="O1280" s="7"/>
      <c r="P1280" s="7"/>
      <c r="Q1280" s="7"/>
      <c r="R1280" s="7"/>
      <c r="S1280" s="119" t="s">
        <v>54</v>
      </c>
      <c r="T1280" s="117">
        <v>2</v>
      </c>
      <c r="U1280" s="10">
        <v>0</v>
      </c>
      <c r="V1280" s="98">
        <f t="shared" si="117"/>
        <v>0</v>
      </c>
      <c r="W1280" s="119" t="s">
        <v>54</v>
      </c>
      <c r="X1280" s="117">
        <v>2</v>
      </c>
      <c r="Y1280" s="10">
        <v>0</v>
      </c>
      <c r="Z1280" s="98"/>
      <c r="AA1280" s="9">
        <v>77</v>
      </c>
      <c r="AB1280" s="119" t="s">
        <v>54</v>
      </c>
      <c r="AC1280" s="117">
        <v>2</v>
      </c>
      <c r="AD1280" s="10">
        <v>0</v>
      </c>
      <c r="AE1280" s="110">
        <f>(Tabelle1[[#This Row],[gesamter Wärmebedarf unter Berücksichtigung Wirkungsgrad Gasfeuerungsanlage (Gas) '[kWh/a'] 2030]]*0.7)/8760</f>
        <v>0</v>
      </c>
      <c r="AF1280" s="8">
        <f t="shared" si="115"/>
        <v>0</v>
      </c>
      <c r="AG1280" s="119" t="s">
        <v>54</v>
      </c>
      <c r="AH1280" s="117">
        <v>2</v>
      </c>
      <c r="AI1280" s="10">
        <v>0</v>
      </c>
      <c r="AJ1280" s="98">
        <f t="shared" si="118"/>
        <v>0</v>
      </c>
      <c r="AK1280" s="119" t="s">
        <v>54</v>
      </c>
      <c r="AL1280" s="117">
        <v>2</v>
      </c>
      <c r="AM1280" s="10">
        <v>0</v>
      </c>
      <c r="AN1280" s="98"/>
      <c r="AO1280" s="119" t="s">
        <v>54</v>
      </c>
      <c r="AP1280" s="117">
        <v>2</v>
      </c>
      <c r="AQ1280" s="10">
        <v>0</v>
      </c>
      <c r="AR1280" s="98">
        <f t="shared" si="119"/>
        <v>0</v>
      </c>
      <c r="AS1280" s="119" t="s">
        <v>54</v>
      </c>
      <c r="AT1280" s="117">
        <v>2</v>
      </c>
      <c r="AU1280" s="10">
        <v>0</v>
      </c>
      <c r="AV1280" s="8"/>
    </row>
    <row r="1281" spans="1:48" x14ac:dyDescent="0.25">
      <c r="A1281" s="6">
        <v>11280</v>
      </c>
      <c r="B1281" s="6">
        <v>449755</v>
      </c>
      <c r="C1281" s="6">
        <v>5424562</v>
      </c>
      <c r="D1281" s="205">
        <v>15</v>
      </c>
      <c r="E1281" s="75" t="s">
        <v>210</v>
      </c>
      <c r="F1281" s="6">
        <v>6.73</v>
      </c>
      <c r="G1281" s="6">
        <v>70</v>
      </c>
      <c r="H1281" s="6">
        <v>471.1</v>
      </c>
      <c r="I1281" s="6">
        <v>110</v>
      </c>
      <c r="J1281" s="6">
        <f t="shared" si="114"/>
        <v>51821</v>
      </c>
      <c r="K1281" s="6"/>
      <c r="L1281" s="84">
        <f t="shared" si="116"/>
        <v>52878.571428571428</v>
      </c>
      <c r="M1281" s="7"/>
      <c r="N1281" s="7"/>
      <c r="O1281" s="7"/>
      <c r="P1281" s="7"/>
      <c r="Q1281" s="7"/>
      <c r="R1281" s="7"/>
      <c r="S1281" s="119" t="s">
        <v>53</v>
      </c>
      <c r="T1281" s="117">
        <v>6.73</v>
      </c>
      <c r="U1281" s="10">
        <v>52878.571428571428</v>
      </c>
      <c r="V1281" s="98">
        <f t="shared" si="117"/>
        <v>1.0574215768279696E-4</v>
      </c>
      <c r="W1281" s="119" t="s">
        <v>53</v>
      </c>
      <c r="X1281" s="117">
        <v>6.73</v>
      </c>
      <c r="Y1281" s="10">
        <v>52878.571428571428</v>
      </c>
      <c r="Z1281" s="98"/>
      <c r="AA1281" s="9">
        <v>291</v>
      </c>
      <c r="AB1281" s="119" t="s">
        <v>53</v>
      </c>
      <c r="AC1281" s="117">
        <v>6.73</v>
      </c>
      <c r="AD1281" s="10">
        <v>52878.571428571428</v>
      </c>
      <c r="AE1281" s="110">
        <f>(Tabelle1[[#This Row],[gesamter Wärmebedarf unter Berücksichtigung Wirkungsgrad Gasfeuerungsanlage (Gas) '[kWh/a'] 2030]]*0.7)/8760</f>
        <v>4.2254566210045663</v>
      </c>
      <c r="AF1281" s="8">
        <f t="shared" si="115"/>
        <v>1.0222981623000046E-4</v>
      </c>
      <c r="AG1281" s="119" t="s">
        <v>53</v>
      </c>
      <c r="AH1281" s="117">
        <v>6.73</v>
      </c>
      <c r="AI1281" s="10">
        <v>52878.571428571428</v>
      </c>
      <c r="AJ1281" s="98">
        <f t="shared" si="118"/>
        <v>5.0247162728612495E-5</v>
      </c>
      <c r="AK1281" s="119" t="s">
        <v>53</v>
      </c>
      <c r="AL1281" s="117">
        <v>6.73</v>
      </c>
      <c r="AM1281" s="10">
        <v>52878.571428571428</v>
      </c>
      <c r="AN1281" s="98"/>
      <c r="AO1281" s="119" t="s">
        <v>53</v>
      </c>
      <c r="AP1281" s="117">
        <v>6.73</v>
      </c>
      <c r="AQ1281" s="10">
        <v>52878.571428571428</v>
      </c>
      <c r="AR1281" s="98">
        <f t="shared" si="119"/>
        <v>5.0247162728612495E-5</v>
      </c>
      <c r="AS1281" s="119" t="s">
        <v>53</v>
      </c>
      <c r="AT1281" s="117">
        <v>6.73</v>
      </c>
      <c r="AU1281" s="10">
        <v>52878.571428571428</v>
      </c>
      <c r="AV1281" s="8"/>
    </row>
    <row r="1282" spans="1:48" x14ac:dyDescent="0.25">
      <c r="A1282" s="6">
        <v>11281</v>
      </c>
      <c r="B1282" s="6">
        <v>449743</v>
      </c>
      <c r="C1282" s="6">
        <v>5424593</v>
      </c>
      <c r="D1282" s="205">
        <v>14</v>
      </c>
      <c r="E1282" s="6" t="s">
        <v>212</v>
      </c>
      <c r="F1282" s="6">
        <v>1</v>
      </c>
      <c r="G1282" s="6">
        <v>150</v>
      </c>
      <c r="H1282" s="6">
        <v>150</v>
      </c>
      <c r="I1282" s="6">
        <v>200</v>
      </c>
      <c r="J1282" s="6">
        <f t="shared" si="114"/>
        <v>30000</v>
      </c>
      <c r="K1282" s="6"/>
      <c r="L1282" s="84">
        <f t="shared" si="116"/>
        <v>30612.244897959183</v>
      </c>
      <c r="M1282" s="7"/>
      <c r="N1282" s="7"/>
      <c r="O1282" s="7"/>
      <c r="P1282" s="7"/>
      <c r="Q1282" s="7"/>
      <c r="R1282" s="7"/>
      <c r="S1282" s="119" t="s">
        <v>53</v>
      </c>
      <c r="T1282" s="117">
        <v>1</v>
      </c>
      <c r="U1282" s="10">
        <v>30612.244897959183</v>
      </c>
      <c r="V1282" s="98">
        <f t="shared" si="117"/>
        <v>6.1215814640472175E-5</v>
      </c>
      <c r="W1282" s="119" t="s">
        <v>53</v>
      </c>
      <c r="X1282" s="117">
        <v>1</v>
      </c>
      <c r="Y1282" s="10">
        <v>30612.244897959183</v>
      </c>
      <c r="Z1282" s="98"/>
      <c r="AA1282" s="9">
        <v>180</v>
      </c>
      <c r="AB1282" s="119" t="s">
        <v>53</v>
      </c>
      <c r="AC1282" s="117">
        <v>1</v>
      </c>
      <c r="AD1282" s="10">
        <v>30612.244897959183</v>
      </c>
      <c r="AE1282" s="110">
        <f>(Tabelle1[[#This Row],[gesamter Wärmebedarf unter Berücksichtigung Wirkungsgrad Gasfeuerungsanlage (Gas) '[kWh/a'] 2030]]*0.7)/8760</f>
        <v>2.4461839530332679</v>
      </c>
      <c r="AF1282" s="8">
        <f t="shared" si="115"/>
        <v>5.9182464385095113E-5</v>
      </c>
      <c r="AG1282" s="119" t="s">
        <v>53</v>
      </c>
      <c r="AH1282" s="117">
        <v>1</v>
      </c>
      <c r="AI1282" s="10">
        <v>30612.244897959183</v>
      </c>
      <c r="AJ1282" s="98">
        <f t="shared" si="118"/>
        <v>2.9088880605514649E-5</v>
      </c>
      <c r="AK1282" s="119" t="s">
        <v>53</v>
      </c>
      <c r="AL1282" s="117">
        <v>1</v>
      </c>
      <c r="AM1282" s="10">
        <v>30612.244897959183</v>
      </c>
      <c r="AN1282" s="98"/>
      <c r="AO1282" s="119" t="s">
        <v>54</v>
      </c>
      <c r="AP1282" s="117">
        <v>1</v>
      </c>
      <c r="AQ1282" s="10">
        <v>0</v>
      </c>
      <c r="AR1282" s="98">
        <f t="shared" si="119"/>
        <v>0</v>
      </c>
      <c r="AS1282" s="119" t="s">
        <v>54</v>
      </c>
      <c r="AT1282" s="117">
        <v>1</v>
      </c>
      <c r="AU1282" s="10">
        <v>0</v>
      </c>
      <c r="AV1282" s="8"/>
    </row>
    <row r="1283" spans="1:48" x14ac:dyDescent="0.25">
      <c r="A1283" s="6">
        <v>11282</v>
      </c>
      <c r="B1283" s="6">
        <v>449766</v>
      </c>
      <c r="C1283" s="6">
        <v>5424580</v>
      </c>
      <c r="D1283" s="205">
        <v>12</v>
      </c>
      <c r="E1283" s="6" t="s">
        <v>211</v>
      </c>
      <c r="F1283" s="6">
        <v>2</v>
      </c>
      <c r="G1283" s="6">
        <v>112</v>
      </c>
      <c r="H1283" s="6">
        <v>224</v>
      </c>
      <c r="I1283" s="6">
        <v>230</v>
      </c>
      <c r="J1283" s="6">
        <f t="shared" si="114"/>
        <v>51520</v>
      </c>
      <c r="K1283" s="6"/>
      <c r="L1283" s="84">
        <f t="shared" si="116"/>
        <v>52571.428571428572</v>
      </c>
      <c r="M1283" s="7"/>
      <c r="N1283" s="7"/>
      <c r="O1283" s="7"/>
      <c r="P1283" s="7"/>
      <c r="Q1283" s="7"/>
      <c r="R1283" s="7"/>
      <c r="S1283" s="119" t="s">
        <v>53</v>
      </c>
      <c r="T1283" s="117">
        <v>2</v>
      </c>
      <c r="U1283" s="10">
        <v>52571.428571428572</v>
      </c>
      <c r="V1283" s="98">
        <f t="shared" si="117"/>
        <v>1.0512795900923755E-4</v>
      </c>
      <c r="W1283" s="119" t="s">
        <v>53</v>
      </c>
      <c r="X1283" s="117">
        <v>2</v>
      </c>
      <c r="Y1283" s="10">
        <v>52571.428571428572</v>
      </c>
      <c r="Z1283" s="98"/>
      <c r="AA1283" s="9">
        <v>1298</v>
      </c>
      <c r="AB1283" s="119" t="s">
        <v>53</v>
      </c>
      <c r="AC1283" s="117">
        <v>2</v>
      </c>
      <c r="AD1283" s="10">
        <v>52571.428571428572</v>
      </c>
      <c r="AE1283" s="110">
        <f>(Tabelle1[[#This Row],[gesamter Wärmebedarf unter Berücksichtigung Wirkungsgrad Gasfeuerungsanlage (Gas) '[kWh/a'] 2030]]*0.7)/8760</f>
        <v>4.2009132420091326</v>
      </c>
      <c r="AF1283" s="8">
        <f t="shared" si="115"/>
        <v>1.0163601883733667E-4</v>
      </c>
      <c r="AG1283" s="119" t="s">
        <v>53</v>
      </c>
      <c r="AH1283" s="117">
        <v>2</v>
      </c>
      <c r="AI1283" s="10">
        <v>52571.428571428572</v>
      </c>
      <c r="AJ1283" s="98">
        <f t="shared" si="118"/>
        <v>4.9955304293203826E-5</v>
      </c>
      <c r="AK1283" s="119" t="s">
        <v>53</v>
      </c>
      <c r="AL1283" s="117">
        <v>2</v>
      </c>
      <c r="AM1283" s="10">
        <v>52571.428571428572</v>
      </c>
      <c r="AN1283" s="98"/>
      <c r="AO1283" s="119" t="s">
        <v>53</v>
      </c>
      <c r="AP1283" s="117">
        <v>2</v>
      </c>
      <c r="AQ1283" s="10">
        <v>52571.428571428572</v>
      </c>
      <c r="AR1283" s="98">
        <f t="shared" si="119"/>
        <v>4.9955304293203826E-5</v>
      </c>
      <c r="AS1283" s="119" t="s">
        <v>53</v>
      </c>
      <c r="AT1283" s="117">
        <v>2</v>
      </c>
      <c r="AU1283" s="10">
        <v>52571.428571428572</v>
      </c>
      <c r="AV1283" s="8"/>
    </row>
    <row r="1284" spans="1:48" x14ac:dyDescent="0.25">
      <c r="A1284" s="6">
        <v>11283</v>
      </c>
      <c r="B1284" s="6">
        <v>449752</v>
      </c>
      <c r="C1284" s="6">
        <v>5424611</v>
      </c>
      <c r="D1284" s="205">
        <v>17</v>
      </c>
      <c r="E1284" s="6" t="s">
        <v>212</v>
      </c>
      <c r="F1284" s="6">
        <v>1</v>
      </c>
      <c r="G1284" s="6">
        <v>150</v>
      </c>
      <c r="H1284" s="6">
        <v>150</v>
      </c>
      <c r="I1284" s="6">
        <v>170</v>
      </c>
      <c r="J1284" s="6">
        <f t="shared" ref="J1284:J1347" si="120">I1284*H1284</f>
        <v>25500</v>
      </c>
      <c r="K1284" s="6"/>
      <c r="L1284" s="84">
        <f t="shared" si="116"/>
        <v>26020.408163265307</v>
      </c>
      <c r="M1284" s="7"/>
      <c r="N1284" s="7"/>
      <c r="O1284" s="7"/>
      <c r="P1284" s="7"/>
      <c r="Q1284" s="7"/>
      <c r="R1284" s="7"/>
      <c r="S1284" s="119" t="s">
        <v>53</v>
      </c>
      <c r="T1284" s="117">
        <v>1</v>
      </c>
      <c r="U1284" s="10">
        <v>26020.408163265307</v>
      </c>
      <c r="V1284" s="98">
        <f t="shared" si="117"/>
        <v>5.2033442444401349E-5</v>
      </c>
      <c r="W1284" s="119" t="s">
        <v>53</v>
      </c>
      <c r="X1284" s="117">
        <v>1</v>
      </c>
      <c r="Y1284" s="10">
        <v>26020.408163265307</v>
      </c>
      <c r="Z1284" s="98"/>
      <c r="AA1284" s="9">
        <v>1565</v>
      </c>
      <c r="AB1284" s="119" t="s">
        <v>53</v>
      </c>
      <c r="AC1284" s="117">
        <v>1</v>
      </c>
      <c r="AD1284" s="10">
        <v>26020.408163265307</v>
      </c>
      <c r="AE1284" s="110">
        <f>(Tabelle1[[#This Row],[gesamter Wärmebedarf unter Berücksichtigung Wirkungsgrad Gasfeuerungsanlage (Gas) '[kWh/a'] 2030]]*0.7)/8760</f>
        <v>2.0792563600782779</v>
      </c>
      <c r="AF1284" s="8">
        <f t="shared" ref="AF1284:AF1347" si="121">((AD1284*$O$4)/$P$4)/31536000</f>
        <v>5.0305094727330838E-5</v>
      </c>
      <c r="AG1284" s="119" t="s">
        <v>53</v>
      </c>
      <c r="AH1284" s="117">
        <v>1</v>
      </c>
      <c r="AI1284" s="10">
        <v>26020.408163265307</v>
      </c>
      <c r="AJ1284" s="98">
        <f t="shared" si="118"/>
        <v>2.4725548514687455E-5</v>
      </c>
      <c r="AK1284" s="119" t="s">
        <v>53</v>
      </c>
      <c r="AL1284" s="117">
        <v>1</v>
      </c>
      <c r="AM1284" s="10">
        <v>26020.408163265307</v>
      </c>
      <c r="AN1284" s="98"/>
      <c r="AO1284" s="119" t="s">
        <v>53</v>
      </c>
      <c r="AP1284" s="117">
        <v>1</v>
      </c>
      <c r="AQ1284" s="10">
        <v>26020.408163265307</v>
      </c>
      <c r="AR1284" s="98">
        <f t="shared" si="119"/>
        <v>2.4725548514687455E-5</v>
      </c>
      <c r="AS1284" s="119" t="s">
        <v>53</v>
      </c>
      <c r="AT1284" s="117">
        <v>1</v>
      </c>
      <c r="AU1284" s="10">
        <v>26020.408163265307</v>
      </c>
      <c r="AV1284" s="8"/>
    </row>
    <row r="1285" spans="1:48" x14ac:dyDescent="0.25">
      <c r="A1285" s="6">
        <v>11284</v>
      </c>
      <c r="B1285" s="6">
        <v>449777</v>
      </c>
      <c r="C1285" s="6">
        <v>5424592</v>
      </c>
      <c r="D1285" s="205">
        <v>14</v>
      </c>
      <c r="E1285" s="6" t="s">
        <v>212</v>
      </c>
      <c r="F1285" s="6">
        <v>1</v>
      </c>
      <c r="G1285" s="6">
        <v>150</v>
      </c>
      <c r="H1285" s="6">
        <v>150</v>
      </c>
      <c r="I1285" s="6">
        <v>100</v>
      </c>
      <c r="J1285" s="6">
        <f t="shared" si="120"/>
        <v>15000</v>
      </c>
      <c r="K1285" s="6"/>
      <c r="L1285" s="84">
        <f t="shared" ref="L1285:L1348" si="122">J1285/$K$4</f>
        <v>15306.122448979591</v>
      </c>
      <c r="M1285" s="7"/>
      <c r="N1285" s="7"/>
      <c r="O1285" s="7"/>
      <c r="P1285" s="7"/>
      <c r="Q1285" s="7"/>
      <c r="R1285" s="7"/>
      <c r="S1285" s="119" t="s">
        <v>53</v>
      </c>
      <c r="T1285" s="117">
        <v>1</v>
      </c>
      <c r="U1285" s="10">
        <v>15306.122448979591</v>
      </c>
      <c r="V1285" s="98">
        <f t="shared" ref="V1285:V1348" si="123">((U1285*$M$4)/$N$4)/31536000</f>
        <v>3.0607907320236087E-5</v>
      </c>
      <c r="W1285" s="119" t="s">
        <v>53</v>
      </c>
      <c r="X1285" s="117">
        <v>1</v>
      </c>
      <c r="Y1285" s="10">
        <v>15306.122448979591</v>
      </c>
      <c r="Z1285" s="98"/>
      <c r="AA1285" s="9">
        <v>437</v>
      </c>
      <c r="AB1285" s="119" t="s">
        <v>53</v>
      </c>
      <c r="AC1285" s="117">
        <v>1</v>
      </c>
      <c r="AD1285" s="10">
        <v>15306.122448979591</v>
      </c>
      <c r="AE1285" s="110">
        <f>(Tabelle1[[#This Row],[gesamter Wärmebedarf unter Berücksichtigung Wirkungsgrad Gasfeuerungsanlage (Gas) '[kWh/a'] 2030]]*0.7)/8760</f>
        <v>1.2230919765166339</v>
      </c>
      <c r="AF1285" s="8">
        <f t="shared" si="121"/>
        <v>2.9591232192547556E-5</v>
      </c>
      <c r="AG1285" s="119" t="s">
        <v>54</v>
      </c>
      <c r="AH1285" s="117">
        <v>1</v>
      </c>
      <c r="AI1285" s="10">
        <v>0</v>
      </c>
      <c r="AJ1285" s="98">
        <f t="shared" ref="AJ1285:AJ1348" si="124">((AI1285*$Q$4)/$R$4)/31536000</f>
        <v>0</v>
      </c>
      <c r="AK1285" s="119" t="s">
        <v>54</v>
      </c>
      <c r="AL1285" s="117">
        <v>1</v>
      </c>
      <c r="AM1285" s="10">
        <v>0</v>
      </c>
      <c r="AN1285" s="98"/>
      <c r="AO1285" s="119" t="s">
        <v>54</v>
      </c>
      <c r="AP1285" s="117">
        <v>1</v>
      </c>
      <c r="AQ1285" s="10">
        <v>0</v>
      </c>
      <c r="AR1285" s="98">
        <f t="shared" ref="AR1285:AR1348" si="125">((AQ1285*$Q$4)/$R$4)/31536000</f>
        <v>0</v>
      </c>
      <c r="AS1285" s="119" t="s">
        <v>54</v>
      </c>
      <c r="AT1285" s="117">
        <v>1</v>
      </c>
      <c r="AU1285" s="10">
        <v>0</v>
      </c>
      <c r="AV1285" s="8"/>
    </row>
    <row r="1286" spans="1:48" x14ac:dyDescent="0.25">
      <c r="A1286" s="6">
        <v>11285</v>
      </c>
      <c r="B1286" s="6">
        <v>449761</v>
      </c>
      <c r="C1286" s="6">
        <v>5424630</v>
      </c>
      <c r="D1286" s="205">
        <v>22</v>
      </c>
      <c r="E1286" s="6" t="s">
        <v>195</v>
      </c>
      <c r="F1286" s="6">
        <v>1</v>
      </c>
      <c r="G1286" s="6">
        <v>90</v>
      </c>
      <c r="H1286" s="6">
        <v>90</v>
      </c>
      <c r="I1286" s="6">
        <v>190</v>
      </c>
      <c r="J1286" s="6">
        <f t="shared" si="120"/>
        <v>17100</v>
      </c>
      <c r="K1286" s="6"/>
      <c r="L1286" s="84">
        <f t="shared" si="122"/>
        <v>17448.979591836734</v>
      </c>
      <c r="M1286" s="7"/>
      <c r="N1286" s="7"/>
      <c r="O1286" s="7"/>
      <c r="P1286" s="7"/>
      <c r="Q1286" s="7"/>
      <c r="R1286" s="7"/>
      <c r="S1286" s="119" t="s">
        <v>53</v>
      </c>
      <c r="T1286" s="117">
        <v>1</v>
      </c>
      <c r="U1286" s="10">
        <v>17448.979591836734</v>
      </c>
      <c r="V1286" s="98">
        <f t="shared" si="123"/>
        <v>3.4893014345069138E-5</v>
      </c>
      <c r="W1286" s="119" t="s">
        <v>53</v>
      </c>
      <c r="X1286" s="117">
        <v>1</v>
      </c>
      <c r="Y1286" s="10">
        <v>17448.979591836734</v>
      </c>
      <c r="Z1286" s="98"/>
      <c r="AA1286" s="9">
        <v>1614</v>
      </c>
      <c r="AB1286" s="119" t="s">
        <v>53</v>
      </c>
      <c r="AC1286" s="117">
        <v>1</v>
      </c>
      <c r="AD1286" s="10">
        <v>17448.979591836734</v>
      </c>
      <c r="AE1286" s="110">
        <f>(Tabelle1[[#This Row],[gesamter Wärmebedarf unter Berücksichtigung Wirkungsgrad Gasfeuerungsanlage (Gas) '[kWh/a'] 2030]]*0.7)/8760</f>
        <v>1.3943248532289627</v>
      </c>
      <c r="AF1286" s="8">
        <f t="shared" si="121"/>
        <v>3.3734004699504213E-5</v>
      </c>
      <c r="AG1286" s="119" t="s">
        <v>53</v>
      </c>
      <c r="AH1286" s="117">
        <v>1</v>
      </c>
      <c r="AI1286" s="10">
        <v>17448.979591836734</v>
      </c>
      <c r="AJ1286" s="98">
        <f t="shared" si="124"/>
        <v>1.6580661945143356E-5</v>
      </c>
      <c r="AK1286" s="119" t="s">
        <v>53</v>
      </c>
      <c r="AL1286" s="117">
        <v>1</v>
      </c>
      <c r="AM1286" s="10">
        <v>17448.979591836734</v>
      </c>
      <c r="AN1286" s="98"/>
      <c r="AO1286" s="119" t="s">
        <v>53</v>
      </c>
      <c r="AP1286" s="117">
        <v>1</v>
      </c>
      <c r="AQ1286" s="10">
        <v>17448.979591836734</v>
      </c>
      <c r="AR1286" s="98">
        <f t="shared" si="125"/>
        <v>1.6580661945143356E-5</v>
      </c>
      <c r="AS1286" s="119" t="s">
        <v>53</v>
      </c>
      <c r="AT1286" s="117">
        <v>1</v>
      </c>
      <c r="AU1286" s="10">
        <v>17448.979591836734</v>
      </c>
      <c r="AV1286" s="8"/>
    </row>
    <row r="1287" spans="1:48" x14ac:dyDescent="0.25">
      <c r="A1287" s="6">
        <v>11286</v>
      </c>
      <c r="B1287" s="6">
        <v>449754</v>
      </c>
      <c r="C1287" s="6">
        <v>5424624</v>
      </c>
      <c r="D1287" s="205">
        <v>24</v>
      </c>
      <c r="E1287" s="6" t="s">
        <v>195</v>
      </c>
      <c r="F1287" s="6">
        <v>1</v>
      </c>
      <c r="G1287" s="6">
        <v>90</v>
      </c>
      <c r="H1287" s="6">
        <v>90</v>
      </c>
      <c r="I1287" s="6">
        <v>100</v>
      </c>
      <c r="J1287" s="6">
        <f t="shared" si="120"/>
        <v>9000</v>
      </c>
      <c r="K1287" s="6"/>
      <c r="L1287" s="84">
        <f t="shared" si="122"/>
        <v>9183.6734693877552</v>
      </c>
      <c r="M1287" s="7"/>
      <c r="N1287" s="7"/>
      <c r="O1287" s="7"/>
      <c r="P1287" s="7"/>
      <c r="Q1287" s="7"/>
      <c r="R1287" s="7"/>
      <c r="S1287" s="119" t="s">
        <v>54</v>
      </c>
      <c r="T1287" s="117">
        <v>1</v>
      </c>
      <c r="U1287" s="10">
        <v>0</v>
      </c>
      <c r="V1287" s="98">
        <f t="shared" si="123"/>
        <v>0</v>
      </c>
      <c r="W1287" s="119" t="s">
        <v>54</v>
      </c>
      <c r="X1287" s="117">
        <v>1</v>
      </c>
      <c r="Y1287" s="10">
        <v>0</v>
      </c>
      <c r="Z1287" s="98"/>
      <c r="AA1287" s="9">
        <v>568</v>
      </c>
      <c r="AB1287" s="119" t="s">
        <v>54</v>
      </c>
      <c r="AC1287" s="117">
        <v>1</v>
      </c>
      <c r="AD1287" s="10">
        <v>0</v>
      </c>
      <c r="AE1287" s="110">
        <f>(Tabelle1[[#This Row],[gesamter Wärmebedarf unter Berücksichtigung Wirkungsgrad Gasfeuerungsanlage (Gas) '[kWh/a'] 2030]]*0.7)/8760</f>
        <v>0</v>
      </c>
      <c r="AF1287" s="8">
        <f t="shared" si="121"/>
        <v>0</v>
      </c>
      <c r="AG1287" s="119" t="s">
        <v>54</v>
      </c>
      <c r="AH1287" s="117">
        <v>1</v>
      </c>
      <c r="AI1287" s="10">
        <v>0</v>
      </c>
      <c r="AJ1287" s="98">
        <f t="shared" si="124"/>
        <v>0</v>
      </c>
      <c r="AK1287" s="119" t="s">
        <v>54</v>
      </c>
      <c r="AL1287" s="117">
        <v>1</v>
      </c>
      <c r="AM1287" s="10">
        <v>0</v>
      </c>
      <c r="AN1287" s="98"/>
      <c r="AO1287" s="119" t="s">
        <v>54</v>
      </c>
      <c r="AP1287" s="117">
        <v>1</v>
      </c>
      <c r="AQ1287" s="10">
        <v>0</v>
      </c>
      <c r="AR1287" s="98">
        <f t="shared" si="125"/>
        <v>0</v>
      </c>
      <c r="AS1287" s="119" t="s">
        <v>54</v>
      </c>
      <c r="AT1287" s="117">
        <v>1</v>
      </c>
      <c r="AU1287" s="10">
        <v>0</v>
      </c>
      <c r="AV1287" s="8"/>
    </row>
    <row r="1288" spans="1:48" x14ac:dyDescent="0.25">
      <c r="A1288" s="6">
        <v>11287</v>
      </c>
      <c r="B1288" s="6">
        <v>449767</v>
      </c>
      <c r="C1288" s="6">
        <v>5424622</v>
      </c>
      <c r="D1288" s="205">
        <v>12</v>
      </c>
      <c r="E1288" s="6" t="s">
        <v>211</v>
      </c>
      <c r="F1288" s="6">
        <v>2</v>
      </c>
      <c r="G1288" s="6">
        <v>112</v>
      </c>
      <c r="H1288" s="6">
        <v>224</v>
      </c>
      <c r="I1288" s="6">
        <v>120</v>
      </c>
      <c r="J1288" s="6">
        <f t="shared" si="120"/>
        <v>26880</v>
      </c>
      <c r="K1288" s="6"/>
      <c r="L1288" s="84">
        <f t="shared" si="122"/>
        <v>27428.571428571428</v>
      </c>
      <c r="M1288" s="7"/>
      <c r="N1288" s="7"/>
      <c r="O1288" s="7"/>
      <c r="P1288" s="7"/>
      <c r="Q1288" s="7"/>
      <c r="R1288" s="7"/>
      <c r="S1288" s="119" t="s">
        <v>53</v>
      </c>
      <c r="T1288" s="117">
        <v>2</v>
      </c>
      <c r="U1288" s="10">
        <v>27428.571428571428</v>
      </c>
      <c r="V1288" s="98">
        <f t="shared" si="123"/>
        <v>5.4849369917863061E-5</v>
      </c>
      <c r="W1288" s="119" t="s">
        <v>53</v>
      </c>
      <c r="X1288" s="117">
        <v>2</v>
      </c>
      <c r="Y1288" s="10">
        <v>27428.571428571428</v>
      </c>
      <c r="Z1288" s="98"/>
      <c r="AA1288" s="9">
        <v>156</v>
      </c>
      <c r="AB1288" s="119" t="s">
        <v>53</v>
      </c>
      <c r="AC1288" s="117">
        <v>2</v>
      </c>
      <c r="AD1288" s="10">
        <v>27428.571428571428</v>
      </c>
      <c r="AE1288" s="110">
        <f>(Tabelle1[[#This Row],[gesamter Wärmebedarf unter Berücksichtigung Wirkungsgrad Gasfeuerungsanlage (Gas) '[kWh/a'] 2030]]*0.7)/8760</f>
        <v>2.1917808219178077</v>
      </c>
      <c r="AF1288" s="8">
        <f t="shared" si="121"/>
        <v>5.3027488089045207E-5</v>
      </c>
      <c r="AG1288" s="119" t="s">
        <v>53</v>
      </c>
      <c r="AH1288" s="117">
        <v>2</v>
      </c>
      <c r="AI1288" s="10">
        <v>27428.571428571428</v>
      </c>
      <c r="AJ1288" s="98">
        <f t="shared" si="124"/>
        <v>2.6063637022541129E-5</v>
      </c>
      <c r="AK1288" s="119" t="s">
        <v>53</v>
      </c>
      <c r="AL1288" s="117">
        <v>2</v>
      </c>
      <c r="AM1288" s="10">
        <v>27428.571428571428</v>
      </c>
      <c r="AN1288" s="98"/>
      <c r="AO1288" s="119" t="s">
        <v>53</v>
      </c>
      <c r="AP1288" s="117">
        <v>2</v>
      </c>
      <c r="AQ1288" s="10">
        <v>27428.571428571428</v>
      </c>
      <c r="AR1288" s="98">
        <f t="shared" si="125"/>
        <v>2.6063637022541129E-5</v>
      </c>
      <c r="AS1288" s="119" t="s">
        <v>54</v>
      </c>
      <c r="AT1288" s="117">
        <v>2</v>
      </c>
      <c r="AU1288" s="10">
        <v>0</v>
      </c>
      <c r="AV1288" s="8"/>
    </row>
    <row r="1289" spans="1:48" x14ac:dyDescent="0.25">
      <c r="A1289" s="6">
        <v>11288</v>
      </c>
      <c r="B1289" s="6">
        <v>449791</v>
      </c>
      <c r="C1289" s="6">
        <v>5424605</v>
      </c>
      <c r="D1289" s="205">
        <v>17</v>
      </c>
      <c r="E1289" s="6" t="s">
        <v>212</v>
      </c>
      <c r="F1289" s="6">
        <v>1</v>
      </c>
      <c r="G1289" s="6">
        <v>150</v>
      </c>
      <c r="H1289" s="6">
        <v>150</v>
      </c>
      <c r="I1289" s="6">
        <v>210</v>
      </c>
      <c r="J1289" s="6">
        <f t="shared" si="120"/>
        <v>31500</v>
      </c>
      <c r="K1289" s="6"/>
      <c r="L1289" s="84">
        <f t="shared" si="122"/>
        <v>32142.857142857145</v>
      </c>
      <c r="M1289" s="7"/>
      <c r="N1289" s="7"/>
      <c r="O1289" s="7"/>
      <c r="P1289" s="7"/>
      <c r="Q1289" s="7"/>
      <c r="R1289" s="7"/>
      <c r="S1289" s="119" t="s">
        <v>53</v>
      </c>
      <c r="T1289" s="117">
        <v>1</v>
      </c>
      <c r="U1289" s="10">
        <v>32142.857142857145</v>
      </c>
      <c r="V1289" s="98">
        <f t="shared" si="123"/>
        <v>6.4276605372495791E-5</v>
      </c>
      <c r="W1289" s="119" t="s">
        <v>53</v>
      </c>
      <c r="X1289" s="117">
        <v>1</v>
      </c>
      <c r="Y1289" s="10">
        <v>32142.857142857145</v>
      </c>
      <c r="Z1289" s="98"/>
      <c r="AA1289" s="9">
        <v>11</v>
      </c>
      <c r="AB1289" s="119" t="s">
        <v>53</v>
      </c>
      <c r="AC1289" s="117">
        <v>1</v>
      </c>
      <c r="AD1289" s="10">
        <v>32142.857142857145</v>
      </c>
      <c r="AE1289" s="110">
        <f>(Tabelle1[[#This Row],[gesamter Wärmebedarf unter Berücksichtigung Wirkungsgrad Gasfeuerungsanlage (Gas) '[kWh/a'] 2030]]*0.7)/8760</f>
        <v>2.5684931506849313</v>
      </c>
      <c r="AF1289" s="8">
        <f t="shared" si="121"/>
        <v>6.2141587604349862E-5</v>
      </c>
      <c r="AG1289" s="119" t="s">
        <v>54</v>
      </c>
      <c r="AH1289" s="117">
        <v>1</v>
      </c>
      <c r="AI1289" s="10">
        <v>0</v>
      </c>
      <c r="AJ1289" s="98">
        <f t="shared" si="124"/>
        <v>0</v>
      </c>
      <c r="AK1289" s="119" t="s">
        <v>54</v>
      </c>
      <c r="AL1289" s="117">
        <v>1</v>
      </c>
      <c r="AM1289" s="10">
        <v>0</v>
      </c>
      <c r="AN1289" s="98"/>
      <c r="AO1289" s="119" t="s">
        <v>54</v>
      </c>
      <c r="AP1289" s="117">
        <v>1</v>
      </c>
      <c r="AQ1289" s="10">
        <v>0</v>
      </c>
      <c r="AR1289" s="98">
        <f t="shared" si="125"/>
        <v>0</v>
      </c>
      <c r="AS1289" s="119" t="s">
        <v>54</v>
      </c>
      <c r="AT1289" s="117">
        <v>1</v>
      </c>
      <c r="AU1289" s="10">
        <v>0</v>
      </c>
      <c r="AV1289" s="8"/>
    </row>
    <row r="1290" spans="1:48" x14ac:dyDescent="0.25">
      <c r="A1290" s="6">
        <v>11289</v>
      </c>
      <c r="B1290" s="6">
        <v>449775</v>
      </c>
      <c r="C1290" s="6">
        <v>5424633</v>
      </c>
      <c r="D1290" s="205">
        <v>13</v>
      </c>
      <c r="E1290" s="6" t="s">
        <v>211</v>
      </c>
      <c r="F1290" s="6">
        <v>2</v>
      </c>
      <c r="G1290" s="6">
        <v>112</v>
      </c>
      <c r="H1290" s="6">
        <v>224</v>
      </c>
      <c r="I1290" s="6">
        <v>280</v>
      </c>
      <c r="J1290" s="6">
        <f t="shared" si="120"/>
        <v>62720</v>
      </c>
      <c r="K1290" s="6"/>
      <c r="L1290" s="84">
        <f t="shared" si="122"/>
        <v>64000</v>
      </c>
      <c r="M1290" s="7"/>
      <c r="N1290" s="7"/>
      <c r="O1290" s="7"/>
      <c r="P1290" s="7"/>
      <c r="Q1290" s="7"/>
      <c r="R1290" s="7"/>
      <c r="S1290" s="119" t="s">
        <v>54</v>
      </c>
      <c r="T1290" s="117">
        <v>2</v>
      </c>
      <c r="U1290" s="10">
        <v>0</v>
      </c>
      <c r="V1290" s="98">
        <f t="shared" si="123"/>
        <v>0</v>
      </c>
      <c r="W1290" s="119" t="s">
        <v>54</v>
      </c>
      <c r="X1290" s="117">
        <v>2</v>
      </c>
      <c r="Y1290" s="10">
        <v>0</v>
      </c>
      <c r="Z1290" s="98"/>
      <c r="AA1290" s="9">
        <v>760</v>
      </c>
      <c r="AB1290" s="119" t="s">
        <v>54</v>
      </c>
      <c r="AC1290" s="117">
        <v>2</v>
      </c>
      <c r="AD1290" s="10">
        <v>0</v>
      </c>
      <c r="AE1290" s="110">
        <f>(Tabelle1[[#This Row],[gesamter Wärmebedarf unter Berücksichtigung Wirkungsgrad Gasfeuerungsanlage (Gas) '[kWh/a'] 2030]]*0.7)/8760</f>
        <v>0</v>
      </c>
      <c r="AF1290" s="8">
        <f t="shared" si="121"/>
        <v>0</v>
      </c>
      <c r="AG1290" s="119" t="s">
        <v>54</v>
      </c>
      <c r="AH1290" s="117">
        <v>2</v>
      </c>
      <c r="AI1290" s="10">
        <v>0</v>
      </c>
      <c r="AJ1290" s="98">
        <f t="shared" si="124"/>
        <v>0</v>
      </c>
      <c r="AK1290" s="119" t="s">
        <v>54</v>
      </c>
      <c r="AL1290" s="117">
        <v>2</v>
      </c>
      <c r="AM1290" s="10">
        <v>0</v>
      </c>
      <c r="AN1290" s="98"/>
      <c r="AO1290" s="119" t="s">
        <v>54</v>
      </c>
      <c r="AP1290" s="117">
        <v>2</v>
      </c>
      <c r="AQ1290" s="10">
        <v>0</v>
      </c>
      <c r="AR1290" s="98">
        <f t="shared" si="125"/>
        <v>0</v>
      </c>
      <c r="AS1290" s="119" t="s">
        <v>54</v>
      </c>
      <c r="AT1290" s="117">
        <v>2</v>
      </c>
      <c r="AU1290" s="10">
        <v>0</v>
      </c>
      <c r="AV1290" s="8"/>
    </row>
    <row r="1291" spans="1:48" x14ac:dyDescent="0.25">
      <c r="A1291" s="6">
        <v>11290</v>
      </c>
      <c r="B1291" s="6">
        <v>449798</v>
      </c>
      <c r="C1291" s="6">
        <v>5424619</v>
      </c>
      <c r="D1291" s="205">
        <v>14</v>
      </c>
      <c r="E1291" s="6" t="s">
        <v>212</v>
      </c>
      <c r="F1291" s="6">
        <v>1</v>
      </c>
      <c r="G1291" s="6">
        <v>150</v>
      </c>
      <c r="H1291" s="6">
        <v>150</v>
      </c>
      <c r="I1291" s="6">
        <v>180</v>
      </c>
      <c r="J1291" s="6">
        <f t="shared" si="120"/>
        <v>27000</v>
      </c>
      <c r="K1291" s="6"/>
      <c r="L1291" s="84">
        <f t="shared" si="122"/>
        <v>27551.020408163266</v>
      </c>
      <c r="M1291" s="7"/>
      <c r="N1291" s="7"/>
      <c r="O1291" s="7"/>
      <c r="P1291" s="7"/>
      <c r="Q1291" s="7"/>
      <c r="R1291" s="7"/>
      <c r="S1291" s="119" t="s">
        <v>53</v>
      </c>
      <c r="T1291" s="117">
        <v>1</v>
      </c>
      <c r="U1291" s="10">
        <v>27551.020408163266</v>
      </c>
      <c r="V1291" s="98">
        <f t="shared" si="123"/>
        <v>5.5094233176424957E-5</v>
      </c>
      <c r="W1291" s="119" t="s">
        <v>53</v>
      </c>
      <c r="X1291" s="117">
        <v>1</v>
      </c>
      <c r="Y1291" s="10">
        <v>27551.020408163266</v>
      </c>
      <c r="Z1291" s="98"/>
      <c r="AA1291" s="9">
        <v>1352</v>
      </c>
      <c r="AB1291" s="119" t="s">
        <v>53</v>
      </c>
      <c r="AC1291" s="117">
        <v>1</v>
      </c>
      <c r="AD1291" s="10">
        <v>27551.020408163266</v>
      </c>
      <c r="AE1291" s="110">
        <f>(Tabelle1[[#This Row],[gesamter Wärmebedarf unter Berücksichtigung Wirkungsgrad Gasfeuerungsanlage (Gas) '[kWh/a'] 2030]]*0.7)/8760</f>
        <v>2.2015655577299413</v>
      </c>
      <c r="AF1291" s="8">
        <f t="shared" si="121"/>
        <v>5.3264217946585601E-5</v>
      </c>
      <c r="AG1291" s="119" t="s">
        <v>53</v>
      </c>
      <c r="AH1291" s="117">
        <v>1</v>
      </c>
      <c r="AI1291" s="10">
        <v>27551.020408163266</v>
      </c>
      <c r="AJ1291" s="98">
        <f t="shared" si="124"/>
        <v>2.6179992544963188E-5</v>
      </c>
      <c r="AK1291" s="119" t="s">
        <v>53</v>
      </c>
      <c r="AL1291" s="117">
        <v>1</v>
      </c>
      <c r="AM1291" s="10">
        <v>27551.020408163266</v>
      </c>
      <c r="AN1291" s="98"/>
      <c r="AO1291" s="119" t="s">
        <v>53</v>
      </c>
      <c r="AP1291" s="117">
        <v>1</v>
      </c>
      <c r="AQ1291" s="10">
        <v>27551.020408163266</v>
      </c>
      <c r="AR1291" s="98">
        <f t="shared" si="125"/>
        <v>2.6179992544963188E-5</v>
      </c>
      <c r="AS1291" s="119" t="s">
        <v>53</v>
      </c>
      <c r="AT1291" s="117">
        <v>1</v>
      </c>
      <c r="AU1291" s="10">
        <v>27551.020408163266</v>
      </c>
      <c r="AV1291" s="8"/>
    </row>
    <row r="1292" spans="1:48" x14ac:dyDescent="0.25">
      <c r="A1292" s="6">
        <v>11291</v>
      </c>
      <c r="B1292" s="6">
        <v>449785</v>
      </c>
      <c r="C1292" s="6">
        <v>5424647</v>
      </c>
      <c r="D1292" s="205">
        <v>13</v>
      </c>
      <c r="E1292" s="6" t="s">
        <v>212</v>
      </c>
      <c r="F1292" s="6">
        <v>1</v>
      </c>
      <c r="G1292" s="6">
        <v>150</v>
      </c>
      <c r="H1292" s="6">
        <v>150</v>
      </c>
      <c r="I1292" s="6">
        <v>150</v>
      </c>
      <c r="J1292" s="6">
        <f t="shared" si="120"/>
        <v>22500</v>
      </c>
      <c r="K1292" s="6"/>
      <c r="L1292" s="84">
        <f t="shared" si="122"/>
        <v>22959.18367346939</v>
      </c>
      <c r="M1292" s="7"/>
      <c r="N1292" s="7"/>
      <c r="O1292" s="7"/>
      <c r="P1292" s="7"/>
      <c r="Q1292" s="7"/>
      <c r="R1292" s="7"/>
      <c r="S1292" s="119" t="s">
        <v>53</v>
      </c>
      <c r="T1292" s="117">
        <v>1</v>
      </c>
      <c r="U1292" s="10">
        <v>22959.18367346939</v>
      </c>
      <c r="V1292" s="98">
        <f t="shared" si="123"/>
        <v>4.5911860980354138E-5</v>
      </c>
      <c r="W1292" s="119" t="s">
        <v>53</v>
      </c>
      <c r="X1292" s="117">
        <v>1</v>
      </c>
      <c r="Y1292" s="10">
        <v>22959.18367346939</v>
      </c>
      <c r="Z1292" s="98"/>
      <c r="AA1292" s="9">
        <v>570</v>
      </c>
      <c r="AB1292" s="119" t="s">
        <v>53</v>
      </c>
      <c r="AC1292" s="117">
        <v>1</v>
      </c>
      <c r="AD1292" s="10">
        <v>22959.18367346939</v>
      </c>
      <c r="AE1292" s="110">
        <f>(Tabelle1[[#This Row],[gesamter Wärmebedarf unter Berücksichtigung Wirkungsgrad Gasfeuerungsanlage (Gas) '[kWh/a'] 2030]]*0.7)/8760</f>
        <v>1.8346379647749511</v>
      </c>
      <c r="AF1292" s="8">
        <f t="shared" si="121"/>
        <v>4.4386848288821333E-5</v>
      </c>
      <c r="AG1292" s="119" t="s">
        <v>53</v>
      </c>
      <c r="AH1292" s="117">
        <v>1</v>
      </c>
      <c r="AI1292" s="10">
        <v>22959.18367346939</v>
      </c>
      <c r="AJ1292" s="98">
        <f t="shared" si="124"/>
        <v>2.1816660454135991E-5</v>
      </c>
      <c r="AK1292" s="119" t="s">
        <v>53</v>
      </c>
      <c r="AL1292" s="117">
        <v>1</v>
      </c>
      <c r="AM1292" s="10">
        <v>22959.18367346939</v>
      </c>
      <c r="AN1292" s="98"/>
      <c r="AO1292" s="119" t="s">
        <v>53</v>
      </c>
      <c r="AP1292" s="117">
        <v>1</v>
      </c>
      <c r="AQ1292" s="10">
        <v>22959.18367346939</v>
      </c>
      <c r="AR1292" s="98">
        <f t="shared" si="125"/>
        <v>2.1816660454135991E-5</v>
      </c>
      <c r="AS1292" s="119" t="s">
        <v>54</v>
      </c>
      <c r="AT1292" s="117">
        <v>1</v>
      </c>
      <c r="AU1292" s="10">
        <v>0</v>
      </c>
      <c r="AV1292" s="8"/>
    </row>
    <row r="1293" spans="1:48" x14ac:dyDescent="0.25">
      <c r="A1293" s="6">
        <v>11292</v>
      </c>
      <c r="B1293" s="6">
        <v>449808</v>
      </c>
      <c r="C1293" s="6">
        <v>5424633</v>
      </c>
      <c r="D1293" s="205">
        <v>13</v>
      </c>
      <c r="E1293" s="6" t="s">
        <v>211</v>
      </c>
      <c r="F1293" s="6">
        <v>2</v>
      </c>
      <c r="G1293" s="6">
        <v>112</v>
      </c>
      <c r="H1293" s="6">
        <v>224</v>
      </c>
      <c r="I1293" s="6">
        <v>140</v>
      </c>
      <c r="J1293" s="6">
        <f t="shared" si="120"/>
        <v>31360</v>
      </c>
      <c r="K1293" s="6"/>
      <c r="L1293" s="84">
        <f t="shared" si="122"/>
        <v>32000</v>
      </c>
      <c r="M1293" s="7"/>
      <c r="N1293" s="7"/>
      <c r="O1293" s="7"/>
      <c r="P1293" s="7"/>
      <c r="Q1293" s="7"/>
      <c r="R1293" s="7"/>
      <c r="S1293" s="119" t="s">
        <v>54</v>
      </c>
      <c r="T1293" s="117">
        <v>2</v>
      </c>
      <c r="U1293" s="10">
        <v>0</v>
      </c>
      <c r="V1293" s="98">
        <f t="shared" si="123"/>
        <v>0</v>
      </c>
      <c r="W1293" s="119" t="s">
        <v>54</v>
      </c>
      <c r="X1293" s="117">
        <v>2</v>
      </c>
      <c r="Y1293" s="10">
        <v>0</v>
      </c>
      <c r="Z1293" s="98"/>
      <c r="AA1293" s="9">
        <v>900</v>
      </c>
      <c r="AB1293" s="119" t="s">
        <v>54</v>
      </c>
      <c r="AC1293" s="117">
        <v>2</v>
      </c>
      <c r="AD1293" s="10">
        <v>0</v>
      </c>
      <c r="AE1293" s="110">
        <f>(Tabelle1[[#This Row],[gesamter Wärmebedarf unter Berücksichtigung Wirkungsgrad Gasfeuerungsanlage (Gas) '[kWh/a'] 2030]]*0.7)/8760</f>
        <v>0</v>
      </c>
      <c r="AF1293" s="8">
        <f t="shared" si="121"/>
        <v>0</v>
      </c>
      <c r="AG1293" s="119" t="s">
        <v>54</v>
      </c>
      <c r="AH1293" s="117">
        <v>2</v>
      </c>
      <c r="AI1293" s="10">
        <v>0</v>
      </c>
      <c r="AJ1293" s="98">
        <f t="shared" si="124"/>
        <v>0</v>
      </c>
      <c r="AK1293" s="119" t="s">
        <v>54</v>
      </c>
      <c r="AL1293" s="117">
        <v>2</v>
      </c>
      <c r="AM1293" s="10">
        <v>0</v>
      </c>
      <c r="AN1293" s="98"/>
      <c r="AO1293" s="119" t="s">
        <v>54</v>
      </c>
      <c r="AP1293" s="117">
        <v>2</v>
      </c>
      <c r="AQ1293" s="10">
        <v>0</v>
      </c>
      <c r="AR1293" s="98">
        <f t="shared" si="125"/>
        <v>0</v>
      </c>
      <c r="AS1293" s="119" t="s">
        <v>54</v>
      </c>
      <c r="AT1293" s="117">
        <v>2</v>
      </c>
      <c r="AU1293" s="10">
        <v>0</v>
      </c>
      <c r="AV1293" s="8"/>
    </row>
    <row r="1294" spans="1:48" x14ac:dyDescent="0.25">
      <c r="A1294" s="6">
        <v>11293</v>
      </c>
      <c r="B1294" s="6">
        <v>449796</v>
      </c>
      <c r="C1294" s="6">
        <v>5424662</v>
      </c>
      <c r="D1294" s="205">
        <v>14</v>
      </c>
      <c r="E1294" s="6" t="s">
        <v>195</v>
      </c>
      <c r="F1294" s="6">
        <v>1</v>
      </c>
      <c r="G1294" s="6">
        <v>90</v>
      </c>
      <c r="H1294" s="6">
        <v>90</v>
      </c>
      <c r="I1294" s="6">
        <v>80</v>
      </c>
      <c r="J1294" s="6">
        <f t="shared" si="120"/>
        <v>7200</v>
      </c>
      <c r="K1294" s="6"/>
      <c r="L1294" s="84">
        <f t="shared" si="122"/>
        <v>7346.9387755102043</v>
      </c>
      <c r="M1294" s="7"/>
      <c r="N1294" s="7"/>
      <c r="O1294" s="7"/>
      <c r="P1294" s="7"/>
      <c r="Q1294" s="7"/>
      <c r="R1294" s="7"/>
      <c r="S1294" s="119" t="s">
        <v>53</v>
      </c>
      <c r="T1294" s="117">
        <v>1</v>
      </c>
      <c r="U1294" s="10">
        <v>7346.9387755102043</v>
      </c>
      <c r="V1294" s="98">
        <f t="shared" si="123"/>
        <v>1.4691795513713324E-5</v>
      </c>
      <c r="W1294" s="119" t="s">
        <v>53</v>
      </c>
      <c r="X1294" s="117">
        <v>1</v>
      </c>
      <c r="Y1294" s="10">
        <v>7346.9387755102043</v>
      </c>
      <c r="Z1294" s="98"/>
      <c r="AA1294" s="9">
        <v>212</v>
      </c>
      <c r="AB1294" s="119" t="s">
        <v>53</v>
      </c>
      <c r="AC1294" s="117">
        <v>1</v>
      </c>
      <c r="AD1294" s="10">
        <v>7346.9387755102043</v>
      </c>
      <c r="AE1294" s="110">
        <f>(Tabelle1[[#This Row],[gesamter Wärmebedarf unter Berücksichtigung Wirkungsgrad Gasfeuerungsanlage (Gas) '[kWh/a'] 2030]]*0.7)/8760</f>
        <v>0.58708414872798442</v>
      </c>
      <c r="AF1294" s="8">
        <f t="shared" si="121"/>
        <v>1.4203791452422828E-5</v>
      </c>
      <c r="AG1294" s="119" t="s">
        <v>53</v>
      </c>
      <c r="AH1294" s="117">
        <v>1</v>
      </c>
      <c r="AI1294" s="10">
        <v>7346.9387755102043</v>
      </c>
      <c r="AJ1294" s="98">
        <f t="shared" si="124"/>
        <v>6.9813313453235175E-6</v>
      </c>
      <c r="AK1294" s="119" t="s">
        <v>53</v>
      </c>
      <c r="AL1294" s="117">
        <v>1</v>
      </c>
      <c r="AM1294" s="10">
        <v>7346.9387755102043</v>
      </c>
      <c r="AN1294" s="98"/>
      <c r="AO1294" s="119" t="s">
        <v>53</v>
      </c>
      <c r="AP1294" s="117">
        <v>1</v>
      </c>
      <c r="AQ1294" s="10">
        <v>7346.9387755102043</v>
      </c>
      <c r="AR1294" s="98">
        <f t="shared" si="125"/>
        <v>6.9813313453235175E-6</v>
      </c>
      <c r="AS1294" s="119" t="s">
        <v>54</v>
      </c>
      <c r="AT1294" s="117">
        <v>1</v>
      </c>
      <c r="AU1294" s="10">
        <v>0</v>
      </c>
      <c r="AV1294" s="8"/>
    </row>
    <row r="1295" spans="1:48" x14ac:dyDescent="0.25">
      <c r="A1295" s="6">
        <v>11294</v>
      </c>
      <c r="B1295" s="6">
        <v>449820</v>
      </c>
      <c r="C1295" s="6">
        <v>5424646</v>
      </c>
      <c r="D1295" s="205">
        <v>15</v>
      </c>
      <c r="E1295" s="6" t="s">
        <v>212</v>
      </c>
      <c r="F1295" s="6">
        <v>1</v>
      </c>
      <c r="G1295" s="6">
        <v>150</v>
      </c>
      <c r="H1295" s="6">
        <v>150</v>
      </c>
      <c r="I1295" s="6">
        <v>140</v>
      </c>
      <c r="J1295" s="6">
        <f t="shared" si="120"/>
        <v>21000</v>
      </c>
      <c r="K1295" s="6"/>
      <c r="L1295" s="84">
        <f t="shared" si="122"/>
        <v>21428.571428571428</v>
      </c>
      <c r="M1295" s="7"/>
      <c r="N1295" s="7"/>
      <c r="O1295" s="7"/>
      <c r="P1295" s="7"/>
      <c r="Q1295" s="7"/>
      <c r="R1295" s="7"/>
      <c r="S1295" s="119" t="s">
        <v>53</v>
      </c>
      <c r="T1295" s="117">
        <v>1</v>
      </c>
      <c r="U1295" s="10">
        <v>21428.571428571428</v>
      </c>
      <c r="V1295" s="98">
        <f t="shared" si="123"/>
        <v>4.2851070248330516E-5</v>
      </c>
      <c r="W1295" s="119" t="s">
        <v>53</v>
      </c>
      <c r="X1295" s="117">
        <v>1</v>
      </c>
      <c r="Y1295" s="10">
        <v>21428.571428571428</v>
      </c>
      <c r="Z1295" s="98"/>
      <c r="AA1295" s="9">
        <v>263</v>
      </c>
      <c r="AB1295" s="119" t="s">
        <v>53</v>
      </c>
      <c r="AC1295" s="117">
        <v>1</v>
      </c>
      <c r="AD1295" s="10">
        <v>21428.571428571428</v>
      </c>
      <c r="AE1295" s="110">
        <f>(Tabelle1[[#This Row],[gesamter Wärmebedarf unter Berücksichtigung Wirkungsgrad Gasfeuerungsanlage (Gas) '[kWh/a'] 2030]]*0.7)/8760</f>
        <v>1.7123287671232874</v>
      </c>
      <c r="AF1295" s="8">
        <f t="shared" si="121"/>
        <v>4.142772506956657E-5</v>
      </c>
      <c r="AG1295" s="119" t="s">
        <v>53</v>
      </c>
      <c r="AH1295" s="117">
        <v>1</v>
      </c>
      <c r="AI1295" s="10">
        <v>21428.571428571428</v>
      </c>
      <c r="AJ1295" s="98">
        <f t="shared" si="124"/>
        <v>2.0362216423860254E-5</v>
      </c>
      <c r="AK1295" s="119" t="s">
        <v>53</v>
      </c>
      <c r="AL1295" s="117">
        <v>1</v>
      </c>
      <c r="AM1295" s="10">
        <v>21428.571428571428</v>
      </c>
      <c r="AN1295" s="98"/>
      <c r="AO1295" s="119" t="s">
        <v>53</v>
      </c>
      <c r="AP1295" s="117">
        <v>1</v>
      </c>
      <c r="AQ1295" s="10">
        <v>21428.571428571428</v>
      </c>
      <c r="AR1295" s="98">
        <f t="shared" si="125"/>
        <v>2.0362216423860254E-5</v>
      </c>
      <c r="AS1295" s="119" t="s">
        <v>53</v>
      </c>
      <c r="AT1295" s="117">
        <v>1</v>
      </c>
      <c r="AU1295" s="10">
        <v>21428.571428571428</v>
      </c>
      <c r="AV1295" s="8"/>
    </row>
    <row r="1296" spans="1:48" x14ac:dyDescent="0.25">
      <c r="A1296" s="6">
        <v>11295</v>
      </c>
      <c r="B1296" s="6">
        <v>449829</v>
      </c>
      <c r="C1296" s="6">
        <v>5424644</v>
      </c>
      <c r="D1296" s="205">
        <v>23</v>
      </c>
      <c r="E1296" s="6" t="s">
        <v>212</v>
      </c>
      <c r="F1296" s="6">
        <v>1</v>
      </c>
      <c r="G1296" s="6">
        <v>150</v>
      </c>
      <c r="H1296" s="6">
        <v>150</v>
      </c>
      <c r="I1296" s="6">
        <v>40</v>
      </c>
      <c r="J1296" s="6">
        <f t="shared" si="120"/>
        <v>6000</v>
      </c>
      <c r="K1296" s="6"/>
      <c r="L1296" s="84">
        <f t="shared" si="122"/>
        <v>6122.4489795918371</v>
      </c>
      <c r="M1296" s="7"/>
      <c r="N1296" s="7"/>
      <c r="O1296" s="7"/>
      <c r="P1296" s="7"/>
      <c r="Q1296" s="7"/>
      <c r="R1296" s="7"/>
      <c r="S1296" s="119" t="s">
        <v>53</v>
      </c>
      <c r="T1296" s="117">
        <v>1</v>
      </c>
      <c r="U1296" s="10">
        <v>6122.4489795918371</v>
      </c>
      <c r="V1296" s="98">
        <f t="shared" si="123"/>
        <v>1.2243162928094433E-5</v>
      </c>
      <c r="W1296" s="119" t="s">
        <v>53</v>
      </c>
      <c r="X1296" s="117">
        <v>1</v>
      </c>
      <c r="Y1296" s="10">
        <v>6122.4489795918371</v>
      </c>
      <c r="Z1296" s="98"/>
      <c r="AA1296" s="9">
        <v>1364</v>
      </c>
      <c r="AB1296" s="119" t="s">
        <v>53</v>
      </c>
      <c r="AC1296" s="117">
        <v>1</v>
      </c>
      <c r="AD1296" s="10">
        <v>6122.4489795918371</v>
      </c>
      <c r="AE1296" s="110">
        <f>(Tabelle1[[#This Row],[gesamter Wärmebedarf unter Berücksichtigung Wirkungsgrad Gasfeuerungsanlage (Gas) '[kWh/a'] 2030]]*0.7)/8760</f>
        <v>0.48923679060665359</v>
      </c>
      <c r="AF1296" s="8">
        <f t="shared" si="121"/>
        <v>1.1836492877019022E-5</v>
      </c>
      <c r="AG1296" s="119" t="s">
        <v>53</v>
      </c>
      <c r="AH1296" s="117">
        <v>1</v>
      </c>
      <c r="AI1296" s="10">
        <v>6122.4489795918371</v>
      </c>
      <c r="AJ1296" s="98">
        <f t="shared" si="124"/>
        <v>5.8177761211029311E-6</v>
      </c>
      <c r="AK1296" s="119" t="s">
        <v>53</v>
      </c>
      <c r="AL1296" s="117">
        <v>1</v>
      </c>
      <c r="AM1296" s="10">
        <v>6122.4489795918371</v>
      </c>
      <c r="AN1296" s="98"/>
      <c r="AO1296" s="119" t="s">
        <v>53</v>
      </c>
      <c r="AP1296" s="117">
        <v>1</v>
      </c>
      <c r="AQ1296" s="10">
        <v>6122.4489795918371</v>
      </c>
      <c r="AR1296" s="98">
        <f t="shared" si="125"/>
        <v>5.8177761211029311E-6</v>
      </c>
      <c r="AS1296" s="119" t="s">
        <v>53</v>
      </c>
      <c r="AT1296" s="117">
        <v>1</v>
      </c>
      <c r="AU1296" s="10">
        <v>6122.4489795918371</v>
      </c>
      <c r="AV1296" s="8"/>
    </row>
    <row r="1297" spans="1:48" x14ac:dyDescent="0.25">
      <c r="A1297" s="6">
        <v>11296</v>
      </c>
      <c r="B1297" s="6">
        <v>449809</v>
      </c>
      <c r="C1297" s="6">
        <v>5424677</v>
      </c>
      <c r="D1297" s="205">
        <v>13</v>
      </c>
      <c r="E1297" s="6" t="s">
        <v>195</v>
      </c>
      <c r="F1297" s="6">
        <v>1</v>
      </c>
      <c r="G1297" s="6">
        <v>90</v>
      </c>
      <c r="H1297" s="6">
        <v>90</v>
      </c>
      <c r="I1297" s="6">
        <v>70</v>
      </c>
      <c r="J1297" s="6">
        <f t="shared" si="120"/>
        <v>6300</v>
      </c>
      <c r="K1297" s="6"/>
      <c r="L1297" s="84">
        <f t="shared" si="122"/>
        <v>6428.5714285714284</v>
      </c>
      <c r="M1297" s="7"/>
      <c r="N1297" s="7"/>
      <c r="O1297" s="7"/>
      <c r="P1297" s="7"/>
      <c r="Q1297" s="7"/>
      <c r="R1297" s="7"/>
      <c r="S1297" s="119" t="s">
        <v>53</v>
      </c>
      <c r="T1297" s="117">
        <v>1</v>
      </c>
      <c r="U1297" s="10">
        <v>6428.5714285714284</v>
      </c>
      <c r="V1297" s="98">
        <f t="shared" si="123"/>
        <v>1.2855321074499158E-5</v>
      </c>
      <c r="W1297" s="119" t="s">
        <v>53</v>
      </c>
      <c r="X1297" s="117">
        <v>1</v>
      </c>
      <c r="Y1297" s="10">
        <v>6428.5714285714284</v>
      </c>
      <c r="Z1297" s="98"/>
      <c r="AA1297" s="9">
        <v>128</v>
      </c>
      <c r="AB1297" s="119" t="s">
        <v>53</v>
      </c>
      <c r="AC1297" s="117">
        <v>1</v>
      </c>
      <c r="AD1297" s="10">
        <v>6428.5714285714284</v>
      </c>
      <c r="AE1297" s="110">
        <f>(Tabelle1[[#This Row],[gesamter Wärmebedarf unter Berücksichtigung Wirkungsgrad Gasfeuerungsanlage (Gas) '[kWh/a'] 2030]]*0.7)/8760</f>
        <v>0.51369863013698636</v>
      </c>
      <c r="AF1297" s="8">
        <f t="shared" si="121"/>
        <v>1.2428317520869972E-5</v>
      </c>
      <c r="AG1297" s="119" t="s">
        <v>53</v>
      </c>
      <c r="AH1297" s="117">
        <v>1</v>
      </c>
      <c r="AI1297" s="10">
        <v>6428.5714285714284</v>
      </c>
      <c r="AJ1297" s="98">
        <f t="shared" si="124"/>
        <v>6.1086649271580767E-6</v>
      </c>
      <c r="AK1297" s="119" t="s">
        <v>53</v>
      </c>
      <c r="AL1297" s="117">
        <v>1</v>
      </c>
      <c r="AM1297" s="10">
        <v>6428.5714285714284</v>
      </c>
      <c r="AN1297" s="98"/>
      <c r="AO1297" s="119" t="s">
        <v>53</v>
      </c>
      <c r="AP1297" s="117">
        <v>1</v>
      </c>
      <c r="AQ1297" s="10">
        <v>6428.5714285714284</v>
      </c>
      <c r="AR1297" s="98">
        <f t="shared" si="125"/>
        <v>6.1086649271580767E-6</v>
      </c>
      <c r="AS1297" s="119" t="s">
        <v>53</v>
      </c>
      <c r="AT1297" s="117">
        <v>1</v>
      </c>
      <c r="AU1297" s="10">
        <v>6428.5714285714284</v>
      </c>
      <c r="AV1297" s="8"/>
    </row>
    <row r="1298" spans="1:48" x14ac:dyDescent="0.25">
      <c r="A1298" s="6">
        <v>11297</v>
      </c>
      <c r="B1298" s="6">
        <v>449831</v>
      </c>
      <c r="C1298" s="6">
        <v>5424661</v>
      </c>
      <c r="D1298" s="205">
        <v>14</v>
      </c>
      <c r="E1298" s="75" t="s">
        <v>210</v>
      </c>
      <c r="F1298" s="6">
        <v>6.73</v>
      </c>
      <c r="G1298" s="6">
        <v>70</v>
      </c>
      <c r="H1298" s="6">
        <v>471.1</v>
      </c>
      <c r="I1298" s="6">
        <v>160</v>
      </c>
      <c r="J1298" s="6">
        <f t="shared" si="120"/>
        <v>75376</v>
      </c>
      <c r="K1298" s="6"/>
      <c r="L1298" s="84">
        <f t="shared" si="122"/>
        <v>76914.28571428571</v>
      </c>
      <c r="M1298" s="7"/>
      <c r="N1298" s="7"/>
      <c r="O1298" s="7"/>
      <c r="P1298" s="7"/>
      <c r="Q1298" s="7"/>
      <c r="R1298" s="7"/>
      <c r="S1298" s="119" t="s">
        <v>54</v>
      </c>
      <c r="T1298" s="117">
        <v>6.73</v>
      </c>
      <c r="U1298" s="10">
        <v>0</v>
      </c>
      <c r="V1298" s="98">
        <f t="shared" si="123"/>
        <v>0</v>
      </c>
      <c r="W1298" s="119" t="s">
        <v>54</v>
      </c>
      <c r="X1298" s="117">
        <v>6.73</v>
      </c>
      <c r="Y1298" s="10">
        <v>0</v>
      </c>
      <c r="Z1298" s="98"/>
      <c r="AA1298" s="9">
        <v>1252</v>
      </c>
      <c r="AB1298" s="119" t="s">
        <v>54</v>
      </c>
      <c r="AC1298" s="117">
        <v>6.73</v>
      </c>
      <c r="AD1298" s="10">
        <v>0</v>
      </c>
      <c r="AE1298" s="110">
        <f>(Tabelle1[[#This Row],[gesamter Wärmebedarf unter Berücksichtigung Wirkungsgrad Gasfeuerungsanlage (Gas) '[kWh/a'] 2030]]*0.7)/8760</f>
        <v>0</v>
      </c>
      <c r="AF1298" s="8">
        <f t="shared" si="121"/>
        <v>0</v>
      </c>
      <c r="AG1298" s="119" t="s">
        <v>54</v>
      </c>
      <c r="AH1298" s="117">
        <v>6.73</v>
      </c>
      <c r="AI1298" s="10">
        <v>0</v>
      </c>
      <c r="AJ1298" s="98">
        <f t="shared" si="124"/>
        <v>0</v>
      </c>
      <c r="AK1298" s="119" t="s">
        <v>54</v>
      </c>
      <c r="AL1298" s="117">
        <v>6.73</v>
      </c>
      <c r="AM1298" s="10">
        <v>0</v>
      </c>
      <c r="AN1298" s="98"/>
      <c r="AO1298" s="119" t="s">
        <v>54</v>
      </c>
      <c r="AP1298" s="117">
        <v>6.73</v>
      </c>
      <c r="AQ1298" s="10">
        <v>0</v>
      </c>
      <c r="AR1298" s="98">
        <f t="shared" si="125"/>
        <v>0</v>
      </c>
      <c r="AS1298" s="119" t="s">
        <v>54</v>
      </c>
      <c r="AT1298" s="117">
        <v>6.73</v>
      </c>
      <c r="AU1298" s="10">
        <v>0</v>
      </c>
      <c r="AV1298" s="8"/>
    </row>
    <row r="1299" spans="1:48" x14ac:dyDescent="0.25">
      <c r="A1299" s="6">
        <v>11298</v>
      </c>
      <c r="B1299" s="6">
        <v>449819</v>
      </c>
      <c r="C1299" s="6">
        <v>5424691</v>
      </c>
      <c r="D1299" s="205">
        <v>14</v>
      </c>
      <c r="E1299" s="6" t="s">
        <v>212</v>
      </c>
      <c r="F1299" s="6">
        <v>1</v>
      </c>
      <c r="G1299" s="6">
        <v>150</v>
      </c>
      <c r="H1299" s="6">
        <v>150</v>
      </c>
      <c r="I1299" s="6">
        <v>90</v>
      </c>
      <c r="J1299" s="6">
        <f t="shared" si="120"/>
        <v>13500</v>
      </c>
      <c r="K1299" s="6"/>
      <c r="L1299" s="84">
        <f t="shared" si="122"/>
        <v>13775.510204081633</v>
      </c>
      <c r="M1299" s="7"/>
      <c r="N1299" s="7"/>
      <c r="O1299" s="7"/>
      <c r="P1299" s="7"/>
      <c r="Q1299" s="7"/>
      <c r="R1299" s="7"/>
      <c r="S1299" s="119" t="s">
        <v>53</v>
      </c>
      <c r="T1299" s="117">
        <v>1</v>
      </c>
      <c r="U1299" s="10">
        <v>13775.510204081633</v>
      </c>
      <c r="V1299" s="98">
        <f t="shared" si="123"/>
        <v>2.7547116588212479E-5</v>
      </c>
      <c r="W1299" s="119" t="s">
        <v>53</v>
      </c>
      <c r="X1299" s="117">
        <v>1</v>
      </c>
      <c r="Y1299" s="10">
        <v>13775.510204081633</v>
      </c>
      <c r="Z1299" s="98"/>
      <c r="AA1299" s="9">
        <v>157</v>
      </c>
      <c r="AB1299" s="119" t="s">
        <v>53</v>
      </c>
      <c r="AC1299" s="117">
        <v>1</v>
      </c>
      <c r="AD1299" s="10">
        <v>13775.510204081633</v>
      </c>
      <c r="AE1299" s="110">
        <f>(Tabelle1[[#This Row],[gesamter Wärmebedarf unter Berücksichtigung Wirkungsgrad Gasfeuerungsanlage (Gas) '[kWh/a'] 2030]]*0.7)/8760</f>
        <v>1.1007827788649707</v>
      </c>
      <c r="AF1299" s="8">
        <f t="shared" si="121"/>
        <v>2.66321089732928E-5</v>
      </c>
      <c r="AG1299" s="119" t="s">
        <v>53</v>
      </c>
      <c r="AH1299" s="117">
        <v>1</v>
      </c>
      <c r="AI1299" s="10">
        <v>13775.510204081633</v>
      </c>
      <c r="AJ1299" s="98">
        <f t="shared" si="124"/>
        <v>1.3089996272481594E-5</v>
      </c>
      <c r="AK1299" s="119" t="s">
        <v>53</v>
      </c>
      <c r="AL1299" s="117">
        <v>1</v>
      </c>
      <c r="AM1299" s="10">
        <v>13775.510204081633</v>
      </c>
      <c r="AN1299" s="98"/>
      <c r="AO1299" s="119" t="s">
        <v>53</v>
      </c>
      <c r="AP1299" s="117">
        <v>1</v>
      </c>
      <c r="AQ1299" s="10">
        <v>13775.510204081633</v>
      </c>
      <c r="AR1299" s="98">
        <f t="shared" si="125"/>
        <v>1.3089996272481594E-5</v>
      </c>
      <c r="AS1299" s="119" t="s">
        <v>53</v>
      </c>
      <c r="AT1299" s="117">
        <v>1</v>
      </c>
      <c r="AU1299" s="10">
        <v>13775.510204081633</v>
      </c>
      <c r="AV1299" s="8"/>
    </row>
    <row r="1300" spans="1:48" x14ac:dyDescent="0.25">
      <c r="A1300" s="6">
        <v>11299</v>
      </c>
      <c r="B1300" s="6">
        <v>449831</v>
      </c>
      <c r="C1300" s="6">
        <v>5424704</v>
      </c>
      <c r="D1300" s="205">
        <v>13</v>
      </c>
      <c r="E1300" s="6" t="s">
        <v>212</v>
      </c>
      <c r="F1300" s="6">
        <v>1</v>
      </c>
      <c r="G1300" s="6">
        <v>150</v>
      </c>
      <c r="H1300" s="6">
        <v>150</v>
      </c>
      <c r="I1300" s="6">
        <v>150</v>
      </c>
      <c r="J1300" s="6">
        <f t="shared" si="120"/>
        <v>22500</v>
      </c>
      <c r="K1300" s="6"/>
      <c r="L1300" s="84">
        <f t="shared" si="122"/>
        <v>22959.18367346939</v>
      </c>
      <c r="M1300" s="7"/>
      <c r="N1300" s="7"/>
      <c r="O1300" s="7"/>
      <c r="P1300" s="7"/>
      <c r="Q1300" s="7"/>
      <c r="R1300" s="7"/>
      <c r="S1300" s="119" t="s">
        <v>54</v>
      </c>
      <c r="T1300" s="117">
        <v>1</v>
      </c>
      <c r="U1300" s="10">
        <v>0</v>
      </c>
      <c r="V1300" s="98">
        <f t="shared" si="123"/>
        <v>0</v>
      </c>
      <c r="W1300" s="119" t="s">
        <v>54</v>
      </c>
      <c r="X1300" s="117">
        <v>1</v>
      </c>
      <c r="Y1300" s="10">
        <v>0</v>
      </c>
      <c r="Z1300" s="98"/>
      <c r="AA1300" s="9">
        <v>282</v>
      </c>
      <c r="AB1300" s="119" t="s">
        <v>54</v>
      </c>
      <c r="AC1300" s="117">
        <v>1</v>
      </c>
      <c r="AD1300" s="10">
        <v>0</v>
      </c>
      <c r="AE1300" s="110">
        <f>(Tabelle1[[#This Row],[gesamter Wärmebedarf unter Berücksichtigung Wirkungsgrad Gasfeuerungsanlage (Gas) '[kWh/a'] 2030]]*0.7)/8760</f>
        <v>0</v>
      </c>
      <c r="AF1300" s="8">
        <f t="shared" si="121"/>
        <v>0</v>
      </c>
      <c r="AG1300" s="119" t="s">
        <v>54</v>
      </c>
      <c r="AH1300" s="117">
        <v>1</v>
      </c>
      <c r="AI1300" s="10">
        <v>0</v>
      </c>
      <c r="AJ1300" s="98">
        <f t="shared" si="124"/>
        <v>0</v>
      </c>
      <c r="AK1300" s="119" t="s">
        <v>54</v>
      </c>
      <c r="AL1300" s="117">
        <v>1</v>
      </c>
      <c r="AM1300" s="10">
        <v>0</v>
      </c>
      <c r="AN1300" s="98"/>
      <c r="AO1300" s="119" t="s">
        <v>54</v>
      </c>
      <c r="AP1300" s="117">
        <v>1</v>
      </c>
      <c r="AQ1300" s="10">
        <v>0</v>
      </c>
      <c r="AR1300" s="98">
        <f t="shared" si="125"/>
        <v>0</v>
      </c>
      <c r="AS1300" s="119" t="s">
        <v>54</v>
      </c>
      <c r="AT1300" s="117">
        <v>1</v>
      </c>
      <c r="AU1300" s="10">
        <v>0</v>
      </c>
      <c r="AV1300" s="8"/>
    </row>
    <row r="1301" spans="1:48" x14ac:dyDescent="0.25">
      <c r="A1301" s="6">
        <v>11300</v>
      </c>
      <c r="B1301" s="6">
        <v>449798</v>
      </c>
      <c r="C1301" s="6">
        <v>5424533</v>
      </c>
      <c r="D1301" s="205">
        <v>16</v>
      </c>
      <c r="E1301" s="6" t="s">
        <v>212</v>
      </c>
      <c r="F1301" s="6">
        <v>1</v>
      </c>
      <c r="G1301" s="6">
        <v>150</v>
      </c>
      <c r="H1301" s="6">
        <v>150</v>
      </c>
      <c r="I1301" s="6">
        <v>120</v>
      </c>
      <c r="J1301" s="6">
        <f t="shared" si="120"/>
        <v>18000</v>
      </c>
      <c r="K1301" s="6"/>
      <c r="L1301" s="84">
        <f t="shared" si="122"/>
        <v>18367.34693877551</v>
      </c>
      <c r="M1301" s="7"/>
      <c r="N1301" s="7"/>
      <c r="O1301" s="7"/>
      <c r="P1301" s="7"/>
      <c r="Q1301" s="7"/>
      <c r="R1301" s="7"/>
      <c r="S1301" s="119" t="s">
        <v>54</v>
      </c>
      <c r="T1301" s="117">
        <v>1</v>
      </c>
      <c r="U1301" s="10">
        <v>0</v>
      </c>
      <c r="V1301" s="98">
        <f t="shared" si="123"/>
        <v>0</v>
      </c>
      <c r="W1301" s="119" t="s">
        <v>54</v>
      </c>
      <c r="X1301" s="117">
        <v>1</v>
      </c>
      <c r="Y1301" s="10">
        <v>0</v>
      </c>
      <c r="Z1301" s="98"/>
      <c r="AA1301" s="9">
        <v>1738</v>
      </c>
      <c r="AB1301" s="119" t="s">
        <v>54</v>
      </c>
      <c r="AC1301" s="117">
        <v>1</v>
      </c>
      <c r="AD1301" s="10">
        <v>0</v>
      </c>
      <c r="AE1301" s="110">
        <f>(Tabelle1[[#This Row],[gesamter Wärmebedarf unter Berücksichtigung Wirkungsgrad Gasfeuerungsanlage (Gas) '[kWh/a'] 2030]]*0.7)/8760</f>
        <v>0</v>
      </c>
      <c r="AF1301" s="8">
        <f t="shared" si="121"/>
        <v>0</v>
      </c>
      <c r="AG1301" s="119" t="s">
        <v>54</v>
      </c>
      <c r="AH1301" s="117">
        <v>1</v>
      </c>
      <c r="AI1301" s="10">
        <v>0</v>
      </c>
      <c r="AJ1301" s="98">
        <f t="shared" si="124"/>
        <v>0</v>
      </c>
      <c r="AK1301" s="119" t="s">
        <v>54</v>
      </c>
      <c r="AL1301" s="117">
        <v>1</v>
      </c>
      <c r="AM1301" s="10">
        <v>0</v>
      </c>
      <c r="AN1301" s="98"/>
      <c r="AO1301" s="119" t="s">
        <v>54</v>
      </c>
      <c r="AP1301" s="117">
        <v>1</v>
      </c>
      <c r="AQ1301" s="10">
        <v>0</v>
      </c>
      <c r="AR1301" s="98">
        <f t="shared" si="125"/>
        <v>0</v>
      </c>
      <c r="AS1301" s="119" t="s">
        <v>54</v>
      </c>
      <c r="AT1301" s="117">
        <v>1</v>
      </c>
      <c r="AU1301" s="10">
        <v>0</v>
      </c>
      <c r="AV1301" s="8"/>
    </row>
    <row r="1302" spans="1:48" x14ac:dyDescent="0.25">
      <c r="A1302" s="6">
        <v>11301</v>
      </c>
      <c r="B1302" s="6">
        <v>449808</v>
      </c>
      <c r="C1302" s="6">
        <v>5424546</v>
      </c>
      <c r="D1302" s="205">
        <v>17</v>
      </c>
      <c r="E1302" s="6" t="s">
        <v>212</v>
      </c>
      <c r="F1302" s="6">
        <v>1</v>
      </c>
      <c r="G1302" s="6">
        <v>150</v>
      </c>
      <c r="H1302" s="6">
        <v>150</v>
      </c>
      <c r="I1302" s="6">
        <v>160</v>
      </c>
      <c r="J1302" s="6">
        <f t="shared" si="120"/>
        <v>24000</v>
      </c>
      <c r="K1302" s="6"/>
      <c r="L1302" s="84">
        <f t="shared" si="122"/>
        <v>24489.795918367348</v>
      </c>
      <c r="M1302" s="7"/>
      <c r="N1302" s="7"/>
      <c r="O1302" s="7"/>
      <c r="P1302" s="7"/>
      <c r="Q1302" s="7"/>
      <c r="R1302" s="7"/>
      <c r="S1302" s="119" t="s">
        <v>53</v>
      </c>
      <c r="T1302" s="117">
        <v>1</v>
      </c>
      <c r="U1302" s="10">
        <v>24489.795918367348</v>
      </c>
      <c r="V1302" s="98">
        <f t="shared" si="123"/>
        <v>4.8972651712377733E-5</v>
      </c>
      <c r="W1302" s="119" t="s">
        <v>53</v>
      </c>
      <c r="X1302" s="117">
        <v>1</v>
      </c>
      <c r="Y1302" s="10">
        <v>24489.795918367348</v>
      </c>
      <c r="Z1302" s="98"/>
      <c r="AA1302" s="9">
        <v>93</v>
      </c>
      <c r="AB1302" s="119" t="s">
        <v>53</v>
      </c>
      <c r="AC1302" s="117">
        <v>1</v>
      </c>
      <c r="AD1302" s="10">
        <v>24489.795918367348</v>
      </c>
      <c r="AE1302" s="110">
        <f>(Tabelle1[[#This Row],[gesamter Wärmebedarf unter Berücksichtigung Wirkungsgrad Gasfeuerungsanlage (Gas) '[kWh/a'] 2030]]*0.7)/8760</f>
        <v>1.9569471624266144</v>
      </c>
      <c r="AF1302" s="8">
        <f t="shared" si="121"/>
        <v>4.7345971508076089E-5</v>
      </c>
      <c r="AG1302" s="119" t="s">
        <v>53</v>
      </c>
      <c r="AH1302" s="117">
        <v>1</v>
      </c>
      <c r="AI1302" s="10">
        <v>24489.795918367348</v>
      </c>
      <c r="AJ1302" s="98">
        <f t="shared" si="124"/>
        <v>2.3271104484411725E-5</v>
      </c>
      <c r="AK1302" s="119" t="s">
        <v>53</v>
      </c>
      <c r="AL1302" s="117">
        <v>1</v>
      </c>
      <c r="AM1302" s="10">
        <v>24489.795918367348</v>
      </c>
      <c r="AN1302" s="98"/>
      <c r="AO1302" s="119" t="s">
        <v>53</v>
      </c>
      <c r="AP1302" s="117">
        <v>1</v>
      </c>
      <c r="AQ1302" s="10">
        <v>24489.795918367348</v>
      </c>
      <c r="AR1302" s="98">
        <f t="shared" si="125"/>
        <v>2.3271104484411725E-5</v>
      </c>
      <c r="AS1302" s="119" t="s">
        <v>53</v>
      </c>
      <c r="AT1302" s="117">
        <v>1</v>
      </c>
      <c r="AU1302" s="10">
        <v>24489.795918367348</v>
      </c>
      <c r="AV1302" s="8"/>
    </row>
    <row r="1303" spans="1:48" x14ac:dyDescent="0.25">
      <c r="A1303" s="6">
        <v>11302</v>
      </c>
      <c r="B1303" s="6">
        <v>449823</v>
      </c>
      <c r="C1303" s="6">
        <v>5424564</v>
      </c>
      <c r="D1303" s="205">
        <v>16</v>
      </c>
      <c r="E1303" s="6" t="s">
        <v>212</v>
      </c>
      <c r="F1303" s="6">
        <v>1</v>
      </c>
      <c r="G1303" s="6">
        <v>150</v>
      </c>
      <c r="H1303" s="6">
        <v>150</v>
      </c>
      <c r="I1303" s="6">
        <v>120</v>
      </c>
      <c r="J1303" s="6">
        <f t="shared" si="120"/>
        <v>18000</v>
      </c>
      <c r="K1303" s="6"/>
      <c r="L1303" s="84">
        <f t="shared" si="122"/>
        <v>18367.34693877551</v>
      </c>
      <c r="M1303" s="7"/>
      <c r="N1303" s="7"/>
      <c r="O1303" s="7"/>
      <c r="P1303" s="7"/>
      <c r="Q1303" s="7"/>
      <c r="R1303" s="7"/>
      <c r="S1303" s="119" t="s">
        <v>53</v>
      </c>
      <c r="T1303" s="117">
        <v>1</v>
      </c>
      <c r="U1303" s="10">
        <v>18367.34693877551</v>
      </c>
      <c r="V1303" s="98">
        <f t="shared" si="123"/>
        <v>3.6729488784283305E-5</v>
      </c>
      <c r="W1303" s="119" t="s">
        <v>53</v>
      </c>
      <c r="X1303" s="117">
        <v>1</v>
      </c>
      <c r="Y1303" s="10">
        <v>18367.34693877551</v>
      </c>
      <c r="Z1303" s="98"/>
      <c r="AA1303" s="9">
        <v>774</v>
      </c>
      <c r="AB1303" s="119" t="s">
        <v>53</v>
      </c>
      <c r="AC1303" s="117">
        <v>1</v>
      </c>
      <c r="AD1303" s="10">
        <v>18367.34693877551</v>
      </c>
      <c r="AE1303" s="110">
        <f>(Tabelle1[[#This Row],[gesamter Wärmebedarf unter Berücksichtigung Wirkungsgrad Gasfeuerungsanlage (Gas) '[kWh/a'] 2030]]*0.7)/8760</f>
        <v>1.4677103718199609</v>
      </c>
      <c r="AF1303" s="8">
        <f t="shared" si="121"/>
        <v>3.5509478631057065E-5</v>
      </c>
      <c r="AG1303" s="119" t="s">
        <v>53</v>
      </c>
      <c r="AH1303" s="117">
        <v>1</v>
      </c>
      <c r="AI1303" s="10">
        <v>18367.34693877551</v>
      </c>
      <c r="AJ1303" s="98">
        <f t="shared" si="124"/>
        <v>1.7453328363308793E-5</v>
      </c>
      <c r="AK1303" s="119" t="s">
        <v>53</v>
      </c>
      <c r="AL1303" s="117">
        <v>1</v>
      </c>
      <c r="AM1303" s="10">
        <v>18367.34693877551</v>
      </c>
      <c r="AN1303" s="98"/>
      <c r="AO1303" s="119" t="s">
        <v>53</v>
      </c>
      <c r="AP1303" s="117">
        <v>1</v>
      </c>
      <c r="AQ1303" s="10">
        <v>18367.34693877551</v>
      </c>
      <c r="AR1303" s="98">
        <f t="shared" si="125"/>
        <v>1.7453328363308793E-5</v>
      </c>
      <c r="AS1303" s="119" t="s">
        <v>53</v>
      </c>
      <c r="AT1303" s="117">
        <v>1</v>
      </c>
      <c r="AU1303" s="10">
        <v>18367.34693877551</v>
      </c>
      <c r="AV1303" s="8"/>
    </row>
    <row r="1304" spans="1:48" x14ac:dyDescent="0.25">
      <c r="A1304" s="6">
        <v>11303</v>
      </c>
      <c r="B1304" s="6">
        <v>449834</v>
      </c>
      <c r="C1304" s="6">
        <v>5424577</v>
      </c>
      <c r="D1304" s="205">
        <v>16</v>
      </c>
      <c r="E1304" s="6" t="s">
        <v>195</v>
      </c>
      <c r="F1304" s="6">
        <v>1</v>
      </c>
      <c r="G1304" s="6">
        <v>90</v>
      </c>
      <c r="H1304" s="6">
        <v>90</v>
      </c>
      <c r="I1304" s="6">
        <v>190</v>
      </c>
      <c r="J1304" s="6">
        <f t="shared" si="120"/>
        <v>17100</v>
      </c>
      <c r="K1304" s="6"/>
      <c r="L1304" s="84">
        <f t="shared" si="122"/>
        <v>17448.979591836734</v>
      </c>
      <c r="M1304" s="7"/>
      <c r="N1304" s="7"/>
      <c r="O1304" s="7"/>
      <c r="P1304" s="7"/>
      <c r="Q1304" s="7"/>
      <c r="R1304" s="7"/>
      <c r="S1304" s="119" t="s">
        <v>53</v>
      </c>
      <c r="T1304" s="117">
        <v>1</v>
      </c>
      <c r="U1304" s="10">
        <v>17448.979591836734</v>
      </c>
      <c r="V1304" s="98">
        <f t="shared" si="123"/>
        <v>3.4893014345069138E-5</v>
      </c>
      <c r="W1304" s="119" t="s">
        <v>53</v>
      </c>
      <c r="X1304" s="117">
        <v>1</v>
      </c>
      <c r="Y1304" s="10">
        <v>17448.979591836734</v>
      </c>
      <c r="Z1304" s="98"/>
      <c r="AA1304" s="9">
        <v>29</v>
      </c>
      <c r="AB1304" s="119" t="s">
        <v>53</v>
      </c>
      <c r="AC1304" s="117">
        <v>1</v>
      </c>
      <c r="AD1304" s="10">
        <v>17448.979591836734</v>
      </c>
      <c r="AE1304" s="110">
        <f>(Tabelle1[[#This Row],[gesamter Wärmebedarf unter Berücksichtigung Wirkungsgrad Gasfeuerungsanlage (Gas) '[kWh/a'] 2030]]*0.7)/8760</f>
        <v>1.3943248532289627</v>
      </c>
      <c r="AF1304" s="8">
        <f t="shared" si="121"/>
        <v>3.3734004699504213E-5</v>
      </c>
      <c r="AG1304" s="119" t="s">
        <v>53</v>
      </c>
      <c r="AH1304" s="117">
        <v>1</v>
      </c>
      <c r="AI1304" s="10">
        <v>17448.979591836734</v>
      </c>
      <c r="AJ1304" s="98">
        <f t="shared" si="124"/>
        <v>1.6580661945143356E-5</v>
      </c>
      <c r="AK1304" s="119" t="s">
        <v>53</v>
      </c>
      <c r="AL1304" s="117">
        <v>1</v>
      </c>
      <c r="AM1304" s="10">
        <v>17448.979591836734</v>
      </c>
      <c r="AN1304" s="98"/>
      <c r="AO1304" s="119" t="s">
        <v>53</v>
      </c>
      <c r="AP1304" s="117">
        <v>1</v>
      </c>
      <c r="AQ1304" s="10">
        <v>17448.979591836734</v>
      </c>
      <c r="AR1304" s="98">
        <f t="shared" si="125"/>
        <v>1.6580661945143356E-5</v>
      </c>
      <c r="AS1304" s="119" t="s">
        <v>53</v>
      </c>
      <c r="AT1304" s="117">
        <v>1</v>
      </c>
      <c r="AU1304" s="10">
        <v>17448.979591836734</v>
      </c>
      <c r="AV1304" s="8"/>
    </row>
    <row r="1305" spans="1:48" x14ac:dyDescent="0.25">
      <c r="A1305" s="6">
        <v>11304</v>
      </c>
      <c r="B1305" s="6">
        <v>449847</v>
      </c>
      <c r="C1305" s="6">
        <v>5424592</v>
      </c>
      <c r="D1305" s="205">
        <v>16</v>
      </c>
      <c r="E1305" s="6" t="s">
        <v>212</v>
      </c>
      <c r="F1305" s="6">
        <v>1</v>
      </c>
      <c r="G1305" s="6">
        <v>150</v>
      </c>
      <c r="H1305" s="6">
        <v>150</v>
      </c>
      <c r="I1305" s="6">
        <v>340</v>
      </c>
      <c r="J1305" s="6">
        <f t="shared" si="120"/>
        <v>51000</v>
      </c>
      <c r="K1305" s="6"/>
      <c r="L1305" s="84">
        <f t="shared" si="122"/>
        <v>52040.816326530614</v>
      </c>
      <c r="M1305" s="7"/>
      <c r="N1305" s="7"/>
      <c r="O1305" s="7"/>
      <c r="P1305" s="7"/>
      <c r="Q1305" s="7"/>
      <c r="R1305" s="7"/>
      <c r="S1305" s="119" t="s">
        <v>53</v>
      </c>
      <c r="T1305" s="117">
        <v>1</v>
      </c>
      <c r="U1305" s="10">
        <v>52040.816326530614</v>
      </c>
      <c r="V1305" s="98">
        <f t="shared" si="123"/>
        <v>1.040668848888027E-4</v>
      </c>
      <c r="W1305" s="119" t="s">
        <v>53</v>
      </c>
      <c r="X1305" s="117">
        <v>1</v>
      </c>
      <c r="Y1305" s="10">
        <v>52040.816326530614</v>
      </c>
      <c r="Z1305" s="98"/>
      <c r="AA1305" s="9">
        <v>1328</v>
      </c>
      <c r="AB1305" s="119" t="s">
        <v>53</v>
      </c>
      <c r="AC1305" s="117">
        <v>1</v>
      </c>
      <c r="AD1305" s="10">
        <v>52040.816326530614</v>
      </c>
      <c r="AE1305" s="110">
        <f>(Tabelle1[[#This Row],[gesamter Wärmebedarf unter Berücksichtigung Wirkungsgrad Gasfeuerungsanlage (Gas) '[kWh/a'] 2030]]*0.7)/8760</f>
        <v>4.1585127201565557</v>
      </c>
      <c r="AF1305" s="8">
        <f t="shared" si="121"/>
        <v>1.0061018945466168E-4</v>
      </c>
      <c r="AG1305" s="119" t="s">
        <v>53</v>
      </c>
      <c r="AH1305" s="117">
        <v>1</v>
      </c>
      <c r="AI1305" s="10">
        <v>52040.816326530614</v>
      </c>
      <c r="AJ1305" s="98">
        <f t="shared" si="124"/>
        <v>4.945109702937491E-5</v>
      </c>
      <c r="AK1305" s="119" t="s">
        <v>53</v>
      </c>
      <c r="AL1305" s="117">
        <v>1</v>
      </c>
      <c r="AM1305" s="10">
        <v>52040.816326530614</v>
      </c>
      <c r="AN1305" s="98"/>
      <c r="AO1305" s="119" t="s">
        <v>53</v>
      </c>
      <c r="AP1305" s="117">
        <v>1</v>
      </c>
      <c r="AQ1305" s="10">
        <v>52040.816326530614</v>
      </c>
      <c r="AR1305" s="98">
        <f t="shared" si="125"/>
        <v>4.945109702937491E-5</v>
      </c>
      <c r="AS1305" s="119" t="s">
        <v>53</v>
      </c>
      <c r="AT1305" s="117">
        <v>1</v>
      </c>
      <c r="AU1305" s="10">
        <v>52040.816326530614</v>
      </c>
      <c r="AV1305" s="8"/>
    </row>
    <row r="1306" spans="1:48" x14ac:dyDescent="0.25">
      <c r="A1306" s="6">
        <v>11305</v>
      </c>
      <c r="B1306" s="6">
        <v>449859</v>
      </c>
      <c r="C1306" s="6">
        <v>5424606</v>
      </c>
      <c r="D1306" s="205">
        <v>16</v>
      </c>
      <c r="E1306" s="75" t="s">
        <v>210</v>
      </c>
      <c r="F1306" s="6">
        <v>6.73</v>
      </c>
      <c r="G1306" s="6">
        <v>70</v>
      </c>
      <c r="H1306" s="6">
        <v>471.1</v>
      </c>
      <c r="I1306" s="6">
        <v>310</v>
      </c>
      <c r="J1306" s="6">
        <f t="shared" si="120"/>
        <v>146041</v>
      </c>
      <c r="K1306" s="6"/>
      <c r="L1306" s="84">
        <f t="shared" si="122"/>
        <v>149021.42857142858</v>
      </c>
      <c r="M1306" s="7"/>
      <c r="N1306" s="7"/>
      <c r="O1306" s="7"/>
      <c r="P1306" s="7"/>
      <c r="Q1306" s="7"/>
      <c r="R1306" s="7"/>
      <c r="S1306" s="119" t="s">
        <v>54</v>
      </c>
      <c r="T1306" s="117">
        <v>6.73</v>
      </c>
      <c r="U1306" s="10">
        <v>0</v>
      </c>
      <c r="V1306" s="98">
        <f t="shared" si="123"/>
        <v>0</v>
      </c>
      <c r="W1306" s="119" t="s">
        <v>54</v>
      </c>
      <c r="X1306" s="117">
        <v>6.73</v>
      </c>
      <c r="Y1306" s="10">
        <v>0</v>
      </c>
      <c r="Z1306" s="98"/>
      <c r="AA1306" s="9">
        <v>954</v>
      </c>
      <c r="AB1306" s="119" t="s">
        <v>54</v>
      </c>
      <c r="AC1306" s="117">
        <v>6.73</v>
      </c>
      <c r="AD1306" s="10">
        <v>0</v>
      </c>
      <c r="AE1306" s="110">
        <f>(Tabelle1[[#This Row],[gesamter Wärmebedarf unter Berücksichtigung Wirkungsgrad Gasfeuerungsanlage (Gas) '[kWh/a'] 2030]]*0.7)/8760</f>
        <v>0</v>
      </c>
      <c r="AF1306" s="8">
        <f t="shared" si="121"/>
        <v>0</v>
      </c>
      <c r="AG1306" s="119" t="s">
        <v>54</v>
      </c>
      <c r="AH1306" s="117">
        <v>6.73</v>
      </c>
      <c r="AI1306" s="10">
        <v>0</v>
      </c>
      <c r="AJ1306" s="98">
        <f t="shared" si="124"/>
        <v>0</v>
      </c>
      <c r="AK1306" s="119" t="s">
        <v>54</v>
      </c>
      <c r="AL1306" s="117">
        <v>6.73</v>
      </c>
      <c r="AM1306" s="10">
        <v>0</v>
      </c>
      <c r="AN1306" s="98"/>
      <c r="AO1306" s="119" t="s">
        <v>54</v>
      </c>
      <c r="AP1306" s="117">
        <v>6.73</v>
      </c>
      <c r="AQ1306" s="10">
        <v>0</v>
      </c>
      <c r="AR1306" s="98">
        <f t="shared" si="125"/>
        <v>0</v>
      </c>
      <c r="AS1306" s="119" t="s">
        <v>54</v>
      </c>
      <c r="AT1306" s="117">
        <v>6.73</v>
      </c>
      <c r="AU1306" s="10">
        <v>0</v>
      </c>
      <c r="AV1306" s="8"/>
    </row>
    <row r="1307" spans="1:48" x14ac:dyDescent="0.25">
      <c r="A1307" s="6">
        <v>11306</v>
      </c>
      <c r="B1307" s="6">
        <v>449872</v>
      </c>
      <c r="C1307" s="6">
        <v>5424622</v>
      </c>
      <c r="D1307" s="205">
        <v>16</v>
      </c>
      <c r="E1307" s="6" t="s">
        <v>195</v>
      </c>
      <c r="F1307" s="6">
        <v>1</v>
      </c>
      <c r="G1307" s="6">
        <v>90</v>
      </c>
      <c r="H1307" s="6">
        <v>90</v>
      </c>
      <c r="I1307" s="6">
        <v>60</v>
      </c>
      <c r="J1307" s="6">
        <f t="shared" si="120"/>
        <v>5400</v>
      </c>
      <c r="K1307" s="6"/>
      <c r="L1307" s="84">
        <f t="shared" si="122"/>
        <v>5510.2040816326535</v>
      </c>
      <c r="M1307" s="7"/>
      <c r="N1307" s="7"/>
      <c r="O1307" s="7"/>
      <c r="P1307" s="7"/>
      <c r="Q1307" s="7"/>
      <c r="R1307" s="7"/>
      <c r="S1307" s="119" t="s">
        <v>53</v>
      </c>
      <c r="T1307" s="117">
        <v>1</v>
      </c>
      <c r="U1307" s="10">
        <v>5510.2040816326535</v>
      </c>
      <c r="V1307" s="98">
        <f t="shared" si="123"/>
        <v>1.1018846635284993E-5</v>
      </c>
      <c r="W1307" s="119" t="s">
        <v>53</v>
      </c>
      <c r="X1307" s="117">
        <v>1</v>
      </c>
      <c r="Y1307" s="10">
        <v>5510.2040816326535</v>
      </c>
      <c r="Z1307" s="98"/>
      <c r="AA1307" s="9">
        <v>1064</v>
      </c>
      <c r="AB1307" s="119" t="s">
        <v>53</v>
      </c>
      <c r="AC1307" s="117">
        <v>1</v>
      </c>
      <c r="AD1307" s="10">
        <v>5510.2040816326535</v>
      </c>
      <c r="AE1307" s="110">
        <f>(Tabelle1[[#This Row],[gesamter Wärmebedarf unter Berücksichtigung Wirkungsgrad Gasfeuerungsanlage (Gas) '[kWh/a'] 2030]]*0.7)/8760</f>
        <v>0.44031311154598829</v>
      </c>
      <c r="AF1307" s="8">
        <f t="shared" si="121"/>
        <v>1.065284358931712E-5</v>
      </c>
      <c r="AG1307" s="119" t="s">
        <v>54</v>
      </c>
      <c r="AH1307" s="117">
        <v>1</v>
      </c>
      <c r="AI1307" s="10">
        <v>0</v>
      </c>
      <c r="AJ1307" s="98">
        <f t="shared" si="124"/>
        <v>0</v>
      </c>
      <c r="AK1307" s="119" t="s">
        <v>54</v>
      </c>
      <c r="AL1307" s="117">
        <v>1</v>
      </c>
      <c r="AM1307" s="10">
        <v>0</v>
      </c>
      <c r="AN1307" s="98"/>
      <c r="AO1307" s="119" t="s">
        <v>54</v>
      </c>
      <c r="AP1307" s="117">
        <v>1</v>
      </c>
      <c r="AQ1307" s="10">
        <v>0</v>
      </c>
      <c r="AR1307" s="98">
        <f t="shared" si="125"/>
        <v>0</v>
      </c>
      <c r="AS1307" s="119" t="s">
        <v>54</v>
      </c>
      <c r="AT1307" s="117">
        <v>1</v>
      </c>
      <c r="AU1307" s="10">
        <v>0</v>
      </c>
      <c r="AV1307" s="8"/>
    </row>
    <row r="1308" spans="1:48" x14ac:dyDescent="0.25">
      <c r="A1308" s="6">
        <v>11307</v>
      </c>
      <c r="B1308" s="6">
        <v>449884</v>
      </c>
      <c r="C1308" s="6">
        <v>5424635</v>
      </c>
      <c r="D1308" s="205">
        <v>15</v>
      </c>
      <c r="E1308" s="75" t="s">
        <v>210</v>
      </c>
      <c r="F1308" s="6">
        <v>6.73</v>
      </c>
      <c r="G1308" s="6">
        <v>70</v>
      </c>
      <c r="H1308" s="6">
        <v>471.1</v>
      </c>
      <c r="I1308" s="6">
        <v>170</v>
      </c>
      <c r="J1308" s="6">
        <f t="shared" si="120"/>
        <v>80087</v>
      </c>
      <c r="K1308" s="6"/>
      <c r="L1308" s="84">
        <f t="shared" si="122"/>
        <v>81721.42857142858</v>
      </c>
      <c r="M1308" s="7"/>
      <c r="N1308" s="7"/>
      <c r="O1308" s="7"/>
      <c r="P1308" s="7"/>
      <c r="Q1308" s="7"/>
      <c r="R1308" s="7"/>
      <c r="S1308" s="119" t="s">
        <v>53</v>
      </c>
      <c r="T1308" s="117">
        <v>6.73</v>
      </c>
      <c r="U1308" s="10">
        <v>81721.42857142858</v>
      </c>
      <c r="V1308" s="98">
        <f t="shared" si="123"/>
        <v>1.6341969823704985E-4</v>
      </c>
      <c r="W1308" s="119" t="s">
        <v>53</v>
      </c>
      <c r="X1308" s="117">
        <v>6.73</v>
      </c>
      <c r="Y1308" s="10">
        <v>81721.42857142858</v>
      </c>
      <c r="Z1308" s="98"/>
      <c r="AA1308" s="9">
        <v>426</v>
      </c>
      <c r="AB1308" s="119" t="s">
        <v>53</v>
      </c>
      <c r="AC1308" s="117">
        <v>6.73</v>
      </c>
      <c r="AD1308" s="10">
        <v>81721.42857142858</v>
      </c>
      <c r="AE1308" s="110">
        <f>(Tabelle1[[#This Row],[gesamter Wärmebedarf unter Berücksichtigung Wirkungsgrad Gasfeuerungsanlage (Gas) '[kWh/a'] 2030]]*0.7)/8760</f>
        <v>6.5302511415525117</v>
      </c>
      <c r="AF1308" s="8">
        <f t="shared" si="121"/>
        <v>1.5799153417363709E-4</v>
      </c>
      <c r="AG1308" s="119" t="s">
        <v>53</v>
      </c>
      <c r="AH1308" s="117">
        <v>6.73</v>
      </c>
      <c r="AI1308" s="10">
        <v>81721.42857142858</v>
      </c>
      <c r="AJ1308" s="98">
        <f t="shared" si="124"/>
        <v>7.7654706035128418E-5</v>
      </c>
      <c r="AK1308" s="119" t="s">
        <v>53</v>
      </c>
      <c r="AL1308" s="117">
        <v>6.73</v>
      </c>
      <c r="AM1308" s="10">
        <v>81721.42857142858</v>
      </c>
      <c r="AN1308" s="98"/>
      <c r="AO1308" s="119" t="s">
        <v>54</v>
      </c>
      <c r="AP1308" s="117">
        <v>6.73</v>
      </c>
      <c r="AQ1308" s="10">
        <v>0</v>
      </c>
      <c r="AR1308" s="98">
        <f t="shared" si="125"/>
        <v>0</v>
      </c>
      <c r="AS1308" s="119" t="s">
        <v>54</v>
      </c>
      <c r="AT1308" s="117">
        <v>6.73</v>
      </c>
      <c r="AU1308" s="10">
        <v>0</v>
      </c>
      <c r="AV1308" s="8"/>
    </row>
    <row r="1309" spans="1:48" x14ac:dyDescent="0.25">
      <c r="A1309" s="6">
        <v>11308</v>
      </c>
      <c r="B1309" s="6">
        <v>449882</v>
      </c>
      <c r="C1309" s="6">
        <v>5424667</v>
      </c>
      <c r="D1309" s="205">
        <v>13</v>
      </c>
      <c r="E1309" s="6" t="s">
        <v>212</v>
      </c>
      <c r="F1309" s="6">
        <v>1</v>
      </c>
      <c r="G1309" s="6">
        <v>150</v>
      </c>
      <c r="H1309" s="6">
        <v>150</v>
      </c>
      <c r="I1309" s="6">
        <v>160</v>
      </c>
      <c r="J1309" s="6">
        <f t="shared" si="120"/>
        <v>24000</v>
      </c>
      <c r="K1309" s="6"/>
      <c r="L1309" s="84">
        <f t="shared" si="122"/>
        <v>24489.795918367348</v>
      </c>
      <c r="M1309" s="7"/>
      <c r="N1309" s="7"/>
      <c r="O1309" s="7"/>
      <c r="P1309" s="7"/>
      <c r="Q1309" s="7"/>
      <c r="R1309" s="7"/>
      <c r="S1309" s="119" t="s">
        <v>54</v>
      </c>
      <c r="T1309" s="117">
        <v>1</v>
      </c>
      <c r="U1309" s="10">
        <v>0</v>
      </c>
      <c r="V1309" s="98">
        <f t="shared" si="123"/>
        <v>0</v>
      </c>
      <c r="W1309" s="119" t="s">
        <v>54</v>
      </c>
      <c r="X1309" s="117">
        <v>1</v>
      </c>
      <c r="Y1309" s="10">
        <v>0</v>
      </c>
      <c r="Z1309" s="98"/>
      <c r="AA1309" s="9">
        <v>166</v>
      </c>
      <c r="AB1309" s="119" t="s">
        <v>54</v>
      </c>
      <c r="AC1309" s="117">
        <v>1</v>
      </c>
      <c r="AD1309" s="10">
        <v>0</v>
      </c>
      <c r="AE1309" s="110">
        <f>(Tabelle1[[#This Row],[gesamter Wärmebedarf unter Berücksichtigung Wirkungsgrad Gasfeuerungsanlage (Gas) '[kWh/a'] 2030]]*0.7)/8760</f>
        <v>0</v>
      </c>
      <c r="AF1309" s="8">
        <f t="shared" si="121"/>
        <v>0</v>
      </c>
      <c r="AG1309" s="119" t="s">
        <v>54</v>
      </c>
      <c r="AH1309" s="117">
        <v>1</v>
      </c>
      <c r="AI1309" s="10">
        <v>0</v>
      </c>
      <c r="AJ1309" s="98">
        <f t="shared" si="124"/>
        <v>0</v>
      </c>
      <c r="AK1309" s="119" t="s">
        <v>54</v>
      </c>
      <c r="AL1309" s="117">
        <v>1</v>
      </c>
      <c r="AM1309" s="10">
        <v>0</v>
      </c>
      <c r="AN1309" s="98"/>
      <c r="AO1309" s="119" t="s">
        <v>54</v>
      </c>
      <c r="AP1309" s="117">
        <v>1</v>
      </c>
      <c r="AQ1309" s="10">
        <v>0</v>
      </c>
      <c r="AR1309" s="98">
        <f t="shared" si="125"/>
        <v>0</v>
      </c>
      <c r="AS1309" s="119" t="s">
        <v>54</v>
      </c>
      <c r="AT1309" s="117">
        <v>1</v>
      </c>
      <c r="AU1309" s="10">
        <v>0</v>
      </c>
      <c r="AV1309" s="8"/>
    </row>
    <row r="1310" spans="1:48" x14ac:dyDescent="0.25">
      <c r="A1310" s="6">
        <v>11309</v>
      </c>
      <c r="B1310" s="6">
        <v>449898</v>
      </c>
      <c r="C1310" s="6">
        <v>5424653</v>
      </c>
      <c r="D1310" s="205">
        <v>15</v>
      </c>
      <c r="E1310" s="6" t="s">
        <v>211</v>
      </c>
      <c r="F1310" s="6">
        <v>2</v>
      </c>
      <c r="G1310" s="6">
        <v>112</v>
      </c>
      <c r="H1310" s="6">
        <v>224</v>
      </c>
      <c r="I1310" s="6">
        <v>230</v>
      </c>
      <c r="J1310" s="6">
        <f t="shared" si="120"/>
        <v>51520</v>
      </c>
      <c r="K1310" s="6"/>
      <c r="L1310" s="84">
        <f t="shared" si="122"/>
        <v>52571.428571428572</v>
      </c>
      <c r="M1310" s="7"/>
      <c r="N1310" s="7"/>
      <c r="O1310" s="7"/>
      <c r="P1310" s="7"/>
      <c r="Q1310" s="7"/>
      <c r="R1310" s="7"/>
      <c r="S1310" s="119" t="s">
        <v>53</v>
      </c>
      <c r="T1310" s="117">
        <v>2</v>
      </c>
      <c r="U1310" s="10">
        <v>52571.428571428572</v>
      </c>
      <c r="V1310" s="98">
        <f t="shared" si="123"/>
        <v>1.0512795900923755E-4</v>
      </c>
      <c r="W1310" s="119" t="s">
        <v>53</v>
      </c>
      <c r="X1310" s="117">
        <v>2</v>
      </c>
      <c r="Y1310" s="10">
        <v>52571.428571428572</v>
      </c>
      <c r="Z1310" s="98"/>
      <c r="AA1310" s="9">
        <v>317</v>
      </c>
      <c r="AB1310" s="119" t="s">
        <v>53</v>
      </c>
      <c r="AC1310" s="117">
        <v>2</v>
      </c>
      <c r="AD1310" s="10">
        <v>52571.428571428572</v>
      </c>
      <c r="AE1310" s="110">
        <f>(Tabelle1[[#This Row],[gesamter Wärmebedarf unter Berücksichtigung Wirkungsgrad Gasfeuerungsanlage (Gas) '[kWh/a'] 2030]]*0.7)/8760</f>
        <v>4.2009132420091326</v>
      </c>
      <c r="AF1310" s="8">
        <f t="shared" si="121"/>
        <v>1.0163601883733667E-4</v>
      </c>
      <c r="AG1310" s="119" t="s">
        <v>53</v>
      </c>
      <c r="AH1310" s="117">
        <v>2</v>
      </c>
      <c r="AI1310" s="10">
        <v>52571.428571428572</v>
      </c>
      <c r="AJ1310" s="98">
        <f t="shared" si="124"/>
        <v>4.9955304293203826E-5</v>
      </c>
      <c r="AK1310" s="119" t="s">
        <v>54</v>
      </c>
      <c r="AL1310" s="117">
        <v>2</v>
      </c>
      <c r="AM1310" s="10">
        <v>0</v>
      </c>
      <c r="AN1310" s="98"/>
      <c r="AO1310" s="119" t="s">
        <v>54</v>
      </c>
      <c r="AP1310" s="117">
        <v>2</v>
      </c>
      <c r="AQ1310" s="10">
        <v>0</v>
      </c>
      <c r="AR1310" s="98">
        <f t="shared" si="125"/>
        <v>0</v>
      </c>
      <c r="AS1310" s="119" t="s">
        <v>54</v>
      </c>
      <c r="AT1310" s="117">
        <v>2</v>
      </c>
      <c r="AU1310" s="10">
        <v>0</v>
      </c>
      <c r="AV1310" s="8"/>
    </row>
    <row r="1311" spans="1:48" x14ac:dyDescent="0.25">
      <c r="A1311" s="6">
        <v>11310</v>
      </c>
      <c r="B1311" s="6">
        <v>449917</v>
      </c>
      <c r="C1311" s="6">
        <v>5424680</v>
      </c>
      <c r="D1311" s="205">
        <v>18</v>
      </c>
      <c r="E1311" s="6" t="s">
        <v>195</v>
      </c>
      <c r="F1311" s="6">
        <v>1</v>
      </c>
      <c r="G1311" s="6">
        <v>90</v>
      </c>
      <c r="H1311" s="6">
        <v>90</v>
      </c>
      <c r="I1311" s="6">
        <v>190</v>
      </c>
      <c r="J1311" s="6">
        <f t="shared" si="120"/>
        <v>17100</v>
      </c>
      <c r="K1311" s="6"/>
      <c r="L1311" s="84">
        <f t="shared" si="122"/>
        <v>17448.979591836734</v>
      </c>
      <c r="M1311" s="7"/>
      <c r="N1311" s="7"/>
      <c r="O1311" s="7"/>
      <c r="P1311" s="7"/>
      <c r="Q1311" s="7"/>
      <c r="R1311" s="7"/>
      <c r="S1311" s="119" t="s">
        <v>53</v>
      </c>
      <c r="T1311" s="117">
        <v>1</v>
      </c>
      <c r="U1311" s="10">
        <v>17448.979591836734</v>
      </c>
      <c r="V1311" s="98">
        <f t="shared" si="123"/>
        <v>3.4893014345069138E-5</v>
      </c>
      <c r="W1311" s="119" t="s">
        <v>53</v>
      </c>
      <c r="X1311" s="117">
        <v>1</v>
      </c>
      <c r="Y1311" s="10">
        <v>17448.979591836734</v>
      </c>
      <c r="Z1311" s="98"/>
      <c r="AA1311" s="9">
        <v>792</v>
      </c>
      <c r="AB1311" s="119" t="s">
        <v>53</v>
      </c>
      <c r="AC1311" s="117">
        <v>1</v>
      </c>
      <c r="AD1311" s="10">
        <v>17448.979591836734</v>
      </c>
      <c r="AE1311" s="110">
        <f>(Tabelle1[[#This Row],[gesamter Wärmebedarf unter Berücksichtigung Wirkungsgrad Gasfeuerungsanlage (Gas) '[kWh/a'] 2030]]*0.7)/8760</f>
        <v>1.3943248532289627</v>
      </c>
      <c r="AF1311" s="8">
        <f t="shared" si="121"/>
        <v>3.3734004699504213E-5</v>
      </c>
      <c r="AG1311" s="119" t="s">
        <v>53</v>
      </c>
      <c r="AH1311" s="117">
        <v>1</v>
      </c>
      <c r="AI1311" s="10">
        <v>17448.979591836734</v>
      </c>
      <c r="AJ1311" s="98">
        <f t="shared" si="124"/>
        <v>1.6580661945143356E-5</v>
      </c>
      <c r="AK1311" s="119" t="s">
        <v>53</v>
      </c>
      <c r="AL1311" s="117">
        <v>1</v>
      </c>
      <c r="AM1311" s="10">
        <v>17448.979591836734</v>
      </c>
      <c r="AN1311" s="98"/>
      <c r="AO1311" s="119" t="s">
        <v>53</v>
      </c>
      <c r="AP1311" s="117">
        <v>1</v>
      </c>
      <c r="AQ1311" s="10">
        <v>17448.979591836734</v>
      </c>
      <c r="AR1311" s="98">
        <f t="shared" si="125"/>
        <v>1.6580661945143356E-5</v>
      </c>
      <c r="AS1311" s="119" t="s">
        <v>53</v>
      </c>
      <c r="AT1311" s="117">
        <v>1</v>
      </c>
      <c r="AU1311" s="10">
        <v>17448.979591836734</v>
      </c>
      <c r="AV1311" s="8"/>
    </row>
    <row r="1312" spans="1:48" x14ac:dyDescent="0.25">
      <c r="A1312" s="6">
        <v>11311</v>
      </c>
      <c r="B1312" s="6">
        <v>449916</v>
      </c>
      <c r="C1312" s="6">
        <v>5424694</v>
      </c>
      <c r="D1312" s="205">
        <v>29</v>
      </c>
      <c r="E1312" s="75" t="s">
        <v>210</v>
      </c>
      <c r="F1312" s="6">
        <v>6.73</v>
      </c>
      <c r="G1312" s="6">
        <v>70</v>
      </c>
      <c r="H1312" s="6">
        <v>471.1</v>
      </c>
      <c r="I1312" s="6">
        <v>150</v>
      </c>
      <c r="J1312" s="6">
        <f t="shared" si="120"/>
        <v>70665</v>
      </c>
      <c r="K1312" s="6"/>
      <c r="L1312" s="84">
        <f t="shared" si="122"/>
        <v>72107.142857142855</v>
      </c>
      <c r="M1312" s="7"/>
      <c r="N1312" s="7"/>
      <c r="O1312" s="7"/>
      <c r="P1312" s="7"/>
      <c r="Q1312" s="7"/>
      <c r="R1312" s="7"/>
      <c r="S1312" s="119" t="s">
        <v>53</v>
      </c>
      <c r="T1312" s="117">
        <v>6.73</v>
      </c>
      <c r="U1312" s="10">
        <v>72107.142857142855</v>
      </c>
      <c r="V1312" s="98">
        <f t="shared" si="123"/>
        <v>1.4419385138563219E-4</v>
      </c>
      <c r="W1312" s="119" t="s">
        <v>53</v>
      </c>
      <c r="X1312" s="117">
        <v>6.73</v>
      </c>
      <c r="Y1312" s="10">
        <v>72107.142857142855</v>
      </c>
      <c r="Z1312" s="98"/>
      <c r="AA1312" s="9">
        <v>540</v>
      </c>
      <c r="AB1312" s="119" t="s">
        <v>53</v>
      </c>
      <c r="AC1312" s="117">
        <v>6.73</v>
      </c>
      <c r="AD1312" s="10">
        <v>72107.142857142855</v>
      </c>
      <c r="AE1312" s="110">
        <f>(Tabelle1[[#This Row],[gesamter Wärmebedarf unter Berücksichtigung Wirkungsgrad Gasfeuerungsanlage (Gas) '[kWh/a'] 2030]]*0.7)/8760</f>
        <v>5.7619863013698618</v>
      </c>
      <c r="AF1312" s="8">
        <f t="shared" si="121"/>
        <v>1.3940429485909152E-4</v>
      </c>
      <c r="AG1312" s="119" t="s">
        <v>53</v>
      </c>
      <c r="AH1312" s="117">
        <v>6.73</v>
      </c>
      <c r="AI1312" s="10">
        <v>72107.142857142855</v>
      </c>
      <c r="AJ1312" s="98">
        <f t="shared" si="124"/>
        <v>6.8518858266289754E-5</v>
      </c>
      <c r="AK1312" s="119" t="s">
        <v>53</v>
      </c>
      <c r="AL1312" s="117">
        <v>6.73</v>
      </c>
      <c r="AM1312" s="10">
        <v>72107.142857142855</v>
      </c>
      <c r="AN1312" s="98"/>
      <c r="AO1312" s="119" t="s">
        <v>54</v>
      </c>
      <c r="AP1312" s="117">
        <v>6.73</v>
      </c>
      <c r="AQ1312" s="10">
        <v>0</v>
      </c>
      <c r="AR1312" s="98">
        <f t="shared" si="125"/>
        <v>0</v>
      </c>
      <c r="AS1312" s="119" t="s">
        <v>54</v>
      </c>
      <c r="AT1312" s="117">
        <v>6.73</v>
      </c>
      <c r="AU1312" s="10">
        <v>0</v>
      </c>
      <c r="AV1312" s="8"/>
    </row>
    <row r="1313" spans="1:48" x14ac:dyDescent="0.25">
      <c r="A1313" s="6">
        <v>11312</v>
      </c>
      <c r="B1313" s="6">
        <v>449929</v>
      </c>
      <c r="C1313" s="6">
        <v>5424688</v>
      </c>
      <c r="D1313" s="205">
        <v>15</v>
      </c>
      <c r="E1313" s="75" t="s">
        <v>210</v>
      </c>
      <c r="F1313" s="6">
        <v>6.73</v>
      </c>
      <c r="G1313" s="6">
        <v>70</v>
      </c>
      <c r="H1313" s="6">
        <v>471.1</v>
      </c>
      <c r="I1313" s="6">
        <v>240</v>
      </c>
      <c r="J1313" s="6">
        <f t="shared" si="120"/>
        <v>113064</v>
      </c>
      <c r="K1313" s="6"/>
      <c r="L1313" s="84">
        <f t="shared" si="122"/>
        <v>115371.42857142858</v>
      </c>
      <c r="M1313" s="7"/>
      <c r="N1313" s="7"/>
      <c r="O1313" s="7"/>
      <c r="P1313" s="7"/>
      <c r="Q1313" s="7"/>
      <c r="R1313" s="7"/>
      <c r="S1313" s="119" t="s">
        <v>53</v>
      </c>
      <c r="T1313" s="117">
        <v>6.73</v>
      </c>
      <c r="U1313" s="10">
        <v>115371.42857142858</v>
      </c>
      <c r="V1313" s="98">
        <f t="shared" si="123"/>
        <v>2.3071016221701154E-4</v>
      </c>
      <c r="W1313" s="119" t="s">
        <v>53</v>
      </c>
      <c r="X1313" s="117">
        <v>6.73</v>
      </c>
      <c r="Y1313" s="10">
        <v>115371.42857142858</v>
      </c>
      <c r="Z1313" s="98"/>
      <c r="AA1313" s="9">
        <v>1182</v>
      </c>
      <c r="AB1313" s="119" t="s">
        <v>53</v>
      </c>
      <c r="AC1313" s="117">
        <v>6.73</v>
      </c>
      <c r="AD1313" s="10">
        <v>115371.42857142858</v>
      </c>
      <c r="AE1313" s="110">
        <f>(Tabelle1[[#This Row],[gesamter Wärmebedarf unter Berücksichtigung Wirkungsgrad Gasfeuerungsanlage (Gas) '[kWh/a'] 2030]]*0.7)/8760</f>
        <v>9.2191780821917817</v>
      </c>
      <c r="AF1313" s="8">
        <f t="shared" si="121"/>
        <v>2.2304687177454645E-4</v>
      </c>
      <c r="AG1313" s="119" t="s">
        <v>53</v>
      </c>
      <c r="AH1313" s="117">
        <v>6.73</v>
      </c>
      <c r="AI1313" s="10">
        <v>115371.42857142858</v>
      </c>
      <c r="AJ1313" s="98">
        <f t="shared" si="124"/>
        <v>1.0963017322606365E-4</v>
      </c>
      <c r="AK1313" s="119" t="s">
        <v>53</v>
      </c>
      <c r="AL1313" s="117">
        <v>6.73</v>
      </c>
      <c r="AM1313" s="10">
        <v>115371.42857142858</v>
      </c>
      <c r="AN1313" s="98"/>
      <c r="AO1313" s="119" t="s">
        <v>53</v>
      </c>
      <c r="AP1313" s="117">
        <v>6.73</v>
      </c>
      <c r="AQ1313" s="10">
        <v>115371.42857142858</v>
      </c>
      <c r="AR1313" s="98">
        <f t="shared" si="125"/>
        <v>1.0963017322606365E-4</v>
      </c>
      <c r="AS1313" s="119" t="s">
        <v>53</v>
      </c>
      <c r="AT1313" s="117">
        <v>6.73</v>
      </c>
      <c r="AU1313" s="10">
        <v>115371.42857142858</v>
      </c>
      <c r="AV1313" s="8"/>
    </row>
    <row r="1314" spans="1:48" x14ac:dyDescent="0.25">
      <c r="A1314" s="6">
        <v>11313</v>
      </c>
      <c r="B1314" s="6">
        <v>449935</v>
      </c>
      <c r="C1314" s="6">
        <v>5424705</v>
      </c>
      <c r="D1314" s="205">
        <v>21</v>
      </c>
      <c r="E1314" s="75" t="s">
        <v>210</v>
      </c>
      <c r="F1314" s="6">
        <v>6.73</v>
      </c>
      <c r="G1314" s="6">
        <v>70</v>
      </c>
      <c r="H1314" s="6">
        <v>471.1</v>
      </c>
      <c r="I1314" s="6">
        <v>90</v>
      </c>
      <c r="J1314" s="6">
        <f t="shared" si="120"/>
        <v>42399</v>
      </c>
      <c r="K1314" s="6"/>
      <c r="L1314" s="84">
        <f t="shared" si="122"/>
        <v>43264.285714285717</v>
      </c>
      <c r="M1314" s="7"/>
      <c r="N1314" s="7"/>
      <c r="O1314" s="7"/>
      <c r="P1314" s="7"/>
      <c r="Q1314" s="7"/>
      <c r="R1314" s="7"/>
      <c r="S1314" s="119" t="s">
        <v>54</v>
      </c>
      <c r="T1314" s="117">
        <v>6.73</v>
      </c>
      <c r="U1314" s="10">
        <v>0</v>
      </c>
      <c r="V1314" s="98">
        <f t="shared" si="123"/>
        <v>0</v>
      </c>
      <c r="W1314" s="119" t="s">
        <v>54</v>
      </c>
      <c r="X1314" s="117">
        <v>6.73</v>
      </c>
      <c r="Y1314" s="10">
        <v>0</v>
      </c>
      <c r="Z1314" s="98"/>
      <c r="AA1314" s="9">
        <v>222</v>
      </c>
      <c r="AB1314" s="119" t="s">
        <v>54</v>
      </c>
      <c r="AC1314" s="117">
        <v>6.73</v>
      </c>
      <c r="AD1314" s="10">
        <v>0</v>
      </c>
      <c r="AE1314" s="110">
        <f>(Tabelle1[[#This Row],[gesamter Wärmebedarf unter Berücksichtigung Wirkungsgrad Gasfeuerungsanlage (Gas) '[kWh/a'] 2030]]*0.7)/8760</f>
        <v>0</v>
      </c>
      <c r="AF1314" s="8">
        <f t="shared" si="121"/>
        <v>0</v>
      </c>
      <c r="AG1314" s="119" t="s">
        <v>54</v>
      </c>
      <c r="AH1314" s="117">
        <v>6.73</v>
      </c>
      <c r="AI1314" s="10">
        <v>0</v>
      </c>
      <c r="AJ1314" s="98">
        <f t="shared" si="124"/>
        <v>0</v>
      </c>
      <c r="AK1314" s="119" t="s">
        <v>54</v>
      </c>
      <c r="AL1314" s="117">
        <v>6.73</v>
      </c>
      <c r="AM1314" s="10">
        <v>0</v>
      </c>
      <c r="AN1314" s="98"/>
      <c r="AO1314" s="119" t="s">
        <v>54</v>
      </c>
      <c r="AP1314" s="117">
        <v>6.73</v>
      </c>
      <c r="AQ1314" s="10">
        <v>0</v>
      </c>
      <c r="AR1314" s="98">
        <f t="shared" si="125"/>
        <v>0</v>
      </c>
      <c r="AS1314" s="119" t="s">
        <v>54</v>
      </c>
      <c r="AT1314" s="117">
        <v>6.73</v>
      </c>
      <c r="AU1314" s="10">
        <v>0</v>
      </c>
      <c r="AV1314" s="8"/>
    </row>
    <row r="1315" spans="1:48" x14ac:dyDescent="0.25">
      <c r="A1315" s="6">
        <v>11314</v>
      </c>
      <c r="B1315" s="6">
        <v>449947</v>
      </c>
      <c r="C1315" s="6">
        <v>5424717</v>
      </c>
      <c r="D1315" s="205">
        <v>20</v>
      </c>
      <c r="E1315" s="75" t="s">
        <v>210</v>
      </c>
      <c r="F1315" s="6">
        <v>6.73</v>
      </c>
      <c r="G1315" s="6">
        <v>70</v>
      </c>
      <c r="H1315" s="6">
        <v>471.1</v>
      </c>
      <c r="I1315" s="6">
        <v>150</v>
      </c>
      <c r="J1315" s="6">
        <f t="shared" si="120"/>
        <v>70665</v>
      </c>
      <c r="K1315" s="6"/>
      <c r="L1315" s="84">
        <f t="shared" si="122"/>
        <v>72107.142857142855</v>
      </c>
      <c r="M1315" s="7"/>
      <c r="N1315" s="7"/>
      <c r="O1315" s="7"/>
      <c r="P1315" s="7"/>
      <c r="Q1315" s="7"/>
      <c r="R1315" s="7"/>
      <c r="S1315" s="119" t="s">
        <v>53</v>
      </c>
      <c r="T1315" s="117">
        <v>6.73</v>
      </c>
      <c r="U1315" s="10">
        <v>72107.142857142855</v>
      </c>
      <c r="V1315" s="98">
        <f t="shared" si="123"/>
        <v>1.4419385138563219E-4</v>
      </c>
      <c r="W1315" s="119" t="s">
        <v>53</v>
      </c>
      <c r="X1315" s="117">
        <v>6.73</v>
      </c>
      <c r="Y1315" s="10">
        <v>72107.142857142855</v>
      </c>
      <c r="Z1315" s="98"/>
      <c r="AA1315" s="9">
        <v>1651</v>
      </c>
      <c r="AB1315" s="119" t="s">
        <v>53</v>
      </c>
      <c r="AC1315" s="117">
        <v>6.73</v>
      </c>
      <c r="AD1315" s="10">
        <v>72107.142857142855</v>
      </c>
      <c r="AE1315" s="110">
        <f>(Tabelle1[[#This Row],[gesamter Wärmebedarf unter Berücksichtigung Wirkungsgrad Gasfeuerungsanlage (Gas) '[kWh/a'] 2030]]*0.7)/8760</f>
        <v>5.7619863013698618</v>
      </c>
      <c r="AF1315" s="8">
        <f t="shared" si="121"/>
        <v>1.3940429485909152E-4</v>
      </c>
      <c r="AG1315" s="119" t="s">
        <v>53</v>
      </c>
      <c r="AH1315" s="117">
        <v>6.73</v>
      </c>
      <c r="AI1315" s="10">
        <v>72107.142857142855</v>
      </c>
      <c r="AJ1315" s="98">
        <f t="shared" si="124"/>
        <v>6.8518858266289754E-5</v>
      </c>
      <c r="AK1315" s="119" t="s">
        <v>53</v>
      </c>
      <c r="AL1315" s="117">
        <v>6.73</v>
      </c>
      <c r="AM1315" s="10">
        <v>72107.142857142855</v>
      </c>
      <c r="AN1315" s="98"/>
      <c r="AO1315" s="119" t="s">
        <v>53</v>
      </c>
      <c r="AP1315" s="117">
        <v>6.73</v>
      </c>
      <c r="AQ1315" s="10">
        <v>72107.142857142855</v>
      </c>
      <c r="AR1315" s="98">
        <f t="shared" si="125"/>
        <v>6.8518858266289754E-5</v>
      </c>
      <c r="AS1315" s="119" t="s">
        <v>53</v>
      </c>
      <c r="AT1315" s="117">
        <v>6.73</v>
      </c>
      <c r="AU1315" s="10">
        <v>72107.142857142855</v>
      </c>
      <c r="AV1315" s="8"/>
    </row>
    <row r="1316" spans="1:48" x14ac:dyDescent="0.25">
      <c r="A1316" s="6">
        <v>11315</v>
      </c>
      <c r="B1316" s="6">
        <v>449957</v>
      </c>
      <c r="C1316" s="6">
        <v>5424729</v>
      </c>
      <c r="D1316" s="205">
        <v>19</v>
      </c>
      <c r="E1316" s="75" t="s">
        <v>210</v>
      </c>
      <c r="F1316" s="6">
        <v>6.73</v>
      </c>
      <c r="G1316" s="6">
        <v>70</v>
      </c>
      <c r="H1316" s="6">
        <v>471.1</v>
      </c>
      <c r="I1316" s="6">
        <v>80</v>
      </c>
      <c r="J1316" s="6">
        <f t="shared" si="120"/>
        <v>37688</v>
      </c>
      <c r="K1316" s="6"/>
      <c r="L1316" s="84">
        <f t="shared" si="122"/>
        <v>38457.142857142855</v>
      </c>
      <c r="M1316" s="7"/>
      <c r="N1316" s="7"/>
      <c r="O1316" s="7"/>
      <c r="P1316" s="7"/>
      <c r="Q1316" s="7"/>
      <c r="R1316" s="7"/>
      <c r="S1316" s="119" t="s">
        <v>53</v>
      </c>
      <c r="T1316" s="117">
        <v>6.73</v>
      </c>
      <c r="U1316" s="10">
        <v>38457.142857142855</v>
      </c>
      <c r="V1316" s="98">
        <f t="shared" si="123"/>
        <v>7.690338740567051E-5</v>
      </c>
      <c r="W1316" s="119" t="s">
        <v>53</v>
      </c>
      <c r="X1316" s="117">
        <v>6.73</v>
      </c>
      <c r="Y1316" s="10">
        <v>38457.142857142855</v>
      </c>
      <c r="Z1316" s="98"/>
      <c r="AA1316" s="9">
        <v>918</v>
      </c>
      <c r="AB1316" s="119" t="s">
        <v>53</v>
      </c>
      <c r="AC1316" s="117">
        <v>6.73</v>
      </c>
      <c r="AD1316" s="10">
        <v>38457.142857142855</v>
      </c>
      <c r="AE1316" s="110">
        <f>(Tabelle1[[#This Row],[gesamter Wärmebedarf unter Berücksichtigung Wirkungsgrad Gasfeuerungsanlage (Gas) '[kWh/a'] 2030]]*0.7)/8760</f>
        <v>3.0730593607305932</v>
      </c>
      <c r="AF1316" s="8">
        <f t="shared" si="121"/>
        <v>7.4348957258182146E-5</v>
      </c>
      <c r="AG1316" s="119" t="s">
        <v>53</v>
      </c>
      <c r="AH1316" s="117">
        <v>6.73</v>
      </c>
      <c r="AI1316" s="10">
        <v>38457.142857142855</v>
      </c>
      <c r="AJ1316" s="98">
        <f t="shared" si="124"/>
        <v>3.654339107535454E-5</v>
      </c>
      <c r="AK1316" s="119" t="s">
        <v>53</v>
      </c>
      <c r="AL1316" s="117">
        <v>6.73</v>
      </c>
      <c r="AM1316" s="10">
        <v>38457.142857142855</v>
      </c>
      <c r="AN1316" s="98"/>
      <c r="AO1316" s="119" t="s">
        <v>54</v>
      </c>
      <c r="AP1316" s="117">
        <v>6.73</v>
      </c>
      <c r="AQ1316" s="10">
        <v>0</v>
      </c>
      <c r="AR1316" s="98">
        <f t="shared" si="125"/>
        <v>0</v>
      </c>
      <c r="AS1316" s="119" t="s">
        <v>54</v>
      </c>
      <c r="AT1316" s="117">
        <v>6.73</v>
      </c>
      <c r="AU1316" s="10">
        <v>0</v>
      </c>
      <c r="AV1316" s="8"/>
    </row>
    <row r="1317" spans="1:48" x14ac:dyDescent="0.25">
      <c r="A1317" s="6">
        <v>11316</v>
      </c>
      <c r="B1317" s="6">
        <v>449973</v>
      </c>
      <c r="C1317" s="6">
        <v>5424744</v>
      </c>
      <c r="D1317" s="205">
        <v>16</v>
      </c>
      <c r="E1317" s="6" t="s">
        <v>212</v>
      </c>
      <c r="F1317" s="6">
        <v>1</v>
      </c>
      <c r="G1317" s="6">
        <v>150</v>
      </c>
      <c r="H1317" s="6">
        <v>150</v>
      </c>
      <c r="I1317" s="6">
        <v>160</v>
      </c>
      <c r="J1317" s="6">
        <f t="shared" si="120"/>
        <v>24000</v>
      </c>
      <c r="K1317" s="6"/>
      <c r="L1317" s="84">
        <f t="shared" si="122"/>
        <v>24489.795918367348</v>
      </c>
      <c r="M1317" s="7"/>
      <c r="N1317" s="7"/>
      <c r="O1317" s="7"/>
      <c r="P1317" s="7"/>
      <c r="Q1317" s="7"/>
      <c r="R1317" s="7"/>
      <c r="S1317" s="119" t="s">
        <v>54</v>
      </c>
      <c r="T1317" s="117">
        <v>1</v>
      </c>
      <c r="U1317" s="10">
        <v>0</v>
      </c>
      <c r="V1317" s="98">
        <f t="shared" si="123"/>
        <v>0</v>
      </c>
      <c r="W1317" s="119" t="s">
        <v>54</v>
      </c>
      <c r="X1317" s="117">
        <v>1</v>
      </c>
      <c r="Y1317" s="10">
        <v>0</v>
      </c>
      <c r="Z1317" s="98"/>
      <c r="AA1317" s="9">
        <v>556</v>
      </c>
      <c r="AB1317" s="119" t="s">
        <v>54</v>
      </c>
      <c r="AC1317" s="117">
        <v>1</v>
      </c>
      <c r="AD1317" s="10">
        <v>0</v>
      </c>
      <c r="AE1317" s="110">
        <f>(Tabelle1[[#This Row],[gesamter Wärmebedarf unter Berücksichtigung Wirkungsgrad Gasfeuerungsanlage (Gas) '[kWh/a'] 2030]]*0.7)/8760</f>
        <v>0</v>
      </c>
      <c r="AF1317" s="8">
        <f t="shared" si="121"/>
        <v>0</v>
      </c>
      <c r="AG1317" s="119" t="s">
        <v>54</v>
      </c>
      <c r="AH1317" s="117">
        <v>1</v>
      </c>
      <c r="AI1317" s="10">
        <v>0</v>
      </c>
      <c r="AJ1317" s="98">
        <f t="shared" si="124"/>
        <v>0</v>
      </c>
      <c r="AK1317" s="119" t="s">
        <v>54</v>
      </c>
      <c r="AL1317" s="117">
        <v>1</v>
      </c>
      <c r="AM1317" s="10">
        <v>0</v>
      </c>
      <c r="AN1317" s="98"/>
      <c r="AO1317" s="119" t="s">
        <v>54</v>
      </c>
      <c r="AP1317" s="117">
        <v>1</v>
      </c>
      <c r="AQ1317" s="10">
        <v>0</v>
      </c>
      <c r="AR1317" s="98">
        <f t="shared" si="125"/>
        <v>0</v>
      </c>
      <c r="AS1317" s="119" t="s">
        <v>54</v>
      </c>
      <c r="AT1317" s="117">
        <v>1</v>
      </c>
      <c r="AU1317" s="10">
        <v>0</v>
      </c>
      <c r="AV1317" s="8"/>
    </row>
    <row r="1318" spans="1:48" x14ac:dyDescent="0.25">
      <c r="A1318" s="6">
        <v>11317</v>
      </c>
      <c r="B1318" s="6">
        <v>449980</v>
      </c>
      <c r="C1318" s="6">
        <v>5424751</v>
      </c>
      <c r="D1318" s="205">
        <v>16</v>
      </c>
      <c r="E1318" s="6" t="s">
        <v>212</v>
      </c>
      <c r="F1318" s="6">
        <v>1</v>
      </c>
      <c r="G1318" s="6">
        <v>150</v>
      </c>
      <c r="H1318" s="6">
        <v>150</v>
      </c>
      <c r="I1318" s="6">
        <v>190</v>
      </c>
      <c r="J1318" s="6">
        <f t="shared" si="120"/>
        <v>28500</v>
      </c>
      <c r="K1318" s="6"/>
      <c r="L1318" s="84">
        <f t="shared" si="122"/>
        <v>29081.632653061224</v>
      </c>
      <c r="M1318" s="7"/>
      <c r="N1318" s="7"/>
      <c r="O1318" s="7"/>
      <c r="P1318" s="7"/>
      <c r="Q1318" s="7"/>
      <c r="R1318" s="7"/>
      <c r="S1318" s="119" t="s">
        <v>54</v>
      </c>
      <c r="T1318" s="117">
        <v>1</v>
      </c>
      <c r="U1318" s="10">
        <v>0</v>
      </c>
      <c r="V1318" s="98">
        <f t="shared" si="123"/>
        <v>0</v>
      </c>
      <c r="W1318" s="119" t="s">
        <v>54</v>
      </c>
      <c r="X1318" s="117">
        <v>1</v>
      </c>
      <c r="Y1318" s="10">
        <v>0</v>
      </c>
      <c r="Z1318" s="98"/>
      <c r="AA1318" s="9">
        <v>345</v>
      </c>
      <c r="AB1318" s="119" t="s">
        <v>54</v>
      </c>
      <c r="AC1318" s="117">
        <v>1</v>
      </c>
      <c r="AD1318" s="10">
        <v>0</v>
      </c>
      <c r="AE1318" s="110">
        <f>(Tabelle1[[#This Row],[gesamter Wärmebedarf unter Berücksichtigung Wirkungsgrad Gasfeuerungsanlage (Gas) '[kWh/a'] 2030]]*0.7)/8760</f>
        <v>0</v>
      </c>
      <c r="AF1318" s="8">
        <f t="shared" si="121"/>
        <v>0</v>
      </c>
      <c r="AG1318" s="119" t="s">
        <v>54</v>
      </c>
      <c r="AH1318" s="117">
        <v>1</v>
      </c>
      <c r="AI1318" s="10">
        <v>0</v>
      </c>
      <c r="AJ1318" s="98">
        <f t="shared" si="124"/>
        <v>0</v>
      </c>
      <c r="AK1318" s="119" t="s">
        <v>54</v>
      </c>
      <c r="AL1318" s="117">
        <v>1</v>
      </c>
      <c r="AM1318" s="10">
        <v>0</v>
      </c>
      <c r="AN1318" s="98"/>
      <c r="AO1318" s="119" t="s">
        <v>54</v>
      </c>
      <c r="AP1318" s="117">
        <v>1</v>
      </c>
      <c r="AQ1318" s="10">
        <v>0</v>
      </c>
      <c r="AR1318" s="98">
        <f t="shared" si="125"/>
        <v>0</v>
      </c>
      <c r="AS1318" s="119" t="s">
        <v>54</v>
      </c>
      <c r="AT1318" s="117">
        <v>1</v>
      </c>
      <c r="AU1318" s="10">
        <v>0</v>
      </c>
      <c r="AV1318" s="8"/>
    </row>
    <row r="1319" spans="1:48" x14ac:dyDescent="0.25">
      <c r="A1319" s="6">
        <v>11318</v>
      </c>
      <c r="B1319" s="6">
        <v>449991</v>
      </c>
      <c r="C1319" s="6">
        <v>5424771</v>
      </c>
      <c r="D1319" s="205">
        <v>20</v>
      </c>
      <c r="E1319" s="75" t="s">
        <v>210</v>
      </c>
      <c r="F1319" s="6">
        <v>6.73</v>
      </c>
      <c r="G1319" s="6">
        <v>70</v>
      </c>
      <c r="H1319" s="6">
        <v>471.1</v>
      </c>
      <c r="I1319" s="6">
        <v>90</v>
      </c>
      <c r="J1319" s="6">
        <f t="shared" si="120"/>
        <v>42399</v>
      </c>
      <c r="K1319" s="6"/>
      <c r="L1319" s="84">
        <f t="shared" si="122"/>
        <v>43264.285714285717</v>
      </c>
      <c r="M1319" s="7"/>
      <c r="N1319" s="7"/>
      <c r="O1319" s="7"/>
      <c r="P1319" s="7"/>
      <c r="Q1319" s="7"/>
      <c r="R1319" s="7"/>
      <c r="S1319" s="119" t="s">
        <v>54</v>
      </c>
      <c r="T1319" s="117">
        <v>6.73</v>
      </c>
      <c r="U1319" s="10">
        <v>0</v>
      </c>
      <c r="V1319" s="98">
        <f t="shared" si="123"/>
        <v>0</v>
      </c>
      <c r="W1319" s="119" t="s">
        <v>54</v>
      </c>
      <c r="X1319" s="117">
        <v>6.73</v>
      </c>
      <c r="Y1319" s="10">
        <v>0</v>
      </c>
      <c r="Z1319" s="98"/>
      <c r="AA1319" s="9">
        <v>372</v>
      </c>
      <c r="AB1319" s="119" t="s">
        <v>54</v>
      </c>
      <c r="AC1319" s="117">
        <v>6.73</v>
      </c>
      <c r="AD1319" s="10">
        <v>0</v>
      </c>
      <c r="AE1319" s="110">
        <f>(Tabelle1[[#This Row],[gesamter Wärmebedarf unter Berücksichtigung Wirkungsgrad Gasfeuerungsanlage (Gas) '[kWh/a'] 2030]]*0.7)/8760</f>
        <v>0</v>
      </c>
      <c r="AF1319" s="8">
        <f t="shared" si="121"/>
        <v>0</v>
      </c>
      <c r="AG1319" s="119" t="s">
        <v>54</v>
      </c>
      <c r="AH1319" s="117">
        <v>6.73</v>
      </c>
      <c r="AI1319" s="10">
        <v>0</v>
      </c>
      <c r="AJ1319" s="98">
        <f t="shared" si="124"/>
        <v>0</v>
      </c>
      <c r="AK1319" s="119" t="s">
        <v>54</v>
      </c>
      <c r="AL1319" s="117">
        <v>6.73</v>
      </c>
      <c r="AM1319" s="10">
        <v>0</v>
      </c>
      <c r="AN1319" s="98"/>
      <c r="AO1319" s="119" t="s">
        <v>54</v>
      </c>
      <c r="AP1319" s="117">
        <v>6.73</v>
      </c>
      <c r="AQ1319" s="10">
        <v>0</v>
      </c>
      <c r="AR1319" s="98">
        <f t="shared" si="125"/>
        <v>0</v>
      </c>
      <c r="AS1319" s="119" t="s">
        <v>54</v>
      </c>
      <c r="AT1319" s="117">
        <v>6.73</v>
      </c>
      <c r="AU1319" s="10">
        <v>0</v>
      </c>
      <c r="AV1319" s="8"/>
    </row>
    <row r="1320" spans="1:48" x14ac:dyDescent="0.25">
      <c r="A1320" s="6">
        <v>11319</v>
      </c>
      <c r="B1320" s="6">
        <v>450002</v>
      </c>
      <c r="C1320" s="6">
        <v>5424780</v>
      </c>
      <c r="D1320" s="205">
        <v>16</v>
      </c>
      <c r="E1320" s="6" t="s">
        <v>212</v>
      </c>
      <c r="F1320" s="6">
        <v>1</v>
      </c>
      <c r="G1320" s="6">
        <v>150</v>
      </c>
      <c r="H1320" s="6">
        <v>150</v>
      </c>
      <c r="I1320" s="6">
        <v>40</v>
      </c>
      <c r="J1320" s="6">
        <f t="shared" si="120"/>
        <v>6000</v>
      </c>
      <c r="K1320" s="6"/>
      <c r="L1320" s="84">
        <f t="shared" si="122"/>
        <v>6122.4489795918371</v>
      </c>
      <c r="M1320" s="7"/>
      <c r="N1320" s="7"/>
      <c r="O1320" s="7"/>
      <c r="P1320" s="7"/>
      <c r="Q1320" s="7"/>
      <c r="R1320" s="7"/>
      <c r="S1320" s="119" t="s">
        <v>53</v>
      </c>
      <c r="T1320" s="117">
        <v>1</v>
      </c>
      <c r="U1320" s="10">
        <v>6122.4489795918371</v>
      </c>
      <c r="V1320" s="98">
        <f t="shared" si="123"/>
        <v>1.2243162928094433E-5</v>
      </c>
      <c r="W1320" s="119" t="s">
        <v>53</v>
      </c>
      <c r="X1320" s="117">
        <v>1</v>
      </c>
      <c r="Y1320" s="10">
        <v>6122.4489795918371</v>
      </c>
      <c r="Z1320" s="98"/>
      <c r="AA1320" s="9">
        <v>936</v>
      </c>
      <c r="AB1320" s="119" t="s">
        <v>53</v>
      </c>
      <c r="AC1320" s="117">
        <v>1</v>
      </c>
      <c r="AD1320" s="10">
        <v>6122.4489795918371</v>
      </c>
      <c r="AE1320" s="110">
        <f>(Tabelle1[[#This Row],[gesamter Wärmebedarf unter Berücksichtigung Wirkungsgrad Gasfeuerungsanlage (Gas) '[kWh/a'] 2030]]*0.7)/8760</f>
        <v>0.48923679060665359</v>
      </c>
      <c r="AF1320" s="8">
        <f t="shared" si="121"/>
        <v>1.1836492877019022E-5</v>
      </c>
      <c r="AG1320" s="119" t="s">
        <v>53</v>
      </c>
      <c r="AH1320" s="117">
        <v>1</v>
      </c>
      <c r="AI1320" s="10">
        <v>6122.4489795918371</v>
      </c>
      <c r="AJ1320" s="98">
        <f t="shared" si="124"/>
        <v>5.8177761211029311E-6</v>
      </c>
      <c r="AK1320" s="119" t="s">
        <v>54</v>
      </c>
      <c r="AL1320" s="117">
        <v>1</v>
      </c>
      <c r="AM1320" s="10">
        <v>0</v>
      </c>
      <c r="AN1320" s="98"/>
      <c r="AO1320" s="119" t="s">
        <v>54</v>
      </c>
      <c r="AP1320" s="117">
        <v>1</v>
      </c>
      <c r="AQ1320" s="10">
        <v>0</v>
      </c>
      <c r="AR1320" s="98">
        <f t="shared" si="125"/>
        <v>0</v>
      </c>
      <c r="AS1320" s="119" t="s">
        <v>54</v>
      </c>
      <c r="AT1320" s="117">
        <v>1</v>
      </c>
      <c r="AU1320" s="10">
        <v>0</v>
      </c>
      <c r="AV1320" s="8"/>
    </row>
    <row r="1321" spans="1:48" x14ac:dyDescent="0.25">
      <c r="A1321" s="6">
        <v>11320</v>
      </c>
      <c r="B1321" s="6">
        <v>450022</v>
      </c>
      <c r="C1321" s="6">
        <v>5424801</v>
      </c>
      <c r="D1321" s="205">
        <v>15</v>
      </c>
      <c r="E1321" s="6" t="s">
        <v>212</v>
      </c>
      <c r="F1321" s="6">
        <v>1</v>
      </c>
      <c r="G1321" s="6">
        <v>150</v>
      </c>
      <c r="H1321" s="6">
        <v>150</v>
      </c>
      <c r="I1321" s="6">
        <v>160</v>
      </c>
      <c r="J1321" s="6">
        <f t="shared" si="120"/>
        <v>24000</v>
      </c>
      <c r="K1321" s="6"/>
      <c r="L1321" s="84">
        <f t="shared" si="122"/>
        <v>24489.795918367348</v>
      </c>
      <c r="M1321" s="7"/>
      <c r="N1321" s="7"/>
      <c r="O1321" s="7"/>
      <c r="P1321" s="7"/>
      <c r="Q1321" s="7"/>
      <c r="R1321" s="7"/>
      <c r="S1321" s="119" t="s">
        <v>53</v>
      </c>
      <c r="T1321" s="117">
        <v>1</v>
      </c>
      <c r="U1321" s="10">
        <v>24489.795918367348</v>
      </c>
      <c r="V1321" s="98">
        <f t="shared" si="123"/>
        <v>4.8972651712377733E-5</v>
      </c>
      <c r="W1321" s="119" t="s">
        <v>53</v>
      </c>
      <c r="X1321" s="117">
        <v>1</v>
      </c>
      <c r="Y1321" s="10">
        <v>24489.795918367348</v>
      </c>
      <c r="Z1321" s="98"/>
      <c r="AA1321" s="9">
        <v>1046</v>
      </c>
      <c r="AB1321" s="119" t="s">
        <v>53</v>
      </c>
      <c r="AC1321" s="117">
        <v>1</v>
      </c>
      <c r="AD1321" s="10">
        <v>24489.795918367348</v>
      </c>
      <c r="AE1321" s="110">
        <f>(Tabelle1[[#This Row],[gesamter Wärmebedarf unter Berücksichtigung Wirkungsgrad Gasfeuerungsanlage (Gas) '[kWh/a'] 2030]]*0.7)/8760</f>
        <v>1.9569471624266144</v>
      </c>
      <c r="AF1321" s="8">
        <f t="shared" si="121"/>
        <v>4.7345971508076089E-5</v>
      </c>
      <c r="AG1321" s="119" t="s">
        <v>53</v>
      </c>
      <c r="AH1321" s="117">
        <v>1</v>
      </c>
      <c r="AI1321" s="10">
        <v>24489.795918367348</v>
      </c>
      <c r="AJ1321" s="98">
        <f t="shared" si="124"/>
        <v>2.3271104484411725E-5</v>
      </c>
      <c r="AK1321" s="119" t="s">
        <v>53</v>
      </c>
      <c r="AL1321" s="117">
        <v>1</v>
      </c>
      <c r="AM1321" s="10">
        <v>24489.795918367348</v>
      </c>
      <c r="AN1321" s="98"/>
      <c r="AO1321" s="119" t="s">
        <v>53</v>
      </c>
      <c r="AP1321" s="117">
        <v>1</v>
      </c>
      <c r="AQ1321" s="10">
        <v>24489.795918367348</v>
      </c>
      <c r="AR1321" s="98">
        <f t="shared" si="125"/>
        <v>2.3271104484411725E-5</v>
      </c>
      <c r="AS1321" s="119" t="s">
        <v>54</v>
      </c>
      <c r="AT1321" s="117">
        <v>1</v>
      </c>
      <c r="AU1321" s="10">
        <v>0</v>
      </c>
      <c r="AV1321" s="8"/>
    </row>
    <row r="1322" spans="1:48" x14ac:dyDescent="0.25">
      <c r="A1322" s="6">
        <v>11321</v>
      </c>
      <c r="B1322" s="6">
        <v>450013</v>
      </c>
      <c r="C1322" s="6">
        <v>5424792</v>
      </c>
      <c r="D1322" s="205">
        <v>16</v>
      </c>
      <c r="E1322" s="6" t="s">
        <v>211</v>
      </c>
      <c r="F1322" s="6">
        <v>2</v>
      </c>
      <c r="G1322" s="6">
        <v>112</v>
      </c>
      <c r="H1322" s="6">
        <v>224</v>
      </c>
      <c r="I1322" s="6">
        <v>130</v>
      </c>
      <c r="J1322" s="6">
        <f t="shared" si="120"/>
        <v>29120</v>
      </c>
      <c r="K1322" s="6"/>
      <c r="L1322" s="84">
        <f t="shared" si="122"/>
        <v>29714.285714285714</v>
      </c>
      <c r="M1322" s="7"/>
      <c r="N1322" s="7"/>
      <c r="O1322" s="7"/>
      <c r="P1322" s="7"/>
      <c r="Q1322" s="7"/>
      <c r="R1322" s="7"/>
      <c r="S1322" s="119" t="s">
        <v>54</v>
      </c>
      <c r="T1322" s="117">
        <v>2</v>
      </c>
      <c r="U1322" s="10">
        <v>0</v>
      </c>
      <c r="V1322" s="98">
        <f t="shared" si="123"/>
        <v>0</v>
      </c>
      <c r="W1322" s="119" t="s">
        <v>54</v>
      </c>
      <c r="X1322" s="117">
        <v>2</v>
      </c>
      <c r="Y1322" s="10">
        <v>0</v>
      </c>
      <c r="Z1322" s="98"/>
      <c r="AA1322" s="9">
        <v>1659</v>
      </c>
      <c r="AB1322" s="119" t="s">
        <v>54</v>
      </c>
      <c r="AC1322" s="117">
        <v>2</v>
      </c>
      <c r="AD1322" s="10">
        <v>0</v>
      </c>
      <c r="AE1322" s="110">
        <f>(Tabelle1[[#This Row],[gesamter Wärmebedarf unter Berücksichtigung Wirkungsgrad Gasfeuerungsanlage (Gas) '[kWh/a'] 2030]]*0.7)/8760</f>
        <v>0</v>
      </c>
      <c r="AF1322" s="8">
        <f t="shared" si="121"/>
        <v>0</v>
      </c>
      <c r="AG1322" s="119" t="s">
        <v>54</v>
      </c>
      <c r="AH1322" s="117">
        <v>2</v>
      </c>
      <c r="AI1322" s="10">
        <v>0</v>
      </c>
      <c r="AJ1322" s="98">
        <f t="shared" si="124"/>
        <v>0</v>
      </c>
      <c r="AK1322" s="119" t="s">
        <v>54</v>
      </c>
      <c r="AL1322" s="117">
        <v>2</v>
      </c>
      <c r="AM1322" s="10">
        <v>0</v>
      </c>
      <c r="AN1322" s="98"/>
      <c r="AO1322" s="119" t="s">
        <v>54</v>
      </c>
      <c r="AP1322" s="117">
        <v>2</v>
      </c>
      <c r="AQ1322" s="10">
        <v>0</v>
      </c>
      <c r="AR1322" s="98">
        <f t="shared" si="125"/>
        <v>0</v>
      </c>
      <c r="AS1322" s="119" t="s">
        <v>54</v>
      </c>
      <c r="AT1322" s="117">
        <v>2</v>
      </c>
      <c r="AU1322" s="10">
        <v>0</v>
      </c>
      <c r="AV1322" s="8"/>
    </row>
    <row r="1323" spans="1:48" x14ac:dyDescent="0.25">
      <c r="A1323" s="6">
        <v>11322</v>
      </c>
      <c r="B1323" s="6">
        <v>450033</v>
      </c>
      <c r="C1323" s="6">
        <v>5424827</v>
      </c>
      <c r="D1323" s="205">
        <v>14</v>
      </c>
      <c r="E1323" s="6" t="s">
        <v>212</v>
      </c>
      <c r="F1323" s="6">
        <v>1</v>
      </c>
      <c r="G1323" s="6">
        <v>150</v>
      </c>
      <c r="H1323" s="6">
        <v>150</v>
      </c>
      <c r="I1323" s="6">
        <v>60</v>
      </c>
      <c r="J1323" s="6">
        <f t="shared" si="120"/>
        <v>9000</v>
      </c>
      <c r="K1323" s="6"/>
      <c r="L1323" s="84">
        <f t="shared" si="122"/>
        <v>9183.6734693877552</v>
      </c>
      <c r="M1323" s="7"/>
      <c r="N1323" s="7"/>
      <c r="O1323" s="7"/>
      <c r="P1323" s="7"/>
      <c r="Q1323" s="7"/>
      <c r="R1323" s="7"/>
      <c r="S1323" s="119" t="s">
        <v>54</v>
      </c>
      <c r="T1323" s="117">
        <v>1</v>
      </c>
      <c r="U1323" s="10">
        <v>0</v>
      </c>
      <c r="V1323" s="98">
        <f t="shared" si="123"/>
        <v>0</v>
      </c>
      <c r="W1323" s="119" t="s">
        <v>54</v>
      </c>
      <c r="X1323" s="117">
        <v>1</v>
      </c>
      <c r="Y1323" s="10">
        <v>0</v>
      </c>
      <c r="Z1323" s="98"/>
      <c r="AA1323" s="9">
        <v>1362</v>
      </c>
      <c r="AB1323" s="119" t="s">
        <v>54</v>
      </c>
      <c r="AC1323" s="117">
        <v>1</v>
      </c>
      <c r="AD1323" s="10">
        <v>0</v>
      </c>
      <c r="AE1323" s="110">
        <f>(Tabelle1[[#This Row],[gesamter Wärmebedarf unter Berücksichtigung Wirkungsgrad Gasfeuerungsanlage (Gas) '[kWh/a'] 2030]]*0.7)/8760</f>
        <v>0</v>
      </c>
      <c r="AF1323" s="8">
        <f t="shared" si="121"/>
        <v>0</v>
      </c>
      <c r="AG1323" s="119" t="s">
        <v>54</v>
      </c>
      <c r="AH1323" s="117">
        <v>1</v>
      </c>
      <c r="AI1323" s="10">
        <v>0</v>
      </c>
      <c r="AJ1323" s="98">
        <f t="shared" si="124"/>
        <v>0</v>
      </c>
      <c r="AK1323" s="119" t="s">
        <v>54</v>
      </c>
      <c r="AL1323" s="117">
        <v>1</v>
      </c>
      <c r="AM1323" s="10">
        <v>0</v>
      </c>
      <c r="AN1323" s="98"/>
      <c r="AO1323" s="119" t="s">
        <v>54</v>
      </c>
      <c r="AP1323" s="117">
        <v>1</v>
      </c>
      <c r="AQ1323" s="10">
        <v>0</v>
      </c>
      <c r="AR1323" s="98">
        <f t="shared" si="125"/>
        <v>0</v>
      </c>
      <c r="AS1323" s="119" t="s">
        <v>54</v>
      </c>
      <c r="AT1323" s="117">
        <v>1</v>
      </c>
      <c r="AU1323" s="10">
        <v>0</v>
      </c>
      <c r="AV1323" s="8"/>
    </row>
    <row r="1324" spans="1:48" x14ac:dyDescent="0.25">
      <c r="A1324" s="6">
        <v>11323</v>
      </c>
      <c r="B1324" s="6">
        <v>450036</v>
      </c>
      <c r="C1324" s="6">
        <v>5424831</v>
      </c>
      <c r="D1324" s="205">
        <v>14</v>
      </c>
      <c r="E1324" s="6" t="s">
        <v>212</v>
      </c>
      <c r="F1324" s="6">
        <v>1</v>
      </c>
      <c r="G1324" s="6">
        <v>150</v>
      </c>
      <c r="H1324" s="6">
        <v>150</v>
      </c>
      <c r="I1324" s="6">
        <v>100</v>
      </c>
      <c r="J1324" s="6">
        <f t="shared" si="120"/>
        <v>15000</v>
      </c>
      <c r="K1324" s="6"/>
      <c r="L1324" s="84">
        <f t="shared" si="122"/>
        <v>15306.122448979591</v>
      </c>
      <c r="M1324" s="7"/>
      <c r="N1324" s="7"/>
      <c r="O1324" s="7"/>
      <c r="P1324" s="7"/>
      <c r="Q1324" s="7"/>
      <c r="R1324" s="7"/>
      <c r="S1324" s="119" t="s">
        <v>53</v>
      </c>
      <c r="T1324" s="117">
        <v>1</v>
      </c>
      <c r="U1324" s="10">
        <v>15306.122448979591</v>
      </c>
      <c r="V1324" s="98">
        <f t="shared" si="123"/>
        <v>3.0607907320236087E-5</v>
      </c>
      <c r="W1324" s="119" t="s">
        <v>53</v>
      </c>
      <c r="X1324" s="117">
        <v>1</v>
      </c>
      <c r="Y1324" s="10">
        <v>15306.122448979591</v>
      </c>
      <c r="Z1324" s="98"/>
      <c r="AA1324" s="9">
        <v>169</v>
      </c>
      <c r="AB1324" s="119" t="s">
        <v>53</v>
      </c>
      <c r="AC1324" s="117">
        <v>1</v>
      </c>
      <c r="AD1324" s="10">
        <v>15306.122448979591</v>
      </c>
      <c r="AE1324" s="110">
        <f>(Tabelle1[[#This Row],[gesamter Wärmebedarf unter Berücksichtigung Wirkungsgrad Gasfeuerungsanlage (Gas) '[kWh/a'] 2030]]*0.7)/8760</f>
        <v>1.2230919765166339</v>
      </c>
      <c r="AF1324" s="8">
        <f t="shared" si="121"/>
        <v>2.9591232192547556E-5</v>
      </c>
      <c r="AG1324" s="119" t="s">
        <v>53</v>
      </c>
      <c r="AH1324" s="117">
        <v>1</v>
      </c>
      <c r="AI1324" s="10">
        <v>15306.122448979591</v>
      </c>
      <c r="AJ1324" s="98">
        <f t="shared" si="124"/>
        <v>1.4544440302757324E-5</v>
      </c>
      <c r="AK1324" s="119" t="s">
        <v>53</v>
      </c>
      <c r="AL1324" s="117">
        <v>1</v>
      </c>
      <c r="AM1324" s="10">
        <v>15306.122448979591</v>
      </c>
      <c r="AN1324" s="98"/>
      <c r="AO1324" s="119" t="s">
        <v>53</v>
      </c>
      <c r="AP1324" s="117">
        <v>1</v>
      </c>
      <c r="AQ1324" s="10">
        <v>15306.122448979591</v>
      </c>
      <c r="AR1324" s="98">
        <f t="shared" si="125"/>
        <v>1.4544440302757324E-5</v>
      </c>
      <c r="AS1324" s="119" t="s">
        <v>53</v>
      </c>
      <c r="AT1324" s="117">
        <v>1</v>
      </c>
      <c r="AU1324" s="10">
        <v>15306.122448979591</v>
      </c>
      <c r="AV1324" s="8"/>
    </row>
    <row r="1325" spans="1:48" x14ac:dyDescent="0.25">
      <c r="A1325" s="6">
        <v>11324</v>
      </c>
      <c r="B1325" s="6">
        <v>450040</v>
      </c>
      <c r="C1325" s="6">
        <v>5424835</v>
      </c>
      <c r="D1325" s="205">
        <v>14</v>
      </c>
      <c r="E1325" s="75" t="s">
        <v>210</v>
      </c>
      <c r="F1325" s="6">
        <v>6.73</v>
      </c>
      <c r="G1325" s="6">
        <v>70</v>
      </c>
      <c r="H1325" s="6">
        <v>471.1</v>
      </c>
      <c r="I1325" s="6">
        <v>190</v>
      </c>
      <c r="J1325" s="6">
        <f t="shared" si="120"/>
        <v>89509</v>
      </c>
      <c r="K1325" s="6"/>
      <c r="L1325" s="84">
        <f t="shared" si="122"/>
        <v>91335.71428571429</v>
      </c>
      <c r="M1325" s="7"/>
      <c r="N1325" s="7"/>
      <c r="O1325" s="7"/>
      <c r="P1325" s="7"/>
      <c r="Q1325" s="7"/>
      <c r="R1325" s="7"/>
      <c r="S1325" s="119" t="s">
        <v>54</v>
      </c>
      <c r="T1325" s="117">
        <v>6.73</v>
      </c>
      <c r="U1325" s="10">
        <v>0</v>
      </c>
      <c r="V1325" s="98">
        <f t="shared" si="123"/>
        <v>0</v>
      </c>
      <c r="W1325" s="119" t="s">
        <v>54</v>
      </c>
      <c r="X1325" s="117">
        <v>6.73</v>
      </c>
      <c r="Y1325" s="10">
        <v>0</v>
      </c>
      <c r="Z1325" s="98"/>
      <c r="AA1325" s="9">
        <v>700</v>
      </c>
      <c r="AB1325" s="119" t="s">
        <v>54</v>
      </c>
      <c r="AC1325" s="117">
        <v>6.73</v>
      </c>
      <c r="AD1325" s="10">
        <v>0</v>
      </c>
      <c r="AE1325" s="110">
        <f>(Tabelle1[[#This Row],[gesamter Wärmebedarf unter Berücksichtigung Wirkungsgrad Gasfeuerungsanlage (Gas) '[kWh/a'] 2030]]*0.7)/8760</f>
        <v>0</v>
      </c>
      <c r="AF1325" s="8">
        <f t="shared" si="121"/>
        <v>0</v>
      </c>
      <c r="AG1325" s="119" t="s">
        <v>54</v>
      </c>
      <c r="AH1325" s="117">
        <v>6.73</v>
      </c>
      <c r="AI1325" s="10">
        <v>0</v>
      </c>
      <c r="AJ1325" s="98">
        <f t="shared" si="124"/>
        <v>0</v>
      </c>
      <c r="AK1325" s="119" t="s">
        <v>54</v>
      </c>
      <c r="AL1325" s="117">
        <v>6.73</v>
      </c>
      <c r="AM1325" s="10">
        <v>0</v>
      </c>
      <c r="AN1325" s="98"/>
      <c r="AO1325" s="119" t="s">
        <v>54</v>
      </c>
      <c r="AP1325" s="117">
        <v>6.73</v>
      </c>
      <c r="AQ1325" s="10">
        <v>0</v>
      </c>
      <c r="AR1325" s="98">
        <f t="shared" si="125"/>
        <v>0</v>
      </c>
      <c r="AS1325" s="119" t="s">
        <v>54</v>
      </c>
      <c r="AT1325" s="117">
        <v>6.73</v>
      </c>
      <c r="AU1325" s="10">
        <v>0</v>
      </c>
      <c r="AV1325" s="8"/>
    </row>
    <row r="1326" spans="1:48" x14ac:dyDescent="0.25">
      <c r="A1326" s="6">
        <v>11325</v>
      </c>
      <c r="B1326" s="6">
        <v>450043</v>
      </c>
      <c r="C1326" s="6">
        <v>5424839</v>
      </c>
      <c r="D1326" s="205">
        <v>14</v>
      </c>
      <c r="E1326" s="6" t="s">
        <v>212</v>
      </c>
      <c r="F1326" s="6">
        <v>1</v>
      </c>
      <c r="G1326" s="6">
        <v>150</v>
      </c>
      <c r="H1326" s="6">
        <v>150</v>
      </c>
      <c r="I1326" s="6">
        <v>140</v>
      </c>
      <c r="J1326" s="6">
        <f t="shared" si="120"/>
        <v>21000</v>
      </c>
      <c r="K1326" s="6"/>
      <c r="L1326" s="84">
        <f t="shared" si="122"/>
        <v>21428.571428571428</v>
      </c>
      <c r="M1326" s="7"/>
      <c r="N1326" s="7"/>
      <c r="O1326" s="7"/>
      <c r="P1326" s="7"/>
      <c r="Q1326" s="7"/>
      <c r="R1326" s="7"/>
      <c r="S1326" s="119" t="s">
        <v>53</v>
      </c>
      <c r="T1326" s="117">
        <v>1</v>
      </c>
      <c r="U1326" s="10">
        <v>21428.571428571428</v>
      </c>
      <c r="V1326" s="98">
        <f t="shared" si="123"/>
        <v>4.2851070248330516E-5</v>
      </c>
      <c r="W1326" s="119" t="s">
        <v>53</v>
      </c>
      <c r="X1326" s="117">
        <v>1</v>
      </c>
      <c r="Y1326" s="10">
        <v>21428.571428571428</v>
      </c>
      <c r="Z1326" s="98"/>
      <c r="AA1326" s="9">
        <v>736</v>
      </c>
      <c r="AB1326" s="119" t="s">
        <v>53</v>
      </c>
      <c r="AC1326" s="117">
        <v>1</v>
      </c>
      <c r="AD1326" s="10">
        <v>21428.571428571428</v>
      </c>
      <c r="AE1326" s="110">
        <f>(Tabelle1[[#This Row],[gesamter Wärmebedarf unter Berücksichtigung Wirkungsgrad Gasfeuerungsanlage (Gas) '[kWh/a'] 2030]]*0.7)/8760</f>
        <v>1.7123287671232874</v>
      </c>
      <c r="AF1326" s="8">
        <f t="shared" si="121"/>
        <v>4.142772506956657E-5</v>
      </c>
      <c r="AG1326" s="119" t="s">
        <v>53</v>
      </c>
      <c r="AH1326" s="117">
        <v>1</v>
      </c>
      <c r="AI1326" s="10">
        <v>21428.571428571428</v>
      </c>
      <c r="AJ1326" s="98">
        <f t="shared" si="124"/>
        <v>2.0362216423860254E-5</v>
      </c>
      <c r="AK1326" s="119" t="s">
        <v>53</v>
      </c>
      <c r="AL1326" s="117">
        <v>1</v>
      </c>
      <c r="AM1326" s="10">
        <v>21428.571428571428</v>
      </c>
      <c r="AN1326" s="98"/>
      <c r="AO1326" s="119" t="s">
        <v>53</v>
      </c>
      <c r="AP1326" s="117">
        <v>1</v>
      </c>
      <c r="AQ1326" s="10">
        <v>21428.571428571428</v>
      </c>
      <c r="AR1326" s="98">
        <f t="shared" si="125"/>
        <v>2.0362216423860254E-5</v>
      </c>
      <c r="AS1326" s="119" t="s">
        <v>53</v>
      </c>
      <c r="AT1326" s="117">
        <v>1</v>
      </c>
      <c r="AU1326" s="10">
        <v>21428.571428571428</v>
      </c>
      <c r="AV1326" s="8"/>
    </row>
    <row r="1327" spans="1:48" x14ac:dyDescent="0.25">
      <c r="A1327" s="6">
        <v>11326</v>
      </c>
      <c r="B1327" s="6">
        <v>449994</v>
      </c>
      <c r="C1327" s="6">
        <v>5424803</v>
      </c>
      <c r="D1327" s="205">
        <v>21</v>
      </c>
      <c r="E1327" s="6" t="s">
        <v>211</v>
      </c>
      <c r="F1327" s="6">
        <v>2</v>
      </c>
      <c r="G1327" s="6">
        <v>112</v>
      </c>
      <c r="H1327" s="6">
        <v>224</v>
      </c>
      <c r="I1327" s="6">
        <v>100</v>
      </c>
      <c r="J1327" s="6">
        <f t="shared" si="120"/>
        <v>22400</v>
      </c>
      <c r="K1327" s="6"/>
      <c r="L1327" s="84">
        <f t="shared" si="122"/>
        <v>22857.142857142859</v>
      </c>
      <c r="M1327" s="7"/>
      <c r="N1327" s="7"/>
      <c r="O1327" s="7"/>
      <c r="P1327" s="7"/>
      <c r="Q1327" s="7"/>
      <c r="R1327" s="7"/>
      <c r="S1327" s="119" t="s">
        <v>54</v>
      </c>
      <c r="T1327" s="117">
        <v>2</v>
      </c>
      <c r="U1327" s="10">
        <v>0</v>
      </c>
      <c r="V1327" s="98">
        <f t="shared" si="123"/>
        <v>0</v>
      </c>
      <c r="W1327" s="119" t="s">
        <v>54</v>
      </c>
      <c r="X1327" s="117">
        <v>2</v>
      </c>
      <c r="Y1327" s="10">
        <v>0</v>
      </c>
      <c r="Z1327" s="98"/>
      <c r="AA1327" s="9">
        <v>870</v>
      </c>
      <c r="AB1327" s="119" t="s">
        <v>54</v>
      </c>
      <c r="AC1327" s="117">
        <v>2</v>
      </c>
      <c r="AD1327" s="10">
        <v>0</v>
      </c>
      <c r="AE1327" s="110">
        <f>(Tabelle1[[#This Row],[gesamter Wärmebedarf unter Berücksichtigung Wirkungsgrad Gasfeuerungsanlage (Gas) '[kWh/a'] 2030]]*0.7)/8760</f>
        <v>0</v>
      </c>
      <c r="AF1327" s="8">
        <f t="shared" si="121"/>
        <v>0</v>
      </c>
      <c r="AG1327" s="119" t="s">
        <v>54</v>
      </c>
      <c r="AH1327" s="117">
        <v>2</v>
      </c>
      <c r="AI1327" s="10">
        <v>0</v>
      </c>
      <c r="AJ1327" s="98">
        <f t="shared" si="124"/>
        <v>0</v>
      </c>
      <c r="AK1327" s="119" t="s">
        <v>54</v>
      </c>
      <c r="AL1327" s="117">
        <v>2</v>
      </c>
      <c r="AM1327" s="10">
        <v>0</v>
      </c>
      <c r="AN1327" s="98"/>
      <c r="AO1327" s="119" t="s">
        <v>54</v>
      </c>
      <c r="AP1327" s="117">
        <v>2</v>
      </c>
      <c r="AQ1327" s="10">
        <v>0</v>
      </c>
      <c r="AR1327" s="98">
        <f t="shared" si="125"/>
        <v>0</v>
      </c>
      <c r="AS1327" s="119" t="s">
        <v>54</v>
      </c>
      <c r="AT1327" s="117">
        <v>2</v>
      </c>
      <c r="AU1327" s="10">
        <v>0</v>
      </c>
      <c r="AV1327" s="8"/>
    </row>
    <row r="1328" spans="1:48" x14ac:dyDescent="0.25">
      <c r="A1328" s="6">
        <v>11327</v>
      </c>
      <c r="B1328" s="6">
        <v>450009</v>
      </c>
      <c r="C1328" s="6">
        <v>5424840</v>
      </c>
      <c r="D1328" s="205">
        <v>20</v>
      </c>
      <c r="E1328" s="6" t="s">
        <v>211</v>
      </c>
      <c r="F1328" s="6">
        <v>2</v>
      </c>
      <c r="G1328" s="6">
        <v>112</v>
      </c>
      <c r="H1328" s="6">
        <v>224</v>
      </c>
      <c r="I1328" s="6">
        <v>30</v>
      </c>
      <c r="J1328" s="6">
        <f t="shared" si="120"/>
        <v>6720</v>
      </c>
      <c r="K1328" s="6"/>
      <c r="L1328" s="84">
        <f t="shared" si="122"/>
        <v>6857.1428571428569</v>
      </c>
      <c r="M1328" s="7"/>
      <c r="N1328" s="7"/>
      <c r="O1328" s="7"/>
      <c r="P1328" s="7"/>
      <c r="Q1328" s="7"/>
      <c r="R1328" s="7"/>
      <c r="S1328" s="119" t="s">
        <v>53</v>
      </c>
      <c r="T1328" s="117">
        <v>2</v>
      </c>
      <c r="U1328" s="10">
        <v>6857.1428571428569</v>
      </c>
      <c r="V1328" s="98">
        <f t="shared" si="123"/>
        <v>1.3712342479465765E-5</v>
      </c>
      <c r="W1328" s="119" t="s">
        <v>53</v>
      </c>
      <c r="X1328" s="117">
        <v>2</v>
      </c>
      <c r="Y1328" s="10">
        <v>6857.1428571428569</v>
      </c>
      <c r="Z1328" s="98"/>
      <c r="AA1328" s="9">
        <v>1134</v>
      </c>
      <c r="AB1328" s="119" t="s">
        <v>53</v>
      </c>
      <c r="AC1328" s="117">
        <v>2</v>
      </c>
      <c r="AD1328" s="10">
        <v>6857.1428571428569</v>
      </c>
      <c r="AE1328" s="110">
        <f>(Tabelle1[[#This Row],[gesamter Wärmebedarf unter Berücksichtigung Wirkungsgrad Gasfeuerungsanlage (Gas) '[kWh/a'] 2030]]*0.7)/8760</f>
        <v>0.54794520547945191</v>
      </c>
      <c r="AF1328" s="8">
        <f t="shared" si="121"/>
        <v>1.3256872022261302E-5</v>
      </c>
      <c r="AG1328" s="119" t="s">
        <v>54</v>
      </c>
      <c r="AH1328" s="117">
        <v>2</v>
      </c>
      <c r="AI1328" s="10">
        <v>0</v>
      </c>
      <c r="AJ1328" s="98">
        <f t="shared" si="124"/>
        <v>0</v>
      </c>
      <c r="AK1328" s="119" t="s">
        <v>54</v>
      </c>
      <c r="AL1328" s="117">
        <v>2</v>
      </c>
      <c r="AM1328" s="10">
        <v>0</v>
      </c>
      <c r="AN1328" s="98"/>
      <c r="AO1328" s="119" t="s">
        <v>54</v>
      </c>
      <c r="AP1328" s="117">
        <v>2</v>
      </c>
      <c r="AQ1328" s="10">
        <v>0</v>
      </c>
      <c r="AR1328" s="98">
        <f t="shared" si="125"/>
        <v>0</v>
      </c>
      <c r="AS1328" s="119" t="s">
        <v>54</v>
      </c>
      <c r="AT1328" s="117">
        <v>2</v>
      </c>
      <c r="AU1328" s="10">
        <v>0</v>
      </c>
      <c r="AV1328" s="8"/>
    </row>
    <row r="1329" spans="1:48" x14ac:dyDescent="0.25">
      <c r="A1329" s="6">
        <v>11328</v>
      </c>
      <c r="B1329" s="6">
        <v>449985</v>
      </c>
      <c r="C1329" s="6">
        <v>5424810</v>
      </c>
      <c r="D1329" s="205">
        <v>16</v>
      </c>
      <c r="E1329" s="6" t="s">
        <v>212</v>
      </c>
      <c r="F1329" s="6">
        <v>1</v>
      </c>
      <c r="G1329" s="6">
        <v>150</v>
      </c>
      <c r="H1329" s="6">
        <v>150</v>
      </c>
      <c r="I1329" s="6">
        <v>270</v>
      </c>
      <c r="J1329" s="6">
        <f t="shared" si="120"/>
        <v>40500</v>
      </c>
      <c r="K1329" s="6"/>
      <c r="L1329" s="84">
        <f t="shared" si="122"/>
        <v>41326.530612244896</v>
      </c>
      <c r="M1329" s="7"/>
      <c r="N1329" s="7"/>
      <c r="O1329" s="7"/>
      <c r="P1329" s="7"/>
      <c r="Q1329" s="7"/>
      <c r="R1329" s="7"/>
      <c r="S1329" s="119" t="s">
        <v>54</v>
      </c>
      <c r="T1329" s="117">
        <v>1</v>
      </c>
      <c r="U1329" s="10">
        <v>0</v>
      </c>
      <c r="V1329" s="98">
        <f t="shared" si="123"/>
        <v>0</v>
      </c>
      <c r="W1329" s="119" t="s">
        <v>54</v>
      </c>
      <c r="X1329" s="117">
        <v>1</v>
      </c>
      <c r="Y1329" s="10">
        <v>0</v>
      </c>
      <c r="Z1329" s="98"/>
      <c r="AA1329" s="9">
        <v>913</v>
      </c>
      <c r="AB1329" s="119" t="s">
        <v>54</v>
      </c>
      <c r="AC1329" s="117">
        <v>1</v>
      </c>
      <c r="AD1329" s="10">
        <v>0</v>
      </c>
      <c r="AE1329" s="110">
        <f>(Tabelle1[[#This Row],[gesamter Wärmebedarf unter Berücksichtigung Wirkungsgrad Gasfeuerungsanlage (Gas) '[kWh/a'] 2030]]*0.7)/8760</f>
        <v>0</v>
      </c>
      <c r="AF1329" s="8">
        <f t="shared" si="121"/>
        <v>0</v>
      </c>
      <c r="AG1329" s="119" t="s">
        <v>54</v>
      </c>
      <c r="AH1329" s="117">
        <v>1</v>
      </c>
      <c r="AI1329" s="10">
        <v>0</v>
      </c>
      <c r="AJ1329" s="98">
        <f t="shared" si="124"/>
        <v>0</v>
      </c>
      <c r="AK1329" s="119" t="s">
        <v>54</v>
      </c>
      <c r="AL1329" s="117">
        <v>1</v>
      </c>
      <c r="AM1329" s="10">
        <v>0</v>
      </c>
      <c r="AN1329" s="98"/>
      <c r="AO1329" s="119" t="s">
        <v>54</v>
      </c>
      <c r="AP1329" s="117">
        <v>1</v>
      </c>
      <c r="AQ1329" s="10">
        <v>0</v>
      </c>
      <c r="AR1329" s="98">
        <f t="shared" si="125"/>
        <v>0</v>
      </c>
      <c r="AS1329" s="119" t="s">
        <v>54</v>
      </c>
      <c r="AT1329" s="117">
        <v>1</v>
      </c>
      <c r="AU1329" s="10">
        <v>0</v>
      </c>
      <c r="AV1329" s="8"/>
    </row>
    <row r="1330" spans="1:48" x14ac:dyDescent="0.25">
      <c r="A1330" s="6">
        <v>11329</v>
      </c>
      <c r="B1330" s="6">
        <v>449958</v>
      </c>
      <c r="C1330" s="6">
        <v>5424819</v>
      </c>
      <c r="D1330" s="205">
        <v>15</v>
      </c>
      <c r="E1330" s="6" t="s">
        <v>212</v>
      </c>
      <c r="F1330" s="6">
        <v>1</v>
      </c>
      <c r="G1330" s="6">
        <v>150</v>
      </c>
      <c r="H1330" s="6">
        <v>150</v>
      </c>
      <c r="I1330" s="6">
        <v>180</v>
      </c>
      <c r="J1330" s="6">
        <f t="shared" si="120"/>
        <v>27000</v>
      </c>
      <c r="K1330" s="6"/>
      <c r="L1330" s="84">
        <f t="shared" si="122"/>
        <v>27551.020408163266</v>
      </c>
      <c r="M1330" s="7"/>
      <c r="N1330" s="7"/>
      <c r="O1330" s="7"/>
      <c r="P1330" s="7"/>
      <c r="Q1330" s="7"/>
      <c r="R1330" s="7"/>
      <c r="S1330" s="119" t="s">
        <v>53</v>
      </c>
      <c r="T1330" s="117">
        <v>1</v>
      </c>
      <c r="U1330" s="10">
        <v>27551.020408163266</v>
      </c>
      <c r="V1330" s="98">
        <f t="shared" si="123"/>
        <v>5.5094233176424957E-5</v>
      </c>
      <c r="W1330" s="119" t="s">
        <v>53</v>
      </c>
      <c r="X1330" s="117">
        <v>1</v>
      </c>
      <c r="Y1330" s="10">
        <v>27551.020408163266</v>
      </c>
      <c r="Z1330" s="98"/>
      <c r="AA1330" s="9">
        <v>325</v>
      </c>
      <c r="AB1330" s="119" t="s">
        <v>53</v>
      </c>
      <c r="AC1330" s="117">
        <v>1</v>
      </c>
      <c r="AD1330" s="10">
        <v>27551.020408163266</v>
      </c>
      <c r="AE1330" s="110">
        <f>(Tabelle1[[#This Row],[gesamter Wärmebedarf unter Berücksichtigung Wirkungsgrad Gasfeuerungsanlage (Gas) '[kWh/a'] 2030]]*0.7)/8760</f>
        <v>2.2015655577299413</v>
      </c>
      <c r="AF1330" s="8">
        <f t="shared" si="121"/>
        <v>5.3264217946585601E-5</v>
      </c>
      <c r="AG1330" s="119" t="s">
        <v>53</v>
      </c>
      <c r="AH1330" s="117">
        <v>1</v>
      </c>
      <c r="AI1330" s="10">
        <v>27551.020408163266</v>
      </c>
      <c r="AJ1330" s="98">
        <f t="shared" si="124"/>
        <v>2.6179992544963188E-5</v>
      </c>
      <c r="AK1330" s="119" t="s">
        <v>53</v>
      </c>
      <c r="AL1330" s="117">
        <v>1</v>
      </c>
      <c r="AM1330" s="10">
        <v>27551.020408163266</v>
      </c>
      <c r="AN1330" s="98"/>
      <c r="AO1330" s="119" t="s">
        <v>53</v>
      </c>
      <c r="AP1330" s="117">
        <v>1</v>
      </c>
      <c r="AQ1330" s="10">
        <v>27551.020408163266</v>
      </c>
      <c r="AR1330" s="98">
        <f t="shared" si="125"/>
        <v>2.6179992544963188E-5</v>
      </c>
      <c r="AS1330" s="119" t="s">
        <v>53</v>
      </c>
      <c r="AT1330" s="117">
        <v>1</v>
      </c>
      <c r="AU1330" s="10">
        <v>27551.020408163266</v>
      </c>
      <c r="AV1330" s="8"/>
    </row>
    <row r="1331" spans="1:48" x14ac:dyDescent="0.25">
      <c r="A1331" s="6">
        <v>11330</v>
      </c>
      <c r="B1331" s="6">
        <v>449982</v>
      </c>
      <c r="C1331" s="6">
        <v>5424852</v>
      </c>
      <c r="D1331" s="205">
        <v>16</v>
      </c>
      <c r="E1331" s="75" t="s">
        <v>210</v>
      </c>
      <c r="F1331" s="6">
        <v>6.73</v>
      </c>
      <c r="G1331" s="6">
        <v>70</v>
      </c>
      <c r="H1331" s="6">
        <v>471.1</v>
      </c>
      <c r="I1331" s="6">
        <v>180</v>
      </c>
      <c r="J1331" s="6">
        <f t="shared" si="120"/>
        <v>84798</v>
      </c>
      <c r="K1331" s="6"/>
      <c r="L1331" s="84">
        <f t="shared" si="122"/>
        <v>86528.571428571435</v>
      </c>
      <c r="M1331" s="7"/>
      <c r="N1331" s="7"/>
      <c r="O1331" s="7"/>
      <c r="P1331" s="7"/>
      <c r="Q1331" s="7"/>
      <c r="R1331" s="7"/>
      <c r="S1331" s="119" t="s">
        <v>54</v>
      </c>
      <c r="T1331" s="117">
        <v>6.73</v>
      </c>
      <c r="U1331" s="10">
        <v>0</v>
      </c>
      <c r="V1331" s="98">
        <f t="shared" si="123"/>
        <v>0</v>
      </c>
      <c r="W1331" s="119" t="s">
        <v>54</v>
      </c>
      <c r="X1331" s="117">
        <v>6.73</v>
      </c>
      <c r="Y1331" s="10">
        <v>0</v>
      </c>
      <c r="Z1331" s="98"/>
      <c r="AA1331" s="9">
        <v>144</v>
      </c>
      <c r="AB1331" s="119" t="s">
        <v>54</v>
      </c>
      <c r="AC1331" s="117">
        <v>6.73</v>
      </c>
      <c r="AD1331" s="10">
        <v>0</v>
      </c>
      <c r="AE1331" s="110">
        <f>(Tabelle1[[#This Row],[gesamter Wärmebedarf unter Berücksichtigung Wirkungsgrad Gasfeuerungsanlage (Gas) '[kWh/a'] 2030]]*0.7)/8760</f>
        <v>0</v>
      </c>
      <c r="AF1331" s="8">
        <f t="shared" si="121"/>
        <v>0</v>
      </c>
      <c r="AG1331" s="119" t="s">
        <v>54</v>
      </c>
      <c r="AH1331" s="117">
        <v>6.73</v>
      </c>
      <c r="AI1331" s="10">
        <v>0</v>
      </c>
      <c r="AJ1331" s="98">
        <f t="shared" si="124"/>
        <v>0</v>
      </c>
      <c r="AK1331" s="119" t="s">
        <v>54</v>
      </c>
      <c r="AL1331" s="117">
        <v>6.73</v>
      </c>
      <c r="AM1331" s="10">
        <v>0</v>
      </c>
      <c r="AN1331" s="98"/>
      <c r="AO1331" s="119" t="s">
        <v>54</v>
      </c>
      <c r="AP1331" s="117">
        <v>6.73</v>
      </c>
      <c r="AQ1331" s="10">
        <v>0</v>
      </c>
      <c r="AR1331" s="98">
        <f t="shared" si="125"/>
        <v>0</v>
      </c>
      <c r="AS1331" s="119" t="s">
        <v>54</v>
      </c>
      <c r="AT1331" s="117">
        <v>6.73</v>
      </c>
      <c r="AU1331" s="10">
        <v>0</v>
      </c>
      <c r="AV1331" s="8"/>
    </row>
    <row r="1332" spans="1:48" x14ac:dyDescent="0.25">
      <c r="A1332" s="6">
        <v>11331</v>
      </c>
      <c r="B1332" s="6">
        <v>449962</v>
      </c>
      <c r="C1332" s="6">
        <v>5424868</v>
      </c>
      <c r="D1332" s="205">
        <v>11</v>
      </c>
      <c r="E1332" s="6" t="s">
        <v>211</v>
      </c>
      <c r="F1332" s="6">
        <v>2</v>
      </c>
      <c r="G1332" s="6">
        <v>112</v>
      </c>
      <c r="H1332" s="6">
        <v>224</v>
      </c>
      <c r="I1332" s="6">
        <v>230</v>
      </c>
      <c r="J1332" s="6">
        <f t="shared" si="120"/>
        <v>51520</v>
      </c>
      <c r="K1332" s="6"/>
      <c r="L1332" s="84">
        <f t="shared" si="122"/>
        <v>52571.428571428572</v>
      </c>
      <c r="M1332" s="7"/>
      <c r="N1332" s="7"/>
      <c r="O1332" s="7"/>
      <c r="P1332" s="7"/>
      <c r="Q1332" s="7"/>
      <c r="R1332" s="7"/>
      <c r="S1332" s="119" t="s">
        <v>53</v>
      </c>
      <c r="T1332" s="117">
        <v>2</v>
      </c>
      <c r="U1332" s="10">
        <v>52571.428571428572</v>
      </c>
      <c r="V1332" s="98">
        <f t="shared" si="123"/>
        <v>1.0512795900923755E-4</v>
      </c>
      <c r="W1332" s="119" t="s">
        <v>53</v>
      </c>
      <c r="X1332" s="117">
        <v>2</v>
      </c>
      <c r="Y1332" s="10">
        <v>52571.428571428572</v>
      </c>
      <c r="Z1332" s="98"/>
      <c r="AA1332" s="9">
        <v>728</v>
      </c>
      <c r="AB1332" s="119" t="s">
        <v>53</v>
      </c>
      <c r="AC1332" s="117">
        <v>2</v>
      </c>
      <c r="AD1332" s="10">
        <v>52571.428571428572</v>
      </c>
      <c r="AE1332" s="110">
        <f>(Tabelle1[[#This Row],[gesamter Wärmebedarf unter Berücksichtigung Wirkungsgrad Gasfeuerungsanlage (Gas) '[kWh/a'] 2030]]*0.7)/8760</f>
        <v>4.2009132420091326</v>
      </c>
      <c r="AF1332" s="8">
        <f t="shared" si="121"/>
        <v>1.0163601883733667E-4</v>
      </c>
      <c r="AG1332" s="119" t="s">
        <v>53</v>
      </c>
      <c r="AH1332" s="117">
        <v>2</v>
      </c>
      <c r="AI1332" s="10">
        <v>52571.428571428572</v>
      </c>
      <c r="AJ1332" s="98">
        <f t="shared" si="124"/>
        <v>4.9955304293203826E-5</v>
      </c>
      <c r="AK1332" s="119" t="s">
        <v>53</v>
      </c>
      <c r="AL1332" s="117">
        <v>2</v>
      </c>
      <c r="AM1332" s="10">
        <v>52571.428571428572</v>
      </c>
      <c r="AN1332" s="98"/>
      <c r="AO1332" s="119" t="s">
        <v>53</v>
      </c>
      <c r="AP1332" s="117">
        <v>2</v>
      </c>
      <c r="AQ1332" s="10">
        <v>52571.428571428572</v>
      </c>
      <c r="AR1332" s="98">
        <f t="shared" si="125"/>
        <v>4.9955304293203826E-5</v>
      </c>
      <c r="AS1332" s="119" t="s">
        <v>53</v>
      </c>
      <c r="AT1332" s="117">
        <v>2</v>
      </c>
      <c r="AU1332" s="10">
        <v>52571.428571428572</v>
      </c>
      <c r="AV1332" s="8"/>
    </row>
    <row r="1333" spans="1:48" x14ac:dyDescent="0.25">
      <c r="A1333" s="6">
        <v>11332</v>
      </c>
      <c r="B1333" s="6">
        <v>449973</v>
      </c>
      <c r="C1333" s="6">
        <v>5424885</v>
      </c>
      <c r="D1333" s="205">
        <v>12</v>
      </c>
      <c r="E1333" s="6" t="s">
        <v>211</v>
      </c>
      <c r="F1333" s="6">
        <v>2</v>
      </c>
      <c r="G1333" s="6">
        <v>112</v>
      </c>
      <c r="H1333" s="6">
        <v>224</v>
      </c>
      <c r="I1333" s="6">
        <v>110</v>
      </c>
      <c r="J1333" s="6">
        <f t="shared" si="120"/>
        <v>24640</v>
      </c>
      <c r="K1333" s="6"/>
      <c r="L1333" s="84">
        <f t="shared" si="122"/>
        <v>25142.857142857145</v>
      </c>
      <c r="M1333" s="7"/>
      <c r="N1333" s="7"/>
      <c r="O1333" s="7"/>
      <c r="P1333" s="7"/>
      <c r="Q1333" s="7"/>
      <c r="R1333" s="7"/>
      <c r="S1333" s="119" t="s">
        <v>54</v>
      </c>
      <c r="T1333" s="117">
        <v>2</v>
      </c>
      <c r="U1333" s="10">
        <v>0</v>
      </c>
      <c r="V1333" s="98">
        <f t="shared" si="123"/>
        <v>0</v>
      </c>
      <c r="W1333" s="119" t="s">
        <v>54</v>
      </c>
      <c r="X1333" s="117">
        <v>2</v>
      </c>
      <c r="Y1333" s="10">
        <v>0</v>
      </c>
      <c r="Z1333" s="98"/>
      <c r="AA1333" s="9">
        <v>224</v>
      </c>
      <c r="AB1333" s="119" t="s">
        <v>54</v>
      </c>
      <c r="AC1333" s="117">
        <v>2</v>
      </c>
      <c r="AD1333" s="10">
        <v>0</v>
      </c>
      <c r="AE1333" s="110">
        <f>(Tabelle1[[#This Row],[gesamter Wärmebedarf unter Berücksichtigung Wirkungsgrad Gasfeuerungsanlage (Gas) '[kWh/a'] 2030]]*0.7)/8760</f>
        <v>0</v>
      </c>
      <c r="AF1333" s="8">
        <f t="shared" si="121"/>
        <v>0</v>
      </c>
      <c r="AG1333" s="119" t="s">
        <v>54</v>
      </c>
      <c r="AH1333" s="117">
        <v>2</v>
      </c>
      <c r="AI1333" s="10">
        <v>0</v>
      </c>
      <c r="AJ1333" s="98">
        <f t="shared" si="124"/>
        <v>0</v>
      </c>
      <c r="AK1333" s="119" t="s">
        <v>54</v>
      </c>
      <c r="AL1333" s="117">
        <v>2</v>
      </c>
      <c r="AM1333" s="10">
        <v>0</v>
      </c>
      <c r="AN1333" s="98"/>
      <c r="AO1333" s="119" t="s">
        <v>54</v>
      </c>
      <c r="AP1333" s="117">
        <v>2</v>
      </c>
      <c r="AQ1333" s="10">
        <v>0</v>
      </c>
      <c r="AR1333" s="98">
        <f t="shared" si="125"/>
        <v>0</v>
      </c>
      <c r="AS1333" s="119" t="s">
        <v>54</v>
      </c>
      <c r="AT1333" s="117">
        <v>2</v>
      </c>
      <c r="AU1333" s="10">
        <v>0</v>
      </c>
      <c r="AV1333" s="8"/>
    </row>
    <row r="1334" spans="1:48" x14ac:dyDescent="0.25">
      <c r="A1334" s="6">
        <v>11333</v>
      </c>
      <c r="B1334" s="6">
        <v>449995</v>
      </c>
      <c r="C1334" s="6">
        <v>5424876</v>
      </c>
      <c r="D1334" s="205">
        <v>10</v>
      </c>
      <c r="E1334" s="6" t="s">
        <v>212</v>
      </c>
      <c r="F1334" s="6">
        <v>1</v>
      </c>
      <c r="G1334" s="6">
        <v>150</v>
      </c>
      <c r="H1334" s="6">
        <v>150</v>
      </c>
      <c r="I1334" s="6">
        <v>130</v>
      </c>
      <c r="J1334" s="6">
        <f t="shared" si="120"/>
        <v>19500</v>
      </c>
      <c r="K1334" s="6"/>
      <c r="L1334" s="84">
        <f t="shared" si="122"/>
        <v>19897.959183673469</v>
      </c>
      <c r="M1334" s="7"/>
      <c r="N1334" s="7"/>
      <c r="O1334" s="7"/>
      <c r="P1334" s="7"/>
      <c r="Q1334" s="7"/>
      <c r="R1334" s="7"/>
      <c r="S1334" s="119" t="s">
        <v>53</v>
      </c>
      <c r="T1334" s="117">
        <v>1</v>
      </c>
      <c r="U1334" s="10">
        <v>19897.959183673469</v>
      </c>
      <c r="V1334" s="98">
        <f t="shared" si="123"/>
        <v>3.9790279516306914E-5</v>
      </c>
      <c r="W1334" s="119" t="s">
        <v>53</v>
      </c>
      <c r="X1334" s="117">
        <v>1</v>
      </c>
      <c r="Y1334" s="10">
        <v>19897.959183673469</v>
      </c>
      <c r="Z1334" s="98"/>
      <c r="AA1334" s="9">
        <v>537</v>
      </c>
      <c r="AB1334" s="119" t="s">
        <v>53</v>
      </c>
      <c r="AC1334" s="117">
        <v>1</v>
      </c>
      <c r="AD1334" s="10">
        <v>19897.959183673469</v>
      </c>
      <c r="AE1334" s="110">
        <f>(Tabelle1[[#This Row],[gesamter Wärmebedarf unter Berücksichtigung Wirkungsgrad Gasfeuerungsanlage (Gas) '[kWh/a'] 2030]]*0.7)/8760</f>
        <v>1.5900195694716242</v>
      </c>
      <c r="AF1334" s="8">
        <f t="shared" si="121"/>
        <v>3.8468601850311814E-5</v>
      </c>
      <c r="AG1334" s="119" t="s">
        <v>53</v>
      </c>
      <c r="AH1334" s="117">
        <v>1</v>
      </c>
      <c r="AI1334" s="10">
        <v>19897.959183673469</v>
      </c>
      <c r="AJ1334" s="98">
        <f t="shared" si="124"/>
        <v>1.8907772393584524E-5</v>
      </c>
      <c r="AK1334" s="119" t="s">
        <v>53</v>
      </c>
      <c r="AL1334" s="117">
        <v>1</v>
      </c>
      <c r="AM1334" s="10">
        <v>19897.959183673469</v>
      </c>
      <c r="AN1334" s="98"/>
      <c r="AO1334" s="119" t="s">
        <v>53</v>
      </c>
      <c r="AP1334" s="117">
        <v>1</v>
      </c>
      <c r="AQ1334" s="10">
        <v>19897.959183673469</v>
      </c>
      <c r="AR1334" s="98">
        <f t="shared" si="125"/>
        <v>1.8907772393584524E-5</v>
      </c>
      <c r="AS1334" s="119" t="s">
        <v>53</v>
      </c>
      <c r="AT1334" s="117">
        <v>1</v>
      </c>
      <c r="AU1334" s="10">
        <v>19897.959183673469</v>
      </c>
      <c r="AV1334" s="8"/>
    </row>
    <row r="1335" spans="1:48" x14ac:dyDescent="0.25">
      <c r="A1335" s="6">
        <v>11334</v>
      </c>
      <c r="B1335" s="6">
        <v>449937</v>
      </c>
      <c r="C1335" s="6">
        <v>5424861</v>
      </c>
      <c r="D1335" s="205">
        <v>18</v>
      </c>
      <c r="E1335" s="6" t="s">
        <v>212</v>
      </c>
      <c r="F1335" s="6">
        <v>1</v>
      </c>
      <c r="G1335" s="6">
        <v>150</v>
      </c>
      <c r="H1335" s="6">
        <v>150</v>
      </c>
      <c r="I1335" s="6">
        <v>90</v>
      </c>
      <c r="J1335" s="6">
        <f t="shared" si="120"/>
        <v>13500</v>
      </c>
      <c r="K1335" s="6"/>
      <c r="L1335" s="84">
        <f t="shared" si="122"/>
        <v>13775.510204081633</v>
      </c>
      <c r="M1335" s="7"/>
      <c r="N1335" s="7"/>
      <c r="O1335" s="7"/>
      <c r="P1335" s="7"/>
      <c r="Q1335" s="7"/>
      <c r="R1335" s="7"/>
      <c r="S1335" s="119" t="s">
        <v>53</v>
      </c>
      <c r="T1335" s="117">
        <v>1</v>
      </c>
      <c r="U1335" s="10">
        <v>13775.510204081633</v>
      </c>
      <c r="V1335" s="98">
        <f t="shared" si="123"/>
        <v>2.7547116588212479E-5</v>
      </c>
      <c r="W1335" s="119" t="s">
        <v>53</v>
      </c>
      <c r="X1335" s="117">
        <v>1</v>
      </c>
      <c r="Y1335" s="10">
        <v>13775.510204081633</v>
      </c>
      <c r="Z1335" s="98"/>
      <c r="AA1335" s="9">
        <v>38</v>
      </c>
      <c r="AB1335" s="119" t="s">
        <v>53</v>
      </c>
      <c r="AC1335" s="117">
        <v>1</v>
      </c>
      <c r="AD1335" s="10">
        <v>13775.510204081633</v>
      </c>
      <c r="AE1335" s="110">
        <f>(Tabelle1[[#This Row],[gesamter Wärmebedarf unter Berücksichtigung Wirkungsgrad Gasfeuerungsanlage (Gas) '[kWh/a'] 2030]]*0.7)/8760</f>
        <v>1.1007827788649707</v>
      </c>
      <c r="AF1335" s="8">
        <f t="shared" si="121"/>
        <v>2.66321089732928E-5</v>
      </c>
      <c r="AG1335" s="119" t="s">
        <v>53</v>
      </c>
      <c r="AH1335" s="117">
        <v>1</v>
      </c>
      <c r="AI1335" s="10">
        <v>13775.510204081633</v>
      </c>
      <c r="AJ1335" s="98">
        <f t="shared" si="124"/>
        <v>1.3089996272481594E-5</v>
      </c>
      <c r="AK1335" s="119" t="s">
        <v>53</v>
      </c>
      <c r="AL1335" s="117">
        <v>1</v>
      </c>
      <c r="AM1335" s="10">
        <v>13775.510204081633</v>
      </c>
      <c r="AN1335" s="98"/>
      <c r="AO1335" s="119" t="s">
        <v>53</v>
      </c>
      <c r="AP1335" s="117">
        <v>1</v>
      </c>
      <c r="AQ1335" s="10">
        <v>13775.510204081633</v>
      </c>
      <c r="AR1335" s="98">
        <f t="shared" si="125"/>
        <v>1.3089996272481594E-5</v>
      </c>
      <c r="AS1335" s="119" t="s">
        <v>53</v>
      </c>
      <c r="AT1335" s="117">
        <v>1</v>
      </c>
      <c r="AU1335" s="10">
        <v>13775.510204081633</v>
      </c>
      <c r="AV1335" s="8"/>
    </row>
    <row r="1336" spans="1:48" x14ac:dyDescent="0.25">
      <c r="A1336" s="6">
        <v>11335</v>
      </c>
      <c r="B1336" s="6">
        <v>449911</v>
      </c>
      <c r="C1336" s="6">
        <v>5424869</v>
      </c>
      <c r="D1336" s="205">
        <v>19</v>
      </c>
      <c r="E1336" s="6" t="s">
        <v>211</v>
      </c>
      <c r="F1336" s="6">
        <v>2</v>
      </c>
      <c r="G1336" s="6">
        <v>112</v>
      </c>
      <c r="H1336" s="6">
        <v>224</v>
      </c>
      <c r="I1336" s="6">
        <v>210</v>
      </c>
      <c r="J1336" s="6">
        <f t="shared" si="120"/>
        <v>47040</v>
      </c>
      <c r="K1336" s="6"/>
      <c r="L1336" s="84">
        <f t="shared" si="122"/>
        <v>48000</v>
      </c>
      <c r="M1336" s="7"/>
      <c r="N1336" s="7"/>
      <c r="O1336" s="7"/>
      <c r="P1336" s="7"/>
      <c r="Q1336" s="7"/>
      <c r="R1336" s="7"/>
      <c r="S1336" s="119" t="s">
        <v>53</v>
      </c>
      <c r="T1336" s="117">
        <v>2</v>
      </c>
      <c r="U1336" s="10">
        <v>48000</v>
      </c>
      <c r="V1336" s="98">
        <f t="shared" si="123"/>
        <v>9.5986397356260375E-5</v>
      </c>
      <c r="W1336" s="119" t="s">
        <v>53</v>
      </c>
      <c r="X1336" s="117">
        <v>2</v>
      </c>
      <c r="Y1336" s="10">
        <v>48000</v>
      </c>
      <c r="Z1336" s="98"/>
      <c r="AA1336" s="9">
        <v>450</v>
      </c>
      <c r="AB1336" s="119" t="s">
        <v>53</v>
      </c>
      <c r="AC1336" s="117">
        <v>2</v>
      </c>
      <c r="AD1336" s="10">
        <v>48000</v>
      </c>
      <c r="AE1336" s="110">
        <f>(Tabelle1[[#This Row],[gesamter Wärmebedarf unter Berücksichtigung Wirkungsgrad Gasfeuerungsanlage (Gas) '[kWh/a'] 2030]]*0.7)/8760</f>
        <v>3.8356164383561642</v>
      </c>
      <c r="AF1336" s="8">
        <f t="shared" si="121"/>
        <v>9.2798104155829132E-5</v>
      </c>
      <c r="AG1336" s="119" t="s">
        <v>53</v>
      </c>
      <c r="AH1336" s="117">
        <v>2</v>
      </c>
      <c r="AI1336" s="10">
        <v>48000</v>
      </c>
      <c r="AJ1336" s="98">
        <f t="shared" si="124"/>
        <v>4.5611364789446975E-5</v>
      </c>
      <c r="AK1336" s="119" t="s">
        <v>53</v>
      </c>
      <c r="AL1336" s="117">
        <v>2</v>
      </c>
      <c r="AM1336" s="10">
        <v>48000</v>
      </c>
      <c r="AN1336" s="98"/>
      <c r="AO1336" s="119" t="s">
        <v>53</v>
      </c>
      <c r="AP1336" s="117">
        <v>2</v>
      </c>
      <c r="AQ1336" s="10">
        <v>48000</v>
      </c>
      <c r="AR1336" s="98">
        <f t="shared" si="125"/>
        <v>4.5611364789446975E-5</v>
      </c>
      <c r="AS1336" s="119" t="s">
        <v>53</v>
      </c>
      <c r="AT1336" s="117">
        <v>2</v>
      </c>
      <c r="AU1336" s="10">
        <v>48000</v>
      </c>
      <c r="AV1336" s="8"/>
    </row>
    <row r="1337" spans="1:48" x14ac:dyDescent="0.25">
      <c r="A1337" s="6">
        <v>11336</v>
      </c>
      <c r="B1337" s="6">
        <v>449896</v>
      </c>
      <c r="C1337" s="6">
        <v>5424839</v>
      </c>
      <c r="D1337" s="205">
        <v>14</v>
      </c>
      <c r="E1337" s="6" t="s">
        <v>212</v>
      </c>
      <c r="F1337" s="6">
        <v>1</v>
      </c>
      <c r="G1337" s="6">
        <v>150</v>
      </c>
      <c r="H1337" s="6">
        <v>150</v>
      </c>
      <c r="I1337" s="6">
        <v>230</v>
      </c>
      <c r="J1337" s="6">
        <f t="shared" si="120"/>
        <v>34500</v>
      </c>
      <c r="K1337" s="6"/>
      <c r="L1337" s="84">
        <f t="shared" si="122"/>
        <v>35204.081632653062</v>
      </c>
      <c r="M1337" s="7"/>
      <c r="N1337" s="7"/>
      <c r="O1337" s="7"/>
      <c r="P1337" s="7"/>
      <c r="Q1337" s="7"/>
      <c r="R1337" s="7"/>
      <c r="S1337" s="119" t="s">
        <v>54</v>
      </c>
      <c r="T1337" s="117">
        <v>1</v>
      </c>
      <c r="U1337" s="10">
        <v>0</v>
      </c>
      <c r="V1337" s="98">
        <f t="shared" si="123"/>
        <v>0</v>
      </c>
      <c r="W1337" s="119" t="s">
        <v>54</v>
      </c>
      <c r="X1337" s="117">
        <v>1</v>
      </c>
      <c r="Y1337" s="10">
        <v>0</v>
      </c>
      <c r="Z1337" s="98"/>
      <c r="AA1337" s="9">
        <v>283</v>
      </c>
      <c r="AB1337" s="119" t="s">
        <v>54</v>
      </c>
      <c r="AC1337" s="117">
        <v>1</v>
      </c>
      <c r="AD1337" s="10">
        <v>0</v>
      </c>
      <c r="AE1337" s="110">
        <f>(Tabelle1[[#This Row],[gesamter Wärmebedarf unter Berücksichtigung Wirkungsgrad Gasfeuerungsanlage (Gas) '[kWh/a'] 2030]]*0.7)/8760</f>
        <v>0</v>
      </c>
      <c r="AF1337" s="8">
        <f t="shared" si="121"/>
        <v>0</v>
      </c>
      <c r="AG1337" s="119" t="s">
        <v>54</v>
      </c>
      <c r="AH1337" s="117">
        <v>1</v>
      </c>
      <c r="AI1337" s="10">
        <v>0</v>
      </c>
      <c r="AJ1337" s="98">
        <f t="shared" si="124"/>
        <v>0</v>
      </c>
      <c r="AK1337" s="119" t="s">
        <v>54</v>
      </c>
      <c r="AL1337" s="117">
        <v>1</v>
      </c>
      <c r="AM1337" s="10">
        <v>0</v>
      </c>
      <c r="AN1337" s="98"/>
      <c r="AO1337" s="119" t="s">
        <v>54</v>
      </c>
      <c r="AP1337" s="117">
        <v>1</v>
      </c>
      <c r="AQ1337" s="10">
        <v>0</v>
      </c>
      <c r="AR1337" s="98">
        <f t="shared" si="125"/>
        <v>0</v>
      </c>
      <c r="AS1337" s="119" t="s">
        <v>54</v>
      </c>
      <c r="AT1337" s="117">
        <v>1</v>
      </c>
      <c r="AU1337" s="10">
        <v>0</v>
      </c>
      <c r="AV1337" s="8"/>
    </row>
    <row r="1338" spans="1:48" x14ac:dyDescent="0.25">
      <c r="A1338" s="6">
        <v>11337</v>
      </c>
      <c r="B1338" s="6">
        <v>449884</v>
      </c>
      <c r="C1338" s="6">
        <v>5424829</v>
      </c>
      <c r="D1338" s="205">
        <v>26</v>
      </c>
      <c r="E1338" s="6" t="s">
        <v>212</v>
      </c>
      <c r="F1338" s="6">
        <v>1</v>
      </c>
      <c r="G1338" s="6">
        <v>150</v>
      </c>
      <c r="H1338" s="6">
        <v>150</v>
      </c>
      <c r="I1338" s="6">
        <v>150</v>
      </c>
      <c r="J1338" s="6">
        <f t="shared" si="120"/>
        <v>22500</v>
      </c>
      <c r="K1338" s="6"/>
      <c r="L1338" s="84">
        <f t="shared" si="122"/>
        <v>22959.18367346939</v>
      </c>
      <c r="M1338" s="7"/>
      <c r="N1338" s="7"/>
      <c r="O1338" s="7"/>
      <c r="P1338" s="7"/>
      <c r="Q1338" s="7"/>
      <c r="R1338" s="7"/>
      <c r="S1338" s="119" t="s">
        <v>53</v>
      </c>
      <c r="T1338" s="117">
        <v>1</v>
      </c>
      <c r="U1338" s="10">
        <v>22959.18367346939</v>
      </c>
      <c r="V1338" s="98">
        <f t="shared" si="123"/>
        <v>4.5911860980354138E-5</v>
      </c>
      <c r="W1338" s="119" t="s">
        <v>53</v>
      </c>
      <c r="X1338" s="117">
        <v>1</v>
      </c>
      <c r="Y1338" s="10">
        <v>22959.18367346939</v>
      </c>
      <c r="Z1338" s="98"/>
      <c r="AA1338" s="9">
        <v>1431</v>
      </c>
      <c r="AB1338" s="119" t="s">
        <v>53</v>
      </c>
      <c r="AC1338" s="117">
        <v>1</v>
      </c>
      <c r="AD1338" s="10">
        <v>22959.18367346939</v>
      </c>
      <c r="AE1338" s="110">
        <f>(Tabelle1[[#This Row],[gesamter Wärmebedarf unter Berücksichtigung Wirkungsgrad Gasfeuerungsanlage (Gas) '[kWh/a'] 2030]]*0.7)/8760</f>
        <v>1.8346379647749511</v>
      </c>
      <c r="AF1338" s="8">
        <f t="shared" si="121"/>
        <v>4.4386848288821333E-5</v>
      </c>
      <c r="AG1338" s="119" t="s">
        <v>53</v>
      </c>
      <c r="AH1338" s="117">
        <v>1</v>
      </c>
      <c r="AI1338" s="10">
        <v>22959.18367346939</v>
      </c>
      <c r="AJ1338" s="98">
        <f t="shared" si="124"/>
        <v>2.1816660454135991E-5</v>
      </c>
      <c r="AK1338" s="119" t="s">
        <v>53</v>
      </c>
      <c r="AL1338" s="117">
        <v>1</v>
      </c>
      <c r="AM1338" s="10">
        <v>22959.18367346939</v>
      </c>
      <c r="AN1338" s="98"/>
      <c r="AO1338" s="119" t="s">
        <v>53</v>
      </c>
      <c r="AP1338" s="117">
        <v>1</v>
      </c>
      <c r="AQ1338" s="10">
        <v>22959.18367346939</v>
      </c>
      <c r="AR1338" s="98">
        <f t="shared" si="125"/>
        <v>2.1816660454135991E-5</v>
      </c>
      <c r="AS1338" s="119" t="s">
        <v>54</v>
      </c>
      <c r="AT1338" s="117">
        <v>1</v>
      </c>
      <c r="AU1338" s="10">
        <v>0</v>
      </c>
      <c r="AV1338" s="8"/>
    </row>
    <row r="1339" spans="1:48" x14ac:dyDescent="0.25">
      <c r="A1339" s="6">
        <v>11338</v>
      </c>
      <c r="B1339" s="6">
        <v>449870</v>
      </c>
      <c r="C1339" s="6">
        <v>5424847</v>
      </c>
      <c r="D1339" s="205">
        <v>13</v>
      </c>
      <c r="E1339" s="6" t="s">
        <v>212</v>
      </c>
      <c r="F1339" s="6">
        <v>1</v>
      </c>
      <c r="G1339" s="6">
        <v>150</v>
      </c>
      <c r="H1339" s="6">
        <v>150</v>
      </c>
      <c r="I1339" s="6">
        <v>50</v>
      </c>
      <c r="J1339" s="6">
        <f t="shared" si="120"/>
        <v>7500</v>
      </c>
      <c r="K1339" s="6"/>
      <c r="L1339" s="84">
        <f t="shared" si="122"/>
        <v>7653.0612244897957</v>
      </c>
      <c r="M1339" s="7"/>
      <c r="N1339" s="7"/>
      <c r="O1339" s="7"/>
      <c r="P1339" s="7"/>
      <c r="Q1339" s="7"/>
      <c r="R1339" s="7"/>
      <c r="S1339" s="119" t="s">
        <v>53</v>
      </c>
      <c r="T1339" s="117">
        <v>1</v>
      </c>
      <c r="U1339" s="10">
        <v>7653.0612244897957</v>
      </c>
      <c r="V1339" s="98">
        <f t="shared" si="123"/>
        <v>1.5303953660118044E-5</v>
      </c>
      <c r="W1339" s="119" t="s">
        <v>53</v>
      </c>
      <c r="X1339" s="117">
        <v>1</v>
      </c>
      <c r="Y1339" s="10">
        <v>7653.0612244897957</v>
      </c>
      <c r="Z1339" s="98"/>
      <c r="AA1339" s="9">
        <v>753</v>
      </c>
      <c r="AB1339" s="119" t="s">
        <v>53</v>
      </c>
      <c r="AC1339" s="117">
        <v>1</v>
      </c>
      <c r="AD1339" s="10">
        <v>7653.0612244897957</v>
      </c>
      <c r="AE1339" s="110">
        <f>(Tabelle1[[#This Row],[gesamter Wärmebedarf unter Berücksichtigung Wirkungsgrad Gasfeuerungsanlage (Gas) '[kWh/a'] 2030]]*0.7)/8760</f>
        <v>0.61154598825831696</v>
      </c>
      <c r="AF1339" s="8">
        <f t="shared" si="121"/>
        <v>1.4795616096273778E-5</v>
      </c>
      <c r="AG1339" s="119" t="s">
        <v>53</v>
      </c>
      <c r="AH1339" s="117">
        <v>1</v>
      </c>
      <c r="AI1339" s="10">
        <v>7653.0612244897957</v>
      </c>
      <c r="AJ1339" s="98">
        <f t="shared" si="124"/>
        <v>7.2722201513786622E-6</v>
      </c>
      <c r="AK1339" s="119" t="s">
        <v>53</v>
      </c>
      <c r="AL1339" s="117">
        <v>1</v>
      </c>
      <c r="AM1339" s="10">
        <v>7653.0612244897957</v>
      </c>
      <c r="AN1339" s="98"/>
      <c r="AO1339" s="119" t="s">
        <v>53</v>
      </c>
      <c r="AP1339" s="117">
        <v>1</v>
      </c>
      <c r="AQ1339" s="10">
        <v>7653.0612244897957</v>
      </c>
      <c r="AR1339" s="98">
        <f t="shared" si="125"/>
        <v>7.2722201513786622E-6</v>
      </c>
      <c r="AS1339" s="119" t="s">
        <v>53</v>
      </c>
      <c r="AT1339" s="117">
        <v>1</v>
      </c>
      <c r="AU1339" s="10">
        <v>7653.0612244897957</v>
      </c>
      <c r="AV1339" s="8"/>
    </row>
    <row r="1340" spans="1:48" x14ac:dyDescent="0.25">
      <c r="A1340" s="6">
        <v>11339</v>
      </c>
      <c r="B1340" s="6">
        <v>449903</v>
      </c>
      <c r="C1340" s="6">
        <v>5424798</v>
      </c>
      <c r="D1340" s="205">
        <v>14</v>
      </c>
      <c r="E1340" s="6" t="s">
        <v>211</v>
      </c>
      <c r="F1340" s="6">
        <v>2</v>
      </c>
      <c r="G1340" s="6">
        <v>112</v>
      </c>
      <c r="H1340" s="6">
        <v>224</v>
      </c>
      <c r="I1340" s="6">
        <v>180</v>
      </c>
      <c r="J1340" s="6">
        <f t="shared" si="120"/>
        <v>40320</v>
      </c>
      <c r="K1340" s="6"/>
      <c r="L1340" s="84">
        <f t="shared" si="122"/>
        <v>41142.857142857145</v>
      </c>
      <c r="M1340" s="7"/>
      <c r="N1340" s="7"/>
      <c r="O1340" s="7"/>
      <c r="P1340" s="7"/>
      <c r="Q1340" s="7"/>
      <c r="R1340" s="7"/>
      <c r="S1340" s="119" t="s">
        <v>54</v>
      </c>
      <c r="T1340" s="117">
        <v>2</v>
      </c>
      <c r="U1340" s="10">
        <v>0</v>
      </c>
      <c r="V1340" s="98">
        <f t="shared" si="123"/>
        <v>0</v>
      </c>
      <c r="W1340" s="119" t="s">
        <v>54</v>
      </c>
      <c r="X1340" s="117">
        <v>2</v>
      </c>
      <c r="Y1340" s="10">
        <v>0</v>
      </c>
      <c r="Z1340" s="98"/>
      <c r="AA1340" s="9">
        <v>472</v>
      </c>
      <c r="AB1340" s="119" t="s">
        <v>54</v>
      </c>
      <c r="AC1340" s="117">
        <v>2</v>
      </c>
      <c r="AD1340" s="10">
        <v>0</v>
      </c>
      <c r="AE1340" s="110">
        <f>(Tabelle1[[#This Row],[gesamter Wärmebedarf unter Berücksichtigung Wirkungsgrad Gasfeuerungsanlage (Gas) '[kWh/a'] 2030]]*0.7)/8760</f>
        <v>0</v>
      </c>
      <c r="AF1340" s="8">
        <f t="shared" si="121"/>
        <v>0</v>
      </c>
      <c r="AG1340" s="119" t="s">
        <v>54</v>
      </c>
      <c r="AH1340" s="117">
        <v>2</v>
      </c>
      <c r="AI1340" s="10">
        <v>0</v>
      </c>
      <c r="AJ1340" s="98">
        <f t="shared" si="124"/>
        <v>0</v>
      </c>
      <c r="AK1340" s="119" t="s">
        <v>54</v>
      </c>
      <c r="AL1340" s="117">
        <v>2</v>
      </c>
      <c r="AM1340" s="10">
        <v>0</v>
      </c>
      <c r="AN1340" s="98"/>
      <c r="AO1340" s="119" t="s">
        <v>54</v>
      </c>
      <c r="AP1340" s="117">
        <v>2</v>
      </c>
      <c r="AQ1340" s="10">
        <v>0</v>
      </c>
      <c r="AR1340" s="98">
        <f t="shared" si="125"/>
        <v>0</v>
      </c>
      <c r="AS1340" s="119" t="s">
        <v>54</v>
      </c>
      <c r="AT1340" s="117">
        <v>2</v>
      </c>
      <c r="AU1340" s="10">
        <v>0</v>
      </c>
      <c r="AV1340" s="8"/>
    </row>
    <row r="1341" spans="1:48" x14ac:dyDescent="0.25">
      <c r="A1341" s="6">
        <v>11340</v>
      </c>
      <c r="B1341" s="6">
        <v>449939</v>
      </c>
      <c r="C1341" s="6">
        <v>5424796</v>
      </c>
      <c r="D1341" s="205">
        <v>16</v>
      </c>
      <c r="E1341" s="6" t="s">
        <v>211</v>
      </c>
      <c r="F1341" s="6">
        <v>2</v>
      </c>
      <c r="G1341" s="6">
        <v>112</v>
      </c>
      <c r="H1341" s="6">
        <v>224</v>
      </c>
      <c r="I1341" s="6">
        <v>190</v>
      </c>
      <c r="J1341" s="6">
        <f t="shared" si="120"/>
        <v>42560</v>
      </c>
      <c r="K1341" s="6"/>
      <c r="L1341" s="84">
        <f t="shared" si="122"/>
        <v>43428.571428571428</v>
      </c>
      <c r="M1341" s="7"/>
      <c r="N1341" s="7"/>
      <c r="O1341" s="7"/>
      <c r="P1341" s="7"/>
      <c r="Q1341" s="7"/>
      <c r="R1341" s="7"/>
      <c r="S1341" s="119" t="s">
        <v>53</v>
      </c>
      <c r="T1341" s="117">
        <v>2</v>
      </c>
      <c r="U1341" s="10">
        <v>43428.571428571428</v>
      </c>
      <c r="V1341" s="98">
        <f t="shared" si="123"/>
        <v>8.6844835703283184E-5</v>
      </c>
      <c r="W1341" s="119" t="s">
        <v>53</v>
      </c>
      <c r="X1341" s="117">
        <v>2</v>
      </c>
      <c r="Y1341" s="10">
        <v>43428.571428571428</v>
      </c>
      <c r="Z1341" s="98"/>
      <c r="AA1341" s="9">
        <v>1293</v>
      </c>
      <c r="AB1341" s="119" t="s">
        <v>53</v>
      </c>
      <c r="AC1341" s="117">
        <v>2</v>
      </c>
      <c r="AD1341" s="10">
        <v>43428.571428571428</v>
      </c>
      <c r="AE1341" s="110">
        <f>(Tabelle1[[#This Row],[gesamter Wärmebedarf unter Berücksichtigung Wirkungsgrad Gasfeuerungsanlage (Gas) '[kWh/a'] 2030]]*0.7)/8760</f>
        <v>3.4703196347031957</v>
      </c>
      <c r="AF1341" s="8">
        <f t="shared" si="121"/>
        <v>8.3960189474321584E-5</v>
      </c>
      <c r="AG1341" s="119" t="s">
        <v>53</v>
      </c>
      <c r="AH1341" s="117">
        <v>2</v>
      </c>
      <c r="AI1341" s="10">
        <v>43428.571428571428</v>
      </c>
      <c r="AJ1341" s="98">
        <f t="shared" si="124"/>
        <v>4.1267425285690124E-5</v>
      </c>
      <c r="AK1341" s="119" t="s">
        <v>53</v>
      </c>
      <c r="AL1341" s="117">
        <v>2</v>
      </c>
      <c r="AM1341" s="10">
        <v>43428.571428571428</v>
      </c>
      <c r="AN1341" s="98"/>
      <c r="AO1341" s="119" t="s">
        <v>53</v>
      </c>
      <c r="AP1341" s="117">
        <v>2</v>
      </c>
      <c r="AQ1341" s="10">
        <v>43428.571428571428</v>
      </c>
      <c r="AR1341" s="98">
        <f t="shared" si="125"/>
        <v>4.1267425285690124E-5</v>
      </c>
      <c r="AS1341" s="119" t="s">
        <v>53</v>
      </c>
      <c r="AT1341" s="117">
        <v>2</v>
      </c>
      <c r="AU1341" s="10">
        <v>43428.571428571428</v>
      </c>
      <c r="AV1341" s="8"/>
    </row>
    <row r="1342" spans="1:48" x14ac:dyDescent="0.25">
      <c r="A1342" s="6">
        <v>11341</v>
      </c>
      <c r="B1342" s="6">
        <v>449892</v>
      </c>
      <c r="C1342" s="6">
        <v>5424786</v>
      </c>
      <c r="D1342" s="205">
        <v>15</v>
      </c>
      <c r="E1342" s="6" t="s">
        <v>212</v>
      </c>
      <c r="F1342" s="6">
        <v>1</v>
      </c>
      <c r="G1342" s="6">
        <v>150</v>
      </c>
      <c r="H1342" s="6">
        <v>150</v>
      </c>
      <c r="I1342" s="6">
        <v>120</v>
      </c>
      <c r="J1342" s="6">
        <f t="shared" si="120"/>
        <v>18000</v>
      </c>
      <c r="K1342" s="6"/>
      <c r="L1342" s="84">
        <f t="shared" si="122"/>
        <v>18367.34693877551</v>
      </c>
      <c r="M1342" s="7"/>
      <c r="N1342" s="7"/>
      <c r="O1342" s="7"/>
      <c r="P1342" s="7"/>
      <c r="Q1342" s="7"/>
      <c r="R1342" s="7"/>
      <c r="S1342" s="119" t="s">
        <v>54</v>
      </c>
      <c r="T1342" s="117">
        <v>1</v>
      </c>
      <c r="U1342" s="10">
        <v>0</v>
      </c>
      <c r="V1342" s="98">
        <f t="shared" si="123"/>
        <v>0</v>
      </c>
      <c r="W1342" s="119" t="s">
        <v>54</v>
      </c>
      <c r="X1342" s="117">
        <v>1</v>
      </c>
      <c r="Y1342" s="10">
        <v>0</v>
      </c>
      <c r="Z1342" s="98"/>
      <c r="AA1342" s="9">
        <v>1085</v>
      </c>
      <c r="AB1342" s="119" t="s">
        <v>54</v>
      </c>
      <c r="AC1342" s="117">
        <v>1</v>
      </c>
      <c r="AD1342" s="10">
        <v>0</v>
      </c>
      <c r="AE1342" s="110">
        <f>(Tabelle1[[#This Row],[gesamter Wärmebedarf unter Berücksichtigung Wirkungsgrad Gasfeuerungsanlage (Gas) '[kWh/a'] 2030]]*0.7)/8760</f>
        <v>0</v>
      </c>
      <c r="AF1342" s="8">
        <f t="shared" si="121"/>
        <v>0</v>
      </c>
      <c r="AG1342" s="119" t="s">
        <v>54</v>
      </c>
      <c r="AH1342" s="117">
        <v>1</v>
      </c>
      <c r="AI1342" s="10">
        <v>0</v>
      </c>
      <c r="AJ1342" s="98">
        <f t="shared" si="124"/>
        <v>0</v>
      </c>
      <c r="AK1342" s="119" t="s">
        <v>54</v>
      </c>
      <c r="AL1342" s="117">
        <v>1</v>
      </c>
      <c r="AM1342" s="10">
        <v>0</v>
      </c>
      <c r="AN1342" s="98"/>
      <c r="AO1342" s="119" t="s">
        <v>54</v>
      </c>
      <c r="AP1342" s="117">
        <v>1</v>
      </c>
      <c r="AQ1342" s="10">
        <v>0</v>
      </c>
      <c r="AR1342" s="98">
        <f t="shared" si="125"/>
        <v>0</v>
      </c>
      <c r="AS1342" s="119" t="s">
        <v>54</v>
      </c>
      <c r="AT1342" s="117">
        <v>1</v>
      </c>
      <c r="AU1342" s="10">
        <v>0</v>
      </c>
      <c r="AV1342" s="8"/>
    </row>
    <row r="1343" spans="1:48" x14ac:dyDescent="0.25">
      <c r="A1343" s="6">
        <v>11342</v>
      </c>
      <c r="B1343" s="6">
        <v>449918</v>
      </c>
      <c r="C1343" s="6">
        <v>5424745</v>
      </c>
      <c r="D1343" s="205">
        <v>31</v>
      </c>
      <c r="E1343" s="6" t="s">
        <v>212</v>
      </c>
      <c r="F1343" s="6">
        <v>1</v>
      </c>
      <c r="G1343" s="6">
        <v>150</v>
      </c>
      <c r="H1343" s="6">
        <v>150</v>
      </c>
      <c r="I1343" s="6">
        <v>170</v>
      </c>
      <c r="J1343" s="6">
        <f t="shared" si="120"/>
        <v>25500</v>
      </c>
      <c r="K1343" s="6"/>
      <c r="L1343" s="84">
        <f t="shared" si="122"/>
        <v>26020.408163265307</v>
      </c>
      <c r="M1343" s="7"/>
      <c r="N1343" s="7"/>
      <c r="O1343" s="7"/>
      <c r="P1343" s="7"/>
      <c r="Q1343" s="7"/>
      <c r="R1343" s="7"/>
      <c r="S1343" s="119" t="s">
        <v>53</v>
      </c>
      <c r="T1343" s="117">
        <v>1</v>
      </c>
      <c r="U1343" s="10">
        <v>26020.408163265307</v>
      </c>
      <c r="V1343" s="98">
        <f t="shared" si="123"/>
        <v>5.2033442444401349E-5</v>
      </c>
      <c r="W1343" s="119" t="s">
        <v>53</v>
      </c>
      <c r="X1343" s="117">
        <v>1</v>
      </c>
      <c r="Y1343" s="10">
        <v>26020.408163265307</v>
      </c>
      <c r="Z1343" s="98"/>
      <c r="AA1343" s="9">
        <v>553</v>
      </c>
      <c r="AB1343" s="119" t="s">
        <v>53</v>
      </c>
      <c r="AC1343" s="117">
        <v>1</v>
      </c>
      <c r="AD1343" s="10">
        <v>26020.408163265307</v>
      </c>
      <c r="AE1343" s="110">
        <f>(Tabelle1[[#This Row],[gesamter Wärmebedarf unter Berücksichtigung Wirkungsgrad Gasfeuerungsanlage (Gas) '[kWh/a'] 2030]]*0.7)/8760</f>
        <v>2.0792563600782779</v>
      </c>
      <c r="AF1343" s="8">
        <f t="shared" si="121"/>
        <v>5.0305094727330838E-5</v>
      </c>
      <c r="AG1343" s="119" t="s">
        <v>54</v>
      </c>
      <c r="AH1343" s="117">
        <v>1</v>
      </c>
      <c r="AI1343" s="10">
        <v>0</v>
      </c>
      <c r="AJ1343" s="98">
        <f t="shared" si="124"/>
        <v>0</v>
      </c>
      <c r="AK1343" s="119" t="s">
        <v>54</v>
      </c>
      <c r="AL1343" s="117">
        <v>1</v>
      </c>
      <c r="AM1343" s="10">
        <v>0</v>
      </c>
      <c r="AN1343" s="98"/>
      <c r="AO1343" s="119" t="s">
        <v>54</v>
      </c>
      <c r="AP1343" s="117">
        <v>1</v>
      </c>
      <c r="AQ1343" s="10">
        <v>0</v>
      </c>
      <c r="AR1343" s="98">
        <f t="shared" si="125"/>
        <v>0</v>
      </c>
      <c r="AS1343" s="119" t="s">
        <v>54</v>
      </c>
      <c r="AT1343" s="117">
        <v>1</v>
      </c>
      <c r="AU1343" s="10">
        <v>0</v>
      </c>
      <c r="AV1343" s="8"/>
    </row>
    <row r="1344" spans="1:48" x14ac:dyDescent="0.25">
      <c r="A1344" s="6">
        <v>11343</v>
      </c>
      <c r="B1344" s="6">
        <v>449927</v>
      </c>
      <c r="C1344" s="6">
        <v>5424781</v>
      </c>
      <c r="D1344" s="205">
        <v>15</v>
      </c>
      <c r="E1344" s="6" t="s">
        <v>211</v>
      </c>
      <c r="F1344" s="6">
        <v>2</v>
      </c>
      <c r="G1344" s="6">
        <v>112</v>
      </c>
      <c r="H1344" s="6">
        <v>224</v>
      </c>
      <c r="I1344" s="6">
        <v>120</v>
      </c>
      <c r="J1344" s="6">
        <f t="shared" si="120"/>
        <v>26880</v>
      </c>
      <c r="K1344" s="6"/>
      <c r="L1344" s="84">
        <f t="shared" si="122"/>
        <v>27428.571428571428</v>
      </c>
      <c r="M1344" s="7"/>
      <c r="N1344" s="7"/>
      <c r="O1344" s="7"/>
      <c r="P1344" s="7"/>
      <c r="Q1344" s="7"/>
      <c r="R1344" s="7"/>
      <c r="S1344" s="119" t="s">
        <v>54</v>
      </c>
      <c r="T1344" s="117">
        <v>2</v>
      </c>
      <c r="U1344" s="10">
        <v>0</v>
      </c>
      <c r="V1344" s="98">
        <f t="shared" si="123"/>
        <v>0</v>
      </c>
      <c r="W1344" s="119" t="s">
        <v>54</v>
      </c>
      <c r="X1344" s="117">
        <v>2</v>
      </c>
      <c r="Y1344" s="10">
        <v>0</v>
      </c>
      <c r="Z1344" s="98"/>
      <c r="AA1344" s="9">
        <v>660</v>
      </c>
      <c r="AB1344" s="119" t="s">
        <v>54</v>
      </c>
      <c r="AC1344" s="117">
        <v>2</v>
      </c>
      <c r="AD1344" s="10">
        <v>0</v>
      </c>
      <c r="AE1344" s="110">
        <f>(Tabelle1[[#This Row],[gesamter Wärmebedarf unter Berücksichtigung Wirkungsgrad Gasfeuerungsanlage (Gas) '[kWh/a'] 2030]]*0.7)/8760</f>
        <v>0</v>
      </c>
      <c r="AF1344" s="8">
        <f t="shared" si="121"/>
        <v>0</v>
      </c>
      <c r="AG1344" s="119" t="s">
        <v>54</v>
      </c>
      <c r="AH1344" s="117">
        <v>2</v>
      </c>
      <c r="AI1344" s="10">
        <v>0</v>
      </c>
      <c r="AJ1344" s="98">
        <f t="shared" si="124"/>
        <v>0</v>
      </c>
      <c r="AK1344" s="119" t="s">
        <v>54</v>
      </c>
      <c r="AL1344" s="117">
        <v>2</v>
      </c>
      <c r="AM1344" s="10">
        <v>0</v>
      </c>
      <c r="AN1344" s="98"/>
      <c r="AO1344" s="119" t="s">
        <v>54</v>
      </c>
      <c r="AP1344" s="117">
        <v>2</v>
      </c>
      <c r="AQ1344" s="10">
        <v>0</v>
      </c>
      <c r="AR1344" s="98">
        <f t="shared" si="125"/>
        <v>0</v>
      </c>
      <c r="AS1344" s="119" t="s">
        <v>54</v>
      </c>
      <c r="AT1344" s="117">
        <v>2</v>
      </c>
      <c r="AU1344" s="10">
        <v>0</v>
      </c>
      <c r="AV1344" s="8"/>
    </row>
    <row r="1345" spans="1:48" x14ac:dyDescent="0.25">
      <c r="A1345" s="6">
        <v>11344</v>
      </c>
      <c r="B1345" s="6">
        <v>449914</v>
      </c>
      <c r="C1345" s="6">
        <v>5424768</v>
      </c>
      <c r="D1345" s="205">
        <v>13</v>
      </c>
      <c r="E1345" s="6" t="s">
        <v>212</v>
      </c>
      <c r="F1345" s="6">
        <v>1</v>
      </c>
      <c r="G1345" s="6">
        <v>150</v>
      </c>
      <c r="H1345" s="6">
        <v>150</v>
      </c>
      <c r="I1345" s="6">
        <v>270</v>
      </c>
      <c r="J1345" s="6">
        <f t="shared" si="120"/>
        <v>40500</v>
      </c>
      <c r="K1345" s="6"/>
      <c r="L1345" s="84">
        <f t="shared" si="122"/>
        <v>41326.530612244896</v>
      </c>
      <c r="M1345" s="7"/>
      <c r="N1345" s="7"/>
      <c r="O1345" s="7"/>
      <c r="P1345" s="7"/>
      <c r="Q1345" s="7"/>
      <c r="R1345" s="7"/>
      <c r="S1345" s="119" t="s">
        <v>53</v>
      </c>
      <c r="T1345" s="117">
        <v>1</v>
      </c>
      <c r="U1345" s="10">
        <v>41326.530612244896</v>
      </c>
      <c r="V1345" s="98">
        <f t="shared" si="123"/>
        <v>8.2641349764637429E-5</v>
      </c>
      <c r="W1345" s="119" t="s">
        <v>53</v>
      </c>
      <c r="X1345" s="117">
        <v>1</v>
      </c>
      <c r="Y1345" s="10">
        <v>41326.530612244896</v>
      </c>
      <c r="Z1345" s="98"/>
      <c r="AA1345" s="9">
        <v>243</v>
      </c>
      <c r="AB1345" s="119" t="s">
        <v>53</v>
      </c>
      <c r="AC1345" s="117">
        <v>1</v>
      </c>
      <c r="AD1345" s="10">
        <v>41326.530612244896</v>
      </c>
      <c r="AE1345" s="110">
        <f>(Tabelle1[[#This Row],[gesamter Wärmebedarf unter Berücksichtigung Wirkungsgrad Gasfeuerungsanlage (Gas) '[kWh/a'] 2030]]*0.7)/8760</f>
        <v>3.3023483365949113</v>
      </c>
      <c r="AF1345" s="8">
        <f t="shared" si="121"/>
        <v>7.9896326919878384E-5</v>
      </c>
      <c r="AG1345" s="119" t="s">
        <v>53</v>
      </c>
      <c r="AH1345" s="117">
        <v>1</v>
      </c>
      <c r="AI1345" s="10">
        <v>41326.530612244896</v>
      </c>
      <c r="AJ1345" s="98">
        <f t="shared" si="124"/>
        <v>3.9269988817444781E-5</v>
      </c>
      <c r="AK1345" s="119" t="s">
        <v>53</v>
      </c>
      <c r="AL1345" s="117">
        <v>1</v>
      </c>
      <c r="AM1345" s="10">
        <v>41326.530612244896</v>
      </c>
      <c r="AN1345" s="98"/>
      <c r="AO1345" s="119" t="s">
        <v>53</v>
      </c>
      <c r="AP1345" s="117">
        <v>1</v>
      </c>
      <c r="AQ1345" s="10">
        <v>41326.530612244896</v>
      </c>
      <c r="AR1345" s="98">
        <f t="shared" si="125"/>
        <v>3.9269988817444781E-5</v>
      </c>
      <c r="AS1345" s="119" t="s">
        <v>53</v>
      </c>
      <c r="AT1345" s="117">
        <v>1</v>
      </c>
      <c r="AU1345" s="10">
        <v>41326.530612244896</v>
      </c>
      <c r="AV1345" s="8"/>
    </row>
    <row r="1346" spans="1:48" x14ac:dyDescent="0.25">
      <c r="A1346" s="6">
        <v>11345</v>
      </c>
      <c r="B1346" s="6">
        <v>449903</v>
      </c>
      <c r="C1346" s="6">
        <v>5424753</v>
      </c>
      <c r="D1346" s="205">
        <v>14</v>
      </c>
      <c r="E1346" s="6" t="s">
        <v>212</v>
      </c>
      <c r="F1346" s="6">
        <v>1</v>
      </c>
      <c r="G1346" s="6">
        <v>150</v>
      </c>
      <c r="H1346" s="6">
        <v>150</v>
      </c>
      <c r="I1346" s="6">
        <v>140</v>
      </c>
      <c r="J1346" s="6">
        <f t="shared" si="120"/>
        <v>21000</v>
      </c>
      <c r="K1346" s="6"/>
      <c r="L1346" s="84">
        <f t="shared" si="122"/>
        <v>21428.571428571428</v>
      </c>
      <c r="M1346" s="7"/>
      <c r="N1346" s="7"/>
      <c r="O1346" s="7"/>
      <c r="P1346" s="7"/>
      <c r="Q1346" s="7"/>
      <c r="R1346" s="7"/>
      <c r="S1346" s="119" t="s">
        <v>54</v>
      </c>
      <c r="T1346" s="117">
        <v>1</v>
      </c>
      <c r="U1346" s="10">
        <v>0</v>
      </c>
      <c r="V1346" s="98">
        <f t="shared" si="123"/>
        <v>0</v>
      </c>
      <c r="W1346" s="119" t="s">
        <v>54</v>
      </c>
      <c r="X1346" s="117">
        <v>1</v>
      </c>
      <c r="Y1346" s="10">
        <v>0</v>
      </c>
      <c r="Z1346" s="98"/>
      <c r="AA1346" s="9">
        <v>327</v>
      </c>
      <c r="AB1346" s="119" t="s">
        <v>54</v>
      </c>
      <c r="AC1346" s="117">
        <v>1</v>
      </c>
      <c r="AD1346" s="10">
        <v>0</v>
      </c>
      <c r="AE1346" s="110">
        <f>(Tabelle1[[#This Row],[gesamter Wärmebedarf unter Berücksichtigung Wirkungsgrad Gasfeuerungsanlage (Gas) '[kWh/a'] 2030]]*0.7)/8760</f>
        <v>0</v>
      </c>
      <c r="AF1346" s="8">
        <f t="shared" si="121"/>
        <v>0</v>
      </c>
      <c r="AG1346" s="119" t="s">
        <v>54</v>
      </c>
      <c r="AH1346" s="117">
        <v>1</v>
      </c>
      <c r="AI1346" s="10">
        <v>0</v>
      </c>
      <c r="AJ1346" s="98">
        <f t="shared" si="124"/>
        <v>0</v>
      </c>
      <c r="AK1346" s="119" t="s">
        <v>54</v>
      </c>
      <c r="AL1346" s="117">
        <v>1</v>
      </c>
      <c r="AM1346" s="10">
        <v>0</v>
      </c>
      <c r="AN1346" s="98"/>
      <c r="AO1346" s="119" t="s">
        <v>54</v>
      </c>
      <c r="AP1346" s="117">
        <v>1</v>
      </c>
      <c r="AQ1346" s="10">
        <v>0</v>
      </c>
      <c r="AR1346" s="98">
        <f t="shared" si="125"/>
        <v>0</v>
      </c>
      <c r="AS1346" s="119" t="s">
        <v>54</v>
      </c>
      <c r="AT1346" s="117">
        <v>1</v>
      </c>
      <c r="AU1346" s="10">
        <v>0</v>
      </c>
      <c r="AV1346" s="8"/>
    </row>
    <row r="1347" spans="1:48" x14ac:dyDescent="0.25">
      <c r="A1347" s="6">
        <v>11346</v>
      </c>
      <c r="B1347" s="6">
        <v>449882</v>
      </c>
      <c r="C1347" s="6">
        <v>5424771</v>
      </c>
      <c r="D1347" s="205">
        <v>13</v>
      </c>
      <c r="E1347" s="6" t="s">
        <v>211</v>
      </c>
      <c r="F1347" s="6">
        <v>2</v>
      </c>
      <c r="G1347" s="6">
        <v>112</v>
      </c>
      <c r="H1347" s="6">
        <v>224</v>
      </c>
      <c r="I1347" s="6">
        <v>240</v>
      </c>
      <c r="J1347" s="6">
        <f t="shared" si="120"/>
        <v>53760</v>
      </c>
      <c r="K1347" s="6"/>
      <c r="L1347" s="84">
        <f t="shared" si="122"/>
        <v>54857.142857142855</v>
      </c>
      <c r="M1347" s="7"/>
      <c r="N1347" s="7"/>
      <c r="O1347" s="7"/>
      <c r="P1347" s="7"/>
      <c r="Q1347" s="7"/>
      <c r="R1347" s="7"/>
      <c r="S1347" s="119" t="s">
        <v>54</v>
      </c>
      <c r="T1347" s="117">
        <v>2</v>
      </c>
      <c r="U1347" s="10">
        <v>0</v>
      </c>
      <c r="V1347" s="98">
        <f t="shared" si="123"/>
        <v>0</v>
      </c>
      <c r="W1347" s="119" t="s">
        <v>54</v>
      </c>
      <c r="X1347" s="117">
        <v>2</v>
      </c>
      <c r="Y1347" s="10">
        <v>0</v>
      </c>
      <c r="Z1347" s="98"/>
      <c r="AA1347" s="9">
        <v>1422</v>
      </c>
      <c r="AB1347" s="119" t="s">
        <v>54</v>
      </c>
      <c r="AC1347" s="117">
        <v>2</v>
      </c>
      <c r="AD1347" s="10">
        <v>0</v>
      </c>
      <c r="AE1347" s="110">
        <f>(Tabelle1[[#This Row],[gesamter Wärmebedarf unter Berücksichtigung Wirkungsgrad Gasfeuerungsanlage (Gas) '[kWh/a'] 2030]]*0.7)/8760</f>
        <v>0</v>
      </c>
      <c r="AF1347" s="8">
        <f t="shared" si="121"/>
        <v>0</v>
      </c>
      <c r="AG1347" s="119" t="s">
        <v>54</v>
      </c>
      <c r="AH1347" s="117">
        <v>2</v>
      </c>
      <c r="AI1347" s="10">
        <v>0</v>
      </c>
      <c r="AJ1347" s="98">
        <f t="shared" si="124"/>
        <v>0</v>
      </c>
      <c r="AK1347" s="119" t="s">
        <v>54</v>
      </c>
      <c r="AL1347" s="117">
        <v>2</v>
      </c>
      <c r="AM1347" s="10">
        <v>0</v>
      </c>
      <c r="AN1347" s="98"/>
      <c r="AO1347" s="119" t="s">
        <v>54</v>
      </c>
      <c r="AP1347" s="117">
        <v>2</v>
      </c>
      <c r="AQ1347" s="10">
        <v>0</v>
      </c>
      <c r="AR1347" s="98">
        <f t="shared" si="125"/>
        <v>0</v>
      </c>
      <c r="AS1347" s="119" t="s">
        <v>54</v>
      </c>
      <c r="AT1347" s="117">
        <v>2</v>
      </c>
      <c r="AU1347" s="10">
        <v>0</v>
      </c>
      <c r="AV1347" s="8"/>
    </row>
    <row r="1348" spans="1:48" x14ac:dyDescent="0.25">
      <c r="A1348" s="6">
        <v>11347</v>
      </c>
      <c r="B1348" s="6">
        <v>449891</v>
      </c>
      <c r="C1348" s="6">
        <v>5424738</v>
      </c>
      <c r="D1348" s="205">
        <v>14</v>
      </c>
      <c r="E1348" s="6" t="s">
        <v>212</v>
      </c>
      <c r="F1348" s="6">
        <v>1</v>
      </c>
      <c r="G1348" s="6">
        <v>150</v>
      </c>
      <c r="H1348" s="6">
        <v>150</v>
      </c>
      <c r="I1348" s="6">
        <v>200</v>
      </c>
      <c r="J1348" s="6">
        <f t="shared" ref="J1348:J1411" si="126">I1348*H1348</f>
        <v>30000</v>
      </c>
      <c r="K1348" s="6"/>
      <c r="L1348" s="84">
        <f t="shared" si="122"/>
        <v>30612.244897959183</v>
      </c>
      <c r="M1348" s="7"/>
      <c r="N1348" s="7"/>
      <c r="O1348" s="7"/>
      <c r="P1348" s="7"/>
      <c r="Q1348" s="7"/>
      <c r="R1348" s="7"/>
      <c r="S1348" s="119" t="s">
        <v>54</v>
      </c>
      <c r="T1348" s="117">
        <v>1</v>
      </c>
      <c r="U1348" s="10">
        <v>0</v>
      </c>
      <c r="V1348" s="98">
        <f t="shared" si="123"/>
        <v>0</v>
      </c>
      <c r="W1348" s="119" t="s">
        <v>54</v>
      </c>
      <c r="X1348" s="117">
        <v>1</v>
      </c>
      <c r="Y1348" s="10">
        <v>0</v>
      </c>
      <c r="Z1348" s="98"/>
      <c r="AA1348" s="9">
        <v>314</v>
      </c>
      <c r="AB1348" s="119" t="s">
        <v>54</v>
      </c>
      <c r="AC1348" s="117">
        <v>1</v>
      </c>
      <c r="AD1348" s="10">
        <v>0</v>
      </c>
      <c r="AE1348" s="110">
        <f>(Tabelle1[[#This Row],[gesamter Wärmebedarf unter Berücksichtigung Wirkungsgrad Gasfeuerungsanlage (Gas) '[kWh/a'] 2030]]*0.7)/8760</f>
        <v>0</v>
      </c>
      <c r="AF1348" s="8">
        <f t="shared" ref="AF1348:AF1411" si="127">((AD1348*$O$4)/$P$4)/31536000</f>
        <v>0</v>
      </c>
      <c r="AG1348" s="119" t="s">
        <v>54</v>
      </c>
      <c r="AH1348" s="117">
        <v>1</v>
      </c>
      <c r="AI1348" s="10">
        <v>0</v>
      </c>
      <c r="AJ1348" s="98">
        <f t="shared" si="124"/>
        <v>0</v>
      </c>
      <c r="AK1348" s="119" t="s">
        <v>54</v>
      </c>
      <c r="AL1348" s="117">
        <v>1</v>
      </c>
      <c r="AM1348" s="10">
        <v>0</v>
      </c>
      <c r="AN1348" s="98"/>
      <c r="AO1348" s="119" t="s">
        <v>54</v>
      </c>
      <c r="AP1348" s="117">
        <v>1</v>
      </c>
      <c r="AQ1348" s="10">
        <v>0</v>
      </c>
      <c r="AR1348" s="98">
        <f t="shared" si="125"/>
        <v>0</v>
      </c>
      <c r="AS1348" s="119" t="s">
        <v>54</v>
      </c>
      <c r="AT1348" s="117">
        <v>1</v>
      </c>
      <c r="AU1348" s="10">
        <v>0</v>
      </c>
      <c r="AV1348" s="8"/>
    </row>
    <row r="1349" spans="1:48" x14ac:dyDescent="0.25">
      <c r="A1349" s="6">
        <v>11348</v>
      </c>
      <c r="B1349" s="6">
        <v>449868</v>
      </c>
      <c r="C1349" s="6">
        <v>5424757</v>
      </c>
      <c r="D1349" s="205">
        <v>16</v>
      </c>
      <c r="E1349" s="6" t="s">
        <v>212</v>
      </c>
      <c r="F1349" s="6">
        <v>1</v>
      </c>
      <c r="G1349" s="6">
        <v>150</v>
      </c>
      <c r="H1349" s="6">
        <v>150</v>
      </c>
      <c r="I1349" s="6">
        <v>410</v>
      </c>
      <c r="J1349" s="6">
        <f t="shared" si="126"/>
        <v>61500</v>
      </c>
      <c r="K1349" s="6"/>
      <c r="L1349" s="84">
        <f t="shared" ref="L1349:L1412" si="128">J1349/$K$4</f>
        <v>62755.102040816331</v>
      </c>
      <c r="M1349" s="7"/>
      <c r="N1349" s="7"/>
      <c r="O1349" s="7"/>
      <c r="P1349" s="7"/>
      <c r="Q1349" s="7"/>
      <c r="R1349" s="7"/>
      <c r="S1349" s="119" t="s">
        <v>54</v>
      </c>
      <c r="T1349" s="117">
        <v>1</v>
      </c>
      <c r="U1349" s="10">
        <v>0</v>
      </c>
      <c r="V1349" s="98">
        <f t="shared" ref="V1349:V1412" si="129">((U1349*$M$4)/$N$4)/31536000</f>
        <v>0</v>
      </c>
      <c r="W1349" s="119" t="s">
        <v>54</v>
      </c>
      <c r="X1349" s="117">
        <v>1</v>
      </c>
      <c r="Y1349" s="10">
        <v>0</v>
      </c>
      <c r="Z1349" s="98"/>
      <c r="AA1349" s="9">
        <v>1548</v>
      </c>
      <c r="AB1349" s="119" t="s">
        <v>54</v>
      </c>
      <c r="AC1349" s="117">
        <v>1</v>
      </c>
      <c r="AD1349" s="10">
        <v>0</v>
      </c>
      <c r="AE1349" s="110">
        <f>(Tabelle1[[#This Row],[gesamter Wärmebedarf unter Berücksichtigung Wirkungsgrad Gasfeuerungsanlage (Gas) '[kWh/a'] 2030]]*0.7)/8760</f>
        <v>0</v>
      </c>
      <c r="AF1349" s="8">
        <f t="shared" si="127"/>
        <v>0</v>
      </c>
      <c r="AG1349" s="119" t="s">
        <v>54</v>
      </c>
      <c r="AH1349" s="117">
        <v>1</v>
      </c>
      <c r="AI1349" s="10">
        <v>0</v>
      </c>
      <c r="AJ1349" s="98">
        <f t="shared" ref="AJ1349:AJ1412" si="130">((AI1349*$Q$4)/$R$4)/31536000</f>
        <v>0</v>
      </c>
      <c r="AK1349" s="119" t="s">
        <v>54</v>
      </c>
      <c r="AL1349" s="117">
        <v>1</v>
      </c>
      <c r="AM1349" s="10">
        <v>0</v>
      </c>
      <c r="AN1349" s="98"/>
      <c r="AO1349" s="119" t="s">
        <v>54</v>
      </c>
      <c r="AP1349" s="117">
        <v>1</v>
      </c>
      <c r="AQ1349" s="10">
        <v>0</v>
      </c>
      <c r="AR1349" s="98">
        <f t="shared" ref="AR1349:AR1412" si="131">((AQ1349*$Q$4)/$R$4)/31536000</f>
        <v>0</v>
      </c>
      <c r="AS1349" s="119" t="s">
        <v>54</v>
      </c>
      <c r="AT1349" s="117">
        <v>1</v>
      </c>
      <c r="AU1349" s="10">
        <v>0</v>
      </c>
      <c r="AV1349" s="8"/>
    </row>
    <row r="1350" spans="1:48" x14ac:dyDescent="0.25">
      <c r="A1350" s="6">
        <v>11349</v>
      </c>
      <c r="B1350" s="6">
        <v>449881</v>
      </c>
      <c r="C1350" s="6">
        <v>5424726</v>
      </c>
      <c r="D1350" s="205">
        <v>14</v>
      </c>
      <c r="E1350" s="6" t="s">
        <v>195</v>
      </c>
      <c r="F1350" s="6">
        <v>1</v>
      </c>
      <c r="G1350" s="6">
        <v>90</v>
      </c>
      <c r="H1350" s="6">
        <v>90</v>
      </c>
      <c r="I1350" s="6">
        <v>200</v>
      </c>
      <c r="J1350" s="6">
        <f t="shared" si="126"/>
        <v>18000</v>
      </c>
      <c r="K1350" s="6"/>
      <c r="L1350" s="84">
        <f t="shared" si="128"/>
        <v>18367.34693877551</v>
      </c>
      <c r="M1350" s="7"/>
      <c r="N1350" s="7"/>
      <c r="O1350" s="7"/>
      <c r="P1350" s="7"/>
      <c r="Q1350" s="7"/>
      <c r="R1350" s="7"/>
      <c r="S1350" s="119" t="s">
        <v>53</v>
      </c>
      <c r="T1350" s="117">
        <v>1</v>
      </c>
      <c r="U1350" s="10">
        <v>18367.34693877551</v>
      </c>
      <c r="V1350" s="98">
        <f t="shared" si="129"/>
        <v>3.6729488784283305E-5</v>
      </c>
      <c r="W1350" s="119" t="s">
        <v>53</v>
      </c>
      <c r="X1350" s="117">
        <v>1</v>
      </c>
      <c r="Y1350" s="10">
        <v>18367.34693877551</v>
      </c>
      <c r="Z1350" s="98"/>
      <c r="AA1350" s="9">
        <v>178</v>
      </c>
      <c r="AB1350" s="119" t="s">
        <v>53</v>
      </c>
      <c r="AC1350" s="117">
        <v>1</v>
      </c>
      <c r="AD1350" s="10">
        <v>18367.34693877551</v>
      </c>
      <c r="AE1350" s="110">
        <f>(Tabelle1[[#This Row],[gesamter Wärmebedarf unter Berücksichtigung Wirkungsgrad Gasfeuerungsanlage (Gas) '[kWh/a'] 2030]]*0.7)/8760</f>
        <v>1.4677103718199609</v>
      </c>
      <c r="AF1350" s="8">
        <f t="shared" si="127"/>
        <v>3.5509478631057065E-5</v>
      </c>
      <c r="AG1350" s="119" t="s">
        <v>53</v>
      </c>
      <c r="AH1350" s="117">
        <v>1</v>
      </c>
      <c r="AI1350" s="10">
        <v>18367.34693877551</v>
      </c>
      <c r="AJ1350" s="98">
        <f t="shared" si="130"/>
        <v>1.7453328363308793E-5</v>
      </c>
      <c r="AK1350" s="119" t="s">
        <v>54</v>
      </c>
      <c r="AL1350" s="117">
        <v>1</v>
      </c>
      <c r="AM1350" s="10">
        <v>0</v>
      </c>
      <c r="AN1350" s="98"/>
      <c r="AO1350" s="119" t="s">
        <v>54</v>
      </c>
      <c r="AP1350" s="117">
        <v>1</v>
      </c>
      <c r="AQ1350" s="10">
        <v>0</v>
      </c>
      <c r="AR1350" s="98">
        <f t="shared" si="131"/>
        <v>0</v>
      </c>
      <c r="AS1350" s="119" t="s">
        <v>54</v>
      </c>
      <c r="AT1350" s="117">
        <v>1</v>
      </c>
      <c r="AU1350" s="10">
        <v>0</v>
      </c>
      <c r="AV1350" s="8"/>
    </row>
    <row r="1351" spans="1:48" x14ac:dyDescent="0.25">
      <c r="A1351" s="6">
        <v>11350</v>
      </c>
      <c r="B1351" s="6">
        <v>449857</v>
      </c>
      <c r="C1351" s="6">
        <v>5424738</v>
      </c>
      <c r="D1351" s="205">
        <v>12</v>
      </c>
      <c r="E1351" s="6" t="s">
        <v>211</v>
      </c>
      <c r="F1351" s="6">
        <v>2</v>
      </c>
      <c r="G1351" s="6">
        <v>112</v>
      </c>
      <c r="H1351" s="6">
        <v>224</v>
      </c>
      <c r="I1351" s="6">
        <v>330</v>
      </c>
      <c r="J1351" s="6">
        <f t="shared" si="126"/>
        <v>73920</v>
      </c>
      <c r="K1351" s="6"/>
      <c r="L1351" s="84">
        <f t="shared" si="128"/>
        <v>75428.571428571435</v>
      </c>
      <c r="M1351" s="7"/>
      <c r="N1351" s="7"/>
      <c r="O1351" s="7"/>
      <c r="P1351" s="7"/>
      <c r="Q1351" s="7"/>
      <c r="R1351" s="7"/>
      <c r="S1351" s="119" t="s">
        <v>53</v>
      </c>
      <c r="T1351" s="117">
        <v>2</v>
      </c>
      <c r="U1351" s="10">
        <v>75428.571428571435</v>
      </c>
      <c r="V1351" s="98">
        <f t="shared" si="129"/>
        <v>1.5083576727412343E-4</v>
      </c>
      <c r="W1351" s="119" t="s">
        <v>53</v>
      </c>
      <c r="X1351" s="117">
        <v>2</v>
      </c>
      <c r="Y1351" s="10">
        <v>75428.571428571435</v>
      </c>
      <c r="Z1351" s="98"/>
      <c r="AA1351" s="9">
        <v>253</v>
      </c>
      <c r="AB1351" s="119" t="s">
        <v>53</v>
      </c>
      <c r="AC1351" s="117">
        <v>2</v>
      </c>
      <c r="AD1351" s="10">
        <v>75428.571428571435</v>
      </c>
      <c r="AE1351" s="110">
        <f>(Tabelle1[[#This Row],[gesamter Wärmebedarf unter Berücksichtigung Wirkungsgrad Gasfeuerungsanlage (Gas) '[kWh/a'] 2030]]*0.7)/8760</f>
        <v>6.0273972602739727</v>
      </c>
      <c r="AF1351" s="8">
        <f t="shared" si="127"/>
        <v>1.4582559224487435E-4</v>
      </c>
      <c r="AG1351" s="119" t="s">
        <v>53</v>
      </c>
      <c r="AH1351" s="117">
        <v>2</v>
      </c>
      <c r="AI1351" s="10">
        <v>75428.571428571435</v>
      </c>
      <c r="AJ1351" s="98">
        <f t="shared" si="130"/>
        <v>7.1675001811988108E-5</v>
      </c>
      <c r="AK1351" s="119" t="s">
        <v>53</v>
      </c>
      <c r="AL1351" s="117">
        <v>2</v>
      </c>
      <c r="AM1351" s="10">
        <v>75428.571428571435</v>
      </c>
      <c r="AN1351" s="98"/>
      <c r="AO1351" s="119" t="s">
        <v>53</v>
      </c>
      <c r="AP1351" s="117">
        <v>2</v>
      </c>
      <c r="AQ1351" s="10">
        <v>75428.571428571435</v>
      </c>
      <c r="AR1351" s="98">
        <f t="shared" si="131"/>
        <v>7.1675001811988108E-5</v>
      </c>
      <c r="AS1351" s="119" t="s">
        <v>53</v>
      </c>
      <c r="AT1351" s="117">
        <v>2</v>
      </c>
      <c r="AU1351" s="10">
        <v>75428.571428571435</v>
      </c>
      <c r="AV1351" s="8"/>
    </row>
    <row r="1352" spans="1:48" x14ac:dyDescent="0.25">
      <c r="A1352" s="6">
        <v>11351</v>
      </c>
      <c r="B1352" s="6">
        <v>449869</v>
      </c>
      <c r="C1352" s="6">
        <v>5424707</v>
      </c>
      <c r="D1352" s="205">
        <v>12</v>
      </c>
      <c r="E1352" s="6" t="s">
        <v>212</v>
      </c>
      <c r="F1352" s="6">
        <v>1</v>
      </c>
      <c r="G1352" s="6">
        <v>150</v>
      </c>
      <c r="H1352" s="6">
        <v>150</v>
      </c>
      <c r="I1352" s="6">
        <v>60</v>
      </c>
      <c r="J1352" s="6">
        <f t="shared" si="126"/>
        <v>9000</v>
      </c>
      <c r="K1352" s="6"/>
      <c r="L1352" s="84">
        <f t="shared" si="128"/>
        <v>9183.6734693877552</v>
      </c>
      <c r="M1352" s="7"/>
      <c r="N1352" s="7"/>
      <c r="O1352" s="7"/>
      <c r="P1352" s="7"/>
      <c r="Q1352" s="7"/>
      <c r="R1352" s="7"/>
      <c r="S1352" s="119" t="s">
        <v>53</v>
      </c>
      <c r="T1352" s="117">
        <v>1</v>
      </c>
      <c r="U1352" s="10">
        <v>9183.6734693877552</v>
      </c>
      <c r="V1352" s="98">
        <f t="shared" si="129"/>
        <v>1.8364744392141652E-5</v>
      </c>
      <c r="W1352" s="119" t="s">
        <v>53</v>
      </c>
      <c r="X1352" s="117">
        <v>1</v>
      </c>
      <c r="Y1352" s="10">
        <v>9183.6734693877552</v>
      </c>
      <c r="Z1352" s="98"/>
      <c r="AA1352" s="9">
        <v>226</v>
      </c>
      <c r="AB1352" s="119" t="s">
        <v>53</v>
      </c>
      <c r="AC1352" s="117">
        <v>1</v>
      </c>
      <c r="AD1352" s="10">
        <v>9183.6734693877552</v>
      </c>
      <c r="AE1352" s="110">
        <f>(Tabelle1[[#This Row],[gesamter Wärmebedarf unter Berücksichtigung Wirkungsgrad Gasfeuerungsanlage (Gas) '[kWh/a'] 2030]]*0.7)/8760</f>
        <v>0.73385518590998045</v>
      </c>
      <c r="AF1352" s="8">
        <f t="shared" si="127"/>
        <v>1.7754739315528532E-5</v>
      </c>
      <c r="AG1352" s="119" t="s">
        <v>54</v>
      </c>
      <c r="AH1352" s="117">
        <v>1</v>
      </c>
      <c r="AI1352" s="10">
        <v>0</v>
      </c>
      <c r="AJ1352" s="98">
        <f t="shared" si="130"/>
        <v>0</v>
      </c>
      <c r="AK1352" s="119" t="s">
        <v>54</v>
      </c>
      <c r="AL1352" s="117">
        <v>1</v>
      </c>
      <c r="AM1352" s="10">
        <v>0</v>
      </c>
      <c r="AN1352" s="98"/>
      <c r="AO1352" s="119" t="s">
        <v>54</v>
      </c>
      <c r="AP1352" s="117">
        <v>1</v>
      </c>
      <c r="AQ1352" s="10">
        <v>0</v>
      </c>
      <c r="AR1352" s="98">
        <f t="shared" si="131"/>
        <v>0</v>
      </c>
      <c r="AS1352" s="119" t="s">
        <v>54</v>
      </c>
      <c r="AT1352" s="117">
        <v>1</v>
      </c>
      <c r="AU1352" s="10">
        <v>0</v>
      </c>
      <c r="AV1352" s="8"/>
    </row>
    <row r="1353" spans="1:48" x14ac:dyDescent="0.25">
      <c r="A1353" s="6">
        <v>11352</v>
      </c>
      <c r="B1353" s="6">
        <v>449846</v>
      </c>
      <c r="C1353" s="6">
        <v>5424725</v>
      </c>
      <c r="D1353" s="205">
        <v>13</v>
      </c>
      <c r="E1353" s="6" t="s">
        <v>212</v>
      </c>
      <c r="F1353" s="6">
        <v>1</v>
      </c>
      <c r="G1353" s="6">
        <v>150</v>
      </c>
      <c r="H1353" s="6">
        <v>150</v>
      </c>
      <c r="I1353" s="6">
        <v>150</v>
      </c>
      <c r="J1353" s="6">
        <f t="shared" si="126"/>
        <v>22500</v>
      </c>
      <c r="K1353" s="6"/>
      <c r="L1353" s="84">
        <f t="shared" si="128"/>
        <v>22959.18367346939</v>
      </c>
      <c r="M1353" s="7"/>
      <c r="N1353" s="7"/>
      <c r="O1353" s="7"/>
      <c r="P1353" s="7"/>
      <c r="Q1353" s="7"/>
      <c r="R1353" s="7"/>
      <c r="S1353" s="119" t="s">
        <v>54</v>
      </c>
      <c r="T1353" s="117">
        <v>1</v>
      </c>
      <c r="U1353" s="10">
        <v>0</v>
      </c>
      <c r="V1353" s="98">
        <f t="shared" si="129"/>
        <v>0</v>
      </c>
      <c r="W1353" s="119" t="s">
        <v>54</v>
      </c>
      <c r="X1353" s="117">
        <v>1</v>
      </c>
      <c r="Y1353" s="10">
        <v>0</v>
      </c>
      <c r="Z1353" s="98"/>
      <c r="AA1353" s="9">
        <v>968</v>
      </c>
      <c r="AB1353" s="119" t="s">
        <v>54</v>
      </c>
      <c r="AC1353" s="117">
        <v>1</v>
      </c>
      <c r="AD1353" s="10">
        <v>0</v>
      </c>
      <c r="AE1353" s="110">
        <f>(Tabelle1[[#This Row],[gesamter Wärmebedarf unter Berücksichtigung Wirkungsgrad Gasfeuerungsanlage (Gas) '[kWh/a'] 2030]]*0.7)/8760</f>
        <v>0</v>
      </c>
      <c r="AF1353" s="8">
        <f t="shared" si="127"/>
        <v>0</v>
      </c>
      <c r="AG1353" s="119" t="s">
        <v>54</v>
      </c>
      <c r="AH1353" s="117">
        <v>1</v>
      </c>
      <c r="AI1353" s="10">
        <v>0</v>
      </c>
      <c r="AJ1353" s="98">
        <f t="shared" si="130"/>
        <v>0</v>
      </c>
      <c r="AK1353" s="119" t="s">
        <v>54</v>
      </c>
      <c r="AL1353" s="117">
        <v>1</v>
      </c>
      <c r="AM1353" s="10">
        <v>0</v>
      </c>
      <c r="AN1353" s="98"/>
      <c r="AO1353" s="119" t="s">
        <v>54</v>
      </c>
      <c r="AP1353" s="117">
        <v>1</v>
      </c>
      <c r="AQ1353" s="10">
        <v>0</v>
      </c>
      <c r="AR1353" s="98">
        <f t="shared" si="131"/>
        <v>0</v>
      </c>
      <c r="AS1353" s="119" t="s">
        <v>54</v>
      </c>
      <c r="AT1353" s="117">
        <v>1</v>
      </c>
      <c r="AU1353" s="10">
        <v>0</v>
      </c>
      <c r="AV1353" s="8"/>
    </row>
    <row r="1354" spans="1:48" x14ac:dyDescent="0.25">
      <c r="A1354" s="6">
        <v>11353</v>
      </c>
      <c r="B1354" s="6">
        <v>449828</v>
      </c>
      <c r="C1354" s="6">
        <v>5424741</v>
      </c>
      <c r="D1354" s="205">
        <v>14</v>
      </c>
      <c r="E1354" s="6" t="s">
        <v>211</v>
      </c>
      <c r="F1354" s="6">
        <v>2</v>
      </c>
      <c r="G1354" s="6">
        <v>112</v>
      </c>
      <c r="H1354" s="6">
        <v>224</v>
      </c>
      <c r="I1354" s="6">
        <v>90</v>
      </c>
      <c r="J1354" s="6">
        <f t="shared" si="126"/>
        <v>20160</v>
      </c>
      <c r="K1354" s="6"/>
      <c r="L1354" s="84">
        <f t="shared" si="128"/>
        <v>20571.428571428572</v>
      </c>
      <c r="M1354" s="7"/>
      <c r="N1354" s="7"/>
      <c r="O1354" s="7"/>
      <c r="P1354" s="7"/>
      <c r="Q1354" s="7"/>
      <c r="R1354" s="7"/>
      <c r="S1354" s="119" t="s">
        <v>54</v>
      </c>
      <c r="T1354" s="117">
        <v>2</v>
      </c>
      <c r="U1354" s="10">
        <v>0</v>
      </c>
      <c r="V1354" s="98">
        <f t="shared" si="129"/>
        <v>0</v>
      </c>
      <c r="W1354" s="119" t="s">
        <v>54</v>
      </c>
      <c r="X1354" s="117">
        <v>2</v>
      </c>
      <c r="Y1354" s="10">
        <v>0</v>
      </c>
      <c r="Z1354" s="98"/>
      <c r="AA1354" s="9">
        <v>1201</v>
      </c>
      <c r="AB1354" s="119" t="s">
        <v>54</v>
      </c>
      <c r="AC1354" s="117">
        <v>2</v>
      </c>
      <c r="AD1354" s="10">
        <v>0</v>
      </c>
      <c r="AE1354" s="110">
        <f>(Tabelle1[[#This Row],[gesamter Wärmebedarf unter Berücksichtigung Wirkungsgrad Gasfeuerungsanlage (Gas) '[kWh/a'] 2030]]*0.7)/8760</f>
        <v>0</v>
      </c>
      <c r="AF1354" s="8">
        <f t="shared" si="127"/>
        <v>0</v>
      </c>
      <c r="AG1354" s="119" t="s">
        <v>54</v>
      </c>
      <c r="AH1354" s="117">
        <v>2</v>
      </c>
      <c r="AI1354" s="10">
        <v>0</v>
      </c>
      <c r="AJ1354" s="98">
        <f t="shared" si="130"/>
        <v>0</v>
      </c>
      <c r="AK1354" s="119" t="s">
        <v>54</v>
      </c>
      <c r="AL1354" s="117">
        <v>2</v>
      </c>
      <c r="AM1354" s="10">
        <v>0</v>
      </c>
      <c r="AN1354" s="98"/>
      <c r="AO1354" s="119" t="s">
        <v>54</v>
      </c>
      <c r="AP1354" s="117">
        <v>2</v>
      </c>
      <c r="AQ1354" s="10">
        <v>0</v>
      </c>
      <c r="AR1354" s="98">
        <f t="shared" si="131"/>
        <v>0</v>
      </c>
      <c r="AS1354" s="119" t="s">
        <v>54</v>
      </c>
      <c r="AT1354" s="117">
        <v>2</v>
      </c>
      <c r="AU1354" s="10">
        <v>0</v>
      </c>
      <c r="AV1354" s="8"/>
    </row>
    <row r="1355" spans="1:48" x14ac:dyDescent="0.25">
      <c r="A1355" s="6">
        <v>11354</v>
      </c>
      <c r="B1355" s="6">
        <v>449801</v>
      </c>
      <c r="C1355" s="6">
        <v>5424758</v>
      </c>
      <c r="D1355" s="205">
        <v>12</v>
      </c>
      <c r="E1355" s="6" t="s">
        <v>211</v>
      </c>
      <c r="F1355" s="6">
        <v>2</v>
      </c>
      <c r="G1355" s="6">
        <v>112</v>
      </c>
      <c r="H1355" s="6">
        <v>224</v>
      </c>
      <c r="I1355" s="6">
        <v>120</v>
      </c>
      <c r="J1355" s="6">
        <f t="shared" si="126"/>
        <v>26880</v>
      </c>
      <c r="K1355" s="6"/>
      <c r="L1355" s="84">
        <f t="shared" si="128"/>
        <v>27428.571428571428</v>
      </c>
      <c r="M1355" s="7"/>
      <c r="N1355" s="7"/>
      <c r="O1355" s="7"/>
      <c r="P1355" s="7"/>
      <c r="Q1355" s="7"/>
      <c r="R1355" s="7"/>
      <c r="S1355" s="119" t="s">
        <v>53</v>
      </c>
      <c r="T1355" s="117">
        <v>2</v>
      </c>
      <c r="U1355" s="10">
        <v>27428.571428571428</v>
      </c>
      <c r="V1355" s="98">
        <f t="shared" si="129"/>
        <v>5.4849369917863061E-5</v>
      </c>
      <c r="W1355" s="119" t="s">
        <v>53</v>
      </c>
      <c r="X1355" s="117">
        <v>2</v>
      </c>
      <c r="Y1355" s="10">
        <v>27428.571428571428</v>
      </c>
      <c r="Z1355" s="98"/>
      <c r="AA1355" s="9">
        <v>41</v>
      </c>
      <c r="AB1355" s="119" t="s">
        <v>53</v>
      </c>
      <c r="AC1355" s="117">
        <v>2</v>
      </c>
      <c r="AD1355" s="10">
        <v>27428.571428571428</v>
      </c>
      <c r="AE1355" s="110">
        <f>(Tabelle1[[#This Row],[gesamter Wärmebedarf unter Berücksichtigung Wirkungsgrad Gasfeuerungsanlage (Gas) '[kWh/a'] 2030]]*0.7)/8760</f>
        <v>2.1917808219178077</v>
      </c>
      <c r="AF1355" s="8">
        <f t="shared" si="127"/>
        <v>5.3027488089045207E-5</v>
      </c>
      <c r="AG1355" s="119" t="s">
        <v>53</v>
      </c>
      <c r="AH1355" s="117">
        <v>2</v>
      </c>
      <c r="AI1355" s="10">
        <v>27428.571428571428</v>
      </c>
      <c r="AJ1355" s="98">
        <f t="shared" si="130"/>
        <v>2.6063637022541129E-5</v>
      </c>
      <c r="AK1355" s="119" t="s">
        <v>53</v>
      </c>
      <c r="AL1355" s="117">
        <v>2</v>
      </c>
      <c r="AM1355" s="10">
        <v>27428.571428571428</v>
      </c>
      <c r="AN1355" s="98"/>
      <c r="AO1355" s="119" t="s">
        <v>53</v>
      </c>
      <c r="AP1355" s="117">
        <v>2</v>
      </c>
      <c r="AQ1355" s="10">
        <v>27428.571428571428</v>
      </c>
      <c r="AR1355" s="98">
        <f t="shared" si="131"/>
        <v>2.6063637022541129E-5</v>
      </c>
      <c r="AS1355" s="119" t="s">
        <v>53</v>
      </c>
      <c r="AT1355" s="117">
        <v>2</v>
      </c>
      <c r="AU1355" s="10">
        <v>27428.571428571428</v>
      </c>
      <c r="AV1355" s="8"/>
    </row>
    <row r="1356" spans="1:48" x14ac:dyDescent="0.25">
      <c r="A1356" s="6">
        <v>11355</v>
      </c>
      <c r="B1356" s="6">
        <v>449791</v>
      </c>
      <c r="C1356" s="6">
        <v>5424790</v>
      </c>
      <c r="D1356" s="205">
        <v>15</v>
      </c>
      <c r="E1356" s="6" t="s">
        <v>212</v>
      </c>
      <c r="F1356" s="6">
        <v>1</v>
      </c>
      <c r="G1356" s="6">
        <v>150</v>
      </c>
      <c r="H1356" s="6">
        <v>150</v>
      </c>
      <c r="I1356" s="6">
        <v>140</v>
      </c>
      <c r="J1356" s="6">
        <f t="shared" si="126"/>
        <v>21000</v>
      </c>
      <c r="K1356" s="6"/>
      <c r="L1356" s="84">
        <f t="shared" si="128"/>
        <v>21428.571428571428</v>
      </c>
      <c r="M1356" s="7"/>
      <c r="N1356" s="7"/>
      <c r="O1356" s="7"/>
      <c r="P1356" s="7"/>
      <c r="Q1356" s="7"/>
      <c r="R1356" s="7"/>
      <c r="S1356" s="119" t="s">
        <v>53</v>
      </c>
      <c r="T1356" s="117">
        <v>1</v>
      </c>
      <c r="U1356" s="10">
        <v>21428.571428571428</v>
      </c>
      <c r="V1356" s="98">
        <f t="shared" si="129"/>
        <v>4.2851070248330516E-5</v>
      </c>
      <c r="W1356" s="119" t="s">
        <v>53</v>
      </c>
      <c r="X1356" s="117">
        <v>1</v>
      </c>
      <c r="Y1356" s="10">
        <v>21428.571428571428</v>
      </c>
      <c r="Z1356" s="98"/>
      <c r="AA1356" s="9">
        <v>236</v>
      </c>
      <c r="AB1356" s="119" t="s">
        <v>53</v>
      </c>
      <c r="AC1356" s="117">
        <v>1</v>
      </c>
      <c r="AD1356" s="10">
        <v>21428.571428571428</v>
      </c>
      <c r="AE1356" s="110">
        <f>(Tabelle1[[#This Row],[gesamter Wärmebedarf unter Berücksichtigung Wirkungsgrad Gasfeuerungsanlage (Gas) '[kWh/a'] 2030]]*0.7)/8760</f>
        <v>1.7123287671232874</v>
      </c>
      <c r="AF1356" s="8">
        <f t="shared" si="127"/>
        <v>4.142772506956657E-5</v>
      </c>
      <c r="AG1356" s="119" t="s">
        <v>53</v>
      </c>
      <c r="AH1356" s="117">
        <v>1</v>
      </c>
      <c r="AI1356" s="10">
        <v>21428.571428571428</v>
      </c>
      <c r="AJ1356" s="98">
        <f t="shared" si="130"/>
        <v>2.0362216423860254E-5</v>
      </c>
      <c r="AK1356" s="119" t="s">
        <v>53</v>
      </c>
      <c r="AL1356" s="117">
        <v>1</v>
      </c>
      <c r="AM1356" s="10">
        <v>21428.571428571428</v>
      </c>
      <c r="AN1356" s="98"/>
      <c r="AO1356" s="119" t="s">
        <v>53</v>
      </c>
      <c r="AP1356" s="117">
        <v>1</v>
      </c>
      <c r="AQ1356" s="10">
        <v>21428.571428571428</v>
      </c>
      <c r="AR1356" s="98">
        <f t="shared" si="131"/>
        <v>2.0362216423860254E-5</v>
      </c>
      <c r="AS1356" s="119" t="s">
        <v>53</v>
      </c>
      <c r="AT1356" s="117">
        <v>1</v>
      </c>
      <c r="AU1356" s="10">
        <v>21428.571428571428</v>
      </c>
      <c r="AV1356" s="8"/>
    </row>
    <row r="1357" spans="1:48" x14ac:dyDescent="0.25">
      <c r="A1357" s="6">
        <v>11356</v>
      </c>
      <c r="B1357" s="6">
        <v>449814</v>
      </c>
      <c r="C1357" s="6">
        <v>5424775</v>
      </c>
      <c r="D1357" s="205">
        <v>13</v>
      </c>
      <c r="E1357" s="6" t="s">
        <v>195</v>
      </c>
      <c r="F1357" s="6">
        <v>1</v>
      </c>
      <c r="G1357" s="6">
        <v>90</v>
      </c>
      <c r="H1357" s="6">
        <v>90</v>
      </c>
      <c r="I1357" s="6">
        <v>140</v>
      </c>
      <c r="J1357" s="6">
        <f t="shared" si="126"/>
        <v>12600</v>
      </c>
      <c r="K1357" s="6"/>
      <c r="L1357" s="84">
        <f t="shared" si="128"/>
        <v>12857.142857142857</v>
      </c>
      <c r="M1357" s="7"/>
      <c r="N1357" s="7"/>
      <c r="O1357" s="7"/>
      <c r="P1357" s="7"/>
      <c r="Q1357" s="7"/>
      <c r="R1357" s="7"/>
      <c r="S1357" s="119" t="s">
        <v>53</v>
      </c>
      <c r="T1357" s="117">
        <v>1</v>
      </c>
      <c r="U1357" s="10">
        <v>12857.142857142857</v>
      </c>
      <c r="V1357" s="98">
        <f t="shared" si="129"/>
        <v>2.5710642148998316E-5</v>
      </c>
      <c r="W1357" s="119" t="s">
        <v>53</v>
      </c>
      <c r="X1357" s="117">
        <v>1</v>
      </c>
      <c r="Y1357" s="10">
        <v>12857.142857142857</v>
      </c>
      <c r="Z1357" s="98"/>
      <c r="AA1357" s="9">
        <v>1152</v>
      </c>
      <c r="AB1357" s="119" t="s">
        <v>53</v>
      </c>
      <c r="AC1357" s="117">
        <v>1</v>
      </c>
      <c r="AD1357" s="10">
        <v>12857.142857142857</v>
      </c>
      <c r="AE1357" s="110">
        <f>(Tabelle1[[#This Row],[gesamter Wärmebedarf unter Berücksichtigung Wirkungsgrad Gasfeuerungsanlage (Gas) '[kWh/a'] 2030]]*0.7)/8760</f>
        <v>1.0273972602739727</v>
      </c>
      <c r="AF1357" s="8">
        <f t="shared" si="127"/>
        <v>2.4856635041739945E-5</v>
      </c>
      <c r="AG1357" s="119" t="s">
        <v>53</v>
      </c>
      <c r="AH1357" s="117">
        <v>1</v>
      </c>
      <c r="AI1357" s="10">
        <v>12857.142857142857</v>
      </c>
      <c r="AJ1357" s="98">
        <f t="shared" si="130"/>
        <v>1.2217329854316153E-5</v>
      </c>
      <c r="AK1357" s="119" t="s">
        <v>53</v>
      </c>
      <c r="AL1357" s="117">
        <v>1</v>
      </c>
      <c r="AM1357" s="10">
        <v>12857.142857142857</v>
      </c>
      <c r="AN1357" s="98"/>
      <c r="AO1357" s="119" t="s">
        <v>54</v>
      </c>
      <c r="AP1357" s="117">
        <v>1</v>
      </c>
      <c r="AQ1357" s="10">
        <v>0</v>
      </c>
      <c r="AR1357" s="98">
        <f t="shared" si="131"/>
        <v>0</v>
      </c>
      <c r="AS1357" s="119" t="s">
        <v>54</v>
      </c>
      <c r="AT1357" s="117">
        <v>1</v>
      </c>
      <c r="AU1357" s="10">
        <v>0</v>
      </c>
      <c r="AV1357" s="8"/>
    </row>
    <row r="1358" spans="1:48" x14ac:dyDescent="0.25">
      <c r="A1358" s="6">
        <v>11357</v>
      </c>
      <c r="B1358" s="6">
        <v>449829</v>
      </c>
      <c r="C1358" s="6">
        <v>5424771</v>
      </c>
      <c r="D1358" s="205">
        <v>27</v>
      </c>
      <c r="E1358" s="6" t="s">
        <v>211</v>
      </c>
      <c r="F1358" s="6">
        <v>2</v>
      </c>
      <c r="G1358" s="6">
        <v>112</v>
      </c>
      <c r="H1358" s="6">
        <v>224</v>
      </c>
      <c r="I1358" s="6">
        <v>160</v>
      </c>
      <c r="J1358" s="6">
        <f t="shared" si="126"/>
        <v>35840</v>
      </c>
      <c r="K1358" s="6"/>
      <c r="L1358" s="84">
        <f t="shared" si="128"/>
        <v>36571.428571428572</v>
      </c>
      <c r="M1358" s="7"/>
      <c r="N1358" s="7"/>
      <c r="O1358" s="7"/>
      <c r="P1358" s="7"/>
      <c r="Q1358" s="7"/>
      <c r="R1358" s="7"/>
      <c r="S1358" s="119" t="s">
        <v>53</v>
      </c>
      <c r="T1358" s="117">
        <v>2</v>
      </c>
      <c r="U1358" s="10">
        <v>36571.428571428572</v>
      </c>
      <c r="V1358" s="98">
        <f t="shared" si="129"/>
        <v>7.3132493223817424E-5</v>
      </c>
      <c r="W1358" s="119" t="s">
        <v>53</v>
      </c>
      <c r="X1358" s="117">
        <v>2</v>
      </c>
      <c r="Y1358" s="10">
        <v>36571.428571428572</v>
      </c>
      <c r="Z1358" s="98"/>
      <c r="AA1358" s="9">
        <v>695</v>
      </c>
      <c r="AB1358" s="119" t="s">
        <v>53</v>
      </c>
      <c r="AC1358" s="117">
        <v>2</v>
      </c>
      <c r="AD1358" s="10">
        <v>36571.428571428572</v>
      </c>
      <c r="AE1358" s="110">
        <f>(Tabelle1[[#This Row],[gesamter Wärmebedarf unter Berücksichtigung Wirkungsgrad Gasfeuerungsanlage (Gas) '[kWh/a'] 2030]]*0.7)/8760</f>
        <v>2.9223744292237441</v>
      </c>
      <c r="AF1358" s="8">
        <f t="shared" si="127"/>
        <v>7.0703317452060289E-5</v>
      </c>
      <c r="AG1358" s="119" t="s">
        <v>53</v>
      </c>
      <c r="AH1358" s="117">
        <v>2</v>
      </c>
      <c r="AI1358" s="10">
        <v>36571.428571428572</v>
      </c>
      <c r="AJ1358" s="98">
        <f t="shared" si="130"/>
        <v>3.4751516030054841E-5</v>
      </c>
      <c r="AK1358" s="119" t="s">
        <v>53</v>
      </c>
      <c r="AL1358" s="117">
        <v>2</v>
      </c>
      <c r="AM1358" s="10">
        <v>36571.428571428572</v>
      </c>
      <c r="AN1358" s="98"/>
      <c r="AO1358" s="119" t="s">
        <v>53</v>
      </c>
      <c r="AP1358" s="117">
        <v>2</v>
      </c>
      <c r="AQ1358" s="10">
        <v>36571.428571428572</v>
      </c>
      <c r="AR1358" s="98">
        <f t="shared" si="131"/>
        <v>3.4751516030054841E-5</v>
      </c>
      <c r="AS1358" s="119" t="s">
        <v>54</v>
      </c>
      <c r="AT1358" s="117">
        <v>2</v>
      </c>
      <c r="AU1358" s="10">
        <v>0</v>
      </c>
      <c r="AV1358" s="8"/>
    </row>
    <row r="1359" spans="1:48" x14ac:dyDescent="0.25">
      <c r="A1359" s="6">
        <v>11358</v>
      </c>
      <c r="B1359" s="6">
        <v>449800</v>
      </c>
      <c r="C1359" s="6">
        <v>5424804</v>
      </c>
      <c r="D1359" s="205">
        <v>16</v>
      </c>
      <c r="E1359" s="6" t="s">
        <v>212</v>
      </c>
      <c r="F1359" s="6">
        <v>1</v>
      </c>
      <c r="G1359" s="6">
        <v>150</v>
      </c>
      <c r="H1359" s="6">
        <v>150</v>
      </c>
      <c r="I1359" s="6">
        <v>220</v>
      </c>
      <c r="J1359" s="6">
        <f t="shared" si="126"/>
        <v>33000</v>
      </c>
      <c r="K1359" s="6"/>
      <c r="L1359" s="84">
        <f t="shared" si="128"/>
        <v>33673.469387755104</v>
      </c>
      <c r="M1359" s="7"/>
      <c r="N1359" s="7"/>
      <c r="O1359" s="7"/>
      <c r="P1359" s="7"/>
      <c r="Q1359" s="7"/>
      <c r="R1359" s="7"/>
      <c r="S1359" s="119" t="s">
        <v>54</v>
      </c>
      <c r="T1359" s="117">
        <v>1</v>
      </c>
      <c r="U1359" s="10">
        <v>0</v>
      </c>
      <c r="V1359" s="98">
        <f t="shared" si="129"/>
        <v>0</v>
      </c>
      <c r="W1359" s="119" t="s">
        <v>54</v>
      </c>
      <c r="X1359" s="117">
        <v>1</v>
      </c>
      <c r="Y1359" s="10">
        <v>0</v>
      </c>
      <c r="Z1359" s="98"/>
      <c r="AA1359" s="9">
        <v>115</v>
      </c>
      <c r="AB1359" s="119" t="s">
        <v>54</v>
      </c>
      <c r="AC1359" s="117">
        <v>1</v>
      </c>
      <c r="AD1359" s="10">
        <v>0</v>
      </c>
      <c r="AE1359" s="110">
        <f>(Tabelle1[[#This Row],[gesamter Wärmebedarf unter Berücksichtigung Wirkungsgrad Gasfeuerungsanlage (Gas) '[kWh/a'] 2030]]*0.7)/8760</f>
        <v>0</v>
      </c>
      <c r="AF1359" s="8">
        <f t="shared" si="127"/>
        <v>0</v>
      </c>
      <c r="AG1359" s="119" t="s">
        <v>54</v>
      </c>
      <c r="AH1359" s="117">
        <v>1</v>
      </c>
      <c r="AI1359" s="10">
        <v>0</v>
      </c>
      <c r="AJ1359" s="98">
        <f t="shared" si="130"/>
        <v>0</v>
      </c>
      <c r="AK1359" s="119" t="s">
        <v>54</v>
      </c>
      <c r="AL1359" s="117">
        <v>1</v>
      </c>
      <c r="AM1359" s="10">
        <v>0</v>
      </c>
      <c r="AN1359" s="98"/>
      <c r="AO1359" s="119" t="s">
        <v>54</v>
      </c>
      <c r="AP1359" s="117">
        <v>1</v>
      </c>
      <c r="AQ1359" s="10">
        <v>0</v>
      </c>
      <c r="AR1359" s="98">
        <f t="shared" si="131"/>
        <v>0</v>
      </c>
      <c r="AS1359" s="119" t="s">
        <v>54</v>
      </c>
      <c r="AT1359" s="117">
        <v>1</v>
      </c>
      <c r="AU1359" s="10">
        <v>0</v>
      </c>
      <c r="AV1359" s="8"/>
    </row>
    <row r="1360" spans="1:48" x14ac:dyDescent="0.25">
      <c r="A1360" s="6">
        <v>11359</v>
      </c>
      <c r="B1360" s="6">
        <v>449831</v>
      </c>
      <c r="C1360" s="6">
        <v>5424793</v>
      </c>
      <c r="D1360" s="205">
        <v>15</v>
      </c>
      <c r="E1360" s="6" t="s">
        <v>212</v>
      </c>
      <c r="F1360" s="6">
        <v>1</v>
      </c>
      <c r="G1360" s="6">
        <v>150</v>
      </c>
      <c r="H1360" s="6">
        <v>150</v>
      </c>
      <c r="I1360" s="6">
        <v>130</v>
      </c>
      <c r="J1360" s="6">
        <f t="shared" si="126"/>
        <v>19500</v>
      </c>
      <c r="K1360" s="6"/>
      <c r="L1360" s="84">
        <f t="shared" si="128"/>
        <v>19897.959183673469</v>
      </c>
      <c r="M1360" s="7"/>
      <c r="N1360" s="7"/>
      <c r="O1360" s="7"/>
      <c r="P1360" s="7"/>
      <c r="Q1360" s="7"/>
      <c r="R1360" s="7"/>
      <c r="S1360" s="119" t="s">
        <v>54</v>
      </c>
      <c r="T1360" s="117">
        <v>1</v>
      </c>
      <c r="U1360" s="10">
        <v>0</v>
      </c>
      <c r="V1360" s="98">
        <f t="shared" si="129"/>
        <v>0</v>
      </c>
      <c r="W1360" s="119" t="s">
        <v>54</v>
      </c>
      <c r="X1360" s="117">
        <v>1</v>
      </c>
      <c r="Y1360" s="10">
        <v>0</v>
      </c>
      <c r="Z1360" s="98"/>
      <c r="AA1360" s="9">
        <v>979</v>
      </c>
      <c r="AB1360" s="119" t="s">
        <v>54</v>
      </c>
      <c r="AC1360" s="117">
        <v>1</v>
      </c>
      <c r="AD1360" s="10">
        <v>0</v>
      </c>
      <c r="AE1360" s="110">
        <f>(Tabelle1[[#This Row],[gesamter Wärmebedarf unter Berücksichtigung Wirkungsgrad Gasfeuerungsanlage (Gas) '[kWh/a'] 2030]]*0.7)/8760</f>
        <v>0</v>
      </c>
      <c r="AF1360" s="8">
        <f t="shared" si="127"/>
        <v>0</v>
      </c>
      <c r="AG1360" s="119" t="s">
        <v>54</v>
      </c>
      <c r="AH1360" s="117">
        <v>1</v>
      </c>
      <c r="AI1360" s="10">
        <v>0</v>
      </c>
      <c r="AJ1360" s="98">
        <f t="shared" si="130"/>
        <v>0</v>
      </c>
      <c r="AK1360" s="119" t="s">
        <v>54</v>
      </c>
      <c r="AL1360" s="117">
        <v>1</v>
      </c>
      <c r="AM1360" s="10">
        <v>0</v>
      </c>
      <c r="AN1360" s="98"/>
      <c r="AO1360" s="119" t="s">
        <v>54</v>
      </c>
      <c r="AP1360" s="117">
        <v>1</v>
      </c>
      <c r="AQ1360" s="10">
        <v>0</v>
      </c>
      <c r="AR1360" s="98">
        <f t="shared" si="131"/>
        <v>0</v>
      </c>
      <c r="AS1360" s="119" t="s">
        <v>54</v>
      </c>
      <c r="AT1360" s="117">
        <v>1</v>
      </c>
      <c r="AU1360" s="10">
        <v>0</v>
      </c>
      <c r="AV1360" s="8"/>
    </row>
    <row r="1361" spans="1:48" x14ac:dyDescent="0.25">
      <c r="A1361" s="6">
        <v>11360</v>
      </c>
      <c r="B1361" s="6">
        <v>449811</v>
      </c>
      <c r="C1361" s="6">
        <v>5424818</v>
      </c>
      <c r="D1361" s="205">
        <v>16</v>
      </c>
      <c r="E1361" s="6" t="s">
        <v>212</v>
      </c>
      <c r="F1361" s="6">
        <v>1</v>
      </c>
      <c r="G1361" s="6">
        <v>150</v>
      </c>
      <c r="H1361" s="6">
        <v>150</v>
      </c>
      <c r="I1361" s="6">
        <v>270</v>
      </c>
      <c r="J1361" s="6">
        <f t="shared" si="126"/>
        <v>40500</v>
      </c>
      <c r="K1361" s="6"/>
      <c r="L1361" s="84">
        <f t="shared" si="128"/>
        <v>41326.530612244896</v>
      </c>
      <c r="M1361" s="7"/>
      <c r="N1361" s="7"/>
      <c r="O1361" s="7"/>
      <c r="P1361" s="7"/>
      <c r="Q1361" s="7"/>
      <c r="R1361" s="7"/>
      <c r="S1361" s="119" t="s">
        <v>53</v>
      </c>
      <c r="T1361" s="117">
        <v>1</v>
      </c>
      <c r="U1361" s="10">
        <v>41326.530612244896</v>
      </c>
      <c r="V1361" s="98">
        <f t="shared" si="129"/>
        <v>8.2641349764637429E-5</v>
      </c>
      <c r="W1361" s="119" t="s">
        <v>53</v>
      </c>
      <c r="X1361" s="117">
        <v>1</v>
      </c>
      <c r="Y1361" s="10">
        <v>41326.530612244896</v>
      </c>
      <c r="Z1361" s="98"/>
      <c r="AA1361" s="9">
        <v>1594</v>
      </c>
      <c r="AB1361" s="119" t="s">
        <v>53</v>
      </c>
      <c r="AC1361" s="117">
        <v>1</v>
      </c>
      <c r="AD1361" s="10">
        <v>41326.530612244896</v>
      </c>
      <c r="AE1361" s="110">
        <f>(Tabelle1[[#This Row],[gesamter Wärmebedarf unter Berücksichtigung Wirkungsgrad Gasfeuerungsanlage (Gas) '[kWh/a'] 2030]]*0.7)/8760</f>
        <v>3.3023483365949113</v>
      </c>
      <c r="AF1361" s="8">
        <f t="shared" si="127"/>
        <v>7.9896326919878384E-5</v>
      </c>
      <c r="AG1361" s="119" t="s">
        <v>53</v>
      </c>
      <c r="AH1361" s="117">
        <v>1</v>
      </c>
      <c r="AI1361" s="10">
        <v>41326.530612244896</v>
      </c>
      <c r="AJ1361" s="98">
        <f t="shared" si="130"/>
        <v>3.9269988817444781E-5</v>
      </c>
      <c r="AK1361" s="119" t="s">
        <v>53</v>
      </c>
      <c r="AL1361" s="117">
        <v>1</v>
      </c>
      <c r="AM1361" s="10">
        <v>41326.530612244896</v>
      </c>
      <c r="AN1361" s="98"/>
      <c r="AO1361" s="119" t="s">
        <v>53</v>
      </c>
      <c r="AP1361" s="117">
        <v>1</v>
      </c>
      <c r="AQ1361" s="10">
        <v>41326.530612244896</v>
      </c>
      <c r="AR1361" s="98">
        <f t="shared" si="131"/>
        <v>3.9269988817444781E-5</v>
      </c>
      <c r="AS1361" s="119" t="s">
        <v>53</v>
      </c>
      <c r="AT1361" s="117">
        <v>1</v>
      </c>
      <c r="AU1361" s="10">
        <v>41326.530612244896</v>
      </c>
      <c r="AV1361" s="8"/>
    </row>
    <row r="1362" spans="1:48" x14ac:dyDescent="0.25">
      <c r="A1362" s="6">
        <v>11361</v>
      </c>
      <c r="B1362" s="6">
        <v>449842</v>
      </c>
      <c r="C1362" s="6">
        <v>5424812</v>
      </c>
      <c r="D1362" s="205">
        <v>13</v>
      </c>
      <c r="E1362" s="6" t="s">
        <v>212</v>
      </c>
      <c r="F1362" s="6">
        <v>1</v>
      </c>
      <c r="G1362" s="6">
        <v>150</v>
      </c>
      <c r="H1362" s="6">
        <v>150</v>
      </c>
      <c r="I1362" s="6">
        <v>220</v>
      </c>
      <c r="J1362" s="6">
        <f t="shared" si="126"/>
        <v>33000</v>
      </c>
      <c r="K1362" s="6"/>
      <c r="L1362" s="84">
        <f t="shared" si="128"/>
        <v>33673.469387755104</v>
      </c>
      <c r="M1362" s="7"/>
      <c r="N1362" s="7"/>
      <c r="O1362" s="7"/>
      <c r="P1362" s="7"/>
      <c r="Q1362" s="7"/>
      <c r="R1362" s="7"/>
      <c r="S1362" s="119" t="s">
        <v>53</v>
      </c>
      <c r="T1362" s="117">
        <v>1</v>
      </c>
      <c r="U1362" s="10">
        <v>33673.469387755104</v>
      </c>
      <c r="V1362" s="98">
        <f t="shared" si="129"/>
        <v>6.7337396104519392E-5</v>
      </c>
      <c r="W1362" s="119" t="s">
        <v>53</v>
      </c>
      <c r="X1362" s="117">
        <v>1</v>
      </c>
      <c r="Y1362" s="10">
        <v>33673.469387755104</v>
      </c>
      <c r="Z1362" s="98"/>
      <c r="AA1362" s="9">
        <v>1699</v>
      </c>
      <c r="AB1362" s="119" t="s">
        <v>53</v>
      </c>
      <c r="AC1362" s="117">
        <v>1</v>
      </c>
      <c r="AD1362" s="10">
        <v>33673.469387755104</v>
      </c>
      <c r="AE1362" s="110">
        <f>(Tabelle1[[#This Row],[gesamter Wärmebedarf unter Berücksichtigung Wirkungsgrad Gasfeuerungsanlage (Gas) '[kWh/a'] 2030]]*0.7)/8760</f>
        <v>2.6908023483365948</v>
      </c>
      <c r="AF1362" s="8">
        <f t="shared" si="127"/>
        <v>6.5100710823604618E-5</v>
      </c>
      <c r="AG1362" s="119" t="s">
        <v>53</v>
      </c>
      <c r="AH1362" s="117">
        <v>1</v>
      </c>
      <c r="AI1362" s="10">
        <v>33673.469387755104</v>
      </c>
      <c r="AJ1362" s="98">
        <f t="shared" si="130"/>
        <v>3.199776866606612E-5</v>
      </c>
      <c r="AK1362" s="119" t="s">
        <v>53</v>
      </c>
      <c r="AL1362" s="117">
        <v>1</v>
      </c>
      <c r="AM1362" s="10">
        <v>33673.469387755104</v>
      </c>
      <c r="AN1362" s="98"/>
      <c r="AO1362" s="119" t="s">
        <v>53</v>
      </c>
      <c r="AP1362" s="117">
        <v>1</v>
      </c>
      <c r="AQ1362" s="10">
        <v>33673.469387755104</v>
      </c>
      <c r="AR1362" s="98">
        <f t="shared" si="131"/>
        <v>3.199776866606612E-5</v>
      </c>
      <c r="AS1362" s="119" t="s">
        <v>54</v>
      </c>
      <c r="AT1362" s="117">
        <v>1</v>
      </c>
      <c r="AU1362" s="10">
        <v>0</v>
      </c>
      <c r="AV1362" s="8"/>
    </row>
    <row r="1363" spans="1:48" x14ac:dyDescent="0.25">
      <c r="A1363" s="6">
        <v>11362</v>
      </c>
      <c r="B1363" s="6">
        <v>449824</v>
      </c>
      <c r="C1363" s="6">
        <v>5424835</v>
      </c>
      <c r="D1363" s="205">
        <v>15</v>
      </c>
      <c r="E1363" s="6" t="s">
        <v>212</v>
      </c>
      <c r="F1363" s="6">
        <v>1</v>
      </c>
      <c r="G1363" s="6">
        <v>150</v>
      </c>
      <c r="H1363" s="6">
        <v>150</v>
      </c>
      <c r="I1363" s="6">
        <v>120</v>
      </c>
      <c r="J1363" s="6">
        <f t="shared" si="126"/>
        <v>18000</v>
      </c>
      <c r="K1363" s="6"/>
      <c r="L1363" s="84">
        <f t="shared" si="128"/>
        <v>18367.34693877551</v>
      </c>
      <c r="M1363" s="7"/>
      <c r="N1363" s="7"/>
      <c r="O1363" s="7"/>
      <c r="P1363" s="7"/>
      <c r="Q1363" s="7"/>
      <c r="R1363" s="7"/>
      <c r="S1363" s="119" t="s">
        <v>54</v>
      </c>
      <c r="T1363" s="117">
        <v>1</v>
      </c>
      <c r="U1363" s="10">
        <v>0</v>
      </c>
      <c r="V1363" s="98">
        <f t="shared" si="129"/>
        <v>0</v>
      </c>
      <c r="W1363" s="119" t="s">
        <v>54</v>
      </c>
      <c r="X1363" s="117">
        <v>1</v>
      </c>
      <c r="Y1363" s="10">
        <v>0</v>
      </c>
      <c r="Z1363" s="98"/>
      <c r="AA1363" s="9">
        <v>1591</v>
      </c>
      <c r="AB1363" s="119" t="s">
        <v>54</v>
      </c>
      <c r="AC1363" s="117">
        <v>1</v>
      </c>
      <c r="AD1363" s="10">
        <v>0</v>
      </c>
      <c r="AE1363" s="110">
        <f>(Tabelle1[[#This Row],[gesamter Wärmebedarf unter Berücksichtigung Wirkungsgrad Gasfeuerungsanlage (Gas) '[kWh/a'] 2030]]*0.7)/8760</f>
        <v>0</v>
      </c>
      <c r="AF1363" s="8">
        <f t="shared" si="127"/>
        <v>0</v>
      </c>
      <c r="AG1363" s="119" t="s">
        <v>54</v>
      </c>
      <c r="AH1363" s="117">
        <v>1</v>
      </c>
      <c r="AI1363" s="10">
        <v>0</v>
      </c>
      <c r="AJ1363" s="98">
        <f t="shared" si="130"/>
        <v>0</v>
      </c>
      <c r="AK1363" s="119" t="s">
        <v>54</v>
      </c>
      <c r="AL1363" s="117">
        <v>1</v>
      </c>
      <c r="AM1363" s="10">
        <v>0</v>
      </c>
      <c r="AN1363" s="98"/>
      <c r="AO1363" s="119" t="s">
        <v>54</v>
      </c>
      <c r="AP1363" s="117">
        <v>1</v>
      </c>
      <c r="AQ1363" s="10">
        <v>0</v>
      </c>
      <c r="AR1363" s="98">
        <f t="shared" si="131"/>
        <v>0</v>
      </c>
      <c r="AS1363" s="119" t="s">
        <v>54</v>
      </c>
      <c r="AT1363" s="117">
        <v>1</v>
      </c>
      <c r="AU1363" s="10">
        <v>0</v>
      </c>
      <c r="AV1363" s="8"/>
    </row>
    <row r="1364" spans="1:48" x14ac:dyDescent="0.25">
      <c r="A1364" s="6">
        <v>11363</v>
      </c>
      <c r="B1364" s="6">
        <v>449861</v>
      </c>
      <c r="C1364" s="6">
        <v>5424816</v>
      </c>
      <c r="D1364" s="205">
        <v>25</v>
      </c>
      <c r="E1364" s="75" t="s">
        <v>210</v>
      </c>
      <c r="F1364" s="6">
        <v>6.73</v>
      </c>
      <c r="G1364" s="6">
        <v>70</v>
      </c>
      <c r="H1364" s="6">
        <v>471.1</v>
      </c>
      <c r="I1364" s="6">
        <v>120</v>
      </c>
      <c r="J1364" s="6">
        <f t="shared" si="126"/>
        <v>56532</v>
      </c>
      <c r="K1364" s="6"/>
      <c r="L1364" s="84">
        <f t="shared" si="128"/>
        <v>57685.71428571429</v>
      </c>
      <c r="M1364" s="7"/>
      <c r="N1364" s="7"/>
      <c r="O1364" s="7"/>
      <c r="P1364" s="7"/>
      <c r="Q1364" s="7"/>
      <c r="R1364" s="7"/>
      <c r="S1364" s="119" t="s">
        <v>54</v>
      </c>
      <c r="T1364" s="117">
        <v>6.73</v>
      </c>
      <c r="U1364" s="10">
        <v>0</v>
      </c>
      <c r="V1364" s="98">
        <f t="shared" si="129"/>
        <v>0</v>
      </c>
      <c r="W1364" s="119" t="s">
        <v>54</v>
      </c>
      <c r="X1364" s="117">
        <v>6.73</v>
      </c>
      <c r="Y1364" s="10">
        <v>0</v>
      </c>
      <c r="Z1364" s="98"/>
      <c r="AA1364" s="9">
        <v>1578</v>
      </c>
      <c r="AB1364" s="119" t="s">
        <v>54</v>
      </c>
      <c r="AC1364" s="117">
        <v>6.73</v>
      </c>
      <c r="AD1364" s="10">
        <v>0</v>
      </c>
      <c r="AE1364" s="110">
        <f>(Tabelle1[[#This Row],[gesamter Wärmebedarf unter Berücksichtigung Wirkungsgrad Gasfeuerungsanlage (Gas) '[kWh/a'] 2030]]*0.7)/8760</f>
        <v>0</v>
      </c>
      <c r="AF1364" s="8">
        <f t="shared" si="127"/>
        <v>0</v>
      </c>
      <c r="AG1364" s="119" t="s">
        <v>54</v>
      </c>
      <c r="AH1364" s="117">
        <v>6.73</v>
      </c>
      <c r="AI1364" s="10">
        <v>0</v>
      </c>
      <c r="AJ1364" s="98">
        <f t="shared" si="130"/>
        <v>0</v>
      </c>
      <c r="AK1364" s="119" t="s">
        <v>54</v>
      </c>
      <c r="AL1364" s="117">
        <v>6.73</v>
      </c>
      <c r="AM1364" s="10">
        <v>0</v>
      </c>
      <c r="AN1364" s="98"/>
      <c r="AO1364" s="119" t="s">
        <v>54</v>
      </c>
      <c r="AP1364" s="117">
        <v>6.73</v>
      </c>
      <c r="AQ1364" s="10">
        <v>0</v>
      </c>
      <c r="AR1364" s="98">
        <f t="shared" si="131"/>
        <v>0</v>
      </c>
      <c r="AS1364" s="119" t="s">
        <v>54</v>
      </c>
      <c r="AT1364" s="117">
        <v>6.73</v>
      </c>
      <c r="AU1364" s="10">
        <v>0</v>
      </c>
      <c r="AV1364" s="8"/>
    </row>
    <row r="1365" spans="1:48" x14ac:dyDescent="0.25">
      <c r="A1365" s="6">
        <v>11364</v>
      </c>
      <c r="B1365" s="6">
        <v>449852</v>
      </c>
      <c r="C1365" s="6">
        <v>5424826</v>
      </c>
      <c r="D1365" s="205">
        <v>12</v>
      </c>
      <c r="E1365" s="6" t="s">
        <v>212</v>
      </c>
      <c r="F1365" s="6">
        <v>1</v>
      </c>
      <c r="G1365" s="6">
        <v>150</v>
      </c>
      <c r="H1365" s="6">
        <v>150</v>
      </c>
      <c r="I1365" s="6">
        <v>90</v>
      </c>
      <c r="J1365" s="6">
        <f t="shared" si="126"/>
        <v>13500</v>
      </c>
      <c r="K1365" s="6"/>
      <c r="L1365" s="84">
        <f t="shared" si="128"/>
        <v>13775.510204081633</v>
      </c>
      <c r="M1365" s="7"/>
      <c r="N1365" s="7"/>
      <c r="O1365" s="7"/>
      <c r="P1365" s="7"/>
      <c r="Q1365" s="7"/>
      <c r="R1365" s="7"/>
      <c r="S1365" s="119" t="s">
        <v>54</v>
      </c>
      <c r="T1365" s="117">
        <v>1</v>
      </c>
      <c r="U1365" s="10">
        <v>0</v>
      </c>
      <c r="V1365" s="98">
        <f t="shared" si="129"/>
        <v>0</v>
      </c>
      <c r="W1365" s="119" t="s">
        <v>54</v>
      </c>
      <c r="X1365" s="117">
        <v>1</v>
      </c>
      <c r="Y1365" s="10">
        <v>0</v>
      </c>
      <c r="Z1365" s="98"/>
      <c r="AA1365" s="9">
        <v>1509</v>
      </c>
      <c r="AB1365" s="119" t="s">
        <v>54</v>
      </c>
      <c r="AC1365" s="117">
        <v>1</v>
      </c>
      <c r="AD1365" s="10">
        <v>0</v>
      </c>
      <c r="AE1365" s="110">
        <f>(Tabelle1[[#This Row],[gesamter Wärmebedarf unter Berücksichtigung Wirkungsgrad Gasfeuerungsanlage (Gas) '[kWh/a'] 2030]]*0.7)/8760</f>
        <v>0</v>
      </c>
      <c r="AF1365" s="8">
        <f t="shared" si="127"/>
        <v>0</v>
      </c>
      <c r="AG1365" s="119" t="s">
        <v>54</v>
      </c>
      <c r="AH1365" s="117">
        <v>1</v>
      </c>
      <c r="AI1365" s="10">
        <v>0</v>
      </c>
      <c r="AJ1365" s="98">
        <f t="shared" si="130"/>
        <v>0</v>
      </c>
      <c r="AK1365" s="119" t="s">
        <v>54</v>
      </c>
      <c r="AL1365" s="117">
        <v>1</v>
      </c>
      <c r="AM1365" s="10">
        <v>0</v>
      </c>
      <c r="AN1365" s="98"/>
      <c r="AO1365" s="119" t="s">
        <v>54</v>
      </c>
      <c r="AP1365" s="117">
        <v>1</v>
      </c>
      <c r="AQ1365" s="10">
        <v>0</v>
      </c>
      <c r="AR1365" s="98">
        <f t="shared" si="131"/>
        <v>0</v>
      </c>
      <c r="AS1365" s="119" t="s">
        <v>54</v>
      </c>
      <c r="AT1365" s="117">
        <v>1</v>
      </c>
      <c r="AU1365" s="10">
        <v>0</v>
      </c>
      <c r="AV1365" s="8"/>
    </row>
    <row r="1366" spans="1:48" x14ac:dyDescent="0.25">
      <c r="A1366" s="6">
        <v>11365</v>
      </c>
      <c r="B1366" s="6">
        <v>449891</v>
      </c>
      <c r="C1366" s="6">
        <v>5424876</v>
      </c>
      <c r="D1366" s="205">
        <v>20</v>
      </c>
      <c r="E1366" s="6" t="s">
        <v>212</v>
      </c>
      <c r="F1366" s="6">
        <v>1</v>
      </c>
      <c r="G1366" s="6">
        <v>150</v>
      </c>
      <c r="H1366" s="6">
        <v>150</v>
      </c>
      <c r="I1366" s="6">
        <v>110</v>
      </c>
      <c r="J1366" s="6">
        <f t="shared" si="126"/>
        <v>16500</v>
      </c>
      <c r="K1366" s="6"/>
      <c r="L1366" s="84">
        <f t="shared" si="128"/>
        <v>16836.734693877552</v>
      </c>
      <c r="M1366" s="7"/>
      <c r="N1366" s="7"/>
      <c r="O1366" s="7"/>
      <c r="P1366" s="7"/>
      <c r="Q1366" s="7"/>
      <c r="R1366" s="7"/>
      <c r="S1366" s="119" t="s">
        <v>54</v>
      </c>
      <c r="T1366" s="117">
        <v>1</v>
      </c>
      <c r="U1366" s="10">
        <v>0</v>
      </c>
      <c r="V1366" s="98">
        <f t="shared" si="129"/>
        <v>0</v>
      </c>
      <c r="W1366" s="119" t="s">
        <v>54</v>
      </c>
      <c r="X1366" s="117">
        <v>1</v>
      </c>
      <c r="Y1366" s="10">
        <v>0</v>
      </c>
      <c r="Z1366" s="98"/>
      <c r="AA1366" s="9">
        <v>1544</v>
      </c>
      <c r="AB1366" s="119" t="s">
        <v>54</v>
      </c>
      <c r="AC1366" s="117">
        <v>1</v>
      </c>
      <c r="AD1366" s="10">
        <v>0</v>
      </c>
      <c r="AE1366" s="110">
        <f>(Tabelle1[[#This Row],[gesamter Wärmebedarf unter Berücksichtigung Wirkungsgrad Gasfeuerungsanlage (Gas) '[kWh/a'] 2030]]*0.7)/8760</f>
        <v>0</v>
      </c>
      <c r="AF1366" s="8">
        <f t="shared" si="127"/>
        <v>0</v>
      </c>
      <c r="AG1366" s="119" t="s">
        <v>54</v>
      </c>
      <c r="AH1366" s="117">
        <v>1</v>
      </c>
      <c r="AI1366" s="10">
        <v>0</v>
      </c>
      <c r="AJ1366" s="98">
        <f t="shared" si="130"/>
        <v>0</v>
      </c>
      <c r="AK1366" s="119" t="s">
        <v>54</v>
      </c>
      <c r="AL1366" s="117">
        <v>1</v>
      </c>
      <c r="AM1366" s="10">
        <v>0</v>
      </c>
      <c r="AN1366" s="98"/>
      <c r="AO1366" s="119" t="s">
        <v>54</v>
      </c>
      <c r="AP1366" s="117">
        <v>1</v>
      </c>
      <c r="AQ1366" s="10">
        <v>0</v>
      </c>
      <c r="AR1366" s="98">
        <f t="shared" si="131"/>
        <v>0</v>
      </c>
      <c r="AS1366" s="119" t="s">
        <v>54</v>
      </c>
      <c r="AT1366" s="117">
        <v>1</v>
      </c>
      <c r="AU1366" s="10">
        <v>0</v>
      </c>
      <c r="AV1366" s="8"/>
    </row>
    <row r="1367" spans="1:48" x14ac:dyDescent="0.25">
      <c r="A1367" s="6">
        <v>11366</v>
      </c>
      <c r="B1367" s="6">
        <v>449860</v>
      </c>
      <c r="C1367" s="6">
        <v>5424885</v>
      </c>
      <c r="D1367" s="205">
        <v>20</v>
      </c>
      <c r="E1367" s="6" t="s">
        <v>212</v>
      </c>
      <c r="F1367" s="6">
        <v>1</v>
      </c>
      <c r="G1367" s="6">
        <v>150</v>
      </c>
      <c r="H1367" s="6">
        <v>150</v>
      </c>
      <c r="I1367" s="6">
        <v>90</v>
      </c>
      <c r="J1367" s="6">
        <f t="shared" si="126"/>
        <v>13500</v>
      </c>
      <c r="K1367" s="6"/>
      <c r="L1367" s="84">
        <f t="shared" si="128"/>
        <v>13775.510204081633</v>
      </c>
      <c r="M1367" s="7"/>
      <c r="N1367" s="7"/>
      <c r="O1367" s="7"/>
      <c r="P1367" s="7"/>
      <c r="Q1367" s="7"/>
      <c r="R1367" s="7"/>
      <c r="S1367" s="119" t="s">
        <v>54</v>
      </c>
      <c r="T1367" s="117">
        <v>1</v>
      </c>
      <c r="U1367" s="10">
        <v>0</v>
      </c>
      <c r="V1367" s="98">
        <f t="shared" si="129"/>
        <v>0</v>
      </c>
      <c r="W1367" s="119" t="s">
        <v>54</v>
      </c>
      <c r="X1367" s="117">
        <v>1</v>
      </c>
      <c r="Y1367" s="10">
        <v>0</v>
      </c>
      <c r="Z1367" s="98"/>
      <c r="AA1367" s="9">
        <v>133</v>
      </c>
      <c r="AB1367" s="119" t="s">
        <v>54</v>
      </c>
      <c r="AC1367" s="117">
        <v>1</v>
      </c>
      <c r="AD1367" s="10">
        <v>0</v>
      </c>
      <c r="AE1367" s="110">
        <f>(Tabelle1[[#This Row],[gesamter Wärmebedarf unter Berücksichtigung Wirkungsgrad Gasfeuerungsanlage (Gas) '[kWh/a'] 2030]]*0.7)/8760</f>
        <v>0</v>
      </c>
      <c r="AF1367" s="8">
        <f t="shared" si="127"/>
        <v>0</v>
      </c>
      <c r="AG1367" s="119" t="s">
        <v>54</v>
      </c>
      <c r="AH1367" s="117">
        <v>1</v>
      </c>
      <c r="AI1367" s="10">
        <v>0</v>
      </c>
      <c r="AJ1367" s="98">
        <f t="shared" si="130"/>
        <v>0</v>
      </c>
      <c r="AK1367" s="119" t="s">
        <v>54</v>
      </c>
      <c r="AL1367" s="117">
        <v>1</v>
      </c>
      <c r="AM1367" s="10">
        <v>0</v>
      </c>
      <c r="AN1367" s="98"/>
      <c r="AO1367" s="119" t="s">
        <v>54</v>
      </c>
      <c r="AP1367" s="117">
        <v>1</v>
      </c>
      <c r="AQ1367" s="10">
        <v>0</v>
      </c>
      <c r="AR1367" s="98">
        <f t="shared" si="131"/>
        <v>0</v>
      </c>
      <c r="AS1367" s="119" t="s">
        <v>54</v>
      </c>
      <c r="AT1367" s="117">
        <v>1</v>
      </c>
      <c r="AU1367" s="10">
        <v>0</v>
      </c>
      <c r="AV1367" s="8"/>
    </row>
    <row r="1368" spans="1:48" x14ac:dyDescent="0.25">
      <c r="A1368" s="6">
        <v>11367</v>
      </c>
      <c r="B1368" s="6">
        <v>449904</v>
      </c>
      <c r="C1368" s="6">
        <v>5424837</v>
      </c>
      <c r="D1368" s="205">
        <v>13</v>
      </c>
      <c r="E1368" s="75" t="s">
        <v>210</v>
      </c>
      <c r="F1368" s="6">
        <v>6.73</v>
      </c>
      <c r="G1368" s="6">
        <v>70</v>
      </c>
      <c r="H1368" s="6">
        <v>471.1</v>
      </c>
      <c r="I1368" s="6">
        <v>170</v>
      </c>
      <c r="J1368" s="6">
        <f t="shared" si="126"/>
        <v>80087</v>
      </c>
      <c r="K1368" s="6"/>
      <c r="L1368" s="84">
        <f t="shared" si="128"/>
        <v>81721.42857142858</v>
      </c>
      <c r="M1368" s="7"/>
      <c r="N1368" s="7"/>
      <c r="O1368" s="7"/>
      <c r="P1368" s="7"/>
      <c r="Q1368" s="7"/>
      <c r="R1368" s="7"/>
      <c r="S1368" s="119" t="s">
        <v>53</v>
      </c>
      <c r="T1368" s="117">
        <v>6.73</v>
      </c>
      <c r="U1368" s="10">
        <v>81721.42857142858</v>
      </c>
      <c r="V1368" s="98">
        <f t="shared" si="129"/>
        <v>1.6341969823704985E-4</v>
      </c>
      <c r="W1368" s="119" t="s">
        <v>53</v>
      </c>
      <c r="X1368" s="117">
        <v>6.73</v>
      </c>
      <c r="Y1368" s="10">
        <v>81721.42857142858</v>
      </c>
      <c r="Z1368" s="98"/>
      <c r="AA1368" s="9">
        <v>1150</v>
      </c>
      <c r="AB1368" s="119" t="s">
        <v>53</v>
      </c>
      <c r="AC1368" s="117">
        <v>6.73</v>
      </c>
      <c r="AD1368" s="10">
        <v>81721.42857142858</v>
      </c>
      <c r="AE1368" s="110">
        <f>(Tabelle1[[#This Row],[gesamter Wärmebedarf unter Berücksichtigung Wirkungsgrad Gasfeuerungsanlage (Gas) '[kWh/a'] 2030]]*0.7)/8760</f>
        <v>6.5302511415525117</v>
      </c>
      <c r="AF1368" s="8">
        <f t="shared" si="127"/>
        <v>1.5799153417363709E-4</v>
      </c>
      <c r="AG1368" s="119" t="s">
        <v>53</v>
      </c>
      <c r="AH1368" s="117">
        <v>6.73</v>
      </c>
      <c r="AI1368" s="10">
        <v>81721.42857142858</v>
      </c>
      <c r="AJ1368" s="98">
        <f t="shared" si="130"/>
        <v>7.7654706035128418E-5</v>
      </c>
      <c r="AK1368" s="119" t="s">
        <v>53</v>
      </c>
      <c r="AL1368" s="117">
        <v>6.73</v>
      </c>
      <c r="AM1368" s="10">
        <v>81721.42857142858</v>
      </c>
      <c r="AN1368" s="98"/>
      <c r="AO1368" s="119" t="s">
        <v>53</v>
      </c>
      <c r="AP1368" s="117">
        <v>6.73</v>
      </c>
      <c r="AQ1368" s="10">
        <v>81721.42857142858</v>
      </c>
      <c r="AR1368" s="98">
        <f t="shared" si="131"/>
        <v>7.7654706035128418E-5</v>
      </c>
      <c r="AS1368" s="119" t="s">
        <v>54</v>
      </c>
      <c r="AT1368" s="117">
        <v>6.73</v>
      </c>
      <c r="AU1368" s="10">
        <v>0</v>
      </c>
      <c r="AV1368" s="8"/>
    </row>
    <row r="1369" spans="1:48" x14ac:dyDescent="0.25">
      <c r="A1369" s="6">
        <v>11368</v>
      </c>
      <c r="B1369" s="6">
        <v>449842</v>
      </c>
      <c r="C1369" s="6">
        <v>5424858</v>
      </c>
      <c r="D1369" s="205">
        <v>11</v>
      </c>
      <c r="E1369" s="6" t="s">
        <v>212</v>
      </c>
      <c r="F1369" s="6">
        <v>1</v>
      </c>
      <c r="G1369" s="6">
        <v>150</v>
      </c>
      <c r="H1369" s="6">
        <v>150</v>
      </c>
      <c r="I1369" s="6">
        <v>90</v>
      </c>
      <c r="J1369" s="6">
        <f t="shared" si="126"/>
        <v>13500</v>
      </c>
      <c r="K1369" s="6"/>
      <c r="L1369" s="84">
        <f t="shared" si="128"/>
        <v>13775.510204081633</v>
      </c>
      <c r="M1369" s="7"/>
      <c r="N1369" s="7"/>
      <c r="O1369" s="7"/>
      <c r="P1369" s="7"/>
      <c r="Q1369" s="7"/>
      <c r="R1369" s="7"/>
      <c r="S1369" s="119" t="s">
        <v>53</v>
      </c>
      <c r="T1369" s="117">
        <v>1</v>
      </c>
      <c r="U1369" s="10">
        <v>13775.510204081633</v>
      </c>
      <c r="V1369" s="98">
        <f t="shared" si="129"/>
        <v>2.7547116588212479E-5</v>
      </c>
      <c r="W1369" s="119" t="s">
        <v>53</v>
      </c>
      <c r="X1369" s="117">
        <v>1</v>
      </c>
      <c r="Y1369" s="10">
        <v>13775.510204081633</v>
      </c>
      <c r="Z1369" s="98"/>
      <c r="AA1369" s="9">
        <v>294</v>
      </c>
      <c r="AB1369" s="119" t="s">
        <v>53</v>
      </c>
      <c r="AC1369" s="117">
        <v>1</v>
      </c>
      <c r="AD1369" s="10">
        <v>13775.510204081633</v>
      </c>
      <c r="AE1369" s="110">
        <f>(Tabelle1[[#This Row],[gesamter Wärmebedarf unter Berücksichtigung Wirkungsgrad Gasfeuerungsanlage (Gas) '[kWh/a'] 2030]]*0.7)/8760</f>
        <v>1.1007827788649707</v>
      </c>
      <c r="AF1369" s="8">
        <f t="shared" si="127"/>
        <v>2.66321089732928E-5</v>
      </c>
      <c r="AG1369" s="119" t="s">
        <v>53</v>
      </c>
      <c r="AH1369" s="117">
        <v>1</v>
      </c>
      <c r="AI1369" s="10">
        <v>13775.510204081633</v>
      </c>
      <c r="AJ1369" s="98">
        <f t="shared" si="130"/>
        <v>1.3089996272481594E-5</v>
      </c>
      <c r="AK1369" s="119" t="s">
        <v>53</v>
      </c>
      <c r="AL1369" s="117">
        <v>1</v>
      </c>
      <c r="AM1369" s="10">
        <v>13775.510204081633</v>
      </c>
      <c r="AN1369" s="98"/>
      <c r="AO1369" s="119" t="s">
        <v>53</v>
      </c>
      <c r="AP1369" s="117">
        <v>1</v>
      </c>
      <c r="AQ1369" s="10">
        <v>13775.510204081633</v>
      </c>
      <c r="AR1369" s="98">
        <f t="shared" si="131"/>
        <v>1.3089996272481594E-5</v>
      </c>
      <c r="AS1369" s="119" t="s">
        <v>53</v>
      </c>
      <c r="AT1369" s="117">
        <v>1</v>
      </c>
      <c r="AU1369" s="10">
        <v>13775.510204081633</v>
      </c>
      <c r="AV1369" s="8"/>
    </row>
    <row r="1370" spans="1:48" x14ac:dyDescent="0.25">
      <c r="A1370" s="6">
        <v>11369</v>
      </c>
      <c r="B1370" s="6">
        <v>449826</v>
      </c>
      <c r="C1370" s="6">
        <v>5424857</v>
      </c>
      <c r="D1370" s="205">
        <v>17</v>
      </c>
      <c r="E1370" s="6" t="s">
        <v>212</v>
      </c>
      <c r="F1370" s="6">
        <v>1</v>
      </c>
      <c r="G1370" s="6">
        <v>150</v>
      </c>
      <c r="H1370" s="6">
        <v>150</v>
      </c>
      <c r="I1370" s="6">
        <v>110</v>
      </c>
      <c r="J1370" s="6">
        <f t="shared" si="126"/>
        <v>16500</v>
      </c>
      <c r="K1370" s="6"/>
      <c r="L1370" s="84">
        <f t="shared" si="128"/>
        <v>16836.734693877552</v>
      </c>
      <c r="M1370" s="7"/>
      <c r="N1370" s="7"/>
      <c r="O1370" s="7"/>
      <c r="P1370" s="7"/>
      <c r="Q1370" s="7"/>
      <c r="R1370" s="7"/>
      <c r="S1370" s="119" t="s">
        <v>54</v>
      </c>
      <c r="T1370" s="117">
        <v>1</v>
      </c>
      <c r="U1370" s="10">
        <v>0</v>
      </c>
      <c r="V1370" s="98">
        <f t="shared" si="129"/>
        <v>0</v>
      </c>
      <c r="W1370" s="119" t="s">
        <v>54</v>
      </c>
      <c r="X1370" s="117">
        <v>1</v>
      </c>
      <c r="Y1370" s="10">
        <v>0</v>
      </c>
      <c r="Z1370" s="98"/>
      <c r="AA1370" s="9">
        <v>1612</v>
      </c>
      <c r="AB1370" s="119" t="s">
        <v>54</v>
      </c>
      <c r="AC1370" s="117">
        <v>1</v>
      </c>
      <c r="AD1370" s="10">
        <v>0</v>
      </c>
      <c r="AE1370" s="110">
        <f>(Tabelle1[[#This Row],[gesamter Wärmebedarf unter Berücksichtigung Wirkungsgrad Gasfeuerungsanlage (Gas) '[kWh/a'] 2030]]*0.7)/8760</f>
        <v>0</v>
      </c>
      <c r="AF1370" s="8">
        <f t="shared" si="127"/>
        <v>0</v>
      </c>
      <c r="AG1370" s="119" t="s">
        <v>54</v>
      </c>
      <c r="AH1370" s="117">
        <v>1</v>
      </c>
      <c r="AI1370" s="10">
        <v>0</v>
      </c>
      <c r="AJ1370" s="98">
        <f t="shared" si="130"/>
        <v>0</v>
      </c>
      <c r="AK1370" s="119" t="s">
        <v>54</v>
      </c>
      <c r="AL1370" s="117">
        <v>1</v>
      </c>
      <c r="AM1370" s="10">
        <v>0</v>
      </c>
      <c r="AN1370" s="98"/>
      <c r="AO1370" s="119" t="s">
        <v>54</v>
      </c>
      <c r="AP1370" s="117">
        <v>1</v>
      </c>
      <c r="AQ1370" s="10">
        <v>0</v>
      </c>
      <c r="AR1370" s="98">
        <f t="shared" si="131"/>
        <v>0</v>
      </c>
      <c r="AS1370" s="119" t="s">
        <v>54</v>
      </c>
      <c r="AT1370" s="117">
        <v>1</v>
      </c>
      <c r="AU1370" s="10">
        <v>0</v>
      </c>
      <c r="AV1370" s="8"/>
    </row>
    <row r="1371" spans="1:48" x14ac:dyDescent="0.25">
      <c r="A1371" s="6">
        <v>11370</v>
      </c>
      <c r="B1371" s="6">
        <v>449836</v>
      </c>
      <c r="C1371" s="6">
        <v>5424892</v>
      </c>
      <c r="D1371" s="205">
        <v>19</v>
      </c>
      <c r="E1371" s="6" t="s">
        <v>195</v>
      </c>
      <c r="F1371" s="6">
        <v>1</v>
      </c>
      <c r="G1371" s="6">
        <v>90</v>
      </c>
      <c r="H1371" s="6">
        <v>90</v>
      </c>
      <c r="I1371" s="6">
        <v>140</v>
      </c>
      <c r="J1371" s="6">
        <f t="shared" si="126"/>
        <v>12600</v>
      </c>
      <c r="K1371" s="6"/>
      <c r="L1371" s="84">
        <f t="shared" si="128"/>
        <v>12857.142857142857</v>
      </c>
      <c r="M1371" s="7"/>
      <c r="N1371" s="7"/>
      <c r="O1371" s="7"/>
      <c r="P1371" s="7"/>
      <c r="Q1371" s="7"/>
      <c r="R1371" s="7"/>
      <c r="S1371" s="119" t="s">
        <v>53</v>
      </c>
      <c r="T1371" s="117">
        <v>1</v>
      </c>
      <c r="U1371" s="10">
        <v>12857.142857142857</v>
      </c>
      <c r="V1371" s="98">
        <f t="shared" si="129"/>
        <v>2.5710642148998316E-5</v>
      </c>
      <c r="W1371" s="119" t="s">
        <v>53</v>
      </c>
      <c r="X1371" s="117">
        <v>1</v>
      </c>
      <c r="Y1371" s="10">
        <v>12857.142857142857</v>
      </c>
      <c r="Z1371" s="98"/>
      <c r="AA1371" s="9">
        <v>1076</v>
      </c>
      <c r="AB1371" s="119" t="s">
        <v>53</v>
      </c>
      <c r="AC1371" s="117">
        <v>1</v>
      </c>
      <c r="AD1371" s="10">
        <v>12857.142857142857</v>
      </c>
      <c r="AE1371" s="110">
        <f>(Tabelle1[[#This Row],[gesamter Wärmebedarf unter Berücksichtigung Wirkungsgrad Gasfeuerungsanlage (Gas) '[kWh/a'] 2030]]*0.7)/8760</f>
        <v>1.0273972602739727</v>
      </c>
      <c r="AF1371" s="8">
        <f t="shared" si="127"/>
        <v>2.4856635041739945E-5</v>
      </c>
      <c r="AG1371" s="119" t="s">
        <v>53</v>
      </c>
      <c r="AH1371" s="117">
        <v>1</v>
      </c>
      <c r="AI1371" s="10">
        <v>12857.142857142857</v>
      </c>
      <c r="AJ1371" s="98">
        <f t="shared" si="130"/>
        <v>1.2217329854316153E-5</v>
      </c>
      <c r="AK1371" s="119" t="s">
        <v>53</v>
      </c>
      <c r="AL1371" s="117">
        <v>1</v>
      </c>
      <c r="AM1371" s="10">
        <v>12857.142857142857</v>
      </c>
      <c r="AN1371" s="98"/>
      <c r="AO1371" s="119" t="s">
        <v>53</v>
      </c>
      <c r="AP1371" s="117">
        <v>1</v>
      </c>
      <c r="AQ1371" s="10">
        <v>12857.142857142857</v>
      </c>
      <c r="AR1371" s="98">
        <f t="shared" si="131"/>
        <v>1.2217329854316153E-5</v>
      </c>
      <c r="AS1371" s="119" t="s">
        <v>53</v>
      </c>
      <c r="AT1371" s="117">
        <v>1</v>
      </c>
      <c r="AU1371" s="10">
        <v>12857.142857142857</v>
      </c>
      <c r="AV1371" s="8"/>
    </row>
    <row r="1372" spans="1:48" x14ac:dyDescent="0.25">
      <c r="A1372" s="6">
        <v>11371</v>
      </c>
      <c r="B1372" s="6">
        <v>449809</v>
      </c>
      <c r="C1372" s="6">
        <v>5424896</v>
      </c>
      <c r="D1372" s="205">
        <v>14</v>
      </c>
      <c r="E1372" s="75" t="s">
        <v>210</v>
      </c>
      <c r="F1372" s="6">
        <v>6.73</v>
      </c>
      <c r="G1372" s="6">
        <v>70</v>
      </c>
      <c r="H1372" s="6">
        <v>471.1</v>
      </c>
      <c r="I1372" s="6">
        <v>340</v>
      </c>
      <c r="J1372" s="6">
        <f t="shared" si="126"/>
        <v>160174</v>
      </c>
      <c r="K1372" s="6"/>
      <c r="L1372" s="84">
        <f t="shared" si="128"/>
        <v>163442.85714285716</v>
      </c>
      <c r="M1372" s="7"/>
      <c r="N1372" s="7"/>
      <c r="O1372" s="7"/>
      <c r="P1372" s="7"/>
      <c r="Q1372" s="7"/>
      <c r="R1372" s="7"/>
      <c r="S1372" s="119" t="s">
        <v>53</v>
      </c>
      <c r="T1372" s="117">
        <v>6.73</v>
      </c>
      <c r="U1372" s="10">
        <v>163442.85714285716</v>
      </c>
      <c r="V1372" s="98">
        <f t="shared" si="129"/>
        <v>3.2683939647409969E-4</v>
      </c>
      <c r="W1372" s="119" t="s">
        <v>53</v>
      </c>
      <c r="X1372" s="117">
        <v>6.73</v>
      </c>
      <c r="Y1372" s="10">
        <v>163442.85714285716</v>
      </c>
      <c r="Z1372" s="98"/>
      <c r="AA1372" s="9">
        <v>776</v>
      </c>
      <c r="AB1372" s="119" t="s">
        <v>53</v>
      </c>
      <c r="AC1372" s="117">
        <v>6.73</v>
      </c>
      <c r="AD1372" s="10">
        <v>163442.85714285716</v>
      </c>
      <c r="AE1372" s="110">
        <f>(Tabelle1[[#This Row],[gesamter Wärmebedarf unter Berücksichtigung Wirkungsgrad Gasfeuerungsanlage (Gas) '[kWh/a'] 2030]]*0.7)/8760</f>
        <v>13.060502283105023</v>
      </c>
      <c r="AF1372" s="8">
        <f t="shared" si="127"/>
        <v>3.1598306834727417E-4</v>
      </c>
      <c r="AG1372" s="119" t="s">
        <v>53</v>
      </c>
      <c r="AH1372" s="117">
        <v>6.73</v>
      </c>
      <c r="AI1372" s="10">
        <v>163442.85714285716</v>
      </c>
      <c r="AJ1372" s="98">
        <f t="shared" si="130"/>
        <v>1.5530941207025684E-4</v>
      </c>
      <c r="AK1372" s="119" t="s">
        <v>53</v>
      </c>
      <c r="AL1372" s="117">
        <v>6.73</v>
      </c>
      <c r="AM1372" s="10">
        <v>163442.85714285716</v>
      </c>
      <c r="AN1372" s="98"/>
      <c r="AO1372" s="119" t="s">
        <v>53</v>
      </c>
      <c r="AP1372" s="117">
        <v>6.73</v>
      </c>
      <c r="AQ1372" s="10">
        <v>163442.85714285716</v>
      </c>
      <c r="AR1372" s="98">
        <f t="shared" si="131"/>
        <v>1.5530941207025684E-4</v>
      </c>
      <c r="AS1372" s="119" t="s">
        <v>53</v>
      </c>
      <c r="AT1372" s="117">
        <v>6.73</v>
      </c>
      <c r="AU1372" s="10">
        <v>163442.85714285716</v>
      </c>
      <c r="AV1372" s="8"/>
    </row>
    <row r="1373" spans="1:48" x14ac:dyDescent="0.25">
      <c r="A1373" s="6">
        <v>11372</v>
      </c>
      <c r="B1373" s="6">
        <v>449797</v>
      </c>
      <c r="C1373" s="6">
        <v>5424899</v>
      </c>
      <c r="D1373" s="205">
        <v>14</v>
      </c>
      <c r="E1373" s="6" t="s">
        <v>212</v>
      </c>
      <c r="F1373" s="6">
        <v>1</v>
      </c>
      <c r="G1373" s="6">
        <v>150</v>
      </c>
      <c r="H1373" s="6">
        <v>150</v>
      </c>
      <c r="I1373" s="6">
        <v>150</v>
      </c>
      <c r="J1373" s="6">
        <f t="shared" si="126"/>
        <v>22500</v>
      </c>
      <c r="K1373" s="6"/>
      <c r="L1373" s="84">
        <f t="shared" si="128"/>
        <v>22959.18367346939</v>
      </c>
      <c r="M1373" s="7"/>
      <c r="N1373" s="7"/>
      <c r="O1373" s="7"/>
      <c r="P1373" s="7"/>
      <c r="Q1373" s="7"/>
      <c r="R1373" s="7"/>
      <c r="S1373" s="119" t="s">
        <v>53</v>
      </c>
      <c r="T1373" s="117">
        <v>1</v>
      </c>
      <c r="U1373" s="10">
        <v>22959.18367346939</v>
      </c>
      <c r="V1373" s="98">
        <f t="shared" si="129"/>
        <v>4.5911860980354138E-5</v>
      </c>
      <c r="W1373" s="119" t="s">
        <v>53</v>
      </c>
      <c r="X1373" s="117">
        <v>1</v>
      </c>
      <c r="Y1373" s="10">
        <v>22959.18367346939</v>
      </c>
      <c r="Z1373" s="98"/>
      <c r="AA1373" s="9">
        <v>758</v>
      </c>
      <c r="AB1373" s="119" t="s">
        <v>53</v>
      </c>
      <c r="AC1373" s="117">
        <v>1</v>
      </c>
      <c r="AD1373" s="10">
        <v>22959.18367346939</v>
      </c>
      <c r="AE1373" s="110">
        <f>(Tabelle1[[#This Row],[gesamter Wärmebedarf unter Berücksichtigung Wirkungsgrad Gasfeuerungsanlage (Gas) '[kWh/a'] 2030]]*0.7)/8760</f>
        <v>1.8346379647749511</v>
      </c>
      <c r="AF1373" s="8">
        <f t="shared" si="127"/>
        <v>4.4386848288821333E-5</v>
      </c>
      <c r="AG1373" s="119" t="s">
        <v>53</v>
      </c>
      <c r="AH1373" s="117">
        <v>1</v>
      </c>
      <c r="AI1373" s="10">
        <v>22959.18367346939</v>
      </c>
      <c r="AJ1373" s="98">
        <f t="shared" si="130"/>
        <v>2.1816660454135991E-5</v>
      </c>
      <c r="AK1373" s="119" t="s">
        <v>53</v>
      </c>
      <c r="AL1373" s="117">
        <v>1</v>
      </c>
      <c r="AM1373" s="10">
        <v>22959.18367346939</v>
      </c>
      <c r="AN1373" s="98"/>
      <c r="AO1373" s="119" t="s">
        <v>53</v>
      </c>
      <c r="AP1373" s="117">
        <v>1</v>
      </c>
      <c r="AQ1373" s="10">
        <v>22959.18367346939</v>
      </c>
      <c r="AR1373" s="98">
        <f t="shared" si="131"/>
        <v>2.1816660454135991E-5</v>
      </c>
      <c r="AS1373" s="119" t="s">
        <v>53</v>
      </c>
      <c r="AT1373" s="117">
        <v>1</v>
      </c>
      <c r="AU1373" s="10">
        <v>22959.18367346939</v>
      </c>
      <c r="AV1373" s="8"/>
    </row>
    <row r="1374" spans="1:48" x14ac:dyDescent="0.25">
      <c r="A1374" s="6">
        <v>11373</v>
      </c>
      <c r="B1374" s="6">
        <v>449797</v>
      </c>
      <c r="C1374" s="6">
        <v>5424874</v>
      </c>
      <c r="D1374" s="205">
        <v>10</v>
      </c>
      <c r="E1374" s="6" t="s">
        <v>212</v>
      </c>
      <c r="F1374" s="6">
        <v>1</v>
      </c>
      <c r="G1374" s="6">
        <v>150</v>
      </c>
      <c r="H1374" s="6">
        <v>150</v>
      </c>
      <c r="I1374" s="6">
        <v>250</v>
      </c>
      <c r="J1374" s="6">
        <f t="shared" si="126"/>
        <v>37500</v>
      </c>
      <c r="K1374" s="6"/>
      <c r="L1374" s="84">
        <f t="shared" si="128"/>
        <v>38265.306122448979</v>
      </c>
      <c r="M1374" s="7"/>
      <c r="N1374" s="7"/>
      <c r="O1374" s="7"/>
      <c r="P1374" s="7"/>
      <c r="Q1374" s="7"/>
      <c r="R1374" s="7"/>
      <c r="S1374" s="119" t="s">
        <v>53</v>
      </c>
      <c r="T1374" s="117">
        <v>1</v>
      </c>
      <c r="U1374" s="10">
        <v>38265.306122448979</v>
      </c>
      <c r="V1374" s="98">
        <f t="shared" si="129"/>
        <v>7.6519768300590212E-5</v>
      </c>
      <c r="W1374" s="119" t="s">
        <v>53</v>
      </c>
      <c r="X1374" s="117">
        <v>1</v>
      </c>
      <c r="Y1374" s="10">
        <v>38265.306122448979</v>
      </c>
      <c r="Z1374" s="98"/>
      <c r="AA1374" s="9">
        <v>1425</v>
      </c>
      <c r="AB1374" s="119" t="s">
        <v>53</v>
      </c>
      <c r="AC1374" s="117">
        <v>1</v>
      </c>
      <c r="AD1374" s="10">
        <v>38265.306122448979</v>
      </c>
      <c r="AE1374" s="110">
        <f>(Tabelle1[[#This Row],[gesamter Wärmebedarf unter Berücksichtigung Wirkungsgrad Gasfeuerungsanlage (Gas) '[kWh/a'] 2030]]*0.7)/8760</f>
        <v>3.0577299412915848</v>
      </c>
      <c r="AF1374" s="8">
        <f t="shared" si="127"/>
        <v>7.3978080481368886E-5</v>
      </c>
      <c r="AG1374" s="119" t="s">
        <v>53</v>
      </c>
      <c r="AH1374" s="117">
        <v>1</v>
      </c>
      <c r="AI1374" s="10">
        <v>38265.306122448979</v>
      </c>
      <c r="AJ1374" s="98">
        <f t="shared" si="130"/>
        <v>3.636110075689332E-5</v>
      </c>
      <c r="AK1374" s="119" t="s">
        <v>53</v>
      </c>
      <c r="AL1374" s="117">
        <v>1</v>
      </c>
      <c r="AM1374" s="10">
        <v>38265.306122448979</v>
      </c>
      <c r="AN1374" s="98"/>
      <c r="AO1374" s="119" t="s">
        <v>54</v>
      </c>
      <c r="AP1374" s="117">
        <v>1</v>
      </c>
      <c r="AQ1374" s="10">
        <v>0</v>
      </c>
      <c r="AR1374" s="98">
        <f t="shared" si="131"/>
        <v>0</v>
      </c>
      <c r="AS1374" s="119" t="s">
        <v>54</v>
      </c>
      <c r="AT1374" s="117">
        <v>1</v>
      </c>
      <c r="AU1374" s="10">
        <v>0</v>
      </c>
      <c r="AV1374" s="8"/>
    </row>
    <row r="1375" spans="1:48" x14ac:dyDescent="0.25">
      <c r="A1375" s="6">
        <v>11374</v>
      </c>
      <c r="B1375" s="6">
        <v>449711</v>
      </c>
      <c r="C1375" s="6">
        <v>5424819</v>
      </c>
      <c r="D1375" s="205">
        <v>8</v>
      </c>
      <c r="E1375" s="6" t="s">
        <v>211</v>
      </c>
      <c r="F1375" s="6">
        <v>2</v>
      </c>
      <c r="G1375" s="6">
        <v>112</v>
      </c>
      <c r="H1375" s="6">
        <v>224</v>
      </c>
      <c r="I1375" s="6">
        <v>120</v>
      </c>
      <c r="J1375" s="6">
        <f t="shared" si="126"/>
        <v>26880</v>
      </c>
      <c r="K1375" s="6"/>
      <c r="L1375" s="84">
        <f t="shared" si="128"/>
        <v>27428.571428571428</v>
      </c>
      <c r="M1375" s="7"/>
      <c r="N1375" s="7"/>
      <c r="O1375" s="7"/>
      <c r="P1375" s="7"/>
      <c r="Q1375" s="7"/>
      <c r="R1375" s="7"/>
      <c r="S1375" s="119" t="s">
        <v>53</v>
      </c>
      <c r="T1375" s="117">
        <v>2</v>
      </c>
      <c r="U1375" s="10">
        <v>27428.571428571428</v>
      </c>
      <c r="V1375" s="98">
        <f t="shared" si="129"/>
        <v>5.4849369917863061E-5</v>
      </c>
      <c r="W1375" s="119" t="s">
        <v>53</v>
      </c>
      <c r="X1375" s="117">
        <v>2</v>
      </c>
      <c r="Y1375" s="10">
        <v>27428.571428571428</v>
      </c>
      <c r="Z1375" s="98"/>
      <c r="AA1375" s="9">
        <v>171</v>
      </c>
      <c r="AB1375" s="119" t="s">
        <v>53</v>
      </c>
      <c r="AC1375" s="117">
        <v>2</v>
      </c>
      <c r="AD1375" s="10">
        <v>27428.571428571428</v>
      </c>
      <c r="AE1375" s="110">
        <f>(Tabelle1[[#This Row],[gesamter Wärmebedarf unter Berücksichtigung Wirkungsgrad Gasfeuerungsanlage (Gas) '[kWh/a'] 2030]]*0.7)/8760</f>
        <v>2.1917808219178077</v>
      </c>
      <c r="AF1375" s="8">
        <f t="shared" si="127"/>
        <v>5.3027488089045207E-5</v>
      </c>
      <c r="AG1375" s="119" t="s">
        <v>53</v>
      </c>
      <c r="AH1375" s="117">
        <v>2</v>
      </c>
      <c r="AI1375" s="10">
        <v>27428.571428571428</v>
      </c>
      <c r="AJ1375" s="98">
        <f t="shared" si="130"/>
        <v>2.6063637022541129E-5</v>
      </c>
      <c r="AK1375" s="119" t="s">
        <v>53</v>
      </c>
      <c r="AL1375" s="117">
        <v>2</v>
      </c>
      <c r="AM1375" s="10">
        <v>27428.571428571428</v>
      </c>
      <c r="AN1375" s="98"/>
      <c r="AO1375" s="119" t="s">
        <v>53</v>
      </c>
      <c r="AP1375" s="117">
        <v>2</v>
      </c>
      <c r="AQ1375" s="10">
        <v>27428.571428571428</v>
      </c>
      <c r="AR1375" s="98">
        <f t="shared" si="131"/>
        <v>2.6063637022541129E-5</v>
      </c>
      <c r="AS1375" s="119" t="s">
        <v>54</v>
      </c>
      <c r="AT1375" s="117">
        <v>2</v>
      </c>
      <c r="AU1375" s="10">
        <v>0</v>
      </c>
      <c r="AV1375" s="8"/>
    </row>
    <row r="1376" spans="1:48" x14ac:dyDescent="0.25">
      <c r="A1376" s="6">
        <v>11375</v>
      </c>
      <c r="B1376" s="6">
        <v>449721</v>
      </c>
      <c r="C1376" s="6">
        <v>5424836</v>
      </c>
      <c r="D1376" s="205">
        <v>9</v>
      </c>
      <c r="E1376" s="6" t="s">
        <v>212</v>
      </c>
      <c r="F1376" s="6">
        <v>1</v>
      </c>
      <c r="G1376" s="6">
        <v>150</v>
      </c>
      <c r="H1376" s="6">
        <v>150</v>
      </c>
      <c r="I1376" s="6">
        <v>80</v>
      </c>
      <c r="J1376" s="6">
        <f t="shared" si="126"/>
        <v>12000</v>
      </c>
      <c r="K1376" s="6"/>
      <c r="L1376" s="84">
        <f t="shared" si="128"/>
        <v>12244.897959183674</v>
      </c>
      <c r="M1376" s="7"/>
      <c r="N1376" s="7"/>
      <c r="O1376" s="7"/>
      <c r="P1376" s="7"/>
      <c r="Q1376" s="7"/>
      <c r="R1376" s="7"/>
      <c r="S1376" s="119" t="s">
        <v>53</v>
      </c>
      <c r="T1376" s="117">
        <v>1</v>
      </c>
      <c r="U1376" s="10">
        <v>12244.897959183674</v>
      </c>
      <c r="V1376" s="98">
        <f t="shared" si="129"/>
        <v>2.4486325856188867E-5</v>
      </c>
      <c r="W1376" s="119" t="s">
        <v>53</v>
      </c>
      <c r="X1376" s="117">
        <v>1</v>
      </c>
      <c r="Y1376" s="10">
        <v>12244.897959183674</v>
      </c>
      <c r="Z1376" s="98"/>
      <c r="AA1376" s="9">
        <v>1611</v>
      </c>
      <c r="AB1376" s="119" t="s">
        <v>53</v>
      </c>
      <c r="AC1376" s="117">
        <v>1</v>
      </c>
      <c r="AD1376" s="10">
        <v>12244.897959183674</v>
      </c>
      <c r="AE1376" s="110">
        <f>(Tabelle1[[#This Row],[gesamter Wärmebedarf unter Berücksichtigung Wirkungsgrad Gasfeuerungsanlage (Gas) '[kWh/a'] 2030]]*0.7)/8760</f>
        <v>0.97847358121330719</v>
      </c>
      <c r="AF1376" s="8">
        <f t="shared" si="127"/>
        <v>2.3672985754038044E-5</v>
      </c>
      <c r="AG1376" s="119" t="s">
        <v>53</v>
      </c>
      <c r="AH1376" s="117">
        <v>1</v>
      </c>
      <c r="AI1376" s="10">
        <v>12244.897959183674</v>
      </c>
      <c r="AJ1376" s="98">
        <f t="shared" si="130"/>
        <v>1.1635552242205862E-5</v>
      </c>
      <c r="AK1376" s="119" t="s">
        <v>53</v>
      </c>
      <c r="AL1376" s="117">
        <v>1</v>
      </c>
      <c r="AM1376" s="10">
        <v>12244.897959183674</v>
      </c>
      <c r="AN1376" s="98"/>
      <c r="AO1376" s="119" t="s">
        <v>54</v>
      </c>
      <c r="AP1376" s="117">
        <v>1</v>
      </c>
      <c r="AQ1376" s="10">
        <v>0</v>
      </c>
      <c r="AR1376" s="98">
        <f t="shared" si="131"/>
        <v>0</v>
      </c>
      <c r="AS1376" s="119" t="s">
        <v>54</v>
      </c>
      <c r="AT1376" s="117">
        <v>1</v>
      </c>
      <c r="AU1376" s="10">
        <v>0</v>
      </c>
      <c r="AV1376" s="8"/>
    </row>
    <row r="1377" spans="1:48" x14ac:dyDescent="0.25">
      <c r="A1377" s="6">
        <v>11376</v>
      </c>
      <c r="B1377" s="6">
        <v>449739</v>
      </c>
      <c r="C1377" s="6">
        <v>5424826</v>
      </c>
      <c r="D1377" s="205">
        <v>11</v>
      </c>
      <c r="E1377" s="75" t="s">
        <v>210</v>
      </c>
      <c r="F1377" s="6">
        <v>6.73</v>
      </c>
      <c r="G1377" s="6">
        <v>70</v>
      </c>
      <c r="H1377" s="6">
        <v>471.1</v>
      </c>
      <c r="I1377" s="6">
        <v>180</v>
      </c>
      <c r="J1377" s="6">
        <f t="shared" si="126"/>
        <v>84798</v>
      </c>
      <c r="K1377" s="6"/>
      <c r="L1377" s="84">
        <f t="shared" si="128"/>
        <v>86528.571428571435</v>
      </c>
      <c r="M1377" s="7"/>
      <c r="N1377" s="7"/>
      <c r="O1377" s="7"/>
      <c r="P1377" s="7"/>
      <c r="Q1377" s="7"/>
      <c r="R1377" s="7"/>
      <c r="S1377" s="119" t="s">
        <v>54</v>
      </c>
      <c r="T1377" s="117">
        <v>6.73</v>
      </c>
      <c r="U1377" s="10">
        <v>0</v>
      </c>
      <c r="V1377" s="98">
        <f t="shared" si="129"/>
        <v>0</v>
      </c>
      <c r="W1377" s="119" t="s">
        <v>54</v>
      </c>
      <c r="X1377" s="117">
        <v>6.73</v>
      </c>
      <c r="Y1377" s="10">
        <v>0</v>
      </c>
      <c r="Z1377" s="98"/>
      <c r="AA1377" s="9">
        <v>910</v>
      </c>
      <c r="AB1377" s="119" t="s">
        <v>54</v>
      </c>
      <c r="AC1377" s="117">
        <v>6.73</v>
      </c>
      <c r="AD1377" s="10">
        <v>0</v>
      </c>
      <c r="AE1377" s="110">
        <f>(Tabelle1[[#This Row],[gesamter Wärmebedarf unter Berücksichtigung Wirkungsgrad Gasfeuerungsanlage (Gas) '[kWh/a'] 2030]]*0.7)/8760</f>
        <v>0</v>
      </c>
      <c r="AF1377" s="8">
        <f t="shared" si="127"/>
        <v>0</v>
      </c>
      <c r="AG1377" s="119" t="s">
        <v>54</v>
      </c>
      <c r="AH1377" s="117">
        <v>6.73</v>
      </c>
      <c r="AI1377" s="10">
        <v>0</v>
      </c>
      <c r="AJ1377" s="98">
        <f t="shared" si="130"/>
        <v>0</v>
      </c>
      <c r="AK1377" s="119" t="s">
        <v>54</v>
      </c>
      <c r="AL1377" s="117">
        <v>6.73</v>
      </c>
      <c r="AM1377" s="10">
        <v>0</v>
      </c>
      <c r="AN1377" s="98"/>
      <c r="AO1377" s="119" t="s">
        <v>54</v>
      </c>
      <c r="AP1377" s="117">
        <v>6.73</v>
      </c>
      <c r="AQ1377" s="10">
        <v>0</v>
      </c>
      <c r="AR1377" s="98">
        <f t="shared" si="131"/>
        <v>0</v>
      </c>
      <c r="AS1377" s="119" t="s">
        <v>54</v>
      </c>
      <c r="AT1377" s="117">
        <v>6.73</v>
      </c>
      <c r="AU1377" s="10">
        <v>0</v>
      </c>
      <c r="AV1377" s="8"/>
    </row>
    <row r="1378" spans="1:48" x14ac:dyDescent="0.25">
      <c r="A1378" s="6">
        <v>11377</v>
      </c>
      <c r="B1378" s="6">
        <v>449733</v>
      </c>
      <c r="C1378" s="6">
        <v>5424854</v>
      </c>
      <c r="D1378" s="205">
        <v>11</v>
      </c>
      <c r="E1378" s="75" t="s">
        <v>210</v>
      </c>
      <c r="F1378" s="6">
        <v>6.73</v>
      </c>
      <c r="G1378" s="6">
        <v>70</v>
      </c>
      <c r="H1378" s="6">
        <v>471.1</v>
      </c>
      <c r="I1378" s="6">
        <v>140</v>
      </c>
      <c r="J1378" s="6">
        <f t="shared" si="126"/>
        <v>65954</v>
      </c>
      <c r="K1378" s="6"/>
      <c r="L1378" s="84">
        <f t="shared" si="128"/>
        <v>67300</v>
      </c>
      <c r="M1378" s="7"/>
      <c r="N1378" s="7"/>
      <c r="O1378" s="7"/>
      <c r="P1378" s="7"/>
      <c r="Q1378" s="7"/>
      <c r="R1378" s="7"/>
      <c r="S1378" s="119" t="s">
        <v>53</v>
      </c>
      <c r="T1378" s="117">
        <v>6.73</v>
      </c>
      <c r="U1378" s="10">
        <v>67300</v>
      </c>
      <c r="V1378" s="98">
        <f t="shared" si="129"/>
        <v>1.345809279599234E-4</v>
      </c>
      <c r="W1378" s="119" t="s">
        <v>53</v>
      </c>
      <c r="X1378" s="117">
        <v>6.73</v>
      </c>
      <c r="Y1378" s="10">
        <v>67300</v>
      </c>
      <c r="Z1378" s="98"/>
      <c r="AA1378" s="9">
        <v>1225</v>
      </c>
      <c r="AB1378" s="119" t="s">
        <v>53</v>
      </c>
      <c r="AC1378" s="117">
        <v>6.73</v>
      </c>
      <c r="AD1378" s="10">
        <v>67300</v>
      </c>
      <c r="AE1378" s="110">
        <f>(Tabelle1[[#This Row],[gesamter Wärmebedarf unter Berücksichtigung Wirkungsgrad Gasfeuerungsanlage (Gas) '[kWh/a'] 2030]]*0.7)/8760</f>
        <v>5.377853881278539</v>
      </c>
      <c r="AF1378" s="8">
        <f t="shared" si="127"/>
        <v>1.3011067520181876E-4</v>
      </c>
      <c r="AG1378" s="119" t="s">
        <v>53</v>
      </c>
      <c r="AH1378" s="117">
        <v>6.73</v>
      </c>
      <c r="AI1378" s="10">
        <v>67300</v>
      </c>
      <c r="AJ1378" s="98">
        <f t="shared" si="130"/>
        <v>6.3950934381870443E-5</v>
      </c>
      <c r="AK1378" s="119" t="s">
        <v>53</v>
      </c>
      <c r="AL1378" s="117">
        <v>6.73</v>
      </c>
      <c r="AM1378" s="10">
        <v>67300</v>
      </c>
      <c r="AN1378" s="98"/>
      <c r="AO1378" s="119" t="s">
        <v>54</v>
      </c>
      <c r="AP1378" s="117">
        <v>6.73</v>
      </c>
      <c r="AQ1378" s="10">
        <v>0</v>
      </c>
      <c r="AR1378" s="98">
        <f t="shared" si="131"/>
        <v>0</v>
      </c>
      <c r="AS1378" s="119" t="s">
        <v>54</v>
      </c>
      <c r="AT1378" s="117">
        <v>6.73</v>
      </c>
      <c r="AU1378" s="10">
        <v>0</v>
      </c>
      <c r="AV1378" s="8"/>
    </row>
    <row r="1379" spans="1:48" x14ac:dyDescent="0.25">
      <c r="A1379" s="6">
        <v>11378</v>
      </c>
      <c r="B1379" s="6">
        <v>449753</v>
      </c>
      <c r="C1379" s="6">
        <v>5424842</v>
      </c>
      <c r="D1379" s="205">
        <v>12</v>
      </c>
      <c r="E1379" s="6" t="s">
        <v>211</v>
      </c>
      <c r="F1379" s="6">
        <v>2</v>
      </c>
      <c r="G1379" s="6">
        <v>112</v>
      </c>
      <c r="H1379" s="6">
        <v>224</v>
      </c>
      <c r="I1379" s="6">
        <v>90</v>
      </c>
      <c r="J1379" s="6">
        <f t="shared" si="126"/>
        <v>20160</v>
      </c>
      <c r="K1379" s="6"/>
      <c r="L1379" s="84">
        <f t="shared" si="128"/>
        <v>20571.428571428572</v>
      </c>
      <c r="M1379" s="7"/>
      <c r="N1379" s="7"/>
      <c r="O1379" s="7"/>
      <c r="P1379" s="7"/>
      <c r="Q1379" s="7"/>
      <c r="R1379" s="7"/>
      <c r="S1379" s="119" t="s">
        <v>54</v>
      </c>
      <c r="T1379" s="117">
        <v>2</v>
      </c>
      <c r="U1379" s="10">
        <v>0</v>
      </c>
      <c r="V1379" s="98">
        <f t="shared" si="129"/>
        <v>0</v>
      </c>
      <c r="W1379" s="119" t="s">
        <v>54</v>
      </c>
      <c r="X1379" s="117">
        <v>2</v>
      </c>
      <c r="Y1379" s="10">
        <v>0</v>
      </c>
      <c r="Z1379" s="98"/>
      <c r="AA1379" s="9">
        <v>921</v>
      </c>
      <c r="AB1379" s="119" t="s">
        <v>54</v>
      </c>
      <c r="AC1379" s="117">
        <v>2</v>
      </c>
      <c r="AD1379" s="10">
        <v>0</v>
      </c>
      <c r="AE1379" s="110">
        <f>(Tabelle1[[#This Row],[gesamter Wärmebedarf unter Berücksichtigung Wirkungsgrad Gasfeuerungsanlage (Gas) '[kWh/a'] 2030]]*0.7)/8760</f>
        <v>0</v>
      </c>
      <c r="AF1379" s="8">
        <f t="shared" si="127"/>
        <v>0</v>
      </c>
      <c r="AG1379" s="119" t="s">
        <v>54</v>
      </c>
      <c r="AH1379" s="117">
        <v>2</v>
      </c>
      <c r="AI1379" s="10">
        <v>0</v>
      </c>
      <c r="AJ1379" s="98">
        <f t="shared" si="130"/>
        <v>0</v>
      </c>
      <c r="AK1379" s="119" t="s">
        <v>54</v>
      </c>
      <c r="AL1379" s="117">
        <v>2</v>
      </c>
      <c r="AM1379" s="10">
        <v>0</v>
      </c>
      <c r="AN1379" s="98"/>
      <c r="AO1379" s="119" t="s">
        <v>54</v>
      </c>
      <c r="AP1379" s="117">
        <v>2</v>
      </c>
      <c r="AQ1379" s="10">
        <v>0</v>
      </c>
      <c r="AR1379" s="98">
        <f t="shared" si="131"/>
        <v>0</v>
      </c>
      <c r="AS1379" s="119" t="s">
        <v>54</v>
      </c>
      <c r="AT1379" s="117">
        <v>2</v>
      </c>
      <c r="AU1379" s="10">
        <v>0</v>
      </c>
      <c r="AV1379" s="8"/>
    </row>
    <row r="1380" spans="1:48" x14ac:dyDescent="0.25">
      <c r="A1380" s="6">
        <v>11379</v>
      </c>
      <c r="B1380" s="6">
        <v>449738</v>
      </c>
      <c r="C1380" s="6">
        <v>5424871</v>
      </c>
      <c r="D1380" s="205">
        <v>17</v>
      </c>
      <c r="E1380" s="6" t="s">
        <v>212</v>
      </c>
      <c r="F1380" s="6">
        <v>1</v>
      </c>
      <c r="G1380" s="6">
        <v>150</v>
      </c>
      <c r="H1380" s="6">
        <v>150</v>
      </c>
      <c r="I1380" s="6">
        <v>20</v>
      </c>
      <c r="J1380" s="6">
        <f t="shared" si="126"/>
        <v>3000</v>
      </c>
      <c r="K1380" s="6"/>
      <c r="L1380" s="84">
        <f t="shared" si="128"/>
        <v>3061.2244897959185</v>
      </c>
      <c r="M1380" s="7"/>
      <c r="N1380" s="7"/>
      <c r="O1380" s="7"/>
      <c r="P1380" s="7"/>
      <c r="Q1380" s="7"/>
      <c r="R1380" s="7"/>
      <c r="S1380" s="119" t="s">
        <v>53</v>
      </c>
      <c r="T1380" s="117">
        <v>1</v>
      </c>
      <c r="U1380" s="10">
        <v>3061.2244897959185</v>
      </c>
      <c r="V1380" s="98">
        <f t="shared" si="129"/>
        <v>6.1215814640472167E-6</v>
      </c>
      <c r="W1380" s="119" t="s">
        <v>53</v>
      </c>
      <c r="X1380" s="117">
        <v>1</v>
      </c>
      <c r="Y1380" s="10">
        <v>3061.2244897959185</v>
      </c>
      <c r="Z1380" s="98"/>
      <c r="AA1380" s="9">
        <v>1320</v>
      </c>
      <c r="AB1380" s="119" t="s">
        <v>53</v>
      </c>
      <c r="AC1380" s="117">
        <v>1</v>
      </c>
      <c r="AD1380" s="10">
        <v>3061.2244897959185</v>
      </c>
      <c r="AE1380" s="110">
        <f>(Tabelle1[[#This Row],[gesamter Wärmebedarf unter Berücksichtigung Wirkungsgrad Gasfeuerungsanlage (Gas) '[kWh/a'] 2030]]*0.7)/8760</f>
        <v>0.2446183953033268</v>
      </c>
      <c r="AF1380" s="8">
        <f t="shared" si="127"/>
        <v>5.9182464385095111E-6</v>
      </c>
      <c r="AG1380" s="119" t="s">
        <v>53</v>
      </c>
      <c r="AH1380" s="117">
        <v>1</v>
      </c>
      <c r="AI1380" s="10">
        <v>3061.2244897959185</v>
      </c>
      <c r="AJ1380" s="98">
        <f t="shared" si="130"/>
        <v>2.9088880605514656E-6</v>
      </c>
      <c r="AK1380" s="119" t="s">
        <v>54</v>
      </c>
      <c r="AL1380" s="117">
        <v>1</v>
      </c>
      <c r="AM1380" s="10">
        <v>0</v>
      </c>
      <c r="AN1380" s="98"/>
      <c r="AO1380" s="119" t="s">
        <v>54</v>
      </c>
      <c r="AP1380" s="117">
        <v>1</v>
      </c>
      <c r="AQ1380" s="10">
        <v>0</v>
      </c>
      <c r="AR1380" s="98">
        <f t="shared" si="131"/>
        <v>0</v>
      </c>
      <c r="AS1380" s="119" t="s">
        <v>54</v>
      </c>
      <c r="AT1380" s="117">
        <v>1</v>
      </c>
      <c r="AU1380" s="10">
        <v>0</v>
      </c>
      <c r="AV1380" s="8"/>
    </row>
    <row r="1381" spans="1:48" x14ac:dyDescent="0.25">
      <c r="A1381" s="6">
        <v>11380</v>
      </c>
      <c r="B1381" s="6">
        <v>449770</v>
      </c>
      <c r="C1381" s="6">
        <v>5424858</v>
      </c>
      <c r="D1381" s="205">
        <v>16</v>
      </c>
      <c r="E1381" s="75" t="s">
        <v>210</v>
      </c>
      <c r="F1381" s="6">
        <v>6.73</v>
      </c>
      <c r="G1381" s="6">
        <v>70</v>
      </c>
      <c r="H1381" s="6">
        <v>471.1</v>
      </c>
      <c r="I1381" s="6">
        <v>130</v>
      </c>
      <c r="J1381" s="6">
        <f t="shared" si="126"/>
        <v>61243</v>
      </c>
      <c r="K1381" s="6"/>
      <c r="L1381" s="84">
        <f t="shared" si="128"/>
        <v>62492.857142857145</v>
      </c>
      <c r="M1381" s="7"/>
      <c r="N1381" s="7"/>
      <c r="O1381" s="7"/>
      <c r="P1381" s="7"/>
      <c r="Q1381" s="7"/>
      <c r="R1381" s="7"/>
      <c r="S1381" s="119" t="s">
        <v>54</v>
      </c>
      <c r="T1381" s="117">
        <v>6.73</v>
      </c>
      <c r="U1381" s="10">
        <v>0</v>
      </c>
      <c r="V1381" s="98">
        <f t="shared" si="129"/>
        <v>0</v>
      </c>
      <c r="W1381" s="119" t="s">
        <v>54</v>
      </c>
      <c r="X1381" s="117">
        <v>6.73</v>
      </c>
      <c r="Y1381" s="10">
        <v>0</v>
      </c>
      <c r="Z1381" s="98"/>
      <c r="AA1381" s="9">
        <v>193</v>
      </c>
      <c r="AB1381" s="119" t="s">
        <v>54</v>
      </c>
      <c r="AC1381" s="117">
        <v>6.73</v>
      </c>
      <c r="AD1381" s="10">
        <v>0</v>
      </c>
      <c r="AE1381" s="110">
        <f>(Tabelle1[[#This Row],[gesamter Wärmebedarf unter Berücksichtigung Wirkungsgrad Gasfeuerungsanlage (Gas) '[kWh/a'] 2030]]*0.7)/8760</f>
        <v>0</v>
      </c>
      <c r="AF1381" s="8">
        <f t="shared" si="127"/>
        <v>0</v>
      </c>
      <c r="AG1381" s="119" t="s">
        <v>54</v>
      </c>
      <c r="AH1381" s="117">
        <v>6.73</v>
      </c>
      <c r="AI1381" s="10">
        <v>0</v>
      </c>
      <c r="AJ1381" s="98">
        <f t="shared" si="130"/>
        <v>0</v>
      </c>
      <c r="AK1381" s="119" t="s">
        <v>54</v>
      </c>
      <c r="AL1381" s="117">
        <v>6.73</v>
      </c>
      <c r="AM1381" s="10">
        <v>0</v>
      </c>
      <c r="AN1381" s="98"/>
      <c r="AO1381" s="119" t="s">
        <v>54</v>
      </c>
      <c r="AP1381" s="117">
        <v>6.73</v>
      </c>
      <c r="AQ1381" s="10">
        <v>0</v>
      </c>
      <c r="AR1381" s="98">
        <f t="shared" si="131"/>
        <v>0</v>
      </c>
      <c r="AS1381" s="119" t="s">
        <v>54</v>
      </c>
      <c r="AT1381" s="117">
        <v>6.73</v>
      </c>
      <c r="AU1381" s="10">
        <v>0</v>
      </c>
      <c r="AV1381" s="8"/>
    </row>
    <row r="1382" spans="1:48" x14ac:dyDescent="0.25">
      <c r="A1382" s="6">
        <v>11381</v>
      </c>
      <c r="B1382" s="6">
        <v>449752</v>
      </c>
      <c r="C1382" s="6">
        <v>5424877</v>
      </c>
      <c r="D1382" s="205">
        <v>10</v>
      </c>
      <c r="E1382" s="6" t="s">
        <v>212</v>
      </c>
      <c r="F1382" s="6">
        <v>1</v>
      </c>
      <c r="G1382" s="6">
        <v>150</v>
      </c>
      <c r="H1382" s="6">
        <v>150</v>
      </c>
      <c r="I1382" s="6">
        <v>130</v>
      </c>
      <c r="J1382" s="6">
        <f t="shared" si="126"/>
        <v>19500</v>
      </c>
      <c r="K1382" s="6"/>
      <c r="L1382" s="84">
        <f t="shared" si="128"/>
        <v>19897.959183673469</v>
      </c>
      <c r="M1382" s="7"/>
      <c r="N1382" s="7"/>
      <c r="O1382" s="7"/>
      <c r="P1382" s="7"/>
      <c r="Q1382" s="7"/>
      <c r="R1382" s="7"/>
      <c r="S1382" s="119" t="s">
        <v>53</v>
      </c>
      <c r="T1382" s="117">
        <v>1</v>
      </c>
      <c r="U1382" s="10">
        <v>19897.959183673469</v>
      </c>
      <c r="V1382" s="98">
        <f t="shared" si="129"/>
        <v>3.9790279516306914E-5</v>
      </c>
      <c r="W1382" s="119" t="s">
        <v>53</v>
      </c>
      <c r="X1382" s="117">
        <v>1</v>
      </c>
      <c r="Y1382" s="10">
        <v>19897.959183673469</v>
      </c>
      <c r="Z1382" s="98"/>
      <c r="AA1382" s="9">
        <v>1062</v>
      </c>
      <c r="AB1382" s="119" t="s">
        <v>53</v>
      </c>
      <c r="AC1382" s="117">
        <v>1</v>
      </c>
      <c r="AD1382" s="10">
        <v>19897.959183673469</v>
      </c>
      <c r="AE1382" s="110">
        <f>(Tabelle1[[#This Row],[gesamter Wärmebedarf unter Berücksichtigung Wirkungsgrad Gasfeuerungsanlage (Gas) '[kWh/a'] 2030]]*0.7)/8760</f>
        <v>1.5900195694716242</v>
      </c>
      <c r="AF1382" s="8">
        <f t="shared" si="127"/>
        <v>3.8468601850311814E-5</v>
      </c>
      <c r="AG1382" s="119" t="s">
        <v>53</v>
      </c>
      <c r="AH1382" s="117">
        <v>1</v>
      </c>
      <c r="AI1382" s="10">
        <v>19897.959183673469</v>
      </c>
      <c r="AJ1382" s="98">
        <f t="shared" si="130"/>
        <v>1.8907772393584524E-5</v>
      </c>
      <c r="AK1382" s="119" t="s">
        <v>53</v>
      </c>
      <c r="AL1382" s="117">
        <v>1</v>
      </c>
      <c r="AM1382" s="10">
        <v>19897.959183673469</v>
      </c>
      <c r="AN1382" s="98"/>
      <c r="AO1382" s="119" t="s">
        <v>53</v>
      </c>
      <c r="AP1382" s="117">
        <v>1</v>
      </c>
      <c r="AQ1382" s="10">
        <v>19897.959183673469</v>
      </c>
      <c r="AR1382" s="98">
        <f t="shared" si="131"/>
        <v>1.8907772393584524E-5</v>
      </c>
      <c r="AS1382" s="119" t="s">
        <v>53</v>
      </c>
      <c r="AT1382" s="117">
        <v>1</v>
      </c>
      <c r="AU1382" s="10">
        <v>19897.959183673469</v>
      </c>
      <c r="AV1382" s="8"/>
    </row>
    <row r="1383" spans="1:48" x14ac:dyDescent="0.25">
      <c r="A1383" s="6">
        <v>11382</v>
      </c>
      <c r="B1383" s="6">
        <v>449758</v>
      </c>
      <c r="C1383" s="6">
        <v>5424884</v>
      </c>
      <c r="D1383" s="205">
        <v>9</v>
      </c>
      <c r="E1383" s="6" t="s">
        <v>212</v>
      </c>
      <c r="F1383" s="6">
        <v>1</v>
      </c>
      <c r="G1383" s="6">
        <v>150</v>
      </c>
      <c r="H1383" s="6">
        <v>150</v>
      </c>
      <c r="I1383" s="6">
        <v>160</v>
      </c>
      <c r="J1383" s="6">
        <f t="shared" si="126"/>
        <v>24000</v>
      </c>
      <c r="K1383" s="6"/>
      <c r="L1383" s="84">
        <f t="shared" si="128"/>
        <v>24489.795918367348</v>
      </c>
      <c r="M1383" s="7"/>
      <c r="N1383" s="7"/>
      <c r="O1383" s="7"/>
      <c r="P1383" s="7"/>
      <c r="Q1383" s="7"/>
      <c r="R1383" s="7"/>
      <c r="S1383" s="119" t="s">
        <v>54</v>
      </c>
      <c r="T1383" s="117">
        <v>1</v>
      </c>
      <c r="U1383" s="10">
        <v>0</v>
      </c>
      <c r="V1383" s="98">
        <f t="shared" si="129"/>
        <v>0</v>
      </c>
      <c r="W1383" s="119" t="s">
        <v>54</v>
      </c>
      <c r="X1383" s="117">
        <v>1</v>
      </c>
      <c r="Y1383" s="10">
        <v>0</v>
      </c>
      <c r="Z1383" s="98"/>
      <c r="AA1383" s="9">
        <v>634</v>
      </c>
      <c r="AB1383" s="119" t="s">
        <v>54</v>
      </c>
      <c r="AC1383" s="117">
        <v>1</v>
      </c>
      <c r="AD1383" s="10">
        <v>0</v>
      </c>
      <c r="AE1383" s="110">
        <f>(Tabelle1[[#This Row],[gesamter Wärmebedarf unter Berücksichtigung Wirkungsgrad Gasfeuerungsanlage (Gas) '[kWh/a'] 2030]]*0.7)/8760</f>
        <v>0</v>
      </c>
      <c r="AF1383" s="8">
        <f t="shared" si="127"/>
        <v>0</v>
      </c>
      <c r="AG1383" s="119" t="s">
        <v>54</v>
      </c>
      <c r="AH1383" s="117">
        <v>1</v>
      </c>
      <c r="AI1383" s="10">
        <v>0</v>
      </c>
      <c r="AJ1383" s="98">
        <f t="shared" si="130"/>
        <v>0</v>
      </c>
      <c r="AK1383" s="119" t="s">
        <v>54</v>
      </c>
      <c r="AL1383" s="117">
        <v>1</v>
      </c>
      <c r="AM1383" s="10">
        <v>0</v>
      </c>
      <c r="AN1383" s="98"/>
      <c r="AO1383" s="119" t="s">
        <v>54</v>
      </c>
      <c r="AP1383" s="117">
        <v>1</v>
      </c>
      <c r="AQ1383" s="10">
        <v>0</v>
      </c>
      <c r="AR1383" s="98">
        <f t="shared" si="131"/>
        <v>0</v>
      </c>
      <c r="AS1383" s="119" t="s">
        <v>54</v>
      </c>
      <c r="AT1383" s="117">
        <v>1</v>
      </c>
      <c r="AU1383" s="10">
        <v>0</v>
      </c>
      <c r="AV1383" s="8"/>
    </row>
    <row r="1384" spans="1:48" x14ac:dyDescent="0.25">
      <c r="A1384" s="6">
        <v>11383</v>
      </c>
      <c r="B1384" s="6">
        <v>449778</v>
      </c>
      <c r="C1384" s="6">
        <v>5424879</v>
      </c>
      <c r="D1384" s="205">
        <v>11</v>
      </c>
      <c r="E1384" s="6" t="s">
        <v>212</v>
      </c>
      <c r="F1384" s="6">
        <v>1</v>
      </c>
      <c r="G1384" s="6">
        <v>150</v>
      </c>
      <c r="H1384" s="6">
        <v>150</v>
      </c>
      <c r="I1384" s="6">
        <v>140</v>
      </c>
      <c r="J1384" s="6">
        <f t="shared" si="126"/>
        <v>21000</v>
      </c>
      <c r="K1384" s="6"/>
      <c r="L1384" s="84">
        <f t="shared" si="128"/>
        <v>21428.571428571428</v>
      </c>
      <c r="M1384" s="7"/>
      <c r="N1384" s="7"/>
      <c r="O1384" s="7"/>
      <c r="P1384" s="7"/>
      <c r="Q1384" s="7"/>
      <c r="R1384" s="7"/>
      <c r="S1384" s="119" t="s">
        <v>53</v>
      </c>
      <c r="T1384" s="117">
        <v>1</v>
      </c>
      <c r="U1384" s="10">
        <v>21428.571428571428</v>
      </c>
      <c r="V1384" s="98">
        <f t="shared" si="129"/>
        <v>4.2851070248330516E-5</v>
      </c>
      <c r="W1384" s="119" t="s">
        <v>53</v>
      </c>
      <c r="X1384" s="117">
        <v>1</v>
      </c>
      <c r="Y1384" s="10">
        <v>21428.571428571428</v>
      </c>
      <c r="Z1384" s="98"/>
      <c r="AA1384" s="9">
        <v>1237</v>
      </c>
      <c r="AB1384" s="119" t="s">
        <v>53</v>
      </c>
      <c r="AC1384" s="117">
        <v>1</v>
      </c>
      <c r="AD1384" s="10">
        <v>21428.571428571428</v>
      </c>
      <c r="AE1384" s="110">
        <f>(Tabelle1[[#This Row],[gesamter Wärmebedarf unter Berücksichtigung Wirkungsgrad Gasfeuerungsanlage (Gas) '[kWh/a'] 2030]]*0.7)/8760</f>
        <v>1.7123287671232874</v>
      </c>
      <c r="AF1384" s="8">
        <f t="shared" si="127"/>
        <v>4.142772506956657E-5</v>
      </c>
      <c r="AG1384" s="119" t="s">
        <v>54</v>
      </c>
      <c r="AH1384" s="117">
        <v>1</v>
      </c>
      <c r="AI1384" s="10">
        <v>0</v>
      </c>
      <c r="AJ1384" s="98">
        <f t="shared" si="130"/>
        <v>0</v>
      </c>
      <c r="AK1384" s="119" t="s">
        <v>54</v>
      </c>
      <c r="AL1384" s="117">
        <v>1</v>
      </c>
      <c r="AM1384" s="10">
        <v>0</v>
      </c>
      <c r="AN1384" s="98"/>
      <c r="AO1384" s="119" t="s">
        <v>54</v>
      </c>
      <c r="AP1384" s="117">
        <v>1</v>
      </c>
      <c r="AQ1384" s="10">
        <v>0</v>
      </c>
      <c r="AR1384" s="98">
        <f t="shared" si="131"/>
        <v>0</v>
      </c>
      <c r="AS1384" s="119" t="s">
        <v>54</v>
      </c>
      <c r="AT1384" s="117">
        <v>1</v>
      </c>
      <c r="AU1384" s="10">
        <v>0</v>
      </c>
      <c r="AV1384" s="8"/>
    </row>
    <row r="1385" spans="1:48" x14ac:dyDescent="0.25">
      <c r="A1385" s="6">
        <v>11384</v>
      </c>
      <c r="B1385" s="6">
        <v>449741</v>
      </c>
      <c r="C1385" s="6">
        <v>5424892</v>
      </c>
      <c r="D1385" s="205">
        <v>9</v>
      </c>
      <c r="E1385" s="75" t="s">
        <v>210</v>
      </c>
      <c r="F1385" s="6">
        <v>6.73</v>
      </c>
      <c r="G1385" s="6">
        <v>70</v>
      </c>
      <c r="H1385" s="6">
        <v>471.1</v>
      </c>
      <c r="I1385" s="6">
        <v>70</v>
      </c>
      <c r="J1385" s="6">
        <f t="shared" si="126"/>
        <v>32977</v>
      </c>
      <c r="K1385" s="6"/>
      <c r="L1385" s="84">
        <f t="shared" si="128"/>
        <v>33650</v>
      </c>
      <c r="M1385" s="7"/>
      <c r="N1385" s="7"/>
      <c r="O1385" s="7"/>
      <c r="P1385" s="7"/>
      <c r="Q1385" s="7"/>
      <c r="R1385" s="7"/>
      <c r="S1385" s="119" t="s">
        <v>53</v>
      </c>
      <c r="T1385" s="117">
        <v>6.73</v>
      </c>
      <c r="U1385" s="10">
        <v>33650</v>
      </c>
      <c r="V1385" s="98">
        <f t="shared" si="129"/>
        <v>6.7290463979961698E-5</v>
      </c>
      <c r="W1385" s="119" t="s">
        <v>53</v>
      </c>
      <c r="X1385" s="117">
        <v>6.73</v>
      </c>
      <c r="Y1385" s="10">
        <v>33650</v>
      </c>
      <c r="Z1385" s="98"/>
      <c r="AA1385" s="9">
        <v>1666</v>
      </c>
      <c r="AB1385" s="119" t="s">
        <v>53</v>
      </c>
      <c r="AC1385" s="117">
        <v>6.73</v>
      </c>
      <c r="AD1385" s="10">
        <v>33650</v>
      </c>
      <c r="AE1385" s="110">
        <f>(Tabelle1[[#This Row],[gesamter Wärmebedarf unter Berücksichtigung Wirkungsgrad Gasfeuerungsanlage (Gas) '[kWh/a'] 2030]]*0.7)/8760</f>
        <v>2.6889269406392695</v>
      </c>
      <c r="AF1385" s="8">
        <f t="shared" si="127"/>
        <v>6.5055337600909379E-5</v>
      </c>
      <c r="AG1385" s="119" t="s">
        <v>53</v>
      </c>
      <c r="AH1385" s="117">
        <v>6.73</v>
      </c>
      <c r="AI1385" s="10">
        <v>33650</v>
      </c>
      <c r="AJ1385" s="98">
        <f t="shared" si="130"/>
        <v>3.1975467190935221E-5</v>
      </c>
      <c r="AK1385" s="119" t="s">
        <v>53</v>
      </c>
      <c r="AL1385" s="117">
        <v>6.73</v>
      </c>
      <c r="AM1385" s="10">
        <v>33650</v>
      </c>
      <c r="AN1385" s="98"/>
      <c r="AO1385" s="119" t="s">
        <v>53</v>
      </c>
      <c r="AP1385" s="117">
        <v>6.73</v>
      </c>
      <c r="AQ1385" s="10">
        <v>33650</v>
      </c>
      <c r="AR1385" s="98">
        <f t="shared" si="131"/>
        <v>3.1975467190935221E-5</v>
      </c>
      <c r="AS1385" s="119" t="s">
        <v>53</v>
      </c>
      <c r="AT1385" s="117">
        <v>6.73</v>
      </c>
      <c r="AU1385" s="10">
        <v>33650</v>
      </c>
      <c r="AV1385" s="8"/>
    </row>
    <row r="1386" spans="1:48" x14ac:dyDescent="0.25">
      <c r="A1386" s="6">
        <v>11385</v>
      </c>
      <c r="B1386" s="6">
        <v>449675</v>
      </c>
      <c r="C1386" s="6">
        <v>5424849</v>
      </c>
      <c r="D1386" s="205">
        <v>10</v>
      </c>
      <c r="E1386" s="75" t="s">
        <v>210</v>
      </c>
      <c r="F1386" s="6">
        <v>6.73</v>
      </c>
      <c r="G1386" s="6">
        <v>70</v>
      </c>
      <c r="H1386" s="6">
        <v>471.1</v>
      </c>
      <c r="I1386" s="6">
        <v>200</v>
      </c>
      <c r="J1386" s="6">
        <f t="shared" si="126"/>
        <v>94220</v>
      </c>
      <c r="K1386" s="6"/>
      <c r="L1386" s="84">
        <f t="shared" si="128"/>
        <v>96142.857142857145</v>
      </c>
      <c r="M1386" s="7"/>
      <c r="N1386" s="7"/>
      <c r="O1386" s="7"/>
      <c r="P1386" s="7"/>
      <c r="Q1386" s="7"/>
      <c r="R1386" s="7"/>
      <c r="S1386" s="119" t="s">
        <v>53</v>
      </c>
      <c r="T1386" s="117">
        <v>6.73</v>
      </c>
      <c r="U1386" s="10">
        <v>96142.857142857145</v>
      </c>
      <c r="V1386" s="98">
        <f t="shared" si="129"/>
        <v>1.9225846851417627E-4</v>
      </c>
      <c r="W1386" s="119" t="s">
        <v>53</v>
      </c>
      <c r="X1386" s="117">
        <v>6.73</v>
      </c>
      <c r="Y1386" s="10">
        <v>96142.857142857145</v>
      </c>
      <c r="Z1386" s="98"/>
      <c r="AA1386" s="9">
        <v>43</v>
      </c>
      <c r="AB1386" s="119" t="s">
        <v>53</v>
      </c>
      <c r="AC1386" s="117">
        <v>6.73</v>
      </c>
      <c r="AD1386" s="10">
        <v>96142.857142857145</v>
      </c>
      <c r="AE1386" s="110">
        <f>(Tabelle1[[#This Row],[gesamter Wärmebedarf unter Berücksichtigung Wirkungsgrad Gasfeuerungsanlage (Gas) '[kWh/a'] 2030]]*0.7)/8760</f>
        <v>7.6826484018264845</v>
      </c>
      <c r="AF1386" s="8">
        <f t="shared" si="127"/>
        <v>1.8587239314545536E-4</v>
      </c>
      <c r="AG1386" s="119" t="s">
        <v>53</v>
      </c>
      <c r="AH1386" s="117">
        <v>6.73</v>
      </c>
      <c r="AI1386" s="10">
        <v>96142.857142857145</v>
      </c>
      <c r="AJ1386" s="98">
        <f t="shared" si="130"/>
        <v>9.1358477688386366E-5</v>
      </c>
      <c r="AK1386" s="119" t="s">
        <v>53</v>
      </c>
      <c r="AL1386" s="117">
        <v>6.73</v>
      </c>
      <c r="AM1386" s="10">
        <v>96142.857142857145</v>
      </c>
      <c r="AN1386" s="98"/>
      <c r="AO1386" s="119" t="s">
        <v>53</v>
      </c>
      <c r="AP1386" s="117">
        <v>6.73</v>
      </c>
      <c r="AQ1386" s="10">
        <v>96142.857142857145</v>
      </c>
      <c r="AR1386" s="98">
        <f t="shared" si="131"/>
        <v>9.1358477688386366E-5</v>
      </c>
      <c r="AS1386" s="119" t="s">
        <v>54</v>
      </c>
      <c r="AT1386" s="117">
        <v>6.73</v>
      </c>
      <c r="AU1386" s="10">
        <v>0</v>
      </c>
      <c r="AV1386" s="8"/>
    </row>
    <row r="1387" spans="1:48" x14ac:dyDescent="0.25">
      <c r="A1387" s="6">
        <v>11386</v>
      </c>
      <c r="B1387" s="6">
        <v>449682</v>
      </c>
      <c r="C1387" s="6">
        <v>5424867</v>
      </c>
      <c r="D1387" s="205">
        <v>8</v>
      </c>
      <c r="E1387" s="6" t="s">
        <v>212</v>
      </c>
      <c r="F1387" s="6">
        <v>1</v>
      </c>
      <c r="G1387" s="6">
        <v>150</v>
      </c>
      <c r="H1387" s="6">
        <v>150</v>
      </c>
      <c r="I1387" s="6">
        <v>160</v>
      </c>
      <c r="J1387" s="6">
        <f t="shared" si="126"/>
        <v>24000</v>
      </c>
      <c r="K1387" s="6"/>
      <c r="L1387" s="84">
        <f t="shared" si="128"/>
        <v>24489.795918367348</v>
      </c>
      <c r="M1387" s="7"/>
      <c r="N1387" s="7"/>
      <c r="O1387" s="7"/>
      <c r="P1387" s="7"/>
      <c r="Q1387" s="7"/>
      <c r="R1387" s="7"/>
      <c r="S1387" s="119" t="s">
        <v>54</v>
      </c>
      <c r="T1387" s="117">
        <v>1</v>
      </c>
      <c r="U1387" s="10">
        <v>0</v>
      </c>
      <c r="V1387" s="98">
        <f t="shared" si="129"/>
        <v>0</v>
      </c>
      <c r="W1387" s="119" t="s">
        <v>54</v>
      </c>
      <c r="X1387" s="117">
        <v>1</v>
      </c>
      <c r="Y1387" s="10">
        <v>0</v>
      </c>
      <c r="Z1387" s="98"/>
      <c r="AA1387" s="9">
        <v>1414</v>
      </c>
      <c r="AB1387" s="119" t="s">
        <v>53</v>
      </c>
      <c r="AC1387" s="117">
        <v>1</v>
      </c>
      <c r="AD1387" s="10">
        <v>24489.795918367348</v>
      </c>
      <c r="AE1387" s="110">
        <f>(Tabelle1[[#This Row],[gesamter Wärmebedarf unter Berücksichtigung Wirkungsgrad Gasfeuerungsanlage (Gas) '[kWh/a'] 2030]]*0.7)/8760</f>
        <v>1.9569471624266144</v>
      </c>
      <c r="AF1387" s="8">
        <f t="shared" si="127"/>
        <v>4.7345971508076089E-5</v>
      </c>
      <c r="AG1387" s="119" t="s">
        <v>53</v>
      </c>
      <c r="AH1387" s="117">
        <v>1</v>
      </c>
      <c r="AI1387" s="10">
        <v>24489.795918367348</v>
      </c>
      <c r="AJ1387" s="98">
        <f t="shared" si="130"/>
        <v>2.3271104484411725E-5</v>
      </c>
      <c r="AK1387" s="119" t="s">
        <v>53</v>
      </c>
      <c r="AL1387" s="117">
        <v>1</v>
      </c>
      <c r="AM1387" s="10">
        <v>24489.795918367348</v>
      </c>
      <c r="AN1387" s="98"/>
      <c r="AO1387" s="119" t="s">
        <v>53</v>
      </c>
      <c r="AP1387" s="117">
        <v>1</v>
      </c>
      <c r="AQ1387" s="10">
        <v>24489.795918367348</v>
      </c>
      <c r="AR1387" s="98">
        <f t="shared" si="131"/>
        <v>2.3271104484411725E-5</v>
      </c>
      <c r="AS1387" s="119" t="s">
        <v>53</v>
      </c>
      <c r="AT1387" s="117">
        <v>1</v>
      </c>
      <c r="AU1387" s="10">
        <v>24489.795918367348</v>
      </c>
      <c r="AV1387" s="8"/>
    </row>
    <row r="1388" spans="1:48" x14ac:dyDescent="0.25">
      <c r="A1388" s="6">
        <v>11387</v>
      </c>
      <c r="B1388" s="6">
        <v>449692</v>
      </c>
      <c r="C1388" s="6">
        <v>5424863</v>
      </c>
      <c r="D1388" s="205">
        <v>17</v>
      </c>
      <c r="E1388" s="6" t="s">
        <v>212</v>
      </c>
      <c r="F1388" s="6">
        <v>1</v>
      </c>
      <c r="G1388" s="6">
        <v>150</v>
      </c>
      <c r="H1388" s="6">
        <v>150</v>
      </c>
      <c r="I1388" s="6">
        <v>160</v>
      </c>
      <c r="J1388" s="6">
        <f t="shared" si="126"/>
        <v>24000</v>
      </c>
      <c r="K1388" s="6"/>
      <c r="L1388" s="84">
        <f t="shared" si="128"/>
        <v>24489.795918367348</v>
      </c>
      <c r="M1388" s="7"/>
      <c r="N1388" s="7"/>
      <c r="O1388" s="7"/>
      <c r="P1388" s="7"/>
      <c r="Q1388" s="7"/>
      <c r="R1388" s="7"/>
      <c r="S1388" s="119" t="s">
        <v>54</v>
      </c>
      <c r="T1388" s="117">
        <v>1</v>
      </c>
      <c r="U1388" s="10">
        <v>0</v>
      </c>
      <c r="V1388" s="98">
        <f t="shared" si="129"/>
        <v>0</v>
      </c>
      <c r="W1388" s="119" t="s">
        <v>54</v>
      </c>
      <c r="X1388" s="117">
        <v>1</v>
      </c>
      <c r="Y1388" s="10">
        <v>0</v>
      </c>
      <c r="Z1388" s="98"/>
      <c r="AA1388" s="9">
        <v>1416</v>
      </c>
      <c r="AB1388" s="119" t="s">
        <v>54</v>
      </c>
      <c r="AC1388" s="117">
        <v>1</v>
      </c>
      <c r="AD1388" s="10">
        <v>0</v>
      </c>
      <c r="AE1388" s="110">
        <f>(Tabelle1[[#This Row],[gesamter Wärmebedarf unter Berücksichtigung Wirkungsgrad Gasfeuerungsanlage (Gas) '[kWh/a'] 2030]]*0.7)/8760</f>
        <v>0</v>
      </c>
      <c r="AF1388" s="8">
        <f t="shared" si="127"/>
        <v>0</v>
      </c>
      <c r="AG1388" s="119" t="s">
        <v>54</v>
      </c>
      <c r="AH1388" s="117">
        <v>1</v>
      </c>
      <c r="AI1388" s="10">
        <v>0</v>
      </c>
      <c r="AJ1388" s="98">
        <f t="shared" si="130"/>
        <v>0</v>
      </c>
      <c r="AK1388" s="119" t="s">
        <v>54</v>
      </c>
      <c r="AL1388" s="117">
        <v>1</v>
      </c>
      <c r="AM1388" s="10">
        <v>0</v>
      </c>
      <c r="AN1388" s="98"/>
      <c r="AO1388" s="119" t="s">
        <v>54</v>
      </c>
      <c r="AP1388" s="117">
        <v>1</v>
      </c>
      <c r="AQ1388" s="10">
        <v>0</v>
      </c>
      <c r="AR1388" s="98">
        <f t="shared" si="131"/>
        <v>0</v>
      </c>
      <c r="AS1388" s="119" t="s">
        <v>54</v>
      </c>
      <c r="AT1388" s="117">
        <v>1</v>
      </c>
      <c r="AU1388" s="10">
        <v>0</v>
      </c>
      <c r="AV1388" s="8"/>
    </row>
    <row r="1389" spans="1:48" x14ac:dyDescent="0.25">
      <c r="A1389" s="6">
        <v>11388</v>
      </c>
      <c r="B1389" s="6">
        <v>449693</v>
      </c>
      <c r="C1389" s="6">
        <v>5424883</v>
      </c>
      <c r="D1389" s="205">
        <v>7</v>
      </c>
      <c r="E1389" s="6" t="s">
        <v>211</v>
      </c>
      <c r="F1389" s="6">
        <v>2</v>
      </c>
      <c r="G1389" s="6">
        <v>112</v>
      </c>
      <c r="H1389" s="6">
        <v>224</v>
      </c>
      <c r="I1389" s="6">
        <v>160</v>
      </c>
      <c r="J1389" s="6">
        <f t="shared" si="126"/>
        <v>35840</v>
      </c>
      <c r="K1389" s="6"/>
      <c r="L1389" s="84">
        <f t="shared" si="128"/>
        <v>36571.428571428572</v>
      </c>
      <c r="M1389" s="7"/>
      <c r="N1389" s="7"/>
      <c r="O1389" s="7"/>
      <c r="P1389" s="7"/>
      <c r="Q1389" s="7"/>
      <c r="R1389" s="7"/>
      <c r="S1389" s="119" t="s">
        <v>54</v>
      </c>
      <c r="T1389" s="117">
        <v>2</v>
      </c>
      <c r="U1389" s="10">
        <v>0</v>
      </c>
      <c r="V1389" s="98">
        <f t="shared" si="129"/>
        <v>0</v>
      </c>
      <c r="W1389" s="119" t="s">
        <v>54</v>
      </c>
      <c r="X1389" s="117">
        <v>2</v>
      </c>
      <c r="Y1389" s="10">
        <v>0</v>
      </c>
      <c r="Z1389" s="98"/>
      <c r="AA1389" s="9">
        <v>316</v>
      </c>
      <c r="AB1389" s="119" t="s">
        <v>54</v>
      </c>
      <c r="AC1389" s="117">
        <v>2</v>
      </c>
      <c r="AD1389" s="10">
        <v>0</v>
      </c>
      <c r="AE1389" s="110">
        <f>(Tabelle1[[#This Row],[gesamter Wärmebedarf unter Berücksichtigung Wirkungsgrad Gasfeuerungsanlage (Gas) '[kWh/a'] 2030]]*0.7)/8760</f>
        <v>0</v>
      </c>
      <c r="AF1389" s="8">
        <f t="shared" si="127"/>
        <v>0</v>
      </c>
      <c r="AG1389" s="119" t="s">
        <v>54</v>
      </c>
      <c r="AH1389" s="117">
        <v>2</v>
      </c>
      <c r="AI1389" s="10">
        <v>0</v>
      </c>
      <c r="AJ1389" s="98">
        <f t="shared" si="130"/>
        <v>0</v>
      </c>
      <c r="AK1389" s="119" t="s">
        <v>54</v>
      </c>
      <c r="AL1389" s="117">
        <v>2</v>
      </c>
      <c r="AM1389" s="10">
        <v>0</v>
      </c>
      <c r="AN1389" s="98"/>
      <c r="AO1389" s="119" t="s">
        <v>54</v>
      </c>
      <c r="AP1389" s="117">
        <v>2</v>
      </c>
      <c r="AQ1389" s="10">
        <v>0</v>
      </c>
      <c r="AR1389" s="98">
        <f t="shared" si="131"/>
        <v>0</v>
      </c>
      <c r="AS1389" s="119" t="s">
        <v>54</v>
      </c>
      <c r="AT1389" s="117">
        <v>2</v>
      </c>
      <c r="AU1389" s="10">
        <v>0</v>
      </c>
      <c r="AV1389" s="8"/>
    </row>
    <row r="1390" spans="1:48" x14ac:dyDescent="0.25">
      <c r="A1390" s="6">
        <v>11389</v>
      </c>
      <c r="B1390" s="6">
        <v>449706</v>
      </c>
      <c r="C1390" s="6">
        <v>5424901</v>
      </c>
      <c r="D1390" s="205">
        <v>7</v>
      </c>
      <c r="E1390" s="6" t="s">
        <v>212</v>
      </c>
      <c r="F1390" s="6">
        <v>1</v>
      </c>
      <c r="G1390" s="6">
        <v>150</v>
      </c>
      <c r="H1390" s="6">
        <v>150</v>
      </c>
      <c r="I1390" s="6">
        <v>160</v>
      </c>
      <c r="J1390" s="6">
        <f t="shared" si="126"/>
        <v>24000</v>
      </c>
      <c r="K1390" s="6"/>
      <c r="L1390" s="84">
        <f t="shared" si="128"/>
        <v>24489.795918367348</v>
      </c>
      <c r="M1390" s="7"/>
      <c r="N1390" s="7"/>
      <c r="O1390" s="7"/>
      <c r="P1390" s="7"/>
      <c r="Q1390" s="7"/>
      <c r="R1390" s="7"/>
      <c r="S1390" s="119" t="s">
        <v>54</v>
      </c>
      <c r="T1390" s="117">
        <v>1</v>
      </c>
      <c r="U1390" s="10">
        <v>0</v>
      </c>
      <c r="V1390" s="98">
        <f t="shared" si="129"/>
        <v>0</v>
      </c>
      <c r="W1390" s="119" t="s">
        <v>54</v>
      </c>
      <c r="X1390" s="117">
        <v>1</v>
      </c>
      <c r="Y1390" s="10">
        <v>0</v>
      </c>
      <c r="Z1390" s="98"/>
      <c r="AA1390" s="9">
        <v>251</v>
      </c>
      <c r="AB1390" s="119" t="s">
        <v>54</v>
      </c>
      <c r="AC1390" s="117">
        <v>1</v>
      </c>
      <c r="AD1390" s="10">
        <v>0</v>
      </c>
      <c r="AE1390" s="110">
        <f>(Tabelle1[[#This Row],[gesamter Wärmebedarf unter Berücksichtigung Wirkungsgrad Gasfeuerungsanlage (Gas) '[kWh/a'] 2030]]*0.7)/8760</f>
        <v>0</v>
      </c>
      <c r="AF1390" s="8">
        <f t="shared" si="127"/>
        <v>0</v>
      </c>
      <c r="AG1390" s="119" t="s">
        <v>54</v>
      </c>
      <c r="AH1390" s="117">
        <v>1</v>
      </c>
      <c r="AI1390" s="10">
        <v>0</v>
      </c>
      <c r="AJ1390" s="98">
        <f t="shared" si="130"/>
        <v>0</v>
      </c>
      <c r="AK1390" s="119" t="s">
        <v>54</v>
      </c>
      <c r="AL1390" s="117">
        <v>1</v>
      </c>
      <c r="AM1390" s="10">
        <v>0</v>
      </c>
      <c r="AN1390" s="98"/>
      <c r="AO1390" s="119" t="s">
        <v>54</v>
      </c>
      <c r="AP1390" s="117">
        <v>1</v>
      </c>
      <c r="AQ1390" s="10">
        <v>0</v>
      </c>
      <c r="AR1390" s="98">
        <f t="shared" si="131"/>
        <v>0</v>
      </c>
      <c r="AS1390" s="119" t="s">
        <v>54</v>
      </c>
      <c r="AT1390" s="117">
        <v>1</v>
      </c>
      <c r="AU1390" s="10">
        <v>0</v>
      </c>
      <c r="AV1390" s="8"/>
    </row>
    <row r="1391" spans="1:48" x14ac:dyDescent="0.25">
      <c r="A1391" s="6">
        <v>11390</v>
      </c>
      <c r="B1391" s="6">
        <v>449621</v>
      </c>
      <c r="C1391" s="6">
        <v>5424781</v>
      </c>
      <c r="D1391" s="205">
        <v>6</v>
      </c>
      <c r="E1391" s="6" t="s">
        <v>212</v>
      </c>
      <c r="F1391" s="6">
        <v>1</v>
      </c>
      <c r="G1391" s="6">
        <v>150</v>
      </c>
      <c r="H1391" s="6">
        <v>150</v>
      </c>
      <c r="I1391" s="6">
        <v>320</v>
      </c>
      <c r="J1391" s="6">
        <f t="shared" si="126"/>
        <v>48000</v>
      </c>
      <c r="K1391" s="6"/>
      <c r="L1391" s="84">
        <f t="shared" si="128"/>
        <v>48979.591836734697</v>
      </c>
      <c r="M1391" s="7"/>
      <c r="N1391" s="7"/>
      <c r="O1391" s="7"/>
      <c r="P1391" s="7"/>
      <c r="Q1391" s="7"/>
      <c r="R1391" s="7"/>
      <c r="S1391" s="119" t="s">
        <v>53</v>
      </c>
      <c r="T1391" s="117">
        <v>1</v>
      </c>
      <c r="U1391" s="10">
        <v>48979.591836734697</v>
      </c>
      <c r="V1391" s="98">
        <f t="shared" si="129"/>
        <v>9.7945303424755466E-5</v>
      </c>
      <c r="W1391" s="119" t="s">
        <v>53</v>
      </c>
      <c r="X1391" s="117">
        <v>1</v>
      </c>
      <c r="Y1391" s="10">
        <v>48979.591836734697</v>
      </c>
      <c r="Z1391" s="98"/>
      <c r="AA1391" s="9">
        <v>1683</v>
      </c>
      <c r="AB1391" s="119" t="s">
        <v>53</v>
      </c>
      <c r="AC1391" s="117">
        <v>1</v>
      </c>
      <c r="AD1391" s="10">
        <v>48979.591836734697</v>
      </c>
      <c r="AE1391" s="110">
        <f>(Tabelle1[[#This Row],[gesamter Wärmebedarf unter Berücksichtigung Wirkungsgrad Gasfeuerungsanlage (Gas) '[kWh/a'] 2030]]*0.7)/8760</f>
        <v>3.9138943248532287</v>
      </c>
      <c r="AF1391" s="8">
        <f t="shared" si="127"/>
        <v>9.4691943016152178E-5</v>
      </c>
      <c r="AG1391" s="119" t="s">
        <v>53</v>
      </c>
      <c r="AH1391" s="117">
        <v>1</v>
      </c>
      <c r="AI1391" s="10">
        <v>48979.591836734697</v>
      </c>
      <c r="AJ1391" s="98">
        <f t="shared" si="130"/>
        <v>4.6542208968823449E-5</v>
      </c>
      <c r="AK1391" s="119" t="s">
        <v>53</v>
      </c>
      <c r="AL1391" s="117">
        <v>1</v>
      </c>
      <c r="AM1391" s="10">
        <v>48979.591836734697</v>
      </c>
      <c r="AN1391" s="98"/>
      <c r="AO1391" s="119" t="s">
        <v>53</v>
      </c>
      <c r="AP1391" s="117">
        <v>1</v>
      </c>
      <c r="AQ1391" s="10">
        <v>48979.591836734697</v>
      </c>
      <c r="AR1391" s="98">
        <f t="shared" si="131"/>
        <v>4.6542208968823449E-5</v>
      </c>
      <c r="AS1391" s="119" t="s">
        <v>53</v>
      </c>
      <c r="AT1391" s="117">
        <v>1</v>
      </c>
      <c r="AU1391" s="10">
        <v>48979.591836734697</v>
      </c>
      <c r="AV1391" s="8"/>
    </row>
    <row r="1392" spans="1:48" x14ac:dyDescent="0.25">
      <c r="A1392" s="6">
        <v>11391</v>
      </c>
      <c r="B1392" s="6">
        <v>449636</v>
      </c>
      <c r="C1392" s="6">
        <v>5424793</v>
      </c>
      <c r="D1392" s="205">
        <v>12</v>
      </c>
      <c r="E1392" s="6" t="s">
        <v>211</v>
      </c>
      <c r="F1392" s="6">
        <v>2</v>
      </c>
      <c r="G1392" s="6">
        <v>112</v>
      </c>
      <c r="H1392" s="6">
        <v>224</v>
      </c>
      <c r="I1392" s="6">
        <v>140</v>
      </c>
      <c r="J1392" s="6">
        <f t="shared" si="126"/>
        <v>31360</v>
      </c>
      <c r="K1392" s="6"/>
      <c r="L1392" s="84">
        <f t="shared" si="128"/>
        <v>32000</v>
      </c>
      <c r="M1392" s="7"/>
      <c r="N1392" s="7"/>
      <c r="O1392" s="7"/>
      <c r="P1392" s="7"/>
      <c r="Q1392" s="7"/>
      <c r="R1392" s="7"/>
      <c r="S1392" s="119" t="s">
        <v>54</v>
      </c>
      <c r="T1392" s="117">
        <v>2</v>
      </c>
      <c r="U1392" s="10">
        <v>0</v>
      </c>
      <c r="V1392" s="98">
        <f t="shared" si="129"/>
        <v>0</v>
      </c>
      <c r="W1392" s="119" t="s">
        <v>54</v>
      </c>
      <c r="X1392" s="117">
        <v>2</v>
      </c>
      <c r="Y1392" s="10">
        <v>0</v>
      </c>
      <c r="Z1392" s="98"/>
      <c r="AA1392" s="9">
        <v>1703</v>
      </c>
      <c r="AB1392" s="119" t="s">
        <v>54</v>
      </c>
      <c r="AC1392" s="117">
        <v>2</v>
      </c>
      <c r="AD1392" s="10">
        <v>0</v>
      </c>
      <c r="AE1392" s="110">
        <f>(Tabelle1[[#This Row],[gesamter Wärmebedarf unter Berücksichtigung Wirkungsgrad Gasfeuerungsanlage (Gas) '[kWh/a'] 2030]]*0.7)/8760</f>
        <v>0</v>
      </c>
      <c r="AF1392" s="8">
        <f t="shared" si="127"/>
        <v>0</v>
      </c>
      <c r="AG1392" s="119" t="s">
        <v>54</v>
      </c>
      <c r="AH1392" s="117">
        <v>2</v>
      </c>
      <c r="AI1392" s="10">
        <v>0</v>
      </c>
      <c r="AJ1392" s="98">
        <f t="shared" si="130"/>
        <v>0</v>
      </c>
      <c r="AK1392" s="119" t="s">
        <v>54</v>
      </c>
      <c r="AL1392" s="117">
        <v>2</v>
      </c>
      <c r="AM1392" s="10">
        <v>0</v>
      </c>
      <c r="AN1392" s="98"/>
      <c r="AO1392" s="119" t="s">
        <v>54</v>
      </c>
      <c r="AP1392" s="117">
        <v>2</v>
      </c>
      <c r="AQ1392" s="10">
        <v>0</v>
      </c>
      <c r="AR1392" s="98">
        <f t="shared" si="131"/>
        <v>0</v>
      </c>
      <c r="AS1392" s="119" t="s">
        <v>54</v>
      </c>
      <c r="AT1392" s="117">
        <v>2</v>
      </c>
      <c r="AU1392" s="10">
        <v>0</v>
      </c>
      <c r="AV1392" s="8"/>
    </row>
    <row r="1393" spans="1:48" x14ac:dyDescent="0.25">
      <c r="A1393" s="6">
        <v>11392</v>
      </c>
      <c r="B1393" s="6">
        <v>449647</v>
      </c>
      <c r="C1393" s="6">
        <v>5424808</v>
      </c>
      <c r="D1393" s="205">
        <v>12</v>
      </c>
      <c r="E1393" s="75" t="s">
        <v>210</v>
      </c>
      <c r="F1393" s="6">
        <v>6.73</v>
      </c>
      <c r="G1393" s="6">
        <v>70</v>
      </c>
      <c r="H1393" s="6">
        <v>471.1</v>
      </c>
      <c r="I1393" s="6">
        <v>230</v>
      </c>
      <c r="J1393" s="6">
        <f t="shared" si="126"/>
        <v>108353</v>
      </c>
      <c r="K1393" s="6"/>
      <c r="L1393" s="84">
        <f t="shared" si="128"/>
        <v>110564.28571428571</v>
      </c>
      <c r="M1393" s="7"/>
      <c r="N1393" s="7"/>
      <c r="O1393" s="7"/>
      <c r="P1393" s="7"/>
      <c r="Q1393" s="7"/>
      <c r="R1393" s="7"/>
      <c r="S1393" s="119" t="s">
        <v>54</v>
      </c>
      <c r="T1393" s="117">
        <v>6.73</v>
      </c>
      <c r="U1393" s="10">
        <v>0</v>
      </c>
      <c r="V1393" s="98">
        <f t="shared" si="129"/>
        <v>0</v>
      </c>
      <c r="W1393" s="119" t="s">
        <v>54</v>
      </c>
      <c r="X1393" s="117">
        <v>6.73</v>
      </c>
      <c r="Y1393" s="10">
        <v>0</v>
      </c>
      <c r="Z1393" s="98"/>
      <c r="AA1393" s="9">
        <v>1490</v>
      </c>
      <c r="AB1393" s="119" t="s">
        <v>54</v>
      </c>
      <c r="AC1393" s="117">
        <v>6.73</v>
      </c>
      <c r="AD1393" s="10">
        <v>0</v>
      </c>
      <c r="AE1393" s="110">
        <f>(Tabelle1[[#This Row],[gesamter Wärmebedarf unter Berücksichtigung Wirkungsgrad Gasfeuerungsanlage (Gas) '[kWh/a'] 2030]]*0.7)/8760</f>
        <v>0</v>
      </c>
      <c r="AF1393" s="8">
        <f t="shared" si="127"/>
        <v>0</v>
      </c>
      <c r="AG1393" s="119" t="s">
        <v>54</v>
      </c>
      <c r="AH1393" s="117">
        <v>6.73</v>
      </c>
      <c r="AI1393" s="10">
        <v>0</v>
      </c>
      <c r="AJ1393" s="98">
        <f t="shared" si="130"/>
        <v>0</v>
      </c>
      <c r="AK1393" s="119" t="s">
        <v>54</v>
      </c>
      <c r="AL1393" s="117">
        <v>6.73</v>
      </c>
      <c r="AM1393" s="10">
        <v>0</v>
      </c>
      <c r="AN1393" s="98"/>
      <c r="AO1393" s="119" t="s">
        <v>54</v>
      </c>
      <c r="AP1393" s="117">
        <v>6.73</v>
      </c>
      <c r="AQ1393" s="10">
        <v>0</v>
      </c>
      <c r="AR1393" s="98">
        <f t="shared" si="131"/>
        <v>0</v>
      </c>
      <c r="AS1393" s="119" t="s">
        <v>54</v>
      </c>
      <c r="AT1393" s="117">
        <v>6.73</v>
      </c>
      <c r="AU1393" s="10">
        <v>0</v>
      </c>
      <c r="AV1393" s="8"/>
    </row>
    <row r="1394" spans="1:48" x14ac:dyDescent="0.25">
      <c r="A1394" s="6">
        <v>11393</v>
      </c>
      <c r="B1394" s="6">
        <v>449662</v>
      </c>
      <c r="C1394" s="6">
        <v>5424829</v>
      </c>
      <c r="D1394" s="205">
        <v>11</v>
      </c>
      <c r="E1394" s="6" t="s">
        <v>212</v>
      </c>
      <c r="F1394" s="6">
        <v>1</v>
      </c>
      <c r="G1394" s="6">
        <v>150</v>
      </c>
      <c r="H1394" s="6">
        <v>150</v>
      </c>
      <c r="I1394" s="6">
        <v>200</v>
      </c>
      <c r="J1394" s="6">
        <f t="shared" si="126"/>
        <v>30000</v>
      </c>
      <c r="K1394" s="6"/>
      <c r="L1394" s="84">
        <f t="shared" si="128"/>
        <v>30612.244897959183</v>
      </c>
      <c r="M1394" s="7"/>
      <c r="N1394" s="7"/>
      <c r="O1394" s="7"/>
      <c r="P1394" s="7"/>
      <c r="Q1394" s="7"/>
      <c r="R1394" s="7"/>
      <c r="S1394" s="119" t="s">
        <v>54</v>
      </c>
      <c r="T1394" s="117">
        <v>1</v>
      </c>
      <c r="U1394" s="10">
        <v>0</v>
      </c>
      <c r="V1394" s="98">
        <f t="shared" si="129"/>
        <v>0</v>
      </c>
      <c r="W1394" s="119" t="s">
        <v>54</v>
      </c>
      <c r="X1394" s="117">
        <v>1</v>
      </c>
      <c r="Y1394" s="10">
        <v>0</v>
      </c>
      <c r="Z1394" s="98"/>
      <c r="AA1394" s="9">
        <v>1162</v>
      </c>
      <c r="AB1394" s="119" t="s">
        <v>54</v>
      </c>
      <c r="AC1394" s="117">
        <v>1</v>
      </c>
      <c r="AD1394" s="10">
        <v>0</v>
      </c>
      <c r="AE1394" s="110">
        <f>(Tabelle1[[#This Row],[gesamter Wärmebedarf unter Berücksichtigung Wirkungsgrad Gasfeuerungsanlage (Gas) '[kWh/a'] 2030]]*0.7)/8760</f>
        <v>0</v>
      </c>
      <c r="AF1394" s="8">
        <f t="shared" si="127"/>
        <v>0</v>
      </c>
      <c r="AG1394" s="119" t="s">
        <v>54</v>
      </c>
      <c r="AH1394" s="117">
        <v>1</v>
      </c>
      <c r="AI1394" s="10">
        <v>0</v>
      </c>
      <c r="AJ1394" s="98">
        <f t="shared" si="130"/>
        <v>0</v>
      </c>
      <c r="AK1394" s="119" t="s">
        <v>54</v>
      </c>
      <c r="AL1394" s="117">
        <v>1</v>
      </c>
      <c r="AM1394" s="10">
        <v>0</v>
      </c>
      <c r="AN1394" s="98"/>
      <c r="AO1394" s="119" t="s">
        <v>54</v>
      </c>
      <c r="AP1394" s="117">
        <v>1</v>
      </c>
      <c r="AQ1394" s="10">
        <v>0</v>
      </c>
      <c r="AR1394" s="98">
        <f t="shared" si="131"/>
        <v>0</v>
      </c>
      <c r="AS1394" s="119" t="s">
        <v>54</v>
      </c>
      <c r="AT1394" s="117">
        <v>1</v>
      </c>
      <c r="AU1394" s="10">
        <v>0</v>
      </c>
      <c r="AV1394" s="8"/>
    </row>
    <row r="1395" spans="1:48" x14ac:dyDescent="0.25">
      <c r="A1395" s="6">
        <v>11394</v>
      </c>
      <c r="B1395" s="6">
        <v>449471</v>
      </c>
      <c r="C1395" s="6">
        <v>5424564</v>
      </c>
      <c r="D1395" s="205">
        <v>13</v>
      </c>
      <c r="E1395" s="6" t="s">
        <v>212</v>
      </c>
      <c r="F1395" s="6">
        <v>1</v>
      </c>
      <c r="G1395" s="6">
        <v>150</v>
      </c>
      <c r="H1395" s="6">
        <v>150</v>
      </c>
      <c r="I1395" s="6">
        <v>310</v>
      </c>
      <c r="J1395" s="6">
        <f t="shared" si="126"/>
        <v>46500</v>
      </c>
      <c r="K1395" s="6"/>
      <c r="L1395" s="84">
        <f t="shared" si="128"/>
        <v>47448.979591836738</v>
      </c>
      <c r="M1395" s="7"/>
      <c r="N1395" s="7"/>
      <c r="O1395" s="7"/>
      <c r="P1395" s="7"/>
      <c r="Q1395" s="7"/>
      <c r="R1395" s="7"/>
      <c r="S1395" s="119" t="s">
        <v>53</v>
      </c>
      <c r="T1395" s="117">
        <v>1</v>
      </c>
      <c r="U1395" s="10">
        <v>47448.979591836738</v>
      </c>
      <c r="V1395" s="98">
        <f t="shared" si="129"/>
        <v>9.4884512692731892E-5</v>
      </c>
      <c r="W1395" s="119" t="s">
        <v>53</v>
      </c>
      <c r="X1395" s="117">
        <v>1</v>
      </c>
      <c r="Y1395" s="10">
        <v>47448.979591836738</v>
      </c>
      <c r="Z1395" s="98"/>
      <c r="AA1395" s="9">
        <v>292</v>
      </c>
      <c r="AB1395" s="119" t="s">
        <v>53</v>
      </c>
      <c r="AC1395" s="117">
        <v>1</v>
      </c>
      <c r="AD1395" s="10">
        <v>47448.979591836738</v>
      </c>
      <c r="AE1395" s="110">
        <f>(Tabelle1[[#This Row],[gesamter Wärmebedarf unter Berücksichtigung Wirkungsgrad Gasfeuerungsanlage (Gas) '[kWh/a'] 2030]]*0.7)/8760</f>
        <v>3.7915851272015657</v>
      </c>
      <c r="AF1395" s="8">
        <f t="shared" si="127"/>
        <v>9.1732819796897422E-5</v>
      </c>
      <c r="AG1395" s="119" t="s">
        <v>53</v>
      </c>
      <c r="AH1395" s="117">
        <v>1</v>
      </c>
      <c r="AI1395" s="10">
        <v>47448.979591836738</v>
      </c>
      <c r="AJ1395" s="98">
        <f t="shared" si="130"/>
        <v>4.5087764938547715E-5</v>
      </c>
      <c r="AK1395" s="119" t="s">
        <v>53</v>
      </c>
      <c r="AL1395" s="117">
        <v>1</v>
      </c>
      <c r="AM1395" s="10">
        <v>47448.979591836738</v>
      </c>
      <c r="AN1395" s="98"/>
      <c r="AO1395" s="119" t="s">
        <v>53</v>
      </c>
      <c r="AP1395" s="117">
        <v>1</v>
      </c>
      <c r="AQ1395" s="10">
        <v>47448.979591836738</v>
      </c>
      <c r="AR1395" s="98">
        <f t="shared" si="131"/>
        <v>4.5087764938547715E-5</v>
      </c>
      <c r="AS1395" s="119" t="s">
        <v>53</v>
      </c>
      <c r="AT1395" s="117">
        <v>1</v>
      </c>
      <c r="AU1395" s="10">
        <v>47448.979591836738</v>
      </c>
      <c r="AV1395" s="8"/>
    </row>
    <row r="1396" spans="1:48" x14ac:dyDescent="0.25">
      <c r="A1396" s="6">
        <v>11395</v>
      </c>
      <c r="B1396" s="6">
        <v>449487</v>
      </c>
      <c r="C1396" s="6">
        <v>5424582</v>
      </c>
      <c r="D1396" s="205">
        <v>15</v>
      </c>
      <c r="E1396" s="6" t="s">
        <v>212</v>
      </c>
      <c r="F1396" s="6">
        <v>1</v>
      </c>
      <c r="G1396" s="6">
        <v>150</v>
      </c>
      <c r="H1396" s="6">
        <v>150</v>
      </c>
      <c r="I1396" s="6">
        <v>250</v>
      </c>
      <c r="J1396" s="6">
        <f t="shared" si="126"/>
        <v>37500</v>
      </c>
      <c r="K1396" s="6"/>
      <c r="L1396" s="84">
        <f t="shared" si="128"/>
        <v>38265.306122448979</v>
      </c>
      <c r="M1396" s="7"/>
      <c r="N1396" s="7"/>
      <c r="O1396" s="7"/>
      <c r="P1396" s="7"/>
      <c r="Q1396" s="7"/>
      <c r="R1396" s="7"/>
      <c r="S1396" s="119" t="s">
        <v>53</v>
      </c>
      <c r="T1396" s="117">
        <v>1</v>
      </c>
      <c r="U1396" s="10">
        <v>38265.306122448979</v>
      </c>
      <c r="V1396" s="98">
        <f t="shared" si="129"/>
        <v>7.6519768300590212E-5</v>
      </c>
      <c r="W1396" s="119" t="s">
        <v>53</v>
      </c>
      <c r="X1396" s="117">
        <v>1</v>
      </c>
      <c r="Y1396" s="10">
        <v>38265.306122448979</v>
      </c>
      <c r="Z1396" s="98"/>
      <c r="AA1396" s="9">
        <v>1255</v>
      </c>
      <c r="AB1396" s="119" t="s">
        <v>53</v>
      </c>
      <c r="AC1396" s="117">
        <v>1</v>
      </c>
      <c r="AD1396" s="10">
        <v>38265.306122448979</v>
      </c>
      <c r="AE1396" s="110">
        <f>(Tabelle1[[#This Row],[gesamter Wärmebedarf unter Berücksichtigung Wirkungsgrad Gasfeuerungsanlage (Gas) '[kWh/a'] 2030]]*0.7)/8760</f>
        <v>3.0577299412915848</v>
      </c>
      <c r="AF1396" s="8">
        <f t="shared" si="127"/>
        <v>7.3978080481368886E-5</v>
      </c>
      <c r="AG1396" s="119" t="s">
        <v>53</v>
      </c>
      <c r="AH1396" s="117">
        <v>1</v>
      </c>
      <c r="AI1396" s="10">
        <v>38265.306122448979</v>
      </c>
      <c r="AJ1396" s="98">
        <f t="shared" si="130"/>
        <v>3.636110075689332E-5</v>
      </c>
      <c r="AK1396" s="119" t="s">
        <v>53</v>
      </c>
      <c r="AL1396" s="117">
        <v>1</v>
      </c>
      <c r="AM1396" s="10">
        <v>38265.306122448979</v>
      </c>
      <c r="AN1396" s="98"/>
      <c r="AO1396" s="119" t="s">
        <v>53</v>
      </c>
      <c r="AP1396" s="117">
        <v>1</v>
      </c>
      <c r="AQ1396" s="10">
        <v>38265.306122448979</v>
      </c>
      <c r="AR1396" s="98">
        <f t="shared" si="131"/>
        <v>3.636110075689332E-5</v>
      </c>
      <c r="AS1396" s="119" t="s">
        <v>54</v>
      </c>
      <c r="AT1396" s="117">
        <v>1</v>
      </c>
      <c r="AU1396" s="10">
        <v>0</v>
      </c>
      <c r="AV1396" s="8"/>
    </row>
    <row r="1397" spans="1:48" x14ac:dyDescent="0.25">
      <c r="A1397" s="6">
        <v>11396</v>
      </c>
      <c r="B1397" s="6">
        <v>449499</v>
      </c>
      <c r="C1397" s="6">
        <v>5424596</v>
      </c>
      <c r="D1397" s="205">
        <v>16</v>
      </c>
      <c r="E1397" s="75" t="s">
        <v>210</v>
      </c>
      <c r="F1397" s="6">
        <v>6.73</v>
      </c>
      <c r="G1397" s="6">
        <v>70</v>
      </c>
      <c r="H1397" s="6">
        <v>471.1</v>
      </c>
      <c r="I1397" s="6">
        <v>60</v>
      </c>
      <c r="J1397" s="6">
        <f t="shared" si="126"/>
        <v>28266</v>
      </c>
      <c r="K1397" s="6"/>
      <c r="L1397" s="84">
        <f t="shared" si="128"/>
        <v>28842.857142857145</v>
      </c>
      <c r="M1397" s="7"/>
      <c r="N1397" s="7"/>
      <c r="O1397" s="7"/>
      <c r="P1397" s="7"/>
      <c r="Q1397" s="7"/>
      <c r="R1397" s="7"/>
      <c r="S1397" s="119" t="s">
        <v>54</v>
      </c>
      <c r="T1397" s="117">
        <v>6.73</v>
      </c>
      <c r="U1397" s="10">
        <v>0</v>
      </c>
      <c r="V1397" s="98">
        <f t="shared" si="129"/>
        <v>0</v>
      </c>
      <c r="W1397" s="119" t="s">
        <v>54</v>
      </c>
      <c r="X1397" s="117">
        <v>6.73</v>
      </c>
      <c r="Y1397" s="10">
        <v>0</v>
      </c>
      <c r="Z1397" s="98"/>
      <c r="AA1397" s="9">
        <v>1117</v>
      </c>
      <c r="AB1397" s="119" t="s">
        <v>54</v>
      </c>
      <c r="AC1397" s="117">
        <v>6.73</v>
      </c>
      <c r="AD1397" s="10">
        <v>0</v>
      </c>
      <c r="AE1397" s="110">
        <f>(Tabelle1[[#This Row],[gesamter Wärmebedarf unter Berücksichtigung Wirkungsgrad Gasfeuerungsanlage (Gas) '[kWh/a'] 2030]]*0.7)/8760</f>
        <v>0</v>
      </c>
      <c r="AF1397" s="8">
        <f t="shared" si="127"/>
        <v>0</v>
      </c>
      <c r="AG1397" s="119" t="s">
        <v>54</v>
      </c>
      <c r="AH1397" s="117">
        <v>6.73</v>
      </c>
      <c r="AI1397" s="10">
        <v>0</v>
      </c>
      <c r="AJ1397" s="98">
        <f t="shared" si="130"/>
        <v>0</v>
      </c>
      <c r="AK1397" s="119" t="s">
        <v>54</v>
      </c>
      <c r="AL1397" s="117">
        <v>6.73</v>
      </c>
      <c r="AM1397" s="10">
        <v>0</v>
      </c>
      <c r="AN1397" s="98"/>
      <c r="AO1397" s="119" t="s">
        <v>54</v>
      </c>
      <c r="AP1397" s="117">
        <v>6.73</v>
      </c>
      <c r="AQ1397" s="10">
        <v>0</v>
      </c>
      <c r="AR1397" s="98">
        <f t="shared" si="131"/>
        <v>0</v>
      </c>
      <c r="AS1397" s="119" t="s">
        <v>54</v>
      </c>
      <c r="AT1397" s="117">
        <v>6.73</v>
      </c>
      <c r="AU1397" s="10">
        <v>0</v>
      </c>
      <c r="AV1397" s="8"/>
    </row>
    <row r="1398" spans="1:48" x14ac:dyDescent="0.25">
      <c r="A1398" s="6">
        <v>11397</v>
      </c>
      <c r="B1398" s="6">
        <v>449503</v>
      </c>
      <c r="C1398" s="6">
        <v>5424611</v>
      </c>
      <c r="D1398" s="205">
        <v>12</v>
      </c>
      <c r="E1398" s="6" t="s">
        <v>212</v>
      </c>
      <c r="F1398" s="6">
        <v>1</v>
      </c>
      <c r="G1398" s="6">
        <v>150</v>
      </c>
      <c r="H1398" s="6">
        <v>150</v>
      </c>
      <c r="I1398" s="6">
        <v>200</v>
      </c>
      <c r="J1398" s="6">
        <f t="shared" si="126"/>
        <v>30000</v>
      </c>
      <c r="K1398" s="6"/>
      <c r="L1398" s="84">
        <f t="shared" si="128"/>
        <v>30612.244897959183</v>
      </c>
      <c r="M1398" s="7"/>
      <c r="N1398" s="7"/>
      <c r="O1398" s="7"/>
      <c r="P1398" s="7"/>
      <c r="Q1398" s="7"/>
      <c r="R1398" s="7"/>
      <c r="S1398" s="119" t="s">
        <v>53</v>
      </c>
      <c r="T1398" s="117">
        <v>1</v>
      </c>
      <c r="U1398" s="10">
        <v>30612.244897959183</v>
      </c>
      <c r="V1398" s="98">
        <f t="shared" si="129"/>
        <v>6.1215814640472175E-5</v>
      </c>
      <c r="W1398" s="119" t="s">
        <v>53</v>
      </c>
      <c r="X1398" s="117">
        <v>1</v>
      </c>
      <c r="Y1398" s="10">
        <v>30612.244897959183</v>
      </c>
      <c r="Z1398" s="98"/>
      <c r="AA1398" s="9">
        <v>502</v>
      </c>
      <c r="AB1398" s="119" t="s">
        <v>53</v>
      </c>
      <c r="AC1398" s="117">
        <v>1</v>
      </c>
      <c r="AD1398" s="10">
        <v>30612.244897959183</v>
      </c>
      <c r="AE1398" s="110">
        <f>(Tabelle1[[#This Row],[gesamter Wärmebedarf unter Berücksichtigung Wirkungsgrad Gasfeuerungsanlage (Gas) '[kWh/a'] 2030]]*0.7)/8760</f>
        <v>2.4461839530332679</v>
      </c>
      <c r="AF1398" s="8">
        <f t="shared" si="127"/>
        <v>5.9182464385095113E-5</v>
      </c>
      <c r="AG1398" s="119" t="s">
        <v>53</v>
      </c>
      <c r="AH1398" s="117">
        <v>1</v>
      </c>
      <c r="AI1398" s="10">
        <v>30612.244897959183</v>
      </c>
      <c r="AJ1398" s="98">
        <f t="shared" si="130"/>
        <v>2.9088880605514649E-5</v>
      </c>
      <c r="AK1398" s="119" t="s">
        <v>53</v>
      </c>
      <c r="AL1398" s="117">
        <v>1</v>
      </c>
      <c r="AM1398" s="10">
        <v>30612.244897959183</v>
      </c>
      <c r="AN1398" s="98"/>
      <c r="AO1398" s="119" t="s">
        <v>54</v>
      </c>
      <c r="AP1398" s="117">
        <v>1</v>
      </c>
      <c r="AQ1398" s="10">
        <v>0</v>
      </c>
      <c r="AR1398" s="98">
        <f t="shared" si="131"/>
        <v>0</v>
      </c>
      <c r="AS1398" s="119" t="s">
        <v>54</v>
      </c>
      <c r="AT1398" s="117">
        <v>1</v>
      </c>
      <c r="AU1398" s="10">
        <v>0</v>
      </c>
      <c r="AV1398" s="8"/>
    </row>
    <row r="1399" spans="1:48" x14ac:dyDescent="0.25">
      <c r="A1399" s="6">
        <v>11398</v>
      </c>
      <c r="B1399" s="6">
        <v>449514</v>
      </c>
      <c r="C1399" s="6">
        <v>5424608</v>
      </c>
      <c r="D1399" s="205">
        <v>22</v>
      </c>
      <c r="E1399" s="6" t="s">
        <v>212</v>
      </c>
      <c r="F1399" s="6">
        <v>1</v>
      </c>
      <c r="G1399" s="6">
        <v>150</v>
      </c>
      <c r="H1399" s="6">
        <v>150</v>
      </c>
      <c r="I1399" s="6">
        <v>140</v>
      </c>
      <c r="J1399" s="6">
        <f t="shared" si="126"/>
        <v>21000</v>
      </c>
      <c r="K1399" s="6"/>
      <c r="L1399" s="84">
        <f t="shared" si="128"/>
        <v>21428.571428571428</v>
      </c>
      <c r="M1399" s="7"/>
      <c r="N1399" s="7"/>
      <c r="O1399" s="7"/>
      <c r="P1399" s="7"/>
      <c r="Q1399" s="7"/>
      <c r="R1399" s="7"/>
      <c r="S1399" s="119" t="s">
        <v>53</v>
      </c>
      <c r="T1399" s="117">
        <v>1</v>
      </c>
      <c r="U1399" s="10">
        <v>21428.571428571428</v>
      </c>
      <c r="V1399" s="98">
        <f t="shared" si="129"/>
        <v>4.2851070248330516E-5</v>
      </c>
      <c r="W1399" s="119" t="s">
        <v>53</v>
      </c>
      <c r="X1399" s="117">
        <v>1</v>
      </c>
      <c r="Y1399" s="10">
        <v>21428.571428571428</v>
      </c>
      <c r="Z1399" s="98"/>
      <c r="AA1399" s="9">
        <v>867</v>
      </c>
      <c r="AB1399" s="119" t="s">
        <v>53</v>
      </c>
      <c r="AC1399" s="117">
        <v>1</v>
      </c>
      <c r="AD1399" s="10">
        <v>21428.571428571428</v>
      </c>
      <c r="AE1399" s="110">
        <f>(Tabelle1[[#This Row],[gesamter Wärmebedarf unter Berücksichtigung Wirkungsgrad Gasfeuerungsanlage (Gas) '[kWh/a'] 2030]]*0.7)/8760</f>
        <v>1.7123287671232874</v>
      </c>
      <c r="AF1399" s="8">
        <f t="shared" si="127"/>
        <v>4.142772506956657E-5</v>
      </c>
      <c r="AG1399" s="119" t="s">
        <v>53</v>
      </c>
      <c r="AH1399" s="117">
        <v>1</v>
      </c>
      <c r="AI1399" s="10">
        <v>21428.571428571428</v>
      </c>
      <c r="AJ1399" s="98">
        <f t="shared" si="130"/>
        <v>2.0362216423860254E-5</v>
      </c>
      <c r="AK1399" s="119" t="s">
        <v>53</v>
      </c>
      <c r="AL1399" s="117">
        <v>1</v>
      </c>
      <c r="AM1399" s="10">
        <v>21428.571428571428</v>
      </c>
      <c r="AN1399" s="98"/>
      <c r="AO1399" s="119" t="s">
        <v>54</v>
      </c>
      <c r="AP1399" s="117">
        <v>1</v>
      </c>
      <c r="AQ1399" s="10">
        <v>0</v>
      </c>
      <c r="AR1399" s="98">
        <f t="shared" si="131"/>
        <v>0</v>
      </c>
      <c r="AS1399" s="119" t="s">
        <v>54</v>
      </c>
      <c r="AT1399" s="117">
        <v>1</v>
      </c>
      <c r="AU1399" s="10">
        <v>0</v>
      </c>
      <c r="AV1399" s="8"/>
    </row>
    <row r="1400" spans="1:48" x14ac:dyDescent="0.25">
      <c r="A1400" s="6">
        <v>11399</v>
      </c>
      <c r="B1400" s="6">
        <v>449519</v>
      </c>
      <c r="C1400" s="6">
        <v>5424628</v>
      </c>
      <c r="D1400" s="205">
        <v>15</v>
      </c>
      <c r="E1400" s="6" t="s">
        <v>195</v>
      </c>
      <c r="F1400" s="6">
        <v>1</v>
      </c>
      <c r="G1400" s="6">
        <v>90</v>
      </c>
      <c r="H1400" s="6">
        <v>90</v>
      </c>
      <c r="I1400" s="6">
        <v>140</v>
      </c>
      <c r="J1400" s="6">
        <f t="shared" si="126"/>
        <v>12600</v>
      </c>
      <c r="K1400" s="6"/>
      <c r="L1400" s="84">
        <f t="shared" si="128"/>
        <v>12857.142857142857</v>
      </c>
      <c r="M1400" s="7"/>
      <c r="N1400" s="7"/>
      <c r="O1400" s="7"/>
      <c r="P1400" s="7"/>
      <c r="Q1400" s="7"/>
      <c r="R1400" s="7"/>
      <c r="S1400" s="119" t="s">
        <v>53</v>
      </c>
      <c r="T1400" s="117">
        <v>1</v>
      </c>
      <c r="U1400" s="10">
        <v>12857.142857142857</v>
      </c>
      <c r="V1400" s="98">
        <f t="shared" si="129"/>
        <v>2.5710642148998316E-5</v>
      </c>
      <c r="W1400" s="119" t="s">
        <v>53</v>
      </c>
      <c r="X1400" s="117">
        <v>1</v>
      </c>
      <c r="Y1400" s="10">
        <v>12857.142857142857</v>
      </c>
      <c r="Z1400" s="98"/>
      <c r="AA1400" s="9">
        <v>694</v>
      </c>
      <c r="AB1400" s="119" t="s">
        <v>53</v>
      </c>
      <c r="AC1400" s="117">
        <v>1</v>
      </c>
      <c r="AD1400" s="10">
        <v>12857.142857142857</v>
      </c>
      <c r="AE1400" s="110">
        <f>(Tabelle1[[#This Row],[gesamter Wärmebedarf unter Berücksichtigung Wirkungsgrad Gasfeuerungsanlage (Gas) '[kWh/a'] 2030]]*0.7)/8760</f>
        <v>1.0273972602739727</v>
      </c>
      <c r="AF1400" s="8">
        <f t="shared" si="127"/>
        <v>2.4856635041739945E-5</v>
      </c>
      <c r="AG1400" s="119" t="s">
        <v>53</v>
      </c>
      <c r="AH1400" s="117">
        <v>1</v>
      </c>
      <c r="AI1400" s="10">
        <v>12857.142857142857</v>
      </c>
      <c r="AJ1400" s="98">
        <f t="shared" si="130"/>
        <v>1.2217329854316153E-5</v>
      </c>
      <c r="AK1400" s="119" t="s">
        <v>53</v>
      </c>
      <c r="AL1400" s="117">
        <v>1</v>
      </c>
      <c r="AM1400" s="10">
        <v>12857.142857142857</v>
      </c>
      <c r="AN1400" s="98"/>
      <c r="AO1400" s="119" t="s">
        <v>53</v>
      </c>
      <c r="AP1400" s="117">
        <v>1</v>
      </c>
      <c r="AQ1400" s="10">
        <v>12857.142857142857</v>
      </c>
      <c r="AR1400" s="98">
        <f t="shared" si="131"/>
        <v>1.2217329854316153E-5</v>
      </c>
      <c r="AS1400" s="119" t="s">
        <v>53</v>
      </c>
      <c r="AT1400" s="117">
        <v>1</v>
      </c>
      <c r="AU1400" s="10">
        <v>12857.142857142857</v>
      </c>
      <c r="AV1400" s="8"/>
    </row>
    <row r="1401" spans="1:48" x14ac:dyDescent="0.25">
      <c r="A1401" s="6">
        <v>11400</v>
      </c>
      <c r="B1401" s="6">
        <v>449530</v>
      </c>
      <c r="C1401" s="6">
        <v>5424644</v>
      </c>
      <c r="D1401" s="205">
        <v>15</v>
      </c>
      <c r="E1401" s="6" t="s">
        <v>212</v>
      </c>
      <c r="F1401" s="6">
        <v>1</v>
      </c>
      <c r="G1401" s="6">
        <v>150</v>
      </c>
      <c r="H1401" s="6">
        <v>150</v>
      </c>
      <c r="I1401" s="6">
        <v>170</v>
      </c>
      <c r="J1401" s="6">
        <f t="shared" si="126"/>
        <v>25500</v>
      </c>
      <c r="K1401" s="6"/>
      <c r="L1401" s="84">
        <f t="shared" si="128"/>
        <v>26020.408163265307</v>
      </c>
      <c r="M1401" s="7"/>
      <c r="N1401" s="7"/>
      <c r="O1401" s="7"/>
      <c r="P1401" s="7"/>
      <c r="Q1401" s="7"/>
      <c r="R1401" s="7"/>
      <c r="S1401" s="119" t="s">
        <v>53</v>
      </c>
      <c r="T1401" s="117">
        <v>1</v>
      </c>
      <c r="U1401" s="10">
        <v>26020.408163265307</v>
      </c>
      <c r="V1401" s="98">
        <f t="shared" si="129"/>
        <v>5.2033442444401349E-5</v>
      </c>
      <c r="W1401" s="119" t="s">
        <v>53</v>
      </c>
      <c r="X1401" s="117">
        <v>1</v>
      </c>
      <c r="Y1401" s="10">
        <v>26020.408163265307</v>
      </c>
      <c r="Z1401" s="98"/>
      <c r="AA1401" s="9">
        <v>192</v>
      </c>
      <c r="AB1401" s="119" t="s">
        <v>53</v>
      </c>
      <c r="AC1401" s="117">
        <v>1</v>
      </c>
      <c r="AD1401" s="10">
        <v>26020.408163265307</v>
      </c>
      <c r="AE1401" s="110">
        <f>(Tabelle1[[#This Row],[gesamter Wärmebedarf unter Berücksichtigung Wirkungsgrad Gasfeuerungsanlage (Gas) '[kWh/a'] 2030]]*0.7)/8760</f>
        <v>2.0792563600782779</v>
      </c>
      <c r="AF1401" s="8">
        <f t="shared" si="127"/>
        <v>5.0305094727330838E-5</v>
      </c>
      <c r="AG1401" s="119" t="s">
        <v>53</v>
      </c>
      <c r="AH1401" s="117">
        <v>1</v>
      </c>
      <c r="AI1401" s="10">
        <v>26020.408163265307</v>
      </c>
      <c r="AJ1401" s="98">
        <f t="shared" si="130"/>
        <v>2.4725548514687455E-5</v>
      </c>
      <c r="AK1401" s="119" t="s">
        <v>53</v>
      </c>
      <c r="AL1401" s="117">
        <v>1</v>
      </c>
      <c r="AM1401" s="10">
        <v>26020.408163265307</v>
      </c>
      <c r="AN1401" s="98"/>
      <c r="AO1401" s="119" t="s">
        <v>53</v>
      </c>
      <c r="AP1401" s="117">
        <v>1</v>
      </c>
      <c r="AQ1401" s="10">
        <v>26020.408163265307</v>
      </c>
      <c r="AR1401" s="98">
        <f t="shared" si="131"/>
        <v>2.4725548514687455E-5</v>
      </c>
      <c r="AS1401" s="119" t="s">
        <v>53</v>
      </c>
      <c r="AT1401" s="117">
        <v>1</v>
      </c>
      <c r="AU1401" s="10">
        <v>26020.408163265307</v>
      </c>
      <c r="AV1401" s="8"/>
    </row>
    <row r="1402" spans="1:48" x14ac:dyDescent="0.25">
      <c r="A1402" s="6">
        <v>11401</v>
      </c>
      <c r="B1402" s="6">
        <v>449535</v>
      </c>
      <c r="C1402" s="6">
        <v>5424661</v>
      </c>
      <c r="D1402" s="205">
        <v>9</v>
      </c>
      <c r="E1402" s="6" t="s">
        <v>211</v>
      </c>
      <c r="F1402" s="6">
        <v>2</v>
      </c>
      <c r="G1402" s="6">
        <v>112</v>
      </c>
      <c r="H1402" s="6">
        <v>224</v>
      </c>
      <c r="I1402" s="6">
        <v>180</v>
      </c>
      <c r="J1402" s="6">
        <f t="shared" si="126"/>
        <v>40320</v>
      </c>
      <c r="K1402" s="6"/>
      <c r="L1402" s="84">
        <f t="shared" si="128"/>
        <v>41142.857142857145</v>
      </c>
      <c r="M1402" s="7"/>
      <c r="N1402" s="7"/>
      <c r="O1402" s="7"/>
      <c r="P1402" s="7"/>
      <c r="Q1402" s="7"/>
      <c r="R1402" s="7"/>
      <c r="S1402" s="119" t="s">
        <v>53</v>
      </c>
      <c r="T1402" s="117">
        <v>2</v>
      </c>
      <c r="U1402" s="10">
        <v>41142.857142857145</v>
      </c>
      <c r="V1402" s="98">
        <f t="shared" si="129"/>
        <v>8.2274054876794602E-5</v>
      </c>
      <c r="W1402" s="119" t="s">
        <v>53</v>
      </c>
      <c r="X1402" s="117">
        <v>2</v>
      </c>
      <c r="Y1402" s="10">
        <v>41142.857142857145</v>
      </c>
      <c r="Z1402" s="98"/>
      <c r="AA1402" s="9">
        <v>1239</v>
      </c>
      <c r="AB1402" s="119" t="s">
        <v>53</v>
      </c>
      <c r="AC1402" s="117">
        <v>2</v>
      </c>
      <c r="AD1402" s="10">
        <v>41142.857142857145</v>
      </c>
      <c r="AE1402" s="110">
        <f>(Tabelle1[[#This Row],[gesamter Wärmebedarf unter Berücksichtigung Wirkungsgrad Gasfeuerungsanlage (Gas) '[kWh/a'] 2030]]*0.7)/8760</f>
        <v>3.2876712328767121</v>
      </c>
      <c r="AF1402" s="8">
        <f t="shared" si="127"/>
        <v>7.9541232133567823E-5</v>
      </c>
      <c r="AG1402" s="119" t="s">
        <v>53</v>
      </c>
      <c r="AH1402" s="117">
        <v>2</v>
      </c>
      <c r="AI1402" s="10">
        <v>41142.857142857145</v>
      </c>
      <c r="AJ1402" s="98">
        <f t="shared" si="130"/>
        <v>3.9095455533811699E-5</v>
      </c>
      <c r="AK1402" s="119" t="s">
        <v>53</v>
      </c>
      <c r="AL1402" s="117">
        <v>2</v>
      </c>
      <c r="AM1402" s="10">
        <v>41142.857142857145</v>
      </c>
      <c r="AN1402" s="98"/>
      <c r="AO1402" s="119" t="s">
        <v>54</v>
      </c>
      <c r="AP1402" s="117">
        <v>2</v>
      </c>
      <c r="AQ1402" s="10">
        <v>0</v>
      </c>
      <c r="AR1402" s="98">
        <f t="shared" si="131"/>
        <v>0</v>
      </c>
      <c r="AS1402" s="119" t="s">
        <v>54</v>
      </c>
      <c r="AT1402" s="117">
        <v>2</v>
      </c>
      <c r="AU1402" s="10">
        <v>0</v>
      </c>
      <c r="AV1402" s="8"/>
    </row>
    <row r="1403" spans="1:48" x14ac:dyDescent="0.25">
      <c r="A1403" s="6">
        <v>11402</v>
      </c>
      <c r="B1403" s="6">
        <v>449544</v>
      </c>
      <c r="C1403" s="6">
        <v>5424660</v>
      </c>
      <c r="D1403" s="205">
        <v>17</v>
      </c>
      <c r="E1403" s="6" t="s">
        <v>211</v>
      </c>
      <c r="F1403" s="6">
        <v>2</v>
      </c>
      <c r="G1403" s="6">
        <v>112</v>
      </c>
      <c r="H1403" s="6">
        <v>224</v>
      </c>
      <c r="I1403" s="6">
        <v>50</v>
      </c>
      <c r="J1403" s="6">
        <f t="shared" si="126"/>
        <v>11200</v>
      </c>
      <c r="K1403" s="6"/>
      <c r="L1403" s="84">
        <f t="shared" si="128"/>
        <v>11428.571428571429</v>
      </c>
      <c r="M1403" s="7"/>
      <c r="N1403" s="7"/>
      <c r="O1403" s="7"/>
      <c r="P1403" s="7"/>
      <c r="Q1403" s="7"/>
      <c r="R1403" s="7"/>
      <c r="S1403" s="119" t="s">
        <v>53</v>
      </c>
      <c r="T1403" s="117">
        <v>2</v>
      </c>
      <c r="U1403" s="10">
        <v>11428.571428571429</v>
      </c>
      <c r="V1403" s="98">
        <f t="shared" si="129"/>
        <v>2.2853904132442945E-5</v>
      </c>
      <c r="W1403" s="119" t="s">
        <v>53</v>
      </c>
      <c r="X1403" s="117">
        <v>2</v>
      </c>
      <c r="Y1403" s="10">
        <v>11428.571428571429</v>
      </c>
      <c r="Z1403" s="98"/>
      <c r="AA1403" s="9">
        <v>329</v>
      </c>
      <c r="AB1403" s="119" t="s">
        <v>53</v>
      </c>
      <c r="AC1403" s="117">
        <v>2</v>
      </c>
      <c r="AD1403" s="10">
        <v>11428.571428571429</v>
      </c>
      <c r="AE1403" s="110">
        <f>(Tabelle1[[#This Row],[gesamter Wärmebedarf unter Berücksichtigung Wirkungsgrad Gasfeuerungsanlage (Gas) '[kWh/a'] 2030]]*0.7)/8760</f>
        <v>0.91324200913242004</v>
      </c>
      <c r="AF1403" s="8">
        <f t="shared" si="127"/>
        <v>2.2094786703768843E-5</v>
      </c>
      <c r="AG1403" s="119" t="s">
        <v>53</v>
      </c>
      <c r="AH1403" s="117">
        <v>2</v>
      </c>
      <c r="AI1403" s="10">
        <v>11428.571428571429</v>
      </c>
      <c r="AJ1403" s="98">
        <f t="shared" si="130"/>
        <v>1.0859848759392137E-5</v>
      </c>
      <c r="AK1403" s="119" t="s">
        <v>53</v>
      </c>
      <c r="AL1403" s="117">
        <v>2</v>
      </c>
      <c r="AM1403" s="10">
        <v>11428.571428571429</v>
      </c>
      <c r="AN1403" s="98"/>
      <c r="AO1403" s="119" t="s">
        <v>53</v>
      </c>
      <c r="AP1403" s="117">
        <v>2</v>
      </c>
      <c r="AQ1403" s="10">
        <v>11428.571428571429</v>
      </c>
      <c r="AR1403" s="98">
        <f t="shared" si="131"/>
        <v>1.0859848759392137E-5</v>
      </c>
      <c r="AS1403" s="119" t="s">
        <v>53</v>
      </c>
      <c r="AT1403" s="117">
        <v>2</v>
      </c>
      <c r="AU1403" s="10">
        <v>11428.571428571429</v>
      </c>
      <c r="AV1403" s="8"/>
    </row>
    <row r="1404" spans="1:48" x14ac:dyDescent="0.25">
      <c r="A1404" s="6">
        <v>11403</v>
      </c>
      <c r="B1404" s="6">
        <v>449548</v>
      </c>
      <c r="C1404" s="6">
        <v>5424680</v>
      </c>
      <c r="D1404" s="205">
        <v>9</v>
      </c>
      <c r="E1404" s="6" t="s">
        <v>212</v>
      </c>
      <c r="F1404" s="6">
        <v>1</v>
      </c>
      <c r="G1404" s="6">
        <v>150</v>
      </c>
      <c r="H1404" s="6">
        <v>150</v>
      </c>
      <c r="I1404" s="6">
        <v>180</v>
      </c>
      <c r="J1404" s="6">
        <f t="shared" si="126"/>
        <v>27000</v>
      </c>
      <c r="K1404" s="6"/>
      <c r="L1404" s="84">
        <f t="shared" si="128"/>
        <v>27551.020408163266</v>
      </c>
      <c r="M1404" s="7"/>
      <c r="N1404" s="7"/>
      <c r="O1404" s="7"/>
      <c r="P1404" s="7"/>
      <c r="Q1404" s="7"/>
      <c r="R1404" s="7"/>
      <c r="S1404" s="119" t="s">
        <v>53</v>
      </c>
      <c r="T1404" s="117">
        <v>1</v>
      </c>
      <c r="U1404" s="10">
        <v>27551.020408163266</v>
      </c>
      <c r="V1404" s="98">
        <f t="shared" si="129"/>
        <v>5.5094233176424957E-5</v>
      </c>
      <c r="W1404" s="119" t="s">
        <v>53</v>
      </c>
      <c r="X1404" s="117">
        <v>1</v>
      </c>
      <c r="Y1404" s="10">
        <v>27551.020408163266</v>
      </c>
      <c r="Z1404" s="98"/>
      <c r="AA1404" s="9">
        <v>266</v>
      </c>
      <c r="AB1404" s="119" t="s">
        <v>53</v>
      </c>
      <c r="AC1404" s="117">
        <v>1</v>
      </c>
      <c r="AD1404" s="10">
        <v>27551.020408163266</v>
      </c>
      <c r="AE1404" s="110">
        <f>(Tabelle1[[#This Row],[gesamter Wärmebedarf unter Berücksichtigung Wirkungsgrad Gasfeuerungsanlage (Gas) '[kWh/a'] 2030]]*0.7)/8760</f>
        <v>2.2015655577299413</v>
      </c>
      <c r="AF1404" s="8">
        <f t="shared" si="127"/>
        <v>5.3264217946585601E-5</v>
      </c>
      <c r="AG1404" s="119" t="s">
        <v>53</v>
      </c>
      <c r="AH1404" s="117">
        <v>1</v>
      </c>
      <c r="AI1404" s="10">
        <v>27551.020408163266</v>
      </c>
      <c r="AJ1404" s="98">
        <f t="shared" si="130"/>
        <v>2.6179992544963188E-5</v>
      </c>
      <c r="AK1404" s="119" t="s">
        <v>53</v>
      </c>
      <c r="AL1404" s="117">
        <v>1</v>
      </c>
      <c r="AM1404" s="10">
        <v>27551.020408163266</v>
      </c>
      <c r="AN1404" s="98"/>
      <c r="AO1404" s="119" t="s">
        <v>53</v>
      </c>
      <c r="AP1404" s="117">
        <v>1</v>
      </c>
      <c r="AQ1404" s="10">
        <v>27551.020408163266</v>
      </c>
      <c r="AR1404" s="98">
        <f t="shared" si="131"/>
        <v>2.6179992544963188E-5</v>
      </c>
      <c r="AS1404" s="119" t="s">
        <v>53</v>
      </c>
      <c r="AT1404" s="117">
        <v>1</v>
      </c>
      <c r="AU1404" s="10">
        <v>27551.020408163266</v>
      </c>
      <c r="AV1404" s="8"/>
    </row>
    <row r="1405" spans="1:48" x14ac:dyDescent="0.25">
      <c r="A1405" s="6">
        <v>11404</v>
      </c>
      <c r="B1405" s="6">
        <v>449584</v>
      </c>
      <c r="C1405" s="6">
        <v>5424730</v>
      </c>
      <c r="D1405" s="205">
        <v>7</v>
      </c>
      <c r="E1405" s="75" t="s">
        <v>210</v>
      </c>
      <c r="F1405" s="6">
        <v>6.73</v>
      </c>
      <c r="G1405" s="6">
        <v>70</v>
      </c>
      <c r="H1405" s="6">
        <v>471.1</v>
      </c>
      <c r="I1405" s="6">
        <v>100</v>
      </c>
      <c r="J1405" s="6">
        <f t="shared" si="126"/>
        <v>47110</v>
      </c>
      <c r="K1405" s="6"/>
      <c r="L1405" s="84">
        <f t="shared" si="128"/>
        <v>48071.428571428572</v>
      </c>
      <c r="M1405" s="7"/>
      <c r="N1405" s="7"/>
      <c r="O1405" s="7"/>
      <c r="P1405" s="7"/>
      <c r="Q1405" s="7"/>
      <c r="R1405" s="7"/>
      <c r="S1405" s="119" t="s">
        <v>53</v>
      </c>
      <c r="T1405" s="117">
        <v>6.73</v>
      </c>
      <c r="U1405" s="10">
        <v>48071.428571428572</v>
      </c>
      <c r="V1405" s="98">
        <f t="shared" si="129"/>
        <v>9.6129234257088134E-5</v>
      </c>
      <c r="W1405" s="119" t="s">
        <v>53</v>
      </c>
      <c r="X1405" s="117">
        <v>6.73</v>
      </c>
      <c r="Y1405" s="10">
        <v>48071.428571428572</v>
      </c>
      <c r="Z1405" s="98"/>
      <c r="AA1405" s="9">
        <v>416</v>
      </c>
      <c r="AB1405" s="119" t="s">
        <v>53</v>
      </c>
      <c r="AC1405" s="117">
        <v>6.73</v>
      </c>
      <c r="AD1405" s="10">
        <v>48071.428571428572</v>
      </c>
      <c r="AE1405" s="110">
        <f>(Tabelle1[[#This Row],[gesamter Wärmebedarf unter Berücksichtigung Wirkungsgrad Gasfeuerungsanlage (Gas) '[kWh/a'] 2030]]*0.7)/8760</f>
        <v>3.8413242009132422</v>
      </c>
      <c r="AF1405" s="8">
        <f t="shared" si="127"/>
        <v>9.2936196572727679E-5</v>
      </c>
      <c r="AG1405" s="119" t="s">
        <v>53</v>
      </c>
      <c r="AH1405" s="117">
        <v>6.73</v>
      </c>
      <c r="AI1405" s="10">
        <v>48071.428571428572</v>
      </c>
      <c r="AJ1405" s="98">
        <f t="shared" si="130"/>
        <v>4.5679238844193183E-5</v>
      </c>
      <c r="AK1405" s="119" t="s">
        <v>53</v>
      </c>
      <c r="AL1405" s="117">
        <v>6.73</v>
      </c>
      <c r="AM1405" s="10">
        <v>48071.428571428572</v>
      </c>
      <c r="AN1405" s="98"/>
      <c r="AO1405" s="119" t="s">
        <v>53</v>
      </c>
      <c r="AP1405" s="117">
        <v>6.73</v>
      </c>
      <c r="AQ1405" s="10">
        <v>48071.428571428572</v>
      </c>
      <c r="AR1405" s="98">
        <f t="shared" si="131"/>
        <v>4.5679238844193183E-5</v>
      </c>
      <c r="AS1405" s="119" t="s">
        <v>54</v>
      </c>
      <c r="AT1405" s="117">
        <v>6.73</v>
      </c>
      <c r="AU1405" s="10">
        <v>0</v>
      </c>
      <c r="AV1405" s="8"/>
    </row>
    <row r="1406" spans="1:48" x14ac:dyDescent="0.25">
      <c r="A1406" s="6">
        <v>11405</v>
      </c>
      <c r="B1406" s="6">
        <v>449575</v>
      </c>
      <c r="C1406" s="6">
        <v>5424719</v>
      </c>
      <c r="D1406" s="205">
        <v>7</v>
      </c>
      <c r="E1406" s="6" t="s">
        <v>212</v>
      </c>
      <c r="F1406" s="6">
        <v>1</v>
      </c>
      <c r="G1406" s="6">
        <v>150</v>
      </c>
      <c r="H1406" s="6">
        <v>150</v>
      </c>
      <c r="I1406" s="6">
        <v>140</v>
      </c>
      <c r="J1406" s="6">
        <f t="shared" si="126"/>
        <v>21000</v>
      </c>
      <c r="K1406" s="6"/>
      <c r="L1406" s="84">
        <f t="shared" si="128"/>
        <v>21428.571428571428</v>
      </c>
      <c r="M1406" s="7"/>
      <c r="N1406" s="7"/>
      <c r="O1406" s="7"/>
      <c r="P1406" s="7"/>
      <c r="Q1406" s="7"/>
      <c r="R1406" s="7"/>
      <c r="S1406" s="119" t="s">
        <v>53</v>
      </c>
      <c r="T1406" s="117">
        <v>1</v>
      </c>
      <c r="U1406" s="10">
        <v>21428.571428571428</v>
      </c>
      <c r="V1406" s="98">
        <f t="shared" si="129"/>
        <v>4.2851070248330516E-5</v>
      </c>
      <c r="W1406" s="119" t="s">
        <v>53</v>
      </c>
      <c r="X1406" s="117">
        <v>1</v>
      </c>
      <c r="Y1406" s="10">
        <v>21428.571428571428</v>
      </c>
      <c r="Z1406" s="98"/>
      <c r="AA1406" s="9">
        <v>1598</v>
      </c>
      <c r="AB1406" s="119" t="s">
        <v>53</v>
      </c>
      <c r="AC1406" s="117">
        <v>1</v>
      </c>
      <c r="AD1406" s="10">
        <v>21428.571428571428</v>
      </c>
      <c r="AE1406" s="110">
        <f>(Tabelle1[[#This Row],[gesamter Wärmebedarf unter Berücksichtigung Wirkungsgrad Gasfeuerungsanlage (Gas) '[kWh/a'] 2030]]*0.7)/8760</f>
        <v>1.7123287671232874</v>
      </c>
      <c r="AF1406" s="8">
        <f t="shared" si="127"/>
        <v>4.142772506956657E-5</v>
      </c>
      <c r="AG1406" s="119" t="s">
        <v>53</v>
      </c>
      <c r="AH1406" s="117">
        <v>1</v>
      </c>
      <c r="AI1406" s="10">
        <v>21428.571428571428</v>
      </c>
      <c r="AJ1406" s="98">
        <f t="shared" si="130"/>
        <v>2.0362216423860254E-5</v>
      </c>
      <c r="AK1406" s="119" t="s">
        <v>53</v>
      </c>
      <c r="AL1406" s="117">
        <v>1</v>
      </c>
      <c r="AM1406" s="10">
        <v>21428.571428571428</v>
      </c>
      <c r="AN1406" s="98"/>
      <c r="AO1406" s="119" t="s">
        <v>53</v>
      </c>
      <c r="AP1406" s="117">
        <v>1</v>
      </c>
      <c r="AQ1406" s="10">
        <v>21428.571428571428</v>
      </c>
      <c r="AR1406" s="98">
        <f t="shared" si="131"/>
        <v>2.0362216423860254E-5</v>
      </c>
      <c r="AS1406" s="119" t="s">
        <v>53</v>
      </c>
      <c r="AT1406" s="117">
        <v>1</v>
      </c>
      <c r="AU1406" s="10">
        <v>21428.571428571428</v>
      </c>
      <c r="AV1406" s="8"/>
    </row>
    <row r="1407" spans="1:48" x14ac:dyDescent="0.25">
      <c r="A1407" s="6">
        <v>11406</v>
      </c>
      <c r="B1407" s="6">
        <v>449572</v>
      </c>
      <c r="C1407" s="6">
        <v>5424697</v>
      </c>
      <c r="D1407" s="205">
        <v>17</v>
      </c>
      <c r="E1407" s="6" t="s">
        <v>212</v>
      </c>
      <c r="F1407" s="6">
        <v>1</v>
      </c>
      <c r="G1407" s="6">
        <v>150</v>
      </c>
      <c r="H1407" s="6">
        <v>150</v>
      </c>
      <c r="I1407" s="6">
        <v>20</v>
      </c>
      <c r="J1407" s="6">
        <f t="shared" si="126"/>
        <v>3000</v>
      </c>
      <c r="K1407" s="6"/>
      <c r="L1407" s="84">
        <f t="shared" si="128"/>
        <v>3061.2244897959185</v>
      </c>
      <c r="M1407" s="7"/>
      <c r="N1407" s="7"/>
      <c r="O1407" s="7"/>
      <c r="P1407" s="7"/>
      <c r="Q1407" s="7"/>
      <c r="R1407" s="7"/>
      <c r="S1407" s="119" t="s">
        <v>53</v>
      </c>
      <c r="T1407" s="117">
        <v>1</v>
      </c>
      <c r="U1407" s="10">
        <v>3061.2244897959185</v>
      </c>
      <c r="V1407" s="98">
        <f t="shared" si="129"/>
        <v>6.1215814640472167E-6</v>
      </c>
      <c r="W1407" s="119" t="s">
        <v>53</v>
      </c>
      <c r="X1407" s="117">
        <v>1</v>
      </c>
      <c r="Y1407" s="10">
        <v>3061.2244897959185</v>
      </c>
      <c r="Z1407" s="98"/>
      <c r="AA1407" s="9">
        <v>1695</v>
      </c>
      <c r="AB1407" s="119" t="s">
        <v>53</v>
      </c>
      <c r="AC1407" s="117">
        <v>1</v>
      </c>
      <c r="AD1407" s="10">
        <v>3061.2244897959185</v>
      </c>
      <c r="AE1407" s="110">
        <f>(Tabelle1[[#This Row],[gesamter Wärmebedarf unter Berücksichtigung Wirkungsgrad Gasfeuerungsanlage (Gas) '[kWh/a'] 2030]]*0.7)/8760</f>
        <v>0.2446183953033268</v>
      </c>
      <c r="AF1407" s="8">
        <f t="shared" si="127"/>
        <v>5.9182464385095111E-6</v>
      </c>
      <c r="AG1407" s="119" t="s">
        <v>53</v>
      </c>
      <c r="AH1407" s="117">
        <v>1</v>
      </c>
      <c r="AI1407" s="10">
        <v>3061.2244897959185</v>
      </c>
      <c r="AJ1407" s="98">
        <f t="shared" si="130"/>
        <v>2.9088880605514656E-6</v>
      </c>
      <c r="AK1407" s="119" t="s">
        <v>54</v>
      </c>
      <c r="AL1407" s="117">
        <v>1</v>
      </c>
      <c r="AM1407" s="10">
        <v>0</v>
      </c>
      <c r="AN1407" s="98"/>
      <c r="AO1407" s="119" t="s">
        <v>54</v>
      </c>
      <c r="AP1407" s="117">
        <v>1</v>
      </c>
      <c r="AQ1407" s="10">
        <v>0</v>
      </c>
      <c r="AR1407" s="98">
        <f t="shared" si="131"/>
        <v>0</v>
      </c>
      <c r="AS1407" s="119" t="s">
        <v>54</v>
      </c>
      <c r="AT1407" s="117">
        <v>1</v>
      </c>
      <c r="AU1407" s="10">
        <v>0</v>
      </c>
      <c r="AV1407" s="8"/>
    </row>
    <row r="1408" spans="1:48" x14ac:dyDescent="0.25">
      <c r="A1408" s="6">
        <v>11407</v>
      </c>
      <c r="B1408" s="6">
        <v>449832</v>
      </c>
      <c r="C1408" s="6">
        <v>5425065</v>
      </c>
      <c r="D1408" s="205">
        <v>10</v>
      </c>
      <c r="E1408" s="6" t="s">
        <v>212</v>
      </c>
      <c r="F1408" s="6">
        <v>1</v>
      </c>
      <c r="G1408" s="6">
        <v>150</v>
      </c>
      <c r="H1408" s="6">
        <v>150</v>
      </c>
      <c r="I1408" s="6">
        <v>90</v>
      </c>
      <c r="J1408" s="6">
        <f t="shared" si="126"/>
        <v>13500</v>
      </c>
      <c r="K1408" s="6"/>
      <c r="L1408" s="84">
        <f t="shared" si="128"/>
        <v>13775.510204081633</v>
      </c>
      <c r="M1408" s="7"/>
      <c r="N1408" s="7"/>
      <c r="O1408" s="7"/>
      <c r="P1408" s="7"/>
      <c r="Q1408" s="7"/>
      <c r="R1408" s="7"/>
      <c r="S1408" s="119" t="s">
        <v>53</v>
      </c>
      <c r="T1408" s="117">
        <v>1</v>
      </c>
      <c r="U1408" s="10">
        <v>13775.510204081633</v>
      </c>
      <c r="V1408" s="98">
        <f t="shared" si="129"/>
        <v>2.7547116588212479E-5</v>
      </c>
      <c r="W1408" s="119" t="s">
        <v>53</v>
      </c>
      <c r="X1408" s="117">
        <v>1</v>
      </c>
      <c r="Y1408" s="10">
        <v>13775.510204081633</v>
      </c>
      <c r="Z1408" s="98"/>
      <c r="AA1408" s="9">
        <v>1494</v>
      </c>
      <c r="AB1408" s="119" t="s">
        <v>53</v>
      </c>
      <c r="AC1408" s="117">
        <v>1</v>
      </c>
      <c r="AD1408" s="10">
        <v>13775.510204081633</v>
      </c>
      <c r="AE1408" s="110">
        <f>(Tabelle1[[#This Row],[gesamter Wärmebedarf unter Berücksichtigung Wirkungsgrad Gasfeuerungsanlage (Gas) '[kWh/a'] 2030]]*0.7)/8760</f>
        <v>1.1007827788649707</v>
      </c>
      <c r="AF1408" s="8">
        <f t="shared" si="127"/>
        <v>2.66321089732928E-5</v>
      </c>
      <c r="AG1408" s="119" t="s">
        <v>53</v>
      </c>
      <c r="AH1408" s="117">
        <v>1</v>
      </c>
      <c r="AI1408" s="10">
        <v>13775.510204081633</v>
      </c>
      <c r="AJ1408" s="98">
        <f t="shared" si="130"/>
        <v>1.3089996272481594E-5</v>
      </c>
      <c r="AK1408" s="119" t="s">
        <v>53</v>
      </c>
      <c r="AL1408" s="117">
        <v>1</v>
      </c>
      <c r="AM1408" s="10">
        <v>13775.510204081633</v>
      </c>
      <c r="AN1408" s="98"/>
      <c r="AO1408" s="119" t="s">
        <v>53</v>
      </c>
      <c r="AP1408" s="117">
        <v>1</v>
      </c>
      <c r="AQ1408" s="10">
        <v>13775.510204081633</v>
      </c>
      <c r="AR1408" s="98">
        <f t="shared" si="131"/>
        <v>1.3089996272481594E-5</v>
      </c>
      <c r="AS1408" s="119" t="s">
        <v>53</v>
      </c>
      <c r="AT1408" s="117">
        <v>1</v>
      </c>
      <c r="AU1408" s="10">
        <v>13775.510204081633</v>
      </c>
      <c r="AV1408" s="8"/>
    </row>
    <row r="1409" spans="1:48" x14ac:dyDescent="0.25">
      <c r="A1409" s="6">
        <v>11408</v>
      </c>
      <c r="B1409" s="6">
        <v>449820</v>
      </c>
      <c r="C1409" s="6">
        <v>5425051</v>
      </c>
      <c r="D1409" s="205">
        <v>9</v>
      </c>
      <c r="E1409" s="6" t="s">
        <v>195</v>
      </c>
      <c r="F1409" s="6">
        <v>1</v>
      </c>
      <c r="G1409" s="6">
        <v>90</v>
      </c>
      <c r="H1409" s="6">
        <v>90</v>
      </c>
      <c r="I1409" s="6">
        <v>250</v>
      </c>
      <c r="J1409" s="6">
        <f t="shared" si="126"/>
        <v>22500</v>
      </c>
      <c r="K1409" s="6"/>
      <c r="L1409" s="84">
        <f t="shared" si="128"/>
        <v>22959.18367346939</v>
      </c>
      <c r="M1409" s="7"/>
      <c r="N1409" s="7"/>
      <c r="O1409" s="7"/>
      <c r="P1409" s="7"/>
      <c r="Q1409" s="7"/>
      <c r="R1409" s="7"/>
      <c r="S1409" s="119" t="s">
        <v>54</v>
      </c>
      <c r="T1409" s="117">
        <v>1</v>
      </c>
      <c r="U1409" s="10">
        <v>0</v>
      </c>
      <c r="V1409" s="98">
        <f t="shared" si="129"/>
        <v>0</v>
      </c>
      <c r="W1409" s="119" t="s">
        <v>54</v>
      </c>
      <c r="X1409" s="117">
        <v>1</v>
      </c>
      <c r="Y1409" s="10">
        <v>0</v>
      </c>
      <c r="Z1409" s="98"/>
      <c r="AA1409" s="9">
        <v>402</v>
      </c>
      <c r="AB1409" s="119" t="s">
        <v>54</v>
      </c>
      <c r="AC1409" s="117">
        <v>1</v>
      </c>
      <c r="AD1409" s="10">
        <v>0</v>
      </c>
      <c r="AE1409" s="110">
        <f>(Tabelle1[[#This Row],[gesamter Wärmebedarf unter Berücksichtigung Wirkungsgrad Gasfeuerungsanlage (Gas) '[kWh/a'] 2030]]*0.7)/8760</f>
        <v>0</v>
      </c>
      <c r="AF1409" s="8">
        <f t="shared" si="127"/>
        <v>0</v>
      </c>
      <c r="AG1409" s="119" t="s">
        <v>54</v>
      </c>
      <c r="AH1409" s="117">
        <v>1</v>
      </c>
      <c r="AI1409" s="10">
        <v>0</v>
      </c>
      <c r="AJ1409" s="98">
        <f t="shared" si="130"/>
        <v>0</v>
      </c>
      <c r="AK1409" s="119" t="s">
        <v>54</v>
      </c>
      <c r="AL1409" s="117">
        <v>1</v>
      </c>
      <c r="AM1409" s="10">
        <v>0</v>
      </c>
      <c r="AN1409" s="98"/>
      <c r="AO1409" s="119" t="s">
        <v>54</v>
      </c>
      <c r="AP1409" s="117">
        <v>1</v>
      </c>
      <c r="AQ1409" s="10">
        <v>0</v>
      </c>
      <c r="AR1409" s="98">
        <f t="shared" si="131"/>
        <v>0</v>
      </c>
      <c r="AS1409" s="119" t="s">
        <v>54</v>
      </c>
      <c r="AT1409" s="117">
        <v>1</v>
      </c>
      <c r="AU1409" s="10">
        <v>0</v>
      </c>
      <c r="AV1409" s="8"/>
    </row>
    <row r="1410" spans="1:48" x14ac:dyDescent="0.25">
      <c r="A1410" s="6">
        <v>11409</v>
      </c>
      <c r="B1410" s="6">
        <v>449811</v>
      </c>
      <c r="C1410" s="6">
        <v>5425042</v>
      </c>
      <c r="D1410" s="205">
        <v>8</v>
      </c>
      <c r="E1410" s="6" t="s">
        <v>212</v>
      </c>
      <c r="F1410" s="6">
        <v>1</v>
      </c>
      <c r="G1410" s="6">
        <v>150</v>
      </c>
      <c r="H1410" s="6">
        <v>150</v>
      </c>
      <c r="I1410" s="6">
        <v>130</v>
      </c>
      <c r="J1410" s="6">
        <f t="shared" si="126"/>
        <v>19500</v>
      </c>
      <c r="K1410" s="6"/>
      <c r="L1410" s="84">
        <f t="shared" si="128"/>
        <v>19897.959183673469</v>
      </c>
      <c r="M1410" s="7"/>
      <c r="N1410" s="7"/>
      <c r="O1410" s="7"/>
      <c r="P1410" s="7"/>
      <c r="Q1410" s="7"/>
      <c r="R1410" s="7"/>
      <c r="S1410" s="119" t="s">
        <v>53</v>
      </c>
      <c r="T1410" s="117">
        <v>1</v>
      </c>
      <c r="U1410" s="10">
        <v>19897.959183673469</v>
      </c>
      <c r="V1410" s="98">
        <f t="shared" si="129"/>
        <v>3.9790279516306914E-5</v>
      </c>
      <c r="W1410" s="119" t="s">
        <v>53</v>
      </c>
      <c r="X1410" s="117">
        <v>1</v>
      </c>
      <c r="Y1410" s="10">
        <v>19897.959183673469</v>
      </c>
      <c r="Z1410" s="98"/>
      <c r="AA1410" s="9">
        <v>1307</v>
      </c>
      <c r="AB1410" s="119" t="s">
        <v>53</v>
      </c>
      <c r="AC1410" s="117">
        <v>1</v>
      </c>
      <c r="AD1410" s="10">
        <v>19897.959183673469</v>
      </c>
      <c r="AE1410" s="110">
        <f>(Tabelle1[[#This Row],[gesamter Wärmebedarf unter Berücksichtigung Wirkungsgrad Gasfeuerungsanlage (Gas) '[kWh/a'] 2030]]*0.7)/8760</f>
        <v>1.5900195694716242</v>
      </c>
      <c r="AF1410" s="8">
        <f t="shared" si="127"/>
        <v>3.8468601850311814E-5</v>
      </c>
      <c r="AG1410" s="119" t="s">
        <v>53</v>
      </c>
      <c r="AH1410" s="117">
        <v>1</v>
      </c>
      <c r="AI1410" s="10">
        <v>19897.959183673469</v>
      </c>
      <c r="AJ1410" s="98">
        <f t="shared" si="130"/>
        <v>1.8907772393584524E-5</v>
      </c>
      <c r="AK1410" s="119" t="s">
        <v>53</v>
      </c>
      <c r="AL1410" s="117">
        <v>1</v>
      </c>
      <c r="AM1410" s="10">
        <v>19897.959183673469</v>
      </c>
      <c r="AN1410" s="98"/>
      <c r="AO1410" s="119" t="s">
        <v>54</v>
      </c>
      <c r="AP1410" s="117">
        <v>1</v>
      </c>
      <c r="AQ1410" s="10">
        <v>0</v>
      </c>
      <c r="AR1410" s="98">
        <f t="shared" si="131"/>
        <v>0</v>
      </c>
      <c r="AS1410" s="119" t="s">
        <v>54</v>
      </c>
      <c r="AT1410" s="117">
        <v>1</v>
      </c>
      <c r="AU1410" s="10">
        <v>0</v>
      </c>
      <c r="AV1410" s="8"/>
    </row>
    <row r="1411" spans="1:48" x14ac:dyDescent="0.25">
      <c r="A1411" s="6">
        <v>11410</v>
      </c>
      <c r="B1411" s="6">
        <v>449805</v>
      </c>
      <c r="C1411" s="6">
        <v>5425035</v>
      </c>
      <c r="D1411" s="205">
        <v>7</v>
      </c>
      <c r="E1411" s="6" t="s">
        <v>195</v>
      </c>
      <c r="F1411" s="6">
        <v>1</v>
      </c>
      <c r="G1411" s="6">
        <v>90</v>
      </c>
      <c r="H1411" s="6">
        <v>90</v>
      </c>
      <c r="I1411" s="6">
        <v>80</v>
      </c>
      <c r="J1411" s="6">
        <f t="shared" si="126"/>
        <v>7200</v>
      </c>
      <c r="K1411" s="6"/>
      <c r="L1411" s="84">
        <f t="shared" si="128"/>
        <v>7346.9387755102043</v>
      </c>
      <c r="M1411" s="7"/>
      <c r="N1411" s="7"/>
      <c r="O1411" s="7"/>
      <c r="P1411" s="7"/>
      <c r="Q1411" s="7"/>
      <c r="R1411" s="7"/>
      <c r="S1411" s="119" t="s">
        <v>54</v>
      </c>
      <c r="T1411" s="117">
        <v>1</v>
      </c>
      <c r="U1411" s="10">
        <v>0</v>
      </c>
      <c r="V1411" s="98">
        <f t="shared" si="129"/>
        <v>0</v>
      </c>
      <c r="W1411" s="119" t="s">
        <v>54</v>
      </c>
      <c r="X1411" s="117">
        <v>1</v>
      </c>
      <c r="Y1411" s="10">
        <v>0</v>
      </c>
      <c r="Z1411" s="98"/>
      <c r="AA1411" s="9">
        <v>343</v>
      </c>
      <c r="AB1411" s="119" t="s">
        <v>54</v>
      </c>
      <c r="AC1411" s="117">
        <v>1</v>
      </c>
      <c r="AD1411" s="10">
        <v>0</v>
      </c>
      <c r="AE1411" s="110">
        <f>(Tabelle1[[#This Row],[gesamter Wärmebedarf unter Berücksichtigung Wirkungsgrad Gasfeuerungsanlage (Gas) '[kWh/a'] 2030]]*0.7)/8760</f>
        <v>0</v>
      </c>
      <c r="AF1411" s="8">
        <f t="shared" si="127"/>
        <v>0</v>
      </c>
      <c r="AG1411" s="119" t="s">
        <v>54</v>
      </c>
      <c r="AH1411" s="117">
        <v>1</v>
      </c>
      <c r="AI1411" s="10">
        <v>0</v>
      </c>
      <c r="AJ1411" s="98">
        <f t="shared" si="130"/>
        <v>0</v>
      </c>
      <c r="AK1411" s="119" t="s">
        <v>54</v>
      </c>
      <c r="AL1411" s="117">
        <v>1</v>
      </c>
      <c r="AM1411" s="10">
        <v>0</v>
      </c>
      <c r="AN1411" s="98"/>
      <c r="AO1411" s="119" t="s">
        <v>54</v>
      </c>
      <c r="AP1411" s="117">
        <v>1</v>
      </c>
      <c r="AQ1411" s="10">
        <v>0</v>
      </c>
      <c r="AR1411" s="98">
        <f t="shared" si="131"/>
        <v>0</v>
      </c>
      <c r="AS1411" s="119" t="s">
        <v>54</v>
      </c>
      <c r="AT1411" s="117">
        <v>1</v>
      </c>
      <c r="AU1411" s="10">
        <v>0</v>
      </c>
      <c r="AV1411" s="8"/>
    </row>
    <row r="1412" spans="1:48" x14ac:dyDescent="0.25">
      <c r="A1412" s="6">
        <v>11411</v>
      </c>
      <c r="B1412" s="6">
        <v>449799</v>
      </c>
      <c r="C1412" s="6">
        <v>5425023</v>
      </c>
      <c r="D1412" s="205">
        <v>9</v>
      </c>
      <c r="E1412" s="6" t="s">
        <v>211</v>
      </c>
      <c r="F1412" s="6">
        <v>2</v>
      </c>
      <c r="G1412" s="6">
        <v>112</v>
      </c>
      <c r="H1412" s="6">
        <v>224</v>
      </c>
      <c r="I1412" s="6">
        <v>280</v>
      </c>
      <c r="J1412" s="6">
        <f t="shared" ref="J1412:J1475" si="132">I1412*H1412</f>
        <v>62720</v>
      </c>
      <c r="K1412" s="6"/>
      <c r="L1412" s="84">
        <f t="shared" si="128"/>
        <v>64000</v>
      </c>
      <c r="M1412" s="7"/>
      <c r="N1412" s="7"/>
      <c r="O1412" s="7"/>
      <c r="P1412" s="7"/>
      <c r="Q1412" s="7"/>
      <c r="R1412" s="7"/>
      <c r="S1412" s="119" t="s">
        <v>53</v>
      </c>
      <c r="T1412" s="117">
        <v>2</v>
      </c>
      <c r="U1412" s="10">
        <v>64000</v>
      </c>
      <c r="V1412" s="98">
        <f t="shared" si="129"/>
        <v>1.2798186314168049E-4</v>
      </c>
      <c r="W1412" s="119" t="s">
        <v>53</v>
      </c>
      <c r="X1412" s="117">
        <v>2</v>
      </c>
      <c r="Y1412" s="10">
        <v>64000</v>
      </c>
      <c r="Z1412" s="98"/>
      <c r="AA1412" s="9">
        <v>198</v>
      </c>
      <c r="AB1412" s="119" t="s">
        <v>53</v>
      </c>
      <c r="AC1412" s="117">
        <v>2</v>
      </c>
      <c r="AD1412" s="10">
        <v>64000</v>
      </c>
      <c r="AE1412" s="110">
        <f>(Tabelle1[[#This Row],[gesamter Wärmebedarf unter Berücksichtigung Wirkungsgrad Gasfeuerungsanlage (Gas) '[kWh/a'] 2030]]*0.7)/8760</f>
        <v>5.1141552511415522</v>
      </c>
      <c r="AF1412" s="8">
        <f t="shared" ref="AF1412:AF1475" si="133">((AD1412*$O$4)/$P$4)/31536000</f>
        <v>1.2373080554110551E-4</v>
      </c>
      <c r="AG1412" s="119" t="s">
        <v>53</v>
      </c>
      <c r="AH1412" s="117">
        <v>2</v>
      </c>
      <c r="AI1412" s="10">
        <v>64000</v>
      </c>
      <c r="AJ1412" s="98">
        <f t="shared" si="130"/>
        <v>6.0815153052595974E-5</v>
      </c>
      <c r="AK1412" s="119" t="s">
        <v>54</v>
      </c>
      <c r="AL1412" s="117">
        <v>2</v>
      </c>
      <c r="AM1412" s="10">
        <v>0</v>
      </c>
      <c r="AN1412" s="98"/>
      <c r="AO1412" s="119" t="s">
        <v>54</v>
      </c>
      <c r="AP1412" s="117">
        <v>2</v>
      </c>
      <c r="AQ1412" s="10">
        <v>0</v>
      </c>
      <c r="AR1412" s="98">
        <f t="shared" si="131"/>
        <v>0</v>
      </c>
      <c r="AS1412" s="119" t="s">
        <v>54</v>
      </c>
      <c r="AT1412" s="117">
        <v>2</v>
      </c>
      <c r="AU1412" s="10">
        <v>0</v>
      </c>
      <c r="AV1412" s="8"/>
    </row>
    <row r="1413" spans="1:48" x14ac:dyDescent="0.25">
      <c r="A1413" s="6">
        <v>11412</v>
      </c>
      <c r="B1413" s="6">
        <v>449790</v>
      </c>
      <c r="C1413" s="6">
        <v>5425006</v>
      </c>
      <c r="D1413" s="205">
        <v>11</v>
      </c>
      <c r="E1413" s="6" t="s">
        <v>212</v>
      </c>
      <c r="F1413" s="6">
        <v>1</v>
      </c>
      <c r="G1413" s="6">
        <v>150</v>
      </c>
      <c r="H1413" s="6">
        <v>150</v>
      </c>
      <c r="I1413" s="6">
        <v>180</v>
      </c>
      <c r="J1413" s="6">
        <f t="shared" si="132"/>
        <v>27000</v>
      </c>
      <c r="K1413" s="6"/>
      <c r="L1413" s="84">
        <f t="shared" ref="L1413:L1476" si="134">J1413/$K$4</f>
        <v>27551.020408163266</v>
      </c>
      <c r="M1413" s="7"/>
      <c r="N1413" s="7"/>
      <c r="O1413" s="7"/>
      <c r="P1413" s="7"/>
      <c r="Q1413" s="7"/>
      <c r="R1413" s="7"/>
      <c r="S1413" s="119" t="s">
        <v>54</v>
      </c>
      <c r="T1413" s="117">
        <v>1</v>
      </c>
      <c r="U1413" s="10">
        <v>0</v>
      </c>
      <c r="V1413" s="98">
        <f t="shared" ref="V1413:V1476" si="135">((U1413*$M$4)/$N$4)/31536000</f>
        <v>0</v>
      </c>
      <c r="W1413" s="119" t="s">
        <v>54</v>
      </c>
      <c r="X1413" s="117">
        <v>1</v>
      </c>
      <c r="Y1413" s="10">
        <v>0</v>
      </c>
      <c r="Z1413" s="98"/>
      <c r="AA1413" s="9">
        <v>227</v>
      </c>
      <c r="AB1413" s="119" t="s">
        <v>54</v>
      </c>
      <c r="AC1413" s="117">
        <v>1</v>
      </c>
      <c r="AD1413" s="10">
        <v>0</v>
      </c>
      <c r="AE1413" s="110">
        <f>(Tabelle1[[#This Row],[gesamter Wärmebedarf unter Berücksichtigung Wirkungsgrad Gasfeuerungsanlage (Gas) '[kWh/a'] 2030]]*0.7)/8760</f>
        <v>0</v>
      </c>
      <c r="AF1413" s="8">
        <f t="shared" si="133"/>
        <v>0</v>
      </c>
      <c r="AG1413" s="119" t="s">
        <v>54</v>
      </c>
      <c r="AH1413" s="117">
        <v>1</v>
      </c>
      <c r="AI1413" s="10">
        <v>0</v>
      </c>
      <c r="AJ1413" s="98">
        <f t="shared" ref="AJ1413:AJ1476" si="136">((AI1413*$Q$4)/$R$4)/31536000</f>
        <v>0</v>
      </c>
      <c r="AK1413" s="119" t="s">
        <v>54</v>
      </c>
      <c r="AL1413" s="117">
        <v>1</v>
      </c>
      <c r="AM1413" s="10">
        <v>0</v>
      </c>
      <c r="AN1413" s="98"/>
      <c r="AO1413" s="119" t="s">
        <v>54</v>
      </c>
      <c r="AP1413" s="117">
        <v>1</v>
      </c>
      <c r="AQ1413" s="10">
        <v>0</v>
      </c>
      <c r="AR1413" s="98">
        <f t="shared" ref="AR1413:AR1476" si="137">((AQ1413*$Q$4)/$R$4)/31536000</f>
        <v>0</v>
      </c>
      <c r="AS1413" s="119" t="s">
        <v>54</v>
      </c>
      <c r="AT1413" s="117">
        <v>1</v>
      </c>
      <c r="AU1413" s="10">
        <v>0</v>
      </c>
      <c r="AV1413" s="8"/>
    </row>
    <row r="1414" spans="1:48" x14ac:dyDescent="0.25">
      <c r="A1414" s="6">
        <v>11413</v>
      </c>
      <c r="B1414" s="6">
        <v>449787</v>
      </c>
      <c r="C1414" s="6">
        <v>5425003</v>
      </c>
      <c r="D1414" s="205">
        <v>11</v>
      </c>
      <c r="E1414" s="6" t="s">
        <v>212</v>
      </c>
      <c r="F1414" s="6">
        <v>1</v>
      </c>
      <c r="G1414" s="6">
        <v>150</v>
      </c>
      <c r="H1414" s="6">
        <v>150</v>
      </c>
      <c r="I1414" s="6">
        <v>100</v>
      </c>
      <c r="J1414" s="6">
        <f t="shared" si="132"/>
        <v>15000</v>
      </c>
      <c r="K1414" s="6"/>
      <c r="L1414" s="84">
        <f t="shared" si="134"/>
        <v>15306.122448979591</v>
      </c>
      <c r="M1414" s="7"/>
      <c r="N1414" s="7"/>
      <c r="O1414" s="7"/>
      <c r="P1414" s="7"/>
      <c r="Q1414" s="7"/>
      <c r="R1414" s="7"/>
      <c r="S1414" s="119" t="s">
        <v>54</v>
      </c>
      <c r="T1414" s="117">
        <v>1</v>
      </c>
      <c r="U1414" s="10">
        <v>0</v>
      </c>
      <c r="V1414" s="98">
        <f t="shared" si="135"/>
        <v>0</v>
      </c>
      <c r="W1414" s="119" t="s">
        <v>54</v>
      </c>
      <c r="X1414" s="117">
        <v>1</v>
      </c>
      <c r="Y1414" s="10">
        <v>0</v>
      </c>
      <c r="Z1414" s="98"/>
      <c r="AA1414" s="9">
        <v>1330</v>
      </c>
      <c r="AB1414" s="119" t="s">
        <v>54</v>
      </c>
      <c r="AC1414" s="117">
        <v>1</v>
      </c>
      <c r="AD1414" s="10">
        <v>0</v>
      </c>
      <c r="AE1414" s="110">
        <f>(Tabelle1[[#This Row],[gesamter Wärmebedarf unter Berücksichtigung Wirkungsgrad Gasfeuerungsanlage (Gas) '[kWh/a'] 2030]]*0.7)/8760</f>
        <v>0</v>
      </c>
      <c r="AF1414" s="8">
        <f t="shared" si="133"/>
        <v>0</v>
      </c>
      <c r="AG1414" s="119" t="s">
        <v>54</v>
      </c>
      <c r="AH1414" s="117">
        <v>1</v>
      </c>
      <c r="AI1414" s="10">
        <v>0</v>
      </c>
      <c r="AJ1414" s="98">
        <f t="shared" si="136"/>
        <v>0</v>
      </c>
      <c r="AK1414" s="119" t="s">
        <v>54</v>
      </c>
      <c r="AL1414" s="117">
        <v>1</v>
      </c>
      <c r="AM1414" s="10">
        <v>0</v>
      </c>
      <c r="AN1414" s="98"/>
      <c r="AO1414" s="119" t="s">
        <v>54</v>
      </c>
      <c r="AP1414" s="117">
        <v>1</v>
      </c>
      <c r="AQ1414" s="10">
        <v>0</v>
      </c>
      <c r="AR1414" s="98">
        <f t="shared" si="137"/>
        <v>0</v>
      </c>
      <c r="AS1414" s="119" t="s">
        <v>54</v>
      </c>
      <c r="AT1414" s="117">
        <v>1</v>
      </c>
      <c r="AU1414" s="10">
        <v>0</v>
      </c>
      <c r="AV1414" s="8"/>
    </row>
    <row r="1415" spans="1:48" x14ac:dyDescent="0.25">
      <c r="A1415" s="6">
        <v>11414</v>
      </c>
      <c r="B1415" s="6">
        <v>449782</v>
      </c>
      <c r="C1415" s="6">
        <v>5424996</v>
      </c>
      <c r="D1415" s="205">
        <v>11</v>
      </c>
      <c r="E1415" s="6" t="s">
        <v>212</v>
      </c>
      <c r="F1415" s="6">
        <v>1</v>
      </c>
      <c r="G1415" s="6">
        <v>150</v>
      </c>
      <c r="H1415" s="6">
        <v>150</v>
      </c>
      <c r="I1415" s="6">
        <v>210</v>
      </c>
      <c r="J1415" s="6">
        <f t="shared" si="132"/>
        <v>31500</v>
      </c>
      <c r="K1415" s="6"/>
      <c r="L1415" s="84">
        <f t="shared" si="134"/>
        <v>32142.857142857145</v>
      </c>
      <c r="M1415" s="7"/>
      <c r="N1415" s="7"/>
      <c r="O1415" s="7"/>
      <c r="P1415" s="7"/>
      <c r="Q1415" s="7"/>
      <c r="R1415" s="7"/>
      <c r="S1415" s="119" t="s">
        <v>53</v>
      </c>
      <c r="T1415" s="117">
        <v>1</v>
      </c>
      <c r="U1415" s="10">
        <v>32142.857142857145</v>
      </c>
      <c r="V1415" s="98">
        <f t="shared" si="135"/>
        <v>6.4276605372495791E-5</v>
      </c>
      <c r="W1415" s="119" t="s">
        <v>53</v>
      </c>
      <c r="X1415" s="117">
        <v>1</v>
      </c>
      <c r="Y1415" s="10">
        <v>32142.857142857145</v>
      </c>
      <c r="Z1415" s="98"/>
      <c r="AA1415" s="9">
        <v>1562</v>
      </c>
      <c r="AB1415" s="119" t="s">
        <v>53</v>
      </c>
      <c r="AC1415" s="117">
        <v>1</v>
      </c>
      <c r="AD1415" s="10">
        <v>32142.857142857145</v>
      </c>
      <c r="AE1415" s="110">
        <f>(Tabelle1[[#This Row],[gesamter Wärmebedarf unter Berücksichtigung Wirkungsgrad Gasfeuerungsanlage (Gas) '[kWh/a'] 2030]]*0.7)/8760</f>
        <v>2.5684931506849313</v>
      </c>
      <c r="AF1415" s="8">
        <f t="shared" si="133"/>
        <v>6.2141587604349862E-5</v>
      </c>
      <c r="AG1415" s="119" t="s">
        <v>54</v>
      </c>
      <c r="AH1415" s="117">
        <v>1</v>
      </c>
      <c r="AI1415" s="10">
        <v>0</v>
      </c>
      <c r="AJ1415" s="98">
        <f t="shared" si="136"/>
        <v>0</v>
      </c>
      <c r="AK1415" s="119" t="s">
        <v>54</v>
      </c>
      <c r="AL1415" s="117">
        <v>1</v>
      </c>
      <c r="AM1415" s="10">
        <v>0</v>
      </c>
      <c r="AN1415" s="98"/>
      <c r="AO1415" s="119" t="s">
        <v>54</v>
      </c>
      <c r="AP1415" s="117">
        <v>1</v>
      </c>
      <c r="AQ1415" s="10">
        <v>0</v>
      </c>
      <c r="AR1415" s="98">
        <f t="shared" si="137"/>
        <v>0</v>
      </c>
      <c r="AS1415" s="119" t="s">
        <v>54</v>
      </c>
      <c r="AT1415" s="117">
        <v>1</v>
      </c>
      <c r="AU1415" s="10">
        <v>0</v>
      </c>
      <c r="AV1415" s="8"/>
    </row>
    <row r="1416" spans="1:48" x14ac:dyDescent="0.25">
      <c r="A1416" s="6">
        <v>11415</v>
      </c>
      <c r="B1416" s="6">
        <v>449776</v>
      </c>
      <c r="C1416" s="6">
        <v>5424989</v>
      </c>
      <c r="D1416" s="205">
        <v>11</v>
      </c>
      <c r="E1416" s="6" t="s">
        <v>211</v>
      </c>
      <c r="F1416" s="6">
        <v>2</v>
      </c>
      <c r="G1416" s="6">
        <v>112</v>
      </c>
      <c r="H1416" s="6">
        <v>224</v>
      </c>
      <c r="I1416" s="6">
        <v>120</v>
      </c>
      <c r="J1416" s="6">
        <f t="shared" si="132"/>
        <v>26880</v>
      </c>
      <c r="K1416" s="6"/>
      <c r="L1416" s="84">
        <f t="shared" si="134"/>
        <v>27428.571428571428</v>
      </c>
      <c r="M1416" s="7"/>
      <c r="N1416" s="7"/>
      <c r="O1416" s="7"/>
      <c r="P1416" s="7"/>
      <c r="Q1416" s="7"/>
      <c r="R1416" s="7"/>
      <c r="S1416" s="119" t="s">
        <v>53</v>
      </c>
      <c r="T1416" s="117">
        <v>2</v>
      </c>
      <c r="U1416" s="10">
        <v>27428.571428571428</v>
      </c>
      <c r="V1416" s="98">
        <f t="shared" si="135"/>
        <v>5.4849369917863061E-5</v>
      </c>
      <c r="W1416" s="119" t="s">
        <v>53</v>
      </c>
      <c r="X1416" s="117">
        <v>2</v>
      </c>
      <c r="Y1416" s="10">
        <v>27428.571428571428</v>
      </c>
      <c r="Z1416" s="98"/>
      <c r="AA1416" s="9">
        <v>617</v>
      </c>
      <c r="AB1416" s="119" t="s">
        <v>53</v>
      </c>
      <c r="AC1416" s="117">
        <v>2</v>
      </c>
      <c r="AD1416" s="10">
        <v>27428.571428571428</v>
      </c>
      <c r="AE1416" s="110">
        <f>(Tabelle1[[#This Row],[gesamter Wärmebedarf unter Berücksichtigung Wirkungsgrad Gasfeuerungsanlage (Gas) '[kWh/a'] 2030]]*0.7)/8760</f>
        <v>2.1917808219178077</v>
      </c>
      <c r="AF1416" s="8">
        <f t="shared" si="133"/>
        <v>5.3027488089045207E-5</v>
      </c>
      <c r="AG1416" s="119" t="s">
        <v>53</v>
      </c>
      <c r="AH1416" s="117">
        <v>2</v>
      </c>
      <c r="AI1416" s="10">
        <v>27428.571428571428</v>
      </c>
      <c r="AJ1416" s="98">
        <f t="shared" si="136"/>
        <v>2.6063637022541129E-5</v>
      </c>
      <c r="AK1416" s="119" t="s">
        <v>53</v>
      </c>
      <c r="AL1416" s="117">
        <v>2</v>
      </c>
      <c r="AM1416" s="10">
        <v>27428.571428571428</v>
      </c>
      <c r="AN1416" s="98"/>
      <c r="AO1416" s="119" t="s">
        <v>53</v>
      </c>
      <c r="AP1416" s="117">
        <v>2</v>
      </c>
      <c r="AQ1416" s="10">
        <v>27428.571428571428</v>
      </c>
      <c r="AR1416" s="98">
        <f t="shared" si="137"/>
        <v>2.6063637022541129E-5</v>
      </c>
      <c r="AS1416" s="119" t="s">
        <v>53</v>
      </c>
      <c r="AT1416" s="117">
        <v>2</v>
      </c>
      <c r="AU1416" s="10">
        <v>27428.571428571428</v>
      </c>
      <c r="AV1416" s="8"/>
    </row>
    <row r="1417" spans="1:48" x14ac:dyDescent="0.25">
      <c r="A1417" s="6">
        <v>11416</v>
      </c>
      <c r="B1417" s="6">
        <v>449766</v>
      </c>
      <c r="C1417" s="6">
        <v>5424974</v>
      </c>
      <c r="D1417" s="205">
        <v>12</v>
      </c>
      <c r="E1417" s="6" t="s">
        <v>212</v>
      </c>
      <c r="F1417" s="6">
        <v>1</v>
      </c>
      <c r="G1417" s="6">
        <v>150</v>
      </c>
      <c r="H1417" s="6">
        <v>150</v>
      </c>
      <c r="I1417" s="6">
        <v>280</v>
      </c>
      <c r="J1417" s="6">
        <f t="shared" si="132"/>
        <v>42000</v>
      </c>
      <c r="K1417" s="6"/>
      <c r="L1417" s="84">
        <f t="shared" si="134"/>
        <v>42857.142857142855</v>
      </c>
      <c r="M1417" s="7"/>
      <c r="N1417" s="7"/>
      <c r="O1417" s="7"/>
      <c r="P1417" s="7"/>
      <c r="Q1417" s="7"/>
      <c r="R1417" s="7"/>
      <c r="S1417" s="119" t="s">
        <v>54</v>
      </c>
      <c r="T1417" s="117">
        <v>1</v>
      </c>
      <c r="U1417" s="10">
        <v>0</v>
      </c>
      <c r="V1417" s="98">
        <f t="shared" si="135"/>
        <v>0</v>
      </c>
      <c r="W1417" s="119" t="s">
        <v>54</v>
      </c>
      <c r="X1417" s="117">
        <v>1</v>
      </c>
      <c r="Y1417" s="10">
        <v>0</v>
      </c>
      <c r="Z1417" s="98"/>
      <c r="AA1417" s="9">
        <v>1679</v>
      </c>
      <c r="AB1417" s="119" t="s">
        <v>54</v>
      </c>
      <c r="AC1417" s="117">
        <v>1</v>
      </c>
      <c r="AD1417" s="10">
        <v>0</v>
      </c>
      <c r="AE1417" s="110">
        <f>(Tabelle1[[#This Row],[gesamter Wärmebedarf unter Berücksichtigung Wirkungsgrad Gasfeuerungsanlage (Gas) '[kWh/a'] 2030]]*0.7)/8760</f>
        <v>0</v>
      </c>
      <c r="AF1417" s="8">
        <f t="shared" si="133"/>
        <v>0</v>
      </c>
      <c r="AG1417" s="119" t="s">
        <v>54</v>
      </c>
      <c r="AH1417" s="117">
        <v>1</v>
      </c>
      <c r="AI1417" s="10">
        <v>0</v>
      </c>
      <c r="AJ1417" s="98">
        <f t="shared" si="136"/>
        <v>0</v>
      </c>
      <c r="AK1417" s="119" t="s">
        <v>54</v>
      </c>
      <c r="AL1417" s="117">
        <v>1</v>
      </c>
      <c r="AM1417" s="10">
        <v>0</v>
      </c>
      <c r="AN1417" s="98"/>
      <c r="AO1417" s="119" t="s">
        <v>54</v>
      </c>
      <c r="AP1417" s="117">
        <v>1</v>
      </c>
      <c r="AQ1417" s="10">
        <v>0</v>
      </c>
      <c r="AR1417" s="98">
        <f t="shared" si="137"/>
        <v>0</v>
      </c>
      <c r="AS1417" s="119" t="s">
        <v>54</v>
      </c>
      <c r="AT1417" s="117">
        <v>1</v>
      </c>
      <c r="AU1417" s="10">
        <v>0</v>
      </c>
      <c r="AV1417" s="8"/>
    </row>
    <row r="1418" spans="1:48" x14ac:dyDescent="0.25">
      <c r="A1418" s="6">
        <v>11417</v>
      </c>
      <c r="B1418" s="6">
        <v>449750</v>
      </c>
      <c r="C1418" s="6">
        <v>5424951</v>
      </c>
      <c r="D1418" s="205">
        <v>13</v>
      </c>
      <c r="E1418" s="6" t="s">
        <v>211</v>
      </c>
      <c r="F1418" s="6">
        <v>2</v>
      </c>
      <c r="G1418" s="6">
        <v>112</v>
      </c>
      <c r="H1418" s="6">
        <v>224</v>
      </c>
      <c r="I1418" s="6">
        <v>80</v>
      </c>
      <c r="J1418" s="6">
        <f t="shared" si="132"/>
        <v>17920</v>
      </c>
      <c r="K1418" s="6"/>
      <c r="L1418" s="84">
        <f t="shared" si="134"/>
        <v>18285.714285714286</v>
      </c>
      <c r="M1418" s="7"/>
      <c r="N1418" s="7"/>
      <c r="O1418" s="7"/>
      <c r="P1418" s="7"/>
      <c r="Q1418" s="7"/>
      <c r="R1418" s="7"/>
      <c r="S1418" s="119" t="s">
        <v>54</v>
      </c>
      <c r="T1418" s="117">
        <v>2</v>
      </c>
      <c r="U1418" s="10">
        <v>0</v>
      </c>
      <c r="V1418" s="98">
        <f t="shared" si="135"/>
        <v>0</v>
      </c>
      <c r="W1418" s="119" t="s">
        <v>54</v>
      </c>
      <c r="X1418" s="117">
        <v>2</v>
      </c>
      <c r="Y1418" s="10">
        <v>0</v>
      </c>
      <c r="Z1418" s="98"/>
      <c r="AA1418" s="9">
        <v>873</v>
      </c>
      <c r="AB1418" s="119" t="s">
        <v>54</v>
      </c>
      <c r="AC1418" s="117">
        <v>2</v>
      </c>
      <c r="AD1418" s="10">
        <v>0</v>
      </c>
      <c r="AE1418" s="110">
        <f>(Tabelle1[[#This Row],[gesamter Wärmebedarf unter Berücksichtigung Wirkungsgrad Gasfeuerungsanlage (Gas) '[kWh/a'] 2030]]*0.7)/8760</f>
        <v>0</v>
      </c>
      <c r="AF1418" s="8">
        <f t="shared" si="133"/>
        <v>0</v>
      </c>
      <c r="AG1418" s="119" t="s">
        <v>54</v>
      </c>
      <c r="AH1418" s="117">
        <v>2</v>
      </c>
      <c r="AI1418" s="10">
        <v>0</v>
      </c>
      <c r="AJ1418" s="98">
        <f t="shared" si="136"/>
        <v>0</v>
      </c>
      <c r="AK1418" s="119" t="s">
        <v>54</v>
      </c>
      <c r="AL1418" s="117">
        <v>2</v>
      </c>
      <c r="AM1418" s="10">
        <v>0</v>
      </c>
      <c r="AN1418" s="98"/>
      <c r="AO1418" s="119" t="s">
        <v>54</v>
      </c>
      <c r="AP1418" s="117">
        <v>2</v>
      </c>
      <c r="AQ1418" s="10">
        <v>0</v>
      </c>
      <c r="AR1418" s="98">
        <f t="shared" si="137"/>
        <v>0</v>
      </c>
      <c r="AS1418" s="119" t="s">
        <v>54</v>
      </c>
      <c r="AT1418" s="117">
        <v>2</v>
      </c>
      <c r="AU1418" s="10">
        <v>0</v>
      </c>
      <c r="AV1418" s="8"/>
    </row>
    <row r="1419" spans="1:48" x14ac:dyDescent="0.25">
      <c r="A1419" s="6">
        <v>11418</v>
      </c>
      <c r="B1419" s="6">
        <v>449735</v>
      </c>
      <c r="C1419" s="6">
        <v>5424930</v>
      </c>
      <c r="D1419" s="205">
        <v>13</v>
      </c>
      <c r="E1419" s="6" t="s">
        <v>212</v>
      </c>
      <c r="F1419" s="6">
        <v>1</v>
      </c>
      <c r="G1419" s="6">
        <v>150</v>
      </c>
      <c r="H1419" s="6">
        <v>150</v>
      </c>
      <c r="I1419" s="6">
        <v>110</v>
      </c>
      <c r="J1419" s="6">
        <f t="shared" si="132"/>
        <v>16500</v>
      </c>
      <c r="K1419" s="6"/>
      <c r="L1419" s="84">
        <f t="shared" si="134"/>
        <v>16836.734693877552</v>
      </c>
      <c r="M1419" s="7"/>
      <c r="N1419" s="7"/>
      <c r="O1419" s="7"/>
      <c r="P1419" s="7"/>
      <c r="Q1419" s="7"/>
      <c r="R1419" s="7"/>
      <c r="S1419" s="119" t="s">
        <v>54</v>
      </c>
      <c r="T1419" s="117">
        <v>1</v>
      </c>
      <c r="U1419" s="10">
        <v>0</v>
      </c>
      <c r="V1419" s="98">
        <f t="shared" si="135"/>
        <v>0</v>
      </c>
      <c r="W1419" s="119" t="s">
        <v>54</v>
      </c>
      <c r="X1419" s="117">
        <v>1</v>
      </c>
      <c r="Y1419" s="10">
        <v>0</v>
      </c>
      <c r="Z1419" s="98"/>
      <c r="AA1419" s="9">
        <v>445</v>
      </c>
      <c r="AB1419" s="119" t="s">
        <v>54</v>
      </c>
      <c r="AC1419" s="117">
        <v>1</v>
      </c>
      <c r="AD1419" s="10">
        <v>0</v>
      </c>
      <c r="AE1419" s="110">
        <f>(Tabelle1[[#This Row],[gesamter Wärmebedarf unter Berücksichtigung Wirkungsgrad Gasfeuerungsanlage (Gas) '[kWh/a'] 2030]]*0.7)/8760</f>
        <v>0</v>
      </c>
      <c r="AF1419" s="8">
        <f t="shared" si="133"/>
        <v>0</v>
      </c>
      <c r="AG1419" s="119" t="s">
        <v>54</v>
      </c>
      <c r="AH1419" s="117">
        <v>1</v>
      </c>
      <c r="AI1419" s="10">
        <v>0</v>
      </c>
      <c r="AJ1419" s="98">
        <f t="shared" si="136"/>
        <v>0</v>
      </c>
      <c r="AK1419" s="119" t="s">
        <v>54</v>
      </c>
      <c r="AL1419" s="117">
        <v>1</v>
      </c>
      <c r="AM1419" s="10">
        <v>0</v>
      </c>
      <c r="AN1419" s="98"/>
      <c r="AO1419" s="119" t="s">
        <v>54</v>
      </c>
      <c r="AP1419" s="117">
        <v>1</v>
      </c>
      <c r="AQ1419" s="10">
        <v>0</v>
      </c>
      <c r="AR1419" s="98">
        <f t="shared" si="137"/>
        <v>0</v>
      </c>
      <c r="AS1419" s="119" t="s">
        <v>54</v>
      </c>
      <c r="AT1419" s="117">
        <v>1</v>
      </c>
      <c r="AU1419" s="10">
        <v>0</v>
      </c>
      <c r="AV1419" s="8"/>
    </row>
    <row r="1420" spans="1:48" x14ac:dyDescent="0.25">
      <c r="A1420" s="6">
        <v>11419</v>
      </c>
      <c r="B1420" s="6">
        <v>449729</v>
      </c>
      <c r="C1420" s="6">
        <v>5424922</v>
      </c>
      <c r="D1420" s="205">
        <v>13</v>
      </c>
      <c r="E1420" s="6" t="s">
        <v>195</v>
      </c>
      <c r="F1420" s="6">
        <v>1</v>
      </c>
      <c r="G1420" s="6">
        <v>90</v>
      </c>
      <c r="H1420" s="6">
        <v>90</v>
      </c>
      <c r="I1420" s="6">
        <v>230</v>
      </c>
      <c r="J1420" s="6">
        <f t="shared" si="132"/>
        <v>20700</v>
      </c>
      <c r="K1420" s="6"/>
      <c r="L1420" s="84">
        <f t="shared" si="134"/>
        <v>21122.448979591838</v>
      </c>
      <c r="M1420" s="7"/>
      <c r="N1420" s="7"/>
      <c r="O1420" s="7"/>
      <c r="P1420" s="7"/>
      <c r="Q1420" s="7"/>
      <c r="R1420" s="7"/>
      <c r="S1420" s="119" t="s">
        <v>53</v>
      </c>
      <c r="T1420" s="117">
        <v>1</v>
      </c>
      <c r="U1420" s="10">
        <v>21122.448979591838</v>
      </c>
      <c r="V1420" s="98">
        <f t="shared" si="135"/>
        <v>4.2238912101925798E-5</v>
      </c>
      <c r="W1420" s="119" t="s">
        <v>53</v>
      </c>
      <c r="X1420" s="117">
        <v>1</v>
      </c>
      <c r="Y1420" s="10">
        <v>21122.448979591838</v>
      </c>
      <c r="Z1420" s="98"/>
      <c r="AA1420" s="9">
        <v>125</v>
      </c>
      <c r="AB1420" s="119" t="s">
        <v>53</v>
      </c>
      <c r="AC1420" s="117">
        <v>1</v>
      </c>
      <c r="AD1420" s="10">
        <v>21122.448979591838</v>
      </c>
      <c r="AE1420" s="110">
        <f>(Tabelle1[[#This Row],[gesamter Wärmebedarf unter Berücksichtigung Wirkungsgrad Gasfeuerungsanlage (Gas) '[kWh/a'] 2030]]*0.7)/8760</f>
        <v>1.687866927592955</v>
      </c>
      <c r="AF1420" s="8">
        <f t="shared" si="133"/>
        <v>4.0835900425715628E-5</v>
      </c>
      <c r="AG1420" s="119" t="s">
        <v>53</v>
      </c>
      <c r="AH1420" s="117">
        <v>1</v>
      </c>
      <c r="AI1420" s="10">
        <v>21122.448979591838</v>
      </c>
      <c r="AJ1420" s="98">
        <f t="shared" si="136"/>
        <v>2.0071327617805113E-5</v>
      </c>
      <c r="AK1420" s="119" t="s">
        <v>54</v>
      </c>
      <c r="AL1420" s="117">
        <v>1</v>
      </c>
      <c r="AM1420" s="10">
        <v>0</v>
      </c>
      <c r="AN1420" s="98"/>
      <c r="AO1420" s="119" t="s">
        <v>54</v>
      </c>
      <c r="AP1420" s="117">
        <v>1</v>
      </c>
      <c r="AQ1420" s="10">
        <v>0</v>
      </c>
      <c r="AR1420" s="98">
        <f t="shared" si="137"/>
        <v>0</v>
      </c>
      <c r="AS1420" s="119" t="s">
        <v>54</v>
      </c>
      <c r="AT1420" s="117">
        <v>1</v>
      </c>
      <c r="AU1420" s="10">
        <v>0</v>
      </c>
      <c r="AV1420" s="8"/>
    </row>
    <row r="1421" spans="1:48" x14ac:dyDescent="0.25">
      <c r="A1421" s="6">
        <v>11420</v>
      </c>
      <c r="B1421" s="6">
        <v>449741</v>
      </c>
      <c r="C1421" s="6">
        <v>5424917</v>
      </c>
      <c r="D1421" s="205">
        <v>15</v>
      </c>
      <c r="E1421" s="6" t="s">
        <v>212</v>
      </c>
      <c r="F1421" s="6">
        <v>1</v>
      </c>
      <c r="G1421" s="6">
        <v>150</v>
      </c>
      <c r="H1421" s="6">
        <v>150</v>
      </c>
      <c r="I1421" s="6">
        <v>60</v>
      </c>
      <c r="J1421" s="6">
        <f t="shared" si="132"/>
        <v>9000</v>
      </c>
      <c r="K1421" s="6"/>
      <c r="L1421" s="84">
        <f t="shared" si="134"/>
        <v>9183.6734693877552</v>
      </c>
      <c r="M1421" s="7"/>
      <c r="N1421" s="7"/>
      <c r="O1421" s="7"/>
      <c r="P1421" s="7"/>
      <c r="Q1421" s="7"/>
      <c r="R1421" s="7"/>
      <c r="S1421" s="119" t="s">
        <v>54</v>
      </c>
      <c r="T1421" s="117">
        <v>1</v>
      </c>
      <c r="U1421" s="10">
        <v>0</v>
      </c>
      <c r="V1421" s="98">
        <f t="shared" si="135"/>
        <v>0</v>
      </c>
      <c r="W1421" s="119" t="s">
        <v>54</v>
      </c>
      <c r="X1421" s="117">
        <v>1</v>
      </c>
      <c r="Y1421" s="10">
        <v>0</v>
      </c>
      <c r="Z1421" s="98"/>
      <c r="AA1421" s="9">
        <v>1026</v>
      </c>
      <c r="AB1421" s="119" t="s">
        <v>54</v>
      </c>
      <c r="AC1421" s="117">
        <v>1</v>
      </c>
      <c r="AD1421" s="10">
        <v>0</v>
      </c>
      <c r="AE1421" s="110">
        <f>(Tabelle1[[#This Row],[gesamter Wärmebedarf unter Berücksichtigung Wirkungsgrad Gasfeuerungsanlage (Gas) '[kWh/a'] 2030]]*0.7)/8760</f>
        <v>0</v>
      </c>
      <c r="AF1421" s="8">
        <f t="shared" si="133"/>
        <v>0</v>
      </c>
      <c r="AG1421" s="119" t="s">
        <v>54</v>
      </c>
      <c r="AH1421" s="117">
        <v>1</v>
      </c>
      <c r="AI1421" s="10">
        <v>0</v>
      </c>
      <c r="AJ1421" s="98">
        <f t="shared" si="136"/>
        <v>0</v>
      </c>
      <c r="AK1421" s="119" t="s">
        <v>54</v>
      </c>
      <c r="AL1421" s="117">
        <v>1</v>
      </c>
      <c r="AM1421" s="10">
        <v>0</v>
      </c>
      <c r="AN1421" s="98"/>
      <c r="AO1421" s="119" t="s">
        <v>54</v>
      </c>
      <c r="AP1421" s="117">
        <v>1</v>
      </c>
      <c r="AQ1421" s="10">
        <v>0</v>
      </c>
      <c r="AR1421" s="98">
        <f t="shared" si="137"/>
        <v>0</v>
      </c>
      <c r="AS1421" s="119" t="s">
        <v>54</v>
      </c>
      <c r="AT1421" s="117">
        <v>1</v>
      </c>
      <c r="AU1421" s="10">
        <v>0</v>
      </c>
      <c r="AV1421" s="8"/>
    </row>
    <row r="1422" spans="1:48" x14ac:dyDescent="0.25">
      <c r="A1422" s="6">
        <v>11421</v>
      </c>
      <c r="B1422" s="6">
        <v>449776</v>
      </c>
      <c r="C1422" s="6">
        <v>5424909</v>
      </c>
      <c r="D1422" s="205">
        <v>9</v>
      </c>
      <c r="E1422" s="6" t="s">
        <v>212</v>
      </c>
      <c r="F1422" s="6">
        <v>1</v>
      </c>
      <c r="G1422" s="6">
        <v>150</v>
      </c>
      <c r="H1422" s="6">
        <v>150</v>
      </c>
      <c r="I1422" s="6">
        <v>190</v>
      </c>
      <c r="J1422" s="6">
        <f t="shared" si="132"/>
        <v>28500</v>
      </c>
      <c r="K1422" s="6"/>
      <c r="L1422" s="84">
        <f t="shared" si="134"/>
        <v>29081.632653061224</v>
      </c>
      <c r="M1422" s="7"/>
      <c r="N1422" s="7"/>
      <c r="O1422" s="7"/>
      <c r="P1422" s="7"/>
      <c r="Q1422" s="7"/>
      <c r="R1422" s="7"/>
      <c r="S1422" s="119" t="s">
        <v>54</v>
      </c>
      <c r="T1422" s="117">
        <v>1</v>
      </c>
      <c r="U1422" s="10">
        <v>0</v>
      </c>
      <c r="V1422" s="98">
        <f t="shared" si="135"/>
        <v>0</v>
      </c>
      <c r="W1422" s="119" t="s">
        <v>54</v>
      </c>
      <c r="X1422" s="117">
        <v>1</v>
      </c>
      <c r="Y1422" s="10">
        <v>0</v>
      </c>
      <c r="Z1422" s="98"/>
      <c r="AA1422" s="9">
        <v>1692</v>
      </c>
      <c r="AB1422" s="119" t="s">
        <v>54</v>
      </c>
      <c r="AC1422" s="117">
        <v>1</v>
      </c>
      <c r="AD1422" s="10">
        <v>0</v>
      </c>
      <c r="AE1422" s="110">
        <f>(Tabelle1[[#This Row],[gesamter Wärmebedarf unter Berücksichtigung Wirkungsgrad Gasfeuerungsanlage (Gas) '[kWh/a'] 2030]]*0.7)/8760</f>
        <v>0</v>
      </c>
      <c r="AF1422" s="8">
        <f t="shared" si="133"/>
        <v>0</v>
      </c>
      <c r="AG1422" s="119" t="s">
        <v>54</v>
      </c>
      <c r="AH1422" s="117">
        <v>1</v>
      </c>
      <c r="AI1422" s="10">
        <v>0</v>
      </c>
      <c r="AJ1422" s="98">
        <f t="shared" si="136"/>
        <v>0</v>
      </c>
      <c r="AK1422" s="119" t="s">
        <v>54</v>
      </c>
      <c r="AL1422" s="117">
        <v>1</v>
      </c>
      <c r="AM1422" s="10">
        <v>0</v>
      </c>
      <c r="AN1422" s="98"/>
      <c r="AO1422" s="119" t="s">
        <v>54</v>
      </c>
      <c r="AP1422" s="117">
        <v>1</v>
      </c>
      <c r="AQ1422" s="10">
        <v>0</v>
      </c>
      <c r="AR1422" s="98">
        <f t="shared" si="137"/>
        <v>0</v>
      </c>
      <c r="AS1422" s="119" t="s">
        <v>54</v>
      </c>
      <c r="AT1422" s="117">
        <v>1</v>
      </c>
      <c r="AU1422" s="10">
        <v>0</v>
      </c>
      <c r="AV1422" s="8"/>
    </row>
    <row r="1423" spans="1:48" x14ac:dyDescent="0.25">
      <c r="A1423" s="6">
        <v>11422</v>
      </c>
      <c r="B1423" s="6">
        <v>449789</v>
      </c>
      <c r="C1423" s="6">
        <v>5424928</v>
      </c>
      <c r="D1423" s="205">
        <v>10</v>
      </c>
      <c r="E1423" s="75" t="s">
        <v>210</v>
      </c>
      <c r="F1423" s="6">
        <v>6.73</v>
      </c>
      <c r="G1423" s="6">
        <v>70</v>
      </c>
      <c r="H1423" s="6">
        <v>471.1</v>
      </c>
      <c r="I1423" s="6">
        <v>210</v>
      </c>
      <c r="J1423" s="6">
        <f t="shared" si="132"/>
        <v>98931</v>
      </c>
      <c r="K1423" s="6"/>
      <c r="L1423" s="84">
        <f t="shared" si="134"/>
        <v>100950</v>
      </c>
      <c r="M1423" s="7"/>
      <c r="N1423" s="7"/>
      <c r="O1423" s="7"/>
      <c r="P1423" s="7"/>
      <c r="Q1423" s="7"/>
      <c r="R1423" s="7"/>
      <c r="S1423" s="119" t="s">
        <v>54</v>
      </c>
      <c r="T1423" s="117">
        <v>6.73</v>
      </c>
      <c r="U1423" s="10">
        <v>0</v>
      </c>
      <c r="V1423" s="98">
        <f t="shared" si="135"/>
        <v>0</v>
      </c>
      <c r="W1423" s="119" t="s">
        <v>54</v>
      </c>
      <c r="X1423" s="117">
        <v>6.73</v>
      </c>
      <c r="Y1423" s="10">
        <v>0</v>
      </c>
      <c r="Z1423" s="98"/>
      <c r="AA1423" s="9">
        <v>1148</v>
      </c>
      <c r="AB1423" s="119" t="s">
        <v>54</v>
      </c>
      <c r="AC1423" s="117">
        <v>6.73</v>
      </c>
      <c r="AD1423" s="10">
        <v>0</v>
      </c>
      <c r="AE1423" s="110">
        <f>(Tabelle1[[#This Row],[gesamter Wärmebedarf unter Berücksichtigung Wirkungsgrad Gasfeuerungsanlage (Gas) '[kWh/a'] 2030]]*0.7)/8760</f>
        <v>0</v>
      </c>
      <c r="AF1423" s="8">
        <f t="shared" si="133"/>
        <v>0</v>
      </c>
      <c r="AG1423" s="119" t="s">
        <v>54</v>
      </c>
      <c r="AH1423" s="117">
        <v>6.73</v>
      </c>
      <c r="AI1423" s="10">
        <v>0</v>
      </c>
      <c r="AJ1423" s="98">
        <f t="shared" si="136"/>
        <v>0</v>
      </c>
      <c r="AK1423" s="119" t="s">
        <v>54</v>
      </c>
      <c r="AL1423" s="117">
        <v>6.73</v>
      </c>
      <c r="AM1423" s="10">
        <v>0</v>
      </c>
      <c r="AN1423" s="98"/>
      <c r="AO1423" s="119" t="s">
        <v>54</v>
      </c>
      <c r="AP1423" s="117">
        <v>6.73</v>
      </c>
      <c r="AQ1423" s="10">
        <v>0</v>
      </c>
      <c r="AR1423" s="98">
        <f t="shared" si="137"/>
        <v>0</v>
      </c>
      <c r="AS1423" s="119" t="s">
        <v>54</v>
      </c>
      <c r="AT1423" s="117">
        <v>6.73</v>
      </c>
      <c r="AU1423" s="10">
        <v>0</v>
      </c>
      <c r="AV1423" s="8"/>
    </row>
    <row r="1424" spans="1:48" x14ac:dyDescent="0.25">
      <c r="A1424" s="6">
        <v>11423</v>
      </c>
      <c r="B1424" s="6">
        <v>449789</v>
      </c>
      <c r="C1424" s="6">
        <v>5424939</v>
      </c>
      <c r="D1424" s="205">
        <v>16</v>
      </c>
      <c r="E1424" s="6" t="s">
        <v>212</v>
      </c>
      <c r="F1424" s="6">
        <v>1</v>
      </c>
      <c r="G1424" s="6">
        <v>150</v>
      </c>
      <c r="H1424" s="6">
        <v>150</v>
      </c>
      <c r="I1424" s="6">
        <v>170</v>
      </c>
      <c r="J1424" s="6">
        <f t="shared" si="132"/>
        <v>25500</v>
      </c>
      <c r="K1424" s="6"/>
      <c r="L1424" s="84">
        <f t="shared" si="134"/>
        <v>26020.408163265307</v>
      </c>
      <c r="M1424" s="7"/>
      <c r="N1424" s="7"/>
      <c r="O1424" s="7"/>
      <c r="P1424" s="7"/>
      <c r="Q1424" s="7"/>
      <c r="R1424" s="7"/>
      <c r="S1424" s="119" t="s">
        <v>53</v>
      </c>
      <c r="T1424" s="117">
        <v>1</v>
      </c>
      <c r="U1424" s="10">
        <v>26020.408163265307</v>
      </c>
      <c r="V1424" s="98">
        <f t="shared" si="135"/>
        <v>5.2033442444401349E-5</v>
      </c>
      <c r="W1424" s="119" t="s">
        <v>53</v>
      </c>
      <c r="X1424" s="117">
        <v>1</v>
      </c>
      <c r="Y1424" s="10">
        <v>26020.408163265307</v>
      </c>
      <c r="Z1424" s="98"/>
      <c r="AA1424" s="9">
        <v>1443</v>
      </c>
      <c r="AB1424" s="119" t="s">
        <v>53</v>
      </c>
      <c r="AC1424" s="117">
        <v>1</v>
      </c>
      <c r="AD1424" s="10">
        <v>26020.408163265307</v>
      </c>
      <c r="AE1424" s="110">
        <f>(Tabelle1[[#This Row],[gesamter Wärmebedarf unter Berücksichtigung Wirkungsgrad Gasfeuerungsanlage (Gas) '[kWh/a'] 2030]]*0.7)/8760</f>
        <v>2.0792563600782779</v>
      </c>
      <c r="AF1424" s="8">
        <f t="shared" si="133"/>
        <v>5.0305094727330838E-5</v>
      </c>
      <c r="AG1424" s="119" t="s">
        <v>53</v>
      </c>
      <c r="AH1424" s="117">
        <v>1</v>
      </c>
      <c r="AI1424" s="10">
        <v>26020.408163265307</v>
      </c>
      <c r="AJ1424" s="98">
        <f t="shared" si="136"/>
        <v>2.4725548514687455E-5</v>
      </c>
      <c r="AK1424" s="119" t="s">
        <v>54</v>
      </c>
      <c r="AL1424" s="117">
        <v>1</v>
      </c>
      <c r="AM1424" s="10">
        <v>0</v>
      </c>
      <c r="AN1424" s="98"/>
      <c r="AO1424" s="119" t="s">
        <v>54</v>
      </c>
      <c r="AP1424" s="117">
        <v>1</v>
      </c>
      <c r="AQ1424" s="10">
        <v>0</v>
      </c>
      <c r="AR1424" s="98">
        <f t="shared" si="137"/>
        <v>0</v>
      </c>
      <c r="AS1424" s="119" t="s">
        <v>54</v>
      </c>
      <c r="AT1424" s="117">
        <v>1</v>
      </c>
      <c r="AU1424" s="10">
        <v>0</v>
      </c>
      <c r="AV1424" s="8"/>
    </row>
    <row r="1425" spans="1:48" x14ac:dyDescent="0.25">
      <c r="A1425" s="6">
        <v>11424</v>
      </c>
      <c r="B1425" s="6">
        <v>449811</v>
      </c>
      <c r="C1425" s="6">
        <v>5424924</v>
      </c>
      <c r="D1425" s="205">
        <v>11</v>
      </c>
      <c r="E1425" s="6" t="s">
        <v>212</v>
      </c>
      <c r="F1425" s="6">
        <v>1</v>
      </c>
      <c r="G1425" s="6">
        <v>150</v>
      </c>
      <c r="H1425" s="6">
        <v>150</v>
      </c>
      <c r="I1425" s="6">
        <v>180</v>
      </c>
      <c r="J1425" s="6">
        <f t="shared" si="132"/>
        <v>27000</v>
      </c>
      <c r="K1425" s="6"/>
      <c r="L1425" s="84">
        <f t="shared" si="134"/>
        <v>27551.020408163266</v>
      </c>
      <c r="M1425" s="7"/>
      <c r="N1425" s="7"/>
      <c r="O1425" s="7"/>
      <c r="P1425" s="7"/>
      <c r="Q1425" s="7"/>
      <c r="R1425" s="7"/>
      <c r="S1425" s="119" t="s">
        <v>53</v>
      </c>
      <c r="T1425" s="117">
        <v>1</v>
      </c>
      <c r="U1425" s="10">
        <v>27551.020408163266</v>
      </c>
      <c r="V1425" s="98">
        <f t="shared" si="135"/>
        <v>5.5094233176424957E-5</v>
      </c>
      <c r="W1425" s="119" t="s">
        <v>53</v>
      </c>
      <c r="X1425" s="117">
        <v>1</v>
      </c>
      <c r="Y1425" s="10">
        <v>27551.020408163266</v>
      </c>
      <c r="Z1425" s="98"/>
      <c r="AA1425" s="9">
        <v>184</v>
      </c>
      <c r="AB1425" s="119" t="s">
        <v>53</v>
      </c>
      <c r="AC1425" s="117">
        <v>1</v>
      </c>
      <c r="AD1425" s="10">
        <v>27551.020408163266</v>
      </c>
      <c r="AE1425" s="110">
        <f>(Tabelle1[[#This Row],[gesamter Wärmebedarf unter Berücksichtigung Wirkungsgrad Gasfeuerungsanlage (Gas) '[kWh/a'] 2030]]*0.7)/8760</f>
        <v>2.2015655577299413</v>
      </c>
      <c r="AF1425" s="8">
        <f t="shared" si="133"/>
        <v>5.3264217946585601E-5</v>
      </c>
      <c r="AG1425" s="119" t="s">
        <v>53</v>
      </c>
      <c r="AH1425" s="117">
        <v>1</v>
      </c>
      <c r="AI1425" s="10">
        <v>27551.020408163266</v>
      </c>
      <c r="AJ1425" s="98">
        <f t="shared" si="136"/>
        <v>2.6179992544963188E-5</v>
      </c>
      <c r="AK1425" s="119" t="s">
        <v>54</v>
      </c>
      <c r="AL1425" s="117">
        <v>1</v>
      </c>
      <c r="AM1425" s="10">
        <v>0</v>
      </c>
      <c r="AN1425" s="98"/>
      <c r="AO1425" s="119" t="s">
        <v>54</v>
      </c>
      <c r="AP1425" s="117">
        <v>1</v>
      </c>
      <c r="AQ1425" s="10">
        <v>0</v>
      </c>
      <c r="AR1425" s="98">
        <f t="shared" si="137"/>
        <v>0</v>
      </c>
      <c r="AS1425" s="119" t="s">
        <v>54</v>
      </c>
      <c r="AT1425" s="117">
        <v>1</v>
      </c>
      <c r="AU1425" s="10">
        <v>0</v>
      </c>
      <c r="AV1425" s="8"/>
    </row>
    <row r="1426" spans="1:48" x14ac:dyDescent="0.25">
      <c r="A1426" s="6">
        <v>11425</v>
      </c>
      <c r="B1426" s="6">
        <v>449818</v>
      </c>
      <c r="C1426" s="6">
        <v>5424934</v>
      </c>
      <c r="D1426" s="205">
        <v>10</v>
      </c>
      <c r="E1426" s="6" t="s">
        <v>195</v>
      </c>
      <c r="F1426" s="6">
        <v>1</v>
      </c>
      <c r="G1426" s="6">
        <v>90</v>
      </c>
      <c r="H1426" s="6">
        <v>90</v>
      </c>
      <c r="I1426" s="6">
        <v>180</v>
      </c>
      <c r="J1426" s="6">
        <f t="shared" si="132"/>
        <v>16200</v>
      </c>
      <c r="K1426" s="6"/>
      <c r="L1426" s="84">
        <f t="shared" si="134"/>
        <v>16530.612244897959</v>
      </c>
      <c r="M1426" s="7"/>
      <c r="N1426" s="7"/>
      <c r="O1426" s="7"/>
      <c r="P1426" s="7"/>
      <c r="Q1426" s="7"/>
      <c r="R1426" s="7"/>
      <c r="S1426" s="119" t="s">
        <v>53</v>
      </c>
      <c r="T1426" s="117">
        <v>1</v>
      </c>
      <c r="U1426" s="10">
        <v>16530.612244897959</v>
      </c>
      <c r="V1426" s="98">
        <f t="shared" si="135"/>
        <v>3.3056539905854972E-5</v>
      </c>
      <c r="W1426" s="119" t="s">
        <v>53</v>
      </c>
      <c r="X1426" s="117">
        <v>1</v>
      </c>
      <c r="Y1426" s="10">
        <v>16530.612244897959</v>
      </c>
      <c r="Z1426" s="98"/>
      <c r="AA1426" s="9">
        <v>4</v>
      </c>
      <c r="AB1426" s="119" t="s">
        <v>53</v>
      </c>
      <c r="AC1426" s="117">
        <v>1</v>
      </c>
      <c r="AD1426" s="10">
        <v>16530.612244897959</v>
      </c>
      <c r="AE1426" s="110">
        <f>(Tabelle1[[#This Row],[gesamter Wärmebedarf unter Berücksichtigung Wirkungsgrad Gasfeuerungsanlage (Gas) '[kWh/a'] 2030]]*0.7)/8760</f>
        <v>1.3209393346379648</v>
      </c>
      <c r="AF1426" s="8">
        <f t="shared" si="133"/>
        <v>3.1958530767951354E-5</v>
      </c>
      <c r="AG1426" s="119" t="s">
        <v>53</v>
      </c>
      <c r="AH1426" s="117">
        <v>1</v>
      </c>
      <c r="AI1426" s="10">
        <v>16530.612244897959</v>
      </c>
      <c r="AJ1426" s="98">
        <f t="shared" si="136"/>
        <v>1.5707995526977912E-5</v>
      </c>
      <c r="AK1426" s="119" t="s">
        <v>53</v>
      </c>
      <c r="AL1426" s="117">
        <v>1</v>
      </c>
      <c r="AM1426" s="10">
        <v>16530.612244897959</v>
      </c>
      <c r="AN1426" s="98"/>
      <c r="AO1426" s="119" t="s">
        <v>53</v>
      </c>
      <c r="AP1426" s="117">
        <v>1</v>
      </c>
      <c r="AQ1426" s="10">
        <v>16530.612244897959</v>
      </c>
      <c r="AR1426" s="98">
        <f t="shared" si="137"/>
        <v>1.5707995526977912E-5</v>
      </c>
      <c r="AS1426" s="119" t="s">
        <v>53</v>
      </c>
      <c r="AT1426" s="117">
        <v>1</v>
      </c>
      <c r="AU1426" s="10">
        <v>16530.612244897959</v>
      </c>
      <c r="AV1426" s="8"/>
    </row>
    <row r="1427" spans="1:48" x14ac:dyDescent="0.25">
      <c r="A1427" s="6">
        <v>11426</v>
      </c>
      <c r="B1427" s="6">
        <v>449832</v>
      </c>
      <c r="C1427" s="6">
        <v>5424931</v>
      </c>
      <c r="D1427" s="205">
        <v>23</v>
      </c>
      <c r="E1427" s="6" t="s">
        <v>212</v>
      </c>
      <c r="F1427" s="6">
        <v>1</v>
      </c>
      <c r="G1427" s="6">
        <v>150</v>
      </c>
      <c r="H1427" s="6">
        <v>150</v>
      </c>
      <c r="I1427" s="6">
        <v>120</v>
      </c>
      <c r="J1427" s="6">
        <f t="shared" si="132"/>
        <v>18000</v>
      </c>
      <c r="K1427" s="6"/>
      <c r="L1427" s="84">
        <f t="shared" si="134"/>
        <v>18367.34693877551</v>
      </c>
      <c r="M1427" s="7"/>
      <c r="N1427" s="7"/>
      <c r="O1427" s="7"/>
      <c r="P1427" s="7"/>
      <c r="Q1427" s="7"/>
      <c r="R1427" s="7"/>
      <c r="S1427" s="119" t="s">
        <v>53</v>
      </c>
      <c r="T1427" s="117">
        <v>1</v>
      </c>
      <c r="U1427" s="10">
        <v>18367.34693877551</v>
      </c>
      <c r="V1427" s="98">
        <f t="shared" si="135"/>
        <v>3.6729488784283305E-5</v>
      </c>
      <c r="W1427" s="119" t="s">
        <v>53</v>
      </c>
      <c r="X1427" s="117">
        <v>1</v>
      </c>
      <c r="Y1427" s="10">
        <v>18367.34693877551</v>
      </c>
      <c r="Z1427" s="98"/>
      <c r="AA1427" s="9">
        <v>703</v>
      </c>
      <c r="AB1427" s="119" t="s">
        <v>53</v>
      </c>
      <c r="AC1427" s="117">
        <v>1</v>
      </c>
      <c r="AD1427" s="10">
        <v>18367.34693877551</v>
      </c>
      <c r="AE1427" s="110">
        <f>(Tabelle1[[#This Row],[gesamter Wärmebedarf unter Berücksichtigung Wirkungsgrad Gasfeuerungsanlage (Gas) '[kWh/a'] 2030]]*0.7)/8760</f>
        <v>1.4677103718199609</v>
      </c>
      <c r="AF1427" s="8">
        <f t="shared" si="133"/>
        <v>3.5509478631057065E-5</v>
      </c>
      <c r="AG1427" s="119" t="s">
        <v>53</v>
      </c>
      <c r="AH1427" s="117">
        <v>1</v>
      </c>
      <c r="AI1427" s="10">
        <v>18367.34693877551</v>
      </c>
      <c r="AJ1427" s="98">
        <f t="shared" si="136"/>
        <v>1.7453328363308793E-5</v>
      </c>
      <c r="AK1427" s="119" t="s">
        <v>53</v>
      </c>
      <c r="AL1427" s="117">
        <v>1</v>
      </c>
      <c r="AM1427" s="10">
        <v>18367.34693877551</v>
      </c>
      <c r="AN1427" s="98"/>
      <c r="AO1427" s="119" t="s">
        <v>53</v>
      </c>
      <c r="AP1427" s="117">
        <v>1</v>
      </c>
      <c r="AQ1427" s="10">
        <v>18367.34693877551</v>
      </c>
      <c r="AR1427" s="98">
        <f t="shared" si="137"/>
        <v>1.7453328363308793E-5</v>
      </c>
      <c r="AS1427" s="119" t="s">
        <v>54</v>
      </c>
      <c r="AT1427" s="117">
        <v>1</v>
      </c>
      <c r="AU1427" s="10">
        <v>0</v>
      </c>
      <c r="AV1427" s="8"/>
    </row>
    <row r="1428" spans="1:48" x14ac:dyDescent="0.25">
      <c r="A1428" s="6">
        <v>11427</v>
      </c>
      <c r="B1428" s="6">
        <v>449834</v>
      </c>
      <c r="C1428" s="6">
        <v>5424956</v>
      </c>
      <c r="D1428" s="205">
        <v>10</v>
      </c>
      <c r="E1428" s="6" t="s">
        <v>212</v>
      </c>
      <c r="F1428" s="6">
        <v>1</v>
      </c>
      <c r="G1428" s="6">
        <v>150</v>
      </c>
      <c r="H1428" s="6">
        <v>150</v>
      </c>
      <c r="I1428" s="6">
        <v>120</v>
      </c>
      <c r="J1428" s="6">
        <f t="shared" si="132"/>
        <v>18000</v>
      </c>
      <c r="K1428" s="6"/>
      <c r="L1428" s="84">
        <f t="shared" si="134"/>
        <v>18367.34693877551</v>
      </c>
      <c r="M1428" s="7"/>
      <c r="N1428" s="7"/>
      <c r="O1428" s="7"/>
      <c r="P1428" s="7"/>
      <c r="Q1428" s="7"/>
      <c r="R1428" s="7"/>
      <c r="S1428" s="119" t="s">
        <v>53</v>
      </c>
      <c r="T1428" s="117">
        <v>1</v>
      </c>
      <c r="U1428" s="10">
        <v>18367.34693877551</v>
      </c>
      <c r="V1428" s="98">
        <f t="shared" si="135"/>
        <v>3.6729488784283305E-5</v>
      </c>
      <c r="W1428" s="119" t="s">
        <v>53</v>
      </c>
      <c r="X1428" s="117">
        <v>1</v>
      </c>
      <c r="Y1428" s="10">
        <v>18367.34693877551</v>
      </c>
      <c r="Z1428" s="98"/>
      <c r="AA1428" s="9">
        <v>1268</v>
      </c>
      <c r="AB1428" s="119" t="s">
        <v>53</v>
      </c>
      <c r="AC1428" s="117">
        <v>1</v>
      </c>
      <c r="AD1428" s="10">
        <v>18367.34693877551</v>
      </c>
      <c r="AE1428" s="110">
        <f>(Tabelle1[[#This Row],[gesamter Wärmebedarf unter Berücksichtigung Wirkungsgrad Gasfeuerungsanlage (Gas) '[kWh/a'] 2030]]*0.7)/8760</f>
        <v>1.4677103718199609</v>
      </c>
      <c r="AF1428" s="8">
        <f t="shared" si="133"/>
        <v>3.5509478631057065E-5</v>
      </c>
      <c r="AG1428" s="119" t="s">
        <v>54</v>
      </c>
      <c r="AH1428" s="117">
        <v>1</v>
      </c>
      <c r="AI1428" s="10">
        <v>0</v>
      </c>
      <c r="AJ1428" s="98">
        <f t="shared" si="136"/>
        <v>0</v>
      </c>
      <c r="AK1428" s="119" t="s">
        <v>54</v>
      </c>
      <c r="AL1428" s="117">
        <v>1</v>
      </c>
      <c r="AM1428" s="10">
        <v>0</v>
      </c>
      <c r="AN1428" s="98"/>
      <c r="AO1428" s="119" t="s">
        <v>54</v>
      </c>
      <c r="AP1428" s="117">
        <v>1</v>
      </c>
      <c r="AQ1428" s="10">
        <v>0</v>
      </c>
      <c r="AR1428" s="98">
        <f t="shared" si="137"/>
        <v>0</v>
      </c>
      <c r="AS1428" s="119" t="s">
        <v>54</v>
      </c>
      <c r="AT1428" s="117">
        <v>1</v>
      </c>
      <c r="AU1428" s="10">
        <v>0</v>
      </c>
      <c r="AV1428" s="8"/>
    </row>
    <row r="1429" spans="1:48" x14ac:dyDescent="0.25">
      <c r="A1429" s="6">
        <v>11428</v>
      </c>
      <c r="B1429" s="6">
        <v>449823</v>
      </c>
      <c r="C1429" s="6">
        <v>5424982</v>
      </c>
      <c r="D1429" s="205">
        <v>14</v>
      </c>
      <c r="E1429" s="6" t="s">
        <v>211</v>
      </c>
      <c r="F1429" s="6">
        <v>2</v>
      </c>
      <c r="G1429" s="6">
        <v>112</v>
      </c>
      <c r="H1429" s="6">
        <v>224</v>
      </c>
      <c r="I1429" s="6">
        <v>100</v>
      </c>
      <c r="J1429" s="6">
        <f t="shared" si="132"/>
        <v>22400</v>
      </c>
      <c r="K1429" s="6"/>
      <c r="L1429" s="84">
        <f t="shared" si="134"/>
        <v>22857.142857142859</v>
      </c>
      <c r="M1429" s="7"/>
      <c r="N1429" s="7"/>
      <c r="O1429" s="7"/>
      <c r="P1429" s="7"/>
      <c r="Q1429" s="7"/>
      <c r="R1429" s="7"/>
      <c r="S1429" s="119" t="s">
        <v>53</v>
      </c>
      <c r="T1429" s="117">
        <v>2</v>
      </c>
      <c r="U1429" s="10">
        <v>22857.142857142859</v>
      </c>
      <c r="V1429" s="98">
        <f t="shared" si="135"/>
        <v>4.570780826488589E-5</v>
      </c>
      <c r="W1429" s="119" t="s">
        <v>53</v>
      </c>
      <c r="X1429" s="117">
        <v>2</v>
      </c>
      <c r="Y1429" s="10">
        <v>22857.142857142859</v>
      </c>
      <c r="Z1429" s="98"/>
      <c r="AA1429" s="9">
        <v>1211</v>
      </c>
      <c r="AB1429" s="119" t="s">
        <v>53</v>
      </c>
      <c r="AC1429" s="117">
        <v>2</v>
      </c>
      <c r="AD1429" s="10">
        <v>22857.142857142859</v>
      </c>
      <c r="AE1429" s="110">
        <f>(Tabelle1[[#This Row],[gesamter Wärmebedarf unter Berücksichtigung Wirkungsgrad Gasfeuerungsanlage (Gas) '[kWh/a'] 2030]]*0.7)/8760</f>
        <v>1.8264840182648401</v>
      </c>
      <c r="AF1429" s="8">
        <f t="shared" si="133"/>
        <v>4.4189573407537686E-5</v>
      </c>
      <c r="AG1429" s="119" t="s">
        <v>53</v>
      </c>
      <c r="AH1429" s="117">
        <v>2</v>
      </c>
      <c r="AI1429" s="10">
        <v>22857.142857142859</v>
      </c>
      <c r="AJ1429" s="98">
        <f t="shared" si="136"/>
        <v>2.1719697518784275E-5</v>
      </c>
      <c r="AK1429" s="119" t="s">
        <v>53</v>
      </c>
      <c r="AL1429" s="117">
        <v>2</v>
      </c>
      <c r="AM1429" s="10">
        <v>22857.142857142859</v>
      </c>
      <c r="AN1429" s="98"/>
      <c r="AO1429" s="119" t="s">
        <v>54</v>
      </c>
      <c r="AP1429" s="117">
        <v>2</v>
      </c>
      <c r="AQ1429" s="10">
        <v>0</v>
      </c>
      <c r="AR1429" s="98">
        <f t="shared" si="137"/>
        <v>0</v>
      </c>
      <c r="AS1429" s="119" t="s">
        <v>54</v>
      </c>
      <c r="AT1429" s="117">
        <v>2</v>
      </c>
      <c r="AU1429" s="10">
        <v>0</v>
      </c>
      <c r="AV1429" s="8"/>
    </row>
    <row r="1430" spans="1:48" x14ac:dyDescent="0.25">
      <c r="A1430" s="6">
        <v>11429</v>
      </c>
      <c r="B1430" s="6">
        <v>449846</v>
      </c>
      <c r="C1430" s="6">
        <v>5424964</v>
      </c>
      <c r="D1430" s="205">
        <v>16</v>
      </c>
      <c r="E1430" s="6" t="s">
        <v>212</v>
      </c>
      <c r="F1430" s="6">
        <v>1</v>
      </c>
      <c r="G1430" s="6">
        <v>150</v>
      </c>
      <c r="H1430" s="6">
        <v>150</v>
      </c>
      <c r="I1430" s="6">
        <v>130</v>
      </c>
      <c r="J1430" s="6">
        <f t="shared" si="132"/>
        <v>19500</v>
      </c>
      <c r="K1430" s="6"/>
      <c r="L1430" s="84">
        <f t="shared" si="134"/>
        <v>19897.959183673469</v>
      </c>
      <c r="M1430" s="7"/>
      <c r="N1430" s="7"/>
      <c r="O1430" s="7"/>
      <c r="P1430" s="7"/>
      <c r="Q1430" s="7"/>
      <c r="R1430" s="7"/>
      <c r="S1430" s="119" t="s">
        <v>53</v>
      </c>
      <c r="T1430" s="117">
        <v>1</v>
      </c>
      <c r="U1430" s="10">
        <v>19897.959183673469</v>
      </c>
      <c r="V1430" s="98">
        <f t="shared" si="135"/>
        <v>3.9790279516306914E-5</v>
      </c>
      <c r="W1430" s="119" t="s">
        <v>53</v>
      </c>
      <c r="X1430" s="117">
        <v>1</v>
      </c>
      <c r="Y1430" s="10">
        <v>19897.959183673469</v>
      </c>
      <c r="Z1430" s="98"/>
      <c r="AA1430" s="9">
        <v>137</v>
      </c>
      <c r="AB1430" s="119" t="s">
        <v>53</v>
      </c>
      <c r="AC1430" s="117">
        <v>1</v>
      </c>
      <c r="AD1430" s="10">
        <v>19897.959183673469</v>
      </c>
      <c r="AE1430" s="110">
        <f>(Tabelle1[[#This Row],[gesamter Wärmebedarf unter Berücksichtigung Wirkungsgrad Gasfeuerungsanlage (Gas) '[kWh/a'] 2030]]*0.7)/8760</f>
        <v>1.5900195694716242</v>
      </c>
      <c r="AF1430" s="8">
        <f t="shared" si="133"/>
        <v>3.8468601850311814E-5</v>
      </c>
      <c r="AG1430" s="119" t="s">
        <v>53</v>
      </c>
      <c r="AH1430" s="117">
        <v>1</v>
      </c>
      <c r="AI1430" s="10">
        <v>19897.959183673469</v>
      </c>
      <c r="AJ1430" s="98">
        <f t="shared" si="136"/>
        <v>1.8907772393584524E-5</v>
      </c>
      <c r="AK1430" s="119" t="s">
        <v>53</v>
      </c>
      <c r="AL1430" s="117">
        <v>1</v>
      </c>
      <c r="AM1430" s="10">
        <v>19897.959183673469</v>
      </c>
      <c r="AN1430" s="98"/>
      <c r="AO1430" s="119" t="s">
        <v>53</v>
      </c>
      <c r="AP1430" s="117">
        <v>1</v>
      </c>
      <c r="AQ1430" s="10">
        <v>19897.959183673469</v>
      </c>
      <c r="AR1430" s="98">
        <f t="shared" si="137"/>
        <v>1.8907772393584524E-5</v>
      </c>
      <c r="AS1430" s="119" t="s">
        <v>54</v>
      </c>
      <c r="AT1430" s="117">
        <v>1</v>
      </c>
      <c r="AU1430" s="10">
        <v>0</v>
      </c>
      <c r="AV1430" s="8"/>
    </row>
    <row r="1431" spans="1:48" x14ac:dyDescent="0.25">
      <c r="A1431" s="6">
        <v>11430</v>
      </c>
      <c r="B1431" s="6">
        <v>449833</v>
      </c>
      <c r="C1431" s="6">
        <v>5424994</v>
      </c>
      <c r="D1431" s="205">
        <v>13</v>
      </c>
      <c r="E1431" s="75" t="s">
        <v>210</v>
      </c>
      <c r="F1431" s="6">
        <v>6.73</v>
      </c>
      <c r="G1431" s="6">
        <v>70</v>
      </c>
      <c r="H1431" s="6">
        <v>471.1</v>
      </c>
      <c r="I1431" s="6">
        <v>220</v>
      </c>
      <c r="J1431" s="6">
        <f t="shared" si="132"/>
        <v>103642</v>
      </c>
      <c r="K1431" s="6"/>
      <c r="L1431" s="84">
        <f t="shared" si="134"/>
        <v>105757.14285714286</v>
      </c>
      <c r="M1431" s="7"/>
      <c r="N1431" s="7"/>
      <c r="O1431" s="7"/>
      <c r="P1431" s="7"/>
      <c r="Q1431" s="7"/>
      <c r="R1431" s="7"/>
      <c r="S1431" s="119" t="s">
        <v>53</v>
      </c>
      <c r="T1431" s="117">
        <v>6.73</v>
      </c>
      <c r="U1431" s="10">
        <v>105757.14285714286</v>
      </c>
      <c r="V1431" s="98">
        <f t="shared" si="135"/>
        <v>2.1148431536559392E-4</v>
      </c>
      <c r="W1431" s="119" t="s">
        <v>53</v>
      </c>
      <c r="X1431" s="117">
        <v>6.73</v>
      </c>
      <c r="Y1431" s="10">
        <v>105757.14285714286</v>
      </c>
      <c r="Z1431" s="98"/>
      <c r="AA1431" s="9">
        <v>1351</v>
      </c>
      <c r="AB1431" s="119" t="s">
        <v>53</v>
      </c>
      <c r="AC1431" s="117">
        <v>6.73</v>
      </c>
      <c r="AD1431" s="10">
        <v>105757.14285714286</v>
      </c>
      <c r="AE1431" s="110">
        <f>(Tabelle1[[#This Row],[gesamter Wärmebedarf unter Berücksichtigung Wirkungsgrad Gasfeuerungsanlage (Gas) '[kWh/a'] 2030]]*0.7)/8760</f>
        <v>8.4509132420091326</v>
      </c>
      <c r="AF1431" s="8">
        <f t="shared" si="133"/>
        <v>2.0445963246000092E-4</v>
      </c>
      <c r="AG1431" s="119" t="s">
        <v>53</v>
      </c>
      <c r="AH1431" s="117">
        <v>6.73</v>
      </c>
      <c r="AI1431" s="10">
        <v>105757.14285714286</v>
      </c>
      <c r="AJ1431" s="98">
        <f t="shared" si="136"/>
        <v>1.0049432545722499E-4</v>
      </c>
      <c r="AK1431" s="119" t="s">
        <v>53</v>
      </c>
      <c r="AL1431" s="117">
        <v>6.73</v>
      </c>
      <c r="AM1431" s="10">
        <v>105757.14285714286</v>
      </c>
      <c r="AN1431" s="98"/>
      <c r="AO1431" s="119" t="s">
        <v>53</v>
      </c>
      <c r="AP1431" s="117">
        <v>6.73</v>
      </c>
      <c r="AQ1431" s="10">
        <v>105757.14285714286</v>
      </c>
      <c r="AR1431" s="98">
        <f t="shared" si="137"/>
        <v>1.0049432545722499E-4</v>
      </c>
      <c r="AS1431" s="119" t="s">
        <v>53</v>
      </c>
      <c r="AT1431" s="117">
        <v>6.73</v>
      </c>
      <c r="AU1431" s="10">
        <v>105757.14285714286</v>
      </c>
      <c r="AV1431" s="8"/>
    </row>
    <row r="1432" spans="1:48" x14ac:dyDescent="0.25">
      <c r="A1432" s="6">
        <v>11431</v>
      </c>
      <c r="B1432" s="6">
        <v>449812</v>
      </c>
      <c r="C1432" s="6">
        <v>5424964</v>
      </c>
      <c r="D1432" s="205">
        <v>12</v>
      </c>
      <c r="E1432" s="6" t="s">
        <v>211</v>
      </c>
      <c r="F1432" s="6">
        <v>2</v>
      </c>
      <c r="G1432" s="6">
        <v>112</v>
      </c>
      <c r="H1432" s="6">
        <v>224</v>
      </c>
      <c r="I1432" s="6">
        <v>180</v>
      </c>
      <c r="J1432" s="6">
        <f t="shared" si="132"/>
        <v>40320</v>
      </c>
      <c r="K1432" s="6"/>
      <c r="L1432" s="84">
        <f t="shared" si="134"/>
        <v>41142.857142857145</v>
      </c>
      <c r="M1432" s="7"/>
      <c r="N1432" s="7"/>
      <c r="O1432" s="7"/>
      <c r="P1432" s="7"/>
      <c r="Q1432" s="7"/>
      <c r="R1432" s="7"/>
      <c r="S1432" s="119" t="s">
        <v>53</v>
      </c>
      <c r="T1432" s="117">
        <v>2</v>
      </c>
      <c r="U1432" s="10">
        <v>41142.857142857145</v>
      </c>
      <c r="V1432" s="98">
        <f t="shared" si="135"/>
        <v>8.2274054876794602E-5</v>
      </c>
      <c r="W1432" s="119" t="s">
        <v>53</v>
      </c>
      <c r="X1432" s="117">
        <v>2</v>
      </c>
      <c r="Y1432" s="10">
        <v>41142.857142857145</v>
      </c>
      <c r="Z1432" s="98"/>
      <c r="AA1432" s="9">
        <v>935</v>
      </c>
      <c r="AB1432" s="119" t="s">
        <v>53</v>
      </c>
      <c r="AC1432" s="117">
        <v>2</v>
      </c>
      <c r="AD1432" s="10">
        <v>41142.857142857145</v>
      </c>
      <c r="AE1432" s="110">
        <f>(Tabelle1[[#This Row],[gesamter Wärmebedarf unter Berücksichtigung Wirkungsgrad Gasfeuerungsanlage (Gas) '[kWh/a'] 2030]]*0.7)/8760</f>
        <v>3.2876712328767121</v>
      </c>
      <c r="AF1432" s="8">
        <f t="shared" si="133"/>
        <v>7.9541232133567823E-5</v>
      </c>
      <c r="AG1432" s="119" t="s">
        <v>53</v>
      </c>
      <c r="AH1432" s="117">
        <v>2</v>
      </c>
      <c r="AI1432" s="10">
        <v>41142.857142857145</v>
      </c>
      <c r="AJ1432" s="98">
        <f t="shared" si="136"/>
        <v>3.9095455533811699E-5</v>
      </c>
      <c r="AK1432" s="119" t="s">
        <v>53</v>
      </c>
      <c r="AL1432" s="117">
        <v>2</v>
      </c>
      <c r="AM1432" s="10">
        <v>41142.857142857145</v>
      </c>
      <c r="AN1432" s="98"/>
      <c r="AO1432" s="119" t="s">
        <v>54</v>
      </c>
      <c r="AP1432" s="117">
        <v>2</v>
      </c>
      <c r="AQ1432" s="10">
        <v>0</v>
      </c>
      <c r="AR1432" s="98">
        <f t="shared" si="137"/>
        <v>0</v>
      </c>
      <c r="AS1432" s="119" t="s">
        <v>54</v>
      </c>
      <c r="AT1432" s="117">
        <v>2</v>
      </c>
      <c r="AU1432" s="10">
        <v>0</v>
      </c>
      <c r="AV1432" s="8"/>
    </row>
    <row r="1433" spans="1:48" x14ac:dyDescent="0.25">
      <c r="A1433" s="6">
        <v>11432</v>
      </c>
      <c r="B1433" s="6">
        <v>449858</v>
      </c>
      <c r="C1433" s="6">
        <v>5424988</v>
      </c>
      <c r="D1433" s="205">
        <v>11</v>
      </c>
      <c r="E1433" s="6" t="s">
        <v>195</v>
      </c>
      <c r="F1433" s="6">
        <v>1</v>
      </c>
      <c r="G1433" s="6">
        <v>90</v>
      </c>
      <c r="H1433" s="6">
        <v>90</v>
      </c>
      <c r="I1433" s="6">
        <v>100</v>
      </c>
      <c r="J1433" s="6">
        <f t="shared" si="132"/>
        <v>9000</v>
      </c>
      <c r="K1433" s="6"/>
      <c r="L1433" s="84">
        <f t="shared" si="134"/>
        <v>9183.6734693877552</v>
      </c>
      <c r="M1433" s="7"/>
      <c r="N1433" s="7"/>
      <c r="O1433" s="7"/>
      <c r="P1433" s="7"/>
      <c r="Q1433" s="7"/>
      <c r="R1433" s="7"/>
      <c r="S1433" s="119" t="s">
        <v>53</v>
      </c>
      <c r="T1433" s="117">
        <v>1</v>
      </c>
      <c r="U1433" s="10">
        <v>9183.6734693877552</v>
      </c>
      <c r="V1433" s="98">
        <f t="shared" si="135"/>
        <v>1.8364744392141652E-5</v>
      </c>
      <c r="W1433" s="119" t="s">
        <v>53</v>
      </c>
      <c r="X1433" s="117">
        <v>1</v>
      </c>
      <c r="Y1433" s="10">
        <v>9183.6734693877552</v>
      </c>
      <c r="Z1433" s="98"/>
      <c r="AA1433" s="9">
        <v>1616</v>
      </c>
      <c r="AB1433" s="119" t="s">
        <v>53</v>
      </c>
      <c r="AC1433" s="117">
        <v>1</v>
      </c>
      <c r="AD1433" s="10">
        <v>9183.6734693877552</v>
      </c>
      <c r="AE1433" s="110">
        <f>(Tabelle1[[#This Row],[gesamter Wärmebedarf unter Berücksichtigung Wirkungsgrad Gasfeuerungsanlage (Gas) '[kWh/a'] 2030]]*0.7)/8760</f>
        <v>0.73385518590998045</v>
      </c>
      <c r="AF1433" s="8">
        <f t="shared" si="133"/>
        <v>1.7754739315528532E-5</v>
      </c>
      <c r="AG1433" s="119" t="s">
        <v>53</v>
      </c>
      <c r="AH1433" s="117">
        <v>1</v>
      </c>
      <c r="AI1433" s="10">
        <v>9183.6734693877552</v>
      </c>
      <c r="AJ1433" s="98">
        <f t="shared" si="136"/>
        <v>8.7266641816543967E-6</v>
      </c>
      <c r="AK1433" s="119" t="s">
        <v>53</v>
      </c>
      <c r="AL1433" s="117">
        <v>1</v>
      </c>
      <c r="AM1433" s="10">
        <v>9183.6734693877552</v>
      </c>
      <c r="AN1433" s="98"/>
      <c r="AO1433" s="119" t="s">
        <v>53</v>
      </c>
      <c r="AP1433" s="117">
        <v>1</v>
      </c>
      <c r="AQ1433" s="10">
        <v>9183.6734693877552</v>
      </c>
      <c r="AR1433" s="98">
        <f t="shared" si="137"/>
        <v>8.7266641816543967E-6</v>
      </c>
      <c r="AS1433" s="119" t="s">
        <v>53</v>
      </c>
      <c r="AT1433" s="117">
        <v>1</v>
      </c>
      <c r="AU1433" s="10">
        <v>9183.6734693877552</v>
      </c>
      <c r="AV1433" s="8"/>
    </row>
    <row r="1434" spans="1:48" x14ac:dyDescent="0.25">
      <c r="A1434" s="6">
        <v>11433</v>
      </c>
      <c r="B1434" s="6">
        <v>449882</v>
      </c>
      <c r="C1434" s="6">
        <v>5424988</v>
      </c>
      <c r="D1434" s="205">
        <v>30</v>
      </c>
      <c r="E1434" s="6" t="s">
        <v>211</v>
      </c>
      <c r="F1434" s="6">
        <v>2</v>
      </c>
      <c r="G1434" s="6">
        <v>112</v>
      </c>
      <c r="H1434" s="6">
        <v>224</v>
      </c>
      <c r="I1434" s="6">
        <v>100</v>
      </c>
      <c r="J1434" s="6">
        <f t="shared" si="132"/>
        <v>22400</v>
      </c>
      <c r="K1434" s="6"/>
      <c r="L1434" s="84">
        <f t="shared" si="134"/>
        <v>22857.142857142859</v>
      </c>
      <c r="M1434" s="7"/>
      <c r="N1434" s="7"/>
      <c r="O1434" s="7"/>
      <c r="P1434" s="7"/>
      <c r="Q1434" s="7"/>
      <c r="R1434" s="7"/>
      <c r="S1434" s="119" t="s">
        <v>54</v>
      </c>
      <c r="T1434" s="117">
        <v>2</v>
      </c>
      <c r="U1434" s="10">
        <v>0</v>
      </c>
      <c r="V1434" s="98">
        <f t="shared" si="135"/>
        <v>0</v>
      </c>
      <c r="W1434" s="119" t="s">
        <v>53</v>
      </c>
      <c r="X1434" s="117">
        <v>2</v>
      </c>
      <c r="Y1434" s="10">
        <v>22857.142857142859</v>
      </c>
      <c r="Z1434" s="98"/>
      <c r="AA1434" s="9">
        <v>468</v>
      </c>
      <c r="AB1434" s="119" t="s">
        <v>53</v>
      </c>
      <c r="AC1434" s="117">
        <v>2</v>
      </c>
      <c r="AD1434" s="10">
        <v>22857.142857142859</v>
      </c>
      <c r="AE1434" s="110">
        <f>(Tabelle1[[#This Row],[gesamter Wärmebedarf unter Berücksichtigung Wirkungsgrad Gasfeuerungsanlage (Gas) '[kWh/a'] 2030]]*0.7)/8760</f>
        <v>1.8264840182648401</v>
      </c>
      <c r="AF1434" s="8">
        <f t="shared" si="133"/>
        <v>4.4189573407537686E-5</v>
      </c>
      <c r="AG1434" s="119" t="s">
        <v>53</v>
      </c>
      <c r="AH1434" s="117">
        <v>2</v>
      </c>
      <c r="AI1434" s="10">
        <v>22857.142857142859</v>
      </c>
      <c r="AJ1434" s="98">
        <f t="shared" si="136"/>
        <v>2.1719697518784275E-5</v>
      </c>
      <c r="AK1434" s="119" t="s">
        <v>53</v>
      </c>
      <c r="AL1434" s="117">
        <v>2</v>
      </c>
      <c r="AM1434" s="10">
        <v>22857.142857142859</v>
      </c>
      <c r="AN1434" s="98"/>
      <c r="AO1434" s="119" t="s">
        <v>53</v>
      </c>
      <c r="AP1434" s="117">
        <v>2</v>
      </c>
      <c r="AQ1434" s="10">
        <v>22857.142857142859</v>
      </c>
      <c r="AR1434" s="98">
        <f t="shared" si="137"/>
        <v>2.1719697518784275E-5</v>
      </c>
      <c r="AS1434" s="119" t="s">
        <v>53</v>
      </c>
      <c r="AT1434" s="117">
        <v>2</v>
      </c>
      <c r="AU1434" s="10">
        <v>22857.142857142859</v>
      </c>
      <c r="AV1434" s="8"/>
    </row>
    <row r="1435" spans="1:48" x14ac:dyDescent="0.25">
      <c r="A1435" s="6">
        <v>11434</v>
      </c>
      <c r="B1435" s="6">
        <v>449847</v>
      </c>
      <c r="C1435" s="6">
        <v>5425010</v>
      </c>
      <c r="D1435" s="205">
        <v>11</v>
      </c>
      <c r="E1435" s="6" t="s">
        <v>212</v>
      </c>
      <c r="F1435" s="6">
        <v>1</v>
      </c>
      <c r="G1435" s="6">
        <v>150</v>
      </c>
      <c r="H1435" s="6">
        <v>150</v>
      </c>
      <c r="I1435" s="6">
        <v>220</v>
      </c>
      <c r="J1435" s="6">
        <f t="shared" si="132"/>
        <v>33000</v>
      </c>
      <c r="K1435" s="6"/>
      <c r="L1435" s="84">
        <f t="shared" si="134"/>
        <v>33673.469387755104</v>
      </c>
      <c r="M1435" s="7"/>
      <c r="N1435" s="7"/>
      <c r="O1435" s="7"/>
      <c r="P1435" s="7"/>
      <c r="Q1435" s="7"/>
      <c r="R1435" s="7"/>
      <c r="S1435" s="119" t="s">
        <v>54</v>
      </c>
      <c r="T1435" s="117">
        <v>1</v>
      </c>
      <c r="U1435" s="10">
        <v>0</v>
      </c>
      <c r="V1435" s="98">
        <f t="shared" si="135"/>
        <v>0</v>
      </c>
      <c r="W1435" s="119" t="s">
        <v>54</v>
      </c>
      <c r="X1435" s="117">
        <v>1</v>
      </c>
      <c r="Y1435" s="10">
        <v>0</v>
      </c>
      <c r="Z1435" s="98"/>
      <c r="AA1435" s="9">
        <v>1017</v>
      </c>
      <c r="AB1435" s="119" t="s">
        <v>54</v>
      </c>
      <c r="AC1435" s="117">
        <v>1</v>
      </c>
      <c r="AD1435" s="10">
        <v>0</v>
      </c>
      <c r="AE1435" s="110">
        <f>(Tabelle1[[#This Row],[gesamter Wärmebedarf unter Berücksichtigung Wirkungsgrad Gasfeuerungsanlage (Gas) '[kWh/a'] 2030]]*0.7)/8760</f>
        <v>0</v>
      </c>
      <c r="AF1435" s="8">
        <f t="shared" si="133"/>
        <v>0</v>
      </c>
      <c r="AG1435" s="119" t="s">
        <v>54</v>
      </c>
      <c r="AH1435" s="117">
        <v>1</v>
      </c>
      <c r="AI1435" s="10">
        <v>0</v>
      </c>
      <c r="AJ1435" s="98">
        <f t="shared" si="136"/>
        <v>0</v>
      </c>
      <c r="AK1435" s="119" t="s">
        <v>54</v>
      </c>
      <c r="AL1435" s="117">
        <v>1</v>
      </c>
      <c r="AM1435" s="10">
        <v>0</v>
      </c>
      <c r="AN1435" s="98"/>
      <c r="AO1435" s="119" t="s">
        <v>54</v>
      </c>
      <c r="AP1435" s="117">
        <v>1</v>
      </c>
      <c r="AQ1435" s="10">
        <v>0</v>
      </c>
      <c r="AR1435" s="98">
        <f t="shared" si="137"/>
        <v>0</v>
      </c>
      <c r="AS1435" s="119" t="s">
        <v>54</v>
      </c>
      <c r="AT1435" s="117">
        <v>1</v>
      </c>
      <c r="AU1435" s="10">
        <v>0</v>
      </c>
      <c r="AV1435" s="8"/>
    </row>
    <row r="1436" spans="1:48" x14ac:dyDescent="0.25">
      <c r="A1436" s="6">
        <v>11435</v>
      </c>
      <c r="B1436" s="6">
        <v>449869</v>
      </c>
      <c r="C1436" s="6">
        <v>5425003</v>
      </c>
      <c r="D1436" s="205">
        <v>11</v>
      </c>
      <c r="E1436" s="6" t="s">
        <v>212</v>
      </c>
      <c r="F1436" s="6">
        <v>1</v>
      </c>
      <c r="G1436" s="6">
        <v>150</v>
      </c>
      <c r="H1436" s="6">
        <v>150</v>
      </c>
      <c r="I1436" s="6">
        <v>230</v>
      </c>
      <c r="J1436" s="6">
        <f t="shared" si="132"/>
        <v>34500</v>
      </c>
      <c r="K1436" s="6"/>
      <c r="L1436" s="84">
        <f t="shared" si="134"/>
        <v>35204.081632653062</v>
      </c>
      <c r="M1436" s="7"/>
      <c r="N1436" s="7"/>
      <c r="O1436" s="7"/>
      <c r="P1436" s="7"/>
      <c r="Q1436" s="7"/>
      <c r="R1436" s="7"/>
      <c r="S1436" s="119" t="s">
        <v>54</v>
      </c>
      <c r="T1436" s="117">
        <v>1</v>
      </c>
      <c r="U1436" s="10">
        <v>0</v>
      </c>
      <c r="V1436" s="98">
        <f t="shared" si="135"/>
        <v>0</v>
      </c>
      <c r="W1436" s="119" t="s">
        <v>54</v>
      </c>
      <c r="X1436" s="117">
        <v>1</v>
      </c>
      <c r="Y1436" s="10">
        <v>0</v>
      </c>
      <c r="Z1436" s="98"/>
      <c r="AA1436" s="9">
        <v>710</v>
      </c>
      <c r="AB1436" s="119" t="s">
        <v>54</v>
      </c>
      <c r="AC1436" s="117">
        <v>1</v>
      </c>
      <c r="AD1436" s="10">
        <v>0</v>
      </c>
      <c r="AE1436" s="110">
        <f>(Tabelle1[[#This Row],[gesamter Wärmebedarf unter Berücksichtigung Wirkungsgrad Gasfeuerungsanlage (Gas) '[kWh/a'] 2030]]*0.7)/8760</f>
        <v>0</v>
      </c>
      <c r="AF1436" s="8">
        <f t="shared" si="133"/>
        <v>0</v>
      </c>
      <c r="AG1436" s="119" t="s">
        <v>54</v>
      </c>
      <c r="AH1436" s="117">
        <v>1</v>
      </c>
      <c r="AI1436" s="10">
        <v>0</v>
      </c>
      <c r="AJ1436" s="98">
        <f t="shared" si="136"/>
        <v>0</v>
      </c>
      <c r="AK1436" s="119" t="s">
        <v>54</v>
      </c>
      <c r="AL1436" s="117">
        <v>1</v>
      </c>
      <c r="AM1436" s="10">
        <v>0</v>
      </c>
      <c r="AN1436" s="98"/>
      <c r="AO1436" s="119" t="s">
        <v>54</v>
      </c>
      <c r="AP1436" s="117">
        <v>1</v>
      </c>
      <c r="AQ1436" s="10">
        <v>0</v>
      </c>
      <c r="AR1436" s="98">
        <f t="shared" si="137"/>
        <v>0</v>
      </c>
      <c r="AS1436" s="119" t="s">
        <v>54</v>
      </c>
      <c r="AT1436" s="117">
        <v>1</v>
      </c>
      <c r="AU1436" s="10">
        <v>0</v>
      </c>
      <c r="AV1436" s="8"/>
    </row>
    <row r="1437" spans="1:48" x14ac:dyDescent="0.25">
      <c r="A1437" s="6">
        <v>11436</v>
      </c>
      <c r="B1437" s="6">
        <v>449877</v>
      </c>
      <c r="C1437" s="6">
        <v>5425011</v>
      </c>
      <c r="D1437" s="205">
        <v>13</v>
      </c>
      <c r="E1437" s="75" t="s">
        <v>210</v>
      </c>
      <c r="F1437" s="6">
        <v>6.73</v>
      </c>
      <c r="G1437" s="6">
        <v>70</v>
      </c>
      <c r="H1437" s="6">
        <v>471.1</v>
      </c>
      <c r="I1437" s="6">
        <v>190</v>
      </c>
      <c r="J1437" s="6">
        <f t="shared" si="132"/>
        <v>89509</v>
      </c>
      <c r="K1437" s="6"/>
      <c r="L1437" s="84">
        <f t="shared" si="134"/>
        <v>91335.71428571429</v>
      </c>
      <c r="M1437" s="7"/>
      <c r="N1437" s="7"/>
      <c r="O1437" s="7"/>
      <c r="P1437" s="7"/>
      <c r="Q1437" s="7"/>
      <c r="R1437" s="7"/>
      <c r="S1437" s="119" t="s">
        <v>54</v>
      </c>
      <c r="T1437" s="117">
        <v>6.73</v>
      </c>
      <c r="U1437" s="10">
        <v>0</v>
      </c>
      <c r="V1437" s="98">
        <f t="shared" si="135"/>
        <v>0</v>
      </c>
      <c r="W1437" s="119" t="s">
        <v>54</v>
      </c>
      <c r="X1437" s="117">
        <v>6.73</v>
      </c>
      <c r="Y1437" s="10">
        <v>0</v>
      </c>
      <c r="Z1437" s="98"/>
      <c r="AA1437" s="9">
        <v>963</v>
      </c>
      <c r="AB1437" s="119" t="s">
        <v>54</v>
      </c>
      <c r="AC1437" s="117">
        <v>6.73</v>
      </c>
      <c r="AD1437" s="10">
        <v>0</v>
      </c>
      <c r="AE1437" s="110">
        <f>(Tabelle1[[#This Row],[gesamter Wärmebedarf unter Berücksichtigung Wirkungsgrad Gasfeuerungsanlage (Gas) '[kWh/a'] 2030]]*0.7)/8760</f>
        <v>0</v>
      </c>
      <c r="AF1437" s="8">
        <f t="shared" si="133"/>
        <v>0</v>
      </c>
      <c r="AG1437" s="119" t="s">
        <v>54</v>
      </c>
      <c r="AH1437" s="117">
        <v>6.73</v>
      </c>
      <c r="AI1437" s="10">
        <v>0</v>
      </c>
      <c r="AJ1437" s="98">
        <f t="shared" si="136"/>
        <v>0</v>
      </c>
      <c r="AK1437" s="119" t="s">
        <v>54</v>
      </c>
      <c r="AL1437" s="117">
        <v>6.73</v>
      </c>
      <c r="AM1437" s="10">
        <v>0</v>
      </c>
      <c r="AN1437" s="98"/>
      <c r="AO1437" s="119" t="s">
        <v>54</v>
      </c>
      <c r="AP1437" s="117">
        <v>6.73</v>
      </c>
      <c r="AQ1437" s="10">
        <v>0</v>
      </c>
      <c r="AR1437" s="98">
        <f t="shared" si="137"/>
        <v>0</v>
      </c>
      <c r="AS1437" s="119" t="s">
        <v>54</v>
      </c>
      <c r="AT1437" s="117">
        <v>6.73</v>
      </c>
      <c r="AU1437" s="10">
        <v>0</v>
      </c>
      <c r="AV1437" s="8"/>
    </row>
    <row r="1438" spans="1:48" x14ac:dyDescent="0.25">
      <c r="A1438" s="6">
        <v>11437</v>
      </c>
      <c r="B1438" s="6">
        <v>449849</v>
      </c>
      <c r="C1438" s="6">
        <v>5425086</v>
      </c>
      <c r="D1438" s="205">
        <v>14</v>
      </c>
      <c r="E1438" s="6" t="s">
        <v>211</v>
      </c>
      <c r="F1438" s="6">
        <v>2</v>
      </c>
      <c r="G1438" s="6">
        <v>112</v>
      </c>
      <c r="H1438" s="6">
        <v>224</v>
      </c>
      <c r="I1438" s="6">
        <v>110</v>
      </c>
      <c r="J1438" s="6">
        <f t="shared" si="132"/>
        <v>24640</v>
      </c>
      <c r="K1438" s="6"/>
      <c r="L1438" s="84">
        <f t="shared" si="134"/>
        <v>25142.857142857145</v>
      </c>
      <c r="M1438" s="7"/>
      <c r="N1438" s="7"/>
      <c r="O1438" s="7"/>
      <c r="P1438" s="7"/>
      <c r="Q1438" s="7"/>
      <c r="R1438" s="7"/>
      <c r="S1438" s="119" t="s">
        <v>53</v>
      </c>
      <c r="T1438" s="117">
        <v>2</v>
      </c>
      <c r="U1438" s="10">
        <v>25142.857142857145</v>
      </c>
      <c r="V1438" s="98">
        <f t="shared" si="135"/>
        <v>5.0278589091374486E-5</v>
      </c>
      <c r="W1438" s="119" t="s">
        <v>53</v>
      </c>
      <c r="X1438" s="117">
        <v>2</v>
      </c>
      <c r="Y1438" s="10">
        <v>25142.857142857145</v>
      </c>
      <c r="Z1438" s="98"/>
      <c r="AA1438" s="9">
        <v>458</v>
      </c>
      <c r="AB1438" s="119" t="s">
        <v>53</v>
      </c>
      <c r="AC1438" s="117">
        <v>2</v>
      </c>
      <c r="AD1438" s="10">
        <v>25142.857142857145</v>
      </c>
      <c r="AE1438" s="110">
        <f>(Tabelle1[[#This Row],[gesamter Wärmebedarf unter Berücksichtigung Wirkungsgrad Gasfeuerungsanlage (Gas) '[kWh/a'] 2030]]*0.7)/8760</f>
        <v>2.0091324200913241</v>
      </c>
      <c r="AF1438" s="8">
        <f t="shared" si="133"/>
        <v>4.8608530748291453E-5</v>
      </c>
      <c r="AG1438" s="119" t="s">
        <v>53</v>
      </c>
      <c r="AH1438" s="117">
        <v>2</v>
      </c>
      <c r="AI1438" s="10">
        <v>25142.857142857145</v>
      </c>
      <c r="AJ1438" s="98">
        <f t="shared" si="136"/>
        <v>2.3891667270662704E-5</v>
      </c>
      <c r="AK1438" s="119" t="s">
        <v>53</v>
      </c>
      <c r="AL1438" s="117">
        <v>2</v>
      </c>
      <c r="AM1438" s="10">
        <v>25142.857142857145</v>
      </c>
      <c r="AN1438" s="98"/>
      <c r="AO1438" s="119" t="s">
        <v>53</v>
      </c>
      <c r="AP1438" s="117">
        <v>2</v>
      </c>
      <c r="AQ1438" s="10">
        <v>25142.857142857145</v>
      </c>
      <c r="AR1438" s="98">
        <f t="shared" si="137"/>
        <v>2.3891667270662704E-5</v>
      </c>
      <c r="AS1438" s="119" t="s">
        <v>53</v>
      </c>
      <c r="AT1438" s="117">
        <v>2</v>
      </c>
      <c r="AU1438" s="10">
        <v>25142.857142857145</v>
      </c>
      <c r="AV1438" s="8"/>
    </row>
    <row r="1439" spans="1:48" x14ac:dyDescent="0.25">
      <c r="A1439" s="6">
        <v>11438</v>
      </c>
      <c r="B1439" s="6">
        <v>449862</v>
      </c>
      <c r="C1439" s="6">
        <v>5425079</v>
      </c>
      <c r="D1439" s="205">
        <v>16</v>
      </c>
      <c r="E1439" s="6" t="s">
        <v>212</v>
      </c>
      <c r="F1439" s="6">
        <v>1</v>
      </c>
      <c r="G1439" s="6">
        <v>150</v>
      </c>
      <c r="H1439" s="6">
        <v>150</v>
      </c>
      <c r="I1439" s="6">
        <v>300</v>
      </c>
      <c r="J1439" s="6">
        <f t="shared" si="132"/>
        <v>45000</v>
      </c>
      <c r="K1439" s="6"/>
      <c r="L1439" s="84">
        <f t="shared" si="134"/>
        <v>45918.36734693878</v>
      </c>
      <c r="M1439" s="7"/>
      <c r="N1439" s="7"/>
      <c r="O1439" s="7"/>
      <c r="P1439" s="7"/>
      <c r="Q1439" s="7"/>
      <c r="R1439" s="7"/>
      <c r="S1439" s="119" t="s">
        <v>54</v>
      </c>
      <c r="T1439" s="117">
        <v>1</v>
      </c>
      <c r="U1439" s="10">
        <v>0</v>
      </c>
      <c r="V1439" s="98">
        <f t="shared" si="135"/>
        <v>0</v>
      </c>
      <c r="W1439" s="119" t="s">
        <v>54</v>
      </c>
      <c r="X1439" s="117">
        <v>1</v>
      </c>
      <c r="Y1439" s="10">
        <v>0</v>
      </c>
      <c r="Z1439" s="98"/>
      <c r="AA1439" s="9">
        <v>671</v>
      </c>
      <c r="AB1439" s="119" t="s">
        <v>54</v>
      </c>
      <c r="AC1439" s="117">
        <v>1</v>
      </c>
      <c r="AD1439" s="10">
        <v>0</v>
      </c>
      <c r="AE1439" s="110">
        <f>(Tabelle1[[#This Row],[gesamter Wärmebedarf unter Berücksichtigung Wirkungsgrad Gasfeuerungsanlage (Gas) '[kWh/a'] 2030]]*0.7)/8760</f>
        <v>0</v>
      </c>
      <c r="AF1439" s="8">
        <f t="shared" si="133"/>
        <v>0</v>
      </c>
      <c r="AG1439" s="119" t="s">
        <v>54</v>
      </c>
      <c r="AH1439" s="117">
        <v>1</v>
      </c>
      <c r="AI1439" s="10">
        <v>0</v>
      </c>
      <c r="AJ1439" s="98">
        <f t="shared" si="136"/>
        <v>0</v>
      </c>
      <c r="AK1439" s="119" t="s">
        <v>54</v>
      </c>
      <c r="AL1439" s="117">
        <v>1</v>
      </c>
      <c r="AM1439" s="10">
        <v>0</v>
      </c>
      <c r="AN1439" s="98"/>
      <c r="AO1439" s="119" t="s">
        <v>54</v>
      </c>
      <c r="AP1439" s="117">
        <v>1</v>
      </c>
      <c r="AQ1439" s="10">
        <v>0</v>
      </c>
      <c r="AR1439" s="98">
        <f t="shared" si="137"/>
        <v>0</v>
      </c>
      <c r="AS1439" s="119" t="s">
        <v>54</v>
      </c>
      <c r="AT1439" s="117">
        <v>1</v>
      </c>
      <c r="AU1439" s="10">
        <v>0</v>
      </c>
      <c r="AV1439" s="8"/>
    </row>
    <row r="1440" spans="1:48" x14ac:dyDescent="0.25">
      <c r="A1440" s="6">
        <v>11439</v>
      </c>
      <c r="B1440" s="6">
        <v>449856</v>
      </c>
      <c r="C1440" s="6">
        <v>5425042</v>
      </c>
      <c r="D1440" s="205">
        <v>18</v>
      </c>
      <c r="E1440" s="6" t="s">
        <v>211</v>
      </c>
      <c r="F1440" s="6">
        <v>2</v>
      </c>
      <c r="G1440" s="6">
        <v>112</v>
      </c>
      <c r="H1440" s="6">
        <v>224</v>
      </c>
      <c r="I1440" s="6">
        <v>110</v>
      </c>
      <c r="J1440" s="6">
        <f t="shared" si="132"/>
        <v>24640</v>
      </c>
      <c r="K1440" s="6"/>
      <c r="L1440" s="84">
        <f t="shared" si="134"/>
        <v>25142.857142857145</v>
      </c>
      <c r="M1440" s="7"/>
      <c r="N1440" s="7"/>
      <c r="O1440" s="7"/>
      <c r="P1440" s="7"/>
      <c r="Q1440" s="7"/>
      <c r="R1440" s="7"/>
      <c r="S1440" s="119" t="s">
        <v>53</v>
      </c>
      <c r="T1440" s="117">
        <v>2</v>
      </c>
      <c r="U1440" s="10">
        <v>25142.857142857145</v>
      </c>
      <c r="V1440" s="98">
        <f t="shared" si="135"/>
        <v>5.0278589091374486E-5</v>
      </c>
      <c r="W1440" s="119" t="s">
        <v>53</v>
      </c>
      <c r="X1440" s="117">
        <v>2</v>
      </c>
      <c r="Y1440" s="10">
        <v>25142.857142857145</v>
      </c>
      <c r="Z1440" s="98"/>
      <c r="AA1440" s="9">
        <v>284</v>
      </c>
      <c r="AB1440" s="119" t="s">
        <v>53</v>
      </c>
      <c r="AC1440" s="117">
        <v>2</v>
      </c>
      <c r="AD1440" s="10">
        <v>25142.857142857145</v>
      </c>
      <c r="AE1440" s="110">
        <f>(Tabelle1[[#This Row],[gesamter Wärmebedarf unter Berücksichtigung Wirkungsgrad Gasfeuerungsanlage (Gas) '[kWh/a'] 2030]]*0.7)/8760</f>
        <v>2.0091324200913241</v>
      </c>
      <c r="AF1440" s="8">
        <f t="shared" si="133"/>
        <v>4.8608530748291453E-5</v>
      </c>
      <c r="AG1440" s="119" t="s">
        <v>54</v>
      </c>
      <c r="AH1440" s="117">
        <v>2</v>
      </c>
      <c r="AI1440" s="10">
        <v>0</v>
      </c>
      <c r="AJ1440" s="98">
        <f t="shared" si="136"/>
        <v>0</v>
      </c>
      <c r="AK1440" s="119" t="s">
        <v>54</v>
      </c>
      <c r="AL1440" s="117">
        <v>2</v>
      </c>
      <c r="AM1440" s="10">
        <v>0</v>
      </c>
      <c r="AN1440" s="98"/>
      <c r="AO1440" s="119" t="s">
        <v>54</v>
      </c>
      <c r="AP1440" s="117">
        <v>2</v>
      </c>
      <c r="AQ1440" s="10">
        <v>0</v>
      </c>
      <c r="AR1440" s="98">
        <f t="shared" si="137"/>
        <v>0</v>
      </c>
      <c r="AS1440" s="119" t="s">
        <v>54</v>
      </c>
      <c r="AT1440" s="117">
        <v>2</v>
      </c>
      <c r="AU1440" s="10">
        <v>0</v>
      </c>
      <c r="AV1440" s="8"/>
    </row>
    <row r="1441" spans="1:48" x14ac:dyDescent="0.25">
      <c r="A1441" s="6">
        <v>11440</v>
      </c>
      <c r="B1441" s="6">
        <v>449874</v>
      </c>
      <c r="C1441" s="6">
        <v>5425070</v>
      </c>
      <c r="D1441" s="205">
        <v>16</v>
      </c>
      <c r="E1441" s="6" t="s">
        <v>212</v>
      </c>
      <c r="F1441" s="6">
        <v>1</v>
      </c>
      <c r="G1441" s="6">
        <v>150</v>
      </c>
      <c r="H1441" s="6">
        <v>150</v>
      </c>
      <c r="I1441" s="6">
        <v>150</v>
      </c>
      <c r="J1441" s="6">
        <f t="shared" si="132"/>
        <v>22500</v>
      </c>
      <c r="K1441" s="6"/>
      <c r="L1441" s="84">
        <f t="shared" si="134"/>
        <v>22959.18367346939</v>
      </c>
      <c r="M1441" s="7"/>
      <c r="N1441" s="7"/>
      <c r="O1441" s="7"/>
      <c r="P1441" s="7"/>
      <c r="Q1441" s="7"/>
      <c r="R1441" s="7"/>
      <c r="S1441" s="119" t="s">
        <v>53</v>
      </c>
      <c r="T1441" s="117">
        <v>1</v>
      </c>
      <c r="U1441" s="10">
        <v>22959.18367346939</v>
      </c>
      <c r="V1441" s="98">
        <f t="shared" si="135"/>
        <v>4.5911860980354138E-5</v>
      </c>
      <c r="W1441" s="119" t="s">
        <v>53</v>
      </c>
      <c r="X1441" s="117">
        <v>1</v>
      </c>
      <c r="Y1441" s="10">
        <v>22959.18367346939</v>
      </c>
      <c r="Z1441" s="98"/>
      <c r="AA1441" s="9">
        <v>1534</v>
      </c>
      <c r="AB1441" s="119" t="s">
        <v>53</v>
      </c>
      <c r="AC1441" s="117">
        <v>1</v>
      </c>
      <c r="AD1441" s="10">
        <v>22959.18367346939</v>
      </c>
      <c r="AE1441" s="110">
        <f>(Tabelle1[[#This Row],[gesamter Wärmebedarf unter Berücksichtigung Wirkungsgrad Gasfeuerungsanlage (Gas) '[kWh/a'] 2030]]*0.7)/8760</f>
        <v>1.8346379647749511</v>
      </c>
      <c r="AF1441" s="8">
        <f t="shared" si="133"/>
        <v>4.4386848288821333E-5</v>
      </c>
      <c r="AG1441" s="119" t="s">
        <v>53</v>
      </c>
      <c r="AH1441" s="117">
        <v>1</v>
      </c>
      <c r="AI1441" s="10">
        <v>22959.18367346939</v>
      </c>
      <c r="AJ1441" s="98">
        <f t="shared" si="136"/>
        <v>2.1816660454135991E-5</v>
      </c>
      <c r="AK1441" s="119" t="s">
        <v>53</v>
      </c>
      <c r="AL1441" s="117">
        <v>1</v>
      </c>
      <c r="AM1441" s="10">
        <v>22959.18367346939</v>
      </c>
      <c r="AN1441" s="98"/>
      <c r="AO1441" s="119" t="s">
        <v>54</v>
      </c>
      <c r="AP1441" s="117">
        <v>1</v>
      </c>
      <c r="AQ1441" s="10">
        <v>0</v>
      </c>
      <c r="AR1441" s="98">
        <f t="shared" si="137"/>
        <v>0</v>
      </c>
      <c r="AS1441" s="119" t="s">
        <v>54</v>
      </c>
      <c r="AT1441" s="117">
        <v>1</v>
      </c>
      <c r="AU1441" s="10">
        <v>0</v>
      </c>
      <c r="AV1441" s="8"/>
    </row>
    <row r="1442" spans="1:48" x14ac:dyDescent="0.25">
      <c r="A1442" s="6">
        <v>11441</v>
      </c>
      <c r="B1442" s="6">
        <v>449885</v>
      </c>
      <c r="C1442" s="6">
        <v>5425059</v>
      </c>
      <c r="D1442" s="205">
        <v>13</v>
      </c>
      <c r="E1442" s="75" t="s">
        <v>210</v>
      </c>
      <c r="F1442" s="6">
        <v>6.73</v>
      </c>
      <c r="G1442" s="6">
        <v>70</v>
      </c>
      <c r="H1442" s="6">
        <v>471.1</v>
      </c>
      <c r="I1442" s="6">
        <v>150</v>
      </c>
      <c r="J1442" s="6">
        <f t="shared" si="132"/>
        <v>70665</v>
      </c>
      <c r="K1442" s="6"/>
      <c r="L1442" s="84">
        <f t="shared" si="134"/>
        <v>72107.142857142855</v>
      </c>
      <c r="M1442" s="7"/>
      <c r="N1442" s="7"/>
      <c r="O1442" s="7"/>
      <c r="P1442" s="7"/>
      <c r="Q1442" s="7"/>
      <c r="R1442" s="7"/>
      <c r="S1442" s="119" t="s">
        <v>53</v>
      </c>
      <c r="T1442" s="117">
        <v>6.73</v>
      </c>
      <c r="U1442" s="10">
        <v>72107.142857142855</v>
      </c>
      <c r="V1442" s="98">
        <f t="shared" si="135"/>
        <v>1.4419385138563219E-4</v>
      </c>
      <c r="W1442" s="119" t="s">
        <v>53</v>
      </c>
      <c r="X1442" s="117">
        <v>6.73</v>
      </c>
      <c r="Y1442" s="10">
        <v>72107.142857142855</v>
      </c>
      <c r="Z1442" s="98"/>
      <c r="AA1442" s="9">
        <v>1215</v>
      </c>
      <c r="AB1442" s="119" t="s">
        <v>53</v>
      </c>
      <c r="AC1442" s="117">
        <v>6.73</v>
      </c>
      <c r="AD1442" s="10">
        <v>72107.142857142855</v>
      </c>
      <c r="AE1442" s="110">
        <f>(Tabelle1[[#This Row],[gesamter Wärmebedarf unter Berücksichtigung Wirkungsgrad Gasfeuerungsanlage (Gas) '[kWh/a'] 2030]]*0.7)/8760</f>
        <v>5.7619863013698618</v>
      </c>
      <c r="AF1442" s="8">
        <f t="shared" si="133"/>
        <v>1.3940429485909152E-4</v>
      </c>
      <c r="AG1442" s="119" t="s">
        <v>53</v>
      </c>
      <c r="AH1442" s="117">
        <v>6.73</v>
      </c>
      <c r="AI1442" s="10">
        <v>72107.142857142855</v>
      </c>
      <c r="AJ1442" s="98">
        <f t="shared" si="136"/>
        <v>6.8518858266289754E-5</v>
      </c>
      <c r="AK1442" s="119" t="s">
        <v>53</v>
      </c>
      <c r="AL1442" s="117">
        <v>6.73</v>
      </c>
      <c r="AM1442" s="10">
        <v>72107.142857142855</v>
      </c>
      <c r="AN1442" s="98"/>
      <c r="AO1442" s="119" t="s">
        <v>53</v>
      </c>
      <c r="AP1442" s="117">
        <v>6.73</v>
      </c>
      <c r="AQ1442" s="10">
        <v>72107.142857142855</v>
      </c>
      <c r="AR1442" s="98">
        <f t="shared" si="137"/>
        <v>6.8518858266289754E-5</v>
      </c>
      <c r="AS1442" s="119" t="s">
        <v>53</v>
      </c>
      <c r="AT1442" s="117">
        <v>6.73</v>
      </c>
      <c r="AU1442" s="10">
        <v>72107.142857142855</v>
      </c>
      <c r="AV1442" s="8"/>
    </row>
    <row r="1443" spans="1:48" x14ac:dyDescent="0.25">
      <c r="A1443" s="6">
        <v>11442</v>
      </c>
      <c r="B1443" s="6">
        <v>449870</v>
      </c>
      <c r="C1443" s="6">
        <v>5425037</v>
      </c>
      <c r="D1443" s="205">
        <v>8</v>
      </c>
      <c r="E1443" s="6" t="s">
        <v>212</v>
      </c>
      <c r="F1443" s="6">
        <v>1</v>
      </c>
      <c r="G1443" s="6">
        <v>150</v>
      </c>
      <c r="H1443" s="6">
        <v>150</v>
      </c>
      <c r="I1443" s="6">
        <v>130</v>
      </c>
      <c r="J1443" s="6">
        <f t="shared" si="132"/>
        <v>19500</v>
      </c>
      <c r="K1443" s="6"/>
      <c r="L1443" s="84">
        <f t="shared" si="134"/>
        <v>19897.959183673469</v>
      </c>
      <c r="M1443" s="7"/>
      <c r="N1443" s="7"/>
      <c r="O1443" s="7"/>
      <c r="P1443" s="7"/>
      <c r="Q1443" s="7"/>
      <c r="R1443" s="7"/>
      <c r="S1443" s="119" t="s">
        <v>54</v>
      </c>
      <c r="T1443" s="117">
        <v>1</v>
      </c>
      <c r="U1443" s="10">
        <v>0</v>
      </c>
      <c r="V1443" s="98">
        <f t="shared" si="135"/>
        <v>0</v>
      </c>
      <c r="W1443" s="119" t="s">
        <v>54</v>
      </c>
      <c r="X1443" s="117">
        <v>1</v>
      </c>
      <c r="Y1443" s="10">
        <v>0</v>
      </c>
      <c r="Z1443" s="98"/>
      <c r="AA1443" s="9">
        <v>260</v>
      </c>
      <c r="AB1443" s="119" t="s">
        <v>54</v>
      </c>
      <c r="AC1443" s="117">
        <v>1</v>
      </c>
      <c r="AD1443" s="10">
        <v>0</v>
      </c>
      <c r="AE1443" s="110">
        <f>(Tabelle1[[#This Row],[gesamter Wärmebedarf unter Berücksichtigung Wirkungsgrad Gasfeuerungsanlage (Gas) '[kWh/a'] 2030]]*0.7)/8760</f>
        <v>0</v>
      </c>
      <c r="AF1443" s="8">
        <f t="shared" si="133"/>
        <v>0</v>
      </c>
      <c r="AG1443" s="119" t="s">
        <v>54</v>
      </c>
      <c r="AH1443" s="117">
        <v>1</v>
      </c>
      <c r="AI1443" s="10">
        <v>0</v>
      </c>
      <c r="AJ1443" s="98">
        <f t="shared" si="136"/>
        <v>0</v>
      </c>
      <c r="AK1443" s="119" t="s">
        <v>54</v>
      </c>
      <c r="AL1443" s="117">
        <v>1</v>
      </c>
      <c r="AM1443" s="10">
        <v>0</v>
      </c>
      <c r="AN1443" s="98"/>
      <c r="AO1443" s="119" t="s">
        <v>54</v>
      </c>
      <c r="AP1443" s="117">
        <v>1</v>
      </c>
      <c r="AQ1443" s="10">
        <v>0</v>
      </c>
      <c r="AR1443" s="98">
        <f t="shared" si="137"/>
        <v>0</v>
      </c>
      <c r="AS1443" s="119" t="s">
        <v>54</v>
      </c>
      <c r="AT1443" s="117">
        <v>1</v>
      </c>
      <c r="AU1443" s="10">
        <v>0</v>
      </c>
      <c r="AV1443" s="8"/>
    </row>
    <row r="1444" spans="1:48" x14ac:dyDescent="0.25">
      <c r="A1444" s="6">
        <v>11443</v>
      </c>
      <c r="B1444" s="6">
        <v>449902</v>
      </c>
      <c r="C1444" s="6">
        <v>5425045</v>
      </c>
      <c r="D1444" s="205">
        <v>13</v>
      </c>
      <c r="E1444" s="6" t="s">
        <v>195</v>
      </c>
      <c r="F1444" s="6">
        <v>1</v>
      </c>
      <c r="G1444" s="6">
        <v>90</v>
      </c>
      <c r="H1444" s="6">
        <v>90</v>
      </c>
      <c r="I1444" s="6">
        <v>300</v>
      </c>
      <c r="J1444" s="6">
        <f t="shared" si="132"/>
        <v>27000</v>
      </c>
      <c r="K1444" s="6"/>
      <c r="L1444" s="84">
        <f t="shared" si="134"/>
        <v>27551.020408163266</v>
      </c>
      <c r="M1444" s="7"/>
      <c r="N1444" s="7"/>
      <c r="O1444" s="7"/>
      <c r="P1444" s="7"/>
      <c r="Q1444" s="7"/>
      <c r="R1444" s="7"/>
      <c r="S1444" s="119" t="s">
        <v>53</v>
      </c>
      <c r="T1444" s="117">
        <v>1</v>
      </c>
      <c r="U1444" s="10">
        <v>27551.020408163266</v>
      </c>
      <c r="V1444" s="98">
        <f t="shared" si="135"/>
        <v>5.5094233176424957E-5</v>
      </c>
      <c r="W1444" s="119" t="s">
        <v>53</v>
      </c>
      <c r="X1444" s="117">
        <v>1</v>
      </c>
      <c r="Y1444" s="10">
        <v>27551.020408163266</v>
      </c>
      <c r="Z1444" s="98"/>
      <c r="AA1444" s="9">
        <v>729</v>
      </c>
      <c r="AB1444" s="119" t="s">
        <v>53</v>
      </c>
      <c r="AC1444" s="117">
        <v>1</v>
      </c>
      <c r="AD1444" s="10">
        <v>27551.020408163266</v>
      </c>
      <c r="AE1444" s="110">
        <f>(Tabelle1[[#This Row],[gesamter Wärmebedarf unter Berücksichtigung Wirkungsgrad Gasfeuerungsanlage (Gas) '[kWh/a'] 2030]]*0.7)/8760</f>
        <v>2.2015655577299413</v>
      </c>
      <c r="AF1444" s="8">
        <f t="shared" si="133"/>
        <v>5.3264217946585601E-5</v>
      </c>
      <c r="AG1444" s="119" t="s">
        <v>53</v>
      </c>
      <c r="AH1444" s="117">
        <v>1</v>
      </c>
      <c r="AI1444" s="10">
        <v>27551.020408163266</v>
      </c>
      <c r="AJ1444" s="98">
        <f t="shared" si="136"/>
        <v>2.6179992544963188E-5</v>
      </c>
      <c r="AK1444" s="119" t="s">
        <v>53</v>
      </c>
      <c r="AL1444" s="117">
        <v>1</v>
      </c>
      <c r="AM1444" s="10">
        <v>27551.020408163266</v>
      </c>
      <c r="AN1444" s="98"/>
      <c r="AO1444" s="119" t="s">
        <v>54</v>
      </c>
      <c r="AP1444" s="117">
        <v>1</v>
      </c>
      <c r="AQ1444" s="10">
        <v>0</v>
      </c>
      <c r="AR1444" s="98">
        <f t="shared" si="137"/>
        <v>0</v>
      </c>
      <c r="AS1444" s="119" t="s">
        <v>54</v>
      </c>
      <c r="AT1444" s="117">
        <v>1</v>
      </c>
      <c r="AU1444" s="10">
        <v>0</v>
      </c>
      <c r="AV1444" s="8"/>
    </row>
    <row r="1445" spans="1:48" x14ac:dyDescent="0.25">
      <c r="A1445" s="6">
        <v>11444</v>
      </c>
      <c r="B1445" s="6">
        <v>449891</v>
      </c>
      <c r="C1445" s="6">
        <v>5425021</v>
      </c>
      <c r="D1445" s="205">
        <v>14</v>
      </c>
      <c r="E1445" s="6" t="s">
        <v>212</v>
      </c>
      <c r="F1445" s="6">
        <v>1</v>
      </c>
      <c r="G1445" s="6">
        <v>150</v>
      </c>
      <c r="H1445" s="6">
        <v>150</v>
      </c>
      <c r="I1445" s="6">
        <v>130</v>
      </c>
      <c r="J1445" s="6">
        <f t="shared" si="132"/>
        <v>19500</v>
      </c>
      <c r="K1445" s="6"/>
      <c r="L1445" s="84">
        <f t="shared" si="134"/>
        <v>19897.959183673469</v>
      </c>
      <c r="M1445" s="7"/>
      <c r="N1445" s="7"/>
      <c r="O1445" s="7"/>
      <c r="P1445" s="7"/>
      <c r="Q1445" s="7"/>
      <c r="R1445" s="7"/>
      <c r="S1445" s="119" t="s">
        <v>54</v>
      </c>
      <c r="T1445" s="117">
        <v>1</v>
      </c>
      <c r="U1445" s="10">
        <v>0</v>
      </c>
      <c r="V1445" s="98">
        <f t="shared" si="135"/>
        <v>0</v>
      </c>
      <c r="W1445" s="119" t="s">
        <v>54</v>
      </c>
      <c r="X1445" s="117">
        <v>1</v>
      </c>
      <c r="Y1445" s="10">
        <v>0</v>
      </c>
      <c r="Z1445" s="98"/>
      <c r="AA1445" s="9">
        <v>262</v>
      </c>
      <c r="AB1445" s="119" t="s">
        <v>54</v>
      </c>
      <c r="AC1445" s="117">
        <v>1</v>
      </c>
      <c r="AD1445" s="10">
        <v>0</v>
      </c>
      <c r="AE1445" s="110">
        <f>(Tabelle1[[#This Row],[gesamter Wärmebedarf unter Berücksichtigung Wirkungsgrad Gasfeuerungsanlage (Gas) '[kWh/a'] 2030]]*0.7)/8760</f>
        <v>0</v>
      </c>
      <c r="AF1445" s="8">
        <f t="shared" si="133"/>
        <v>0</v>
      </c>
      <c r="AG1445" s="119" t="s">
        <v>54</v>
      </c>
      <c r="AH1445" s="117">
        <v>1</v>
      </c>
      <c r="AI1445" s="10">
        <v>0</v>
      </c>
      <c r="AJ1445" s="98">
        <f t="shared" si="136"/>
        <v>0</v>
      </c>
      <c r="AK1445" s="119" t="s">
        <v>54</v>
      </c>
      <c r="AL1445" s="117">
        <v>1</v>
      </c>
      <c r="AM1445" s="10">
        <v>0</v>
      </c>
      <c r="AN1445" s="98"/>
      <c r="AO1445" s="119" t="s">
        <v>54</v>
      </c>
      <c r="AP1445" s="117">
        <v>1</v>
      </c>
      <c r="AQ1445" s="10">
        <v>0</v>
      </c>
      <c r="AR1445" s="98">
        <f t="shared" si="137"/>
        <v>0</v>
      </c>
      <c r="AS1445" s="119" t="s">
        <v>54</v>
      </c>
      <c r="AT1445" s="117">
        <v>1</v>
      </c>
      <c r="AU1445" s="10">
        <v>0</v>
      </c>
      <c r="AV1445" s="8"/>
    </row>
    <row r="1446" spans="1:48" x14ac:dyDescent="0.25">
      <c r="A1446" s="6">
        <v>11445</v>
      </c>
      <c r="B1446" s="6">
        <v>449914</v>
      </c>
      <c r="C1446" s="6">
        <v>5425038</v>
      </c>
      <c r="D1446" s="205">
        <v>14</v>
      </c>
      <c r="E1446" s="6" t="s">
        <v>212</v>
      </c>
      <c r="F1446" s="6">
        <v>1</v>
      </c>
      <c r="G1446" s="6">
        <v>150</v>
      </c>
      <c r="H1446" s="6">
        <v>150</v>
      </c>
      <c r="I1446" s="6">
        <v>140</v>
      </c>
      <c r="J1446" s="6">
        <f t="shared" si="132"/>
        <v>21000</v>
      </c>
      <c r="K1446" s="6"/>
      <c r="L1446" s="84">
        <f t="shared" si="134"/>
        <v>21428.571428571428</v>
      </c>
      <c r="M1446" s="7"/>
      <c r="N1446" s="7"/>
      <c r="O1446" s="7"/>
      <c r="P1446" s="7"/>
      <c r="Q1446" s="7"/>
      <c r="R1446" s="7"/>
      <c r="S1446" s="119" t="s">
        <v>54</v>
      </c>
      <c r="T1446" s="117">
        <v>1</v>
      </c>
      <c r="U1446" s="10">
        <v>0</v>
      </c>
      <c r="V1446" s="98">
        <f t="shared" si="135"/>
        <v>0</v>
      </c>
      <c r="W1446" s="119" t="s">
        <v>54</v>
      </c>
      <c r="X1446" s="117">
        <v>1</v>
      </c>
      <c r="Y1446" s="10">
        <v>0</v>
      </c>
      <c r="Z1446" s="98"/>
      <c r="AA1446" s="9">
        <v>1002</v>
      </c>
      <c r="AB1446" s="119" t="s">
        <v>53</v>
      </c>
      <c r="AC1446" s="117">
        <v>1</v>
      </c>
      <c r="AD1446" s="10">
        <v>21428.571428571428</v>
      </c>
      <c r="AE1446" s="110">
        <f>(Tabelle1[[#This Row],[gesamter Wärmebedarf unter Berücksichtigung Wirkungsgrad Gasfeuerungsanlage (Gas) '[kWh/a'] 2030]]*0.7)/8760</f>
        <v>1.7123287671232874</v>
      </c>
      <c r="AF1446" s="8">
        <f t="shared" si="133"/>
        <v>4.142772506956657E-5</v>
      </c>
      <c r="AG1446" s="119" t="s">
        <v>53</v>
      </c>
      <c r="AH1446" s="117">
        <v>1</v>
      </c>
      <c r="AI1446" s="10">
        <v>21428.571428571428</v>
      </c>
      <c r="AJ1446" s="98">
        <f t="shared" si="136"/>
        <v>2.0362216423860254E-5</v>
      </c>
      <c r="AK1446" s="119" t="s">
        <v>53</v>
      </c>
      <c r="AL1446" s="117">
        <v>1</v>
      </c>
      <c r="AM1446" s="10">
        <v>21428.571428571428</v>
      </c>
      <c r="AN1446" s="98"/>
      <c r="AO1446" s="119" t="s">
        <v>53</v>
      </c>
      <c r="AP1446" s="117">
        <v>1</v>
      </c>
      <c r="AQ1446" s="10">
        <v>21428.571428571428</v>
      </c>
      <c r="AR1446" s="98">
        <f t="shared" si="137"/>
        <v>2.0362216423860254E-5</v>
      </c>
      <c r="AS1446" s="119" t="s">
        <v>53</v>
      </c>
      <c r="AT1446" s="117">
        <v>1</v>
      </c>
      <c r="AU1446" s="10">
        <v>21428.571428571428</v>
      </c>
      <c r="AV1446" s="8"/>
    </row>
    <row r="1447" spans="1:48" x14ac:dyDescent="0.25">
      <c r="A1447" s="6">
        <v>11446</v>
      </c>
      <c r="B1447" s="6">
        <v>449911</v>
      </c>
      <c r="C1447" s="6">
        <v>5425005</v>
      </c>
      <c r="D1447" s="205">
        <v>14</v>
      </c>
      <c r="E1447" s="6" t="s">
        <v>195</v>
      </c>
      <c r="F1447" s="6">
        <v>1</v>
      </c>
      <c r="G1447" s="6">
        <v>90</v>
      </c>
      <c r="H1447" s="6">
        <v>90</v>
      </c>
      <c r="I1447" s="6">
        <v>110</v>
      </c>
      <c r="J1447" s="6">
        <f t="shared" si="132"/>
        <v>9900</v>
      </c>
      <c r="K1447" s="6"/>
      <c r="L1447" s="84">
        <f t="shared" si="134"/>
        <v>10102.040816326531</v>
      </c>
      <c r="M1447" s="7"/>
      <c r="N1447" s="7"/>
      <c r="O1447" s="7"/>
      <c r="P1447" s="7"/>
      <c r="Q1447" s="7"/>
      <c r="R1447" s="7"/>
      <c r="S1447" s="119" t="s">
        <v>53</v>
      </c>
      <c r="T1447" s="117">
        <v>1</v>
      </c>
      <c r="U1447" s="10">
        <v>10102.040816326531</v>
      </c>
      <c r="V1447" s="98">
        <f t="shared" si="135"/>
        <v>2.0201218831355819E-5</v>
      </c>
      <c r="W1447" s="119" t="s">
        <v>53</v>
      </c>
      <c r="X1447" s="117">
        <v>1</v>
      </c>
      <c r="Y1447" s="10">
        <v>10102.040816326531</v>
      </c>
      <c r="Z1447" s="98"/>
      <c r="AA1447" s="9">
        <v>27</v>
      </c>
      <c r="AB1447" s="119" t="s">
        <v>53</v>
      </c>
      <c r="AC1447" s="117">
        <v>1</v>
      </c>
      <c r="AD1447" s="10">
        <v>10102.040816326531</v>
      </c>
      <c r="AE1447" s="110">
        <f>(Tabelle1[[#This Row],[gesamter Wärmebedarf unter Berücksichtigung Wirkungsgrad Gasfeuerungsanlage (Gas) '[kWh/a'] 2030]]*0.7)/8760</f>
        <v>0.80724070450097851</v>
      </c>
      <c r="AF1447" s="8">
        <f t="shared" si="133"/>
        <v>1.9530213247081385E-5</v>
      </c>
      <c r="AG1447" s="119" t="s">
        <v>54</v>
      </c>
      <c r="AH1447" s="117">
        <v>1</v>
      </c>
      <c r="AI1447" s="10">
        <v>0</v>
      </c>
      <c r="AJ1447" s="98">
        <f t="shared" si="136"/>
        <v>0</v>
      </c>
      <c r="AK1447" s="119" t="s">
        <v>54</v>
      </c>
      <c r="AL1447" s="117">
        <v>1</v>
      </c>
      <c r="AM1447" s="10">
        <v>0</v>
      </c>
      <c r="AN1447" s="98"/>
      <c r="AO1447" s="119" t="s">
        <v>54</v>
      </c>
      <c r="AP1447" s="117">
        <v>1</v>
      </c>
      <c r="AQ1447" s="10">
        <v>0</v>
      </c>
      <c r="AR1447" s="98">
        <f t="shared" si="137"/>
        <v>0</v>
      </c>
      <c r="AS1447" s="119" t="s">
        <v>54</v>
      </c>
      <c r="AT1447" s="117">
        <v>1</v>
      </c>
      <c r="AU1447" s="10">
        <v>0</v>
      </c>
      <c r="AV1447" s="8"/>
    </row>
    <row r="1448" spans="1:48" x14ac:dyDescent="0.25">
      <c r="A1448" s="6">
        <v>11447</v>
      </c>
      <c r="B1448" s="6">
        <v>449927</v>
      </c>
      <c r="C1448" s="6">
        <v>5425031</v>
      </c>
      <c r="D1448" s="205">
        <v>16</v>
      </c>
      <c r="E1448" s="6" t="s">
        <v>212</v>
      </c>
      <c r="F1448" s="6">
        <v>1</v>
      </c>
      <c r="G1448" s="6">
        <v>150</v>
      </c>
      <c r="H1448" s="6">
        <v>150</v>
      </c>
      <c r="I1448" s="6">
        <v>80</v>
      </c>
      <c r="J1448" s="6">
        <f t="shared" si="132"/>
        <v>12000</v>
      </c>
      <c r="K1448" s="6"/>
      <c r="L1448" s="84">
        <f t="shared" si="134"/>
        <v>12244.897959183674</v>
      </c>
      <c r="M1448" s="7"/>
      <c r="N1448" s="7"/>
      <c r="O1448" s="7"/>
      <c r="P1448" s="7"/>
      <c r="Q1448" s="7"/>
      <c r="R1448" s="7"/>
      <c r="S1448" s="119" t="s">
        <v>54</v>
      </c>
      <c r="T1448" s="117">
        <v>1</v>
      </c>
      <c r="U1448" s="10">
        <v>0</v>
      </c>
      <c r="V1448" s="98">
        <f t="shared" si="135"/>
        <v>0</v>
      </c>
      <c r="W1448" s="119" t="s">
        <v>54</v>
      </c>
      <c r="X1448" s="117">
        <v>1</v>
      </c>
      <c r="Y1448" s="10">
        <v>0</v>
      </c>
      <c r="Z1448" s="98"/>
      <c r="AA1448" s="9">
        <v>712</v>
      </c>
      <c r="AB1448" s="119" t="s">
        <v>54</v>
      </c>
      <c r="AC1448" s="117">
        <v>1</v>
      </c>
      <c r="AD1448" s="10">
        <v>0</v>
      </c>
      <c r="AE1448" s="110">
        <f>(Tabelle1[[#This Row],[gesamter Wärmebedarf unter Berücksichtigung Wirkungsgrad Gasfeuerungsanlage (Gas) '[kWh/a'] 2030]]*0.7)/8760</f>
        <v>0</v>
      </c>
      <c r="AF1448" s="8">
        <f t="shared" si="133"/>
        <v>0</v>
      </c>
      <c r="AG1448" s="119" t="s">
        <v>54</v>
      </c>
      <c r="AH1448" s="117">
        <v>1</v>
      </c>
      <c r="AI1448" s="10">
        <v>0</v>
      </c>
      <c r="AJ1448" s="98">
        <f t="shared" si="136"/>
        <v>0</v>
      </c>
      <c r="AK1448" s="119" t="s">
        <v>54</v>
      </c>
      <c r="AL1448" s="117">
        <v>1</v>
      </c>
      <c r="AM1448" s="10">
        <v>0</v>
      </c>
      <c r="AN1448" s="98"/>
      <c r="AO1448" s="119" t="s">
        <v>54</v>
      </c>
      <c r="AP1448" s="117">
        <v>1</v>
      </c>
      <c r="AQ1448" s="10">
        <v>0</v>
      </c>
      <c r="AR1448" s="98">
        <f t="shared" si="137"/>
        <v>0</v>
      </c>
      <c r="AS1448" s="119" t="s">
        <v>54</v>
      </c>
      <c r="AT1448" s="117">
        <v>1</v>
      </c>
      <c r="AU1448" s="10">
        <v>0</v>
      </c>
      <c r="AV1448" s="8"/>
    </row>
    <row r="1449" spans="1:48" x14ac:dyDescent="0.25">
      <c r="A1449" s="6">
        <v>11448</v>
      </c>
      <c r="B1449" s="6">
        <v>449939</v>
      </c>
      <c r="C1449" s="6">
        <v>5424986</v>
      </c>
      <c r="D1449" s="205">
        <v>13</v>
      </c>
      <c r="E1449" s="6" t="s">
        <v>211</v>
      </c>
      <c r="F1449" s="6">
        <v>2</v>
      </c>
      <c r="G1449" s="6">
        <v>112</v>
      </c>
      <c r="H1449" s="6">
        <v>224</v>
      </c>
      <c r="I1449" s="6">
        <v>120</v>
      </c>
      <c r="J1449" s="6">
        <f t="shared" si="132"/>
        <v>26880</v>
      </c>
      <c r="K1449" s="6"/>
      <c r="L1449" s="84">
        <f t="shared" si="134"/>
        <v>27428.571428571428</v>
      </c>
      <c r="M1449" s="7"/>
      <c r="N1449" s="7"/>
      <c r="O1449" s="7"/>
      <c r="P1449" s="7"/>
      <c r="Q1449" s="7"/>
      <c r="R1449" s="7"/>
      <c r="S1449" s="119" t="s">
        <v>53</v>
      </c>
      <c r="T1449" s="117">
        <v>2</v>
      </c>
      <c r="U1449" s="10">
        <v>27428.571428571428</v>
      </c>
      <c r="V1449" s="98">
        <f t="shared" si="135"/>
        <v>5.4849369917863061E-5</v>
      </c>
      <c r="W1449" s="119" t="s">
        <v>53</v>
      </c>
      <c r="X1449" s="117">
        <v>2</v>
      </c>
      <c r="Y1449" s="10">
        <v>27428.571428571428</v>
      </c>
      <c r="Z1449" s="98"/>
      <c r="AA1449" s="9">
        <v>383</v>
      </c>
      <c r="AB1449" s="119" t="s">
        <v>53</v>
      </c>
      <c r="AC1449" s="117">
        <v>2</v>
      </c>
      <c r="AD1449" s="10">
        <v>27428.571428571428</v>
      </c>
      <c r="AE1449" s="110">
        <f>(Tabelle1[[#This Row],[gesamter Wärmebedarf unter Berücksichtigung Wirkungsgrad Gasfeuerungsanlage (Gas) '[kWh/a'] 2030]]*0.7)/8760</f>
        <v>2.1917808219178077</v>
      </c>
      <c r="AF1449" s="8">
        <f t="shared" si="133"/>
        <v>5.3027488089045207E-5</v>
      </c>
      <c r="AG1449" s="119" t="s">
        <v>53</v>
      </c>
      <c r="AH1449" s="117">
        <v>2</v>
      </c>
      <c r="AI1449" s="10">
        <v>27428.571428571428</v>
      </c>
      <c r="AJ1449" s="98">
        <f t="shared" si="136"/>
        <v>2.6063637022541129E-5</v>
      </c>
      <c r="AK1449" s="119" t="s">
        <v>53</v>
      </c>
      <c r="AL1449" s="117">
        <v>2</v>
      </c>
      <c r="AM1449" s="10">
        <v>27428.571428571428</v>
      </c>
      <c r="AN1449" s="98"/>
      <c r="AO1449" s="119" t="s">
        <v>53</v>
      </c>
      <c r="AP1449" s="117">
        <v>2</v>
      </c>
      <c r="AQ1449" s="10">
        <v>27428.571428571428</v>
      </c>
      <c r="AR1449" s="98">
        <f t="shared" si="137"/>
        <v>2.6063637022541129E-5</v>
      </c>
      <c r="AS1449" s="119" t="s">
        <v>53</v>
      </c>
      <c r="AT1449" s="117">
        <v>2</v>
      </c>
      <c r="AU1449" s="10">
        <v>27428.571428571428</v>
      </c>
      <c r="AV1449" s="8"/>
    </row>
    <row r="1450" spans="1:48" x14ac:dyDescent="0.25">
      <c r="A1450" s="6">
        <v>11449</v>
      </c>
      <c r="B1450" s="6">
        <v>449952</v>
      </c>
      <c r="C1450" s="6">
        <v>5425009</v>
      </c>
      <c r="D1450" s="205">
        <v>13</v>
      </c>
      <c r="E1450" s="6" t="s">
        <v>212</v>
      </c>
      <c r="F1450" s="6">
        <v>1</v>
      </c>
      <c r="G1450" s="6">
        <v>150</v>
      </c>
      <c r="H1450" s="6">
        <v>150</v>
      </c>
      <c r="I1450" s="6">
        <v>120</v>
      </c>
      <c r="J1450" s="6">
        <f t="shared" si="132"/>
        <v>18000</v>
      </c>
      <c r="K1450" s="6"/>
      <c r="L1450" s="84">
        <f t="shared" si="134"/>
        <v>18367.34693877551</v>
      </c>
      <c r="M1450" s="7"/>
      <c r="N1450" s="7"/>
      <c r="O1450" s="7"/>
      <c r="P1450" s="7"/>
      <c r="Q1450" s="7"/>
      <c r="R1450" s="7"/>
      <c r="S1450" s="119" t="s">
        <v>54</v>
      </c>
      <c r="T1450" s="117">
        <v>1</v>
      </c>
      <c r="U1450" s="10">
        <v>0</v>
      </c>
      <c r="V1450" s="98">
        <f t="shared" si="135"/>
        <v>0</v>
      </c>
      <c r="W1450" s="119" t="s">
        <v>54</v>
      </c>
      <c r="X1450" s="117">
        <v>1</v>
      </c>
      <c r="Y1450" s="10">
        <v>0</v>
      </c>
      <c r="Z1450" s="98"/>
      <c r="AA1450" s="9">
        <v>1343</v>
      </c>
      <c r="AB1450" s="119" t="s">
        <v>54</v>
      </c>
      <c r="AC1450" s="117">
        <v>1</v>
      </c>
      <c r="AD1450" s="10">
        <v>0</v>
      </c>
      <c r="AE1450" s="110">
        <f>(Tabelle1[[#This Row],[gesamter Wärmebedarf unter Berücksichtigung Wirkungsgrad Gasfeuerungsanlage (Gas) '[kWh/a'] 2030]]*0.7)/8760</f>
        <v>0</v>
      </c>
      <c r="AF1450" s="8">
        <f t="shared" si="133"/>
        <v>0</v>
      </c>
      <c r="AG1450" s="119" t="s">
        <v>54</v>
      </c>
      <c r="AH1450" s="117">
        <v>1</v>
      </c>
      <c r="AI1450" s="10">
        <v>0</v>
      </c>
      <c r="AJ1450" s="98">
        <f t="shared" si="136"/>
        <v>0</v>
      </c>
      <c r="AK1450" s="119" t="s">
        <v>54</v>
      </c>
      <c r="AL1450" s="117">
        <v>1</v>
      </c>
      <c r="AM1450" s="10">
        <v>0</v>
      </c>
      <c r="AN1450" s="98"/>
      <c r="AO1450" s="119" t="s">
        <v>54</v>
      </c>
      <c r="AP1450" s="117">
        <v>1</v>
      </c>
      <c r="AQ1450" s="10">
        <v>0</v>
      </c>
      <c r="AR1450" s="98">
        <f t="shared" si="137"/>
        <v>0</v>
      </c>
      <c r="AS1450" s="119" t="s">
        <v>54</v>
      </c>
      <c r="AT1450" s="117">
        <v>1</v>
      </c>
      <c r="AU1450" s="10">
        <v>0</v>
      </c>
      <c r="AV1450" s="8"/>
    </row>
    <row r="1451" spans="1:48" x14ac:dyDescent="0.25">
      <c r="A1451" s="6">
        <v>11450</v>
      </c>
      <c r="B1451" s="6">
        <v>449877</v>
      </c>
      <c r="C1451" s="6">
        <v>5424905</v>
      </c>
      <c r="D1451" s="205">
        <v>15</v>
      </c>
      <c r="E1451" s="6" t="s">
        <v>212</v>
      </c>
      <c r="F1451" s="6">
        <v>1</v>
      </c>
      <c r="G1451" s="6">
        <v>150</v>
      </c>
      <c r="H1451" s="6">
        <v>150</v>
      </c>
      <c r="I1451" s="6">
        <v>40</v>
      </c>
      <c r="J1451" s="6">
        <f t="shared" si="132"/>
        <v>6000</v>
      </c>
      <c r="K1451" s="6"/>
      <c r="L1451" s="84">
        <f t="shared" si="134"/>
        <v>6122.4489795918371</v>
      </c>
      <c r="M1451" s="7"/>
      <c r="N1451" s="7"/>
      <c r="O1451" s="7"/>
      <c r="P1451" s="7"/>
      <c r="Q1451" s="7"/>
      <c r="R1451" s="7"/>
      <c r="S1451" s="119" t="s">
        <v>54</v>
      </c>
      <c r="T1451" s="117">
        <v>1</v>
      </c>
      <c r="U1451" s="10">
        <v>0</v>
      </c>
      <c r="V1451" s="98">
        <f t="shared" si="135"/>
        <v>0</v>
      </c>
      <c r="W1451" s="119" t="s">
        <v>54</v>
      </c>
      <c r="X1451" s="117">
        <v>1</v>
      </c>
      <c r="Y1451" s="10">
        <v>0</v>
      </c>
      <c r="Z1451" s="98"/>
      <c r="AA1451" s="9">
        <v>141</v>
      </c>
      <c r="AB1451" s="119" t="s">
        <v>54</v>
      </c>
      <c r="AC1451" s="117">
        <v>1</v>
      </c>
      <c r="AD1451" s="10">
        <v>0</v>
      </c>
      <c r="AE1451" s="110">
        <f>(Tabelle1[[#This Row],[gesamter Wärmebedarf unter Berücksichtigung Wirkungsgrad Gasfeuerungsanlage (Gas) '[kWh/a'] 2030]]*0.7)/8760</f>
        <v>0</v>
      </c>
      <c r="AF1451" s="8">
        <f t="shared" si="133"/>
        <v>0</v>
      </c>
      <c r="AG1451" s="119" t="s">
        <v>54</v>
      </c>
      <c r="AH1451" s="117">
        <v>1</v>
      </c>
      <c r="AI1451" s="10">
        <v>0</v>
      </c>
      <c r="AJ1451" s="98">
        <f t="shared" si="136"/>
        <v>0</v>
      </c>
      <c r="AK1451" s="119" t="s">
        <v>54</v>
      </c>
      <c r="AL1451" s="117">
        <v>1</v>
      </c>
      <c r="AM1451" s="10">
        <v>0</v>
      </c>
      <c r="AN1451" s="98"/>
      <c r="AO1451" s="119" t="s">
        <v>54</v>
      </c>
      <c r="AP1451" s="117">
        <v>1</v>
      </c>
      <c r="AQ1451" s="10">
        <v>0</v>
      </c>
      <c r="AR1451" s="98">
        <f t="shared" si="137"/>
        <v>0</v>
      </c>
      <c r="AS1451" s="119" t="s">
        <v>54</v>
      </c>
      <c r="AT1451" s="117">
        <v>1</v>
      </c>
      <c r="AU1451" s="10">
        <v>0</v>
      </c>
      <c r="AV1451" s="8"/>
    </row>
    <row r="1452" spans="1:48" x14ac:dyDescent="0.25">
      <c r="A1452" s="6">
        <v>11451</v>
      </c>
      <c r="B1452" s="6">
        <v>449867</v>
      </c>
      <c r="C1452" s="6">
        <v>5424917</v>
      </c>
      <c r="D1452" s="205">
        <v>30</v>
      </c>
      <c r="E1452" s="6" t="s">
        <v>211</v>
      </c>
      <c r="F1452" s="6">
        <v>2</v>
      </c>
      <c r="G1452" s="6">
        <v>112</v>
      </c>
      <c r="H1452" s="6">
        <v>224</v>
      </c>
      <c r="I1452" s="6">
        <v>40</v>
      </c>
      <c r="J1452" s="6">
        <f t="shared" si="132"/>
        <v>8960</v>
      </c>
      <c r="K1452" s="6"/>
      <c r="L1452" s="84">
        <f t="shared" si="134"/>
        <v>9142.8571428571431</v>
      </c>
      <c r="M1452" s="7"/>
      <c r="N1452" s="7"/>
      <c r="O1452" s="7"/>
      <c r="P1452" s="7"/>
      <c r="Q1452" s="7"/>
      <c r="R1452" s="7"/>
      <c r="S1452" s="119" t="s">
        <v>53</v>
      </c>
      <c r="T1452" s="117">
        <v>2</v>
      </c>
      <c r="U1452" s="10">
        <v>9142.8571428571431</v>
      </c>
      <c r="V1452" s="98">
        <f t="shared" si="135"/>
        <v>1.8283123305954356E-5</v>
      </c>
      <c r="W1452" s="119" t="s">
        <v>53</v>
      </c>
      <c r="X1452" s="117">
        <v>2</v>
      </c>
      <c r="Y1452" s="10">
        <v>9142.8571428571431</v>
      </c>
      <c r="Z1452" s="98"/>
      <c r="AA1452" s="9">
        <v>840</v>
      </c>
      <c r="AB1452" s="119" t="s">
        <v>53</v>
      </c>
      <c r="AC1452" s="117">
        <v>2</v>
      </c>
      <c r="AD1452" s="10">
        <v>9142.8571428571431</v>
      </c>
      <c r="AE1452" s="110">
        <f>(Tabelle1[[#This Row],[gesamter Wärmebedarf unter Berücksichtigung Wirkungsgrad Gasfeuerungsanlage (Gas) '[kWh/a'] 2030]]*0.7)/8760</f>
        <v>0.73059360730593603</v>
      </c>
      <c r="AF1452" s="8">
        <f t="shared" si="133"/>
        <v>1.7675829363015072E-5</v>
      </c>
      <c r="AG1452" s="119" t="s">
        <v>53</v>
      </c>
      <c r="AH1452" s="117">
        <v>2</v>
      </c>
      <c r="AI1452" s="10">
        <v>9142.8571428571431</v>
      </c>
      <c r="AJ1452" s="98">
        <f t="shared" si="136"/>
        <v>8.6878790075137103E-6</v>
      </c>
      <c r="AK1452" s="119" t="s">
        <v>53</v>
      </c>
      <c r="AL1452" s="117">
        <v>2</v>
      </c>
      <c r="AM1452" s="10">
        <v>9142.8571428571431</v>
      </c>
      <c r="AN1452" s="98"/>
      <c r="AO1452" s="119" t="s">
        <v>53</v>
      </c>
      <c r="AP1452" s="117">
        <v>2</v>
      </c>
      <c r="AQ1452" s="10">
        <v>9142.8571428571431</v>
      </c>
      <c r="AR1452" s="98">
        <f t="shared" si="137"/>
        <v>8.6878790075137103E-6</v>
      </c>
      <c r="AS1452" s="119" t="s">
        <v>53</v>
      </c>
      <c r="AT1452" s="117">
        <v>2</v>
      </c>
      <c r="AU1452" s="10">
        <v>9142.8571428571431</v>
      </c>
      <c r="AV1452" s="8"/>
    </row>
    <row r="1453" spans="1:48" x14ac:dyDescent="0.25">
      <c r="A1453" s="6">
        <v>11452</v>
      </c>
      <c r="B1453" s="6">
        <v>449904</v>
      </c>
      <c r="C1453" s="6">
        <v>5424892</v>
      </c>
      <c r="D1453" s="205">
        <v>14</v>
      </c>
      <c r="E1453" s="75" t="s">
        <v>210</v>
      </c>
      <c r="F1453" s="6">
        <v>6.73</v>
      </c>
      <c r="G1453" s="6">
        <v>70</v>
      </c>
      <c r="H1453" s="6">
        <v>471.1</v>
      </c>
      <c r="I1453" s="6">
        <v>130</v>
      </c>
      <c r="J1453" s="6">
        <f t="shared" si="132"/>
        <v>61243</v>
      </c>
      <c r="K1453" s="6"/>
      <c r="L1453" s="84">
        <f t="shared" si="134"/>
        <v>62492.857142857145</v>
      </c>
      <c r="M1453" s="7"/>
      <c r="N1453" s="7"/>
      <c r="O1453" s="7"/>
      <c r="P1453" s="7"/>
      <c r="Q1453" s="7"/>
      <c r="R1453" s="7"/>
      <c r="S1453" s="119" t="s">
        <v>54</v>
      </c>
      <c r="T1453" s="117">
        <v>6.73</v>
      </c>
      <c r="U1453" s="10">
        <v>0</v>
      </c>
      <c r="V1453" s="98">
        <f t="shared" si="135"/>
        <v>0</v>
      </c>
      <c r="W1453" s="119" t="s">
        <v>54</v>
      </c>
      <c r="X1453" s="117">
        <v>6.73</v>
      </c>
      <c r="Y1453" s="10">
        <v>0</v>
      </c>
      <c r="Z1453" s="98"/>
      <c r="AA1453" s="9">
        <v>1449</v>
      </c>
      <c r="AB1453" s="119" t="s">
        <v>54</v>
      </c>
      <c r="AC1453" s="117">
        <v>6.73</v>
      </c>
      <c r="AD1453" s="10">
        <v>0</v>
      </c>
      <c r="AE1453" s="110">
        <f>(Tabelle1[[#This Row],[gesamter Wärmebedarf unter Berücksichtigung Wirkungsgrad Gasfeuerungsanlage (Gas) '[kWh/a'] 2030]]*0.7)/8760</f>
        <v>0</v>
      </c>
      <c r="AF1453" s="8">
        <f t="shared" si="133"/>
        <v>0</v>
      </c>
      <c r="AG1453" s="119" t="s">
        <v>54</v>
      </c>
      <c r="AH1453" s="117">
        <v>6.73</v>
      </c>
      <c r="AI1453" s="10">
        <v>0</v>
      </c>
      <c r="AJ1453" s="98">
        <f t="shared" si="136"/>
        <v>0</v>
      </c>
      <c r="AK1453" s="119" t="s">
        <v>54</v>
      </c>
      <c r="AL1453" s="117">
        <v>6.73</v>
      </c>
      <c r="AM1453" s="10">
        <v>0</v>
      </c>
      <c r="AN1453" s="98"/>
      <c r="AO1453" s="119" t="s">
        <v>54</v>
      </c>
      <c r="AP1453" s="117">
        <v>6.73</v>
      </c>
      <c r="AQ1453" s="10">
        <v>0</v>
      </c>
      <c r="AR1453" s="98">
        <f t="shared" si="137"/>
        <v>0</v>
      </c>
      <c r="AS1453" s="119" t="s">
        <v>54</v>
      </c>
      <c r="AT1453" s="117">
        <v>6.73</v>
      </c>
      <c r="AU1453" s="10">
        <v>0</v>
      </c>
      <c r="AV1453" s="8"/>
    </row>
    <row r="1454" spans="1:48" x14ac:dyDescent="0.25">
      <c r="A1454" s="6">
        <v>11453</v>
      </c>
      <c r="B1454" s="6">
        <v>449885</v>
      </c>
      <c r="C1454" s="6">
        <v>5424920</v>
      </c>
      <c r="D1454" s="205">
        <v>18</v>
      </c>
      <c r="E1454" s="6" t="s">
        <v>212</v>
      </c>
      <c r="F1454" s="6">
        <v>1</v>
      </c>
      <c r="G1454" s="6">
        <v>150</v>
      </c>
      <c r="H1454" s="6">
        <v>150</v>
      </c>
      <c r="I1454" s="6">
        <v>130</v>
      </c>
      <c r="J1454" s="6">
        <f t="shared" si="132"/>
        <v>19500</v>
      </c>
      <c r="K1454" s="6"/>
      <c r="L1454" s="84">
        <f t="shared" si="134"/>
        <v>19897.959183673469</v>
      </c>
      <c r="M1454" s="7"/>
      <c r="N1454" s="7"/>
      <c r="O1454" s="7"/>
      <c r="P1454" s="7"/>
      <c r="Q1454" s="7"/>
      <c r="R1454" s="7"/>
      <c r="S1454" s="119" t="s">
        <v>53</v>
      </c>
      <c r="T1454" s="117">
        <v>1</v>
      </c>
      <c r="U1454" s="10">
        <v>19897.959183673469</v>
      </c>
      <c r="V1454" s="98">
        <f t="shared" si="135"/>
        <v>3.9790279516306914E-5</v>
      </c>
      <c r="W1454" s="119" t="s">
        <v>53</v>
      </c>
      <c r="X1454" s="117">
        <v>1</v>
      </c>
      <c r="Y1454" s="10">
        <v>19897.959183673469</v>
      </c>
      <c r="Z1454" s="98"/>
      <c r="AA1454" s="9">
        <v>1071</v>
      </c>
      <c r="AB1454" s="119" t="s">
        <v>53</v>
      </c>
      <c r="AC1454" s="117">
        <v>1</v>
      </c>
      <c r="AD1454" s="10">
        <v>19897.959183673469</v>
      </c>
      <c r="AE1454" s="110">
        <f>(Tabelle1[[#This Row],[gesamter Wärmebedarf unter Berücksichtigung Wirkungsgrad Gasfeuerungsanlage (Gas) '[kWh/a'] 2030]]*0.7)/8760</f>
        <v>1.5900195694716242</v>
      </c>
      <c r="AF1454" s="8">
        <f t="shared" si="133"/>
        <v>3.8468601850311814E-5</v>
      </c>
      <c r="AG1454" s="119" t="s">
        <v>53</v>
      </c>
      <c r="AH1454" s="117">
        <v>1</v>
      </c>
      <c r="AI1454" s="10">
        <v>19897.959183673469</v>
      </c>
      <c r="AJ1454" s="98">
        <f t="shared" si="136"/>
        <v>1.8907772393584524E-5</v>
      </c>
      <c r="AK1454" s="119" t="s">
        <v>53</v>
      </c>
      <c r="AL1454" s="117">
        <v>1</v>
      </c>
      <c r="AM1454" s="10">
        <v>19897.959183673469</v>
      </c>
      <c r="AN1454" s="98"/>
      <c r="AO1454" s="119" t="s">
        <v>53</v>
      </c>
      <c r="AP1454" s="117">
        <v>1</v>
      </c>
      <c r="AQ1454" s="10">
        <v>19897.959183673469</v>
      </c>
      <c r="AR1454" s="98">
        <f t="shared" si="137"/>
        <v>1.8907772393584524E-5</v>
      </c>
      <c r="AS1454" s="119" t="s">
        <v>53</v>
      </c>
      <c r="AT1454" s="117">
        <v>1</v>
      </c>
      <c r="AU1454" s="10">
        <v>19897.959183673469</v>
      </c>
      <c r="AV1454" s="8"/>
    </row>
    <row r="1455" spans="1:48" x14ac:dyDescent="0.25">
      <c r="A1455" s="6">
        <v>11454</v>
      </c>
      <c r="B1455" s="6">
        <v>449919</v>
      </c>
      <c r="C1455" s="6">
        <v>5424901</v>
      </c>
      <c r="D1455" s="205">
        <v>21</v>
      </c>
      <c r="E1455" s="6" t="s">
        <v>212</v>
      </c>
      <c r="F1455" s="6">
        <v>1</v>
      </c>
      <c r="G1455" s="6">
        <v>150</v>
      </c>
      <c r="H1455" s="6">
        <v>150</v>
      </c>
      <c r="I1455" s="6">
        <v>150</v>
      </c>
      <c r="J1455" s="6">
        <f t="shared" si="132"/>
        <v>22500</v>
      </c>
      <c r="K1455" s="6"/>
      <c r="L1455" s="84">
        <f t="shared" si="134"/>
        <v>22959.18367346939</v>
      </c>
      <c r="M1455" s="7"/>
      <c r="N1455" s="7"/>
      <c r="O1455" s="7"/>
      <c r="P1455" s="7"/>
      <c r="Q1455" s="7"/>
      <c r="R1455" s="7"/>
      <c r="S1455" s="119" t="s">
        <v>54</v>
      </c>
      <c r="T1455" s="117">
        <v>1</v>
      </c>
      <c r="U1455" s="10">
        <v>0</v>
      </c>
      <c r="V1455" s="98">
        <f t="shared" si="135"/>
        <v>0</v>
      </c>
      <c r="W1455" s="119" t="s">
        <v>54</v>
      </c>
      <c r="X1455" s="117">
        <v>1</v>
      </c>
      <c r="Y1455" s="10">
        <v>0</v>
      </c>
      <c r="Z1455" s="98"/>
      <c r="AA1455" s="9">
        <v>852</v>
      </c>
      <c r="AB1455" s="119" t="s">
        <v>54</v>
      </c>
      <c r="AC1455" s="117">
        <v>1</v>
      </c>
      <c r="AD1455" s="10">
        <v>0</v>
      </c>
      <c r="AE1455" s="110">
        <f>(Tabelle1[[#This Row],[gesamter Wärmebedarf unter Berücksichtigung Wirkungsgrad Gasfeuerungsanlage (Gas) '[kWh/a'] 2030]]*0.7)/8760</f>
        <v>0</v>
      </c>
      <c r="AF1455" s="8">
        <f t="shared" si="133"/>
        <v>0</v>
      </c>
      <c r="AG1455" s="119" t="s">
        <v>54</v>
      </c>
      <c r="AH1455" s="117">
        <v>1</v>
      </c>
      <c r="AI1455" s="10">
        <v>0</v>
      </c>
      <c r="AJ1455" s="98">
        <f t="shared" si="136"/>
        <v>0</v>
      </c>
      <c r="AK1455" s="119" t="s">
        <v>54</v>
      </c>
      <c r="AL1455" s="117">
        <v>1</v>
      </c>
      <c r="AM1455" s="10">
        <v>0</v>
      </c>
      <c r="AN1455" s="98"/>
      <c r="AO1455" s="119" t="s">
        <v>54</v>
      </c>
      <c r="AP1455" s="117">
        <v>1</v>
      </c>
      <c r="AQ1455" s="10">
        <v>0</v>
      </c>
      <c r="AR1455" s="98">
        <f t="shared" si="137"/>
        <v>0</v>
      </c>
      <c r="AS1455" s="119" t="s">
        <v>54</v>
      </c>
      <c r="AT1455" s="117">
        <v>1</v>
      </c>
      <c r="AU1455" s="10">
        <v>0</v>
      </c>
      <c r="AV1455" s="8"/>
    </row>
    <row r="1456" spans="1:48" x14ac:dyDescent="0.25">
      <c r="A1456" s="6">
        <v>11455</v>
      </c>
      <c r="B1456" s="6">
        <v>449914</v>
      </c>
      <c r="C1456" s="6">
        <v>5424908</v>
      </c>
      <c r="D1456" s="205">
        <v>13</v>
      </c>
      <c r="E1456" s="6" t="s">
        <v>195</v>
      </c>
      <c r="F1456" s="6">
        <v>1</v>
      </c>
      <c r="G1456" s="6">
        <v>90</v>
      </c>
      <c r="H1456" s="6">
        <v>90</v>
      </c>
      <c r="I1456" s="6">
        <v>50</v>
      </c>
      <c r="J1456" s="6">
        <f t="shared" si="132"/>
        <v>4500</v>
      </c>
      <c r="K1456" s="6"/>
      <c r="L1456" s="84">
        <f t="shared" si="134"/>
        <v>4591.8367346938776</v>
      </c>
      <c r="M1456" s="7"/>
      <c r="N1456" s="7"/>
      <c r="O1456" s="7"/>
      <c r="P1456" s="7"/>
      <c r="Q1456" s="7"/>
      <c r="R1456" s="7"/>
      <c r="S1456" s="119" t="s">
        <v>54</v>
      </c>
      <c r="T1456" s="117">
        <v>1</v>
      </c>
      <c r="U1456" s="10">
        <v>0</v>
      </c>
      <c r="V1456" s="98">
        <f t="shared" si="135"/>
        <v>0</v>
      </c>
      <c r="W1456" s="119" t="s">
        <v>54</v>
      </c>
      <c r="X1456" s="117">
        <v>1</v>
      </c>
      <c r="Y1456" s="10">
        <v>0</v>
      </c>
      <c r="Z1456" s="98"/>
      <c r="AA1456" s="9">
        <v>838</v>
      </c>
      <c r="AB1456" s="119" t="s">
        <v>54</v>
      </c>
      <c r="AC1456" s="117">
        <v>1</v>
      </c>
      <c r="AD1456" s="10">
        <v>0</v>
      </c>
      <c r="AE1456" s="110">
        <f>(Tabelle1[[#This Row],[gesamter Wärmebedarf unter Berücksichtigung Wirkungsgrad Gasfeuerungsanlage (Gas) '[kWh/a'] 2030]]*0.7)/8760</f>
        <v>0</v>
      </c>
      <c r="AF1456" s="8">
        <f t="shared" si="133"/>
        <v>0</v>
      </c>
      <c r="AG1456" s="119" t="s">
        <v>54</v>
      </c>
      <c r="AH1456" s="117">
        <v>1</v>
      </c>
      <c r="AI1456" s="10">
        <v>0</v>
      </c>
      <c r="AJ1456" s="98">
        <f t="shared" si="136"/>
        <v>0</v>
      </c>
      <c r="AK1456" s="119" t="s">
        <v>54</v>
      </c>
      <c r="AL1456" s="117">
        <v>1</v>
      </c>
      <c r="AM1456" s="10">
        <v>0</v>
      </c>
      <c r="AN1456" s="98"/>
      <c r="AO1456" s="119" t="s">
        <v>54</v>
      </c>
      <c r="AP1456" s="117">
        <v>1</v>
      </c>
      <c r="AQ1456" s="10">
        <v>0</v>
      </c>
      <c r="AR1456" s="98">
        <f t="shared" si="137"/>
        <v>0</v>
      </c>
      <c r="AS1456" s="119" t="s">
        <v>54</v>
      </c>
      <c r="AT1456" s="117">
        <v>1</v>
      </c>
      <c r="AU1456" s="10">
        <v>0</v>
      </c>
      <c r="AV1456" s="8"/>
    </row>
    <row r="1457" spans="1:48" x14ac:dyDescent="0.25">
      <c r="A1457" s="6">
        <v>11456</v>
      </c>
      <c r="B1457" s="6">
        <v>449895</v>
      </c>
      <c r="C1457" s="6">
        <v>5424937</v>
      </c>
      <c r="D1457" s="205">
        <v>19</v>
      </c>
      <c r="E1457" s="6" t="s">
        <v>212</v>
      </c>
      <c r="F1457" s="6">
        <v>1</v>
      </c>
      <c r="G1457" s="6">
        <v>150</v>
      </c>
      <c r="H1457" s="6">
        <v>150</v>
      </c>
      <c r="I1457" s="6">
        <v>210</v>
      </c>
      <c r="J1457" s="6">
        <f t="shared" si="132"/>
        <v>31500</v>
      </c>
      <c r="K1457" s="6"/>
      <c r="L1457" s="84">
        <f t="shared" si="134"/>
        <v>32142.857142857145</v>
      </c>
      <c r="M1457" s="7"/>
      <c r="N1457" s="7"/>
      <c r="O1457" s="7"/>
      <c r="P1457" s="7"/>
      <c r="Q1457" s="7"/>
      <c r="R1457" s="7"/>
      <c r="S1457" s="119" t="s">
        <v>54</v>
      </c>
      <c r="T1457" s="117">
        <v>1</v>
      </c>
      <c r="U1457" s="10">
        <v>0</v>
      </c>
      <c r="V1457" s="98">
        <f t="shared" si="135"/>
        <v>0</v>
      </c>
      <c r="W1457" s="119" t="s">
        <v>54</v>
      </c>
      <c r="X1457" s="117">
        <v>1</v>
      </c>
      <c r="Y1457" s="10">
        <v>0</v>
      </c>
      <c r="Z1457" s="98"/>
      <c r="AA1457" s="9">
        <v>1653</v>
      </c>
      <c r="AB1457" s="119" t="s">
        <v>54</v>
      </c>
      <c r="AC1457" s="117">
        <v>1</v>
      </c>
      <c r="AD1457" s="10">
        <v>0</v>
      </c>
      <c r="AE1457" s="110">
        <f>(Tabelle1[[#This Row],[gesamter Wärmebedarf unter Berücksichtigung Wirkungsgrad Gasfeuerungsanlage (Gas) '[kWh/a'] 2030]]*0.7)/8760</f>
        <v>0</v>
      </c>
      <c r="AF1457" s="8">
        <f t="shared" si="133"/>
        <v>0</v>
      </c>
      <c r="AG1457" s="119" t="s">
        <v>54</v>
      </c>
      <c r="AH1457" s="117">
        <v>1</v>
      </c>
      <c r="AI1457" s="10">
        <v>0</v>
      </c>
      <c r="AJ1457" s="98">
        <f t="shared" si="136"/>
        <v>0</v>
      </c>
      <c r="AK1457" s="119" t="s">
        <v>54</v>
      </c>
      <c r="AL1457" s="117">
        <v>1</v>
      </c>
      <c r="AM1457" s="10">
        <v>0</v>
      </c>
      <c r="AN1457" s="98"/>
      <c r="AO1457" s="119" t="s">
        <v>54</v>
      </c>
      <c r="AP1457" s="117">
        <v>1</v>
      </c>
      <c r="AQ1457" s="10">
        <v>0</v>
      </c>
      <c r="AR1457" s="98">
        <f t="shared" si="137"/>
        <v>0</v>
      </c>
      <c r="AS1457" s="119" t="s">
        <v>54</v>
      </c>
      <c r="AT1457" s="117">
        <v>1</v>
      </c>
      <c r="AU1457" s="10">
        <v>0</v>
      </c>
      <c r="AV1457" s="8"/>
    </row>
    <row r="1458" spans="1:48" x14ac:dyDescent="0.25">
      <c r="A1458" s="6">
        <v>11457</v>
      </c>
      <c r="B1458" s="6">
        <v>449936</v>
      </c>
      <c r="C1458" s="6">
        <v>5424912</v>
      </c>
      <c r="D1458" s="205">
        <v>28</v>
      </c>
      <c r="E1458" s="75" t="s">
        <v>210</v>
      </c>
      <c r="F1458" s="6">
        <v>6.73</v>
      </c>
      <c r="G1458" s="6">
        <v>70</v>
      </c>
      <c r="H1458" s="6">
        <v>471.1</v>
      </c>
      <c r="I1458" s="6">
        <v>200</v>
      </c>
      <c r="J1458" s="6">
        <f t="shared" si="132"/>
        <v>94220</v>
      </c>
      <c r="K1458" s="6"/>
      <c r="L1458" s="84">
        <f t="shared" si="134"/>
        <v>96142.857142857145</v>
      </c>
      <c r="M1458" s="7"/>
      <c r="N1458" s="7"/>
      <c r="O1458" s="7"/>
      <c r="P1458" s="7"/>
      <c r="Q1458" s="7"/>
      <c r="R1458" s="7"/>
      <c r="S1458" s="119" t="s">
        <v>53</v>
      </c>
      <c r="T1458" s="117">
        <v>6.73</v>
      </c>
      <c r="U1458" s="10">
        <v>96142.857142857145</v>
      </c>
      <c r="V1458" s="98">
        <f t="shared" si="135"/>
        <v>1.9225846851417627E-4</v>
      </c>
      <c r="W1458" s="119" t="s">
        <v>53</v>
      </c>
      <c r="X1458" s="117">
        <v>6.73</v>
      </c>
      <c r="Y1458" s="10">
        <v>96142.857142857145</v>
      </c>
      <c r="Z1458" s="98"/>
      <c r="AA1458" s="9">
        <v>842</v>
      </c>
      <c r="AB1458" s="119" t="s">
        <v>53</v>
      </c>
      <c r="AC1458" s="117">
        <v>6.73</v>
      </c>
      <c r="AD1458" s="10">
        <v>96142.857142857145</v>
      </c>
      <c r="AE1458" s="110">
        <f>(Tabelle1[[#This Row],[gesamter Wärmebedarf unter Berücksichtigung Wirkungsgrad Gasfeuerungsanlage (Gas) '[kWh/a'] 2030]]*0.7)/8760</f>
        <v>7.6826484018264845</v>
      </c>
      <c r="AF1458" s="8">
        <f t="shared" si="133"/>
        <v>1.8587239314545536E-4</v>
      </c>
      <c r="AG1458" s="119" t="s">
        <v>53</v>
      </c>
      <c r="AH1458" s="117">
        <v>6.73</v>
      </c>
      <c r="AI1458" s="10">
        <v>96142.857142857145</v>
      </c>
      <c r="AJ1458" s="98">
        <f t="shared" si="136"/>
        <v>9.1358477688386366E-5</v>
      </c>
      <c r="AK1458" s="119" t="s">
        <v>53</v>
      </c>
      <c r="AL1458" s="117">
        <v>6.73</v>
      </c>
      <c r="AM1458" s="10">
        <v>96142.857142857145</v>
      </c>
      <c r="AN1458" s="98"/>
      <c r="AO1458" s="119" t="s">
        <v>53</v>
      </c>
      <c r="AP1458" s="117">
        <v>6.73</v>
      </c>
      <c r="AQ1458" s="10">
        <v>96142.857142857145</v>
      </c>
      <c r="AR1458" s="98">
        <f t="shared" si="137"/>
        <v>9.1358477688386366E-5</v>
      </c>
      <c r="AS1458" s="119" t="s">
        <v>53</v>
      </c>
      <c r="AT1458" s="117">
        <v>6.73</v>
      </c>
      <c r="AU1458" s="10">
        <v>96142.857142857145</v>
      </c>
      <c r="AV1458" s="8"/>
    </row>
    <row r="1459" spans="1:48" x14ac:dyDescent="0.25">
      <c r="A1459" s="6">
        <v>11458</v>
      </c>
      <c r="B1459" s="6">
        <v>449926</v>
      </c>
      <c r="C1459" s="6">
        <v>5424926</v>
      </c>
      <c r="D1459" s="205">
        <v>12</v>
      </c>
      <c r="E1459" s="6" t="s">
        <v>212</v>
      </c>
      <c r="F1459" s="6">
        <v>1</v>
      </c>
      <c r="G1459" s="6">
        <v>150</v>
      </c>
      <c r="H1459" s="6">
        <v>150</v>
      </c>
      <c r="I1459" s="6">
        <v>130</v>
      </c>
      <c r="J1459" s="6">
        <f t="shared" si="132"/>
        <v>19500</v>
      </c>
      <c r="K1459" s="6"/>
      <c r="L1459" s="84">
        <f t="shared" si="134"/>
        <v>19897.959183673469</v>
      </c>
      <c r="M1459" s="7"/>
      <c r="N1459" s="7"/>
      <c r="O1459" s="7"/>
      <c r="P1459" s="7"/>
      <c r="Q1459" s="7"/>
      <c r="R1459" s="7"/>
      <c r="S1459" s="119" t="s">
        <v>53</v>
      </c>
      <c r="T1459" s="117">
        <v>1</v>
      </c>
      <c r="U1459" s="10">
        <v>19897.959183673469</v>
      </c>
      <c r="V1459" s="98">
        <f t="shared" si="135"/>
        <v>3.9790279516306914E-5</v>
      </c>
      <c r="W1459" s="119" t="s">
        <v>53</v>
      </c>
      <c r="X1459" s="117">
        <v>1</v>
      </c>
      <c r="Y1459" s="10">
        <v>19897.959183673469</v>
      </c>
      <c r="Z1459" s="98"/>
      <c r="AA1459" s="9">
        <v>737</v>
      </c>
      <c r="AB1459" s="119" t="s">
        <v>53</v>
      </c>
      <c r="AC1459" s="117">
        <v>1</v>
      </c>
      <c r="AD1459" s="10">
        <v>19897.959183673469</v>
      </c>
      <c r="AE1459" s="110">
        <f>(Tabelle1[[#This Row],[gesamter Wärmebedarf unter Berücksichtigung Wirkungsgrad Gasfeuerungsanlage (Gas) '[kWh/a'] 2030]]*0.7)/8760</f>
        <v>1.5900195694716242</v>
      </c>
      <c r="AF1459" s="8">
        <f t="shared" si="133"/>
        <v>3.8468601850311814E-5</v>
      </c>
      <c r="AG1459" s="119" t="s">
        <v>53</v>
      </c>
      <c r="AH1459" s="117">
        <v>1</v>
      </c>
      <c r="AI1459" s="10">
        <v>19897.959183673469</v>
      </c>
      <c r="AJ1459" s="98">
        <f t="shared" si="136"/>
        <v>1.8907772393584524E-5</v>
      </c>
      <c r="AK1459" s="119" t="s">
        <v>54</v>
      </c>
      <c r="AL1459" s="117">
        <v>1</v>
      </c>
      <c r="AM1459" s="10">
        <v>0</v>
      </c>
      <c r="AN1459" s="98"/>
      <c r="AO1459" s="119" t="s">
        <v>54</v>
      </c>
      <c r="AP1459" s="117">
        <v>1</v>
      </c>
      <c r="AQ1459" s="10">
        <v>0</v>
      </c>
      <c r="AR1459" s="98">
        <f t="shared" si="137"/>
        <v>0</v>
      </c>
      <c r="AS1459" s="119" t="s">
        <v>54</v>
      </c>
      <c r="AT1459" s="117">
        <v>1</v>
      </c>
      <c r="AU1459" s="10">
        <v>0</v>
      </c>
      <c r="AV1459" s="8"/>
    </row>
    <row r="1460" spans="1:48" x14ac:dyDescent="0.25">
      <c r="A1460" s="6">
        <v>11459</v>
      </c>
      <c r="B1460" s="6">
        <v>449907</v>
      </c>
      <c r="C1460" s="6">
        <v>5424947</v>
      </c>
      <c r="D1460" s="205">
        <v>16</v>
      </c>
      <c r="E1460" s="6" t="s">
        <v>211</v>
      </c>
      <c r="F1460" s="6">
        <v>2</v>
      </c>
      <c r="G1460" s="6">
        <v>112</v>
      </c>
      <c r="H1460" s="6">
        <v>224</v>
      </c>
      <c r="I1460" s="6">
        <v>60</v>
      </c>
      <c r="J1460" s="6">
        <f t="shared" si="132"/>
        <v>13440</v>
      </c>
      <c r="K1460" s="6"/>
      <c r="L1460" s="84">
        <f t="shared" si="134"/>
        <v>13714.285714285714</v>
      </c>
      <c r="M1460" s="7"/>
      <c r="N1460" s="7"/>
      <c r="O1460" s="7"/>
      <c r="P1460" s="7"/>
      <c r="Q1460" s="7"/>
      <c r="R1460" s="7"/>
      <c r="S1460" s="119" t="s">
        <v>53</v>
      </c>
      <c r="T1460" s="117">
        <v>2</v>
      </c>
      <c r="U1460" s="10">
        <v>13714.285714285714</v>
      </c>
      <c r="V1460" s="98">
        <f t="shared" si="135"/>
        <v>2.742468495893153E-5</v>
      </c>
      <c r="W1460" s="119" t="s">
        <v>53</v>
      </c>
      <c r="X1460" s="117">
        <v>2</v>
      </c>
      <c r="Y1460" s="10">
        <v>13714.285714285714</v>
      </c>
      <c r="Z1460" s="98"/>
      <c r="AA1460" s="9">
        <v>716</v>
      </c>
      <c r="AB1460" s="119" t="s">
        <v>53</v>
      </c>
      <c r="AC1460" s="117">
        <v>2</v>
      </c>
      <c r="AD1460" s="10">
        <v>13714.285714285714</v>
      </c>
      <c r="AE1460" s="110">
        <f>(Tabelle1[[#This Row],[gesamter Wärmebedarf unter Berücksichtigung Wirkungsgrad Gasfeuerungsanlage (Gas) '[kWh/a'] 2030]]*0.7)/8760</f>
        <v>1.0958904109589038</v>
      </c>
      <c r="AF1460" s="8">
        <f t="shared" si="133"/>
        <v>2.6513744044522603E-5</v>
      </c>
      <c r="AG1460" s="119" t="s">
        <v>53</v>
      </c>
      <c r="AH1460" s="117">
        <v>2</v>
      </c>
      <c r="AI1460" s="10">
        <v>13714.285714285714</v>
      </c>
      <c r="AJ1460" s="98">
        <f t="shared" si="136"/>
        <v>1.3031818511270565E-5</v>
      </c>
      <c r="AK1460" s="119" t="s">
        <v>53</v>
      </c>
      <c r="AL1460" s="117">
        <v>2</v>
      </c>
      <c r="AM1460" s="10">
        <v>13714.285714285714</v>
      </c>
      <c r="AN1460" s="98"/>
      <c r="AO1460" s="119" t="s">
        <v>53</v>
      </c>
      <c r="AP1460" s="117">
        <v>2</v>
      </c>
      <c r="AQ1460" s="10">
        <v>13714.285714285714</v>
      </c>
      <c r="AR1460" s="98">
        <f t="shared" si="137"/>
        <v>1.3031818511270565E-5</v>
      </c>
      <c r="AS1460" s="119" t="s">
        <v>53</v>
      </c>
      <c r="AT1460" s="117">
        <v>2</v>
      </c>
      <c r="AU1460" s="10">
        <v>13714.285714285714</v>
      </c>
      <c r="AV1460" s="8"/>
    </row>
    <row r="1461" spans="1:48" x14ac:dyDescent="0.25">
      <c r="A1461" s="6">
        <v>11460</v>
      </c>
      <c r="B1461" s="6">
        <v>449899</v>
      </c>
      <c r="C1461" s="6">
        <v>5424958</v>
      </c>
      <c r="D1461" s="205">
        <v>29</v>
      </c>
      <c r="E1461" s="6" t="s">
        <v>212</v>
      </c>
      <c r="F1461" s="6">
        <v>1</v>
      </c>
      <c r="G1461" s="6">
        <v>150</v>
      </c>
      <c r="H1461" s="6">
        <v>150</v>
      </c>
      <c r="I1461" s="6">
        <v>110</v>
      </c>
      <c r="J1461" s="6">
        <f t="shared" si="132"/>
        <v>16500</v>
      </c>
      <c r="K1461" s="6"/>
      <c r="L1461" s="84">
        <f t="shared" si="134"/>
        <v>16836.734693877552</v>
      </c>
      <c r="M1461" s="7"/>
      <c r="N1461" s="7"/>
      <c r="O1461" s="7"/>
      <c r="P1461" s="7"/>
      <c r="Q1461" s="7"/>
      <c r="R1461" s="7"/>
      <c r="S1461" s="119" t="s">
        <v>53</v>
      </c>
      <c r="T1461" s="117">
        <v>1</v>
      </c>
      <c r="U1461" s="10">
        <v>16836.734693877552</v>
      </c>
      <c r="V1461" s="98">
        <f t="shared" si="135"/>
        <v>3.3668698052259696E-5</v>
      </c>
      <c r="W1461" s="119" t="s">
        <v>53</v>
      </c>
      <c r="X1461" s="117">
        <v>1</v>
      </c>
      <c r="Y1461" s="10">
        <v>16836.734693877552</v>
      </c>
      <c r="Z1461" s="98"/>
      <c r="AA1461" s="9">
        <v>1512</v>
      </c>
      <c r="AB1461" s="119" t="s">
        <v>53</v>
      </c>
      <c r="AC1461" s="117">
        <v>1</v>
      </c>
      <c r="AD1461" s="10">
        <v>16836.734693877552</v>
      </c>
      <c r="AE1461" s="110">
        <f>(Tabelle1[[#This Row],[gesamter Wärmebedarf unter Berücksichtigung Wirkungsgrad Gasfeuerungsanlage (Gas) '[kWh/a'] 2030]]*0.7)/8760</f>
        <v>1.3454011741682974</v>
      </c>
      <c r="AF1461" s="8">
        <f t="shared" si="133"/>
        <v>3.2550355411802309E-5</v>
      </c>
      <c r="AG1461" s="119" t="s">
        <v>53</v>
      </c>
      <c r="AH1461" s="117">
        <v>1</v>
      </c>
      <c r="AI1461" s="10">
        <v>16836.734693877552</v>
      </c>
      <c r="AJ1461" s="98">
        <f t="shared" si="136"/>
        <v>1.599888433303306E-5</v>
      </c>
      <c r="AK1461" s="119" t="s">
        <v>54</v>
      </c>
      <c r="AL1461" s="117">
        <v>1</v>
      </c>
      <c r="AM1461" s="10">
        <v>0</v>
      </c>
      <c r="AN1461" s="98"/>
      <c r="AO1461" s="119" t="s">
        <v>54</v>
      </c>
      <c r="AP1461" s="117">
        <v>1</v>
      </c>
      <c r="AQ1461" s="10">
        <v>0</v>
      </c>
      <c r="AR1461" s="98">
        <f t="shared" si="137"/>
        <v>0</v>
      </c>
      <c r="AS1461" s="119" t="s">
        <v>54</v>
      </c>
      <c r="AT1461" s="117">
        <v>1</v>
      </c>
      <c r="AU1461" s="10">
        <v>0</v>
      </c>
      <c r="AV1461" s="8"/>
    </row>
    <row r="1462" spans="1:48" x14ac:dyDescent="0.25">
      <c r="A1462" s="6">
        <v>11461</v>
      </c>
      <c r="B1462" s="6">
        <v>449940</v>
      </c>
      <c r="C1462" s="6">
        <v>5424934</v>
      </c>
      <c r="D1462" s="205">
        <v>18</v>
      </c>
      <c r="E1462" s="6" t="s">
        <v>212</v>
      </c>
      <c r="F1462" s="6">
        <v>1</v>
      </c>
      <c r="G1462" s="6">
        <v>150</v>
      </c>
      <c r="H1462" s="6">
        <v>150</v>
      </c>
      <c r="I1462" s="6">
        <v>110</v>
      </c>
      <c r="J1462" s="6">
        <f t="shared" si="132"/>
        <v>16500</v>
      </c>
      <c r="K1462" s="6"/>
      <c r="L1462" s="84">
        <f t="shared" si="134"/>
        <v>16836.734693877552</v>
      </c>
      <c r="M1462" s="7"/>
      <c r="N1462" s="7"/>
      <c r="O1462" s="7"/>
      <c r="P1462" s="7"/>
      <c r="Q1462" s="7"/>
      <c r="R1462" s="7"/>
      <c r="S1462" s="119" t="s">
        <v>54</v>
      </c>
      <c r="T1462" s="117">
        <v>1</v>
      </c>
      <c r="U1462" s="10">
        <v>0</v>
      </c>
      <c r="V1462" s="98">
        <f t="shared" si="135"/>
        <v>0</v>
      </c>
      <c r="W1462" s="119" t="s">
        <v>54</v>
      </c>
      <c r="X1462" s="117">
        <v>1</v>
      </c>
      <c r="Y1462" s="10">
        <v>0</v>
      </c>
      <c r="Z1462" s="98"/>
      <c r="AA1462" s="9">
        <v>313</v>
      </c>
      <c r="AB1462" s="119" t="s">
        <v>54</v>
      </c>
      <c r="AC1462" s="117">
        <v>1</v>
      </c>
      <c r="AD1462" s="10">
        <v>0</v>
      </c>
      <c r="AE1462" s="110">
        <f>(Tabelle1[[#This Row],[gesamter Wärmebedarf unter Berücksichtigung Wirkungsgrad Gasfeuerungsanlage (Gas) '[kWh/a'] 2030]]*0.7)/8760</f>
        <v>0</v>
      </c>
      <c r="AF1462" s="8">
        <f t="shared" si="133"/>
        <v>0</v>
      </c>
      <c r="AG1462" s="119" t="s">
        <v>54</v>
      </c>
      <c r="AH1462" s="117">
        <v>1</v>
      </c>
      <c r="AI1462" s="10">
        <v>0</v>
      </c>
      <c r="AJ1462" s="98">
        <f t="shared" si="136"/>
        <v>0</v>
      </c>
      <c r="AK1462" s="119" t="s">
        <v>54</v>
      </c>
      <c r="AL1462" s="117">
        <v>1</v>
      </c>
      <c r="AM1462" s="10">
        <v>0</v>
      </c>
      <c r="AN1462" s="98"/>
      <c r="AO1462" s="119" t="s">
        <v>54</v>
      </c>
      <c r="AP1462" s="117">
        <v>1</v>
      </c>
      <c r="AQ1462" s="10">
        <v>0</v>
      </c>
      <c r="AR1462" s="98">
        <f t="shared" si="137"/>
        <v>0</v>
      </c>
      <c r="AS1462" s="119" t="s">
        <v>54</v>
      </c>
      <c r="AT1462" s="117">
        <v>1</v>
      </c>
      <c r="AU1462" s="10">
        <v>0</v>
      </c>
      <c r="AV1462" s="8"/>
    </row>
    <row r="1463" spans="1:48" x14ac:dyDescent="0.25">
      <c r="A1463" s="6">
        <v>11462</v>
      </c>
      <c r="B1463" s="6">
        <v>449919</v>
      </c>
      <c r="C1463" s="6">
        <v>5424963</v>
      </c>
      <c r="D1463" s="205">
        <v>16</v>
      </c>
      <c r="E1463" s="75" t="s">
        <v>210</v>
      </c>
      <c r="F1463" s="6">
        <v>6.73</v>
      </c>
      <c r="G1463" s="6">
        <v>70</v>
      </c>
      <c r="H1463" s="6">
        <v>471.1</v>
      </c>
      <c r="I1463" s="6">
        <v>210</v>
      </c>
      <c r="J1463" s="6">
        <f t="shared" si="132"/>
        <v>98931</v>
      </c>
      <c r="K1463" s="6"/>
      <c r="L1463" s="84">
        <f t="shared" si="134"/>
        <v>100950</v>
      </c>
      <c r="M1463" s="7"/>
      <c r="N1463" s="7"/>
      <c r="O1463" s="7"/>
      <c r="P1463" s="7"/>
      <c r="Q1463" s="7"/>
      <c r="R1463" s="7"/>
      <c r="S1463" s="119" t="s">
        <v>53</v>
      </c>
      <c r="T1463" s="117">
        <v>6.73</v>
      </c>
      <c r="U1463" s="10">
        <v>100950</v>
      </c>
      <c r="V1463" s="98">
        <f t="shared" si="135"/>
        <v>2.0187139193988509E-4</v>
      </c>
      <c r="W1463" s="119" t="s">
        <v>53</v>
      </c>
      <c r="X1463" s="117">
        <v>6.73</v>
      </c>
      <c r="Y1463" s="10">
        <v>100950</v>
      </c>
      <c r="Z1463" s="98"/>
      <c r="AA1463" s="9">
        <v>782</v>
      </c>
      <c r="AB1463" s="119" t="s">
        <v>53</v>
      </c>
      <c r="AC1463" s="117">
        <v>6.73</v>
      </c>
      <c r="AD1463" s="10">
        <v>100950</v>
      </c>
      <c r="AE1463" s="110">
        <f>(Tabelle1[[#This Row],[gesamter Wärmebedarf unter Berücksichtigung Wirkungsgrad Gasfeuerungsanlage (Gas) '[kWh/a'] 2030]]*0.7)/8760</f>
        <v>8.0667808219178081</v>
      </c>
      <c r="AF1463" s="8">
        <f t="shared" si="133"/>
        <v>1.9516601280272812E-4</v>
      </c>
      <c r="AG1463" s="119" t="s">
        <v>53</v>
      </c>
      <c r="AH1463" s="117">
        <v>6.73</v>
      </c>
      <c r="AI1463" s="10">
        <v>100950</v>
      </c>
      <c r="AJ1463" s="98">
        <f t="shared" si="136"/>
        <v>9.5926401572805678E-5</v>
      </c>
      <c r="AK1463" s="119" t="s">
        <v>53</v>
      </c>
      <c r="AL1463" s="117">
        <v>6.73</v>
      </c>
      <c r="AM1463" s="10">
        <v>100950</v>
      </c>
      <c r="AN1463" s="98"/>
      <c r="AO1463" s="119" t="s">
        <v>54</v>
      </c>
      <c r="AP1463" s="117">
        <v>6.73</v>
      </c>
      <c r="AQ1463" s="10">
        <v>0</v>
      </c>
      <c r="AR1463" s="98">
        <f t="shared" si="137"/>
        <v>0</v>
      </c>
      <c r="AS1463" s="119" t="s">
        <v>54</v>
      </c>
      <c r="AT1463" s="117">
        <v>6.73</v>
      </c>
      <c r="AU1463" s="10">
        <v>0</v>
      </c>
      <c r="AV1463" s="8"/>
    </row>
    <row r="1464" spans="1:48" x14ac:dyDescent="0.25">
      <c r="A1464" s="6">
        <v>11463</v>
      </c>
      <c r="B1464" s="6">
        <v>449951</v>
      </c>
      <c r="C1464" s="6">
        <v>5424953</v>
      </c>
      <c r="D1464" s="205">
        <v>16</v>
      </c>
      <c r="E1464" s="6" t="s">
        <v>212</v>
      </c>
      <c r="F1464" s="6">
        <v>1</v>
      </c>
      <c r="G1464" s="6">
        <v>150</v>
      </c>
      <c r="H1464" s="6">
        <v>150</v>
      </c>
      <c r="I1464" s="6">
        <v>100</v>
      </c>
      <c r="J1464" s="6">
        <f t="shared" si="132"/>
        <v>15000</v>
      </c>
      <c r="K1464" s="6"/>
      <c r="L1464" s="84">
        <f t="shared" si="134"/>
        <v>15306.122448979591</v>
      </c>
      <c r="M1464" s="7"/>
      <c r="N1464" s="7"/>
      <c r="O1464" s="7"/>
      <c r="P1464" s="7"/>
      <c r="Q1464" s="7"/>
      <c r="R1464" s="7"/>
      <c r="S1464" s="119" t="s">
        <v>54</v>
      </c>
      <c r="T1464" s="117">
        <v>1</v>
      </c>
      <c r="U1464" s="10">
        <v>0</v>
      </c>
      <c r="V1464" s="98">
        <f t="shared" si="135"/>
        <v>0</v>
      </c>
      <c r="W1464" s="119" t="s">
        <v>54</v>
      </c>
      <c r="X1464" s="117">
        <v>1</v>
      </c>
      <c r="Y1464" s="10">
        <v>0</v>
      </c>
      <c r="Z1464" s="98"/>
      <c r="AA1464" s="9">
        <v>477</v>
      </c>
      <c r="AB1464" s="119" t="s">
        <v>54</v>
      </c>
      <c r="AC1464" s="117">
        <v>1</v>
      </c>
      <c r="AD1464" s="10">
        <v>0</v>
      </c>
      <c r="AE1464" s="110">
        <f>(Tabelle1[[#This Row],[gesamter Wärmebedarf unter Berücksichtigung Wirkungsgrad Gasfeuerungsanlage (Gas) '[kWh/a'] 2030]]*0.7)/8760</f>
        <v>0</v>
      </c>
      <c r="AF1464" s="8">
        <f t="shared" si="133"/>
        <v>0</v>
      </c>
      <c r="AG1464" s="119" t="s">
        <v>54</v>
      </c>
      <c r="AH1464" s="117">
        <v>1</v>
      </c>
      <c r="AI1464" s="10">
        <v>0</v>
      </c>
      <c r="AJ1464" s="98">
        <f t="shared" si="136"/>
        <v>0</v>
      </c>
      <c r="AK1464" s="119" t="s">
        <v>54</v>
      </c>
      <c r="AL1464" s="117">
        <v>1</v>
      </c>
      <c r="AM1464" s="10">
        <v>0</v>
      </c>
      <c r="AN1464" s="98"/>
      <c r="AO1464" s="119" t="s">
        <v>54</v>
      </c>
      <c r="AP1464" s="117">
        <v>1</v>
      </c>
      <c r="AQ1464" s="10">
        <v>0</v>
      </c>
      <c r="AR1464" s="98">
        <f t="shared" si="137"/>
        <v>0</v>
      </c>
      <c r="AS1464" s="119" t="s">
        <v>54</v>
      </c>
      <c r="AT1464" s="117">
        <v>1</v>
      </c>
      <c r="AU1464" s="10">
        <v>0</v>
      </c>
      <c r="AV1464" s="8"/>
    </row>
    <row r="1465" spans="1:48" x14ac:dyDescent="0.25">
      <c r="A1465" s="6">
        <v>11464</v>
      </c>
      <c r="B1465" s="6">
        <v>449977</v>
      </c>
      <c r="C1465" s="6">
        <v>5424991</v>
      </c>
      <c r="D1465" s="205">
        <v>14</v>
      </c>
      <c r="E1465" s="75" t="s">
        <v>210</v>
      </c>
      <c r="F1465" s="6">
        <v>6.73</v>
      </c>
      <c r="G1465" s="6">
        <v>70</v>
      </c>
      <c r="H1465" s="6">
        <v>471.1</v>
      </c>
      <c r="I1465" s="6">
        <v>200</v>
      </c>
      <c r="J1465" s="6">
        <f t="shared" si="132"/>
        <v>94220</v>
      </c>
      <c r="K1465" s="6"/>
      <c r="L1465" s="84">
        <f t="shared" si="134"/>
        <v>96142.857142857145</v>
      </c>
      <c r="M1465" s="7"/>
      <c r="N1465" s="7"/>
      <c r="O1465" s="7"/>
      <c r="P1465" s="7"/>
      <c r="Q1465" s="7"/>
      <c r="R1465" s="7"/>
      <c r="S1465" s="119" t="s">
        <v>54</v>
      </c>
      <c r="T1465" s="117">
        <v>6.73</v>
      </c>
      <c r="U1465" s="10">
        <v>0</v>
      </c>
      <c r="V1465" s="98">
        <f t="shared" si="135"/>
        <v>0</v>
      </c>
      <c r="W1465" s="119" t="s">
        <v>54</v>
      </c>
      <c r="X1465" s="117">
        <v>6.73</v>
      </c>
      <c r="Y1465" s="10">
        <v>0</v>
      </c>
      <c r="Z1465" s="98"/>
      <c r="AA1465" s="9">
        <v>1236</v>
      </c>
      <c r="AB1465" s="119" t="s">
        <v>54</v>
      </c>
      <c r="AC1465" s="117">
        <v>6.73</v>
      </c>
      <c r="AD1465" s="10">
        <v>0</v>
      </c>
      <c r="AE1465" s="110">
        <f>(Tabelle1[[#This Row],[gesamter Wärmebedarf unter Berücksichtigung Wirkungsgrad Gasfeuerungsanlage (Gas) '[kWh/a'] 2030]]*0.7)/8760</f>
        <v>0</v>
      </c>
      <c r="AF1465" s="8">
        <f t="shared" si="133"/>
        <v>0</v>
      </c>
      <c r="AG1465" s="119" t="s">
        <v>54</v>
      </c>
      <c r="AH1465" s="117">
        <v>6.73</v>
      </c>
      <c r="AI1465" s="10">
        <v>0</v>
      </c>
      <c r="AJ1465" s="98">
        <f t="shared" si="136"/>
        <v>0</v>
      </c>
      <c r="AK1465" s="119" t="s">
        <v>54</v>
      </c>
      <c r="AL1465" s="117">
        <v>6.73</v>
      </c>
      <c r="AM1465" s="10">
        <v>0</v>
      </c>
      <c r="AN1465" s="98"/>
      <c r="AO1465" s="119" t="s">
        <v>54</v>
      </c>
      <c r="AP1465" s="117">
        <v>6.73</v>
      </c>
      <c r="AQ1465" s="10">
        <v>0</v>
      </c>
      <c r="AR1465" s="98">
        <f t="shared" si="137"/>
        <v>0</v>
      </c>
      <c r="AS1465" s="119" t="s">
        <v>54</v>
      </c>
      <c r="AT1465" s="117">
        <v>6.73</v>
      </c>
      <c r="AU1465" s="10">
        <v>0</v>
      </c>
      <c r="AV1465" s="8"/>
    </row>
    <row r="1466" spans="1:48" x14ac:dyDescent="0.25">
      <c r="A1466" s="6">
        <v>11465</v>
      </c>
      <c r="B1466" s="6">
        <v>449962</v>
      </c>
      <c r="C1466" s="6">
        <v>5424968</v>
      </c>
      <c r="D1466" s="205">
        <v>14</v>
      </c>
      <c r="E1466" s="6" t="s">
        <v>212</v>
      </c>
      <c r="F1466" s="6">
        <v>1</v>
      </c>
      <c r="G1466" s="6">
        <v>150</v>
      </c>
      <c r="H1466" s="6">
        <v>150</v>
      </c>
      <c r="I1466" s="6">
        <v>90</v>
      </c>
      <c r="J1466" s="6">
        <f t="shared" si="132"/>
        <v>13500</v>
      </c>
      <c r="K1466" s="6"/>
      <c r="L1466" s="84">
        <f t="shared" si="134"/>
        <v>13775.510204081633</v>
      </c>
      <c r="M1466" s="7"/>
      <c r="N1466" s="7"/>
      <c r="O1466" s="7"/>
      <c r="P1466" s="7"/>
      <c r="Q1466" s="7"/>
      <c r="R1466" s="7"/>
      <c r="S1466" s="119" t="s">
        <v>53</v>
      </c>
      <c r="T1466" s="117">
        <v>1</v>
      </c>
      <c r="U1466" s="10">
        <v>13775.510204081633</v>
      </c>
      <c r="V1466" s="98">
        <f t="shared" si="135"/>
        <v>2.7547116588212479E-5</v>
      </c>
      <c r="W1466" s="119" t="s">
        <v>53</v>
      </c>
      <c r="X1466" s="117">
        <v>1</v>
      </c>
      <c r="Y1466" s="10">
        <v>13775.510204081633</v>
      </c>
      <c r="Z1466" s="98"/>
      <c r="AA1466" s="9">
        <v>44</v>
      </c>
      <c r="AB1466" s="119" t="s">
        <v>53</v>
      </c>
      <c r="AC1466" s="117">
        <v>1</v>
      </c>
      <c r="AD1466" s="10">
        <v>13775.510204081633</v>
      </c>
      <c r="AE1466" s="110">
        <f>(Tabelle1[[#This Row],[gesamter Wärmebedarf unter Berücksichtigung Wirkungsgrad Gasfeuerungsanlage (Gas) '[kWh/a'] 2030]]*0.7)/8760</f>
        <v>1.1007827788649707</v>
      </c>
      <c r="AF1466" s="8">
        <f t="shared" si="133"/>
        <v>2.66321089732928E-5</v>
      </c>
      <c r="AG1466" s="119" t="s">
        <v>53</v>
      </c>
      <c r="AH1466" s="117">
        <v>1</v>
      </c>
      <c r="AI1466" s="10">
        <v>13775.510204081633</v>
      </c>
      <c r="AJ1466" s="98">
        <f t="shared" si="136"/>
        <v>1.3089996272481594E-5</v>
      </c>
      <c r="AK1466" s="119" t="s">
        <v>53</v>
      </c>
      <c r="AL1466" s="117">
        <v>1</v>
      </c>
      <c r="AM1466" s="10">
        <v>13775.510204081633</v>
      </c>
      <c r="AN1466" s="98"/>
      <c r="AO1466" s="119" t="s">
        <v>53</v>
      </c>
      <c r="AP1466" s="117">
        <v>1</v>
      </c>
      <c r="AQ1466" s="10">
        <v>13775.510204081633</v>
      </c>
      <c r="AR1466" s="98">
        <f t="shared" si="137"/>
        <v>1.3089996272481594E-5</v>
      </c>
      <c r="AS1466" s="119" t="s">
        <v>53</v>
      </c>
      <c r="AT1466" s="117">
        <v>1</v>
      </c>
      <c r="AU1466" s="10">
        <v>13775.510204081633</v>
      </c>
      <c r="AV1466" s="8"/>
    </row>
    <row r="1467" spans="1:48" x14ac:dyDescent="0.25">
      <c r="A1467" s="6">
        <v>11466</v>
      </c>
      <c r="B1467" s="6">
        <v>449975</v>
      </c>
      <c r="C1467" s="6">
        <v>5424956</v>
      </c>
      <c r="D1467" s="205">
        <v>15</v>
      </c>
      <c r="E1467" s="75" t="s">
        <v>210</v>
      </c>
      <c r="F1467" s="6">
        <v>6.73</v>
      </c>
      <c r="G1467" s="6">
        <v>70</v>
      </c>
      <c r="H1467" s="6">
        <v>471.1</v>
      </c>
      <c r="I1467" s="6">
        <v>170</v>
      </c>
      <c r="J1467" s="6">
        <f t="shared" si="132"/>
        <v>80087</v>
      </c>
      <c r="K1467" s="6"/>
      <c r="L1467" s="84">
        <f t="shared" si="134"/>
        <v>81721.42857142858</v>
      </c>
      <c r="M1467" s="7"/>
      <c r="N1467" s="7"/>
      <c r="O1467" s="7"/>
      <c r="P1467" s="7"/>
      <c r="Q1467" s="7"/>
      <c r="R1467" s="7"/>
      <c r="S1467" s="119" t="s">
        <v>54</v>
      </c>
      <c r="T1467" s="117">
        <v>6.73</v>
      </c>
      <c r="U1467" s="10">
        <v>0</v>
      </c>
      <c r="V1467" s="98">
        <f t="shared" si="135"/>
        <v>0</v>
      </c>
      <c r="W1467" s="119" t="s">
        <v>54</v>
      </c>
      <c r="X1467" s="117">
        <v>6.73</v>
      </c>
      <c r="Y1467" s="10">
        <v>0</v>
      </c>
      <c r="Z1467" s="98"/>
      <c r="AA1467" s="9">
        <v>1138</v>
      </c>
      <c r="AB1467" s="119" t="s">
        <v>54</v>
      </c>
      <c r="AC1467" s="117">
        <v>6.73</v>
      </c>
      <c r="AD1467" s="10">
        <v>0</v>
      </c>
      <c r="AE1467" s="110">
        <f>(Tabelle1[[#This Row],[gesamter Wärmebedarf unter Berücksichtigung Wirkungsgrad Gasfeuerungsanlage (Gas) '[kWh/a'] 2030]]*0.7)/8760</f>
        <v>0</v>
      </c>
      <c r="AF1467" s="8">
        <f t="shared" si="133"/>
        <v>0</v>
      </c>
      <c r="AG1467" s="119" t="s">
        <v>54</v>
      </c>
      <c r="AH1467" s="117">
        <v>6.73</v>
      </c>
      <c r="AI1467" s="10">
        <v>0</v>
      </c>
      <c r="AJ1467" s="98">
        <f t="shared" si="136"/>
        <v>0</v>
      </c>
      <c r="AK1467" s="119" t="s">
        <v>54</v>
      </c>
      <c r="AL1467" s="117">
        <v>6.73</v>
      </c>
      <c r="AM1467" s="10">
        <v>0</v>
      </c>
      <c r="AN1467" s="98"/>
      <c r="AO1467" s="119" t="s">
        <v>54</v>
      </c>
      <c r="AP1467" s="117">
        <v>6.73</v>
      </c>
      <c r="AQ1467" s="10">
        <v>0</v>
      </c>
      <c r="AR1467" s="98">
        <f t="shared" si="137"/>
        <v>0</v>
      </c>
      <c r="AS1467" s="119" t="s">
        <v>54</v>
      </c>
      <c r="AT1467" s="117">
        <v>6.73</v>
      </c>
      <c r="AU1467" s="10">
        <v>0</v>
      </c>
      <c r="AV1467" s="8"/>
    </row>
    <row r="1468" spans="1:48" x14ac:dyDescent="0.25">
      <c r="A1468" s="6">
        <v>11467</v>
      </c>
      <c r="B1468" s="6">
        <v>449993</v>
      </c>
      <c r="C1468" s="6">
        <v>5424979</v>
      </c>
      <c r="D1468" s="205">
        <v>15</v>
      </c>
      <c r="E1468" s="6" t="s">
        <v>212</v>
      </c>
      <c r="F1468" s="6">
        <v>1</v>
      </c>
      <c r="G1468" s="6">
        <v>150</v>
      </c>
      <c r="H1468" s="6">
        <v>150</v>
      </c>
      <c r="I1468" s="6">
        <v>160</v>
      </c>
      <c r="J1468" s="6">
        <f t="shared" si="132"/>
        <v>24000</v>
      </c>
      <c r="K1468" s="6"/>
      <c r="L1468" s="84">
        <f t="shared" si="134"/>
        <v>24489.795918367348</v>
      </c>
      <c r="M1468" s="7"/>
      <c r="N1468" s="7"/>
      <c r="O1468" s="7"/>
      <c r="P1468" s="7"/>
      <c r="Q1468" s="7"/>
      <c r="R1468" s="7"/>
      <c r="S1468" s="119" t="s">
        <v>54</v>
      </c>
      <c r="T1468" s="117">
        <v>1</v>
      </c>
      <c r="U1468" s="10">
        <v>0</v>
      </c>
      <c r="V1468" s="98">
        <f t="shared" si="135"/>
        <v>0</v>
      </c>
      <c r="W1468" s="119" t="s">
        <v>54</v>
      </c>
      <c r="X1468" s="117">
        <v>1</v>
      </c>
      <c r="Y1468" s="10">
        <v>0</v>
      </c>
      <c r="Z1468" s="98"/>
      <c r="AA1468" s="9">
        <v>55</v>
      </c>
      <c r="AB1468" s="119" t="s">
        <v>54</v>
      </c>
      <c r="AC1468" s="117">
        <v>1</v>
      </c>
      <c r="AD1468" s="10">
        <v>0</v>
      </c>
      <c r="AE1468" s="110">
        <f>(Tabelle1[[#This Row],[gesamter Wärmebedarf unter Berücksichtigung Wirkungsgrad Gasfeuerungsanlage (Gas) '[kWh/a'] 2030]]*0.7)/8760</f>
        <v>0</v>
      </c>
      <c r="AF1468" s="8">
        <f t="shared" si="133"/>
        <v>0</v>
      </c>
      <c r="AG1468" s="119" t="s">
        <v>54</v>
      </c>
      <c r="AH1468" s="117">
        <v>1</v>
      </c>
      <c r="AI1468" s="10">
        <v>0</v>
      </c>
      <c r="AJ1468" s="98">
        <f t="shared" si="136"/>
        <v>0</v>
      </c>
      <c r="AK1468" s="119" t="s">
        <v>54</v>
      </c>
      <c r="AL1468" s="117">
        <v>1</v>
      </c>
      <c r="AM1468" s="10">
        <v>0</v>
      </c>
      <c r="AN1468" s="98"/>
      <c r="AO1468" s="119" t="s">
        <v>54</v>
      </c>
      <c r="AP1468" s="117">
        <v>1</v>
      </c>
      <c r="AQ1468" s="10">
        <v>0</v>
      </c>
      <c r="AR1468" s="98">
        <f t="shared" si="137"/>
        <v>0</v>
      </c>
      <c r="AS1468" s="119" t="s">
        <v>54</v>
      </c>
      <c r="AT1468" s="117">
        <v>1</v>
      </c>
      <c r="AU1468" s="10">
        <v>0</v>
      </c>
      <c r="AV1468" s="8"/>
    </row>
    <row r="1469" spans="1:48" x14ac:dyDescent="0.25">
      <c r="A1469" s="6">
        <v>11468</v>
      </c>
      <c r="B1469" s="6">
        <v>450013</v>
      </c>
      <c r="C1469" s="6">
        <v>5424963</v>
      </c>
      <c r="D1469" s="205">
        <v>14</v>
      </c>
      <c r="E1469" s="6" t="s">
        <v>195</v>
      </c>
      <c r="F1469" s="6">
        <v>1</v>
      </c>
      <c r="G1469" s="6">
        <v>90</v>
      </c>
      <c r="H1469" s="6">
        <v>90</v>
      </c>
      <c r="I1469" s="6">
        <v>190</v>
      </c>
      <c r="J1469" s="6">
        <f t="shared" si="132"/>
        <v>17100</v>
      </c>
      <c r="K1469" s="6"/>
      <c r="L1469" s="84">
        <f t="shared" si="134"/>
        <v>17448.979591836734</v>
      </c>
      <c r="M1469" s="7"/>
      <c r="N1469" s="7"/>
      <c r="O1469" s="7"/>
      <c r="P1469" s="7"/>
      <c r="Q1469" s="7"/>
      <c r="R1469" s="7"/>
      <c r="S1469" s="119" t="s">
        <v>53</v>
      </c>
      <c r="T1469" s="117">
        <v>1</v>
      </c>
      <c r="U1469" s="10">
        <v>17448.979591836734</v>
      </c>
      <c r="V1469" s="98">
        <f t="shared" si="135"/>
        <v>3.4893014345069138E-5</v>
      </c>
      <c r="W1469" s="119" t="s">
        <v>53</v>
      </c>
      <c r="X1469" s="117">
        <v>1</v>
      </c>
      <c r="Y1469" s="10">
        <v>17448.979591836734</v>
      </c>
      <c r="Z1469" s="98"/>
      <c r="AA1469" s="9">
        <v>307</v>
      </c>
      <c r="AB1469" s="119" t="s">
        <v>53</v>
      </c>
      <c r="AC1469" s="117">
        <v>1</v>
      </c>
      <c r="AD1469" s="10">
        <v>17448.979591836734</v>
      </c>
      <c r="AE1469" s="110">
        <f>(Tabelle1[[#This Row],[gesamter Wärmebedarf unter Berücksichtigung Wirkungsgrad Gasfeuerungsanlage (Gas) '[kWh/a'] 2030]]*0.7)/8760</f>
        <v>1.3943248532289627</v>
      </c>
      <c r="AF1469" s="8">
        <f t="shared" si="133"/>
        <v>3.3734004699504213E-5</v>
      </c>
      <c r="AG1469" s="119" t="s">
        <v>53</v>
      </c>
      <c r="AH1469" s="117">
        <v>1</v>
      </c>
      <c r="AI1469" s="10">
        <v>17448.979591836734</v>
      </c>
      <c r="AJ1469" s="98">
        <f t="shared" si="136"/>
        <v>1.6580661945143356E-5</v>
      </c>
      <c r="AK1469" s="119" t="s">
        <v>54</v>
      </c>
      <c r="AL1469" s="117">
        <v>1</v>
      </c>
      <c r="AM1469" s="10">
        <v>0</v>
      </c>
      <c r="AN1469" s="98"/>
      <c r="AO1469" s="119" t="s">
        <v>54</v>
      </c>
      <c r="AP1469" s="117">
        <v>1</v>
      </c>
      <c r="AQ1469" s="10">
        <v>0</v>
      </c>
      <c r="AR1469" s="98">
        <f t="shared" si="137"/>
        <v>0</v>
      </c>
      <c r="AS1469" s="119" t="s">
        <v>54</v>
      </c>
      <c r="AT1469" s="117">
        <v>1</v>
      </c>
      <c r="AU1469" s="10">
        <v>0</v>
      </c>
      <c r="AV1469" s="8"/>
    </row>
    <row r="1470" spans="1:48" x14ac:dyDescent="0.25">
      <c r="A1470" s="6">
        <v>11469</v>
      </c>
      <c r="B1470" s="6">
        <v>450025</v>
      </c>
      <c r="C1470" s="6">
        <v>5424954</v>
      </c>
      <c r="D1470" s="205">
        <v>14</v>
      </c>
      <c r="E1470" s="6" t="s">
        <v>212</v>
      </c>
      <c r="F1470" s="6">
        <v>1</v>
      </c>
      <c r="G1470" s="6">
        <v>150</v>
      </c>
      <c r="H1470" s="6">
        <v>150</v>
      </c>
      <c r="I1470" s="6">
        <v>180</v>
      </c>
      <c r="J1470" s="6">
        <f t="shared" si="132"/>
        <v>27000</v>
      </c>
      <c r="K1470" s="6"/>
      <c r="L1470" s="84">
        <f t="shared" si="134"/>
        <v>27551.020408163266</v>
      </c>
      <c r="M1470" s="7"/>
      <c r="N1470" s="7"/>
      <c r="O1470" s="7"/>
      <c r="P1470" s="7"/>
      <c r="Q1470" s="7"/>
      <c r="R1470" s="7"/>
      <c r="S1470" s="119" t="s">
        <v>53</v>
      </c>
      <c r="T1470" s="117">
        <v>1</v>
      </c>
      <c r="U1470" s="10">
        <v>27551.020408163266</v>
      </c>
      <c r="V1470" s="98">
        <f t="shared" si="135"/>
        <v>5.5094233176424957E-5</v>
      </c>
      <c r="W1470" s="119" t="s">
        <v>53</v>
      </c>
      <c r="X1470" s="117">
        <v>1</v>
      </c>
      <c r="Y1470" s="10">
        <v>27551.020408163266</v>
      </c>
      <c r="Z1470" s="98"/>
      <c r="AA1470" s="9">
        <v>1587</v>
      </c>
      <c r="AB1470" s="119" t="s">
        <v>53</v>
      </c>
      <c r="AC1470" s="117">
        <v>1</v>
      </c>
      <c r="AD1470" s="10">
        <v>27551.020408163266</v>
      </c>
      <c r="AE1470" s="110">
        <f>(Tabelle1[[#This Row],[gesamter Wärmebedarf unter Berücksichtigung Wirkungsgrad Gasfeuerungsanlage (Gas) '[kWh/a'] 2030]]*0.7)/8760</f>
        <v>2.2015655577299413</v>
      </c>
      <c r="AF1470" s="8">
        <f t="shared" si="133"/>
        <v>5.3264217946585601E-5</v>
      </c>
      <c r="AG1470" s="119" t="s">
        <v>54</v>
      </c>
      <c r="AH1470" s="117">
        <v>1</v>
      </c>
      <c r="AI1470" s="10">
        <v>0</v>
      </c>
      <c r="AJ1470" s="98">
        <f t="shared" si="136"/>
        <v>0</v>
      </c>
      <c r="AK1470" s="119" t="s">
        <v>54</v>
      </c>
      <c r="AL1470" s="117">
        <v>1</v>
      </c>
      <c r="AM1470" s="10">
        <v>0</v>
      </c>
      <c r="AN1470" s="98"/>
      <c r="AO1470" s="119" t="s">
        <v>54</v>
      </c>
      <c r="AP1470" s="117">
        <v>1</v>
      </c>
      <c r="AQ1470" s="10">
        <v>0</v>
      </c>
      <c r="AR1470" s="98">
        <f t="shared" si="137"/>
        <v>0</v>
      </c>
      <c r="AS1470" s="119" t="s">
        <v>54</v>
      </c>
      <c r="AT1470" s="117">
        <v>1</v>
      </c>
      <c r="AU1470" s="10">
        <v>0</v>
      </c>
      <c r="AV1470" s="8"/>
    </row>
    <row r="1471" spans="1:48" x14ac:dyDescent="0.25">
      <c r="A1471" s="6">
        <v>11470</v>
      </c>
      <c r="B1471" s="6">
        <v>450028</v>
      </c>
      <c r="C1471" s="6">
        <v>5424918</v>
      </c>
      <c r="D1471" s="205">
        <v>11</v>
      </c>
      <c r="E1471" s="6" t="s">
        <v>195</v>
      </c>
      <c r="F1471" s="6">
        <v>1</v>
      </c>
      <c r="G1471" s="6">
        <v>90</v>
      </c>
      <c r="H1471" s="6">
        <v>90</v>
      </c>
      <c r="I1471" s="6">
        <v>120</v>
      </c>
      <c r="J1471" s="6">
        <f t="shared" si="132"/>
        <v>10800</v>
      </c>
      <c r="K1471" s="6"/>
      <c r="L1471" s="84">
        <f t="shared" si="134"/>
        <v>11020.408163265307</v>
      </c>
      <c r="M1471" s="7"/>
      <c r="N1471" s="7"/>
      <c r="O1471" s="7"/>
      <c r="P1471" s="7"/>
      <c r="Q1471" s="7"/>
      <c r="R1471" s="7"/>
      <c r="S1471" s="119" t="s">
        <v>54</v>
      </c>
      <c r="T1471" s="117">
        <v>1</v>
      </c>
      <c r="U1471" s="10">
        <v>0</v>
      </c>
      <c r="V1471" s="98">
        <f t="shared" si="135"/>
        <v>0</v>
      </c>
      <c r="W1471" s="119" t="s">
        <v>54</v>
      </c>
      <c r="X1471" s="117">
        <v>1</v>
      </c>
      <c r="Y1471" s="10">
        <v>0</v>
      </c>
      <c r="Z1471" s="98"/>
      <c r="AA1471" s="9">
        <v>940</v>
      </c>
      <c r="AB1471" s="119" t="s">
        <v>54</v>
      </c>
      <c r="AC1471" s="117">
        <v>1</v>
      </c>
      <c r="AD1471" s="10">
        <v>0</v>
      </c>
      <c r="AE1471" s="110">
        <f>(Tabelle1[[#This Row],[gesamter Wärmebedarf unter Berücksichtigung Wirkungsgrad Gasfeuerungsanlage (Gas) '[kWh/a'] 2030]]*0.7)/8760</f>
        <v>0</v>
      </c>
      <c r="AF1471" s="8">
        <f t="shared" si="133"/>
        <v>0</v>
      </c>
      <c r="AG1471" s="119" t="s">
        <v>54</v>
      </c>
      <c r="AH1471" s="117">
        <v>1</v>
      </c>
      <c r="AI1471" s="10">
        <v>0</v>
      </c>
      <c r="AJ1471" s="98">
        <f t="shared" si="136"/>
        <v>0</v>
      </c>
      <c r="AK1471" s="119" t="s">
        <v>54</v>
      </c>
      <c r="AL1471" s="117">
        <v>1</v>
      </c>
      <c r="AM1471" s="10">
        <v>0</v>
      </c>
      <c r="AN1471" s="98"/>
      <c r="AO1471" s="119" t="s">
        <v>54</v>
      </c>
      <c r="AP1471" s="117">
        <v>1</v>
      </c>
      <c r="AQ1471" s="10">
        <v>0</v>
      </c>
      <c r="AR1471" s="98">
        <f t="shared" si="137"/>
        <v>0</v>
      </c>
      <c r="AS1471" s="119" t="s">
        <v>54</v>
      </c>
      <c r="AT1471" s="117">
        <v>1</v>
      </c>
      <c r="AU1471" s="10">
        <v>0</v>
      </c>
      <c r="AV1471" s="8"/>
    </row>
    <row r="1472" spans="1:48" x14ac:dyDescent="0.25">
      <c r="A1472" s="6">
        <v>11471</v>
      </c>
      <c r="B1472" s="6">
        <v>450009</v>
      </c>
      <c r="C1472" s="6">
        <v>5424933</v>
      </c>
      <c r="D1472" s="205">
        <v>14</v>
      </c>
      <c r="E1472" s="6" t="s">
        <v>212</v>
      </c>
      <c r="F1472" s="6">
        <v>1</v>
      </c>
      <c r="G1472" s="6">
        <v>150</v>
      </c>
      <c r="H1472" s="6">
        <v>150</v>
      </c>
      <c r="I1472" s="6">
        <v>110</v>
      </c>
      <c r="J1472" s="6">
        <f t="shared" si="132"/>
        <v>16500</v>
      </c>
      <c r="K1472" s="6"/>
      <c r="L1472" s="84">
        <f t="shared" si="134"/>
        <v>16836.734693877552</v>
      </c>
      <c r="M1472" s="7"/>
      <c r="N1472" s="7"/>
      <c r="O1472" s="7"/>
      <c r="P1472" s="7"/>
      <c r="Q1472" s="7"/>
      <c r="R1472" s="7"/>
      <c r="S1472" s="119" t="s">
        <v>53</v>
      </c>
      <c r="T1472" s="117">
        <v>1</v>
      </c>
      <c r="U1472" s="10">
        <v>16836.734693877552</v>
      </c>
      <c r="V1472" s="98">
        <f t="shared" si="135"/>
        <v>3.3668698052259696E-5</v>
      </c>
      <c r="W1472" s="119" t="s">
        <v>53</v>
      </c>
      <c r="X1472" s="117">
        <v>1</v>
      </c>
      <c r="Y1472" s="10">
        <v>16836.734693877552</v>
      </c>
      <c r="Z1472" s="98"/>
      <c r="AA1472" s="9">
        <v>1206</v>
      </c>
      <c r="AB1472" s="119" t="s">
        <v>53</v>
      </c>
      <c r="AC1472" s="117">
        <v>1</v>
      </c>
      <c r="AD1472" s="10">
        <v>16836.734693877552</v>
      </c>
      <c r="AE1472" s="110">
        <f>(Tabelle1[[#This Row],[gesamter Wärmebedarf unter Berücksichtigung Wirkungsgrad Gasfeuerungsanlage (Gas) '[kWh/a'] 2030]]*0.7)/8760</f>
        <v>1.3454011741682974</v>
      </c>
      <c r="AF1472" s="8">
        <f t="shared" si="133"/>
        <v>3.2550355411802309E-5</v>
      </c>
      <c r="AG1472" s="119" t="s">
        <v>53</v>
      </c>
      <c r="AH1472" s="117">
        <v>1</v>
      </c>
      <c r="AI1472" s="10">
        <v>16836.734693877552</v>
      </c>
      <c r="AJ1472" s="98">
        <f t="shared" si="136"/>
        <v>1.599888433303306E-5</v>
      </c>
      <c r="AK1472" s="119" t="s">
        <v>53</v>
      </c>
      <c r="AL1472" s="117">
        <v>1</v>
      </c>
      <c r="AM1472" s="10">
        <v>16836.734693877552</v>
      </c>
      <c r="AN1472" s="98"/>
      <c r="AO1472" s="119" t="s">
        <v>53</v>
      </c>
      <c r="AP1472" s="117">
        <v>1</v>
      </c>
      <c r="AQ1472" s="10">
        <v>16836.734693877552</v>
      </c>
      <c r="AR1472" s="98">
        <f t="shared" si="137"/>
        <v>1.599888433303306E-5</v>
      </c>
      <c r="AS1472" s="119" t="s">
        <v>53</v>
      </c>
      <c r="AT1472" s="117">
        <v>1</v>
      </c>
      <c r="AU1472" s="10">
        <v>16836.734693877552</v>
      </c>
      <c r="AV1472" s="8"/>
    </row>
    <row r="1473" spans="1:48" x14ac:dyDescent="0.25">
      <c r="A1473" s="6">
        <v>11472</v>
      </c>
      <c r="B1473" s="6">
        <v>449980</v>
      </c>
      <c r="C1473" s="6">
        <v>5424920</v>
      </c>
      <c r="D1473" s="205">
        <v>28</v>
      </c>
      <c r="E1473" s="6" t="s">
        <v>212</v>
      </c>
      <c r="F1473" s="6">
        <v>1</v>
      </c>
      <c r="G1473" s="6">
        <v>150</v>
      </c>
      <c r="H1473" s="6">
        <v>150</v>
      </c>
      <c r="I1473" s="6">
        <v>100</v>
      </c>
      <c r="J1473" s="6">
        <f t="shared" si="132"/>
        <v>15000</v>
      </c>
      <c r="K1473" s="6"/>
      <c r="L1473" s="84">
        <f t="shared" si="134"/>
        <v>15306.122448979591</v>
      </c>
      <c r="M1473" s="7"/>
      <c r="N1473" s="7"/>
      <c r="O1473" s="7"/>
      <c r="P1473" s="7"/>
      <c r="Q1473" s="7"/>
      <c r="R1473" s="7"/>
      <c r="S1473" s="119" t="s">
        <v>53</v>
      </c>
      <c r="T1473" s="117">
        <v>1</v>
      </c>
      <c r="U1473" s="10">
        <v>15306.122448979591</v>
      </c>
      <c r="V1473" s="98">
        <f t="shared" si="135"/>
        <v>3.0607907320236087E-5</v>
      </c>
      <c r="W1473" s="119" t="s">
        <v>53</v>
      </c>
      <c r="X1473" s="117">
        <v>1</v>
      </c>
      <c r="Y1473" s="10">
        <v>15306.122448979591</v>
      </c>
      <c r="Z1473" s="98"/>
      <c r="AA1473" s="9">
        <v>925</v>
      </c>
      <c r="AB1473" s="119" t="s">
        <v>53</v>
      </c>
      <c r="AC1473" s="117">
        <v>1</v>
      </c>
      <c r="AD1473" s="10">
        <v>15306.122448979591</v>
      </c>
      <c r="AE1473" s="110">
        <f>(Tabelle1[[#This Row],[gesamter Wärmebedarf unter Berücksichtigung Wirkungsgrad Gasfeuerungsanlage (Gas) '[kWh/a'] 2030]]*0.7)/8760</f>
        <v>1.2230919765166339</v>
      </c>
      <c r="AF1473" s="8">
        <f t="shared" si="133"/>
        <v>2.9591232192547556E-5</v>
      </c>
      <c r="AG1473" s="119" t="s">
        <v>53</v>
      </c>
      <c r="AH1473" s="117">
        <v>1</v>
      </c>
      <c r="AI1473" s="10">
        <v>15306.122448979591</v>
      </c>
      <c r="AJ1473" s="98">
        <f t="shared" si="136"/>
        <v>1.4544440302757324E-5</v>
      </c>
      <c r="AK1473" s="119" t="s">
        <v>53</v>
      </c>
      <c r="AL1473" s="117">
        <v>1</v>
      </c>
      <c r="AM1473" s="10">
        <v>15306.122448979591</v>
      </c>
      <c r="AN1473" s="98"/>
      <c r="AO1473" s="119" t="s">
        <v>53</v>
      </c>
      <c r="AP1473" s="117">
        <v>1</v>
      </c>
      <c r="AQ1473" s="10">
        <v>15306.122448979591</v>
      </c>
      <c r="AR1473" s="98">
        <f t="shared" si="137"/>
        <v>1.4544440302757324E-5</v>
      </c>
      <c r="AS1473" s="119" t="s">
        <v>53</v>
      </c>
      <c r="AT1473" s="117">
        <v>1</v>
      </c>
      <c r="AU1473" s="10">
        <v>15306.122448979591</v>
      </c>
      <c r="AV1473" s="8"/>
    </row>
    <row r="1474" spans="1:48" x14ac:dyDescent="0.25">
      <c r="A1474" s="6">
        <v>11473</v>
      </c>
      <c r="B1474" s="6">
        <v>449995</v>
      </c>
      <c r="C1474" s="6">
        <v>5424917</v>
      </c>
      <c r="D1474" s="205">
        <v>14</v>
      </c>
      <c r="E1474" s="6" t="s">
        <v>212</v>
      </c>
      <c r="F1474" s="6">
        <v>1</v>
      </c>
      <c r="G1474" s="6">
        <v>150</v>
      </c>
      <c r="H1474" s="6">
        <v>150</v>
      </c>
      <c r="I1474" s="6">
        <v>100</v>
      </c>
      <c r="J1474" s="6">
        <f t="shared" si="132"/>
        <v>15000</v>
      </c>
      <c r="K1474" s="6"/>
      <c r="L1474" s="84">
        <f t="shared" si="134"/>
        <v>15306.122448979591</v>
      </c>
      <c r="M1474" s="7"/>
      <c r="N1474" s="7"/>
      <c r="O1474" s="7"/>
      <c r="P1474" s="7"/>
      <c r="Q1474" s="7"/>
      <c r="R1474" s="7"/>
      <c r="S1474" s="119" t="s">
        <v>53</v>
      </c>
      <c r="T1474" s="117">
        <v>1</v>
      </c>
      <c r="U1474" s="10">
        <v>15306.122448979591</v>
      </c>
      <c r="V1474" s="98">
        <f t="shared" si="135"/>
        <v>3.0607907320236087E-5</v>
      </c>
      <c r="W1474" s="119" t="s">
        <v>53</v>
      </c>
      <c r="X1474" s="117">
        <v>1</v>
      </c>
      <c r="Y1474" s="10">
        <v>15306.122448979591</v>
      </c>
      <c r="Z1474" s="98"/>
      <c r="AA1474" s="9">
        <v>1613</v>
      </c>
      <c r="AB1474" s="119" t="s">
        <v>53</v>
      </c>
      <c r="AC1474" s="117">
        <v>1</v>
      </c>
      <c r="AD1474" s="10">
        <v>15306.122448979591</v>
      </c>
      <c r="AE1474" s="110">
        <f>(Tabelle1[[#This Row],[gesamter Wärmebedarf unter Berücksichtigung Wirkungsgrad Gasfeuerungsanlage (Gas) '[kWh/a'] 2030]]*0.7)/8760</f>
        <v>1.2230919765166339</v>
      </c>
      <c r="AF1474" s="8">
        <f t="shared" si="133"/>
        <v>2.9591232192547556E-5</v>
      </c>
      <c r="AG1474" s="119" t="s">
        <v>53</v>
      </c>
      <c r="AH1474" s="117">
        <v>1</v>
      </c>
      <c r="AI1474" s="10">
        <v>15306.122448979591</v>
      </c>
      <c r="AJ1474" s="98">
        <f t="shared" si="136"/>
        <v>1.4544440302757324E-5</v>
      </c>
      <c r="AK1474" s="119" t="s">
        <v>54</v>
      </c>
      <c r="AL1474" s="117">
        <v>1</v>
      </c>
      <c r="AM1474" s="10">
        <v>0</v>
      </c>
      <c r="AN1474" s="98"/>
      <c r="AO1474" s="119" t="s">
        <v>54</v>
      </c>
      <c r="AP1474" s="117">
        <v>1</v>
      </c>
      <c r="AQ1474" s="10">
        <v>0</v>
      </c>
      <c r="AR1474" s="98">
        <f t="shared" si="137"/>
        <v>0</v>
      </c>
      <c r="AS1474" s="119" t="s">
        <v>54</v>
      </c>
      <c r="AT1474" s="117">
        <v>1</v>
      </c>
      <c r="AU1474" s="10">
        <v>0</v>
      </c>
      <c r="AV1474" s="8"/>
    </row>
    <row r="1475" spans="1:48" x14ac:dyDescent="0.25">
      <c r="A1475" s="6">
        <v>11474</v>
      </c>
      <c r="B1475" s="6">
        <v>450011</v>
      </c>
      <c r="C1475" s="6">
        <v>5424895</v>
      </c>
      <c r="D1475" s="205">
        <v>11</v>
      </c>
      <c r="E1475" s="6" t="s">
        <v>212</v>
      </c>
      <c r="F1475" s="6">
        <v>1</v>
      </c>
      <c r="G1475" s="6">
        <v>150</v>
      </c>
      <c r="H1475" s="6">
        <v>150</v>
      </c>
      <c r="I1475" s="6">
        <v>160</v>
      </c>
      <c r="J1475" s="6">
        <f t="shared" si="132"/>
        <v>24000</v>
      </c>
      <c r="K1475" s="6"/>
      <c r="L1475" s="84">
        <f t="shared" si="134"/>
        <v>24489.795918367348</v>
      </c>
      <c r="M1475" s="7"/>
      <c r="N1475" s="7"/>
      <c r="O1475" s="7"/>
      <c r="P1475" s="7"/>
      <c r="Q1475" s="7"/>
      <c r="R1475" s="7"/>
      <c r="S1475" s="119" t="s">
        <v>54</v>
      </c>
      <c r="T1475" s="117">
        <v>1</v>
      </c>
      <c r="U1475" s="10">
        <v>0</v>
      </c>
      <c r="V1475" s="98">
        <f t="shared" si="135"/>
        <v>0</v>
      </c>
      <c r="W1475" s="119" t="s">
        <v>54</v>
      </c>
      <c r="X1475" s="117">
        <v>1</v>
      </c>
      <c r="Y1475" s="10">
        <v>0</v>
      </c>
      <c r="Z1475" s="98"/>
      <c r="AA1475" s="9">
        <v>63</v>
      </c>
      <c r="AB1475" s="119" t="s">
        <v>54</v>
      </c>
      <c r="AC1475" s="117">
        <v>1</v>
      </c>
      <c r="AD1475" s="10">
        <v>0</v>
      </c>
      <c r="AE1475" s="110">
        <f>(Tabelle1[[#This Row],[gesamter Wärmebedarf unter Berücksichtigung Wirkungsgrad Gasfeuerungsanlage (Gas) '[kWh/a'] 2030]]*0.7)/8760</f>
        <v>0</v>
      </c>
      <c r="AF1475" s="8">
        <f t="shared" si="133"/>
        <v>0</v>
      </c>
      <c r="AG1475" s="119" t="s">
        <v>54</v>
      </c>
      <c r="AH1475" s="117">
        <v>1</v>
      </c>
      <c r="AI1475" s="10">
        <v>0</v>
      </c>
      <c r="AJ1475" s="98">
        <f t="shared" si="136"/>
        <v>0</v>
      </c>
      <c r="AK1475" s="119" t="s">
        <v>54</v>
      </c>
      <c r="AL1475" s="117">
        <v>1</v>
      </c>
      <c r="AM1475" s="10">
        <v>0</v>
      </c>
      <c r="AN1475" s="98"/>
      <c r="AO1475" s="119" t="s">
        <v>54</v>
      </c>
      <c r="AP1475" s="117">
        <v>1</v>
      </c>
      <c r="AQ1475" s="10">
        <v>0</v>
      </c>
      <c r="AR1475" s="98">
        <f t="shared" si="137"/>
        <v>0</v>
      </c>
      <c r="AS1475" s="119" t="s">
        <v>54</v>
      </c>
      <c r="AT1475" s="117">
        <v>1</v>
      </c>
      <c r="AU1475" s="10">
        <v>0</v>
      </c>
      <c r="AV1475" s="8"/>
    </row>
    <row r="1476" spans="1:48" x14ac:dyDescent="0.25">
      <c r="A1476" s="6">
        <v>11475</v>
      </c>
      <c r="B1476" s="6">
        <v>449988</v>
      </c>
      <c r="C1476" s="6">
        <v>5424901</v>
      </c>
      <c r="D1476" s="205">
        <v>10</v>
      </c>
      <c r="E1476" s="6" t="s">
        <v>212</v>
      </c>
      <c r="F1476" s="6">
        <v>1</v>
      </c>
      <c r="G1476" s="6">
        <v>150</v>
      </c>
      <c r="H1476" s="6">
        <v>150</v>
      </c>
      <c r="I1476" s="6">
        <v>240</v>
      </c>
      <c r="J1476" s="6">
        <f t="shared" ref="J1476:J1539" si="138">I1476*H1476</f>
        <v>36000</v>
      </c>
      <c r="K1476" s="6"/>
      <c r="L1476" s="84">
        <f t="shared" si="134"/>
        <v>36734.693877551021</v>
      </c>
      <c r="M1476" s="7"/>
      <c r="N1476" s="7"/>
      <c r="O1476" s="7"/>
      <c r="P1476" s="7"/>
      <c r="Q1476" s="7"/>
      <c r="R1476" s="7"/>
      <c r="S1476" s="119" t="s">
        <v>53</v>
      </c>
      <c r="T1476" s="117">
        <v>1</v>
      </c>
      <c r="U1476" s="10">
        <v>36734.693877551021</v>
      </c>
      <c r="V1476" s="98">
        <f t="shared" si="135"/>
        <v>7.345897756856661E-5</v>
      </c>
      <c r="W1476" s="119" t="s">
        <v>53</v>
      </c>
      <c r="X1476" s="117">
        <v>1</v>
      </c>
      <c r="Y1476" s="10">
        <v>36734.693877551021</v>
      </c>
      <c r="Z1476" s="98"/>
      <c r="AA1476" s="9">
        <v>1019</v>
      </c>
      <c r="AB1476" s="119" t="s">
        <v>53</v>
      </c>
      <c r="AC1476" s="117">
        <v>1</v>
      </c>
      <c r="AD1476" s="10">
        <v>36734.693877551021</v>
      </c>
      <c r="AE1476" s="110">
        <f>(Tabelle1[[#This Row],[gesamter Wärmebedarf unter Berücksichtigung Wirkungsgrad Gasfeuerungsanlage (Gas) '[kWh/a'] 2030]]*0.7)/8760</f>
        <v>2.9354207436399218</v>
      </c>
      <c r="AF1476" s="8">
        <f t="shared" ref="AF1476:AF1539" si="139">((AD1476*$O$4)/$P$4)/31536000</f>
        <v>7.101895726211413E-5</v>
      </c>
      <c r="AG1476" s="119" t="s">
        <v>53</v>
      </c>
      <c r="AH1476" s="117">
        <v>1</v>
      </c>
      <c r="AI1476" s="10">
        <v>36734.693877551021</v>
      </c>
      <c r="AJ1476" s="98">
        <f t="shared" si="136"/>
        <v>3.4906656726617587E-5</v>
      </c>
      <c r="AK1476" s="119" t="s">
        <v>53</v>
      </c>
      <c r="AL1476" s="117">
        <v>1</v>
      </c>
      <c r="AM1476" s="10">
        <v>36734.693877551021</v>
      </c>
      <c r="AN1476" s="98"/>
      <c r="AO1476" s="119" t="s">
        <v>53</v>
      </c>
      <c r="AP1476" s="117">
        <v>1</v>
      </c>
      <c r="AQ1476" s="10">
        <v>36734.693877551021</v>
      </c>
      <c r="AR1476" s="98">
        <f t="shared" si="137"/>
        <v>3.4906656726617587E-5</v>
      </c>
      <c r="AS1476" s="119" t="s">
        <v>53</v>
      </c>
      <c r="AT1476" s="117">
        <v>1</v>
      </c>
      <c r="AU1476" s="10">
        <v>36734.693877551021</v>
      </c>
      <c r="AV1476" s="8"/>
    </row>
    <row r="1477" spans="1:48" x14ac:dyDescent="0.25">
      <c r="A1477" s="6">
        <v>11476</v>
      </c>
      <c r="B1477" s="6">
        <v>449972</v>
      </c>
      <c r="C1477" s="6">
        <v>5424908</v>
      </c>
      <c r="D1477" s="205">
        <v>28</v>
      </c>
      <c r="E1477" s="6" t="s">
        <v>211</v>
      </c>
      <c r="F1477" s="6">
        <v>2</v>
      </c>
      <c r="G1477" s="6">
        <v>112</v>
      </c>
      <c r="H1477" s="6">
        <v>224</v>
      </c>
      <c r="I1477" s="6">
        <v>240</v>
      </c>
      <c r="J1477" s="6">
        <f t="shared" si="138"/>
        <v>53760</v>
      </c>
      <c r="K1477" s="6"/>
      <c r="L1477" s="84">
        <f t="shared" ref="L1477:L1540" si="140">J1477/$K$4</f>
        <v>54857.142857142855</v>
      </c>
      <c r="M1477" s="7"/>
      <c r="N1477" s="7"/>
      <c r="O1477" s="7"/>
      <c r="P1477" s="7"/>
      <c r="Q1477" s="7"/>
      <c r="R1477" s="7"/>
      <c r="S1477" s="119" t="s">
        <v>53</v>
      </c>
      <c r="T1477" s="117">
        <v>2</v>
      </c>
      <c r="U1477" s="10">
        <v>54857.142857142855</v>
      </c>
      <c r="V1477" s="98">
        <f t="shared" ref="V1477:V1540" si="141">((U1477*$M$4)/$N$4)/31536000</f>
        <v>1.0969873983572612E-4</v>
      </c>
      <c r="W1477" s="119" t="s">
        <v>53</v>
      </c>
      <c r="X1477" s="117">
        <v>2</v>
      </c>
      <c r="Y1477" s="10">
        <v>54857.142857142855</v>
      </c>
      <c r="Z1477" s="98"/>
      <c r="AA1477" s="9">
        <v>516</v>
      </c>
      <c r="AB1477" s="119" t="s">
        <v>53</v>
      </c>
      <c r="AC1477" s="117">
        <v>2</v>
      </c>
      <c r="AD1477" s="10">
        <v>54857.142857142855</v>
      </c>
      <c r="AE1477" s="110">
        <f>(Tabelle1[[#This Row],[gesamter Wärmebedarf unter Berücksichtigung Wirkungsgrad Gasfeuerungsanlage (Gas) '[kWh/a'] 2030]]*0.7)/8760</f>
        <v>4.3835616438356153</v>
      </c>
      <c r="AF1477" s="8">
        <f t="shared" si="139"/>
        <v>1.0605497617809041E-4</v>
      </c>
      <c r="AG1477" s="119" t="s">
        <v>53</v>
      </c>
      <c r="AH1477" s="117">
        <v>2</v>
      </c>
      <c r="AI1477" s="10">
        <v>54857.142857142855</v>
      </c>
      <c r="AJ1477" s="98">
        <f t="shared" ref="AJ1477:AJ1540" si="142">((AI1477*$Q$4)/$R$4)/31536000</f>
        <v>5.2127274045082258E-5</v>
      </c>
      <c r="AK1477" s="119" t="s">
        <v>53</v>
      </c>
      <c r="AL1477" s="117">
        <v>2</v>
      </c>
      <c r="AM1477" s="10">
        <v>54857.142857142855</v>
      </c>
      <c r="AN1477" s="98"/>
      <c r="AO1477" s="119" t="s">
        <v>53</v>
      </c>
      <c r="AP1477" s="117">
        <v>2</v>
      </c>
      <c r="AQ1477" s="10">
        <v>54857.142857142855</v>
      </c>
      <c r="AR1477" s="98">
        <f t="shared" ref="AR1477:AR1540" si="143">((AQ1477*$Q$4)/$R$4)/31536000</f>
        <v>5.2127274045082258E-5</v>
      </c>
      <c r="AS1477" s="119" t="s">
        <v>54</v>
      </c>
      <c r="AT1477" s="117">
        <v>2</v>
      </c>
      <c r="AU1477" s="10">
        <v>0</v>
      </c>
      <c r="AV1477" s="8"/>
    </row>
    <row r="1478" spans="1:48" x14ac:dyDescent="0.25">
      <c r="A1478" s="6">
        <v>11477</v>
      </c>
      <c r="B1478" s="6">
        <v>450079</v>
      </c>
      <c r="C1478" s="6">
        <v>5424877</v>
      </c>
      <c r="D1478" s="205">
        <v>12</v>
      </c>
      <c r="E1478" s="6" t="s">
        <v>212</v>
      </c>
      <c r="F1478" s="6">
        <v>1</v>
      </c>
      <c r="G1478" s="6">
        <v>150</v>
      </c>
      <c r="H1478" s="6">
        <v>150</v>
      </c>
      <c r="I1478" s="6">
        <v>130</v>
      </c>
      <c r="J1478" s="6">
        <f t="shared" si="138"/>
        <v>19500</v>
      </c>
      <c r="K1478" s="6"/>
      <c r="L1478" s="84">
        <f t="shared" si="140"/>
        <v>19897.959183673469</v>
      </c>
      <c r="M1478" s="7"/>
      <c r="N1478" s="7"/>
      <c r="O1478" s="7"/>
      <c r="P1478" s="7"/>
      <c r="Q1478" s="7"/>
      <c r="R1478" s="7"/>
      <c r="S1478" s="119" t="s">
        <v>54</v>
      </c>
      <c r="T1478" s="117">
        <v>1</v>
      </c>
      <c r="U1478" s="10">
        <v>0</v>
      </c>
      <c r="V1478" s="98">
        <f t="shared" si="141"/>
        <v>0</v>
      </c>
      <c r="W1478" s="119" t="s">
        <v>54</v>
      </c>
      <c r="X1478" s="117">
        <v>1</v>
      </c>
      <c r="Y1478" s="10">
        <v>0</v>
      </c>
      <c r="Z1478" s="98"/>
      <c r="AA1478" s="9">
        <v>1472</v>
      </c>
      <c r="AB1478" s="119" t="s">
        <v>54</v>
      </c>
      <c r="AC1478" s="117">
        <v>1</v>
      </c>
      <c r="AD1478" s="10">
        <v>0</v>
      </c>
      <c r="AE1478" s="110">
        <f>(Tabelle1[[#This Row],[gesamter Wärmebedarf unter Berücksichtigung Wirkungsgrad Gasfeuerungsanlage (Gas) '[kWh/a'] 2030]]*0.7)/8760</f>
        <v>0</v>
      </c>
      <c r="AF1478" s="8">
        <f t="shared" si="139"/>
        <v>0</v>
      </c>
      <c r="AG1478" s="119" t="s">
        <v>54</v>
      </c>
      <c r="AH1478" s="117">
        <v>1</v>
      </c>
      <c r="AI1478" s="10">
        <v>0</v>
      </c>
      <c r="AJ1478" s="98">
        <f t="shared" si="142"/>
        <v>0</v>
      </c>
      <c r="AK1478" s="119" t="s">
        <v>54</v>
      </c>
      <c r="AL1478" s="117">
        <v>1</v>
      </c>
      <c r="AM1478" s="10">
        <v>0</v>
      </c>
      <c r="AN1478" s="98"/>
      <c r="AO1478" s="119" t="s">
        <v>54</v>
      </c>
      <c r="AP1478" s="117">
        <v>1</v>
      </c>
      <c r="AQ1478" s="10">
        <v>0</v>
      </c>
      <c r="AR1478" s="98">
        <f t="shared" si="143"/>
        <v>0</v>
      </c>
      <c r="AS1478" s="119" t="s">
        <v>54</v>
      </c>
      <c r="AT1478" s="117">
        <v>1</v>
      </c>
      <c r="AU1478" s="10">
        <v>0</v>
      </c>
      <c r="AV1478" s="8"/>
    </row>
    <row r="1479" spans="1:48" x14ac:dyDescent="0.25">
      <c r="A1479" s="6">
        <v>11478</v>
      </c>
      <c r="B1479" s="6">
        <v>450073</v>
      </c>
      <c r="C1479" s="6">
        <v>5424870</v>
      </c>
      <c r="D1479" s="205">
        <v>15</v>
      </c>
      <c r="E1479" s="6" t="s">
        <v>212</v>
      </c>
      <c r="F1479" s="6">
        <v>1</v>
      </c>
      <c r="G1479" s="6">
        <v>150</v>
      </c>
      <c r="H1479" s="6">
        <v>150</v>
      </c>
      <c r="I1479" s="6">
        <v>110</v>
      </c>
      <c r="J1479" s="6">
        <f t="shared" si="138"/>
        <v>16500</v>
      </c>
      <c r="K1479" s="6"/>
      <c r="L1479" s="84">
        <f t="shared" si="140"/>
        <v>16836.734693877552</v>
      </c>
      <c r="M1479" s="7"/>
      <c r="N1479" s="7"/>
      <c r="O1479" s="7"/>
      <c r="P1479" s="7"/>
      <c r="Q1479" s="7"/>
      <c r="R1479" s="7"/>
      <c r="S1479" s="119" t="s">
        <v>53</v>
      </c>
      <c r="T1479" s="117">
        <v>1</v>
      </c>
      <c r="U1479" s="10">
        <v>16836.734693877552</v>
      </c>
      <c r="V1479" s="98">
        <f t="shared" si="141"/>
        <v>3.3668698052259696E-5</v>
      </c>
      <c r="W1479" s="119" t="s">
        <v>53</v>
      </c>
      <c r="X1479" s="117">
        <v>1</v>
      </c>
      <c r="Y1479" s="10">
        <v>16836.734693877552</v>
      </c>
      <c r="Z1479" s="98"/>
      <c r="AA1479" s="9">
        <v>473</v>
      </c>
      <c r="AB1479" s="119" t="s">
        <v>53</v>
      </c>
      <c r="AC1479" s="117">
        <v>1</v>
      </c>
      <c r="AD1479" s="10">
        <v>16836.734693877552</v>
      </c>
      <c r="AE1479" s="110">
        <f>(Tabelle1[[#This Row],[gesamter Wärmebedarf unter Berücksichtigung Wirkungsgrad Gasfeuerungsanlage (Gas) '[kWh/a'] 2030]]*0.7)/8760</f>
        <v>1.3454011741682974</v>
      </c>
      <c r="AF1479" s="8">
        <f t="shared" si="139"/>
        <v>3.2550355411802309E-5</v>
      </c>
      <c r="AG1479" s="119" t="s">
        <v>53</v>
      </c>
      <c r="AH1479" s="117">
        <v>1</v>
      </c>
      <c r="AI1479" s="10">
        <v>16836.734693877552</v>
      </c>
      <c r="AJ1479" s="98">
        <f t="shared" si="142"/>
        <v>1.599888433303306E-5</v>
      </c>
      <c r="AK1479" s="119" t="s">
        <v>53</v>
      </c>
      <c r="AL1479" s="117">
        <v>1</v>
      </c>
      <c r="AM1479" s="10">
        <v>16836.734693877552</v>
      </c>
      <c r="AN1479" s="98"/>
      <c r="AO1479" s="119" t="s">
        <v>53</v>
      </c>
      <c r="AP1479" s="117">
        <v>1</v>
      </c>
      <c r="AQ1479" s="10">
        <v>16836.734693877552</v>
      </c>
      <c r="AR1479" s="98">
        <f t="shared" si="143"/>
        <v>1.599888433303306E-5</v>
      </c>
      <c r="AS1479" s="119" t="s">
        <v>53</v>
      </c>
      <c r="AT1479" s="117">
        <v>1</v>
      </c>
      <c r="AU1479" s="10">
        <v>16836.734693877552</v>
      </c>
      <c r="AV1479" s="8"/>
    </row>
    <row r="1480" spans="1:48" x14ac:dyDescent="0.25">
      <c r="A1480" s="6">
        <v>11479</v>
      </c>
      <c r="B1480" s="6">
        <v>450084</v>
      </c>
      <c r="C1480" s="6">
        <v>5424913</v>
      </c>
      <c r="D1480" s="205">
        <v>19</v>
      </c>
      <c r="E1480" s="6" t="s">
        <v>212</v>
      </c>
      <c r="F1480" s="6">
        <v>1</v>
      </c>
      <c r="G1480" s="6">
        <v>150</v>
      </c>
      <c r="H1480" s="6">
        <v>150</v>
      </c>
      <c r="I1480" s="6">
        <v>150</v>
      </c>
      <c r="J1480" s="6">
        <f t="shared" si="138"/>
        <v>22500</v>
      </c>
      <c r="K1480" s="6"/>
      <c r="L1480" s="84">
        <f t="shared" si="140"/>
        <v>22959.18367346939</v>
      </c>
      <c r="M1480" s="7"/>
      <c r="N1480" s="7"/>
      <c r="O1480" s="7"/>
      <c r="P1480" s="7"/>
      <c r="Q1480" s="7"/>
      <c r="R1480" s="7"/>
      <c r="S1480" s="119" t="s">
        <v>53</v>
      </c>
      <c r="T1480" s="117">
        <v>1</v>
      </c>
      <c r="U1480" s="10">
        <v>22959.18367346939</v>
      </c>
      <c r="V1480" s="98">
        <f t="shared" si="141"/>
        <v>4.5911860980354138E-5</v>
      </c>
      <c r="W1480" s="119" t="s">
        <v>53</v>
      </c>
      <c r="X1480" s="117">
        <v>1</v>
      </c>
      <c r="Y1480" s="10">
        <v>22959.18367346939</v>
      </c>
      <c r="Z1480" s="98"/>
      <c r="AA1480" s="9">
        <v>170</v>
      </c>
      <c r="AB1480" s="119" t="s">
        <v>53</v>
      </c>
      <c r="AC1480" s="117">
        <v>1</v>
      </c>
      <c r="AD1480" s="10">
        <v>22959.18367346939</v>
      </c>
      <c r="AE1480" s="110">
        <f>(Tabelle1[[#This Row],[gesamter Wärmebedarf unter Berücksichtigung Wirkungsgrad Gasfeuerungsanlage (Gas) '[kWh/a'] 2030]]*0.7)/8760</f>
        <v>1.8346379647749511</v>
      </c>
      <c r="AF1480" s="8">
        <f t="shared" si="139"/>
        <v>4.4386848288821333E-5</v>
      </c>
      <c r="AG1480" s="119" t="s">
        <v>53</v>
      </c>
      <c r="AH1480" s="117">
        <v>1</v>
      </c>
      <c r="AI1480" s="10">
        <v>22959.18367346939</v>
      </c>
      <c r="AJ1480" s="98">
        <f t="shared" si="142"/>
        <v>2.1816660454135991E-5</v>
      </c>
      <c r="AK1480" s="119" t="s">
        <v>53</v>
      </c>
      <c r="AL1480" s="117">
        <v>1</v>
      </c>
      <c r="AM1480" s="10">
        <v>22959.18367346939</v>
      </c>
      <c r="AN1480" s="98"/>
      <c r="AO1480" s="119" t="s">
        <v>53</v>
      </c>
      <c r="AP1480" s="117">
        <v>1</v>
      </c>
      <c r="AQ1480" s="10">
        <v>22959.18367346939</v>
      </c>
      <c r="AR1480" s="98">
        <f t="shared" si="143"/>
        <v>2.1816660454135991E-5</v>
      </c>
      <c r="AS1480" s="119" t="s">
        <v>53</v>
      </c>
      <c r="AT1480" s="117">
        <v>1</v>
      </c>
      <c r="AU1480" s="10">
        <v>22959.18367346939</v>
      </c>
      <c r="AV1480" s="8"/>
    </row>
    <row r="1481" spans="1:48" x14ac:dyDescent="0.25">
      <c r="A1481" s="6">
        <v>11480</v>
      </c>
      <c r="B1481" s="6">
        <v>450053</v>
      </c>
      <c r="C1481" s="6">
        <v>5424898</v>
      </c>
      <c r="D1481" s="205">
        <v>12</v>
      </c>
      <c r="E1481" s="6" t="s">
        <v>211</v>
      </c>
      <c r="F1481" s="6">
        <v>2</v>
      </c>
      <c r="G1481" s="6">
        <v>112</v>
      </c>
      <c r="H1481" s="6">
        <v>224</v>
      </c>
      <c r="I1481" s="6">
        <v>150</v>
      </c>
      <c r="J1481" s="6">
        <f t="shared" si="138"/>
        <v>33600</v>
      </c>
      <c r="K1481" s="6"/>
      <c r="L1481" s="84">
        <f t="shared" si="140"/>
        <v>34285.71428571429</v>
      </c>
      <c r="M1481" s="7"/>
      <c r="N1481" s="7"/>
      <c r="O1481" s="7"/>
      <c r="P1481" s="7"/>
      <c r="Q1481" s="7"/>
      <c r="R1481" s="7"/>
      <c r="S1481" s="119" t="s">
        <v>54</v>
      </c>
      <c r="T1481" s="117">
        <v>2</v>
      </c>
      <c r="U1481" s="10">
        <v>0</v>
      </c>
      <c r="V1481" s="98">
        <f t="shared" si="141"/>
        <v>0</v>
      </c>
      <c r="W1481" s="119" t="s">
        <v>54</v>
      </c>
      <c r="X1481" s="117">
        <v>2</v>
      </c>
      <c r="Y1481" s="10">
        <v>0</v>
      </c>
      <c r="Z1481" s="98"/>
      <c r="AA1481" s="9">
        <v>1520</v>
      </c>
      <c r="AB1481" s="119" t="s">
        <v>54</v>
      </c>
      <c r="AC1481" s="117">
        <v>2</v>
      </c>
      <c r="AD1481" s="10">
        <v>0</v>
      </c>
      <c r="AE1481" s="110">
        <f>(Tabelle1[[#This Row],[gesamter Wärmebedarf unter Berücksichtigung Wirkungsgrad Gasfeuerungsanlage (Gas) '[kWh/a'] 2030]]*0.7)/8760</f>
        <v>0</v>
      </c>
      <c r="AF1481" s="8">
        <f t="shared" si="139"/>
        <v>0</v>
      </c>
      <c r="AG1481" s="119" t="s">
        <v>54</v>
      </c>
      <c r="AH1481" s="117">
        <v>2</v>
      </c>
      <c r="AI1481" s="10">
        <v>0</v>
      </c>
      <c r="AJ1481" s="98">
        <f t="shared" si="142"/>
        <v>0</v>
      </c>
      <c r="AK1481" s="119" t="s">
        <v>54</v>
      </c>
      <c r="AL1481" s="117">
        <v>2</v>
      </c>
      <c r="AM1481" s="10">
        <v>0</v>
      </c>
      <c r="AN1481" s="98"/>
      <c r="AO1481" s="119" t="s">
        <v>54</v>
      </c>
      <c r="AP1481" s="117">
        <v>2</v>
      </c>
      <c r="AQ1481" s="10">
        <v>0</v>
      </c>
      <c r="AR1481" s="98">
        <f t="shared" si="143"/>
        <v>0</v>
      </c>
      <c r="AS1481" s="119" t="s">
        <v>54</v>
      </c>
      <c r="AT1481" s="117">
        <v>2</v>
      </c>
      <c r="AU1481" s="10">
        <v>0</v>
      </c>
      <c r="AV1481" s="8"/>
    </row>
    <row r="1482" spans="1:48" x14ac:dyDescent="0.25">
      <c r="A1482" s="6">
        <v>11481</v>
      </c>
      <c r="B1482" s="6">
        <v>450062</v>
      </c>
      <c r="C1482" s="6">
        <v>5424925</v>
      </c>
      <c r="D1482" s="205">
        <v>15</v>
      </c>
      <c r="E1482" s="6" t="s">
        <v>212</v>
      </c>
      <c r="F1482" s="6">
        <v>1</v>
      </c>
      <c r="G1482" s="6">
        <v>150</v>
      </c>
      <c r="H1482" s="6">
        <v>150</v>
      </c>
      <c r="I1482" s="6">
        <v>200</v>
      </c>
      <c r="J1482" s="6">
        <f t="shared" si="138"/>
        <v>30000</v>
      </c>
      <c r="K1482" s="6"/>
      <c r="L1482" s="84">
        <f t="shared" si="140"/>
        <v>30612.244897959183</v>
      </c>
      <c r="M1482" s="7"/>
      <c r="N1482" s="7"/>
      <c r="O1482" s="7"/>
      <c r="P1482" s="7"/>
      <c r="Q1482" s="7"/>
      <c r="R1482" s="7"/>
      <c r="S1482" s="119" t="s">
        <v>54</v>
      </c>
      <c r="T1482" s="117">
        <v>1</v>
      </c>
      <c r="U1482" s="10">
        <v>0</v>
      </c>
      <c r="V1482" s="98">
        <f t="shared" si="141"/>
        <v>0</v>
      </c>
      <c r="W1482" s="119" t="s">
        <v>54</v>
      </c>
      <c r="X1482" s="117">
        <v>1</v>
      </c>
      <c r="Y1482" s="10">
        <v>0</v>
      </c>
      <c r="Z1482" s="98"/>
      <c r="AA1482" s="9">
        <v>1715</v>
      </c>
      <c r="AB1482" s="119" t="s">
        <v>54</v>
      </c>
      <c r="AC1482" s="117">
        <v>1</v>
      </c>
      <c r="AD1482" s="10">
        <v>0</v>
      </c>
      <c r="AE1482" s="110">
        <f>(Tabelle1[[#This Row],[gesamter Wärmebedarf unter Berücksichtigung Wirkungsgrad Gasfeuerungsanlage (Gas) '[kWh/a'] 2030]]*0.7)/8760</f>
        <v>0</v>
      </c>
      <c r="AF1482" s="8">
        <f t="shared" si="139"/>
        <v>0</v>
      </c>
      <c r="AG1482" s="119" t="s">
        <v>54</v>
      </c>
      <c r="AH1482" s="117">
        <v>1</v>
      </c>
      <c r="AI1482" s="10">
        <v>0</v>
      </c>
      <c r="AJ1482" s="98">
        <f t="shared" si="142"/>
        <v>0</v>
      </c>
      <c r="AK1482" s="119" t="s">
        <v>54</v>
      </c>
      <c r="AL1482" s="117">
        <v>1</v>
      </c>
      <c r="AM1482" s="10">
        <v>0</v>
      </c>
      <c r="AN1482" s="98"/>
      <c r="AO1482" s="119" t="s">
        <v>54</v>
      </c>
      <c r="AP1482" s="117">
        <v>1</v>
      </c>
      <c r="AQ1482" s="10">
        <v>0</v>
      </c>
      <c r="AR1482" s="98">
        <f t="shared" si="143"/>
        <v>0</v>
      </c>
      <c r="AS1482" s="119" t="s">
        <v>54</v>
      </c>
      <c r="AT1482" s="117">
        <v>1</v>
      </c>
      <c r="AU1482" s="10">
        <v>0</v>
      </c>
      <c r="AV1482" s="8"/>
    </row>
    <row r="1483" spans="1:48" x14ac:dyDescent="0.25">
      <c r="A1483" s="6">
        <v>11482</v>
      </c>
      <c r="B1483" s="6">
        <v>450037</v>
      </c>
      <c r="C1483" s="6">
        <v>5424910</v>
      </c>
      <c r="D1483" s="205">
        <v>12</v>
      </c>
      <c r="E1483" s="75" t="s">
        <v>210</v>
      </c>
      <c r="F1483" s="6">
        <v>6.73</v>
      </c>
      <c r="G1483" s="6">
        <v>70</v>
      </c>
      <c r="H1483" s="6">
        <v>471.1</v>
      </c>
      <c r="I1483" s="6">
        <v>130</v>
      </c>
      <c r="J1483" s="6">
        <f t="shared" si="138"/>
        <v>61243</v>
      </c>
      <c r="K1483" s="6"/>
      <c r="L1483" s="84">
        <f t="shared" si="140"/>
        <v>62492.857142857145</v>
      </c>
      <c r="M1483" s="7"/>
      <c r="N1483" s="7"/>
      <c r="O1483" s="7"/>
      <c r="P1483" s="7"/>
      <c r="Q1483" s="7"/>
      <c r="R1483" s="7"/>
      <c r="S1483" s="119" t="s">
        <v>53</v>
      </c>
      <c r="T1483" s="117">
        <v>6.73</v>
      </c>
      <c r="U1483" s="10">
        <v>62492.857142857145</v>
      </c>
      <c r="V1483" s="98">
        <f t="shared" si="141"/>
        <v>1.249680045342146E-4</v>
      </c>
      <c r="W1483" s="119" t="s">
        <v>53</v>
      </c>
      <c r="X1483" s="117">
        <v>6.73</v>
      </c>
      <c r="Y1483" s="10">
        <v>62492.857142857145</v>
      </c>
      <c r="Z1483" s="98"/>
      <c r="AA1483" s="9">
        <v>354</v>
      </c>
      <c r="AB1483" s="119" t="s">
        <v>53</v>
      </c>
      <c r="AC1483" s="117">
        <v>6.73</v>
      </c>
      <c r="AD1483" s="10">
        <v>62492.857142857145</v>
      </c>
      <c r="AE1483" s="110">
        <f>(Tabelle1[[#This Row],[gesamter Wärmebedarf unter Berücksichtigung Wirkungsgrad Gasfeuerungsanlage (Gas) '[kWh/a'] 2030]]*0.7)/8760</f>
        <v>4.9937214611872145</v>
      </c>
      <c r="AF1483" s="8">
        <f t="shared" si="139"/>
        <v>1.2081705554454599E-4</v>
      </c>
      <c r="AG1483" s="119" t="s">
        <v>53</v>
      </c>
      <c r="AH1483" s="117">
        <v>6.73</v>
      </c>
      <c r="AI1483" s="10">
        <v>62492.857142857145</v>
      </c>
      <c r="AJ1483" s="98">
        <f t="shared" si="142"/>
        <v>5.9383010497451138E-5</v>
      </c>
      <c r="AK1483" s="119" t="s">
        <v>53</v>
      </c>
      <c r="AL1483" s="117">
        <v>6.73</v>
      </c>
      <c r="AM1483" s="10">
        <v>62492.857142857145</v>
      </c>
      <c r="AN1483" s="98"/>
      <c r="AO1483" s="119" t="s">
        <v>53</v>
      </c>
      <c r="AP1483" s="117">
        <v>6.73</v>
      </c>
      <c r="AQ1483" s="10">
        <v>62492.857142857145</v>
      </c>
      <c r="AR1483" s="98">
        <f t="shared" si="143"/>
        <v>5.9383010497451138E-5</v>
      </c>
      <c r="AS1483" s="119" t="s">
        <v>53</v>
      </c>
      <c r="AT1483" s="117">
        <v>6.73</v>
      </c>
      <c r="AU1483" s="10">
        <v>62492.857142857145</v>
      </c>
      <c r="AV1483" s="8"/>
    </row>
    <row r="1484" spans="1:48" x14ac:dyDescent="0.25">
      <c r="A1484" s="6">
        <v>11483</v>
      </c>
      <c r="B1484" s="6">
        <v>450048</v>
      </c>
      <c r="C1484" s="6">
        <v>5424864</v>
      </c>
      <c r="D1484" s="205">
        <v>10</v>
      </c>
      <c r="E1484" s="75" t="s">
        <v>210</v>
      </c>
      <c r="F1484" s="6">
        <v>6.73</v>
      </c>
      <c r="G1484" s="6">
        <v>70</v>
      </c>
      <c r="H1484" s="6">
        <v>471.1</v>
      </c>
      <c r="I1484" s="6">
        <v>280</v>
      </c>
      <c r="J1484" s="6">
        <f t="shared" si="138"/>
        <v>131908</v>
      </c>
      <c r="K1484" s="6"/>
      <c r="L1484" s="84">
        <f t="shared" si="140"/>
        <v>134600</v>
      </c>
      <c r="M1484" s="7"/>
      <c r="N1484" s="7"/>
      <c r="O1484" s="7"/>
      <c r="P1484" s="7"/>
      <c r="Q1484" s="7"/>
      <c r="R1484" s="7"/>
      <c r="S1484" s="119" t="s">
        <v>54</v>
      </c>
      <c r="T1484" s="117">
        <v>6.73</v>
      </c>
      <c r="U1484" s="10">
        <v>0</v>
      </c>
      <c r="V1484" s="98">
        <f t="shared" si="141"/>
        <v>0</v>
      </c>
      <c r="W1484" s="119" t="s">
        <v>54</v>
      </c>
      <c r="X1484" s="117">
        <v>6.73</v>
      </c>
      <c r="Y1484" s="10">
        <v>0</v>
      </c>
      <c r="Z1484" s="98"/>
      <c r="AA1484" s="9">
        <v>1314</v>
      </c>
      <c r="AB1484" s="119" t="s">
        <v>54</v>
      </c>
      <c r="AC1484" s="117">
        <v>6.73</v>
      </c>
      <c r="AD1484" s="10">
        <v>0</v>
      </c>
      <c r="AE1484" s="110">
        <f>(Tabelle1[[#This Row],[gesamter Wärmebedarf unter Berücksichtigung Wirkungsgrad Gasfeuerungsanlage (Gas) '[kWh/a'] 2030]]*0.7)/8760</f>
        <v>0</v>
      </c>
      <c r="AF1484" s="8">
        <f t="shared" si="139"/>
        <v>0</v>
      </c>
      <c r="AG1484" s="119" t="s">
        <v>54</v>
      </c>
      <c r="AH1484" s="117">
        <v>6.73</v>
      </c>
      <c r="AI1484" s="10">
        <v>0</v>
      </c>
      <c r="AJ1484" s="98">
        <f t="shared" si="142"/>
        <v>0</v>
      </c>
      <c r="AK1484" s="119" t="s">
        <v>54</v>
      </c>
      <c r="AL1484" s="117">
        <v>6.73</v>
      </c>
      <c r="AM1484" s="10">
        <v>0</v>
      </c>
      <c r="AN1484" s="98"/>
      <c r="AO1484" s="119" t="s">
        <v>54</v>
      </c>
      <c r="AP1484" s="117">
        <v>6.73</v>
      </c>
      <c r="AQ1484" s="10">
        <v>0</v>
      </c>
      <c r="AR1484" s="98">
        <f t="shared" si="143"/>
        <v>0</v>
      </c>
      <c r="AS1484" s="119" t="s">
        <v>54</v>
      </c>
      <c r="AT1484" s="117">
        <v>6.73</v>
      </c>
      <c r="AU1484" s="10">
        <v>0</v>
      </c>
      <c r="AV1484" s="8"/>
    </row>
    <row r="1485" spans="1:48" x14ac:dyDescent="0.25">
      <c r="A1485" s="6">
        <v>11484</v>
      </c>
      <c r="B1485" s="6">
        <v>450052</v>
      </c>
      <c r="C1485" s="6">
        <v>5424860</v>
      </c>
      <c r="D1485" s="205">
        <v>11</v>
      </c>
      <c r="E1485" s="6" t="s">
        <v>212</v>
      </c>
      <c r="F1485" s="6">
        <v>1</v>
      </c>
      <c r="G1485" s="6">
        <v>150</v>
      </c>
      <c r="H1485" s="6">
        <v>150</v>
      </c>
      <c r="I1485" s="6">
        <v>140</v>
      </c>
      <c r="J1485" s="6">
        <f t="shared" si="138"/>
        <v>21000</v>
      </c>
      <c r="K1485" s="6"/>
      <c r="L1485" s="84">
        <f t="shared" si="140"/>
        <v>21428.571428571428</v>
      </c>
      <c r="M1485" s="7"/>
      <c r="N1485" s="7"/>
      <c r="O1485" s="7"/>
      <c r="P1485" s="7"/>
      <c r="Q1485" s="7"/>
      <c r="R1485" s="7"/>
      <c r="S1485" s="119" t="s">
        <v>54</v>
      </c>
      <c r="T1485" s="117">
        <v>1</v>
      </c>
      <c r="U1485" s="10">
        <v>0</v>
      </c>
      <c r="V1485" s="98">
        <f t="shared" si="141"/>
        <v>0</v>
      </c>
      <c r="W1485" s="119" t="s">
        <v>54</v>
      </c>
      <c r="X1485" s="117">
        <v>1</v>
      </c>
      <c r="Y1485" s="10">
        <v>0</v>
      </c>
      <c r="Z1485" s="98"/>
      <c r="AA1485" s="9">
        <v>397</v>
      </c>
      <c r="AB1485" s="119" t="s">
        <v>54</v>
      </c>
      <c r="AC1485" s="117">
        <v>1</v>
      </c>
      <c r="AD1485" s="10">
        <v>0</v>
      </c>
      <c r="AE1485" s="110">
        <f>(Tabelle1[[#This Row],[gesamter Wärmebedarf unter Berücksichtigung Wirkungsgrad Gasfeuerungsanlage (Gas) '[kWh/a'] 2030]]*0.7)/8760</f>
        <v>0</v>
      </c>
      <c r="AF1485" s="8">
        <f t="shared" si="139"/>
        <v>0</v>
      </c>
      <c r="AG1485" s="119" t="s">
        <v>54</v>
      </c>
      <c r="AH1485" s="117">
        <v>1</v>
      </c>
      <c r="AI1485" s="10">
        <v>0</v>
      </c>
      <c r="AJ1485" s="98">
        <f t="shared" si="142"/>
        <v>0</v>
      </c>
      <c r="AK1485" s="119" t="s">
        <v>54</v>
      </c>
      <c r="AL1485" s="117">
        <v>1</v>
      </c>
      <c r="AM1485" s="10">
        <v>0</v>
      </c>
      <c r="AN1485" s="98"/>
      <c r="AO1485" s="119" t="s">
        <v>54</v>
      </c>
      <c r="AP1485" s="117">
        <v>1</v>
      </c>
      <c r="AQ1485" s="10">
        <v>0</v>
      </c>
      <c r="AR1485" s="98">
        <f t="shared" si="143"/>
        <v>0</v>
      </c>
      <c r="AS1485" s="119" t="s">
        <v>54</v>
      </c>
      <c r="AT1485" s="117">
        <v>1</v>
      </c>
      <c r="AU1485" s="10">
        <v>0</v>
      </c>
      <c r="AV1485" s="8"/>
    </row>
    <row r="1486" spans="1:48" x14ac:dyDescent="0.25">
      <c r="A1486" s="6">
        <v>11485</v>
      </c>
      <c r="B1486" s="6">
        <v>450056</v>
      </c>
      <c r="C1486" s="6">
        <v>5424857</v>
      </c>
      <c r="D1486" s="205">
        <v>10</v>
      </c>
      <c r="E1486" s="6" t="s">
        <v>212</v>
      </c>
      <c r="F1486" s="6">
        <v>1</v>
      </c>
      <c r="G1486" s="6">
        <v>150</v>
      </c>
      <c r="H1486" s="6">
        <v>150</v>
      </c>
      <c r="I1486" s="6">
        <v>220</v>
      </c>
      <c r="J1486" s="6">
        <f t="shared" si="138"/>
        <v>33000</v>
      </c>
      <c r="K1486" s="6"/>
      <c r="L1486" s="84">
        <f t="shared" si="140"/>
        <v>33673.469387755104</v>
      </c>
      <c r="M1486" s="7"/>
      <c r="N1486" s="7"/>
      <c r="O1486" s="7"/>
      <c r="P1486" s="7"/>
      <c r="Q1486" s="7"/>
      <c r="R1486" s="7"/>
      <c r="S1486" s="119" t="s">
        <v>54</v>
      </c>
      <c r="T1486" s="117">
        <v>1</v>
      </c>
      <c r="U1486" s="10">
        <v>0</v>
      </c>
      <c r="V1486" s="98">
        <f t="shared" si="141"/>
        <v>0</v>
      </c>
      <c r="W1486" s="119" t="s">
        <v>54</v>
      </c>
      <c r="X1486" s="117">
        <v>1</v>
      </c>
      <c r="Y1486" s="10">
        <v>0</v>
      </c>
      <c r="Z1486" s="98"/>
      <c r="AA1486" s="9">
        <v>1279</v>
      </c>
      <c r="AB1486" s="119" t="s">
        <v>54</v>
      </c>
      <c r="AC1486" s="117">
        <v>1</v>
      </c>
      <c r="AD1486" s="10">
        <v>0</v>
      </c>
      <c r="AE1486" s="110">
        <f>(Tabelle1[[#This Row],[gesamter Wärmebedarf unter Berücksichtigung Wirkungsgrad Gasfeuerungsanlage (Gas) '[kWh/a'] 2030]]*0.7)/8760</f>
        <v>0</v>
      </c>
      <c r="AF1486" s="8">
        <f t="shared" si="139"/>
        <v>0</v>
      </c>
      <c r="AG1486" s="119" t="s">
        <v>54</v>
      </c>
      <c r="AH1486" s="117">
        <v>1</v>
      </c>
      <c r="AI1486" s="10">
        <v>0</v>
      </c>
      <c r="AJ1486" s="98">
        <f t="shared" si="142"/>
        <v>0</v>
      </c>
      <c r="AK1486" s="119" t="s">
        <v>54</v>
      </c>
      <c r="AL1486" s="117">
        <v>1</v>
      </c>
      <c r="AM1486" s="10">
        <v>0</v>
      </c>
      <c r="AN1486" s="98"/>
      <c r="AO1486" s="119" t="s">
        <v>54</v>
      </c>
      <c r="AP1486" s="117">
        <v>1</v>
      </c>
      <c r="AQ1486" s="10">
        <v>0</v>
      </c>
      <c r="AR1486" s="98">
        <f t="shared" si="143"/>
        <v>0</v>
      </c>
      <c r="AS1486" s="119" t="s">
        <v>54</v>
      </c>
      <c r="AT1486" s="117">
        <v>1</v>
      </c>
      <c r="AU1486" s="10">
        <v>0</v>
      </c>
      <c r="AV1486" s="8"/>
    </row>
    <row r="1487" spans="1:48" x14ac:dyDescent="0.25">
      <c r="A1487" s="6">
        <v>11486</v>
      </c>
      <c r="B1487" s="6">
        <v>450060</v>
      </c>
      <c r="C1487" s="6">
        <v>5424854</v>
      </c>
      <c r="D1487" s="205">
        <v>10</v>
      </c>
      <c r="E1487" s="75" t="s">
        <v>210</v>
      </c>
      <c r="F1487" s="6">
        <v>6.73</v>
      </c>
      <c r="G1487" s="6">
        <v>70</v>
      </c>
      <c r="H1487" s="6">
        <v>471.1</v>
      </c>
      <c r="I1487" s="6">
        <v>130</v>
      </c>
      <c r="J1487" s="6">
        <f t="shared" si="138"/>
        <v>61243</v>
      </c>
      <c r="K1487" s="6"/>
      <c r="L1487" s="84">
        <f t="shared" si="140"/>
        <v>62492.857142857145</v>
      </c>
      <c r="M1487" s="7"/>
      <c r="N1487" s="7"/>
      <c r="O1487" s="7"/>
      <c r="P1487" s="7"/>
      <c r="Q1487" s="7"/>
      <c r="R1487" s="7"/>
      <c r="S1487" s="119" t="s">
        <v>54</v>
      </c>
      <c r="T1487" s="117">
        <v>6.73</v>
      </c>
      <c r="U1487" s="10">
        <v>0</v>
      </c>
      <c r="V1487" s="98">
        <f t="shared" si="141"/>
        <v>0</v>
      </c>
      <c r="W1487" s="119" t="s">
        <v>54</v>
      </c>
      <c r="X1487" s="117">
        <v>6.73</v>
      </c>
      <c r="Y1487" s="10">
        <v>0</v>
      </c>
      <c r="Z1487" s="98"/>
      <c r="AA1487" s="9">
        <v>713</v>
      </c>
      <c r="AB1487" s="119" t="s">
        <v>54</v>
      </c>
      <c r="AC1487" s="117">
        <v>6.73</v>
      </c>
      <c r="AD1487" s="10">
        <v>0</v>
      </c>
      <c r="AE1487" s="110">
        <f>(Tabelle1[[#This Row],[gesamter Wärmebedarf unter Berücksichtigung Wirkungsgrad Gasfeuerungsanlage (Gas) '[kWh/a'] 2030]]*0.7)/8760</f>
        <v>0</v>
      </c>
      <c r="AF1487" s="8">
        <f t="shared" si="139"/>
        <v>0</v>
      </c>
      <c r="AG1487" s="119" t="s">
        <v>54</v>
      </c>
      <c r="AH1487" s="117">
        <v>6.73</v>
      </c>
      <c r="AI1487" s="10">
        <v>0</v>
      </c>
      <c r="AJ1487" s="98">
        <f t="shared" si="142"/>
        <v>0</v>
      </c>
      <c r="AK1487" s="119" t="s">
        <v>54</v>
      </c>
      <c r="AL1487" s="117">
        <v>6.73</v>
      </c>
      <c r="AM1487" s="10">
        <v>0</v>
      </c>
      <c r="AN1487" s="98"/>
      <c r="AO1487" s="119" t="s">
        <v>54</v>
      </c>
      <c r="AP1487" s="117">
        <v>6.73</v>
      </c>
      <c r="AQ1487" s="10">
        <v>0</v>
      </c>
      <c r="AR1487" s="98">
        <f t="shared" si="143"/>
        <v>0</v>
      </c>
      <c r="AS1487" s="119" t="s">
        <v>54</v>
      </c>
      <c r="AT1487" s="117">
        <v>6.73</v>
      </c>
      <c r="AU1487" s="10">
        <v>0</v>
      </c>
      <c r="AV1487" s="8"/>
    </row>
    <row r="1488" spans="1:48" x14ac:dyDescent="0.25">
      <c r="A1488" s="6">
        <v>11487</v>
      </c>
      <c r="B1488" s="6">
        <v>450064</v>
      </c>
      <c r="C1488" s="6">
        <v>5424851</v>
      </c>
      <c r="D1488" s="205">
        <v>10</v>
      </c>
      <c r="E1488" s="6" t="s">
        <v>212</v>
      </c>
      <c r="F1488" s="6">
        <v>1</v>
      </c>
      <c r="G1488" s="6">
        <v>150</v>
      </c>
      <c r="H1488" s="6">
        <v>150</v>
      </c>
      <c r="I1488" s="6">
        <v>130</v>
      </c>
      <c r="J1488" s="6">
        <f t="shared" si="138"/>
        <v>19500</v>
      </c>
      <c r="K1488" s="6"/>
      <c r="L1488" s="84">
        <f t="shared" si="140"/>
        <v>19897.959183673469</v>
      </c>
      <c r="M1488" s="7"/>
      <c r="N1488" s="7"/>
      <c r="O1488" s="7"/>
      <c r="P1488" s="7"/>
      <c r="Q1488" s="7"/>
      <c r="R1488" s="7"/>
      <c r="S1488" s="119" t="s">
        <v>54</v>
      </c>
      <c r="T1488" s="117">
        <v>1</v>
      </c>
      <c r="U1488" s="10">
        <v>0</v>
      </c>
      <c r="V1488" s="98">
        <f t="shared" si="141"/>
        <v>0</v>
      </c>
      <c r="W1488" s="119" t="s">
        <v>54</v>
      </c>
      <c r="X1488" s="117">
        <v>1</v>
      </c>
      <c r="Y1488" s="10">
        <v>0</v>
      </c>
      <c r="Z1488" s="98"/>
      <c r="AA1488" s="9">
        <v>363</v>
      </c>
      <c r="AB1488" s="119" t="s">
        <v>54</v>
      </c>
      <c r="AC1488" s="117">
        <v>1</v>
      </c>
      <c r="AD1488" s="10">
        <v>0</v>
      </c>
      <c r="AE1488" s="110">
        <f>(Tabelle1[[#This Row],[gesamter Wärmebedarf unter Berücksichtigung Wirkungsgrad Gasfeuerungsanlage (Gas) '[kWh/a'] 2030]]*0.7)/8760</f>
        <v>0</v>
      </c>
      <c r="AF1488" s="8">
        <f t="shared" si="139"/>
        <v>0</v>
      </c>
      <c r="AG1488" s="119" t="s">
        <v>54</v>
      </c>
      <c r="AH1488" s="117">
        <v>1</v>
      </c>
      <c r="AI1488" s="10">
        <v>0</v>
      </c>
      <c r="AJ1488" s="98">
        <f t="shared" si="142"/>
        <v>0</v>
      </c>
      <c r="AK1488" s="119" t="s">
        <v>54</v>
      </c>
      <c r="AL1488" s="117">
        <v>1</v>
      </c>
      <c r="AM1488" s="10">
        <v>0</v>
      </c>
      <c r="AN1488" s="98"/>
      <c r="AO1488" s="119" t="s">
        <v>54</v>
      </c>
      <c r="AP1488" s="117">
        <v>1</v>
      </c>
      <c r="AQ1488" s="10">
        <v>0</v>
      </c>
      <c r="AR1488" s="98">
        <f t="shared" si="143"/>
        <v>0</v>
      </c>
      <c r="AS1488" s="119" t="s">
        <v>54</v>
      </c>
      <c r="AT1488" s="117">
        <v>1</v>
      </c>
      <c r="AU1488" s="10">
        <v>0</v>
      </c>
      <c r="AV1488" s="8"/>
    </row>
    <row r="1489" spans="1:48" x14ac:dyDescent="0.25">
      <c r="A1489" s="6">
        <v>11488</v>
      </c>
      <c r="B1489" s="6">
        <v>449868</v>
      </c>
      <c r="C1489" s="6">
        <v>5425109</v>
      </c>
      <c r="D1489" s="205">
        <v>10</v>
      </c>
      <c r="E1489" s="6" t="s">
        <v>212</v>
      </c>
      <c r="F1489" s="6">
        <v>1</v>
      </c>
      <c r="G1489" s="6">
        <v>150</v>
      </c>
      <c r="H1489" s="6">
        <v>150</v>
      </c>
      <c r="I1489" s="6">
        <v>130</v>
      </c>
      <c r="J1489" s="6">
        <f t="shared" si="138"/>
        <v>19500</v>
      </c>
      <c r="K1489" s="6"/>
      <c r="L1489" s="84">
        <f t="shared" si="140"/>
        <v>19897.959183673469</v>
      </c>
      <c r="M1489" s="7"/>
      <c r="N1489" s="7"/>
      <c r="O1489" s="7"/>
      <c r="P1489" s="7"/>
      <c r="Q1489" s="7"/>
      <c r="R1489" s="7"/>
      <c r="S1489" s="119" t="s">
        <v>54</v>
      </c>
      <c r="T1489" s="117">
        <v>1</v>
      </c>
      <c r="U1489" s="10">
        <v>0</v>
      </c>
      <c r="V1489" s="98">
        <f t="shared" si="141"/>
        <v>0</v>
      </c>
      <c r="W1489" s="119" t="s">
        <v>54</v>
      </c>
      <c r="X1489" s="117">
        <v>1</v>
      </c>
      <c r="Y1489" s="10">
        <v>0</v>
      </c>
      <c r="Z1489" s="98"/>
      <c r="AA1489" s="9">
        <v>686</v>
      </c>
      <c r="AB1489" s="119" t="s">
        <v>54</v>
      </c>
      <c r="AC1489" s="117">
        <v>1</v>
      </c>
      <c r="AD1489" s="10">
        <v>0</v>
      </c>
      <c r="AE1489" s="110">
        <f>(Tabelle1[[#This Row],[gesamter Wärmebedarf unter Berücksichtigung Wirkungsgrad Gasfeuerungsanlage (Gas) '[kWh/a'] 2030]]*0.7)/8760</f>
        <v>0</v>
      </c>
      <c r="AF1489" s="8">
        <f t="shared" si="139"/>
        <v>0</v>
      </c>
      <c r="AG1489" s="119" t="s">
        <v>54</v>
      </c>
      <c r="AH1489" s="117">
        <v>1</v>
      </c>
      <c r="AI1489" s="10">
        <v>0</v>
      </c>
      <c r="AJ1489" s="98">
        <f t="shared" si="142"/>
        <v>0</v>
      </c>
      <c r="AK1489" s="119" t="s">
        <v>54</v>
      </c>
      <c r="AL1489" s="117">
        <v>1</v>
      </c>
      <c r="AM1489" s="10">
        <v>0</v>
      </c>
      <c r="AN1489" s="98"/>
      <c r="AO1489" s="119" t="s">
        <v>54</v>
      </c>
      <c r="AP1489" s="117">
        <v>1</v>
      </c>
      <c r="AQ1489" s="10">
        <v>0</v>
      </c>
      <c r="AR1489" s="98">
        <f t="shared" si="143"/>
        <v>0</v>
      </c>
      <c r="AS1489" s="119" t="s">
        <v>54</v>
      </c>
      <c r="AT1489" s="117">
        <v>1</v>
      </c>
      <c r="AU1489" s="10">
        <v>0</v>
      </c>
      <c r="AV1489" s="8"/>
    </row>
    <row r="1490" spans="1:48" x14ac:dyDescent="0.25">
      <c r="A1490" s="6">
        <v>11489</v>
      </c>
      <c r="B1490" s="6">
        <v>449875</v>
      </c>
      <c r="C1490" s="6">
        <v>5425118</v>
      </c>
      <c r="D1490" s="205">
        <v>10</v>
      </c>
      <c r="E1490" s="6" t="s">
        <v>212</v>
      </c>
      <c r="F1490" s="6">
        <v>1</v>
      </c>
      <c r="G1490" s="6">
        <v>150</v>
      </c>
      <c r="H1490" s="6">
        <v>150</v>
      </c>
      <c r="I1490" s="6">
        <v>220</v>
      </c>
      <c r="J1490" s="6">
        <f t="shared" si="138"/>
        <v>33000</v>
      </c>
      <c r="K1490" s="6"/>
      <c r="L1490" s="84">
        <f t="shared" si="140"/>
        <v>33673.469387755104</v>
      </c>
      <c r="M1490" s="7"/>
      <c r="N1490" s="7"/>
      <c r="O1490" s="7"/>
      <c r="P1490" s="7"/>
      <c r="Q1490" s="7"/>
      <c r="R1490" s="7"/>
      <c r="S1490" s="119" t="s">
        <v>53</v>
      </c>
      <c r="T1490" s="117">
        <v>1</v>
      </c>
      <c r="U1490" s="10">
        <v>33673.469387755104</v>
      </c>
      <c r="V1490" s="98">
        <f t="shared" si="141"/>
        <v>6.7337396104519392E-5</v>
      </c>
      <c r="W1490" s="119" t="s">
        <v>53</v>
      </c>
      <c r="X1490" s="117">
        <v>1</v>
      </c>
      <c r="Y1490" s="10">
        <v>33673.469387755104</v>
      </c>
      <c r="Z1490" s="98"/>
      <c r="AA1490" s="9">
        <v>1049</v>
      </c>
      <c r="AB1490" s="119" t="s">
        <v>53</v>
      </c>
      <c r="AC1490" s="117">
        <v>1</v>
      </c>
      <c r="AD1490" s="10">
        <v>33673.469387755104</v>
      </c>
      <c r="AE1490" s="110">
        <f>(Tabelle1[[#This Row],[gesamter Wärmebedarf unter Berücksichtigung Wirkungsgrad Gasfeuerungsanlage (Gas) '[kWh/a'] 2030]]*0.7)/8760</f>
        <v>2.6908023483365948</v>
      </c>
      <c r="AF1490" s="8">
        <f t="shared" si="139"/>
        <v>6.5100710823604618E-5</v>
      </c>
      <c r="AG1490" s="119" t="s">
        <v>53</v>
      </c>
      <c r="AH1490" s="117">
        <v>1</v>
      </c>
      <c r="AI1490" s="10">
        <v>33673.469387755104</v>
      </c>
      <c r="AJ1490" s="98">
        <f t="shared" si="142"/>
        <v>3.199776866606612E-5</v>
      </c>
      <c r="AK1490" s="119" t="s">
        <v>53</v>
      </c>
      <c r="AL1490" s="117">
        <v>1</v>
      </c>
      <c r="AM1490" s="10">
        <v>33673.469387755104</v>
      </c>
      <c r="AN1490" s="98"/>
      <c r="AO1490" s="119" t="s">
        <v>53</v>
      </c>
      <c r="AP1490" s="117">
        <v>1</v>
      </c>
      <c r="AQ1490" s="10">
        <v>33673.469387755104</v>
      </c>
      <c r="AR1490" s="98">
        <f t="shared" si="143"/>
        <v>3.199776866606612E-5</v>
      </c>
      <c r="AS1490" s="119" t="s">
        <v>53</v>
      </c>
      <c r="AT1490" s="117">
        <v>1</v>
      </c>
      <c r="AU1490" s="10">
        <v>33673.469387755104</v>
      </c>
      <c r="AV1490" s="8"/>
    </row>
    <row r="1491" spans="1:48" x14ac:dyDescent="0.25">
      <c r="A1491" s="6">
        <v>11490</v>
      </c>
      <c r="B1491" s="6">
        <v>449894</v>
      </c>
      <c r="C1491" s="6">
        <v>5425100</v>
      </c>
      <c r="D1491" s="205">
        <v>20</v>
      </c>
      <c r="E1491" s="6" t="s">
        <v>212</v>
      </c>
      <c r="F1491" s="6">
        <v>1</v>
      </c>
      <c r="G1491" s="6">
        <v>150</v>
      </c>
      <c r="H1491" s="6">
        <v>150</v>
      </c>
      <c r="I1491" s="6">
        <v>100</v>
      </c>
      <c r="J1491" s="6">
        <f t="shared" si="138"/>
        <v>15000</v>
      </c>
      <c r="K1491" s="6"/>
      <c r="L1491" s="84">
        <f t="shared" si="140"/>
        <v>15306.122448979591</v>
      </c>
      <c r="M1491" s="7"/>
      <c r="N1491" s="7"/>
      <c r="O1491" s="7"/>
      <c r="P1491" s="7"/>
      <c r="Q1491" s="7"/>
      <c r="R1491" s="7"/>
      <c r="S1491" s="119" t="s">
        <v>54</v>
      </c>
      <c r="T1491" s="117">
        <v>1</v>
      </c>
      <c r="U1491" s="10">
        <v>0</v>
      </c>
      <c r="V1491" s="98">
        <f t="shared" si="141"/>
        <v>0</v>
      </c>
      <c r="W1491" s="119" t="s">
        <v>54</v>
      </c>
      <c r="X1491" s="117">
        <v>1</v>
      </c>
      <c r="Y1491" s="10">
        <v>0</v>
      </c>
      <c r="Z1491" s="98"/>
      <c r="AA1491" s="9">
        <v>1371</v>
      </c>
      <c r="AB1491" s="119" t="s">
        <v>54</v>
      </c>
      <c r="AC1491" s="117">
        <v>1</v>
      </c>
      <c r="AD1491" s="10">
        <v>0</v>
      </c>
      <c r="AE1491" s="110">
        <f>(Tabelle1[[#This Row],[gesamter Wärmebedarf unter Berücksichtigung Wirkungsgrad Gasfeuerungsanlage (Gas) '[kWh/a'] 2030]]*0.7)/8760</f>
        <v>0</v>
      </c>
      <c r="AF1491" s="8">
        <f t="shared" si="139"/>
        <v>0</v>
      </c>
      <c r="AG1491" s="119" t="s">
        <v>54</v>
      </c>
      <c r="AH1491" s="117">
        <v>1</v>
      </c>
      <c r="AI1491" s="10">
        <v>0</v>
      </c>
      <c r="AJ1491" s="98">
        <f t="shared" si="142"/>
        <v>0</v>
      </c>
      <c r="AK1491" s="119" t="s">
        <v>54</v>
      </c>
      <c r="AL1491" s="117">
        <v>1</v>
      </c>
      <c r="AM1491" s="10">
        <v>0</v>
      </c>
      <c r="AN1491" s="98"/>
      <c r="AO1491" s="119" t="s">
        <v>54</v>
      </c>
      <c r="AP1491" s="117">
        <v>1</v>
      </c>
      <c r="AQ1491" s="10">
        <v>0</v>
      </c>
      <c r="AR1491" s="98">
        <f t="shared" si="143"/>
        <v>0</v>
      </c>
      <c r="AS1491" s="119" t="s">
        <v>54</v>
      </c>
      <c r="AT1491" s="117">
        <v>1</v>
      </c>
      <c r="AU1491" s="10">
        <v>0</v>
      </c>
      <c r="AV1491" s="8"/>
    </row>
    <row r="1492" spans="1:48" x14ac:dyDescent="0.25">
      <c r="A1492" s="6">
        <v>11491</v>
      </c>
      <c r="B1492" s="6">
        <v>449915</v>
      </c>
      <c r="C1492" s="6">
        <v>5425127</v>
      </c>
      <c r="D1492" s="205">
        <v>15</v>
      </c>
      <c r="E1492" s="6" t="s">
        <v>212</v>
      </c>
      <c r="F1492" s="6">
        <v>1</v>
      </c>
      <c r="G1492" s="6">
        <v>150</v>
      </c>
      <c r="H1492" s="6">
        <v>150</v>
      </c>
      <c r="I1492" s="6">
        <v>130</v>
      </c>
      <c r="J1492" s="6">
        <f t="shared" si="138"/>
        <v>19500</v>
      </c>
      <c r="K1492" s="6"/>
      <c r="L1492" s="84">
        <f t="shared" si="140"/>
        <v>19897.959183673469</v>
      </c>
      <c r="M1492" s="7"/>
      <c r="N1492" s="7"/>
      <c r="O1492" s="7"/>
      <c r="P1492" s="7"/>
      <c r="Q1492" s="7"/>
      <c r="R1492" s="7"/>
      <c r="S1492" s="119" t="s">
        <v>53</v>
      </c>
      <c r="T1492" s="117">
        <v>1</v>
      </c>
      <c r="U1492" s="10">
        <v>19897.959183673469</v>
      </c>
      <c r="V1492" s="98">
        <f t="shared" si="141"/>
        <v>3.9790279516306914E-5</v>
      </c>
      <c r="W1492" s="119" t="s">
        <v>53</v>
      </c>
      <c r="X1492" s="117">
        <v>1</v>
      </c>
      <c r="Y1492" s="10">
        <v>19897.959183673469</v>
      </c>
      <c r="Z1492" s="98"/>
      <c r="AA1492" s="9">
        <v>1321</v>
      </c>
      <c r="AB1492" s="119" t="s">
        <v>53</v>
      </c>
      <c r="AC1492" s="117">
        <v>1</v>
      </c>
      <c r="AD1492" s="10">
        <v>19897.959183673469</v>
      </c>
      <c r="AE1492" s="110">
        <f>(Tabelle1[[#This Row],[gesamter Wärmebedarf unter Berücksichtigung Wirkungsgrad Gasfeuerungsanlage (Gas) '[kWh/a'] 2030]]*0.7)/8760</f>
        <v>1.5900195694716242</v>
      </c>
      <c r="AF1492" s="8">
        <f t="shared" si="139"/>
        <v>3.8468601850311814E-5</v>
      </c>
      <c r="AG1492" s="119" t="s">
        <v>53</v>
      </c>
      <c r="AH1492" s="117">
        <v>1</v>
      </c>
      <c r="AI1492" s="10">
        <v>19897.959183673469</v>
      </c>
      <c r="AJ1492" s="98">
        <f t="shared" si="142"/>
        <v>1.8907772393584524E-5</v>
      </c>
      <c r="AK1492" s="119" t="s">
        <v>53</v>
      </c>
      <c r="AL1492" s="117">
        <v>1</v>
      </c>
      <c r="AM1492" s="10">
        <v>19897.959183673469</v>
      </c>
      <c r="AN1492" s="98"/>
      <c r="AO1492" s="119" t="s">
        <v>53</v>
      </c>
      <c r="AP1492" s="117">
        <v>1</v>
      </c>
      <c r="AQ1492" s="10">
        <v>19897.959183673469</v>
      </c>
      <c r="AR1492" s="98">
        <f t="shared" si="143"/>
        <v>1.8907772393584524E-5</v>
      </c>
      <c r="AS1492" s="119" t="s">
        <v>54</v>
      </c>
      <c r="AT1492" s="117">
        <v>1</v>
      </c>
      <c r="AU1492" s="10">
        <v>0</v>
      </c>
      <c r="AV1492" s="8"/>
    </row>
    <row r="1493" spans="1:48" x14ac:dyDescent="0.25">
      <c r="A1493" s="6">
        <v>11492</v>
      </c>
      <c r="B1493" s="6">
        <v>449902</v>
      </c>
      <c r="C1493" s="6">
        <v>5425100</v>
      </c>
      <c r="D1493" s="205">
        <v>15</v>
      </c>
      <c r="E1493" s="6" t="s">
        <v>212</v>
      </c>
      <c r="F1493" s="6">
        <v>1</v>
      </c>
      <c r="G1493" s="6">
        <v>150</v>
      </c>
      <c r="H1493" s="6">
        <v>150</v>
      </c>
      <c r="I1493" s="6">
        <v>120</v>
      </c>
      <c r="J1493" s="6">
        <f t="shared" si="138"/>
        <v>18000</v>
      </c>
      <c r="K1493" s="6"/>
      <c r="L1493" s="84">
        <f t="shared" si="140"/>
        <v>18367.34693877551</v>
      </c>
      <c r="M1493" s="7"/>
      <c r="N1493" s="7"/>
      <c r="O1493" s="7"/>
      <c r="P1493" s="7"/>
      <c r="Q1493" s="7"/>
      <c r="R1493" s="7"/>
      <c r="S1493" s="119" t="s">
        <v>53</v>
      </c>
      <c r="T1493" s="117">
        <v>1</v>
      </c>
      <c r="U1493" s="10">
        <v>18367.34693877551</v>
      </c>
      <c r="V1493" s="98">
        <f t="shared" si="141"/>
        <v>3.6729488784283305E-5</v>
      </c>
      <c r="W1493" s="119" t="s">
        <v>53</v>
      </c>
      <c r="X1493" s="117">
        <v>1</v>
      </c>
      <c r="Y1493" s="10">
        <v>18367.34693877551</v>
      </c>
      <c r="Z1493" s="98"/>
      <c r="AA1493" s="9">
        <v>543</v>
      </c>
      <c r="AB1493" s="119" t="s">
        <v>53</v>
      </c>
      <c r="AC1493" s="117">
        <v>1</v>
      </c>
      <c r="AD1493" s="10">
        <v>18367.34693877551</v>
      </c>
      <c r="AE1493" s="110">
        <f>(Tabelle1[[#This Row],[gesamter Wärmebedarf unter Berücksichtigung Wirkungsgrad Gasfeuerungsanlage (Gas) '[kWh/a'] 2030]]*0.7)/8760</f>
        <v>1.4677103718199609</v>
      </c>
      <c r="AF1493" s="8">
        <f t="shared" si="139"/>
        <v>3.5509478631057065E-5</v>
      </c>
      <c r="AG1493" s="119" t="s">
        <v>53</v>
      </c>
      <c r="AH1493" s="117">
        <v>1</v>
      </c>
      <c r="AI1493" s="10">
        <v>18367.34693877551</v>
      </c>
      <c r="AJ1493" s="98">
        <f t="shared" si="142"/>
        <v>1.7453328363308793E-5</v>
      </c>
      <c r="AK1493" s="119" t="s">
        <v>53</v>
      </c>
      <c r="AL1493" s="117">
        <v>1</v>
      </c>
      <c r="AM1493" s="10">
        <v>18367.34693877551</v>
      </c>
      <c r="AN1493" s="98"/>
      <c r="AO1493" s="119" t="s">
        <v>53</v>
      </c>
      <c r="AP1493" s="117">
        <v>1</v>
      </c>
      <c r="AQ1493" s="10">
        <v>18367.34693877551</v>
      </c>
      <c r="AR1493" s="98">
        <f t="shared" si="143"/>
        <v>1.7453328363308793E-5</v>
      </c>
      <c r="AS1493" s="119" t="s">
        <v>54</v>
      </c>
      <c r="AT1493" s="117">
        <v>1</v>
      </c>
      <c r="AU1493" s="10">
        <v>0</v>
      </c>
      <c r="AV1493" s="8"/>
    </row>
    <row r="1494" spans="1:48" x14ac:dyDescent="0.25">
      <c r="A1494" s="6">
        <v>11493</v>
      </c>
      <c r="B1494" s="6">
        <v>449918</v>
      </c>
      <c r="C1494" s="6">
        <v>5425122</v>
      </c>
      <c r="D1494" s="205">
        <v>13</v>
      </c>
      <c r="E1494" s="6" t="s">
        <v>212</v>
      </c>
      <c r="F1494" s="6">
        <v>1</v>
      </c>
      <c r="G1494" s="6">
        <v>150</v>
      </c>
      <c r="H1494" s="6">
        <v>150</v>
      </c>
      <c r="I1494" s="6">
        <v>250</v>
      </c>
      <c r="J1494" s="6">
        <f t="shared" si="138"/>
        <v>37500</v>
      </c>
      <c r="K1494" s="6"/>
      <c r="L1494" s="84">
        <f t="shared" si="140"/>
        <v>38265.306122448979</v>
      </c>
      <c r="M1494" s="7"/>
      <c r="N1494" s="7"/>
      <c r="O1494" s="7"/>
      <c r="P1494" s="7"/>
      <c r="Q1494" s="7"/>
      <c r="R1494" s="7"/>
      <c r="S1494" s="119" t="s">
        <v>53</v>
      </c>
      <c r="T1494" s="117">
        <v>1</v>
      </c>
      <c r="U1494" s="10">
        <v>38265.306122448979</v>
      </c>
      <c r="V1494" s="98">
        <f t="shared" si="141"/>
        <v>7.6519768300590212E-5</v>
      </c>
      <c r="W1494" s="119" t="s">
        <v>53</v>
      </c>
      <c r="X1494" s="117">
        <v>1</v>
      </c>
      <c r="Y1494" s="10">
        <v>38265.306122448979</v>
      </c>
      <c r="Z1494" s="98"/>
      <c r="AA1494" s="9">
        <v>1312</v>
      </c>
      <c r="AB1494" s="119" t="s">
        <v>53</v>
      </c>
      <c r="AC1494" s="117">
        <v>1</v>
      </c>
      <c r="AD1494" s="10">
        <v>38265.306122448979</v>
      </c>
      <c r="AE1494" s="110">
        <f>(Tabelle1[[#This Row],[gesamter Wärmebedarf unter Berücksichtigung Wirkungsgrad Gasfeuerungsanlage (Gas) '[kWh/a'] 2030]]*0.7)/8760</f>
        <v>3.0577299412915848</v>
      </c>
      <c r="AF1494" s="8">
        <f t="shared" si="139"/>
        <v>7.3978080481368886E-5</v>
      </c>
      <c r="AG1494" s="119" t="s">
        <v>53</v>
      </c>
      <c r="AH1494" s="117">
        <v>1</v>
      </c>
      <c r="AI1494" s="10">
        <v>38265.306122448979</v>
      </c>
      <c r="AJ1494" s="98">
        <f t="shared" si="142"/>
        <v>3.636110075689332E-5</v>
      </c>
      <c r="AK1494" s="119" t="s">
        <v>53</v>
      </c>
      <c r="AL1494" s="117">
        <v>1</v>
      </c>
      <c r="AM1494" s="10">
        <v>38265.306122448979</v>
      </c>
      <c r="AN1494" s="98"/>
      <c r="AO1494" s="119" t="s">
        <v>53</v>
      </c>
      <c r="AP1494" s="117">
        <v>1</v>
      </c>
      <c r="AQ1494" s="10">
        <v>38265.306122448979</v>
      </c>
      <c r="AR1494" s="98">
        <f t="shared" si="143"/>
        <v>3.636110075689332E-5</v>
      </c>
      <c r="AS1494" s="119" t="s">
        <v>53</v>
      </c>
      <c r="AT1494" s="117">
        <v>1</v>
      </c>
      <c r="AU1494" s="10">
        <v>38265.306122448979</v>
      </c>
      <c r="AV1494" s="8"/>
    </row>
    <row r="1495" spans="1:48" x14ac:dyDescent="0.25">
      <c r="A1495" s="6">
        <v>11494</v>
      </c>
      <c r="B1495" s="6">
        <v>449913</v>
      </c>
      <c r="C1495" s="6">
        <v>5425085</v>
      </c>
      <c r="D1495" s="205">
        <v>20</v>
      </c>
      <c r="E1495" s="6" t="s">
        <v>212</v>
      </c>
      <c r="F1495" s="6">
        <v>1</v>
      </c>
      <c r="G1495" s="6">
        <v>150</v>
      </c>
      <c r="H1495" s="6">
        <v>150</v>
      </c>
      <c r="I1495" s="6">
        <v>240</v>
      </c>
      <c r="J1495" s="6">
        <f t="shared" si="138"/>
        <v>36000</v>
      </c>
      <c r="K1495" s="6"/>
      <c r="L1495" s="84">
        <f t="shared" si="140"/>
        <v>36734.693877551021</v>
      </c>
      <c r="M1495" s="7"/>
      <c r="N1495" s="7"/>
      <c r="O1495" s="7"/>
      <c r="P1495" s="7"/>
      <c r="Q1495" s="7"/>
      <c r="R1495" s="7"/>
      <c r="S1495" s="119" t="s">
        <v>53</v>
      </c>
      <c r="T1495" s="117">
        <v>1</v>
      </c>
      <c r="U1495" s="10">
        <v>36734.693877551021</v>
      </c>
      <c r="V1495" s="98">
        <f t="shared" si="141"/>
        <v>7.345897756856661E-5</v>
      </c>
      <c r="W1495" s="119" t="s">
        <v>53</v>
      </c>
      <c r="X1495" s="117">
        <v>1</v>
      </c>
      <c r="Y1495" s="10">
        <v>36734.693877551021</v>
      </c>
      <c r="Z1495" s="98"/>
      <c r="AA1495" s="9">
        <v>1713</v>
      </c>
      <c r="AB1495" s="119" t="s">
        <v>53</v>
      </c>
      <c r="AC1495" s="117">
        <v>1</v>
      </c>
      <c r="AD1495" s="10">
        <v>36734.693877551021</v>
      </c>
      <c r="AE1495" s="110">
        <f>(Tabelle1[[#This Row],[gesamter Wärmebedarf unter Berücksichtigung Wirkungsgrad Gasfeuerungsanlage (Gas) '[kWh/a'] 2030]]*0.7)/8760</f>
        <v>2.9354207436399218</v>
      </c>
      <c r="AF1495" s="8">
        <f t="shared" si="139"/>
        <v>7.101895726211413E-5</v>
      </c>
      <c r="AG1495" s="119" t="s">
        <v>53</v>
      </c>
      <c r="AH1495" s="117">
        <v>1</v>
      </c>
      <c r="AI1495" s="10">
        <v>36734.693877551021</v>
      </c>
      <c r="AJ1495" s="98">
        <f t="shared" si="142"/>
        <v>3.4906656726617587E-5</v>
      </c>
      <c r="AK1495" s="119" t="s">
        <v>53</v>
      </c>
      <c r="AL1495" s="117">
        <v>1</v>
      </c>
      <c r="AM1495" s="10">
        <v>36734.693877551021</v>
      </c>
      <c r="AN1495" s="98"/>
      <c r="AO1495" s="119" t="s">
        <v>53</v>
      </c>
      <c r="AP1495" s="117">
        <v>1</v>
      </c>
      <c r="AQ1495" s="10">
        <v>36734.693877551021</v>
      </c>
      <c r="AR1495" s="98">
        <f t="shared" si="143"/>
        <v>3.4906656726617587E-5</v>
      </c>
      <c r="AS1495" s="119" t="s">
        <v>53</v>
      </c>
      <c r="AT1495" s="117">
        <v>1</v>
      </c>
      <c r="AU1495" s="10">
        <v>36734.693877551021</v>
      </c>
      <c r="AV1495" s="8"/>
    </row>
    <row r="1496" spans="1:48" x14ac:dyDescent="0.25">
      <c r="A1496" s="6">
        <v>11495</v>
      </c>
      <c r="B1496" s="6">
        <v>449932</v>
      </c>
      <c r="C1496" s="6">
        <v>5425110</v>
      </c>
      <c r="D1496" s="205">
        <v>11</v>
      </c>
      <c r="E1496" s="6" t="s">
        <v>212</v>
      </c>
      <c r="F1496" s="6">
        <v>1</v>
      </c>
      <c r="G1496" s="6">
        <v>150</v>
      </c>
      <c r="H1496" s="6">
        <v>150</v>
      </c>
      <c r="I1496" s="6">
        <v>40</v>
      </c>
      <c r="J1496" s="6">
        <f t="shared" si="138"/>
        <v>6000</v>
      </c>
      <c r="K1496" s="6"/>
      <c r="L1496" s="84">
        <f t="shared" si="140"/>
        <v>6122.4489795918371</v>
      </c>
      <c r="M1496" s="7"/>
      <c r="N1496" s="7"/>
      <c r="O1496" s="7"/>
      <c r="P1496" s="7"/>
      <c r="Q1496" s="7"/>
      <c r="R1496" s="7"/>
      <c r="S1496" s="119" t="s">
        <v>53</v>
      </c>
      <c r="T1496" s="117">
        <v>1</v>
      </c>
      <c r="U1496" s="10">
        <v>6122.4489795918371</v>
      </c>
      <c r="V1496" s="98">
        <f t="shared" si="141"/>
        <v>1.2243162928094433E-5</v>
      </c>
      <c r="W1496" s="119" t="s">
        <v>53</v>
      </c>
      <c r="X1496" s="117">
        <v>1</v>
      </c>
      <c r="Y1496" s="10">
        <v>6122.4489795918371</v>
      </c>
      <c r="Z1496" s="98"/>
      <c r="AA1496" s="9">
        <v>244</v>
      </c>
      <c r="AB1496" s="119" t="s">
        <v>53</v>
      </c>
      <c r="AC1496" s="117">
        <v>1</v>
      </c>
      <c r="AD1496" s="10">
        <v>6122.4489795918371</v>
      </c>
      <c r="AE1496" s="110">
        <f>(Tabelle1[[#This Row],[gesamter Wärmebedarf unter Berücksichtigung Wirkungsgrad Gasfeuerungsanlage (Gas) '[kWh/a'] 2030]]*0.7)/8760</f>
        <v>0.48923679060665359</v>
      </c>
      <c r="AF1496" s="8">
        <f t="shared" si="139"/>
        <v>1.1836492877019022E-5</v>
      </c>
      <c r="AG1496" s="119" t="s">
        <v>53</v>
      </c>
      <c r="AH1496" s="117">
        <v>1</v>
      </c>
      <c r="AI1496" s="10">
        <v>6122.4489795918371</v>
      </c>
      <c r="AJ1496" s="98">
        <f t="shared" si="142"/>
        <v>5.8177761211029311E-6</v>
      </c>
      <c r="AK1496" s="119" t="s">
        <v>54</v>
      </c>
      <c r="AL1496" s="117">
        <v>1</v>
      </c>
      <c r="AM1496" s="10">
        <v>0</v>
      </c>
      <c r="AN1496" s="98"/>
      <c r="AO1496" s="119" t="s">
        <v>54</v>
      </c>
      <c r="AP1496" s="117">
        <v>1</v>
      </c>
      <c r="AQ1496" s="10">
        <v>0</v>
      </c>
      <c r="AR1496" s="98">
        <f t="shared" si="143"/>
        <v>0</v>
      </c>
      <c r="AS1496" s="119" t="s">
        <v>54</v>
      </c>
      <c r="AT1496" s="117">
        <v>1</v>
      </c>
      <c r="AU1496" s="10">
        <v>0</v>
      </c>
      <c r="AV1496" s="8"/>
    </row>
    <row r="1497" spans="1:48" x14ac:dyDescent="0.25">
      <c r="A1497" s="6">
        <v>11496</v>
      </c>
      <c r="B1497" s="6">
        <v>449917</v>
      </c>
      <c r="C1497" s="6">
        <v>5425082</v>
      </c>
      <c r="D1497" s="205">
        <v>20</v>
      </c>
      <c r="E1497" s="6" t="s">
        <v>212</v>
      </c>
      <c r="F1497" s="6">
        <v>1</v>
      </c>
      <c r="G1497" s="6">
        <v>150</v>
      </c>
      <c r="H1497" s="6">
        <v>150</v>
      </c>
      <c r="I1497" s="6">
        <v>170</v>
      </c>
      <c r="J1497" s="6">
        <f t="shared" si="138"/>
        <v>25500</v>
      </c>
      <c r="K1497" s="6"/>
      <c r="L1497" s="84">
        <f t="shared" si="140"/>
        <v>26020.408163265307</v>
      </c>
      <c r="M1497" s="7"/>
      <c r="N1497" s="7"/>
      <c r="O1497" s="7"/>
      <c r="P1497" s="7"/>
      <c r="Q1497" s="7"/>
      <c r="R1497" s="7"/>
      <c r="S1497" s="119" t="s">
        <v>53</v>
      </c>
      <c r="T1497" s="117">
        <v>1</v>
      </c>
      <c r="U1497" s="10">
        <v>26020.408163265307</v>
      </c>
      <c r="V1497" s="98">
        <f t="shared" si="141"/>
        <v>5.2033442444401349E-5</v>
      </c>
      <c r="W1497" s="119" t="s">
        <v>53</v>
      </c>
      <c r="X1497" s="117">
        <v>1</v>
      </c>
      <c r="Y1497" s="10">
        <v>26020.408163265307</v>
      </c>
      <c r="Z1497" s="98"/>
      <c r="AA1497" s="9">
        <v>899</v>
      </c>
      <c r="AB1497" s="119" t="s">
        <v>53</v>
      </c>
      <c r="AC1497" s="117">
        <v>1</v>
      </c>
      <c r="AD1497" s="10">
        <v>26020.408163265307</v>
      </c>
      <c r="AE1497" s="110">
        <f>(Tabelle1[[#This Row],[gesamter Wärmebedarf unter Berücksichtigung Wirkungsgrad Gasfeuerungsanlage (Gas) '[kWh/a'] 2030]]*0.7)/8760</f>
        <v>2.0792563600782779</v>
      </c>
      <c r="AF1497" s="8">
        <f t="shared" si="139"/>
        <v>5.0305094727330838E-5</v>
      </c>
      <c r="AG1497" s="119" t="s">
        <v>53</v>
      </c>
      <c r="AH1497" s="117">
        <v>1</v>
      </c>
      <c r="AI1497" s="10">
        <v>26020.408163265307</v>
      </c>
      <c r="AJ1497" s="98">
        <f t="shared" si="142"/>
        <v>2.4725548514687455E-5</v>
      </c>
      <c r="AK1497" s="119" t="s">
        <v>53</v>
      </c>
      <c r="AL1497" s="117">
        <v>1</v>
      </c>
      <c r="AM1497" s="10">
        <v>26020.408163265307</v>
      </c>
      <c r="AN1497" s="98"/>
      <c r="AO1497" s="119" t="s">
        <v>53</v>
      </c>
      <c r="AP1497" s="117">
        <v>1</v>
      </c>
      <c r="AQ1497" s="10">
        <v>26020.408163265307</v>
      </c>
      <c r="AR1497" s="98">
        <f t="shared" si="143"/>
        <v>2.4725548514687455E-5</v>
      </c>
      <c r="AS1497" s="119" t="s">
        <v>53</v>
      </c>
      <c r="AT1497" s="117">
        <v>1</v>
      </c>
      <c r="AU1497" s="10">
        <v>26020.408163265307</v>
      </c>
      <c r="AV1497" s="8"/>
    </row>
    <row r="1498" spans="1:48" x14ac:dyDescent="0.25">
      <c r="A1498" s="6">
        <v>11497</v>
      </c>
      <c r="B1498" s="6">
        <v>449936</v>
      </c>
      <c r="C1498" s="6">
        <v>5425104</v>
      </c>
      <c r="D1498" s="205">
        <v>9</v>
      </c>
      <c r="E1498" s="6" t="s">
        <v>195</v>
      </c>
      <c r="F1498" s="6">
        <v>1</v>
      </c>
      <c r="G1498" s="6">
        <v>90</v>
      </c>
      <c r="H1498" s="6">
        <v>90</v>
      </c>
      <c r="I1498" s="6">
        <v>140</v>
      </c>
      <c r="J1498" s="6">
        <f t="shared" si="138"/>
        <v>12600</v>
      </c>
      <c r="K1498" s="6"/>
      <c r="L1498" s="84">
        <f t="shared" si="140"/>
        <v>12857.142857142857</v>
      </c>
      <c r="M1498" s="7"/>
      <c r="N1498" s="7"/>
      <c r="O1498" s="7"/>
      <c r="P1498" s="7"/>
      <c r="Q1498" s="7"/>
      <c r="R1498" s="7"/>
      <c r="S1498" s="119" t="s">
        <v>53</v>
      </c>
      <c r="T1498" s="117">
        <v>1</v>
      </c>
      <c r="U1498" s="10">
        <v>12857.142857142857</v>
      </c>
      <c r="V1498" s="98">
        <f t="shared" si="141"/>
        <v>2.5710642148998316E-5</v>
      </c>
      <c r="W1498" s="119" t="s">
        <v>53</v>
      </c>
      <c r="X1498" s="117">
        <v>1</v>
      </c>
      <c r="Y1498" s="10">
        <v>12857.142857142857</v>
      </c>
      <c r="Z1498" s="98"/>
      <c r="AA1498" s="9">
        <v>1244</v>
      </c>
      <c r="AB1498" s="119" t="s">
        <v>53</v>
      </c>
      <c r="AC1498" s="117">
        <v>1</v>
      </c>
      <c r="AD1498" s="10">
        <v>12857.142857142857</v>
      </c>
      <c r="AE1498" s="110">
        <f>(Tabelle1[[#This Row],[gesamter Wärmebedarf unter Berücksichtigung Wirkungsgrad Gasfeuerungsanlage (Gas) '[kWh/a'] 2030]]*0.7)/8760</f>
        <v>1.0273972602739727</v>
      </c>
      <c r="AF1498" s="8">
        <f t="shared" si="139"/>
        <v>2.4856635041739945E-5</v>
      </c>
      <c r="AG1498" s="119" t="s">
        <v>53</v>
      </c>
      <c r="AH1498" s="117">
        <v>1</v>
      </c>
      <c r="AI1498" s="10">
        <v>12857.142857142857</v>
      </c>
      <c r="AJ1498" s="98">
        <f t="shared" si="142"/>
        <v>1.2217329854316153E-5</v>
      </c>
      <c r="AK1498" s="119" t="s">
        <v>54</v>
      </c>
      <c r="AL1498" s="117">
        <v>1</v>
      </c>
      <c r="AM1498" s="10">
        <v>0</v>
      </c>
      <c r="AN1498" s="98"/>
      <c r="AO1498" s="119" t="s">
        <v>54</v>
      </c>
      <c r="AP1498" s="117">
        <v>1</v>
      </c>
      <c r="AQ1498" s="10">
        <v>0</v>
      </c>
      <c r="AR1498" s="98">
        <f t="shared" si="143"/>
        <v>0</v>
      </c>
      <c r="AS1498" s="119" t="s">
        <v>54</v>
      </c>
      <c r="AT1498" s="117">
        <v>1</v>
      </c>
      <c r="AU1498" s="10">
        <v>0</v>
      </c>
      <c r="AV1498" s="8"/>
    </row>
    <row r="1499" spans="1:48" x14ac:dyDescent="0.25">
      <c r="A1499" s="6">
        <v>11498</v>
      </c>
      <c r="B1499" s="6">
        <v>449934</v>
      </c>
      <c r="C1499" s="6">
        <v>5425072</v>
      </c>
      <c r="D1499" s="205">
        <v>18</v>
      </c>
      <c r="E1499" s="75" t="s">
        <v>210</v>
      </c>
      <c r="F1499" s="6">
        <v>6.73</v>
      </c>
      <c r="G1499" s="6">
        <v>70</v>
      </c>
      <c r="H1499" s="6">
        <v>471.1</v>
      </c>
      <c r="I1499" s="6">
        <v>90</v>
      </c>
      <c r="J1499" s="6">
        <f t="shared" si="138"/>
        <v>42399</v>
      </c>
      <c r="K1499" s="6"/>
      <c r="L1499" s="84">
        <f t="shared" si="140"/>
        <v>43264.285714285717</v>
      </c>
      <c r="M1499" s="7"/>
      <c r="N1499" s="7"/>
      <c r="O1499" s="7"/>
      <c r="P1499" s="7"/>
      <c r="Q1499" s="7"/>
      <c r="R1499" s="7"/>
      <c r="S1499" s="119" t="s">
        <v>54</v>
      </c>
      <c r="T1499" s="117">
        <v>6.73</v>
      </c>
      <c r="U1499" s="10">
        <v>0</v>
      </c>
      <c r="V1499" s="98">
        <f t="shared" si="141"/>
        <v>0</v>
      </c>
      <c r="W1499" s="119" t="s">
        <v>54</v>
      </c>
      <c r="X1499" s="117">
        <v>6.73</v>
      </c>
      <c r="Y1499" s="10">
        <v>0</v>
      </c>
      <c r="Z1499" s="98"/>
      <c r="AA1499" s="9">
        <v>78</v>
      </c>
      <c r="AB1499" s="119" t="s">
        <v>54</v>
      </c>
      <c r="AC1499" s="117">
        <v>6.73</v>
      </c>
      <c r="AD1499" s="10">
        <v>0</v>
      </c>
      <c r="AE1499" s="110">
        <f>(Tabelle1[[#This Row],[gesamter Wärmebedarf unter Berücksichtigung Wirkungsgrad Gasfeuerungsanlage (Gas) '[kWh/a'] 2030]]*0.7)/8760</f>
        <v>0</v>
      </c>
      <c r="AF1499" s="8">
        <f t="shared" si="139"/>
        <v>0</v>
      </c>
      <c r="AG1499" s="119" t="s">
        <v>54</v>
      </c>
      <c r="AH1499" s="117">
        <v>6.73</v>
      </c>
      <c r="AI1499" s="10">
        <v>0</v>
      </c>
      <c r="AJ1499" s="98">
        <f t="shared" si="142"/>
        <v>0</v>
      </c>
      <c r="AK1499" s="119" t="s">
        <v>54</v>
      </c>
      <c r="AL1499" s="117">
        <v>6.73</v>
      </c>
      <c r="AM1499" s="10">
        <v>0</v>
      </c>
      <c r="AN1499" s="98"/>
      <c r="AO1499" s="119" t="s">
        <v>54</v>
      </c>
      <c r="AP1499" s="117">
        <v>6.73</v>
      </c>
      <c r="AQ1499" s="10">
        <v>0</v>
      </c>
      <c r="AR1499" s="98">
        <f t="shared" si="143"/>
        <v>0</v>
      </c>
      <c r="AS1499" s="119" t="s">
        <v>54</v>
      </c>
      <c r="AT1499" s="117">
        <v>6.73</v>
      </c>
      <c r="AU1499" s="10">
        <v>0</v>
      </c>
      <c r="AV1499" s="8"/>
    </row>
    <row r="1500" spans="1:48" x14ac:dyDescent="0.25">
      <c r="A1500" s="6">
        <v>11499</v>
      </c>
      <c r="B1500" s="6">
        <v>449956</v>
      </c>
      <c r="C1500" s="6">
        <v>5425101</v>
      </c>
      <c r="D1500" s="205">
        <v>18</v>
      </c>
      <c r="E1500" s="6" t="s">
        <v>212</v>
      </c>
      <c r="F1500" s="6">
        <v>1</v>
      </c>
      <c r="G1500" s="6">
        <v>150</v>
      </c>
      <c r="H1500" s="6">
        <v>150</v>
      </c>
      <c r="I1500" s="6">
        <v>160</v>
      </c>
      <c r="J1500" s="6">
        <f t="shared" si="138"/>
        <v>24000</v>
      </c>
      <c r="K1500" s="6"/>
      <c r="L1500" s="84">
        <f t="shared" si="140"/>
        <v>24489.795918367348</v>
      </c>
      <c r="M1500" s="7"/>
      <c r="N1500" s="7"/>
      <c r="O1500" s="7"/>
      <c r="P1500" s="7"/>
      <c r="Q1500" s="7"/>
      <c r="R1500" s="7"/>
      <c r="S1500" s="119" t="s">
        <v>53</v>
      </c>
      <c r="T1500" s="117">
        <v>1</v>
      </c>
      <c r="U1500" s="10">
        <v>24489.795918367348</v>
      </c>
      <c r="V1500" s="98">
        <f t="shared" si="141"/>
        <v>4.8972651712377733E-5</v>
      </c>
      <c r="W1500" s="119" t="s">
        <v>53</v>
      </c>
      <c r="X1500" s="117">
        <v>1</v>
      </c>
      <c r="Y1500" s="10">
        <v>24489.795918367348</v>
      </c>
      <c r="Z1500" s="98"/>
      <c r="AA1500" s="9">
        <v>377</v>
      </c>
      <c r="AB1500" s="119" t="s">
        <v>53</v>
      </c>
      <c r="AC1500" s="117">
        <v>1</v>
      </c>
      <c r="AD1500" s="10">
        <v>24489.795918367348</v>
      </c>
      <c r="AE1500" s="110">
        <f>(Tabelle1[[#This Row],[gesamter Wärmebedarf unter Berücksichtigung Wirkungsgrad Gasfeuerungsanlage (Gas) '[kWh/a'] 2030]]*0.7)/8760</f>
        <v>1.9569471624266144</v>
      </c>
      <c r="AF1500" s="8">
        <f t="shared" si="139"/>
        <v>4.7345971508076089E-5</v>
      </c>
      <c r="AG1500" s="119" t="s">
        <v>53</v>
      </c>
      <c r="AH1500" s="117">
        <v>1</v>
      </c>
      <c r="AI1500" s="10">
        <v>24489.795918367348</v>
      </c>
      <c r="AJ1500" s="98">
        <f t="shared" si="142"/>
        <v>2.3271104484411725E-5</v>
      </c>
      <c r="AK1500" s="119" t="s">
        <v>53</v>
      </c>
      <c r="AL1500" s="117">
        <v>1</v>
      </c>
      <c r="AM1500" s="10">
        <v>24489.795918367348</v>
      </c>
      <c r="AN1500" s="98"/>
      <c r="AO1500" s="119" t="s">
        <v>53</v>
      </c>
      <c r="AP1500" s="117">
        <v>1</v>
      </c>
      <c r="AQ1500" s="10">
        <v>24489.795918367348</v>
      </c>
      <c r="AR1500" s="98">
        <f t="shared" si="143"/>
        <v>2.3271104484411725E-5</v>
      </c>
      <c r="AS1500" s="119" t="s">
        <v>53</v>
      </c>
      <c r="AT1500" s="117">
        <v>1</v>
      </c>
      <c r="AU1500" s="10">
        <v>24489.795918367348</v>
      </c>
      <c r="AV1500" s="8"/>
    </row>
    <row r="1501" spans="1:48" x14ac:dyDescent="0.25">
      <c r="A1501" s="6">
        <v>11500</v>
      </c>
      <c r="B1501" s="6">
        <v>449941</v>
      </c>
      <c r="C1501" s="6">
        <v>5425070</v>
      </c>
      <c r="D1501" s="205">
        <v>16</v>
      </c>
      <c r="E1501" s="75" t="s">
        <v>210</v>
      </c>
      <c r="F1501" s="6">
        <v>6.73</v>
      </c>
      <c r="G1501" s="6">
        <v>70</v>
      </c>
      <c r="H1501" s="6">
        <v>471.1</v>
      </c>
      <c r="I1501" s="6">
        <v>110</v>
      </c>
      <c r="J1501" s="6">
        <f t="shared" si="138"/>
        <v>51821</v>
      </c>
      <c r="K1501" s="6"/>
      <c r="L1501" s="84">
        <f t="shared" si="140"/>
        <v>52878.571428571428</v>
      </c>
      <c r="M1501" s="7"/>
      <c r="N1501" s="7"/>
      <c r="O1501" s="7"/>
      <c r="P1501" s="7"/>
      <c r="Q1501" s="7"/>
      <c r="R1501" s="7"/>
      <c r="S1501" s="119" t="s">
        <v>54</v>
      </c>
      <c r="T1501" s="117">
        <v>6.73</v>
      </c>
      <c r="U1501" s="10">
        <v>0</v>
      </c>
      <c r="V1501" s="98">
        <f t="shared" si="141"/>
        <v>0</v>
      </c>
      <c r="W1501" s="119" t="s">
        <v>53</v>
      </c>
      <c r="X1501" s="117">
        <v>6.73</v>
      </c>
      <c r="Y1501" s="10">
        <v>52878.571428571428</v>
      </c>
      <c r="Z1501" s="98"/>
      <c r="AA1501" s="9">
        <v>268</v>
      </c>
      <c r="AB1501" s="119" t="s">
        <v>53</v>
      </c>
      <c r="AC1501" s="117">
        <v>6.73</v>
      </c>
      <c r="AD1501" s="10">
        <v>52878.571428571428</v>
      </c>
      <c r="AE1501" s="110">
        <f>(Tabelle1[[#This Row],[gesamter Wärmebedarf unter Berücksichtigung Wirkungsgrad Gasfeuerungsanlage (Gas) '[kWh/a'] 2030]]*0.7)/8760</f>
        <v>4.2254566210045663</v>
      </c>
      <c r="AF1501" s="8">
        <f t="shared" si="139"/>
        <v>1.0222981623000046E-4</v>
      </c>
      <c r="AG1501" s="119" t="s">
        <v>53</v>
      </c>
      <c r="AH1501" s="117">
        <v>6.73</v>
      </c>
      <c r="AI1501" s="10">
        <v>52878.571428571428</v>
      </c>
      <c r="AJ1501" s="98">
        <f t="shared" si="142"/>
        <v>5.0247162728612495E-5</v>
      </c>
      <c r="AK1501" s="119" t="s">
        <v>53</v>
      </c>
      <c r="AL1501" s="117">
        <v>6.73</v>
      </c>
      <c r="AM1501" s="10">
        <v>52878.571428571428</v>
      </c>
      <c r="AN1501" s="98"/>
      <c r="AO1501" s="119" t="s">
        <v>53</v>
      </c>
      <c r="AP1501" s="117">
        <v>6.73</v>
      </c>
      <c r="AQ1501" s="10">
        <v>52878.571428571428</v>
      </c>
      <c r="AR1501" s="98">
        <f t="shared" si="143"/>
        <v>5.0247162728612495E-5</v>
      </c>
      <c r="AS1501" s="119" t="s">
        <v>53</v>
      </c>
      <c r="AT1501" s="117">
        <v>6.73</v>
      </c>
      <c r="AU1501" s="10">
        <v>52878.571428571428</v>
      </c>
      <c r="AV1501" s="8"/>
    </row>
    <row r="1502" spans="1:48" x14ac:dyDescent="0.25">
      <c r="A1502" s="6">
        <v>11501</v>
      </c>
      <c r="B1502" s="6">
        <v>449961</v>
      </c>
      <c r="C1502" s="6">
        <v>5425094</v>
      </c>
      <c r="D1502" s="205">
        <v>16</v>
      </c>
      <c r="E1502" s="6" t="s">
        <v>211</v>
      </c>
      <c r="F1502" s="6">
        <v>2</v>
      </c>
      <c r="G1502" s="6">
        <v>112</v>
      </c>
      <c r="H1502" s="6">
        <v>224</v>
      </c>
      <c r="I1502" s="6">
        <v>100</v>
      </c>
      <c r="J1502" s="6">
        <f t="shared" si="138"/>
        <v>22400</v>
      </c>
      <c r="K1502" s="6"/>
      <c r="L1502" s="84">
        <f t="shared" si="140"/>
        <v>22857.142857142859</v>
      </c>
      <c r="M1502" s="7"/>
      <c r="N1502" s="7"/>
      <c r="O1502" s="7"/>
      <c r="P1502" s="7"/>
      <c r="Q1502" s="7"/>
      <c r="R1502" s="7"/>
      <c r="S1502" s="119" t="s">
        <v>53</v>
      </c>
      <c r="T1502" s="117">
        <v>2</v>
      </c>
      <c r="U1502" s="10">
        <v>22857.142857142859</v>
      </c>
      <c r="V1502" s="98">
        <f t="shared" si="141"/>
        <v>4.570780826488589E-5</v>
      </c>
      <c r="W1502" s="119" t="s">
        <v>53</v>
      </c>
      <c r="X1502" s="117">
        <v>2</v>
      </c>
      <c r="Y1502" s="10">
        <v>22857.142857142859</v>
      </c>
      <c r="Z1502" s="98"/>
      <c r="AA1502" s="9">
        <v>238</v>
      </c>
      <c r="AB1502" s="119" t="s">
        <v>53</v>
      </c>
      <c r="AC1502" s="117">
        <v>2</v>
      </c>
      <c r="AD1502" s="10">
        <v>22857.142857142859</v>
      </c>
      <c r="AE1502" s="110">
        <f>(Tabelle1[[#This Row],[gesamter Wärmebedarf unter Berücksichtigung Wirkungsgrad Gasfeuerungsanlage (Gas) '[kWh/a'] 2030]]*0.7)/8760</f>
        <v>1.8264840182648401</v>
      </c>
      <c r="AF1502" s="8">
        <f t="shared" si="139"/>
        <v>4.4189573407537686E-5</v>
      </c>
      <c r="AG1502" s="119" t="s">
        <v>53</v>
      </c>
      <c r="AH1502" s="117">
        <v>2</v>
      </c>
      <c r="AI1502" s="10">
        <v>22857.142857142859</v>
      </c>
      <c r="AJ1502" s="98">
        <f t="shared" si="142"/>
        <v>2.1719697518784275E-5</v>
      </c>
      <c r="AK1502" s="119" t="s">
        <v>53</v>
      </c>
      <c r="AL1502" s="117">
        <v>2</v>
      </c>
      <c r="AM1502" s="10">
        <v>22857.142857142859</v>
      </c>
      <c r="AN1502" s="98"/>
      <c r="AO1502" s="119" t="s">
        <v>53</v>
      </c>
      <c r="AP1502" s="117">
        <v>2</v>
      </c>
      <c r="AQ1502" s="10">
        <v>22857.142857142859</v>
      </c>
      <c r="AR1502" s="98">
        <f t="shared" si="143"/>
        <v>2.1719697518784275E-5</v>
      </c>
      <c r="AS1502" s="119" t="s">
        <v>54</v>
      </c>
      <c r="AT1502" s="117">
        <v>2</v>
      </c>
      <c r="AU1502" s="10">
        <v>0</v>
      </c>
      <c r="AV1502" s="8"/>
    </row>
    <row r="1503" spans="1:48" x14ac:dyDescent="0.25">
      <c r="A1503" s="6">
        <v>11502</v>
      </c>
      <c r="B1503" s="6">
        <v>449953</v>
      </c>
      <c r="C1503" s="6">
        <v>5425057</v>
      </c>
      <c r="D1503" s="205">
        <v>18</v>
      </c>
      <c r="E1503" s="6" t="s">
        <v>211</v>
      </c>
      <c r="F1503" s="6">
        <v>2</v>
      </c>
      <c r="G1503" s="6">
        <v>112</v>
      </c>
      <c r="H1503" s="6">
        <v>224</v>
      </c>
      <c r="I1503" s="6">
        <v>160</v>
      </c>
      <c r="J1503" s="6">
        <f t="shared" si="138"/>
        <v>35840</v>
      </c>
      <c r="K1503" s="6"/>
      <c r="L1503" s="84">
        <f t="shared" si="140"/>
        <v>36571.428571428572</v>
      </c>
      <c r="M1503" s="7"/>
      <c r="N1503" s="7"/>
      <c r="O1503" s="7"/>
      <c r="P1503" s="7"/>
      <c r="Q1503" s="7"/>
      <c r="R1503" s="7"/>
      <c r="S1503" s="119" t="s">
        <v>53</v>
      </c>
      <c r="T1503" s="117">
        <v>2</v>
      </c>
      <c r="U1503" s="10">
        <v>36571.428571428572</v>
      </c>
      <c r="V1503" s="98">
        <f t="shared" si="141"/>
        <v>7.3132493223817424E-5</v>
      </c>
      <c r="W1503" s="119" t="s">
        <v>53</v>
      </c>
      <c r="X1503" s="117">
        <v>2</v>
      </c>
      <c r="Y1503" s="10">
        <v>36571.428571428572</v>
      </c>
      <c r="Z1503" s="98"/>
      <c r="AA1503" s="9">
        <v>1732</v>
      </c>
      <c r="AB1503" s="119" t="s">
        <v>53</v>
      </c>
      <c r="AC1503" s="117">
        <v>2</v>
      </c>
      <c r="AD1503" s="10">
        <v>36571.428571428572</v>
      </c>
      <c r="AE1503" s="110">
        <f>(Tabelle1[[#This Row],[gesamter Wärmebedarf unter Berücksichtigung Wirkungsgrad Gasfeuerungsanlage (Gas) '[kWh/a'] 2030]]*0.7)/8760</f>
        <v>2.9223744292237441</v>
      </c>
      <c r="AF1503" s="8">
        <f t="shared" si="139"/>
        <v>7.0703317452060289E-5</v>
      </c>
      <c r="AG1503" s="119" t="s">
        <v>53</v>
      </c>
      <c r="AH1503" s="117">
        <v>2</v>
      </c>
      <c r="AI1503" s="10">
        <v>36571.428571428572</v>
      </c>
      <c r="AJ1503" s="98">
        <f t="shared" si="142"/>
        <v>3.4751516030054841E-5</v>
      </c>
      <c r="AK1503" s="119" t="s">
        <v>53</v>
      </c>
      <c r="AL1503" s="117">
        <v>2</v>
      </c>
      <c r="AM1503" s="10">
        <v>36571.428571428572</v>
      </c>
      <c r="AN1503" s="98"/>
      <c r="AO1503" s="119" t="s">
        <v>53</v>
      </c>
      <c r="AP1503" s="117">
        <v>2</v>
      </c>
      <c r="AQ1503" s="10">
        <v>36571.428571428572</v>
      </c>
      <c r="AR1503" s="98">
        <f t="shared" si="143"/>
        <v>3.4751516030054841E-5</v>
      </c>
      <c r="AS1503" s="119" t="s">
        <v>53</v>
      </c>
      <c r="AT1503" s="117">
        <v>2</v>
      </c>
      <c r="AU1503" s="10">
        <v>36571.428571428572</v>
      </c>
      <c r="AV1503" s="8"/>
    </row>
    <row r="1504" spans="1:48" x14ac:dyDescent="0.25">
      <c r="A1504" s="6">
        <v>11503</v>
      </c>
      <c r="B1504" s="6">
        <v>449970</v>
      </c>
      <c r="C1504" s="6">
        <v>5425080</v>
      </c>
      <c r="D1504" s="205">
        <v>10</v>
      </c>
      <c r="E1504" s="6" t="s">
        <v>211</v>
      </c>
      <c r="F1504" s="6">
        <v>2</v>
      </c>
      <c r="G1504" s="6">
        <v>112</v>
      </c>
      <c r="H1504" s="6">
        <v>224</v>
      </c>
      <c r="I1504" s="6">
        <v>160</v>
      </c>
      <c r="J1504" s="6">
        <f t="shared" si="138"/>
        <v>35840</v>
      </c>
      <c r="K1504" s="6"/>
      <c r="L1504" s="84">
        <f t="shared" si="140"/>
        <v>36571.428571428572</v>
      </c>
      <c r="M1504" s="7"/>
      <c r="N1504" s="7"/>
      <c r="O1504" s="7"/>
      <c r="P1504" s="7"/>
      <c r="Q1504" s="7"/>
      <c r="R1504" s="7"/>
      <c r="S1504" s="119" t="s">
        <v>54</v>
      </c>
      <c r="T1504" s="117">
        <v>2</v>
      </c>
      <c r="U1504" s="10">
        <v>0</v>
      </c>
      <c r="V1504" s="98">
        <f t="shared" si="141"/>
        <v>0</v>
      </c>
      <c r="W1504" s="119" t="s">
        <v>54</v>
      </c>
      <c r="X1504" s="117">
        <v>2</v>
      </c>
      <c r="Y1504" s="10">
        <v>0</v>
      </c>
      <c r="Z1504" s="98"/>
      <c r="AA1504" s="9">
        <v>915</v>
      </c>
      <c r="AB1504" s="119" t="s">
        <v>54</v>
      </c>
      <c r="AC1504" s="117">
        <v>2</v>
      </c>
      <c r="AD1504" s="10">
        <v>0</v>
      </c>
      <c r="AE1504" s="110">
        <f>(Tabelle1[[#This Row],[gesamter Wärmebedarf unter Berücksichtigung Wirkungsgrad Gasfeuerungsanlage (Gas) '[kWh/a'] 2030]]*0.7)/8760</f>
        <v>0</v>
      </c>
      <c r="AF1504" s="8">
        <f t="shared" si="139"/>
        <v>0</v>
      </c>
      <c r="AG1504" s="119" t="s">
        <v>54</v>
      </c>
      <c r="AH1504" s="117">
        <v>2</v>
      </c>
      <c r="AI1504" s="10">
        <v>0</v>
      </c>
      <c r="AJ1504" s="98">
        <f t="shared" si="142"/>
        <v>0</v>
      </c>
      <c r="AK1504" s="119" t="s">
        <v>54</v>
      </c>
      <c r="AL1504" s="117">
        <v>2</v>
      </c>
      <c r="AM1504" s="10">
        <v>0</v>
      </c>
      <c r="AN1504" s="98"/>
      <c r="AO1504" s="119" t="s">
        <v>54</v>
      </c>
      <c r="AP1504" s="117">
        <v>2</v>
      </c>
      <c r="AQ1504" s="10">
        <v>0</v>
      </c>
      <c r="AR1504" s="98">
        <f t="shared" si="143"/>
        <v>0</v>
      </c>
      <c r="AS1504" s="119" t="s">
        <v>54</v>
      </c>
      <c r="AT1504" s="117">
        <v>2</v>
      </c>
      <c r="AU1504" s="10">
        <v>0</v>
      </c>
      <c r="AV1504" s="8"/>
    </row>
    <row r="1505" spans="1:48" x14ac:dyDescent="0.25">
      <c r="A1505" s="6">
        <v>11504</v>
      </c>
      <c r="B1505" s="6">
        <v>449956</v>
      </c>
      <c r="C1505" s="6">
        <v>5425053</v>
      </c>
      <c r="D1505" s="205">
        <v>20</v>
      </c>
      <c r="E1505" s="6" t="s">
        <v>212</v>
      </c>
      <c r="F1505" s="6">
        <v>1</v>
      </c>
      <c r="G1505" s="6">
        <v>150</v>
      </c>
      <c r="H1505" s="6">
        <v>150</v>
      </c>
      <c r="I1505" s="6">
        <v>190</v>
      </c>
      <c r="J1505" s="6">
        <f t="shared" si="138"/>
        <v>28500</v>
      </c>
      <c r="K1505" s="6"/>
      <c r="L1505" s="84">
        <f t="shared" si="140"/>
        <v>29081.632653061224</v>
      </c>
      <c r="M1505" s="7"/>
      <c r="N1505" s="7"/>
      <c r="O1505" s="7"/>
      <c r="P1505" s="7"/>
      <c r="Q1505" s="7"/>
      <c r="R1505" s="7"/>
      <c r="S1505" s="119" t="s">
        <v>53</v>
      </c>
      <c r="T1505" s="117">
        <v>1</v>
      </c>
      <c r="U1505" s="10">
        <v>29081.632653061224</v>
      </c>
      <c r="V1505" s="98">
        <f t="shared" si="141"/>
        <v>5.8155023908448559E-5</v>
      </c>
      <c r="W1505" s="119" t="s">
        <v>53</v>
      </c>
      <c r="X1505" s="117">
        <v>1</v>
      </c>
      <c r="Y1505" s="10">
        <v>29081.632653061224</v>
      </c>
      <c r="Z1505" s="98"/>
      <c r="AA1505" s="9">
        <v>808</v>
      </c>
      <c r="AB1505" s="119" t="s">
        <v>53</v>
      </c>
      <c r="AC1505" s="117">
        <v>1</v>
      </c>
      <c r="AD1505" s="10">
        <v>29081.632653061224</v>
      </c>
      <c r="AE1505" s="110">
        <f>(Tabelle1[[#This Row],[gesamter Wärmebedarf unter Berücksichtigung Wirkungsgrad Gasfeuerungsanlage (Gas) '[kWh/a'] 2030]]*0.7)/8760</f>
        <v>2.3238747553816044</v>
      </c>
      <c r="AF1505" s="8">
        <f t="shared" si="139"/>
        <v>5.622334116584035E-5</v>
      </c>
      <c r="AG1505" s="119" t="s">
        <v>53</v>
      </c>
      <c r="AH1505" s="117">
        <v>1</v>
      </c>
      <c r="AI1505" s="10">
        <v>29081.632653061224</v>
      </c>
      <c r="AJ1505" s="98">
        <f t="shared" si="142"/>
        <v>2.7634436575238919E-5</v>
      </c>
      <c r="AK1505" s="119" t="s">
        <v>53</v>
      </c>
      <c r="AL1505" s="117">
        <v>1</v>
      </c>
      <c r="AM1505" s="10">
        <v>29081.632653061224</v>
      </c>
      <c r="AN1505" s="98"/>
      <c r="AO1505" s="119" t="s">
        <v>53</v>
      </c>
      <c r="AP1505" s="117">
        <v>1</v>
      </c>
      <c r="AQ1505" s="10">
        <v>29081.632653061224</v>
      </c>
      <c r="AR1505" s="98">
        <f t="shared" si="143"/>
        <v>2.7634436575238919E-5</v>
      </c>
      <c r="AS1505" s="119" t="s">
        <v>53</v>
      </c>
      <c r="AT1505" s="117">
        <v>1</v>
      </c>
      <c r="AU1505" s="10">
        <v>29081.632653061224</v>
      </c>
      <c r="AV1505" s="8"/>
    </row>
    <row r="1506" spans="1:48" x14ac:dyDescent="0.25">
      <c r="A1506" s="6">
        <v>11505</v>
      </c>
      <c r="B1506" s="6">
        <v>449979</v>
      </c>
      <c r="C1506" s="6">
        <v>5425080</v>
      </c>
      <c r="D1506" s="205">
        <v>16</v>
      </c>
      <c r="E1506" s="6" t="s">
        <v>212</v>
      </c>
      <c r="F1506" s="6">
        <v>1</v>
      </c>
      <c r="G1506" s="6">
        <v>150</v>
      </c>
      <c r="H1506" s="6">
        <v>150</v>
      </c>
      <c r="I1506" s="6">
        <v>100</v>
      </c>
      <c r="J1506" s="6">
        <f t="shared" si="138"/>
        <v>15000</v>
      </c>
      <c r="K1506" s="6"/>
      <c r="L1506" s="84">
        <f t="shared" si="140"/>
        <v>15306.122448979591</v>
      </c>
      <c r="M1506" s="7"/>
      <c r="N1506" s="7"/>
      <c r="O1506" s="7"/>
      <c r="P1506" s="7"/>
      <c r="Q1506" s="7"/>
      <c r="R1506" s="7"/>
      <c r="S1506" s="119" t="s">
        <v>53</v>
      </c>
      <c r="T1506" s="117">
        <v>1</v>
      </c>
      <c r="U1506" s="10">
        <v>15306.122448979591</v>
      </c>
      <c r="V1506" s="98">
        <f t="shared" si="141"/>
        <v>3.0607907320236087E-5</v>
      </c>
      <c r="W1506" s="119" t="s">
        <v>53</v>
      </c>
      <c r="X1506" s="117">
        <v>1</v>
      </c>
      <c r="Y1506" s="10">
        <v>15306.122448979591</v>
      </c>
      <c r="Z1506" s="98"/>
      <c r="AA1506" s="9">
        <v>721</v>
      </c>
      <c r="AB1506" s="119" t="s">
        <v>53</v>
      </c>
      <c r="AC1506" s="117">
        <v>1</v>
      </c>
      <c r="AD1506" s="10">
        <v>15306.122448979591</v>
      </c>
      <c r="AE1506" s="110">
        <f>(Tabelle1[[#This Row],[gesamter Wärmebedarf unter Berücksichtigung Wirkungsgrad Gasfeuerungsanlage (Gas) '[kWh/a'] 2030]]*0.7)/8760</f>
        <v>1.2230919765166339</v>
      </c>
      <c r="AF1506" s="8">
        <f t="shared" si="139"/>
        <v>2.9591232192547556E-5</v>
      </c>
      <c r="AG1506" s="119" t="s">
        <v>53</v>
      </c>
      <c r="AH1506" s="117">
        <v>1</v>
      </c>
      <c r="AI1506" s="10">
        <v>15306.122448979591</v>
      </c>
      <c r="AJ1506" s="98">
        <f t="shared" si="142"/>
        <v>1.4544440302757324E-5</v>
      </c>
      <c r="AK1506" s="119" t="s">
        <v>53</v>
      </c>
      <c r="AL1506" s="117">
        <v>1</v>
      </c>
      <c r="AM1506" s="10">
        <v>15306.122448979591</v>
      </c>
      <c r="AN1506" s="98"/>
      <c r="AO1506" s="119" t="s">
        <v>53</v>
      </c>
      <c r="AP1506" s="117">
        <v>1</v>
      </c>
      <c r="AQ1506" s="10">
        <v>15306.122448979591</v>
      </c>
      <c r="AR1506" s="98">
        <f t="shared" si="143"/>
        <v>1.4544440302757324E-5</v>
      </c>
      <c r="AS1506" s="119" t="s">
        <v>53</v>
      </c>
      <c r="AT1506" s="117">
        <v>1</v>
      </c>
      <c r="AU1506" s="10">
        <v>15306.122448979591</v>
      </c>
      <c r="AV1506" s="8"/>
    </row>
    <row r="1507" spans="1:48" x14ac:dyDescent="0.25">
      <c r="A1507" s="6">
        <v>11506</v>
      </c>
      <c r="B1507" s="6">
        <v>449994</v>
      </c>
      <c r="C1507" s="6">
        <v>5425068</v>
      </c>
      <c r="D1507" s="205">
        <v>15</v>
      </c>
      <c r="E1507" s="75" t="s">
        <v>210</v>
      </c>
      <c r="F1507" s="6">
        <v>6.73</v>
      </c>
      <c r="G1507" s="6">
        <v>70</v>
      </c>
      <c r="H1507" s="6">
        <v>471.1</v>
      </c>
      <c r="I1507" s="6">
        <v>140</v>
      </c>
      <c r="J1507" s="6">
        <f t="shared" si="138"/>
        <v>65954</v>
      </c>
      <c r="K1507" s="6"/>
      <c r="L1507" s="84">
        <f t="shared" si="140"/>
        <v>67300</v>
      </c>
      <c r="M1507" s="7"/>
      <c r="N1507" s="7"/>
      <c r="O1507" s="7"/>
      <c r="P1507" s="7"/>
      <c r="Q1507" s="7"/>
      <c r="R1507" s="7"/>
      <c r="S1507" s="119" t="s">
        <v>54</v>
      </c>
      <c r="T1507" s="117">
        <v>6.73</v>
      </c>
      <c r="U1507" s="10">
        <v>0</v>
      </c>
      <c r="V1507" s="98">
        <f t="shared" si="141"/>
        <v>0</v>
      </c>
      <c r="W1507" s="119" t="s">
        <v>54</v>
      </c>
      <c r="X1507" s="117">
        <v>6.73</v>
      </c>
      <c r="Y1507" s="10">
        <v>0</v>
      </c>
      <c r="Z1507" s="98"/>
      <c r="AA1507" s="9">
        <v>1564</v>
      </c>
      <c r="AB1507" s="119" t="s">
        <v>54</v>
      </c>
      <c r="AC1507" s="117">
        <v>6.73</v>
      </c>
      <c r="AD1507" s="10">
        <v>0</v>
      </c>
      <c r="AE1507" s="110">
        <f>(Tabelle1[[#This Row],[gesamter Wärmebedarf unter Berücksichtigung Wirkungsgrad Gasfeuerungsanlage (Gas) '[kWh/a'] 2030]]*0.7)/8760</f>
        <v>0</v>
      </c>
      <c r="AF1507" s="8">
        <f t="shared" si="139"/>
        <v>0</v>
      </c>
      <c r="AG1507" s="119" t="s">
        <v>54</v>
      </c>
      <c r="AH1507" s="117">
        <v>6.73</v>
      </c>
      <c r="AI1507" s="10">
        <v>0</v>
      </c>
      <c r="AJ1507" s="98">
        <f t="shared" si="142"/>
        <v>0</v>
      </c>
      <c r="AK1507" s="119" t="s">
        <v>54</v>
      </c>
      <c r="AL1507" s="117">
        <v>6.73</v>
      </c>
      <c r="AM1507" s="10">
        <v>0</v>
      </c>
      <c r="AN1507" s="98"/>
      <c r="AO1507" s="119" t="s">
        <v>54</v>
      </c>
      <c r="AP1507" s="117">
        <v>6.73</v>
      </c>
      <c r="AQ1507" s="10">
        <v>0</v>
      </c>
      <c r="AR1507" s="98">
        <f t="shared" si="143"/>
        <v>0</v>
      </c>
      <c r="AS1507" s="119" t="s">
        <v>54</v>
      </c>
      <c r="AT1507" s="117">
        <v>6.73</v>
      </c>
      <c r="AU1507" s="10">
        <v>0</v>
      </c>
      <c r="AV1507" s="8"/>
    </row>
    <row r="1508" spans="1:48" x14ac:dyDescent="0.25">
      <c r="A1508" s="6">
        <v>11507</v>
      </c>
      <c r="B1508" s="6">
        <v>449975</v>
      </c>
      <c r="C1508" s="6">
        <v>5425045</v>
      </c>
      <c r="D1508" s="205">
        <v>15</v>
      </c>
      <c r="E1508" s="75" t="s">
        <v>210</v>
      </c>
      <c r="F1508" s="6">
        <v>6.73</v>
      </c>
      <c r="G1508" s="6">
        <v>70</v>
      </c>
      <c r="H1508" s="6">
        <v>471.1</v>
      </c>
      <c r="I1508" s="6">
        <v>90</v>
      </c>
      <c r="J1508" s="6">
        <f t="shared" si="138"/>
        <v>42399</v>
      </c>
      <c r="K1508" s="6"/>
      <c r="L1508" s="84">
        <f t="shared" si="140"/>
        <v>43264.285714285717</v>
      </c>
      <c r="M1508" s="7"/>
      <c r="N1508" s="7"/>
      <c r="O1508" s="7"/>
      <c r="P1508" s="7"/>
      <c r="Q1508" s="7"/>
      <c r="R1508" s="7"/>
      <c r="S1508" s="119" t="s">
        <v>53</v>
      </c>
      <c r="T1508" s="117">
        <v>6.73</v>
      </c>
      <c r="U1508" s="10">
        <v>43264.285714285717</v>
      </c>
      <c r="V1508" s="98">
        <f t="shared" si="141"/>
        <v>8.6516310831379322E-5</v>
      </c>
      <c r="W1508" s="119" t="s">
        <v>53</v>
      </c>
      <c r="X1508" s="117">
        <v>6.73</v>
      </c>
      <c r="Y1508" s="10">
        <v>43264.285714285717</v>
      </c>
      <c r="Z1508" s="98"/>
      <c r="AA1508" s="9">
        <v>1021</v>
      </c>
      <c r="AB1508" s="119" t="s">
        <v>53</v>
      </c>
      <c r="AC1508" s="117">
        <v>6.73</v>
      </c>
      <c r="AD1508" s="10">
        <v>43264.285714285717</v>
      </c>
      <c r="AE1508" s="110">
        <f>(Tabelle1[[#This Row],[gesamter Wärmebedarf unter Berücksichtigung Wirkungsgrad Gasfeuerungsanlage (Gas) '[kWh/a'] 2030]]*0.7)/8760</f>
        <v>3.4571917808219177</v>
      </c>
      <c r="AF1508" s="8">
        <f t="shared" si="139"/>
        <v>8.3642576915454912E-5</v>
      </c>
      <c r="AG1508" s="119" t="s">
        <v>53</v>
      </c>
      <c r="AH1508" s="117">
        <v>6.73</v>
      </c>
      <c r="AI1508" s="10">
        <v>43264.285714285717</v>
      </c>
      <c r="AJ1508" s="98">
        <f t="shared" si="142"/>
        <v>4.1111314959773865E-5</v>
      </c>
      <c r="AK1508" s="119" t="s">
        <v>53</v>
      </c>
      <c r="AL1508" s="117">
        <v>6.73</v>
      </c>
      <c r="AM1508" s="10">
        <v>43264.285714285717</v>
      </c>
      <c r="AN1508" s="98"/>
      <c r="AO1508" s="119" t="s">
        <v>54</v>
      </c>
      <c r="AP1508" s="117">
        <v>6.73</v>
      </c>
      <c r="AQ1508" s="10">
        <v>0</v>
      </c>
      <c r="AR1508" s="98">
        <f t="shared" si="143"/>
        <v>0</v>
      </c>
      <c r="AS1508" s="119" t="s">
        <v>54</v>
      </c>
      <c r="AT1508" s="117">
        <v>6.73</v>
      </c>
      <c r="AU1508" s="10">
        <v>0</v>
      </c>
      <c r="AV1508" s="8"/>
    </row>
    <row r="1509" spans="1:48" x14ac:dyDescent="0.25">
      <c r="A1509" s="6">
        <v>11508</v>
      </c>
      <c r="B1509" s="6">
        <v>449979</v>
      </c>
      <c r="C1509" s="6">
        <v>5425039</v>
      </c>
      <c r="D1509" s="205">
        <v>17</v>
      </c>
      <c r="E1509" s="75" t="s">
        <v>210</v>
      </c>
      <c r="F1509" s="6">
        <v>6.73</v>
      </c>
      <c r="G1509" s="6">
        <v>70</v>
      </c>
      <c r="H1509" s="6">
        <v>471.1</v>
      </c>
      <c r="I1509" s="6">
        <v>350</v>
      </c>
      <c r="J1509" s="6">
        <f t="shared" si="138"/>
        <v>164885</v>
      </c>
      <c r="K1509" s="6"/>
      <c r="L1509" s="84">
        <f t="shared" si="140"/>
        <v>168250</v>
      </c>
      <c r="M1509" s="7"/>
      <c r="N1509" s="7"/>
      <c r="O1509" s="7"/>
      <c r="P1509" s="7"/>
      <c r="Q1509" s="7"/>
      <c r="R1509" s="7"/>
      <c r="S1509" s="119" t="s">
        <v>53</v>
      </c>
      <c r="T1509" s="117">
        <v>6.73</v>
      </c>
      <c r="U1509" s="10">
        <v>168250</v>
      </c>
      <c r="V1509" s="98">
        <f t="shared" si="141"/>
        <v>3.3645231989980841E-4</v>
      </c>
      <c r="W1509" s="119" t="s">
        <v>53</v>
      </c>
      <c r="X1509" s="117">
        <v>6.73</v>
      </c>
      <c r="Y1509" s="10">
        <v>168250</v>
      </c>
      <c r="Z1509" s="98"/>
      <c r="AA1509" s="9">
        <v>1291</v>
      </c>
      <c r="AB1509" s="119" t="s">
        <v>53</v>
      </c>
      <c r="AC1509" s="117">
        <v>6.73</v>
      </c>
      <c r="AD1509" s="10">
        <v>168250</v>
      </c>
      <c r="AE1509" s="110">
        <f>(Tabelle1[[#This Row],[gesamter Wärmebedarf unter Berücksichtigung Wirkungsgrad Gasfeuerungsanlage (Gas) '[kWh/a'] 2030]]*0.7)/8760</f>
        <v>13.444634703196346</v>
      </c>
      <c r="AF1509" s="8">
        <f t="shared" si="139"/>
        <v>3.2527668800454688E-4</v>
      </c>
      <c r="AG1509" s="119" t="s">
        <v>53</v>
      </c>
      <c r="AH1509" s="117">
        <v>6.73</v>
      </c>
      <c r="AI1509" s="10">
        <v>168250</v>
      </c>
      <c r="AJ1509" s="98">
        <f t="shared" si="142"/>
        <v>1.5987733595467613E-4</v>
      </c>
      <c r="AK1509" s="119" t="s">
        <v>53</v>
      </c>
      <c r="AL1509" s="117">
        <v>6.73</v>
      </c>
      <c r="AM1509" s="10">
        <v>168250</v>
      </c>
      <c r="AN1509" s="98"/>
      <c r="AO1509" s="119" t="s">
        <v>53</v>
      </c>
      <c r="AP1509" s="117">
        <v>6.73</v>
      </c>
      <c r="AQ1509" s="10">
        <v>168250</v>
      </c>
      <c r="AR1509" s="98">
        <f t="shared" si="143"/>
        <v>1.5987733595467613E-4</v>
      </c>
      <c r="AS1509" s="119" t="s">
        <v>53</v>
      </c>
      <c r="AT1509" s="117">
        <v>6.73</v>
      </c>
      <c r="AU1509" s="10">
        <v>168250</v>
      </c>
      <c r="AV1509" s="8"/>
    </row>
    <row r="1510" spans="1:48" x14ac:dyDescent="0.25">
      <c r="A1510" s="6">
        <v>11509</v>
      </c>
      <c r="B1510" s="6">
        <v>449996</v>
      </c>
      <c r="C1510" s="6">
        <v>5425062</v>
      </c>
      <c r="D1510" s="205">
        <v>12</v>
      </c>
      <c r="E1510" s="75" t="s">
        <v>210</v>
      </c>
      <c r="F1510" s="6">
        <v>6.73</v>
      </c>
      <c r="G1510" s="6">
        <v>70</v>
      </c>
      <c r="H1510" s="6">
        <v>471.1</v>
      </c>
      <c r="I1510" s="6">
        <v>180</v>
      </c>
      <c r="J1510" s="6">
        <f t="shared" si="138"/>
        <v>84798</v>
      </c>
      <c r="K1510" s="6"/>
      <c r="L1510" s="84">
        <f t="shared" si="140"/>
        <v>86528.571428571435</v>
      </c>
      <c r="M1510" s="7"/>
      <c r="N1510" s="7"/>
      <c r="O1510" s="7"/>
      <c r="P1510" s="7"/>
      <c r="Q1510" s="7"/>
      <c r="R1510" s="7"/>
      <c r="S1510" s="119" t="s">
        <v>53</v>
      </c>
      <c r="T1510" s="117">
        <v>6.73</v>
      </c>
      <c r="U1510" s="10">
        <v>86528.571428571435</v>
      </c>
      <c r="V1510" s="98">
        <f t="shared" si="141"/>
        <v>1.7303262166275864E-4</v>
      </c>
      <c r="W1510" s="119" t="s">
        <v>53</v>
      </c>
      <c r="X1510" s="117">
        <v>6.73</v>
      </c>
      <c r="Y1510" s="10">
        <v>86528.571428571435</v>
      </c>
      <c r="Z1510" s="98"/>
      <c r="AA1510" s="9">
        <v>1290</v>
      </c>
      <c r="AB1510" s="119" t="s">
        <v>53</v>
      </c>
      <c r="AC1510" s="117">
        <v>6.73</v>
      </c>
      <c r="AD1510" s="10">
        <v>86528.571428571435</v>
      </c>
      <c r="AE1510" s="110">
        <f>(Tabelle1[[#This Row],[gesamter Wärmebedarf unter Berücksichtigung Wirkungsgrad Gasfeuerungsanlage (Gas) '[kWh/a'] 2030]]*0.7)/8760</f>
        <v>6.9143835616438354</v>
      </c>
      <c r="AF1510" s="8">
        <f t="shared" si="139"/>
        <v>1.6728515383090982E-4</v>
      </c>
      <c r="AG1510" s="119" t="s">
        <v>53</v>
      </c>
      <c r="AH1510" s="117">
        <v>6.73</v>
      </c>
      <c r="AI1510" s="10">
        <v>86528.571428571435</v>
      </c>
      <c r="AJ1510" s="98">
        <f t="shared" si="142"/>
        <v>8.222262991954773E-5</v>
      </c>
      <c r="AK1510" s="119" t="s">
        <v>53</v>
      </c>
      <c r="AL1510" s="117">
        <v>6.73</v>
      </c>
      <c r="AM1510" s="10">
        <v>86528.571428571435</v>
      </c>
      <c r="AN1510" s="98"/>
      <c r="AO1510" s="119" t="s">
        <v>53</v>
      </c>
      <c r="AP1510" s="117">
        <v>6.73</v>
      </c>
      <c r="AQ1510" s="10">
        <v>86528.571428571435</v>
      </c>
      <c r="AR1510" s="98">
        <f t="shared" si="143"/>
        <v>8.222262991954773E-5</v>
      </c>
      <c r="AS1510" s="119" t="s">
        <v>53</v>
      </c>
      <c r="AT1510" s="117">
        <v>6.73</v>
      </c>
      <c r="AU1510" s="10">
        <v>86528.571428571435</v>
      </c>
      <c r="AV1510" s="8"/>
    </row>
    <row r="1511" spans="1:48" x14ac:dyDescent="0.25">
      <c r="A1511" s="6">
        <v>11510</v>
      </c>
      <c r="B1511" s="6">
        <v>449991</v>
      </c>
      <c r="C1511" s="6">
        <v>5425010</v>
      </c>
      <c r="D1511" s="205">
        <v>14</v>
      </c>
      <c r="E1511" s="6" t="s">
        <v>212</v>
      </c>
      <c r="F1511" s="6">
        <v>1</v>
      </c>
      <c r="G1511" s="6">
        <v>150</v>
      </c>
      <c r="H1511" s="6">
        <v>150</v>
      </c>
      <c r="I1511" s="6">
        <v>130</v>
      </c>
      <c r="J1511" s="6">
        <f t="shared" si="138"/>
        <v>19500</v>
      </c>
      <c r="K1511" s="6"/>
      <c r="L1511" s="84">
        <f t="shared" si="140"/>
        <v>19897.959183673469</v>
      </c>
      <c r="M1511" s="7"/>
      <c r="N1511" s="7"/>
      <c r="O1511" s="7"/>
      <c r="P1511" s="7"/>
      <c r="Q1511" s="7"/>
      <c r="R1511" s="7"/>
      <c r="S1511" s="119" t="s">
        <v>54</v>
      </c>
      <c r="T1511" s="117">
        <v>1</v>
      </c>
      <c r="U1511" s="10">
        <v>0</v>
      </c>
      <c r="V1511" s="98">
        <f t="shared" si="141"/>
        <v>0</v>
      </c>
      <c r="W1511" s="119" t="s">
        <v>54</v>
      </c>
      <c r="X1511" s="117">
        <v>1</v>
      </c>
      <c r="Y1511" s="10">
        <v>0</v>
      </c>
      <c r="Z1511" s="98"/>
      <c r="AA1511" s="9">
        <v>50</v>
      </c>
      <c r="AB1511" s="119" t="s">
        <v>54</v>
      </c>
      <c r="AC1511" s="117">
        <v>1</v>
      </c>
      <c r="AD1511" s="10">
        <v>0</v>
      </c>
      <c r="AE1511" s="110">
        <f>(Tabelle1[[#This Row],[gesamter Wärmebedarf unter Berücksichtigung Wirkungsgrad Gasfeuerungsanlage (Gas) '[kWh/a'] 2030]]*0.7)/8760</f>
        <v>0</v>
      </c>
      <c r="AF1511" s="8">
        <f t="shared" si="139"/>
        <v>0</v>
      </c>
      <c r="AG1511" s="119" t="s">
        <v>54</v>
      </c>
      <c r="AH1511" s="117">
        <v>1</v>
      </c>
      <c r="AI1511" s="10">
        <v>0</v>
      </c>
      <c r="AJ1511" s="98">
        <f t="shared" si="142"/>
        <v>0</v>
      </c>
      <c r="AK1511" s="119" t="s">
        <v>54</v>
      </c>
      <c r="AL1511" s="117">
        <v>1</v>
      </c>
      <c r="AM1511" s="10">
        <v>0</v>
      </c>
      <c r="AN1511" s="98"/>
      <c r="AO1511" s="119" t="s">
        <v>54</v>
      </c>
      <c r="AP1511" s="117">
        <v>1</v>
      </c>
      <c r="AQ1511" s="10">
        <v>0</v>
      </c>
      <c r="AR1511" s="98">
        <f t="shared" si="143"/>
        <v>0</v>
      </c>
      <c r="AS1511" s="119" t="s">
        <v>54</v>
      </c>
      <c r="AT1511" s="117">
        <v>1</v>
      </c>
      <c r="AU1511" s="10">
        <v>0</v>
      </c>
      <c r="AV1511" s="8"/>
    </row>
    <row r="1512" spans="1:48" x14ac:dyDescent="0.25">
      <c r="A1512" s="6">
        <v>11511</v>
      </c>
      <c r="B1512" s="6">
        <v>449998</v>
      </c>
      <c r="C1512" s="6">
        <v>5425021</v>
      </c>
      <c r="D1512" s="205">
        <v>13</v>
      </c>
      <c r="E1512" s="6" t="s">
        <v>212</v>
      </c>
      <c r="F1512" s="6">
        <v>1</v>
      </c>
      <c r="G1512" s="6">
        <v>150</v>
      </c>
      <c r="H1512" s="6">
        <v>150</v>
      </c>
      <c r="I1512" s="6">
        <v>210</v>
      </c>
      <c r="J1512" s="6">
        <f t="shared" si="138"/>
        <v>31500</v>
      </c>
      <c r="K1512" s="6"/>
      <c r="L1512" s="84">
        <f t="shared" si="140"/>
        <v>32142.857142857145</v>
      </c>
      <c r="M1512" s="7"/>
      <c r="N1512" s="7"/>
      <c r="O1512" s="7"/>
      <c r="P1512" s="7"/>
      <c r="Q1512" s="7"/>
      <c r="R1512" s="7"/>
      <c r="S1512" s="119" t="s">
        <v>53</v>
      </c>
      <c r="T1512" s="117">
        <v>1</v>
      </c>
      <c r="U1512" s="10">
        <v>32142.857142857145</v>
      </c>
      <c r="V1512" s="98">
        <f t="shared" si="141"/>
        <v>6.4276605372495791E-5</v>
      </c>
      <c r="W1512" s="119" t="s">
        <v>53</v>
      </c>
      <c r="X1512" s="117">
        <v>1</v>
      </c>
      <c r="Y1512" s="10">
        <v>32142.857142857145</v>
      </c>
      <c r="Z1512" s="98"/>
      <c r="AA1512" s="9">
        <v>123</v>
      </c>
      <c r="AB1512" s="119" t="s">
        <v>53</v>
      </c>
      <c r="AC1512" s="117">
        <v>1</v>
      </c>
      <c r="AD1512" s="10">
        <v>32142.857142857145</v>
      </c>
      <c r="AE1512" s="110">
        <f>(Tabelle1[[#This Row],[gesamter Wärmebedarf unter Berücksichtigung Wirkungsgrad Gasfeuerungsanlage (Gas) '[kWh/a'] 2030]]*0.7)/8760</f>
        <v>2.5684931506849313</v>
      </c>
      <c r="AF1512" s="8">
        <f t="shared" si="139"/>
        <v>6.2141587604349862E-5</v>
      </c>
      <c r="AG1512" s="119" t="s">
        <v>53</v>
      </c>
      <c r="AH1512" s="117">
        <v>1</v>
      </c>
      <c r="AI1512" s="10">
        <v>32142.857142857145</v>
      </c>
      <c r="AJ1512" s="98">
        <f t="shared" si="142"/>
        <v>3.0543324635790393E-5</v>
      </c>
      <c r="AK1512" s="119" t="s">
        <v>53</v>
      </c>
      <c r="AL1512" s="117">
        <v>1</v>
      </c>
      <c r="AM1512" s="10">
        <v>32142.857142857145</v>
      </c>
      <c r="AN1512" s="98"/>
      <c r="AO1512" s="119" t="s">
        <v>53</v>
      </c>
      <c r="AP1512" s="117">
        <v>1</v>
      </c>
      <c r="AQ1512" s="10">
        <v>32142.857142857145</v>
      </c>
      <c r="AR1512" s="98">
        <f t="shared" si="143"/>
        <v>3.0543324635790393E-5</v>
      </c>
      <c r="AS1512" s="119" t="s">
        <v>53</v>
      </c>
      <c r="AT1512" s="117">
        <v>1</v>
      </c>
      <c r="AU1512" s="10">
        <v>32142.857142857145</v>
      </c>
      <c r="AV1512" s="8"/>
    </row>
    <row r="1513" spans="1:48" x14ac:dyDescent="0.25">
      <c r="A1513" s="6">
        <v>11512</v>
      </c>
      <c r="B1513" s="6">
        <v>450017</v>
      </c>
      <c r="C1513" s="6">
        <v>5425047</v>
      </c>
      <c r="D1513" s="205">
        <v>12</v>
      </c>
      <c r="E1513" s="75" t="s">
        <v>210</v>
      </c>
      <c r="F1513" s="6">
        <v>6.73</v>
      </c>
      <c r="G1513" s="6">
        <v>70</v>
      </c>
      <c r="H1513" s="6">
        <v>471.1</v>
      </c>
      <c r="I1513" s="6">
        <v>120</v>
      </c>
      <c r="J1513" s="6">
        <f t="shared" si="138"/>
        <v>56532</v>
      </c>
      <c r="K1513" s="6"/>
      <c r="L1513" s="84">
        <f t="shared" si="140"/>
        <v>57685.71428571429</v>
      </c>
      <c r="M1513" s="7"/>
      <c r="N1513" s="7"/>
      <c r="O1513" s="7"/>
      <c r="P1513" s="7"/>
      <c r="Q1513" s="7"/>
      <c r="R1513" s="7"/>
      <c r="S1513" s="119" t="s">
        <v>54</v>
      </c>
      <c r="T1513" s="117">
        <v>6.73</v>
      </c>
      <c r="U1513" s="10">
        <v>0</v>
      </c>
      <c r="V1513" s="98">
        <f t="shared" si="141"/>
        <v>0</v>
      </c>
      <c r="W1513" s="119" t="s">
        <v>54</v>
      </c>
      <c r="X1513" s="117">
        <v>6.73</v>
      </c>
      <c r="Y1513" s="10">
        <v>0</v>
      </c>
      <c r="Z1513" s="98"/>
      <c r="AA1513" s="9">
        <v>675</v>
      </c>
      <c r="AB1513" s="119" t="s">
        <v>54</v>
      </c>
      <c r="AC1513" s="117">
        <v>6.73</v>
      </c>
      <c r="AD1513" s="10">
        <v>0</v>
      </c>
      <c r="AE1513" s="110">
        <f>(Tabelle1[[#This Row],[gesamter Wärmebedarf unter Berücksichtigung Wirkungsgrad Gasfeuerungsanlage (Gas) '[kWh/a'] 2030]]*0.7)/8760</f>
        <v>0</v>
      </c>
      <c r="AF1513" s="8">
        <f t="shared" si="139"/>
        <v>0</v>
      </c>
      <c r="AG1513" s="119" t="s">
        <v>54</v>
      </c>
      <c r="AH1513" s="117">
        <v>6.73</v>
      </c>
      <c r="AI1513" s="10">
        <v>0</v>
      </c>
      <c r="AJ1513" s="98">
        <f t="shared" si="142"/>
        <v>0</v>
      </c>
      <c r="AK1513" s="119" t="s">
        <v>54</v>
      </c>
      <c r="AL1513" s="117">
        <v>6.73</v>
      </c>
      <c r="AM1513" s="10">
        <v>0</v>
      </c>
      <c r="AN1513" s="98"/>
      <c r="AO1513" s="119" t="s">
        <v>54</v>
      </c>
      <c r="AP1513" s="117">
        <v>6.73</v>
      </c>
      <c r="AQ1513" s="10">
        <v>0</v>
      </c>
      <c r="AR1513" s="98">
        <f t="shared" si="143"/>
        <v>0</v>
      </c>
      <c r="AS1513" s="119" t="s">
        <v>54</v>
      </c>
      <c r="AT1513" s="117">
        <v>6.73</v>
      </c>
      <c r="AU1513" s="10">
        <v>0</v>
      </c>
      <c r="AV1513" s="8"/>
    </row>
    <row r="1514" spans="1:48" x14ac:dyDescent="0.25">
      <c r="A1514" s="6">
        <v>11513</v>
      </c>
      <c r="B1514" s="6">
        <v>450026</v>
      </c>
      <c r="C1514" s="6">
        <v>5425059</v>
      </c>
      <c r="D1514" s="205">
        <v>12</v>
      </c>
      <c r="E1514" s="75" t="s">
        <v>210</v>
      </c>
      <c r="F1514" s="6">
        <v>6.73</v>
      </c>
      <c r="G1514" s="6">
        <v>70</v>
      </c>
      <c r="H1514" s="6">
        <v>471.1</v>
      </c>
      <c r="I1514" s="6">
        <v>240</v>
      </c>
      <c r="J1514" s="6">
        <f t="shared" si="138"/>
        <v>113064</v>
      </c>
      <c r="K1514" s="6"/>
      <c r="L1514" s="84">
        <f t="shared" si="140"/>
        <v>115371.42857142858</v>
      </c>
      <c r="M1514" s="7"/>
      <c r="N1514" s="7"/>
      <c r="O1514" s="7"/>
      <c r="P1514" s="7"/>
      <c r="Q1514" s="7"/>
      <c r="R1514" s="7"/>
      <c r="S1514" s="119" t="s">
        <v>53</v>
      </c>
      <c r="T1514" s="117">
        <v>6.73</v>
      </c>
      <c r="U1514" s="10">
        <v>115371.42857142858</v>
      </c>
      <c r="V1514" s="98">
        <f t="shared" si="141"/>
        <v>2.3071016221701154E-4</v>
      </c>
      <c r="W1514" s="119" t="s">
        <v>53</v>
      </c>
      <c r="X1514" s="117">
        <v>6.73</v>
      </c>
      <c r="Y1514" s="10">
        <v>115371.42857142858</v>
      </c>
      <c r="Z1514" s="98"/>
      <c r="AA1514" s="9">
        <v>664</v>
      </c>
      <c r="AB1514" s="119" t="s">
        <v>53</v>
      </c>
      <c r="AC1514" s="117">
        <v>6.73</v>
      </c>
      <c r="AD1514" s="10">
        <v>115371.42857142858</v>
      </c>
      <c r="AE1514" s="110">
        <f>(Tabelle1[[#This Row],[gesamter Wärmebedarf unter Berücksichtigung Wirkungsgrad Gasfeuerungsanlage (Gas) '[kWh/a'] 2030]]*0.7)/8760</f>
        <v>9.2191780821917817</v>
      </c>
      <c r="AF1514" s="8">
        <f t="shared" si="139"/>
        <v>2.2304687177454645E-4</v>
      </c>
      <c r="AG1514" s="119" t="s">
        <v>53</v>
      </c>
      <c r="AH1514" s="117">
        <v>6.73</v>
      </c>
      <c r="AI1514" s="10">
        <v>115371.42857142858</v>
      </c>
      <c r="AJ1514" s="98">
        <f t="shared" si="142"/>
        <v>1.0963017322606365E-4</v>
      </c>
      <c r="AK1514" s="119" t="s">
        <v>53</v>
      </c>
      <c r="AL1514" s="117">
        <v>6.73</v>
      </c>
      <c r="AM1514" s="10">
        <v>115371.42857142858</v>
      </c>
      <c r="AN1514" s="98"/>
      <c r="AO1514" s="119" t="s">
        <v>53</v>
      </c>
      <c r="AP1514" s="117">
        <v>6.73</v>
      </c>
      <c r="AQ1514" s="10">
        <v>115371.42857142858</v>
      </c>
      <c r="AR1514" s="98">
        <f t="shared" si="143"/>
        <v>1.0963017322606365E-4</v>
      </c>
      <c r="AS1514" s="119" t="s">
        <v>53</v>
      </c>
      <c r="AT1514" s="117">
        <v>6.73</v>
      </c>
      <c r="AU1514" s="10">
        <v>115371.42857142858</v>
      </c>
      <c r="AV1514" s="8"/>
    </row>
    <row r="1515" spans="1:48" x14ac:dyDescent="0.25">
      <c r="A1515" s="6">
        <v>11514</v>
      </c>
      <c r="B1515" s="6">
        <v>450019</v>
      </c>
      <c r="C1515" s="6">
        <v>5425012</v>
      </c>
      <c r="D1515" s="205">
        <v>13</v>
      </c>
      <c r="E1515" s="6" t="s">
        <v>212</v>
      </c>
      <c r="F1515" s="6">
        <v>1</v>
      </c>
      <c r="G1515" s="6">
        <v>150</v>
      </c>
      <c r="H1515" s="6">
        <v>150</v>
      </c>
      <c r="I1515" s="6">
        <v>120</v>
      </c>
      <c r="J1515" s="6">
        <f t="shared" si="138"/>
        <v>18000</v>
      </c>
      <c r="K1515" s="6"/>
      <c r="L1515" s="84">
        <f t="shared" si="140"/>
        <v>18367.34693877551</v>
      </c>
      <c r="M1515" s="7"/>
      <c r="N1515" s="7"/>
      <c r="O1515" s="7"/>
      <c r="P1515" s="7"/>
      <c r="Q1515" s="7"/>
      <c r="R1515" s="7"/>
      <c r="S1515" s="119" t="s">
        <v>53</v>
      </c>
      <c r="T1515" s="117">
        <v>1</v>
      </c>
      <c r="U1515" s="10">
        <v>18367.34693877551</v>
      </c>
      <c r="V1515" s="98">
        <f t="shared" si="141"/>
        <v>3.6729488784283305E-5</v>
      </c>
      <c r="W1515" s="119" t="s">
        <v>53</v>
      </c>
      <c r="X1515" s="117">
        <v>1</v>
      </c>
      <c r="Y1515" s="10">
        <v>18367.34693877551</v>
      </c>
      <c r="Z1515" s="98"/>
      <c r="AA1515" s="9">
        <v>715</v>
      </c>
      <c r="AB1515" s="119" t="s">
        <v>53</v>
      </c>
      <c r="AC1515" s="117">
        <v>1</v>
      </c>
      <c r="AD1515" s="10">
        <v>18367.34693877551</v>
      </c>
      <c r="AE1515" s="110">
        <f>(Tabelle1[[#This Row],[gesamter Wärmebedarf unter Berücksichtigung Wirkungsgrad Gasfeuerungsanlage (Gas) '[kWh/a'] 2030]]*0.7)/8760</f>
        <v>1.4677103718199609</v>
      </c>
      <c r="AF1515" s="8">
        <f t="shared" si="139"/>
        <v>3.5509478631057065E-5</v>
      </c>
      <c r="AG1515" s="119" t="s">
        <v>53</v>
      </c>
      <c r="AH1515" s="117">
        <v>1</v>
      </c>
      <c r="AI1515" s="10">
        <v>18367.34693877551</v>
      </c>
      <c r="AJ1515" s="98">
        <f t="shared" si="142"/>
        <v>1.7453328363308793E-5</v>
      </c>
      <c r="AK1515" s="119" t="s">
        <v>53</v>
      </c>
      <c r="AL1515" s="117">
        <v>1</v>
      </c>
      <c r="AM1515" s="10">
        <v>18367.34693877551</v>
      </c>
      <c r="AN1515" s="98"/>
      <c r="AO1515" s="119" t="s">
        <v>53</v>
      </c>
      <c r="AP1515" s="117">
        <v>1</v>
      </c>
      <c r="AQ1515" s="10">
        <v>18367.34693877551</v>
      </c>
      <c r="AR1515" s="98">
        <f t="shared" si="143"/>
        <v>1.7453328363308793E-5</v>
      </c>
      <c r="AS1515" s="119" t="s">
        <v>53</v>
      </c>
      <c r="AT1515" s="117">
        <v>1</v>
      </c>
      <c r="AU1515" s="10">
        <v>18367.34693877551</v>
      </c>
      <c r="AV1515" s="8"/>
    </row>
    <row r="1516" spans="1:48" x14ac:dyDescent="0.25">
      <c r="A1516" s="6">
        <v>11515</v>
      </c>
      <c r="B1516" s="6">
        <v>450035</v>
      </c>
      <c r="C1516" s="6">
        <v>5425033</v>
      </c>
      <c r="D1516" s="205">
        <v>13</v>
      </c>
      <c r="E1516" s="75" t="s">
        <v>210</v>
      </c>
      <c r="F1516" s="6">
        <v>6.73</v>
      </c>
      <c r="G1516" s="6">
        <v>70</v>
      </c>
      <c r="H1516" s="6">
        <v>471.1</v>
      </c>
      <c r="I1516" s="6">
        <v>130</v>
      </c>
      <c r="J1516" s="6">
        <f t="shared" si="138"/>
        <v>61243</v>
      </c>
      <c r="K1516" s="6"/>
      <c r="L1516" s="84">
        <f t="shared" si="140"/>
        <v>62492.857142857145</v>
      </c>
      <c r="M1516" s="7"/>
      <c r="N1516" s="7"/>
      <c r="O1516" s="7"/>
      <c r="P1516" s="7"/>
      <c r="Q1516" s="7"/>
      <c r="R1516" s="7"/>
      <c r="S1516" s="119" t="s">
        <v>54</v>
      </c>
      <c r="T1516" s="117">
        <v>6.73</v>
      </c>
      <c r="U1516" s="10">
        <v>0</v>
      </c>
      <c r="V1516" s="98">
        <f t="shared" si="141"/>
        <v>0</v>
      </c>
      <c r="W1516" s="119" t="s">
        <v>54</v>
      </c>
      <c r="X1516" s="117">
        <v>6.73</v>
      </c>
      <c r="Y1516" s="10">
        <v>0</v>
      </c>
      <c r="Z1516" s="98"/>
      <c r="AA1516" s="9">
        <v>1313</v>
      </c>
      <c r="AB1516" s="119" t="s">
        <v>54</v>
      </c>
      <c r="AC1516" s="117">
        <v>6.73</v>
      </c>
      <c r="AD1516" s="10">
        <v>0</v>
      </c>
      <c r="AE1516" s="110">
        <f>(Tabelle1[[#This Row],[gesamter Wärmebedarf unter Berücksichtigung Wirkungsgrad Gasfeuerungsanlage (Gas) '[kWh/a'] 2030]]*0.7)/8760</f>
        <v>0</v>
      </c>
      <c r="AF1516" s="8">
        <f t="shared" si="139"/>
        <v>0</v>
      </c>
      <c r="AG1516" s="119" t="s">
        <v>54</v>
      </c>
      <c r="AH1516" s="117">
        <v>6.73</v>
      </c>
      <c r="AI1516" s="10">
        <v>0</v>
      </c>
      <c r="AJ1516" s="98">
        <f t="shared" si="142"/>
        <v>0</v>
      </c>
      <c r="AK1516" s="119" t="s">
        <v>54</v>
      </c>
      <c r="AL1516" s="117">
        <v>6.73</v>
      </c>
      <c r="AM1516" s="10">
        <v>0</v>
      </c>
      <c r="AN1516" s="98"/>
      <c r="AO1516" s="119" t="s">
        <v>54</v>
      </c>
      <c r="AP1516" s="117">
        <v>6.73</v>
      </c>
      <c r="AQ1516" s="10">
        <v>0</v>
      </c>
      <c r="AR1516" s="98">
        <f t="shared" si="143"/>
        <v>0</v>
      </c>
      <c r="AS1516" s="119" t="s">
        <v>54</v>
      </c>
      <c r="AT1516" s="117">
        <v>6.73</v>
      </c>
      <c r="AU1516" s="10">
        <v>0</v>
      </c>
      <c r="AV1516" s="8"/>
    </row>
    <row r="1517" spans="1:48" x14ac:dyDescent="0.25">
      <c r="A1517" s="6">
        <v>11516</v>
      </c>
      <c r="B1517" s="6">
        <v>450020</v>
      </c>
      <c r="C1517" s="6">
        <v>5425005</v>
      </c>
      <c r="D1517" s="205">
        <v>18</v>
      </c>
      <c r="E1517" s="6" t="s">
        <v>212</v>
      </c>
      <c r="F1517" s="6">
        <v>1</v>
      </c>
      <c r="G1517" s="6">
        <v>150</v>
      </c>
      <c r="H1517" s="6">
        <v>150</v>
      </c>
      <c r="I1517" s="6">
        <v>220</v>
      </c>
      <c r="J1517" s="6">
        <f t="shared" si="138"/>
        <v>33000</v>
      </c>
      <c r="K1517" s="6"/>
      <c r="L1517" s="84">
        <f t="shared" si="140"/>
        <v>33673.469387755104</v>
      </c>
      <c r="M1517" s="7"/>
      <c r="N1517" s="7"/>
      <c r="O1517" s="7"/>
      <c r="P1517" s="7"/>
      <c r="Q1517" s="7"/>
      <c r="R1517" s="7"/>
      <c r="S1517" s="119" t="s">
        <v>53</v>
      </c>
      <c r="T1517" s="117">
        <v>1</v>
      </c>
      <c r="U1517" s="10">
        <v>33673.469387755104</v>
      </c>
      <c r="V1517" s="98">
        <f t="shared" si="141"/>
        <v>6.7337396104519392E-5</v>
      </c>
      <c r="W1517" s="119" t="s">
        <v>53</v>
      </c>
      <c r="X1517" s="117">
        <v>1</v>
      </c>
      <c r="Y1517" s="10">
        <v>33673.469387755104</v>
      </c>
      <c r="Z1517" s="98"/>
      <c r="AA1517" s="9">
        <v>724</v>
      </c>
      <c r="AB1517" s="119" t="s">
        <v>53</v>
      </c>
      <c r="AC1517" s="117">
        <v>1</v>
      </c>
      <c r="AD1517" s="10">
        <v>33673.469387755104</v>
      </c>
      <c r="AE1517" s="110">
        <f>(Tabelle1[[#This Row],[gesamter Wärmebedarf unter Berücksichtigung Wirkungsgrad Gasfeuerungsanlage (Gas) '[kWh/a'] 2030]]*0.7)/8760</f>
        <v>2.6908023483365948</v>
      </c>
      <c r="AF1517" s="8">
        <f t="shared" si="139"/>
        <v>6.5100710823604618E-5</v>
      </c>
      <c r="AG1517" s="119" t="s">
        <v>53</v>
      </c>
      <c r="AH1517" s="117">
        <v>1</v>
      </c>
      <c r="AI1517" s="10">
        <v>33673.469387755104</v>
      </c>
      <c r="AJ1517" s="98">
        <f t="shared" si="142"/>
        <v>3.199776866606612E-5</v>
      </c>
      <c r="AK1517" s="119" t="s">
        <v>53</v>
      </c>
      <c r="AL1517" s="117">
        <v>1</v>
      </c>
      <c r="AM1517" s="10">
        <v>33673.469387755104</v>
      </c>
      <c r="AN1517" s="98"/>
      <c r="AO1517" s="119" t="s">
        <v>53</v>
      </c>
      <c r="AP1517" s="117">
        <v>1</v>
      </c>
      <c r="AQ1517" s="10">
        <v>33673.469387755104</v>
      </c>
      <c r="AR1517" s="98">
        <f t="shared" si="143"/>
        <v>3.199776866606612E-5</v>
      </c>
      <c r="AS1517" s="119" t="s">
        <v>54</v>
      </c>
      <c r="AT1517" s="117">
        <v>1</v>
      </c>
      <c r="AU1517" s="10">
        <v>0</v>
      </c>
      <c r="AV1517" s="8"/>
    </row>
    <row r="1518" spans="1:48" x14ac:dyDescent="0.25">
      <c r="A1518" s="6">
        <v>11517</v>
      </c>
      <c r="B1518" s="6">
        <v>450040</v>
      </c>
      <c r="C1518" s="6">
        <v>5425029</v>
      </c>
      <c r="D1518" s="205">
        <v>13</v>
      </c>
      <c r="E1518" s="75" t="s">
        <v>210</v>
      </c>
      <c r="F1518" s="6">
        <v>6.73</v>
      </c>
      <c r="G1518" s="6">
        <v>70</v>
      </c>
      <c r="H1518" s="6">
        <v>471.1</v>
      </c>
      <c r="I1518" s="6">
        <v>230</v>
      </c>
      <c r="J1518" s="6">
        <f t="shared" si="138"/>
        <v>108353</v>
      </c>
      <c r="K1518" s="6"/>
      <c r="L1518" s="84">
        <f t="shared" si="140"/>
        <v>110564.28571428571</v>
      </c>
      <c r="M1518" s="7"/>
      <c r="N1518" s="7"/>
      <c r="O1518" s="7"/>
      <c r="P1518" s="7"/>
      <c r="Q1518" s="7"/>
      <c r="R1518" s="7"/>
      <c r="S1518" s="119" t="s">
        <v>53</v>
      </c>
      <c r="T1518" s="117">
        <v>6.73</v>
      </c>
      <c r="U1518" s="10">
        <v>110564.28571428571</v>
      </c>
      <c r="V1518" s="98">
        <f t="shared" si="141"/>
        <v>2.2109723879130269E-4</v>
      </c>
      <c r="W1518" s="119" t="s">
        <v>53</v>
      </c>
      <c r="X1518" s="117">
        <v>6.73</v>
      </c>
      <c r="Y1518" s="10">
        <v>110564.28571428571</v>
      </c>
      <c r="Z1518" s="98"/>
      <c r="AA1518" s="9">
        <v>871</v>
      </c>
      <c r="AB1518" s="119" t="s">
        <v>53</v>
      </c>
      <c r="AC1518" s="117">
        <v>6.73</v>
      </c>
      <c r="AD1518" s="10">
        <v>110564.28571428571</v>
      </c>
      <c r="AE1518" s="110">
        <f>(Tabelle1[[#This Row],[gesamter Wärmebedarf unter Berücksichtigung Wirkungsgrad Gasfeuerungsanlage (Gas) '[kWh/a'] 2030]]*0.7)/8760</f>
        <v>8.8350456621004554</v>
      </c>
      <c r="AF1518" s="8">
        <f t="shared" si="139"/>
        <v>2.1375325211727366E-4</v>
      </c>
      <c r="AG1518" s="119" t="s">
        <v>53</v>
      </c>
      <c r="AH1518" s="117">
        <v>6.73</v>
      </c>
      <c r="AI1518" s="10">
        <v>110564.28571428571</v>
      </c>
      <c r="AJ1518" s="98">
        <f t="shared" si="142"/>
        <v>1.050622493416443E-4</v>
      </c>
      <c r="AK1518" s="119" t="s">
        <v>53</v>
      </c>
      <c r="AL1518" s="117">
        <v>6.73</v>
      </c>
      <c r="AM1518" s="10">
        <v>110564.28571428571</v>
      </c>
      <c r="AN1518" s="98"/>
      <c r="AO1518" s="119" t="s">
        <v>53</v>
      </c>
      <c r="AP1518" s="117">
        <v>6.73</v>
      </c>
      <c r="AQ1518" s="10">
        <v>110564.28571428571</v>
      </c>
      <c r="AR1518" s="98">
        <f t="shared" si="143"/>
        <v>1.050622493416443E-4</v>
      </c>
      <c r="AS1518" s="119" t="s">
        <v>54</v>
      </c>
      <c r="AT1518" s="117">
        <v>6.73</v>
      </c>
      <c r="AU1518" s="10">
        <v>0</v>
      </c>
      <c r="AV1518" s="8"/>
    </row>
    <row r="1519" spans="1:48" x14ac:dyDescent="0.25">
      <c r="A1519" s="6">
        <v>11518</v>
      </c>
      <c r="B1519" s="6">
        <v>450048</v>
      </c>
      <c r="C1519" s="6">
        <v>5424991</v>
      </c>
      <c r="D1519" s="205">
        <v>11</v>
      </c>
      <c r="E1519" s="6" t="s">
        <v>212</v>
      </c>
      <c r="F1519" s="6">
        <v>1</v>
      </c>
      <c r="G1519" s="6">
        <v>150</v>
      </c>
      <c r="H1519" s="6">
        <v>150</v>
      </c>
      <c r="I1519" s="6">
        <v>140</v>
      </c>
      <c r="J1519" s="6">
        <f t="shared" si="138"/>
        <v>21000</v>
      </c>
      <c r="K1519" s="6"/>
      <c r="L1519" s="84">
        <f t="shared" si="140"/>
        <v>21428.571428571428</v>
      </c>
      <c r="M1519" s="7"/>
      <c r="N1519" s="7"/>
      <c r="O1519" s="7"/>
      <c r="P1519" s="7"/>
      <c r="Q1519" s="7"/>
      <c r="R1519" s="7"/>
      <c r="S1519" s="119" t="s">
        <v>53</v>
      </c>
      <c r="T1519" s="117">
        <v>1</v>
      </c>
      <c r="U1519" s="10">
        <v>21428.571428571428</v>
      </c>
      <c r="V1519" s="98">
        <f t="shared" si="141"/>
        <v>4.2851070248330516E-5</v>
      </c>
      <c r="W1519" s="119" t="s">
        <v>53</v>
      </c>
      <c r="X1519" s="117">
        <v>1</v>
      </c>
      <c r="Y1519" s="10">
        <v>21428.571428571428</v>
      </c>
      <c r="Z1519" s="98"/>
      <c r="AA1519" s="9">
        <v>1527</v>
      </c>
      <c r="AB1519" s="119" t="s">
        <v>53</v>
      </c>
      <c r="AC1519" s="117">
        <v>1</v>
      </c>
      <c r="AD1519" s="10">
        <v>21428.571428571428</v>
      </c>
      <c r="AE1519" s="110">
        <f>(Tabelle1[[#This Row],[gesamter Wärmebedarf unter Berücksichtigung Wirkungsgrad Gasfeuerungsanlage (Gas) '[kWh/a'] 2030]]*0.7)/8760</f>
        <v>1.7123287671232874</v>
      </c>
      <c r="AF1519" s="8">
        <f t="shared" si="139"/>
        <v>4.142772506956657E-5</v>
      </c>
      <c r="AG1519" s="119" t="s">
        <v>53</v>
      </c>
      <c r="AH1519" s="117">
        <v>1</v>
      </c>
      <c r="AI1519" s="10">
        <v>21428.571428571428</v>
      </c>
      <c r="AJ1519" s="98">
        <f t="shared" si="142"/>
        <v>2.0362216423860254E-5</v>
      </c>
      <c r="AK1519" s="119" t="s">
        <v>53</v>
      </c>
      <c r="AL1519" s="117">
        <v>1</v>
      </c>
      <c r="AM1519" s="10">
        <v>21428.571428571428</v>
      </c>
      <c r="AN1519" s="98"/>
      <c r="AO1519" s="119" t="s">
        <v>53</v>
      </c>
      <c r="AP1519" s="117">
        <v>1</v>
      </c>
      <c r="AQ1519" s="10">
        <v>21428.571428571428</v>
      </c>
      <c r="AR1519" s="98">
        <f t="shared" si="143"/>
        <v>2.0362216423860254E-5</v>
      </c>
      <c r="AS1519" s="119" t="s">
        <v>53</v>
      </c>
      <c r="AT1519" s="117">
        <v>1</v>
      </c>
      <c r="AU1519" s="10">
        <v>21428.571428571428</v>
      </c>
      <c r="AV1519" s="8"/>
    </row>
    <row r="1520" spans="1:48" x14ac:dyDescent="0.25">
      <c r="A1520" s="6">
        <v>11519</v>
      </c>
      <c r="B1520" s="6">
        <v>450066</v>
      </c>
      <c r="C1520" s="6">
        <v>5425008</v>
      </c>
      <c r="D1520" s="205">
        <v>16</v>
      </c>
      <c r="E1520" s="6" t="s">
        <v>212</v>
      </c>
      <c r="F1520" s="6">
        <v>1</v>
      </c>
      <c r="G1520" s="6">
        <v>150</v>
      </c>
      <c r="H1520" s="6">
        <v>150</v>
      </c>
      <c r="I1520" s="6">
        <v>260</v>
      </c>
      <c r="J1520" s="6">
        <f t="shared" si="138"/>
        <v>39000</v>
      </c>
      <c r="K1520" s="6"/>
      <c r="L1520" s="84">
        <f t="shared" si="140"/>
        <v>39795.918367346938</v>
      </c>
      <c r="M1520" s="7"/>
      <c r="N1520" s="7"/>
      <c r="O1520" s="7"/>
      <c r="P1520" s="7"/>
      <c r="Q1520" s="7"/>
      <c r="R1520" s="7"/>
      <c r="S1520" s="119" t="s">
        <v>53</v>
      </c>
      <c r="T1520" s="117">
        <v>1</v>
      </c>
      <c r="U1520" s="10">
        <v>39795.918367346938</v>
      </c>
      <c r="V1520" s="98">
        <f t="shared" si="141"/>
        <v>7.9580559032613827E-5</v>
      </c>
      <c r="W1520" s="119" t="s">
        <v>53</v>
      </c>
      <c r="X1520" s="117">
        <v>1</v>
      </c>
      <c r="Y1520" s="10">
        <v>39795.918367346938</v>
      </c>
      <c r="Z1520" s="98"/>
      <c r="AA1520" s="9">
        <v>1130</v>
      </c>
      <c r="AB1520" s="119" t="s">
        <v>53</v>
      </c>
      <c r="AC1520" s="117">
        <v>1</v>
      </c>
      <c r="AD1520" s="10">
        <v>39795.918367346938</v>
      </c>
      <c r="AE1520" s="110">
        <f>(Tabelle1[[#This Row],[gesamter Wärmebedarf unter Berücksichtigung Wirkungsgrad Gasfeuerungsanlage (Gas) '[kWh/a'] 2030]]*0.7)/8760</f>
        <v>3.1800391389432483</v>
      </c>
      <c r="AF1520" s="8">
        <f t="shared" si="139"/>
        <v>7.6937203700623628E-5</v>
      </c>
      <c r="AG1520" s="119" t="s">
        <v>53</v>
      </c>
      <c r="AH1520" s="117">
        <v>1</v>
      </c>
      <c r="AI1520" s="10">
        <v>39795.918367346938</v>
      </c>
      <c r="AJ1520" s="98">
        <f t="shared" si="142"/>
        <v>3.7815544787169047E-5</v>
      </c>
      <c r="AK1520" s="119" t="s">
        <v>53</v>
      </c>
      <c r="AL1520" s="117">
        <v>1</v>
      </c>
      <c r="AM1520" s="10">
        <v>39795.918367346938</v>
      </c>
      <c r="AN1520" s="98"/>
      <c r="AO1520" s="119" t="s">
        <v>53</v>
      </c>
      <c r="AP1520" s="117">
        <v>1</v>
      </c>
      <c r="AQ1520" s="10">
        <v>39795.918367346938</v>
      </c>
      <c r="AR1520" s="98">
        <f t="shared" si="143"/>
        <v>3.7815544787169047E-5</v>
      </c>
      <c r="AS1520" s="119" t="s">
        <v>53</v>
      </c>
      <c r="AT1520" s="117">
        <v>1</v>
      </c>
      <c r="AU1520" s="10">
        <v>39795.918367346938</v>
      </c>
      <c r="AV1520" s="8"/>
    </row>
    <row r="1521" spans="1:48" x14ac:dyDescent="0.25">
      <c r="A1521" s="6">
        <v>11520</v>
      </c>
      <c r="B1521" s="6">
        <v>450037</v>
      </c>
      <c r="C1521" s="6">
        <v>5424970</v>
      </c>
      <c r="D1521" s="205">
        <v>14</v>
      </c>
      <c r="E1521" s="6" t="s">
        <v>212</v>
      </c>
      <c r="F1521" s="6">
        <v>1</v>
      </c>
      <c r="G1521" s="6">
        <v>150</v>
      </c>
      <c r="H1521" s="6">
        <v>150</v>
      </c>
      <c r="I1521" s="6">
        <v>210</v>
      </c>
      <c r="J1521" s="6">
        <f t="shared" si="138"/>
        <v>31500</v>
      </c>
      <c r="K1521" s="6"/>
      <c r="L1521" s="84">
        <f t="shared" si="140"/>
        <v>32142.857142857145</v>
      </c>
      <c r="M1521" s="7"/>
      <c r="N1521" s="7"/>
      <c r="O1521" s="7"/>
      <c r="P1521" s="7"/>
      <c r="Q1521" s="7"/>
      <c r="R1521" s="7"/>
      <c r="S1521" s="119" t="s">
        <v>53</v>
      </c>
      <c r="T1521" s="117">
        <v>1</v>
      </c>
      <c r="U1521" s="10">
        <v>32142.857142857145</v>
      </c>
      <c r="V1521" s="98">
        <f t="shared" si="141"/>
        <v>6.4276605372495791E-5</v>
      </c>
      <c r="W1521" s="119" t="s">
        <v>53</v>
      </c>
      <c r="X1521" s="117">
        <v>1</v>
      </c>
      <c r="Y1521" s="10">
        <v>32142.857142857145</v>
      </c>
      <c r="Z1521" s="98"/>
      <c r="AA1521" s="9">
        <v>796</v>
      </c>
      <c r="AB1521" s="119" t="s">
        <v>53</v>
      </c>
      <c r="AC1521" s="117">
        <v>1</v>
      </c>
      <c r="AD1521" s="10">
        <v>32142.857142857145</v>
      </c>
      <c r="AE1521" s="110">
        <f>(Tabelle1[[#This Row],[gesamter Wärmebedarf unter Berücksichtigung Wirkungsgrad Gasfeuerungsanlage (Gas) '[kWh/a'] 2030]]*0.7)/8760</f>
        <v>2.5684931506849313</v>
      </c>
      <c r="AF1521" s="8">
        <f t="shared" si="139"/>
        <v>6.2141587604349862E-5</v>
      </c>
      <c r="AG1521" s="119" t="s">
        <v>53</v>
      </c>
      <c r="AH1521" s="117">
        <v>1</v>
      </c>
      <c r="AI1521" s="10">
        <v>32142.857142857145</v>
      </c>
      <c r="AJ1521" s="98">
        <f t="shared" si="142"/>
        <v>3.0543324635790393E-5</v>
      </c>
      <c r="AK1521" s="119" t="s">
        <v>53</v>
      </c>
      <c r="AL1521" s="117">
        <v>1</v>
      </c>
      <c r="AM1521" s="10">
        <v>32142.857142857145</v>
      </c>
      <c r="AN1521" s="98"/>
      <c r="AO1521" s="119" t="s">
        <v>53</v>
      </c>
      <c r="AP1521" s="117">
        <v>1</v>
      </c>
      <c r="AQ1521" s="10">
        <v>32142.857142857145</v>
      </c>
      <c r="AR1521" s="98">
        <f t="shared" si="143"/>
        <v>3.0543324635790393E-5</v>
      </c>
      <c r="AS1521" s="119" t="s">
        <v>53</v>
      </c>
      <c r="AT1521" s="117">
        <v>1</v>
      </c>
      <c r="AU1521" s="10">
        <v>32142.857142857145</v>
      </c>
      <c r="AV1521" s="8"/>
    </row>
    <row r="1522" spans="1:48" x14ac:dyDescent="0.25">
      <c r="A1522" s="6">
        <v>11521</v>
      </c>
      <c r="B1522" s="6">
        <v>450041</v>
      </c>
      <c r="C1522" s="6">
        <v>5424976</v>
      </c>
      <c r="D1522" s="205">
        <v>14</v>
      </c>
      <c r="E1522" s="6" t="s">
        <v>212</v>
      </c>
      <c r="F1522" s="6">
        <v>1</v>
      </c>
      <c r="G1522" s="6">
        <v>150</v>
      </c>
      <c r="H1522" s="6">
        <v>150</v>
      </c>
      <c r="I1522" s="6">
        <v>190</v>
      </c>
      <c r="J1522" s="6">
        <f t="shared" si="138"/>
        <v>28500</v>
      </c>
      <c r="K1522" s="6"/>
      <c r="L1522" s="84">
        <f t="shared" si="140"/>
        <v>29081.632653061224</v>
      </c>
      <c r="M1522" s="7"/>
      <c r="N1522" s="7"/>
      <c r="O1522" s="7"/>
      <c r="P1522" s="7"/>
      <c r="Q1522" s="7"/>
      <c r="R1522" s="7"/>
      <c r="S1522" s="119" t="s">
        <v>53</v>
      </c>
      <c r="T1522" s="117">
        <v>1</v>
      </c>
      <c r="U1522" s="10">
        <v>29081.632653061224</v>
      </c>
      <c r="V1522" s="98">
        <f t="shared" si="141"/>
        <v>5.8155023908448559E-5</v>
      </c>
      <c r="W1522" s="119" t="s">
        <v>53</v>
      </c>
      <c r="X1522" s="117">
        <v>1</v>
      </c>
      <c r="Y1522" s="10">
        <v>29081.632653061224</v>
      </c>
      <c r="Z1522" s="98"/>
      <c r="AA1522" s="9">
        <v>561</v>
      </c>
      <c r="AB1522" s="119" t="s">
        <v>53</v>
      </c>
      <c r="AC1522" s="117">
        <v>1</v>
      </c>
      <c r="AD1522" s="10">
        <v>29081.632653061224</v>
      </c>
      <c r="AE1522" s="110">
        <f>(Tabelle1[[#This Row],[gesamter Wärmebedarf unter Berücksichtigung Wirkungsgrad Gasfeuerungsanlage (Gas) '[kWh/a'] 2030]]*0.7)/8760</f>
        <v>2.3238747553816044</v>
      </c>
      <c r="AF1522" s="8">
        <f t="shared" si="139"/>
        <v>5.622334116584035E-5</v>
      </c>
      <c r="AG1522" s="119" t="s">
        <v>53</v>
      </c>
      <c r="AH1522" s="117">
        <v>1</v>
      </c>
      <c r="AI1522" s="10">
        <v>29081.632653061224</v>
      </c>
      <c r="AJ1522" s="98">
        <f t="shared" si="142"/>
        <v>2.7634436575238919E-5</v>
      </c>
      <c r="AK1522" s="119" t="s">
        <v>53</v>
      </c>
      <c r="AL1522" s="117">
        <v>1</v>
      </c>
      <c r="AM1522" s="10">
        <v>29081.632653061224</v>
      </c>
      <c r="AN1522" s="98"/>
      <c r="AO1522" s="119" t="s">
        <v>53</v>
      </c>
      <c r="AP1522" s="117">
        <v>1</v>
      </c>
      <c r="AQ1522" s="10">
        <v>29081.632653061224</v>
      </c>
      <c r="AR1522" s="98">
        <f t="shared" si="143"/>
        <v>2.7634436575238919E-5</v>
      </c>
      <c r="AS1522" s="119" t="s">
        <v>53</v>
      </c>
      <c r="AT1522" s="117">
        <v>1</v>
      </c>
      <c r="AU1522" s="10">
        <v>29081.632653061224</v>
      </c>
      <c r="AV1522" s="8"/>
    </row>
    <row r="1523" spans="1:48" x14ac:dyDescent="0.25">
      <c r="A1523" s="6">
        <v>11522</v>
      </c>
      <c r="B1523" s="6">
        <v>450061</v>
      </c>
      <c r="C1523" s="6">
        <v>5424954</v>
      </c>
      <c r="D1523" s="205">
        <v>15</v>
      </c>
      <c r="E1523" s="6" t="s">
        <v>212</v>
      </c>
      <c r="F1523" s="6">
        <v>1</v>
      </c>
      <c r="G1523" s="6">
        <v>150</v>
      </c>
      <c r="H1523" s="6">
        <v>150</v>
      </c>
      <c r="I1523" s="6">
        <v>120</v>
      </c>
      <c r="J1523" s="6">
        <f t="shared" si="138"/>
        <v>18000</v>
      </c>
      <c r="K1523" s="6"/>
      <c r="L1523" s="84">
        <f t="shared" si="140"/>
        <v>18367.34693877551</v>
      </c>
      <c r="M1523" s="7"/>
      <c r="N1523" s="7"/>
      <c r="O1523" s="7"/>
      <c r="P1523" s="7"/>
      <c r="Q1523" s="7"/>
      <c r="R1523" s="7"/>
      <c r="S1523" s="119" t="s">
        <v>53</v>
      </c>
      <c r="T1523" s="117">
        <v>1</v>
      </c>
      <c r="U1523" s="10">
        <v>18367.34693877551</v>
      </c>
      <c r="V1523" s="98">
        <f t="shared" si="141"/>
        <v>3.6729488784283305E-5</v>
      </c>
      <c r="W1523" s="119" t="s">
        <v>53</v>
      </c>
      <c r="X1523" s="117">
        <v>1</v>
      </c>
      <c r="Y1523" s="10">
        <v>18367.34693877551</v>
      </c>
      <c r="Z1523" s="98"/>
      <c r="AA1523" s="9">
        <v>1153</v>
      </c>
      <c r="AB1523" s="119" t="s">
        <v>53</v>
      </c>
      <c r="AC1523" s="117">
        <v>1</v>
      </c>
      <c r="AD1523" s="10">
        <v>18367.34693877551</v>
      </c>
      <c r="AE1523" s="110">
        <f>(Tabelle1[[#This Row],[gesamter Wärmebedarf unter Berücksichtigung Wirkungsgrad Gasfeuerungsanlage (Gas) '[kWh/a'] 2030]]*0.7)/8760</f>
        <v>1.4677103718199609</v>
      </c>
      <c r="AF1523" s="8">
        <f t="shared" si="139"/>
        <v>3.5509478631057065E-5</v>
      </c>
      <c r="AG1523" s="119" t="s">
        <v>53</v>
      </c>
      <c r="AH1523" s="117">
        <v>1</v>
      </c>
      <c r="AI1523" s="10">
        <v>18367.34693877551</v>
      </c>
      <c r="AJ1523" s="98">
        <f t="shared" si="142"/>
        <v>1.7453328363308793E-5</v>
      </c>
      <c r="AK1523" s="119" t="s">
        <v>53</v>
      </c>
      <c r="AL1523" s="117">
        <v>1</v>
      </c>
      <c r="AM1523" s="10">
        <v>18367.34693877551</v>
      </c>
      <c r="AN1523" s="98"/>
      <c r="AO1523" s="119" t="s">
        <v>53</v>
      </c>
      <c r="AP1523" s="117">
        <v>1</v>
      </c>
      <c r="AQ1523" s="10">
        <v>18367.34693877551</v>
      </c>
      <c r="AR1523" s="98">
        <f t="shared" si="143"/>
        <v>1.7453328363308793E-5</v>
      </c>
      <c r="AS1523" s="119" t="s">
        <v>53</v>
      </c>
      <c r="AT1523" s="117">
        <v>1</v>
      </c>
      <c r="AU1523" s="10">
        <v>18367.34693877551</v>
      </c>
      <c r="AV1523" s="8"/>
    </row>
    <row r="1524" spans="1:48" x14ac:dyDescent="0.25">
      <c r="A1524" s="6">
        <v>11523</v>
      </c>
      <c r="B1524" s="6">
        <v>450048</v>
      </c>
      <c r="C1524" s="6">
        <v>5424938</v>
      </c>
      <c r="D1524" s="205">
        <v>16</v>
      </c>
      <c r="E1524" s="6" t="s">
        <v>211</v>
      </c>
      <c r="F1524" s="6">
        <v>2</v>
      </c>
      <c r="G1524" s="6">
        <v>112</v>
      </c>
      <c r="H1524" s="6">
        <v>224</v>
      </c>
      <c r="I1524" s="6">
        <v>190</v>
      </c>
      <c r="J1524" s="6">
        <f t="shared" si="138"/>
        <v>42560</v>
      </c>
      <c r="K1524" s="6"/>
      <c r="L1524" s="84">
        <f t="shared" si="140"/>
        <v>43428.571428571428</v>
      </c>
      <c r="M1524" s="7"/>
      <c r="N1524" s="7"/>
      <c r="O1524" s="7"/>
      <c r="P1524" s="7"/>
      <c r="Q1524" s="7"/>
      <c r="R1524" s="7"/>
      <c r="S1524" s="119" t="s">
        <v>54</v>
      </c>
      <c r="T1524" s="117">
        <v>2</v>
      </c>
      <c r="U1524" s="10">
        <v>0</v>
      </c>
      <c r="V1524" s="98">
        <f t="shared" si="141"/>
        <v>0</v>
      </c>
      <c r="W1524" s="119" t="s">
        <v>54</v>
      </c>
      <c r="X1524" s="117">
        <v>2</v>
      </c>
      <c r="Y1524" s="10">
        <v>0</v>
      </c>
      <c r="Z1524" s="98"/>
      <c r="AA1524" s="9">
        <v>647</v>
      </c>
      <c r="AB1524" s="119" t="s">
        <v>54</v>
      </c>
      <c r="AC1524" s="117">
        <v>2</v>
      </c>
      <c r="AD1524" s="10">
        <v>0</v>
      </c>
      <c r="AE1524" s="110">
        <f>(Tabelle1[[#This Row],[gesamter Wärmebedarf unter Berücksichtigung Wirkungsgrad Gasfeuerungsanlage (Gas) '[kWh/a'] 2030]]*0.7)/8760</f>
        <v>0</v>
      </c>
      <c r="AF1524" s="8">
        <f t="shared" si="139"/>
        <v>0</v>
      </c>
      <c r="AG1524" s="119" t="s">
        <v>54</v>
      </c>
      <c r="AH1524" s="117">
        <v>2</v>
      </c>
      <c r="AI1524" s="10">
        <v>0</v>
      </c>
      <c r="AJ1524" s="98">
        <f t="shared" si="142"/>
        <v>0</v>
      </c>
      <c r="AK1524" s="119" t="s">
        <v>54</v>
      </c>
      <c r="AL1524" s="117">
        <v>2</v>
      </c>
      <c r="AM1524" s="10">
        <v>0</v>
      </c>
      <c r="AN1524" s="98"/>
      <c r="AO1524" s="119" t="s">
        <v>54</v>
      </c>
      <c r="AP1524" s="117">
        <v>2</v>
      </c>
      <c r="AQ1524" s="10">
        <v>0</v>
      </c>
      <c r="AR1524" s="98">
        <f t="shared" si="143"/>
        <v>0</v>
      </c>
      <c r="AS1524" s="119" t="s">
        <v>54</v>
      </c>
      <c r="AT1524" s="117">
        <v>2</v>
      </c>
      <c r="AU1524" s="10">
        <v>0</v>
      </c>
      <c r="AV1524" s="8"/>
    </row>
    <row r="1525" spans="1:48" x14ac:dyDescent="0.25">
      <c r="A1525" s="6">
        <v>11524</v>
      </c>
      <c r="B1525" s="6">
        <v>450120</v>
      </c>
      <c r="C1525" s="6">
        <v>5424918</v>
      </c>
      <c r="D1525" s="205">
        <v>11</v>
      </c>
      <c r="E1525" s="6" t="s">
        <v>195</v>
      </c>
      <c r="F1525" s="6">
        <v>1</v>
      </c>
      <c r="G1525" s="6">
        <v>90</v>
      </c>
      <c r="H1525" s="6">
        <v>90</v>
      </c>
      <c r="I1525" s="6">
        <v>90</v>
      </c>
      <c r="J1525" s="6">
        <f t="shared" si="138"/>
        <v>8100</v>
      </c>
      <c r="K1525" s="6"/>
      <c r="L1525" s="84">
        <f t="shared" si="140"/>
        <v>8265.3061224489793</v>
      </c>
      <c r="M1525" s="7"/>
      <c r="N1525" s="7"/>
      <c r="O1525" s="7"/>
      <c r="P1525" s="7"/>
      <c r="Q1525" s="7"/>
      <c r="R1525" s="7"/>
      <c r="S1525" s="119" t="s">
        <v>54</v>
      </c>
      <c r="T1525" s="117">
        <v>1</v>
      </c>
      <c r="U1525" s="10">
        <v>0</v>
      </c>
      <c r="V1525" s="98">
        <f t="shared" si="141"/>
        <v>0</v>
      </c>
      <c r="W1525" s="119" t="s">
        <v>54</v>
      </c>
      <c r="X1525" s="117">
        <v>1</v>
      </c>
      <c r="Y1525" s="10">
        <v>0</v>
      </c>
      <c r="Z1525" s="98"/>
      <c r="AA1525" s="9">
        <v>73</v>
      </c>
      <c r="AB1525" s="119" t="s">
        <v>54</v>
      </c>
      <c r="AC1525" s="117">
        <v>1</v>
      </c>
      <c r="AD1525" s="10">
        <v>0</v>
      </c>
      <c r="AE1525" s="110">
        <f>(Tabelle1[[#This Row],[gesamter Wärmebedarf unter Berücksichtigung Wirkungsgrad Gasfeuerungsanlage (Gas) '[kWh/a'] 2030]]*0.7)/8760</f>
        <v>0</v>
      </c>
      <c r="AF1525" s="8">
        <f t="shared" si="139"/>
        <v>0</v>
      </c>
      <c r="AG1525" s="119" t="s">
        <v>54</v>
      </c>
      <c r="AH1525" s="117">
        <v>1</v>
      </c>
      <c r="AI1525" s="10">
        <v>0</v>
      </c>
      <c r="AJ1525" s="98">
        <f t="shared" si="142"/>
        <v>0</v>
      </c>
      <c r="AK1525" s="119" t="s">
        <v>54</v>
      </c>
      <c r="AL1525" s="117">
        <v>1</v>
      </c>
      <c r="AM1525" s="10">
        <v>0</v>
      </c>
      <c r="AN1525" s="98"/>
      <c r="AO1525" s="119" t="s">
        <v>54</v>
      </c>
      <c r="AP1525" s="117">
        <v>1</v>
      </c>
      <c r="AQ1525" s="10">
        <v>0</v>
      </c>
      <c r="AR1525" s="98">
        <f t="shared" si="143"/>
        <v>0</v>
      </c>
      <c r="AS1525" s="119" t="s">
        <v>54</v>
      </c>
      <c r="AT1525" s="117">
        <v>1</v>
      </c>
      <c r="AU1525" s="10">
        <v>0</v>
      </c>
      <c r="AV1525" s="8"/>
    </row>
    <row r="1526" spans="1:48" x14ac:dyDescent="0.25">
      <c r="A1526" s="6">
        <v>11525</v>
      </c>
      <c r="B1526" s="6">
        <v>450089</v>
      </c>
      <c r="C1526" s="6">
        <v>5424953</v>
      </c>
      <c r="D1526" s="205">
        <v>7</v>
      </c>
      <c r="E1526" s="6" t="s">
        <v>212</v>
      </c>
      <c r="F1526" s="6">
        <v>1</v>
      </c>
      <c r="G1526" s="6">
        <v>150</v>
      </c>
      <c r="H1526" s="6">
        <v>150</v>
      </c>
      <c r="I1526" s="6">
        <v>80</v>
      </c>
      <c r="J1526" s="6">
        <f t="shared" si="138"/>
        <v>12000</v>
      </c>
      <c r="K1526" s="6"/>
      <c r="L1526" s="84">
        <f t="shared" si="140"/>
        <v>12244.897959183674</v>
      </c>
      <c r="M1526" s="7"/>
      <c r="N1526" s="7"/>
      <c r="O1526" s="7"/>
      <c r="P1526" s="7"/>
      <c r="Q1526" s="7"/>
      <c r="R1526" s="7"/>
      <c r="S1526" s="119" t="s">
        <v>53</v>
      </c>
      <c r="T1526" s="117">
        <v>1</v>
      </c>
      <c r="U1526" s="10">
        <v>12244.897959183674</v>
      </c>
      <c r="V1526" s="98">
        <f t="shared" si="141"/>
        <v>2.4486325856188867E-5</v>
      </c>
      <c r="W1526" s="119" t="s">
        <v>53</v>
      </c>
      <c r="X1526" s="117">
        <v>1</v>
      </c>
      <c r="Y1526" s="10">
        <v>12244.897959183674</v>
      </c>
      <c r="Z1526" s="98"/>
      <c r="AA1526" s="9">
        <v>355</v>
      </c>
      <c r="AB1526" s="119" t="s">
        <v>53</v>
      </c>
      <c r="AC1526" s="117">
        <v>1</v>
      </c>
      <c r="AD1526" s="10">
        <v>12244.897959183674</v>
      </c>
      <c r="AE1526" s="110">
        <f>(Tabelle1[[#This Row],[gesamter Wärmebedarf unter Berücksichtigung Wirkungsgrad Gasfeuerungsanlage (Gas) '[kWh/a'] 2030]]*0.7)/8760</f>
        <v>0.97847358121330719</v>
      </c>
      <c r="AF1526" s="8">
        <f t="shared" si="139"/>
        <v>2.3672985754038044E-5</v>
      </c>
      <c r="AG1526" s="119" t="s">
        <v>53</v>
      </c>
      <c r="AH1526" s="117">
        <v>1</v>
      </c>
      <c r="AI1526" s="10">
        <v>12244.897959183674</v>
      </c>
      <c r="AJ1526" s="98">
        <f t="shared" si="142"/>
        <v>1.1635552242205862E-5</v>
      </c>
      <c r="AK1526" s="119" t="s">
        <v>53</v>
      </c>
      <c r="AL1526" s="117">
        <v>1</v>
      </c>
      <c r="AM1526" s="10">
        <v>12244.897959183674</v>
      </c>
      <c r="AN1526" s="98"/>
      <c r="AO1526" s="119" t="s">
        <v>54</v>
      </c>
      <c r="AP1526" s="117">
        <v>1</v>
      </c>
      <c r="AQ1526" s="10">
        <v>0</v>
      </c>
      <c r="AR1526" s="98">
        <f t="shared" si="143"/>
        <v>0</v>
      </c>
      <c r="AS1526" s="119" t="s">
        <v>54</v>
      </c>
      <c r="AT1526" s="117">
        <v>1</v>
      </c>
      <c r="AU1526" s="10">
        <v>0</v>
      </c>
      <c r="AV1526" s="8"/>
    </row>
    <row r="1527" spans="1:48" x14ac:dyDescent="0.25">
      <c r="A1527" s="6">
        <v>11526</v>
      </c>
      <c r="B1527" s="6">
        <v>450093</v>
      </c>
      <c r="C1527" s="6">
        <v>5424949</v>
      </c>
      <c r="D1527" s="205">
        <v>7</v>
      </c>
      <c r="E1527" s="6" t="s">
        <v>212</v>
      </c>
      <c r="F1527" s="6">
        <v>1</v>
      </c>
      <c r="G1527" s="6">
        <v>150</v>
      </c>
      <c r="H1527" s="6">
        <v>150</v>
      </c>
      <c r="I1527" s="6">
        <v>10</v>
      </c>
      <c r="J1527" s="6">
        <f t="shared" si="138"/>
        <v>1500</v>
      </c>
      <c r="K1527" s="6"/>
      <c r="L1527" s="84">
        <f t="shared" si="140"/>
        <v>1530.6122448979593</v>
      </c>
      <c r="M1527" s="7"/>
      <c r="N1527" s="7"/>
      <c r="O1527" s="7"/>
      <c r="P1527" s="7"/>
      <c r="Q1527" s="7"/>
      <c r="R1527" s="7"/>
      <c r="S1527" s="119" t="s">
        <v>54</v>
      </c>
      <c r="T1527" s="117">
        <v>1</v>
      </c>
      <c r="U1527" s="10">
        <v>0</v>
      </c>
      <c r="V1527" s="98">
        <f t="shared" si="141"/>
        <v>0</v>
      </c>
      <c r="W1527" s="119" t="s">
        <v>54</v>
      </c>
      <c r="X1527" s="117">
        <v>1</v>
      </c>
      <c r="Y1527" s="10">
        <v>0</v>
      </c>
      <c r="Z1527" s="98"/>
      <c r="AA1527" s="9">
        <v>603</v>
      </c>
      <c r="AB1527" s="119" t="s">
        <v>54</v>
      </c>
      <c r="AC1527" s="117">
        <v>1</v>
      </c>
      <c r="AD1527" s="10">
        <v>0</v>
      </c>
      <c r="AE1527" s="110">
        <f>(Tabelle1[[#This Row],[gesamter Wärmebedarf unter Berücksichtigung Wirkungsgrad Gasfeuerungsanlage (Gas) '[kWh/a'] 2030]]*0.7)/8760</f>
        <v>0</v>
      </c>
      <c r="AF1527" s="8">
        <f t="shared" si="139"/>
        <v>0</v>
      </c>
      <c r="AG1527" s="119" t="s">
        <v>54</v>
      </c>
      <c r="AH1527" s="117">
        <v>1</v>
      </c>
      <c r="AI1527" s="10">
        <v>0</v>
      </c>
      <c r="AJ1527" s="98">
        <f t="shared" si="142"/>
        <v>0</v>
      </c>
      <c r="AK1527" s="119" t="s">
        <v>54</v>
      </c>
      <c r="AL1527" s="117">
        <v>1</v>
      </c>
      <c r="AM1527" s="10">
        <v>0</v>
      </c>
      <c r="AN1527" s="98"/>
      <c r="AO1527" s="119" t="s">
        <v>54</v>
      </c>
      <c r="AP1527" s="117">
        <v>1</v>
      </c>
      <c r="AQ1527" s="10">
        <v>0</v>
      </c>
      <c r="AR1527" s="98">
        <f t="shared" si="143"/>
        <v>0</v>
      </c>
      <c r="AS1527" s="119" t="s">
        <v>54</v>
      </c>
      <c r="AT1527" s="117">
        <v>1</v>
      </c>
      <c r="AU1527" s="10">
        <v>0</v>
      </c>
      <c r="AV1527" s="8"/>
    </row>
    <row r="1528" spans="1:48" x14ac:dyDescent="0.25">
      <c r="A1528" s="6">
        <v>11527</v>
      </c>
      <c r="B1528" s="6">
        <v>450097</v>
      </c>
      <c r="C1528" s="6">
        <v>5424946</v>
      </c>
      <c r="D1528" s="205">
        <v>7</v>
      </c>
      <c r="E1528" s="6" t="s">
        <v>212</v>
      </c>
      <c r="F1528" s="6">
        <v>1</v>
      </c>
      <c r="G1528" s="6">
        <v>150</v>
      </c>
      <c r="H1528" s="6">
        <v>150</v>
      </c>
      <c r="I1528" s="6">
        <v>150</v>
      </c>
      <c r="J1528" s="6">
        <f t="shared" si="138"/>
        <v>22500</v>
      </c>
      <c r="K1528" s="6"/>
      <c r="L1528" s="84">
        <f t="shared" si="140"/>
        <v>22959.18367346939</v>
      </c>
      <c r="M1528" s="7"/>
      <c r="N1528" s="7"/>
      <c r="O1528" s="7"/>
      <c r="P1528" s="7"/>
      <c r="Q1528" s="7"/>
      <c r="R1528" s="7"/>
      <c r="S1528" s="119" t="s">
        <v>53</v>
      </c>
      <c r="T1528" s="117">
        <v>1</v>
      </c>
      <c r="U1528" s="10">
        <v>22959.18367346939</v>
      </c>
      <c r="V1528" s="98">
        <f t="shared" si="141"/>
        <v>4.5911860980354138E-5</v>
      </c>
      <c r="W1528" s="119" t="s">
        <v>53</v>
      </c>
      <c r="X1528" s="117">
        <v>1</v>
      </c>
      <c r="Y1528" s="10">
        <v>22959.18367346939</v>
      </c>
      <c r="Z1528" s="98"/>
      <c r="AA1528" s="9">
        <v>1546</v>
      </c>
      <c r="AB1528" s="119" t="s">
        <v>53</v>
      </c>
      <c r="AC1528" s="117">
        <v>1</v>
      </c>
      <c r="AD1528" s="10">
        <v>22959.18367346939</v>
      </c>
      <c r="AE1528" s="110">
        <f>(Tabelle1[[#This Row],[gesamter Wärmebedarf unter Berücksichtigung Wirkungsgrad Gasfeuerungsanlage (Gas) '[kWh/a'] 2030]]*0.7)/8760</f>
        <v>1.8346379647749511</v>
      </c>
      <c r="AF1528" s="8">
        <f t="shared" si="139"/>
        <v>4.4386848288821333E-5</v>
      </c>
      <c r="AG1528" s="119" t="s">
        <v>53</v>
      </c>
      <c r="AH1528" s="117">
        <v>1</v>
      </c>
      <c r="AI1528" s="10">
        <v>22959.18367346939</v>
      </c>
      <c r="AJ1528" s="98">
        <f t="shared" si="142"/>
        <v>2.1816660454135991E-5</v>
      </c>
      <c r="AK1528" s="119" t="s">
        <v>53</v>
      </c>
      <c r="AL1528" s="117">
        <v>1</v>
      </c>
      <c r="AM1528" s="10">
        <v>22959.18367346939</v>
      </c>
      <c r="AN1528" s="98"/>
      <c r="AO1528" s="119" t="s">
        <v>53</v>
      </c>
      <c r="AP1528" s="117">
        <v>1</v>
      </c>
      <c r="AQ1528" s="10">
        <v>22959.18367346939</v>
      </c>
      <c r="AR1528" s="98">
        <f t="shared" si="143"/>
        <v>2.1816660454135991E-5</v>
      </c>
      <c r="AS1528" s="119" t="s">
        <v>53</v>
      </c>
      <c r="AT1528" s="117">
        <v>1</v>
      </c>
      <c r="AU1528" s="10">
        <v>22959.18367346939</v>
      </c>
      <c r="AV1528" s="8"/>
    </row>
    <row r="1529" spans="1:48" x14ac:dyDescent="0.25">
      <c r="A1529" s="6">
        <v>11528</v>
      </c>
      <c r="B1529" s="6">
        <v>450100</v>
      </c>
      <c r="C1529" s="6">
        <v>5424942</v>
      </c>
      <c r="D1529" s="205">
        <v>7</v>
      </c>
      <c r="E1529" s="6" t="s">
        <v>212</v>
      </c>
      <c r="F1529" s="6">
        <v>1</v>
      </c>
      <c r="G1529" s="6">
        <v>150</v>
      </c>
      <c r="H1529" s="6">
        <v>150</v>
      </c>
      <c r="I1529" s="6">
        <v>270</v>
      </c>
      <c r="J1529" s="6">
        <f t="shared" si="138"/>
        <v>40500</v>
      </c>
      <c r="K1529" s="6"/>
      <c r="L1529" s="84">
        <f t="shared" si="140"/>
        <v>41326.530612244896</v>
      </c>
      <c r="M1529" s="7"/>
      <c r="N1529" s="7"/>
      <c r="O1529" s="7"/>
      <c r="P1529" s="7"/>
      <c r="Q1529" s="7"/>
      <c r="R1529" s="7"/>
      <c r="S1529" s="119" t="s">
        <v>54</v>
      </c>
      <c r="T1529" s="117">
        <v>1</v>
      </c>
      <c r="U1529" s="10">
        <v>0</v>
      </c>
      <c r="V1529" s="98">
        <f t="shared" si="141"/>
        <v>0</v>
      </c>
      <c r="W1529" s="119" t="s">
        <v>54</v>
      </c>
      <c r="X1529" s="117">
        <v>1</v>
      </c>
      <c r="Y1529" s="10">
        <v>0</v>
      </c>
      <c r="Z1529" s="98"/>
      <c r="AA1529" s="9">
        <v>612</v>
      </c>
      <c r="AB1529" s="119" t="s">
        <v>54</v>
      </c>
      <c r="AC1529" s="117">
        <v>1</v>
      </c>
      <c r="AD1529" s="10">
        <v>0</v>
      </c>
      <c r="AE1529" s="110">
        <f>(Tabelle1[[#This Row],[gesamter Wärmebedarf unter Berücksichtigung Wirkungsgrad Gasfeuerungsanlage (Gas) '[kWh/a'] 2030]]*0.7)/8760</f>
        <v>0</v>
      </c>
      <c r="AF1529" s="8">
        <f t="shared" si="139"/>
        <v>0</v>
      </c>
      <c r="AG1529" s="119" t="s">
        <v>54</v>
      </c>
      <c r="AH1529" s="117">
        <v>1</v>
      </c>
      <c r="AI1529" s="10">
        <v>0</v>
      </c>
      <c r="AJ1529" s="98">
        <f t="shared" si="142"/>
        <v>0</v>
      </c>
      <c r="AK1529" s="119" t="s">
        <v>54</v>
      </c>
      <c r="AL1529" s="117">
        <v>1</v>
      </c>
      <c r="AM1529" s="10">
        <v>0</v>
      </c>
      <c r="AN1529" s="98"/>
      <c r="AO1529" s="119" t="s">
        <v>54</v>
      </c>
      <c r="AP1529" s="117">
        <v>1</v>
      </c>
      <c r="AQ1529" s="10">
        <v>0</v>
      </c>
      <c r="AR1529" s="98">
        <f t="shared" si="143"/>
        <v>0</v>
      </c>
      <c r="AS1529" s="119" t="s">
        <v>54</v>
      </c>
      <c r="AT1529" s="117">
        <v>1</v>
      </c>
      <c r="AU1529" s="10">
        <v>0</v>
      </c>
      <c r="AV1529" s="8"/>
    </row>
    <row r="1530" spans="1:48" x14ac:dyDescent="0.25">
      <c r="A1530" s="6">
        <v>11529</v>
      </c>
      <c r="B1530" s="6">
        <v>450106</v>
      </c>
      <c r="C1530" s="6">
        <v>5424939</v>
      </c>
      <c r="D1530" s="205">
        <v>6</v>
      </c>
      <c r="E1530" s="75" t="s">
        <v>210</v>
      </c>
      <c r="F1530" s="6">
        <v>6.73</v>
      </c>
      <c r="G1530" s="6">
        <v>70</v>
      </c>
      <c r="H1530" s="6">
        <v>471.1</v>
      </c>
      <c r="I1530" s="6">
        <v>90</v>
      </c>
      <c r="J1530" s="6">
        <f t="shared" si="138"/>
        <v>42399</v>
      </c>
      <c r="K1530" s="6"/>
      <c r="L1530" s="84">
        <f t="shared" si="140"/>
        <v>43264.285714285717</v>
      </c>
      <c r="M1530" s="7"/>
      <c r="N1530" s="7"/>
      <c r="O1530" s="7"/>
      <c r="P1530" s="7"/>
      <c r="Q1530" s="7"/>
      <c r="R1530" s="7"/>
      <c r="S1530" s="119" t="s">
        <v>53</v>
      </c>
      <c r="T1530" s="117">
        <v>6.73</v>
      </c>
      <c r="U1530" s="10">
        <v>43264.285714285717</v>
      </c>
      <c r="V1530" s="98">
        <f t="shared" si="141"/>
        <v>8.6516310831379322E-5</v>
      </c>
      <c r="W1530" s="119" t="s">
        <v>53</v>
      </c>
      <c r="X1530" s="117">
        <v>6.73</v>
      </c>
      <c r="Y1530" s="10">
        <v>43264.285714285717</v>
      </c>
      <c r="Z1530" s="98"/>
      <c r="AA1530" s="9">
        <v>186</v>
      </c>
      <c r="AB1530" s="119" t="s">
        <v>53</v>
      </c>
      <c r="AC1530" s="117">
        <v>6.73</v>
      </c>
      <c r="AD1530" s="10">
        <v>43264.285714285717</v>
      </c>
      <c r="AE1530" s="110">
        <f>(Tabelle1[[#This Row],[gesamter Wärmebedarf unter Berücksichtigung Wirkungsgrad Gasfeuerungsanlage (Gas) '[kWh/a'] 2030]]*0.7)/8760</f>
        <v>3.4571917808219177</v>
      </c>
      <c r="AF1530" s="8">
        <f t="shared" si="139"/>
        <v>8.3642576915454912E-5</v>
      </c>
      <c r="AG1530" s="119" t="s">
        <v>53</v>
      </c>
      <c r="AH1530" s="117">
        <v>6.73</v>
      </c>
      <c r="AI1530" s="10">
        <v>43264.285714285717</v>
      </c>
      <c r="AJ1530" s="98">
        <f t="shared" si="142"/>
        <v>4.1111314959773865E-5</v>
      </c>
      <c r="AK1530" s="119" t="s">
        <v>53</v>
      </c>
      <c r="AL1530" s="117">
        <v>6.73</v>
      </c>
      <c r="AM1530" s="10">
        <v>43264.285714285717</v>
      </c>
      <c r="AN1530" s="98"/>
      <c r="AO1530" s="119" t="s">
        <v>54</v>
      </c>
      <c r="AP1530" s="117">
        <v>6.73</v>
      </c>
      <c r="AQ1530" s="10">
        <v>0</v>
      </c>
      <c r="AR1530" s="98">
        <f t="shared" si="143"/>
        <v>0</v>
      </c>
      <c r="AS1530" s="119" t="s">
        <v>54</v>
      </c>
      <c r="AT1530" s="117">
        <v>6.73</v>
      </c>
      <c r="AU1530" s="10">
        <v>0</v>
      </c>
      <c r="AV1530" s="8"/>
    </row>
    <row r="1531" spans="1:48" x14ac:dyDescent="0.25">
      <c r="A1531" s="6">
        <v>11530</v>
      </c>
      <c r="B1531" s="6">
        <v>450108</v>
      </c>
      <c r="C1531" s="6">
        <v>5424976</v>
      </c>
      <c r="D1531" s="205">
        <v>6</v>
      </c>
      <c r="E1531" s="6" t="s">
        <v>212</v>
      </c>
      <c r="F1531" s="6">
        <v>1</v>
      </c>
      <c r="G1531" s="6">
        <v>150</v>
      </c>
      <c r="H1531" s="6">
        <v>150</v>
      </c>
      <c r="I1531" s="6">
        <v>130</v>
      </c>
      <c r="J1531" s="6">
        <f t="shared" si="138"/>
        <v>19500</v>
      </c>
      <c r="K1531" s="6"/>
      <c r="L1531" s="84">
        <f t="shared" si="140"/>
        <v>19897.959183673469</v>
      </c>
      <c r="M1531" s="7"/>
      <c r="N1531" s="7"/>
      <c r="O1531" s="7"/>
      <c r="P1531" s="7"/>
      <c r="Q1531" s="7"/>
      <c r="R1531" s="7"/>
      <c r="S1531" s="119" t="s">
        <v>54</v>
      </c>
      <c r="T1531" s="117">
        <v>1</v>
      </c>
      <c r="U1531" s="10">
        <v>0</v>
      </c>
      <c r="V1531" s="98">
        <f t="shared" si="141"/>
        <v>0</v>
      </c>
      <c r="W1531" s="119" t="s">
        <v>54</v>
      </c>
      <c r="X1531" s="117">
        <v>1</v>
      </c>
      <c r="Y1531" s="10">
        <v>0</v>
      </c>
      <c r="Z1531" s="98"/>
      <c r="AA1531" s="9">
        <v>1423</v>
      </c>
      <c r="AB1531" s="119" t="s">
        <v>54</v>
      </c>
      <c r="AC1531" s="117">
        <v>1</v>
      </c>
      <c r="AD1531" s="10">
        <v>0</v>
      </c>
      <c r="AE1531" s="110">
        <f>(Tabelle1[[#This Row],[gesamter Wärmebedarf unter Berücksichtigung Wirkungsgrad Gasfeuerungsanlage (Gas) '[kWh/a'] 2030]]*0.7)/8760</f>
        <v>0</v>
      </c>
      <c r="AF1531" s="8">
        <f t="shared" si="139"/>
        <v>0</v>
      </c>
      <c r="AG1531" s="119" t="s">
        <v>54</v>
      </c>
      <c r="AH1531" s="117">
        <v>1</v>
      </c>
      <c r="AI1531" s="10">
        <v>0</v>
      </c>
      <c r="AJ1531" s="98">
        <f t="shared" si="142"/>
        <v>0</v>
      </c>
      <c r="AK1531" s="119" t="s">
        <v>54</v>
      </c>
      <c r="AL1531" s="117">
        <v>1</v>
      </c>
      <c r="AM1531" s="10">
        <v>0</v>
      </c>
      <c r="AN1531" s="98"/>
      <c r="AO1531" s="119" t="s">
        <v>54</v>
      </c>
      <c r="AP1531" s="117">
        <v>1</v>
      </c>
      <c r="AQ1531" s="10">
        <v>0</v>
      </c>
      <c r="AR1531" s="98">
        <f t="shared" si="143"/>
        <v>0</v>
      </c>
      <c r="AS1531" s="119" t="s">
        <v>54</v>
      </c>
      <c r="AT1531" s="117">
        <v>1</v>
      </c>
      <c r="AU1531" s="10">
        <v>0</v>
      </c>
      <c r="AV1531" s="8"/>
    </row>
    <row r="1532" spans="1:48" x14ac:dyDescent="0.25">
      <c r="A1532" s="6">
        <v>11531</v>
      </c>
      <c r="B1532" s="6">
        <v>450111</v>
      </c>
      <c r="C1532" s="6">
        <v>5424971</v>
      </c>
      <c r="D1532" s="205">
        <v>8</v>
      </c>
      <c r="E1532" s="75" t="s">
        <v>210</v>
      </c>
      <c r="F1532" s="6">
        <v>6.73</v>
      </c>
      <c r="G1532" s="6">
        <v>70</v>
      </c>
      <c r="H1532" s="6">
        <v>471.1</v>
      </c>
      <c r="I1532" s="6">
        <v>160</v>
      </c>
      <c r="J1532" s="6">
        <f t="shared" si="138"/>
        <v>75376</v>
      </c>
      <c r="K1532" s="6"/>
      <c r="L1532" s="84">
        <f t="shared" si="140"/>
        <v>76914.28571428571</v>
      </c>
      <c r="M1532" s="7"/>
      <c r="N1532" s="7"/>
      <c r="O1532" s="7"/>
      <c r="P1532" s="7"/>
      <c r="Q1532" s="7"/>
      <c r="R1532" s="7"/>
      <c r="S1532" s="119" t="s">
        <v>53</v>
      </c>
      <c r="T1532" s="117">
        <v>6.73</v>
      </c>
      <c r="U1532" s="10">
        <v>76914.28571428571</v>
      </c>
      <c r="V1532" s="98">
        <f t="shared" si="141"/>
        <v>1.5380677481134102E-4</v>
      </c>
      <c r="W1532" s="119" t="s">
        <v>53</v>
      </c>
      <c r="X1532" s="117">
        <v>6.73</v>
      </c>
      <c r="Y1532" s="10">
        <v>76914.28571428571</v>
      </c>
      <c r="Z1532" s="98"/>
      <c r="AA1532" s="9">
        <v>183</v>
      </c>
      <c r="AB1532" s="119" t="s">
        <v>53</v>
      </c>
      <c r="AC1532" s="117">
        <v>6.73</v>
      </c>
      <c r="AD1532" s="10">
        <v>76914.28571428571</v>
      </c>
      <c r="AE1532" s="110">
        <f>(Tabelle1[[#This Row],[gesamter Wärmebedarf unter Berücksichtigung Wirkungsgrad Gasfeuerungsanlage (Gas) '[kWh/a'] 2030]]*0.7)/8760</f>
        <v>6.1461187214611863</v>
      </c>
      <c r="AF1532" s="8">
        <f t="shared" si="139"/>
        <v>1.4869791451636429E-4</v>
      </c>
      <c r="AG1532" s="119" t="s">
        <v>53</v>
      </c>
      <c r="AH1532" s="117">
        <v>6.73</v>
      </c>
      <c r="AI1532" s="10">
        <v>76914.28571428571</v>
      </c>
      <c r="AJ1532" s="98">
        <f t="shared" si="142"/>
        <v>7.308678215070908E-5</v>
      </c>
      <c r="AK1532" s="119" t="s">
        <v>53</v>
      </c>
      <c r="AL1532" s="117">
        <v>6.73</v>
      </c>
      <c r="AM1532" s="10">
        <v>76914.28571428571</v>
      </c>
      <c r="AN1532" s="98"/>
      <c r="AO1532" s="119" t="s">
        <v>53</v>
      </c>
      <c r="AP1532" s="117">
        <v>6.73</v>
      </c>
      <c r="AQ1532" s="10">
        <v>76914.28571428571</v>
      </c>
      <c r="AR1532" s="98">
        <f t="shared" si="143"/>
        <v>7.308678215070908E-5</v>
      </c>
      <c r="AS1532" s="119" t="s">
        <v>53</v>
      </c>
      <c r="AT1532" s="117">
        <v>6.73</v>
      </c>
      <c r="AU1532" s="10">
        <v>76914.28571428571</v>
      </c>
      <c r="AV1532" s="8"/>
    </row>
    <row r="1533" spans="1:48" x14ac:dyDescent="0.25">
      <c r="A1533" s="6">
        <v>11532</v>
      </c>
      <c r="B1533" s="6">
        <v>450116</v>
      </c>
      <c r="C1533" s="6">
        <v>5424969</v>
      </c>
      <c r="D1533" s="205">
        <v>7</v>
      </c>
      <c r="E1533" s="6" t="s">
        <v>212</v>
      </c>
      <c r="F1533" s="6">
        <v>1</v>
      </c>
      <c r="G1533" s="6">
        <v>150</v>
      </c>
      <c r="H1533" s="6">
        <v>150</v>
      </c>
      <c r="I1533" s="6">
        <v>100</v>
      </c>
      <c r="J1533" s="6">
        <f t="shared" si="138"/>
        <v>15000</v>
      </c>
      <c r="K1533" s="6"/>
      <c r="L1533" s="84">
        <f t="shared" si="140"/>
        <v>15306.122448979591</v>
      </c>
      <c r="M1533" s="7"/>
      <c r="N1533" s="7"/>
      <c r="O1533" s="7"/>
      <c r="P1533" s="7"/>
      <c r="Q1533" s="7"/>
      <c r="R1533" s="7"/>
      <c r="S1533" s="119" t="s">
        <v>53</v>
      </c>
      <c r="T1533" s="117">
        <v>1</v>
      </c>
      <c r="U1533" s="10">
        <v>15306.122448979591</v>
      </c>
      <c r="V1533" s="98">
        <f t="shared" si="141"/>
        <v>3.0607907320236087E-5</v>
      </c>
      <c r="W1533" s="119" t="s">
        <v>53</v>
      </c>
      <c r="X1533" s="117">
        <v>1</v>
      </c>
      <c r="Y1533" s="10">
        <v>15306.122448979591</v>
      </c>
      <c r="Z1533" s="98"/>
      <c r="AA1533" s="9">
        <v>1374</v>
      </c>
      <c r="AB1533" s="119" t="s">
        <v>53</v>
      </c>
      <c r="AC1533" s="117">
        <v>1</v>
      </c>
      <c r="AD1533" s="10">
        <v>15306.122448979591</v>
      </c>
      <c r="AE1533" s="110">
        <f>(Tabelle1[[#This Row],[gesamter Wärmebedarf unter Berücksichtigung Wirkungsgrad Gasfeuerungsanlage (Gas) '[kWh/a'] 2030]]*0.7)/8760</f>
        <v>1.2230919765166339</v>
      </c>
      <c r="AF1533" s="8">
        <f t="shared" si="139"/>
        <v>2.9591232192547556E-5</v>
      </c>
      <c r="AG1533" s="119" t="s">
        <v>53</v>
      </c>
      <c r="AH1533" s="117">
        <v>1</v>
      </c>
      <c r="AI1533" s="10">
        <v>15306.122448979591</v>
      </c>
      <c r="AJ1533" s="98">
        <f t="shared" si="142"/>
        <v>1.4544440302757324E-5</v>
      </c>
      <c r="AK1533" s="119" t="s">
        <v>53</v>
      </c>
      <c r="AL1533" s="117">
        <v>1</v>
      </c>
      <c r="AM1533" s="10">
        <v>15306.122448979591</v>
      </c>
      <c r="AN1533" s="98"/>
      <c r="AO1533" s="119" t="s">
        <v>53</v>
      </c>
      <c r="AP1533" s="117">
        <v>1</v>
      </c>
      <c r="AQ1533" s="10">
        <v>15306.122448979591</v>
      </c>
      <c r="AR1533" s="98">
        <f t="shared" si="143"/>
        <v>1.4544440302757324E-5</v>
      </c>
      <c r="AS1533" s="119" t="s">
        <v>53</v>
      </c>
      <c r="AT1533" s="117">
        <v>1</v>
      </c>
      <c r="AU1533" s="10">
        <v>15306.122448979591</v>
      </c>
      <c r="AV1533" s="8"/>
    </row>
    <row r="1534" spans="1:48" x14ac:dyDescent="0.25">
      <c r="A1534" s="6">
        <v>11533</v>
      </c>
      <c r="B1534" s="6">
        <v>450120</v>
      </c>
      <c r="C1534" s="6">
        <v>5424965</v>
      </c>
      <c r="D1534" s="205">
        <v>8</v>
      </c>
      <c r="E1534" s="6" t="s">
        <v>212</v>
      </c>
      <c r="F1534" s="6">
        <v>1</v>
      </c>
      <c r="G1534" s="6">
        <v>150</v>
      </c>
      <c r="H1534" s="6">
        <v>150</v>
      </c>
      <c r="I1534" s="6">
        <v>220</v>
      </c>
      <c r="J1534" s="6">
        <f t="shared" si="138"/>
        <v>33000</v>
      </c>
      <c r="K1534" s="6"/>
      <c r="L1534" s="84">
        <f t="shared" si="140"/>
        <v>33673.469387755104</v>
      </c>
      <c r="M1534" s="7"/>
      <c r="N1534" s="7"/>
      <c r="O1534" s="7"/>
      <c r="P1534" s="7"/>
      <c r="Q1534" s="7"/>
      <c r="R1534" s="7"/>
      <c r="S1534" s="119" t="s">
        <v>53</v>
      </c>
      <c r="T1534" s="117">
        <v>1</v>
      </c>
      <c r="U1534" s="10">
        <v>33673.469387755104</v>
      </c>
      <c r="V1534" s="98">
        <f t="shared" si="141"/>
        <v>6.7337396104519392E-5</v>
      </c>
      <c r="W1534" s="119" t="s">
        <v>53</v>
      </c>
      <c r="X1534" s="117">
        <v>1</v>
      </c>
      <c r="Y1534" s="10">
        <v>33673.469387755104</v>
      </c>
      <c r="Z1534" s="98"/>
      <c r="AA1534" s="9">
        <v>20</v>
      </c>
      <c r="AB1534" s="119" t="s">
        <v>53</v>
      </c>
      <c r="AC1534" s="117">
        <v>1</v>
      </c>
      <c r="AD1534" s="10">
        <v>33673.469387755104</v>
      </c>
      <c r="AE1534" s="110">
        <f>(Tabelle1[[#This Row],[gesamter Wärmebedarf unter Berücksichtigung Wirkungsgrad Gasfeuerungsanlage (Gas) '[kWh/a'] 2030]]*0.7)/8760</f>
        <v>2.6908023483365948</v>
      </c>
      <c r="AF1534" s="8">
        <f t="shared" si="139"/>
        <v>6.5100710823604618E-5</v>
      </c>
      <c r="AG1534" s="119" t="s">
        <v>53</v>
      </c>
      <c r="AH1534" s="117">
        <v>1</v>
      </c>
      <c r="AI1534" s="10">
        <v>33673.469387755104</v>
      </c>
      <c r="AJ1534" s="98">
        <f t="shared" si="142"/>
        <v>3.199776866606612E-5</v>
      </c>
      <c r="AK1534" s="119" t="s">
        <v>53</v>
      </c>
      <c r="AL1534" s="117">
        <v>1</v>
      </c>
      <c r="AM1534" s="10">
        <v>33673.469387755104</v>
      </c>
      <c r="AN1534" s="98"/>
      <c r="AO1534" s="119" t="s">
        <v>53</v>
      </c>
      <c r="AP1534" s="117">
        <v>1</v>
      </c>
      <c r="AQ1534" s="10">
        <v>33673.469387755104</v>
      </c>
      <c r="AR1534" s="98">
        <f t="shared" si="143"/>
        <v>3.199776866606612E-5</v>
      </c>
      <c r="AS1534" s="119" t="s">
        <v>53</v>
      </c>
      <c r="AT1534" s="117">
        <v>1</v>
      </c>
      <c r="AU1534" s="10">
        <v>33673.469387755104</v>
      </c>
      <c r="AV1534" s="8"/>
    </row>
    <row r="1535" spans="1:48" x14ac:dyDescent="0.25">
      <c r="A1535" s="6">
        <v>11534</v>
      </c>
      <c r="B1535" s="6">
        <v>450124</v>
      </c>
      <c r="C1535" s="6">
        <v>5424962</v>
      </c>
      <c r="D1535" s="205">
        <v>7</v>
      </c>
      <c r="E1535" s="6" t="s">
        <v>212</v>
      </c>
      <c r="F1535" s="6">
        <v>1</v>
      </c>
      <c r="G1535" s="6">
        <v>150</v>
      </c>
      <c r="H1535" s="6">
        <v>150</v>
      </c>
      <c r="I1535" s="6">
        <v>270</v>
      </c>
      <c r="J1535" s="6">
        <f t="shared" si="138"/>
        <v>40500</v>
      </c>
      <c r="K1535" s="6"/>
      <c r="L1535" s="84">
        <f t="shared" si="140"/>
        <v>41326.530612244896</v>
      </c>
      <c r="M1535" s="7"/>
      <c r="N1535" s="7"/>
      <c r="O1535" s="7"/>
      <c r="P1535" s="7"/>
      <c r="Q1535" s="7"/>
      <c r="R1535" s="7"/>
      <c r="S1535" s="119" t="s">
        <v>53</v>
      </c>
      <c r="T1535" s="117">
        <v>1</v>
      </c>
      <c r="U1535" s="10">
        <v>41326.530612244896</v>
      </c>
      <c r="V1535" s="98">
        <f t="shared" si="141"/>
        <v>8.2641349764637429E-5</v>
      </c>
      <c r="W1535" s="119" t="s">
        <v>53</v>
      </c>
      <c r="X1535" s="117">
        <v>1</v>
      </c>
      <c r="Y1535" s="10">
        <v>41326.530612244896</v>
      </c>
      <c r="Z1535" s="98"/>
      <c r="AA1535" s="9">
        <v>1567</v>
      </c>
      <c r="AB1535" s="119" t="s">
        <v>53</v>
      </c>
      <c r="AC1535" s="117">
        <v>1</v>
      </c>
      <c r="AD1535" s="10">
        <v>41326.530612244896</v>
      </c>
      <c r="AE1535" s="110">
        <f>(Tabelle1[[#This Row],[gesamter Wärmebedarf unter Berücksichtigung Wirkungsgrad Gasfeuerungsanlage (Gas) '[kWh/a'] 2030]]*0.7)/8760</f>
        <v>3.3023483365949113</v>
      </c>
      <c r="AF1535" s="8">
        <f t="shared" si="139"/>
        <v>7.9896326919878384E-5</v>
      </c>
      <c r="AG1535" s="119" t="s">
        <v>53</v>
      </c>
      <c r="AH1535" s="117">
        <v>1</v>
      </c>
      <c r="AI1535" s="10">
        <v>41326.530612244896</v>
      </c>
      <c r="AJ1535" s="98">
        <f t="shared" si="142"/>
        <v>3.9269988817444781E-5</v>
      </c>
      <c r="AK1535" s="119" t="s">
        <v>53</v>
      </c>
      <c r="AL1535" s="117">
        <v>1</v>
      </c>
      <c r="AM1535" s="10">
        <v>41326.530612244896</v>
      </c>
      <c r="AN1535" s="98"/>
      <c r="AO1535" s="119" t="s">
        <v>53</v>
      </c>
      <c r="AP1535" s="117">
        <v>1</v>
      </c>
      <c r="AQ1535" s="10">
        <v>41326.530612244896</v>
      </c>
      <c r="AR1535" s="98">
        <f t="shared" si="143"/>
        <v>3.9269988817444781E-5</v>
      </c>
      <c r="AS1535" s="119" t="s">
        <v>53</v>
      </c>
      <c r="AT1535" s="117">
        <v>1</v>
      </c>
      <c r="AU1535" s="10">
        <v>41326.530612244896</v>
      </c>
      <c r="AV1535" s="8"/>
    </row>
    <row r="1536" spans="1:48" x14ac:dyDescent="0.25">
      <c r="A1536" s="6">
        <v>11535</v>
      </c>
      <c r="B1536" s="6">
        <v>450128</v>
      </c>
      <c r="C1536" s="6">
        <v>5424958</v>
      </c>
      <c r="D1536" s="205">
        <v>7</v>
      </c>
      <c r="E1536" s="6" t="s">
        <v>211</v>
      </c>
      <c r="F1536" s="6">
        <v>2</v>
      </c>
      <c r="G1536" s="6">
        <v>112</v>
      </c>
      <c r="H1536" s="6">
        <v>224</v>
      </c>
      <c r="I1536" s="6">
        <v>220</v>
      </c>
      <c r="J1536" s="6">
        <f t="shared" si="138"/>
        <v>49280</v>
      </c>
      <c r="K1536" s="6"/>
      <c r="L1536" s="84">
        <f t="shared" si="140"/>
        <v>50285.71428571429</v>
      </c>
      <c r="M1536" s="7"/>
      <c r="N1536" s="7"/>
      <c r="O1536" s="7"/>
      <c r="P1536" s="7"/>
      <c r="Q1536" s="7"/>
      <c r="R1536" s="7"/>
      <c r="S1536" s="119" t="s">
        <v>54</v>
      </c>
      <c r="T1536" s="117">
        <v>2</v>
      </c>
      <c r="U1536" s="10">
        <v>0</v>
      </c>
      <c r="V1536" s="98">
        <f t="shared" si="141"/>
        <v>0</v>
      </c>
      <c r="W1536" s="119" t="s">
        <v>54</v>
      </c>
      <c r="X1536" s="117">
        <v>2</v>
      </c>
      <c r="Y1536" s="10">
        <v>0</v>
      </c>
      <c r="Z1536" s="98"/>
      <c r="AA1536" s="9">
        <v>1619</v>
      </c>
      <c r="AB1536" s="119" t="s">
        <v>54</v>
      </c>
      <c r="AC1536" s="117">
        <v>2</v>
      </c>
      <c r="AD1536" s="10">
        <v>0</v>
      </c>
      <c r="AE1536" s="110">
        <f>(Tabelle1[[#This Row],[gesamter Wärmebedarf unter Berücksichtigung Wirkungsgrad Gasfeuerungsanlage (Gas) '[kWh/a'] 2030]]*0.7)/8760</f>
        <v>0</v>
      </c>
      <c r="AF1536" s="8">
        <f t="shared" si="139"/>
        <v>0</v>
      </c>
      <c r="AG1536" s="119" t="s">
        <v>54</v>
      </c>
      <c r="AH1536" s="117">
        <v>2</v>
      </c>
      <c r="AI1536" s="10">
        <v>0</v>
      </c>
      <c r="AJ1536" s="98">
        <f t="shared" si="142"/>
        <v>0</v>
      </c>
      <c r="AK1536" s="119" t="s">
        <v>54</v>
      </c>
      <c r="AL1536" s="117">
        <v>2</v>
      </c>
      <c r="AM1536" s="10">
        <v>0</v>
      </c>
      <c r="AN1536" s="98"/>
      <c r="AO1536" s="119" t="s">
        <v>54</v>
      </c>
      <c r="AP1536" s="117">
        <v>2</v>
      </c>
      <c r="AQ1536" s="10">
        <v>0</v>
      </c>
      <c r="AR1536" s="98">
        <f t="shared" si="143"/>
        <v>0</v>
      </c>
      <c r="AS1536" s="119" t="s">
        <v>54</v>
      </c>
      <c r="AT1536" s="117">
        <v>2</v>
      </c>
      <c r="AU1536" s="10">
        <v>0</v>
      </c>
      <c r="AV1536" s="8"/>
    </row>
    <row r="1537" spans="1:48" x14ac:dyDescent="0.25">
      <c r="A1537" s="6">
        <v>11536</v>
      </c>
      <c r="B1537" s="6">
        <v>450136</v>
      </c>
      <c r="C1537" s="6">
        <v>5424946</v>
      </c>
      <c r="D1537" s="205">
        <v>11</v>
      </c>
      <c r="E1537" s="6" t="s">
        <v>212</v>
      </c>
      <c r="F1537" s="6">
        <v>1</v>
      </c>
      <c r="G1537" s="6">
        <v>150</v>
      </c>
      <c r="H1537" s="6">
        <v>150</v>
      </c>
      <c r="I1537" s="6">
        <v>170</v>
      </c>
      <c r="J1537" s="6">
        <f t="shared" si="138"/>
        <v>25500</v>
      </c>
      <c r="K1537" s="6"/>
      <c r="L1537" s="84">
        <f t="shared" si="140"/>
        <v>26020.408163265307</v>
      </c>
      <c r="M1537" s="7"/>
      <c r="N1537" s="7"/>
      <c r="O1537" s="7"/>
      <c r="P1537" s="7"/>
      <c r="Q1537" s="7"/>
      <c r="R1537" s="7"/>
      <c r="S1537" s="119" t="s">
        <v>54</v>
      </c>
      <c r="T1537" s="117">
        <v>1</v>
      </c>
      <c r="U1537" s="10">
        <v>0</v>
      </c>
      <c r="V1537" s="98">
        <f t="shared" si="141"/>
        <v>0</v>
      </c>
      <c r="W1537" s="119" t="s">
        <v>54</v>
      </c>
      <c r="X1537" s="117">
        <v>1</v>
      </c>
      <c r="Y1537" s="10">
        <v>0</v>
      </c>
      <c r="Z1537" s="98"/>
      <c r="AA1537" s="9">
        <v>779</v>
      </c>
      <c r="AB1537" s="119" t="s">
        <v>54</v>
      </c>
      <c r="AC1537" s="117">
        <v>1</v>
      </c>
      <c r="AD1537" s="10">
        <v>0</v>
      </c>
      <c r="AE1537" s="110">
        <f>(Tabelle1[[#This Row],[gesamter Wärmebedarf unter Berücksichtigung Wirkungsgrad Gasfeuerungsanlage (Gas) '[kWh/a'] 2030]]*0.7)/8760</f>
        <v>0</v>
      </c>
      <c r="AF1537" s="8">
        <f t="shared" si="139"/>
        <v>0</v>
      </c>
      <c r="AG1537" s="119" t="s">
        <v>54</v>
      </c>
      <c r="AH1537" s="117">
        <v>1</v>
      </c>
      <c r="AI1537" s="10">
        <v>0</v>
      </c>
      <c r="AJ1537" s="98">
        <f t="shared" si="142"/>
        <v>0</v>
      </c>
      <c r="AK1537" s="119" t="s">
        <v>54</v>
      </c>
      <c r="AL1537" s="117">
        <v>1</v>
      </c>
      <c r="AM1537" s="10">
        <v>0</v>
      </c>
      <c r="AN1537" s="98"/>
      <c r="AO1537" s="119" t="s">
        <v>54</v>
      </c>
      <c r="AP1537" s="117">
        <v>1</v>
      </c>
      <c r="AQ1537" s="10">
        <v>0</v>
      </c>
      <c r="AR1537" s="98">
        <f t="shared" si="143"/>
        <v>0</v>
      </c>
      <c r="AS1537" s="119" t="s">
        <v>54</v>
      </c>
      <c r="AT1537" s="117">
        <v>1</v>
      </c>
      <c r="AU1537" s="10">
        <v>0</v>
      </c>
      <c r="AV1537" s="8"/>
    </row>
    <row r="1538" spans="1:48" x14ac:dyDescent="0.25">
      <c r="A1538" s="6">
        <v>11537</v>
      </c>
      <c r="B1538" s="6">
        <v>450139</v>
      </c>
      <c r="C1538" s="6">
        <v>5424990</v>
      </c>
      <c r="D1538" s="205">
        <v>8</v>
      </c>
      <c r="E1538" s="6" t="s">
        <v>212</v>
      </c>
      <c r="F1538" s="6">
        <v>1</v>
      </c>
      <c r="G1538" s="6">
        <v>150</v>
      </c>
      <c r="H1538" s="6">
        <v>150</v>
      </c>
      <c r="I1538" s="6">
        <v>60</v>
      </c>
      <c r="J1538" s="6">
        <f t="shared" si="138"/>
        <v>9000</v>
      </c>
      <c r="K1538" s="6"/>
      <c r="L1538" s="84">
        <f t="shared" si="140"/>
        <v>9183.6734693877552</v>
      </c>
      <c r="M1538" s="7"/>
      <c r="N1538" s="7"/>
      <c r="O1538" s="7"/>
      <c r="P1538" s="7"/>
      <c r="Q1538" s="7"/>
      <c r="R1538" s="7"/>
      <c r="S1538" s="119" t="s">
        <v>54</v>
      </c>
      <c r="T1538" s="117">
        <v>1</v>
      </c>
      <c r="U1538" s="10">
        <v>0</v>
      </c>
      <c r="V1538" s="98">
        <f t="shared" si="141"/>
        <v>0</v>
      </c>
      <c r="W1538" s="119" t="s">
        <v>54</v>
      </c>
      <c r="X1538" s="117">
        <v>1</v>
      </c>
      <c r="Y1538" s="10">
        <v>0</v>
      </c>
      <c r="Z1538" s="98"/>
      <c r="AA1538" s="9">
        <v>463</v>
      </c>
      <c r="AB1538" s="119" t="s">
        <v>54</v>
      </c>
      <c r="AC1538" s="117">
        <v>1</v>
      </c>
      <c r="AD1538" s="10">
        <v>0</v>
      </c>
      <c r="AE1538" s="110">
        <f>(Tabelle1[[#This Row],[gesamter Wärmebedarf unter Berücksichtigung Wirkungsgrad Gasfeuerungsanlage (Gas) '[kWh/a'] 2030]]*0.7)/8760</f>
        <v>0</v>
      </c>
      <c r="AF1538" s="8">
        <f t="shared" si="139"/>
        <v>0</v>
      </c>
      <c r="AG1538" s="119" t="s">
        <v>54</v>
      </c>
      <c r="AH1538" s="117">
        <v>1</v>
      </c>
      <c r="AI1538" s="10">
        <v>0</v>
      </c>
      <c r="AJ1538" s="98">
        <f t="shared" si="142"/>
        <v>0</v>
      </c>
      <c r="AK1538" s="119" t="s">
        <v>54</v>
      </c>
      <c r="AL1538" s="117">
        <v>1</v>
      </c>
      <c r="AM1538" s="10">
        <v>0</v>
      </c>
      <c r="AN1538" s="98"/>
      <c r="AO1538" s="119" t="s">
        <v>54</v>
      </c>
      <c r="AP1538" s="117">
        <v>1</v>
      </c>
      <c r="AQ1538" s="10">
        <v>0</v>
      </c>
      <c r="AR1538" s="98">
        <f t="shared" si="143"/>
        <v>0</v>
      </c>
      <c r="AS1538" s="119" t="s">
        <v>54</v>
      </c>
      <c r="AT1538" s="117">
        <v>1</v>
      </c>
      <c r="AU1538" s="10">
        <v>0</v>
      </c>
      <c r="AV1538" s="8"/>
    </row>
    <row r="1539" spans="1:48" x14ac:dyDescent="0.25">
      <c r="A1539" s="6">
        <v>11538</v>
      </c>
      <c r="B1539" s="6">
        <v>450144</v>
      </c>
      <c r="C1539" s="6">
        <v>5424986</v>
      </c>
      <c r="D1539" s="205">
        <v>8</v>
      </c>
      <c r="E1539" s="6" t="s">
        <v>212</v>
      </c>
      <c r="F1539" s="6">
        <v>1</v>
      </c>
      <c r="G1539" s="6">
        <v>150</v>
      </c>
      <c r="H1539" s="6">
        <v>150</v>
      </c>
      <c r="I1539" s="6">
        <v>90</v>
      </c>
      <c r="J1539" s="6">
        <f t="shared" si="138"/>
        <v>13500</v>
      </c>
      <c r="K1539" s="6"/>
      <c r="L1539" s="84">
        <f t="shared" si="140"/>
        <v>13775.510204081633</v>
      </c>
      <c r="M1539" s="7"/>
      <c r="N1539" s="7"/>
      <c r="O1539" s="7"/>
      <c r="P1539" s="7"/>
      <c r="Q1539" s="7"/>
      <c r="R1539" s="7"/>
      <c r="S1539" s="119" t="s">
        <v>53</v>
      </c>
      <c r="T1539" s="117">
        <v>1</v>
      </c>
      <c r="U1539" s="10">
        <v>13775.510204081633</v>
      </c>
      <c r="V1539" s="98">
        <f t="shared" si="141"/>
        <v>2.7547116588212479E-5</v>
      </c>
      <c r="W1539" s="119" t="s">
        <v>53</v>
      </c>
      <c r="X1539" s="117">
        <v>1</v>
      </c>
      <c r="Y1539" s="10">
        <v>13775.510204081633</v>
      </c>
      <c r="Z1539" s="98"/>
      <c r="AA1539" s="9">
        <v>1157</v>
      </c>
      <c r="AB1539" s="119" t="s">
        <v>53</v>
      </c>
      <c r="AC1539" s="117">
        <v>1</v>
      </c>
      <c r="AD1539" s="10">
        <v>13775.510204081633</v>
      </c>
      <c r="AE1539" s="110">
        <f>(Tabelle1[[#This Row],[gesamter Wärmebedarf unter Berücksichtigung Wirkungsgrad Gasfeuerungsanlage (Gas) '[kWh/a'] 2030]]*0.7)/8760</f>
        <v>1.1007827788649707</v>
      </c>
      <c r="AF1539" s="8">
        <f t="shared" si="139"/>
        <v>2.66321089732928E-5</v>
      </c>
      <c r="AG1539" s="119" t="s">
        <v>53</v>
      </c>
      <c r="AH1539" s="117">
        <v>1</v>
      </c>
      <c r="AI1539" s="10">
        <v>13775.510204081633</v>
      </c>
      <c r="AJ1539" s="98">
        <f t="shared" si="142"/>
        <v>1.3089996272481594E-5</v>
      </c>
      <c r="AK1539" s="119" t="s">
        <v>53</v>
      </c>
      <c r="AL1539" s="117">
        <v>1</v>
      </c>
      <c r="AM1539" s="10">
        <v>13775.510204081633</v>
      </c>
      <c r="AN1539" s="98"/>
      <c r="AO1539" s="119" t="s">
        <v>53</v>
      </c>
      <c r="AP1539" s="117">
        <v>1</v>
      </c>
      <c r="AQ1539" s="10">
        <v>13775.510204081633</v>
      </c>
      <c r="AR1539" s="98">
        <f t="shared" si="143"/>
        <v>1.3089996272481594E-5</v>
      </c>
      <c r="AS1539" s="119" t="s">
        <v>53</v>
      </c>
      <c r="AT1539" s="117">
        <v>1</v>
      </c>
      <c r="AU1539" s="10">
        <v>13775.510204081633</v>
      </c>
      <c r="AV1539" s="8"/>
    </row>
    <row r="1540" spans="1:48" x14ac:dyDescent="0.25">
      <c r="A1540" s="6">
        <v>11539</v>
      </c>
      <c r="B1540" s="6">
        <v>450149</v>
      </c>
      <c r="C1540" s="6">
        <v>5424983</v>
      </c>
      <c r="D1540" s="205">
        <v>7</v>
      </c>
      <c r="E1540" s="6" t="s">
        <v>211</v>
      </c>
      <c r="F1540" s="6">
        <v>2</v>
      </c>
      <c r="G1540" s="6">
        <v>112</v>
      </c>
      <c r="H1540" s="6">
        <v>224</v>
      </c>
      <c r="I1540" s="6">
        <v>70</v>
      </c>
      <c r="J1540" s="6">
        <f t="shared" ref="J1540:J1603" si="144">I1540*H1540</f>
        <v>15680</v>
      </c>
      <c r="K1540" s="6"/>
      <c r="L1540" s="84">
        <f t="shared" si="140"/>
        <v>16000</v>
      </c>
      <c r="M1540" s="7"/>
      <c r="N1540" s="7"/>
      <c r="O1540" s="7"/>
      <c r="P1540" s="7"/>
      <c r="Q1540" s="7"/>
      <c r="R1540" s="7"/>
      <c r="S1540" s="119" t="s">
        <v>53</v>
      </c>
      <c r="T1540" s="117">
        <v>2</v>
      </c>
      <c r="U1540" s="10">
        <v>16000</v>
      </c>
      <c r="V1540" s="98">
        <f t="shared" si="141"/>
        <v>3.1995465785420123E-5</v>
      </c>
      <c r="W1540" s="119" t="s">
        <v>53</v>
      </c>
      <c r="X1540" s="117">
        <v>2</v>
      </c>
      <c r="Y1540" s="10">
        <v>16000</v>
      </c>
      <c r="Z1540" s="98"/>
      <c r="AA1540" s="9">
        <v>1610</v>
      </c>
      <c r="AB1540" s="119" t="s">
        <v>53</v>
      </c>
      <c r="AC1540" s="117">
        <v>2</v>
      </c>
      <c r="AD1540" s="10">
        <v>16000</v>
      </c>
      <c r="AE1540" s="110">
        <f>(Tabelle1[[#This Row],[gesamter Wärmebedarf unter Berücksichtigung Wirkungsgrad Gasfeuerungsanlage (Gas) '[kWh/a'] 2030]]*0.7)/8760</f>
        <v>1.2785388127853881</v>
      </c>
      <c r="AF1540" s="8">
        <f t="shared" ref="AF1540:AF1603" si="145">((AD1540*$O$4)/$P$4)/31536000</f>
        <v>3.0932701385276377E-5</v>
      </c>
      <c r="AG1540" s="119" t="s">
        <v>53</v>
      </c>
      <c r="AH1540" s="117">
        <v>2</v>
      </c>
      <c r="AI1540" s="10">
        <v>16000</v>
      </c>
      <c r="AJ1540" s="98">
        <f t="shared" si="142"/>
        <v>1.5203788263148993E-5</v>
      </c>
      <c r="AK1540" s="119" t="s">
        <v>53</v>
      </c>
      <c r="AL1540" s="117">
        <v>2</v>
      </c>
      <c r="AM1540" s="10">
        <v>16000</v>
      </c>
      <c r="AN1540" s="98"/>
      <c r="AO1540" s="119" t="s">
        <v>53</v>
      </c>
      <c r="AP1540" s="117">
        <v>2</v>
      </c>
      <c r="AQ1540" s="10">
        <v>16000</v>
      </c>
      <c r="AR1540" s="98">
        <f t="shared" si="143"/>
        <v>1.5203788263148993E-5</v>
      </c>
      <c r="AS1540" s="119" t="s">
        <v>53</v>
      </c>
      <c r="AT1540" s="117">
        <v>2</v>
      </c>
      <c r="AU1540" s="10">
        <v>16000</v>
      </c>
      <c r="AV1540" s="8"/>
    </row>
    <row r="1541" spans="1:48" x14ac:dyDescent="0.25">
      <c r="A1541" s="6">
        <v>11540</v>
      </c>
      <c r="B1541" s="6">
        <v>450157</v>
      </c>
      <c r="C1541" s="6">
        <v>5424970</v>
      </c>
      <c r="D1541" s="205">
        <v>11</v>
      </c>
      <c r="E1541" s="6" t="s">
        <v>212</v>
      </c>
      <c r="F1541" s="6">
        <v>1</v>
      </c>
      <c r="G1541" s="6">
        <v>150</v>
      </c>
      <c r="H1541" s="6">
        <v>150</v>
      </c>
      <c r="I1541" s="6">
        <v>340</v>
      </c>
      <c r="J1541" s="6">
        <f t="shared" si="144"/>
        <v>51000</v>
      </c>
      <c r="K1541" s="6"/>
      <c r="L1541" s="84">
        <f t="shared" ref="L1541:L1604" si="146">J1541/$K$4</f>
        <v>52040.816326530614</v>
      </c>
      <c r="M1541" s="7"/>
      <c r="N1541" s="7"/>
      <c r="O1541" s="7"/>
      <c r="P1541" s="7"/>
      <c r="Q1541" s="7"/>
      <c r="R1541" s="7"/>
      <c r="S1541" s="119" t="s">
        <v>53</v>
      </c>
      <c r="T1541" s="117">
        <v>1</v>
      </c>
      <c r="U1541" s="10">
        <v>52040.816326530614</v>
      </c>
      <c r="V1541" s="98">
        <f t="shared" ref="V1541:V1604" si="147">((U1541*$M$4)/$N$4)/31536000</f>
        <v>1.040668848888027E-4</v>
      </c>
      <c r="W1541" s="119" t="s">
        <v>53</v>
      </c>
      <c r="X1541" s="117">
        <v>1</v>
      </c>
      <c r="Y1541" s="10">
        <v>52040.816326530614</v>
      </c>
      <c r="Z1541" s="98"/>
      <c r="AA1541" s="9">
        <v>667</v>
      </c>
      <c r="AB1541" s="119" t="s">
        <v>53</v>
      </c>
      <c r="AC1541" s="117">
        <v>1</v>
      </c>
      <c r="AD1541" s="10">
        <v>52040.816326530614</v>
      </c>
      <c r="AE1541" s="110">
        <f>(Tabelle1[[#This Row],[gesamter Wärmebedarf unter Berücksichtigung Wirkungsgrad Gasfeuerungsanlage (Gas) '[kWh/a'] 2030]]*0.7)/8760</f>
        <v>4.1585127201565557</v>
      </c>
      <c r="AF1541" s="8">
        <f t="shared" si="145"/>
        <v>1.0061018945466168E-4</v>
      </c>
      <c r="AG1541" s="119" t="s">
        <v>53</v>
      </c>
      <c r="AH1541" s="117">
        <v>1</v>
      </c>
      <c r="AI1541" s="10">
        <v>52040.816326530614</v>
      </c>
      <c r="AJ1541" s="98">
        <f t="shared" ref="AJ1541:AJ1604" si="148">((AI1541*$Q$4)/$R$4)/31536000</f>
        <v>4.945109702937491E-5</v>
      </c>
      <c r="AK1541" s="119" t="s">
        <v>53</v>
      </c>
      <c r="AL1541" s="117">
        <v>1</v>
      </c>
      <c r="AM1541" s="10">
        <v>52040.816326530614</v>
      </c>
      <c r="AN1541" s="98"/>
      <c r="AO1541" s="119" t="s">
        <v>53</v>
      </c>
      <c r="AP1541" s="117">
        <v>1</v>
      </c>
      <c r="AQ1541" s="10">
        <v>52040.816326530614</v>
      </c>
      <c r="AR1541" s="98">
        <f t="shared" ref="AR1541:AR1604" si="149">((AQ1541*$Q$4)/$R$4)/31536000</f>
        <v>4.945109702937491E-5</v>
      </c>
      <c r="AS1541" s="119" t="s">
        <v>54</v>
      </c>
      <c r="AT1541" s="117">
        <v>1</v>
      </c>
      <c r="AU1541" s="10">
        <v>0</v>
      </c>
      <c r="AV1541" s="8"/>
    </row>
    <row r="1542" spans="1:48" x14ac:dyDescent="0.25">
      <c r="A1542" s="6">
        <v>11541</v>
      </c>
      <c r="B1542" s="6">
        <v>450160</v>
      </c>
      <c r="C1542" s="6">
        <v>5425015</v>
      </c>
      <c r="D1542" s="205">
        <v>8</v>
      </c>
      <c r="E1542" s="6" t="s">
        <v>212</v>
      </c>
      <c r="F1542" s="6">
        <v>1</v>
      </c>
      <c r="G1542" s="6">
        <v>150</v>
      </c>
      <c r="H1542" s="6">
        <v>150</v>
      </c>
      <c r="I1542" s="6">
        <v>60</v>
      </c>
      <c r="J1542" s="6">
        <f t="shared" si="144"/>
        <v>9000</v>
      </c>
      <c r="K1542" s="6"/>
      <c r="L1542" s="84">
        <f t="shared" si="146"/>
        <v>9183.6734693877552</v>
      </c>
      <c r="M1542" s="7"/>
      <c r="N1542" s="7"/>
      <c r="O1542" s="7"/>
      <c r="P1542" s="7"/>
      <c r="Q1542" s="7"/>
      <c r="R1542" s="7"/>
      <c r="S1542" s="119" t="s">
        <v>54</v>
      </c>
      <c r="T1542" s="117">
        <v>1</v>
      </c>
      <c r="U1542" s="10">
        <v>0</v>
      </c>
      <c r="V1542" s="98">
        <f t="shared" si="147"/>
        <v>0</v>
      </c>
      <c r="W1542" s="119" t="s">
        <v>54</v>
      </c>
      <c r="X1542" s="117">
        <v>1</v>
      </c>
      <c r="Y1542" s="10">
        <v>0</v>
      </c>
      <c r="Z1542" s="98"/>
      <c r="AA1542" s="9">
        <v>1149</v>
      </c>
      <c r="AB1542" s="119" t="s">
        <v>54</v>
      </c>
      <c r="AC1542" s="117">
        <v>1</v>
      </c>
      <c r="AD1542" s="10">
        <v>0</v>
      </c>
      <c r="AE1542" s="110">
        <f>(Tabelle1[[#This Row],[gesamter Wärmebedarf unter Berücksichtigung Wirkungsgrad Gasfeuerungsanlage (Gas) '[kWh/a'] 2030]]*0.7)/8760</f>
        <v>0</v>
      </c>
      <c r="AF1542" s="8">
        <f t="shared" si="145"/>
        <v>0</v>
      </c>
      <c r="AG1542" s="119" t="s">
        <v>54</v>
      </c>
      <c r="AH1542" s="117">
        <v>1</v>
      </c>
      <c r="AI1542" s="10">
        <v>0</v>
      </c>
      <c r="AJ1542" s="98">
        <f t="shared" si="148"/>
        <v>0</v>
      </c>
      <c r="AK1542" s="119" t="s">
        <v>54</v>
      </c>
      <c r="AL1542" s="117">
        <v>1</v>
      </c>
      <c r="AM1542" s="10">
        <v>0</v>
      </c>
      <c r="AN1542" s="98"/>
      <c r="AO1542" s="119" t="s">
        <v>54</v>
      </c>
      <c r="AP1542" s="117">
        <v>1</v>
      </c>
      <c r="AQ1542" s="10">
        <v>0</v>
      </c>
      <c r="AR1542" s="98">
        <f t="shared" si="149"/>
        <v>0</v>
      </c>
      <c r="AS1542" s="119" t="s">
        <v>54</v>
      </c>
      <c r="AT1542" s="117">
        <v>1</v>
      </c>
      <c r="AU1542" s="10">
        <v>0</v>
      </c>
      <c r="AV1542" s="8"/>
    </row>
    <row r="1543" spans="1:48" x14ac:dyDescent="0.25">
      <c r="A1543" s="6">
        <v>11542</v>
      </c>
      <c r="B1543" s="6">
        <v>450164</v>
      </c>
      <c r="C1543" s="6">
        <v>5425012</v>
      </c>
      <c r="D1543" s="205">
        <v>7</v>
      </c>
      <c r="E1543" s="6" t="s">
        <v>212</v>
      </c>
      <c r="F1543" s="6">
        <v>1</v>
      </c>
      <c r="G1543" s="6">
        <v>150</v>
      </c>
      <c r="H1543" s="6">
        <v>150</v>
      </c>
      <c r="I1543" s="6">
        <v>250</v>
      </c>
      <c r="J1543" s="6">
        <f t="shared" si="144"/>
        <v>37500</v>
      </c>
      <c r="K1543" s="6"/>
      <c r="L1543" s="84">
        <f t="shared" si="146"/>
        <v>38265.306122448979</v>
      </c>
      <c r="M1543" s="7"/>
      <c r="N1543" s="7"/>
      <c r="O1543" s="7"/>
      <c r="P1543" s="7"/>
      <c r="Q1543" s="7"/>
      <c r="R1543" s="7"/>
      <c r="S1543" s="119" t="s">
        <v>53</v>
      </c>
      <c r="T1543" s="117">
        <v>1</v>
      </c>
      <c r="U1543" s="10">
        <v>38265.306122448979</v>
      </c>
      <c r="V1543" s="98">
        <f t="shared" si="147"/>
        <v>7.6519768300590212E-5</v>
      </c>
      <c r="W1543" s="119" t="s">
        <v>53</v>
      </c>
      <c r="X1543" s="117">
        <v>1</v>
      </c>
      <c r="Y1543" s="10">
        <v>38265.306122448979</v>
      </c>
      <c r="Z1543" s="98"/>
      <c r="AA1543" s="9">
        <v>992</v>
      </c>
      <c r="AB1543" s="119" t="s">
        <v>53</v>
      </c>
      <c r="AC1543" s="117">
        <v>1</v>
      </c>
      <c r="AD1543" s="10">
        <v>38265.306122448979</v>
      </c>
      <c r="AE1543" s="110">
        <f>(Tabelle1[[#This Row],[gesamter Wärmebedarf unter Berücksichtigung Wirkungsgrad Gasfeuerungsanlage (Gas) '[kWh/a'] 2030]]*0.7)/8760</f>
        <v>3.0577299412915848</v>
      </c>
      <c r="AF1543" s="8">
        <f t="shared" si="145"/>
        <v>7.3978080481368886E-5</v>
      </c>
      <c r="AG1543" s="119" t="s">
        <v>53</v>
      </c>
      <c r="AH1543" s="117">
        <v>1</v>
      </c>
      <c r="AI1543" s="10">
        <v>38265.306122448979</v>
      </c>
      <c r="AJ1543" s="98">
        <f t="shared" si="148"/>
        <v>3.636110075689332E-5</v>
      </c>
      <c r="AK1543" s="119" t="s">
        <v>53</v>
      </c>
      <c r="AL1543" s="117">
        <v>1</v>
      </c>
      <c r="AM1543" s="10">
        <v>38265.306122448979</v>
      </c>
      <c r="AN1543" s="98"/>
      <c r="AO1543" s="119" t="s">
        <v>53</v>
      </c>
      <c r="AP1543" s="117">
        <v>1</v>
      </c>
      <c r="AQ1543" s="10">
        <v>38265.306122448979</v>
      </c>
      <c r="AR1543" s="98">
        <f t="shared" si="149"/>
        <v>3.636110075689332E-5</v>
      </c>
      <c r="AS1543" s="119" t="s">
        <v>53</v>
      </c>
      <c r="AT1543" s="117">
        <v>1</v>
      </c>
      <c r="AU1543" s="10">
        <v>38265.306122448979</v>
      </c>
      <c r="AV1543" s="8"/>
    </row>
    <row r="1544" spans="1:48" x14ac:dyDescent="0.25">
      <c r="A1544" s="6">
        <v>11543</v>
      </c>
      <c r="B1544" s="6">
        <v>450168</v>
      </c>
      <c r="C1544" s="6">
        <v>5425009</v>
      </c>
      <c r="D1544" s="205">
        <v>7</v>
      </c>
      <c r="E1544" s="6" t="s">
        <v>195</v>
      </c>
      <c r="F1544" s="6">
        <v>1</v>
      </c>
      <c r="G1544" s="6">
        <v>90</v>
      </c>
      <c r="H1544" s="6">
        <v>90</v>
      </c>
      <c r="I1544" s="6">
        <v>140</v>
      </c>
      <c r="J1544" s="6">
        <f t="shared" si="144"/>
        <v>12600</v>
      </c>
      <c r="K1544" s="6"/>
      <c r="L1544" s="84">
        <f t="shared" si="146"/>
        <v>12857.142857142857</v>
      </c>
      <c r="M1544" s="7"/>
      <c r="N1544" s="7"/>
      <c r="O1544" s="7"/>
      <c r="P1544" s="7"/>
      <c r="Q1544" s="7"/>
      <c r="R1544" s="7"/>
      <c r="S1544" s="119" t="s">
        <v>53</v>
      </c>
      <c r="T1544" s="117">
        <v>1</v>
      </c>
      <c r="U1544" s="10">
        <v>12857.142857142857</v>
      </c>
      <c r="V1544" s="98">
        <f t="shared" si="147"/>
        <v>2.5710642148998316E-5</v>
      </c>
      <c r="W1544" s="119" t="s">
        <v>53</v>
      </c>
      <c r="X1544" s="117">
        <v>1</v>
      </c>
      <c r="Y1544" s="10">
        <v>12857.142857142857</v>
      </c>
      <c r="Z1544" s="98"/>
      <c r="AA1544" s="9">
        <v>1038</v>
      </c>
      <c r="AB1544" s="119" t="s">
        <v>53</v>
      </c>
      <c r="AC1544" s="117">
        <v>1</v>
      </c>
      <c r="AD1544" s="10">
        <v>12857.142857142857</v>
      </c>
      <c r="AE1544" s="110">
        <f>(Tabelle1[[#This Row],[gesamter Wärmebedarf unter Berücksichtigung Wirkungsgrad Gasfeuerungsanlage (Gas) '[kWh/a'] 2030]]*0.7)/8760</f>
        <v>1.0273972602739727</v>
      </c>
      <c r="AF1544" s="8">
        <f t="shared" si="145"/>
        <v>2.4856635041739945E-5</v>
      </c>
      <c r="AG1544" s="119" t="s">
        <v>53</v>
      </c>
      <c r="AH1544" s="117">
        <v>1</v>
      </c>
      <c r="AI1544" s="10">
        <v>12857.142857142857</v>
      </c>
      <c r="AJ1544" s="98">
        <f t="shared" si="148"/>
        <v>1.2217329854316153E-5</v>
      </c>
      <c r="AK1544" s="119" t="s">
        <v>53</v>
      </c>
      <c r="AL1544" s="117">
        <v>1</v>
      </c>
      <c r="AM1544" s="10">
        <v>12857.142857142857</v>
      </c>
      <c r="AN1544" s="98"/>
      <c r="AO1544" s="119" t="s">
        <v>53</v>
      </c>
      <c r="AP1544" s="117">
        <v>1</v>
      </c>
      <c r="AQ1544" s="10">
        <v>12857.142857142857</v>
      </c>
      <c r="AR1544" s="98">
        <f t="shared" si="149"/>
        <v>1.2217329854316153E-5</v>
      </c>
      <c r="AS1544" s="119" t="s">
        <v>53</v>
      </c>
      <c r="AT1544" s="117">
        <v>1</v>
      </c>
      <c r="AU1544" s="10">
        <v>12857.142857142857</v>
      </c>
      <c r="AV1544" s="8"/>
    </row>
    <row r="1545" spans="1:48" x14ac:dyDescent="0.25">
      <c r="A1545" s="6">
        <v>11544</v>
      </c>
      <c r="B1545" s="6">
        <v>450172</v>
      </c>
      <c r="C1545" s="6">
        <v>5425005</v>
      </c>
      <c r="D1545" s="205">
        <v>7</v>
      </c>
      <c r="E1545" s="6" t="s">
        <v>212</v>
      </c>
      <c r="F1545" s="6">
        <v>1</v>
      </c>
      <c r="G1545" s="6">
        <v>150</v>
      </c>
      <c r="H1545" s="6">
        <v>150</v>
      </c>
      <c r="I1545" s="6">
        <v>130</v>
      </c>
      <c r="J1545" s="6">
        <f t="shared" si="144"/>
        <v>19500</v>
      </c>
      <c r="K1545" s="6"/>
      <c r="L1545" s="84">
        <f t="shared" si="146"/>
        <v>19897.959183673469</v>
      </c>
      <c r="M1545" s="7"/>
      <c r="N1545" s="7"/>
      <c r="O1545" s="7"/>
      <c r="P1545" s="7"/>
      <c r="Q1545" s="7"/>
      <c r="R1545" s="7"/>
      <c r="S1545" s="119" t="s">
        <v>54</v>
      </c>
      <c r="T1545" s="117">
        <v>1</v>
      </c>
      <c r="U1545" s="10">
        <v>0</v>
      </c>
      <c r="V1545" s="98">
        <f t="shared" si="147"/>
        <v>0</v>
      </c>
      <c r="W1545" s="119" t="s">
        <v>54</v>
      </c>
      <c r="X1545" s="117">
        <v>1</v>
      </c>
      <c r="Y1545" s="10">
        <v>0</v>
      </c>
      <c r="Z1545" s="98"/>
      <c r="AA1545" s="9">
        <v>1652</v>
      </c>
      <c r="AB1545" s="119" t="s">
        <v>54</v>
      </c>
      <c r="AC1545" s="117">
        <v>1</v>
      </c>
      <c r="AD1545" s="10">
        <v>0</v>
      </c>
      <c r="AE1545" s="110">
        <f>(Tabelle1[[#This Row],[gesamter Wärmebedarf unter Berücksichtigung Wirkungsgrad Gasfeuerungsanlage (Gas) '[kWh/a'] 2030]]*0.7)/8760</f>
        <v>0</v>
      </c>
      <c r="AF1545" s="8">
        <f t="shared" si="145"/>
        <v>0</v>
      </c>
      <c r="AG1545" s="119" t="s">
        <v>54</v>
      </c>
      <c r="AH1545" s="117">
        <v>1</v>
      </c>
      <c r="AI1545" s="10">
        <v>0</v>
      </c>
      <c r="AJ1545" s="98">
        <f t="shared" si="148"/>
        <v>0</v>
      </c>
      <c r="AK1545" s="119" t="s">
        <v>54</v>
      </c>
      <c r="AL1545" s="117">
        <v>1</v>
      </c>
      <c r="AM1545" s="10">
        <v>0</v>
      </c>
      <c r="AN1545" s="98"/>
      <c r="AO1545" s="119" t="s">
        <v>54</v>
      </c>
      <c r="AP1545" s="117">
        <v>1</v>
      </c>
      <c r="AQ1545" s="10">
        <v>0</v>
      </c>
      <c r="AR1545" s="98">
        <f t="shared" si="149"/>
        <v>0</v>
      </c>
      <c r="AS1545" s="119" t="s">
        <v>54</v>
      </c>
      <c r="AT1545" s="117">
        <v>1</v>
      </c>
      <c r="AU1545" s="10">
        <v>0</v>
      </c>
      <c r="AV1545" s="8"/>
    </row>
    <row r="1546" spans="1:48" x14ac:dyDescent="0.25">
      <c r="A1546" s="6">
        <v>11545</v>
      </c>
      <c r="B1546" s="6">
        <v>450175</v>
      </c>
      <c r="C1546" s="6">
        <v>5425002</v>
      </c>
      <c r="D1546" s="205">
        <v>8</v>
      </c>
      <c r="E1546" s="6" t="s">
        <v>212</v>
      </c>
      <c r="F1546" s="6">
        <v>1</v>
      </c>
      <c r="G1546" s="6">
        <v>150</v>
      </c>
      <c r="H1546" s="6">
        <v>150</v>
      </c>
      <c r="I1546" s="6">
        <v>100</v>
      </c>
      <c r="J1546" s="6">
        <f t="shared" si="144"/>
        <v>15000</v>
      </c>
      <c r="K1546" s="6"/>
      <c r="L1546" s="84">
        <f t="shared" si="146"/>
        <v>15306.122448979591</v>
      </c>
      <c r="M1546" s="7"/>
      <c r="N1546" s="7"/>
      <c r="O1546" s="7"/>
      <c r="P1546" s="7"/>
      <c r="Q1546" s="7"/>
      <c r="R1546" s="7"/>
      <c r="S1546" s="119" t="s">
        <v>54</v>
      </c>
      <c r="T1546" s="117">
        <v>1</v>
      </c>
      <c r="U1546" s="10">
        <v>0</v>
      </c>
      <c r="V1546" s="98">
        <f t="shared" si="147"/>
        <v>0</v>
      </c>
      <c r="W1546" s="119" t="s">
        <v>54</v>
      </c>
      <c r="X1546" s="117">
        <v>1</v>
      </c>
      <c r="Y1546" s="10">
        <v>0</v>
      </c>
      <c r="Z1546" s="98"/>
      <c r="AA1546" s="9">
        <v>1103</v>
      </c>
      <c r="AB1546" s="119" t="s">
        <v>54</v>
      </c>
      <c r="AC1546" s="117">
        <v>1</v>
      </c>
      <c r="AD1546" s="10">
        <v>0</v>
      </c>
      <c r="AE1546" s="110">
        <f>(Tabelle1[[#This Row],[gesamter Wärmebedarf unter Berücksichtigung Wirkungsgrad Gasfeuerungsanlage (Gas) '[kWh/a'] 2030]]*0.7)/8760</f>
        <v>0</v>
      </c>
      <c r="AF1546" s="8">
        <f t="shared" si="145"/>
        <v>0</v>
      </c>
      <c r="AG1546" s="119" t="s">
        <v>54</v>
      </c>
      <c r="AH1546" s="117">
        <v>1</v>
      </c>
      <c r="AI1546" s="10">
        <v>0</v>
      </c>
      <c r="AJ1546" s="98">
        <f t="shared" si="148"/>
        <v>0</v>
      </c>
      <c r="AK1546" s="119" t="s">
        <v>54</v>
      </c>
      <c r="AL1546" s="117">
        <v>1</v>
      </c>
      <c r="AM1546" s="10">
        <v>0</v>
      </c>
      <c r="AN1546" s="98"/>
      <c r="AO1546" s="119" t="s">
        <v>54</v>
      </c>
      <c r="AP1546" s="117">
        <v>1</v>
      </c>
      <c r="AQ1546" s="10">
        <v>0</v>
      </c>
      <c r="AR1546" s="98">
        <f t="shared" si="149"/>
        <v>0</v>
      </c>
      <c r="AS1546" s="119" t="s">
        <v>54</v>
      </c>
      <c r="AT1546" s="117">
        <v>1</v>
      </c>
      <c r="AU1546" s="10">
        <v>0</v>
      </c>
      <c r="AV1546" s="8"/>
    </row>
    <row r="1547" spans="1:48" x14ac:dyDescent="0.25">
      <c r="A1547" s="6">
        <v>11546</v>
      </c>
      <c r="B1547" s="6">
        <v>450179</v>
      </c>
      <c r="C1547" s="6">
        <v>5424999</v>
      </c>
      <c r="D1547" s="205">
        <v>7</v>
      </c>
      <c r="E1547" s="6" t="s">
        <v>211</v>
      </c>
      <c r="F1547" s="6">
        <v>2</v>
      </c>
      <c r="G1547" s="6">
        <v>112</v>
      </c>
      <c r="H1547" s="6">
        <v>224</v>
      </c>
      <c r="I1547" s="6">
        <v>110</v>
      </c>
      <c r="J1547" s="6">
        <f t="shared" si="144"/>
        <v>24640</v>
      </c>
      <c r="K1547" s="6"/>
      <c r="L1547" s="84">
        <f t="shared" si="146"/>
        <v>25142.857142857145</v>
      </c>
      <c r="M1547" s="7"/>
      <c r="N1547" s="7"/>
      <c r="O1547" s="7"/>
      <c r="P1547" s="7"/>
      <c r="Q1547" s="7"/>
      <c r="R1547" s="7"/>
      <c r="S1547" s="119" t="s">
        <v>53</v>
      </c>
      <c r="T1547" s="117">
        <v>2</v>
      </c>
      <c r="U1547" s="10">
        <v>25142.857142857145</v>
      </c>
      <c r="V1547" s="98">
        <f t="shared" si="147"/>
        <v>5.0278589091374486E-5</v>
      </c>
      <c r="W1547" s="119" t="s">
        <v>53</v>
      </c>
      <c r="X1547" s="117">
        <v>2</v>
      </c>
      <c r="Y1547" s="10">
        <v>25142.857142857145</v>
      </c>
      <c r="Z1547" s="98"/>
      <c r="AA1547" s="9">
        <v>1202</v>
      </c>
      <c r="AB1547" s="119" t="s">
        <v>53</v>
      </c>
      <c r="AC1547" s="117">
        <v>2</v>
      </c>
      <c r="AD1547" s="10">
        <v>25142.857142857145</v>
      </c>
      <c r="AE1547" s="110">
        <f>(Tabelle1[[#This Row],[gesamter Wärmebedarf unter Berücksichtigung Wirkungsgrad Gasfeuerungsanlage (Gas) '[kWh/a'] 2030]]*0.7)/8760</f>
        <v>2.0091324200913241</v>
      </c>
      <c r="AF1547" s="8">
        <f t="shared" si="145"/>
        <v>4.8608530748291453E-5</v>
      </c>
      <c r="AG1547" s="119" t="s">
        <v>53</v>
      </c>
      <c r="AH1547" s="117">
        <v>2</v>
      </c>
      <c r="AI1547" s="10">
        <v>25142.857142857145</v>
      </c>
      <c r="AJ1547" s="98">
        <f t="shared" si="148"/>
        <v>2.3891667270662704E-5</v>
      </c>
      <c r="AK1547" s="119" t="s">
        <v>53</v>
      </c>
      <c r="AL1547" s="117">
        <v>2</v>
      </c>
      <c r="AM1547" s="10">
        <v>25142.857142857145</v>
      </c>
      <c r="AN1547" s="98"/>
      <c r="AO1547" s="119" t="s">
        <v>53</v>
      </c>
      <c r="AP1547" s="117">
        <v>2</v>
      </c>
      <c r="AQ1547" s="10">
        <v>25142.857142857145</v>
      </c>
      <c r="AR1547" s="98">
        <f t="shared" si="149"/>
        <v>2.3891667270662704E-5</v>
      </c>
      <c r="AS1547" s="119" t="s">
        <v>53</v>
      </c>
      <c r="AT1547" s="117">
        <v>2</v>
      </c>
      <c r="AU1547" s="10">
        <v>25142.857142857145</v>
      </c>
      <c r="AV1547" s="8"/>
    </row>
    <row r="1548" spans="1:48" x14ac:dyDescent="0.25">
      <c r="A1548" s="6">
        <v>11547</v>
      </c>
      <c r="B1548" s="6">
        <v>450182</v>
      </c>
      <c r="C1548" s="6">
        <v>5424996</v>
      </c>
      <c r="D1548" s="205">
        <v>8</v>
      </c>
      <c r="E1548" s="6" t="s">
        <v>195</v>
      </c>
      <c r="F1548" s="6">
        <v>1</v>
      </c>
      <c r="G1548" s="6">
        <v>90</v>
      </c>
      <c r="H1548" s="6">
        <v>90</v>
      </c>
      <c r="I1548" s="6">
        <v>110</v>
      </c>
      <c r="J1548" s="6">
        <f t="shared" si="144"/>
        <v>9900</v>
      </c>
      <c r="K1548" s="6"/>
      <c r="L1548" s="84">
        <f t="shared" si="146"/>
        <v>10102.040816326531</v>
      </c>
      <c r="M1548" s="7"/>
      <c r="N1548" s="7"/>
      <c r="O1548" s="7"/>
      <c r="P1548" s="7"/>
      <c r="Q1548" s="7"/>
      <c r="R1548" s="7"/>
      <c r="S1548" s="119" t="s">
        <v>54</v>
      </c>
      <c r="T1548" s="117">
        <v>1</v>
      </c>
      <c r="U1548" s="10">
        <v>0</v>
      </c>
      <c r="V1548" s="98">
        <f t="shared" si="147"/>
        <v>0</v>
      </c>
      <c r="W1548" s="119" t="s">
        <v>54</v>
      </c>
      <c r="X1548" s="117">
        <v>1</v>
      </c>
      <c r="Y1548" s="10">
        <v>0</v>
      </c>
      <c r="Z1548" s="98"/>
      <c r="AA1548" s="9">
        <v>1680</v>
      </c>
      <c r="AB1548" s="119" t="s">
        <v>54</v>
      </c>
      <c r="AC1548" s="117">
        <v>1</v>
      </c>
      <c r="AD1548" s="10">
        <v>0</v>
      </c>
      <c r="AE1548" s="110">
        <f>(Tabelle1[[#This Row],[gesamter Wärmebedarf unter Berücksichtigung Wirkungsgrad Gasfeuerungsanlage (Gas) '[kWh/a'] 2030]]*0.7)/8760</f>
        <v>0</v>
      </c>
      <c r="AF1548" s="8">
        <f t="shared" si="145"/>
        <v>0</v>
      </c>
      <c r="AG1548" s="119" t="s">
        <v>54</v>
      </c>
      <c r="AH1548" s="117">
        <v>1</v>
      </c>
      <c r="AI1548" s="10">
        <v>0</v>
      </c>
      <c r="AJ1548" s="98">
        <f t="shared" si="148"/>
        <v>0</v>
      </c>
      <c r="AK1548" s="119" t="s">
        <v>54</v>
      </c>
      <c r="AL1548" s="117">
        <v>1</v>
      </c>
      <c r="AM1548" s="10">
        <v>0</v>
      </c>
      <c r="AN1548" s="98"/>
      <c r="AO1548" s="119" t="s">
        <v>54</v>
      </c>
      <c r="AP1548" s="117">
        <v>1</v>
      </c>
      <c r="AQ1548" s="10">
        <v>0</v>
      </c>
      <c r="AR1548" s="98">
        <f t="shared" si="149"/>
        <v>0</v>
      </c>
      <c r="AS1548" s="119" t="s">
        <v>54</v>
      </c>
      <c r="AT1548" s="117">
        <v>1</v>
      </c>
      <c r="AU1548" s="10">
        <v>0</v>
      </c>
      <c r="AV1548" s="8"/>
    </row>
    <row r="1549" spans="1:48" x14ac:dyDescent="0.25">
      <c r="A1549" s="6">
        <v>11548</v>
      </c>
      <c r="B1549" s="6">
        <v>450181</v>
      </c>
      <c r="C1549" s="6">
        <v>5425040</v>
      </c>
      <c r="D1549" s="205">
        <v>7</v>
      </c>
      <c r="E1549" s="6" t="s">
        <v>212</v>
      </c>
      <c r="F1549" s="6">
        <v>1</v>
      </c>
      <c r="G1549" s="6">
        <v>150</v>
      </c>
      <c r="H1549" s="6">
        <v>150</v>
      </c>
      <c r="I1549" s="6">
        <v>160</v>
      </c>
      <c r="J1549" s="6">
        <f t="shared" si="144"/>
        <v>24000</v>
      </c>
      <c r="K1549" s="6"/>
      <c r="L1549" s="84">
        <f t="shared" si="146"/>
        <v>24489.795918367348</v>
      </c>
      <c r="M1549" s="7"/>
      <c r="N1549" s="7"/>
      <c r="O1549" s="7"/>
      <c r="P1549" s="7"/>
      <c r="Q1549" s="7"/>
      <c r="R1549" s="7"/>
      <c r="S1549" s="119" t="s">
        <v>54</v>
      </c>
      <c r="T1549" s="117">
        <v>1</v>
      </c>
      <c r="U1549" s="10">
        <v>0</v>
      </c>
      <c r="V1549" s="98">
        <f t="shared" si="147"/>
        <v>0</v>
      </c>
      <c r="W1549" s="119" t="s">
        <v>54</v>
      </c>
      <c r="X1549" s="117">
        <v>1</v>
      </c>
      <c r="Y1549" s="10">
        <v>0</v>
      </c>
      <c r="Z1549" s="98"/>
      <c r="AA1549" s="9">
        <v>425</v>
      </c>
      <c r="AB1549" s="119" t="s">
        <v>54</v>
      </c>
      <c r="AC1549" s="117">
        <v>1</v>
      </c>
      <c r="AD1549" s="10">
        <v>0</v>
      </c>
      <c r="AE1549" s="110">
        <f>(Tabelle1[[#This Row],[gesamter Wärmebedarf unter Berücksichtigung Wirkungsgrad Gasfeuerungsanlage (Gas) '[kWh/a'] 2030]]*0.7)/8760</f>
        <v>0</v>
      </c>
      <c r="AF1549" s="8">
        <f t="shared" si="145"/>
        <v>0</v>
      </c>
      <c r="AG1549" s="119" t="s">
        <v>54</v>
      </c>
      <c r="AH1549" s="117">
        <v>1</v>
      </c>
      <c r="AI1549" s="10">
        <v>0</v>
      </c>
      <c r="AJ1549" s="98">
        <f t="shared" si="148"/>
        <v>0</v>
      </c>
      <c r="AK1549" s="119" t="s">
        <v>54</v>
      </c>
      <c r="AL1549" s="117">
        <v>1</v>
      </c>
      <c r="AM1549" s="10">
        <v>0</v>
      </c>
      <c r="AN1549" s="98"/>
      <c r="AO1549" s="119" t="s">
        <v>54</v>
      </c>
      <c r="AP1549" s="117">
        <v>1</v>
      </c>
      <c r="AQ1549" s="10">
        <v>0</v>
      </c>
      <c r="AR1549" s="98">
        <f t="shared" si="149"/>
        <v>0</v>
      </c>
      <c r="AS1549" s="119" t="s">
        <v>54</v>
      </c>
      <c r="AT1549" s="117">
        <v>1</v>
      </c>
      <c r="AU1549" s="10">
        <v>0</v>
      </c>
      <c r="AV1549" s="8"/>
    </row>
    <row r="1550" spans="1:48" x14ac:dyDescent="0.25">
      <c r="A1550" s="6">
        <v>11549</v>
      </c>
      <c r="B1550" s="6">
        <v>450185</v>
      </c>
      <c r="C1550" s="6">
        <v>5425036</v>
      </c>
      <c r="D1550" s="205">
        <v>7</v>
      </c>
      <c r="E1550" s="6" t="s">
        <v>211</v>
      </c>
      <c r="F1550" s="6">
        <v>2</v>
      </c>
      <c r="G1550" s="6">
        <v>112</v>
      </c>
      <c r="H1550" s="6">
        <v>224</v>
      </c>
      <c r="I1550" s="6">
        <v>170</v>
      </c>
      <c r="J1550" s="6">
        <f t="shared" si="144"/>
        <v>38080</v>
      </c>
      <c r="K1550" s="6"/>
      <c r="L1550" s="84">
        <f t="shared" si="146"/>
        <v>38857.142857142855</v>
      </c>
      <c r="M1550" s="7"/>
      <c r="N1550" s="7"/>
      <c r="O1550" s="7"/>
      <c r="P1550" s="7"/>
      <c r="Q1550" s="7"/>
      <c r="R1550" s="7"/>
      <c r="S1550" s="119" t="s">
        <v>54</v>
      </c>
      <c r="T1550" s="117">
        <v>2</v>
      </c>
      <c r="U1550" s="10">
        <v>0</v>
      </c>
      <c r="V1550" s="98">
        <f t="shared" si="147"/>
        <v>0</v>
      </c>
      <c r="W1550" s="119" t="s">
        <v>54</v>
      </c>
      <c r="X1550" s="117">
        <v>2</v>
      </c>
      <c r="Y1550" s="10">
        <v>0</v>
      </c>
      <c r="Z1550" s="98"/>
      <c r="AA1550" s="9">
        <v>595</v>
      </c>
      <c r="AB1550" s="119" t="s">
        <v>54</v>
      </c>
      <c r="AC1550" s="117">
        <v>2</v>
      </c>
      <c r="AD1550" s="10">
        <v>0</v>
      </c>
      <c r="AE1550" s="110">
        <f>(Tabelle1[[#This Row],[gesamter Wärmebedarf unter Berücksichtigung Wirkungsgrad Gasfeuerungsanlage (Gas) '[kWh/a'] 2030]]*0.7)/8760</f>
        <v>0</v>
      </c>
      <c r="AF1550" s="8">
        <f t="shared" si="145"/>
        <v>0</v>
      </c>
      <c r="AG1550" s="119" t="s">
        <v>54</v>
      </c>
      <c r="AH1550" s="117">
        <v>2</v>
      </c>
      <c r="AI1550" s="10">
        <v>0</v>
      </c>
      <c r="AJ1550" s="98">
        <f t="shared" si="148"/>
        <v>0</v>
      </c>
      <c r="AK1550" s="119" t="s">
        <v>54</v>
      </c>
      <c r="AL1550" s="117">
        <v>2</v>
      </c>
      <c r="AM1550" s="10">
        <v>0</v>
      </c>
      <c r="AN1550" s="98"/>
      <c r="AO1550" s="119" t="s">
        <v>54</v>
      </c>
      <c r="AP1550" s="117">
        <v>2</v>
      </c>
      <c r="AQ1550" s="10">
        <v>0</v>
      </c>
      <c r="AR1550" s="98">
        <f t="shared" si="149"/>
        <v>0</v>
      </c>
      <c r="AS1550" s="119" t="s">
        <v>54</v>
      </c>
      <c r="AT1550" s="117">
        <v>2</v>
      </c>
      <c r="AU1550" s="10">
        <v>0</v>
      </c>
      <c r="AV1550" s="8"/>
    </row>
    <row r="1551" spans="1:48" x14ac:dyDescent="0.25">
      <c r="A1551" s="6">
        <v>11550</v>
      </c>
      <c r="B1551" s="6">
        <v>450188</v>
      </c>
      <c r="C1551" s="6">
        <v>5425034</v>
      </c>
      <c r="D1551" s="205">
        <v>7</v>
      </c>
      <c r="E1551" s="6" t="s">
        <v>212</v>
      </c>
      <c r="F1551" s="6">
        <v>1</v>
      </c>
      <c r="G1551" s="6">
        <v>150</v>
      </c>
      <c r="H1551" s="6">
        <v>150</v>
      </c>
      <c r="I1551" s="6">
        <v>210</v>
      </c>
      <c r="J1551" s="6">
        <f t="shared" si="144"/>
        <v>31500</v>
      </c>
      <c r="K1551" s="6"/>
      <c r="L1551" s="84">
        <f t="shared" si="146"/>
        <v>32142.857142857145</v>
      </c>
      <c r="M1551" s="7"/>
      <c r="N1551" s="7"/>
      <c r="O1551" s="7"/>
      <c r="P1551" s="7"/>
      <c r="Q1551" s="7"/>
      <c r="R1551" s="7"/>
      <c r="S1551" s="119" t="s">
        <v>53</v>
      </c>
      <c r="T1551" s="117">
        <v>1</v>
      </c>
      <c r="U1551" s="10">
        <v>32142.857142857145</v>
      </c>
      <c r="V1551" s="98">
        <f t="shared" si="147"/>
        <v>6.4276605372495791E-5</v>
      </c>
      <c r="W1551" s="119" t="s">
        <v>53</v>
      </c>
      <c r="X1551" s="117">
        <v>1</v>
      </c>
      <c r="Y1551" s="10">
        <v>32142.857142857145</v>
      </c>
      <c r="Z1551" s="98"/>
      <c r="AA1551" s="9">
        <v>824</v>
      </c>
      <c r="AB1551" s="119" t="s">
        <v>53</v>
      </c>
      <c r="AC1551" s="117">
        <v>1</v>
      </c>
      <c r="AD1551" s="10">
        <v>32142.857142857145</v>
      </c>
      <c r="AE1551" s="110">
        <f>(Tabelle1[[#This Row],[gesamter Wärmebedarf unter Berücksichtigung Wirkungsgrad Gasfeuerungsanlage (Gas) '[kWh/a'] 2030]]*0.7)/8760</f>
        <v>2.5684931506849313</v>
      </c>
      <c r="AF1551" s="8">
        <f t="shared" si="145"/>
        <v>6.2141587604349862E-5</v>
      </c>
      <c r="AG1551" s="119" t="s">
        <v>53</v>
      </c>
      <c r="AH1551" s="117">
        <v>1</v>
      </c>
      <c r="AI1551" s="10">
        <v>32142.857142857145</v>
      </c>
      <c r="AJ1551" s="98">
        <f t="shared" si="148"/>
        <v>3.0543324635790393E-5</v>
      </c>
      <c r="AK1551" s="119" t="s">
        <v>53</v>
      </c>
      <c r="AL1551" s="117">
        <v>1</v>
      </c>
      <c r="AM1551" s="10">
        <v>32142.857142857145</v>
      </c>
      <c r="AN1551" s="98"/>
      <c r="AO1551" s="119" t="s">
        <v>53</v>
      </c>
      <c r="AP1551" s="117">
        <v>1</v>
      </c>
      <c r="AQ1551" s="10">
        <v>32142.857142857145</v>
      </c>
      <c r="AR1551" s="98">
        <f t="shared" si="149"/>
        <v>3.0543324635790393E-5</v>
      </c>
      <c r="AS1551" s="119" t="s">
        <v>53</v>
      </c>
      <c r="AT1551" s="117">
        <v>1</v>
      </c>
      <c r="AU1551" s="10">
        <v>32142.857142857145</v>
      </c>
      <c r="AV1551" s="8"/>
    </row>
    <row r="1552" spans="1:48" x14ac:dyDescent="0.25">
      <c r="A1552" s="6">
        <v>11551</v>
      </c>
      <c r="B1552" s="6">
        <v>450193</v>
      </c>
      <c r="C1552" s="6">
        <v>5425030</v>
      </c>
      <c r="D1552" s="205">
        <v>7</v>
      </c>
      <c r="E1552" s="6" t="s">
        <v>212</v>
      </c>
      <c r="F1552" s="6">
        <v>1</v>
      </c>
      <c r="G1552" s="6">
        <v>150</v>
      </c>
      <c r="H1552" s="6">
        <v>150</v>
      </c>
      <c r="I1552" s="6">
        <v>300</v>
      </c>
      <c r="J1552" s="6">
        <f t="shared" si="144"/>
        <v>45000</v>
      </c>
      <c r="K1552" s="6"/>
      <c r="L1552" s="84">
        <f t="shared" si="146"/>
        <v>45918.36734693878</v>
      </c>
      <c r="M1552" s="7"/>
      <c r="N1552" s="7"/>
      <c r="O1552" s="7"/>
      <c r="P1552" s="7"/>
      <c r="Q1552" s="7"/>
      <c r="R1552" s="7"/>
      <c r="S1552" s="119" t="s">
        <v>54</v>
      </c>
      <c r="T1552" s="117">
        <v>1</v>
      </c>
      <c r="U1552" s="10">
        <v>0</v>
      </c>
      <c r="V1552" s="98">
        <f t="shared" si="147"/>
        <v>0</v>
      </c>
      <c r="W1552" s="119" t="s">
        <v>54</v>
      </c>
      <c r="X1552" s="117">
        <v>1</v>
      </c>
      <c r="Y1552" s="10">
        <v>0</v>
      </c>
      <c r="Z1552" s="98"/>
      <c r="AA1552" s="9">
        <v>35</v>
      </c>
      <c r="AB1552" s="119" t="s">
        <v>54</v>
      </c>
      <c r="AC1552" s="117">
        <v>1</v>
      </c>
      <c r="AD1552" s="10">
        <v>0</v>
      </c>
      <c r="AE1552" s="110">
        <f>(Tabelle1[[#This Row],[gesamter Wärmebedarf unter Berücksichtigung Wirkungsgrad Gasfeuerungsanlage (Gas) '[kWh/a'] 2030]]*0.7)/8760</f>
        <v>0</v>
      </c>
      <c r="AF1552" s="8">
        <f t="shared" si="145"/>
        <v>0</v>
      </c>
      <c r="AG1552" s="119" t="s">
        <v>54</v>
      </c>
      <c r="AH1552" s="117">
        <v>1</v>
      </c>
      <c r="AI1552" s="10">
        <v>0</v>
      </c>
      <c r="AJ1552" s="98">
        <f t="shared" si="148"/>
        <v>0</v>
      </c>
      <c r="AK1552" s="119" t="s">
        <v>54</v>
      </c>
      <c r="AL1552" s="117">
        <v>1</v>
      </c>
      <c r="AM1552" s="10">
        <v>0</v>
      </c>
      <c r="AN1552" s="98"/>
      <c r="AO1552" s="119" t="s">
        <v>54</v>
      </c>
      <c r="AP1552" s="117">
        <v>1</v>
      </c>
      <c r="AQ1552" s="10">
        <v>0</v>
      </c>
      <c r="AR1552" s="98">
        <f t="shared" si="149"/>
        <v>0</v>
      </c>
      <c r="AS1552" s="119" t="s">
        <v>54</v>
      </c>
      <c r="AT1552" s="117">
        <v>1</v>
      </c>
      <c r="AU1552" s="10">
        <v>0</v>
      </c>
      <c r="AV1552" s="8"/>
    </row>
    <row r="1553" spans="1:48" x14ac:dyDescent="0.25">
      <c r="A1553" s="6">
        <v>11552</v>
      </c>
      <c r="B1553" s="6">
        <v>450196</v>
      </c>
      <c r="C1553" s="6">
        <v>5425026</v>
      </c>
      <c r="D1553" s="205">
        <v>8</v>
      </c>
      <c r="E1553" s="6" t="s">
        <v>212</v>
      </c>
      <c r="F1553" s="6">
        <v>1</v>
      </c>
      <c r="G1553" s="6">
        <v>150</v>
      </c>
      <c r="H1553" s="6">
        <v>150</v>
      </c>
      <c r="I1553" s="6">
        <v>110</v>
      </c>
      <c r="J1553" s="6">
        <f t="shared" si="144"/>
        <v>16500</v>
      </c>
      <c r="K1553" s="6"/>
      <c r="L1553" s="84">
        <f t="shared" si="146"/>
        <v>16836.734693877552</v>
      </c>
      <c r="M1553" s="7"/>
      <c r="N1553" s="7"/>
      <c r="O1553" s="7"/>
      <c r="P1553" s="7"/>
      <c r="Q1553" s="7"/>
      <c r="R1553" s="7"/>
      <c r="S1553" s="119" t="s">
        <v>54</v>
      </c>
      <c r="T1553" s="117">
        <v>1</v>
      </c>
      <c r="U1553" s="10">
        <v>0</v>
      </c>
      <c r="V1553" s="98">
        <f t="shared" si="147"/>
        <v>0</v>
      </c>
      <c r="W1553" s="119" t="s">
        <v>54</v>
      </c>
      <c r="X1553" s="117">
        <v>1</v>
      </c>
      <c r="Y1553" s="10">
        <v>0</v>
      </c>
      <c r="Z1553" s="98"/>
      <c r="AA1553" s="9">
        <v>964</v>
      </c>
      <c r="AB1553" s="119" t="s">
        <v>54</v>
      </c>
      <c r="AC1553" s="117">
        <v>1</v>
      </c>
      <c r="AD1553" s="10">
        <v>0</v>
      </c>
      <c r="AE1553" s="110">
        <f>(Tabelle1[[#This Row],[gesamter Wärmebedarf unter Berücksichtigung Wirkungsgrad Gasfeuerungsanlage (Gas) '[kWh/a'] 2030]]*0.7)/8760</f>
        <v>0</v>
      </c>
      <c r="AF1553" s="8">
        <f t="shared" si="145"/>
        <v>0</v>
      </c>
      <c r="AG1553" s="119" t="s">
        <v>54</v>
      </c>
      <c r="AH1553" s="117">
        <v>1</v>
      </c>
      <c r="AI1553" s="10">
        <v>0</v>
      </c>
      <c r="AJ1553" s="98">
        <f t="shared" si="148"/>
        <v>0</v>
      </c>
      <c r="AK1553" s="119" t="s">
        <v>54</v>
      </c>
      <c r="AL1553" s="117">
        <v>1</v>
      </c>
      <c r="AM1553" s="10">
        <v>0</v>
      </c>
      <c r="AN1553" s="98"/>
      <c r="AO1553" s="119" t="s">
        <v>54</v>
      </c>
      <c r="AP1553" s="117">
        <v>1</v>
      </c>
      <c r="AQ1553" s="10">
        <v>0</v>
      </c>
      <c r="AR1553" s="98">
        <f t="shared" si="149"/>
        <v>0</v>
      </c>
      <c r="AS1553" s="119" t="s">
        <v>54</v>
      </c>
      <c r="AT1553" s="117">
        <v>1</v>
      </c>
      <c r="AU1553" s="10">
        <v>0</v>
      </c>
      <c r="AV1553" s="8"/>
    </row>
    <row r="1554" spans="1:48" x14ac:dyDescent="0.25">
      <c r="A1554" s="6">
        <v>11553</v>
      </c>
      <c r="B1554" s="6">
        <v>450200</v>
      </c>
      <c r="C1554" s="6">
        <v>5425023</v>
      </c>
      <c r="D1554" s="205">
        <v>8</v>
      </c>
      <c r="E1554" s="6" t="s">
        <v>212</v>
      </c>
      <c r="F1554" s="6">
        <v>1</v>
      </c>
      <c r="G1554" s="6">
        <v>150</v>
      </c>
      <c r="H1554" s="6">
        <v>150</v>
      </c>
      <c r="I1554" s="6">
        <v>140</v>
      </c>
      <c r="J1554" s="6">
        <f t="shared" si="144"/>
        <v>21000</v>
      </c>
      <c r="K1554" s="6"/>
      <c r="L1554" s="84">
        <f t="shared" si="146"/>
        <v>21428.571428571428</v>
      </c>
      <c r="M1554" s="7"/>
      <c r="N1554" s="7"/>
      <c r="O1554" s="7"/>
      <c r="P1554" s="7"/>
      <c r="Q1554" s="7"/>
      <c r="R1554" s="7"/>
      <c r="S1554" s="119" t="s">
        <v>54</v>
      </c>
      <c r="T1554" s="117">
        <v>1</v>
      </c>
      <c r="U1554" s="10">
        <v>0</v>
      </c>
      <c r="V1554" s="98">
        <f t="shared" si="147"/>
        <v>0</v>
      </c>
      <c r="W1554" s="119" t="s">
        <v>54</v>
      </c>
      <c r="X1554" s="117">
        <v>1</v>
      </c>
      <c r="Y1554" s="10">
        <v>0</v>
      </c>
      <c r="Z1554" s="98"/>
      <c r="AA1554" s="9">
        <v>1447</v>
      </c>
      <c r="AB1554" s="119" t="s">
        <v>54</v>
      </c>
      <c r="AC1554" s="117">
        <v>1</v>
      </c>
      <c r="AD1554" s="10">
        <v>0</v>
      </c>
      <c r="AE1554" s="110">
        <f>(Tabelle1[[#This Row],[gesamter Wärmebedarf unter Berücksichtigung Wirkungsgrad Gasfeuerungsanlage (Gas) '[kWh/a'] 2030]]*0.7)/8760</f>
        <v>0</v>
      </c>
      <c r="AF1554" s="8">
        <f t="shared" si="145"/>
        <v>0</v>
      </c>
      <c r="AG1554" s="119" t="s">
        <v>54</v>
      </c>
      <c r="AH1554" s="117">
        <v>1</v>
      </c>
      <c r="AI1554" s="10">
        <v>0</v>
      </c>
      <c r="AJ1554" s="98">
        <f t="shared" si="148"/>
        <v>0</v>
      </c>
      <c r="AK1554" s="119" t="s">
        <v>54</v>
      </c>
      <c r="AL1554" s="117">
        <v>1</v>
      </c>
      <c r="AM1554" s="10">
        <v>0</v>
      </c>
      <c r="AN1554" s="98"/>
      <c r="AO1554" s="119" t="s">
        <v>54</v>
      </c>
      <c r="AP1554" s="117">
        <v>1</v>
      </c>
      <c r="AQ1554" s="10">
        <v>0</v>
      </c>
      <c r="AR1554" s="98">
        <f t="shared" si="149"/>
        <v>0</v>
      </c>
      <c r="AS1554" s="119" t="s">
        <v>54</v>
      </c>
      <c r="AT1554" s="117">
        <v>1</v>
      </c>
      <c r="AU1554" s="10">
        <v>0</v>
      </c>
      <c r="AV1554" s="8"/>
    </row>
    <row r="1555" spans="1:48" x14ac:dyDescent="0.25">
      <c r="A1555" s="6">
        <v>11554</v>
      </c>
      <c r="B1555" s="6">
        <v>450204</v>
      </c>
      <c r="C1555" s="6">
        <v>5425019</v>
      </c>
      <c r="D1555" s="205">
        <v>8</v>
      </c>
      <c r="E1555" s="6" t="s">
        <v>195</v>
      </c>
      <c r="F1555" s="6">
        <v>1</v>
      </c>
      <c r="G1555" s="6">
        <v>90</v>
      </c>
      <c r="H1555" s="6">
        <v>90</v>
      </c>
      <c r="I1555" s="6">
        <v>190</v>
      </c>
      <c r="J1555" s="6">
        <f t="shared" si="144"/>
        <v>17100</v>
      </c>
      <c r="K1555" s="6"/>
      <c r="L1555" s="84">
        <f t="shared" si="146"/>
        <v>17448.979591836734</v>
      </c>
      <c r="M1555" s="7"/>
      <c r="N1555" s="7"/>
      <c r="O1555" s="7"/>
      <c r="P1555" s="7"/>
      <c r="Q1555" s="7"/>
      <c r="R1555" s="7"/>
      <c r="S1555" s="119" t="s">
        <v>53</v>
      </c>
      <c r="T1555" s="117">
        <v>1</v>
      </c>
      <c r="U1555" s="10">
        <v>17448.979591836734</v>
      </c>
      <c r="V1555" s="98">
        <f t="shared" si="147"/>
        <v>3.4893014345069138E-5</v>
      </c>
      <c r="W1555" s="119" t="s">
        <v>53</v>
      </c>
      <c r="X1555" s="117">
        <v>1</v>
      </c>
      <c r="Y1555" s="10">
        <v>17448.979591836734</v>
      </c>
      <c r="Z1555" s="98"/>
      <c r="AA1555" s="9">
        <v>965</v>
      </c>
      <c r="AB1555" s="119" t="s">
        <v>53</v>
      </c>
      <c r="AC1555" s="117">
        <v>1</v>
      </c>
      <c r="AD1555" s="10">
        <v>17448.979591836734</v>
      </c>
      <c r="AE1555" s="110">
        <f>(Tabelle1[[#This Row],[gesamter Wärmebedarf unter Berücksichtigung Wirkungsgrad Gasfeuerungsanlage (Gas) '[kWh/a'] 2030]]*0.7)/8760</f>
        <v>1.3943248532289627</v>
      </c>
      <c r="AF1555" s="8">
        <f t="shared" si="145"/>
        <v>3.3734004699504213E-5</v>
      </c>
      <c r="AG1555" s="119" t="s">
        <v>53</v>
      </c>
      <c r="AH1555" s="117">
        <v>1</v>
      </c>
      <c r="AI1555" s="10">
        <v>17448.979591836734</v>
      </c>
      <c r="AJ1555" s="98">
        <f t="shared" si="148"/>
        <v>1.6580661945143356E-5</v>
      </c>
      <c r="AK1555" s="119" t="s">
        <v>53</v>
      </c>
      <c r="AL1555" s="117">
        <v>1</v>
      </c>
      <c r="AM1555" s="10">
        <v>17448.979591836734</v>
      </c>
      <c r="AN1555" s="98"/>
      <c r="AO1555" s="119" t="s">
        <v>53</v>
      </c>
      <c r="AP1555" s="117">
        <v>1</v>
      </c>
      <c r="AQ1555" s="10">
        <v>17448.979591836734</v>
      </c>
      <c r="AR1555" s="98">
        <f t="shared" si="149"/>
        <v>1.6580661945143356E-5</v>
      </c>
      <c r="AS1555" s="119" t="s">
        <v>53</v>
      </c>
      <c r="AT1555" s="117">
        <v>1</v>
      </c>
      <c r="AU1555" s="10">
        <v>17448.979591836734</v>
      </c>
      <c r="AV1555" s="8"/>
    </row>
    <row r="1556" spans="1:48" x14ac:dyDescent="0.25">
      <c r="A1556" s="6">
        <v>11555</v>
      </c>
      <c r="B1556" s="6">
        <v>449895</v>
      </c>
      <c r="C1556" s="6">
        <v>5425145</v>
      </c>
      <c r="D1556" s="205">
        <v>10</v>
      </c>
      <c r="E1556" s="6" t="s">
        <v>195</v>
      </c>
      <c r="F1556" s="6">
        <v>1</v>
      </c>
      <c r="G1556" s="6">
        <v>90</v>
      </c>
      <c r="H1556" s="6">
        <v>90</v>
      </c>
      <c r="I1556" s="6">
        <v>120</v>
      </c>
      <c r="J1556" s="6">
        <f t="shared" si="144"/>
        <v>10800</v>
      </c>
      <c r="K1556" s="6"/>
      <c r="L1556" s="84">
        <f t="shared" si="146"/>
        <v>11020.408163265307</v>
      </c>
      <c r="M1556" s="7"/>
      <c r="N1556" s="7"/>
      <c r="O1556" s="7"/>
      <c r="P1556" s="7"/>
      <c r="Q1556" s="7"/>
      <c r="R1556" s="7"/>
      <c r="S1556" s="119" t="s">
        <v>53</v>
      </c>
      <c r="T1556" s="117">
        <v>1</v>
      </c>
      <c r="U1556" s="10">
        <v>11020.408163265307</v>
      </c>
      <c r="V1556" s="98">
        <f t="shared" si="147"/>
        <v>2.2037693270569986E-5</v>
      </c>
      <c r="W1556" s="119" t="s">
        <v>53</v>
      </c>
      <c r="X1556" s="117">
        <v>1</v>
      </c>
      <c r="Y1556" s="10">
        <v>11020.408163265307</v>
      </c>
      <c r="Z1556" s="98"/>
      <c r="AA1556" s="9">
        <v>1660</v>
      </c>
      <c r="AB1556" s="119" t="s">
        <v>53</v>
      </c>
      <c r="AC1556" s="117">
        <v>1</v>
      </c>
      <c r="AD1556" s="10">
        <v>11020.408163265307</v>
      </c>
      <c r="AE1556" s="110">
        <f>(Tabelle1[[#This Row],[gesamter Wärmebedarf unter Berücksichtigung Wirkungsgrad Gasfeuerungsanlage (Gas) '[kWh/a'] 2030]]*0.7)/8760</f>
        <v>0.88062622309197658</v>
      </c>
      <c r="AF1556" s="8">
        <f t="shared" si="145"/>
        <v>2.130568717863424E-5</v>
      </c>
      <c r="AG1556" s="119" t="s">
        <v>53</v>
      </c>
      <c r="AH1556" s="117">
        <v>1</v>
      </c>
      <c r="AI1556" s="10">
        <v>11020.408163265307</v>
      </c>
      <c r="AJ1556" s="98">
        <f t="shared" si="148"/>
        <v>1.0471997017985277E-5</v>
      </c>
      <c r="AK1556" s="119" t="s">
        <v>53</v>
      </c>
      <c r="AL1556" s="117">
        <v>1</v>
      </c>
      <c r="AM1556" s="10">
        <v>11020.408163265307</v>
      </c>
      <c r="AN1556" s="98"/>
      <c r="AO1556" s="119" t="s">
        <v>54</v>
      </c>
      <c r="AP1556" s="117">
        <v>1</v>
      </c>
      <c r="AQ1556" s="10">
        <v>0</v>
      </c>
      <c r="AR1556" s="98">
        <f t="shared" si="149"/>
        <v>0</v>
      </c>
      <c r="AS1556" s="119" t="s">
        <v>54</v>
      </c>
      <c r="AT1556" s="117">
        <v>1</v>
      </c>
      <c r="AU1556" s="10">
        <v>0</v>
      </c>
      <c r="AV1556" s="8"/>
    </row>
    <row r="1557" spans="1:48" x14ac:dyDescent="0.25">
      <c r="A1557" s="6">
        <v>11556</v>
      </c>
      <c r="B1557" s="6">
        <v>449900</v>
      </c>
      <c r="C1557" s="6">
        <v>5425150</v>
      </c>
      <c r="D1557" s="205">
        <v>10</v>
      </c>
      <c r="E1557" s="6" t="s">
        <v>211</v>
      </c>
      <c r="F1557" s="6">
        <v>2</v>
      </c>
      <c r="G1557" s="6">
        <v>112</v>
      </c>
      <c r="H1557" s="6">
        <v>224</v>
      </c>
      <c r="I1557" s="6">
        <v>250</v>
      </c>
      <c r="J1557" s="6">
        <f t="shared" si="144"/>
        <v>56000</v>
      </c>
      <c r="K1557" s="6"/>
      <c r="L1557" s="84">
        <f t="shared" si="146"/>
        <v>57142.857142857145</v>
      </c>
      <c r="M1557" s="7"/>
      <c r="N1557" s="7"/>
      <c r="O1557" s="7"/>
      <c r="P1557" s="7"/>
      <c r="Q1557" s="7"/>
      <c r="R1557" s="7"/>
      <c r="S1557" s="119" t="s">
        <v>53</v>
      </c>
      <c r="T1557" s="117">
        <v>2</v>
      </c>
      <c r="U1557" s="10">
        <v>57142.857142857145</v>
      </c>
      <c r="V1557" s="98">
        <f t="shared" si="147"/>
        <v>1.1426952066221473E-4</v>
      </c>
      <c r="W1557" s="119" t="s">
        <v>53</v>
      </c>
      <c r="X1557" s="117">
        <v>2</v>
      </c>
      <c r="Y1557" s="10">
        <v>57142.857142857145</v>
      </c>
      <c r="Z1557" s="98"/>
      <c r="AA1557" s="9">
        <v>987</v>
      </c>
      <c r="AB1557" s="119" t="s">
        <v>53</v>
      </c>
      <c r="AC1557" s="117">
        <v>2</v>
      </c>
      <c r="AD1557" s="10">
        <v>57142.857142857145</v>
      </c>
      <c r="AE1557" s="110">
        <f>(Tabelle1[[#This Row],[gesamter Wärmebedarf unter Berücksichtigung Wirkungsgrad Gasfeuerungsanlage (Gas) '[kWh/a'] 2030]]*0.7)/8760</f>
        <v>4.5662100456621006</v>
      </c>
      <c r="AF1557" s="8">
        <f t="shared" si="145"/>
        <v>1.1047393351884423E-4</v>
      </c>
      <c r="AG1557" s="119" t="s">
        <v>53</v>
      </c>
      <c r="AH1557" s="117">
        <v>2</v>
      </c>
      <c r="AI1557" s="10">
        <v>57142.857142857145</v>
      </c>
      <c r="AJ1557" s="98">
        <f t="shared" si="148"/>
        <v>5.4299243796960691E-5</v>
      </c>
      <c r="AK1557" s="119" t="s">
        <v>53</v>
      </c>
      <c r="AL1557" s="117">
        <v>2</v>
      </c>
      <c r="AM1557" s="10">
        <v>57142.857142857145</v>
      </c>
      <c r="AN1557" s="98"/>
      <c r="AO1557" s="119" t="s">
        <v>53</v>
      </c>
      <c r="AP1557" s="117">
        <v>2</v>
      </c>
      <c r="AQ1557" s="10">
        <v>57142.857142857145</v>
      </c>
      <c r="AR1557" s="98">
        <f t="shared" si="149"/>
        <v>5.4299243796960691E-5</v>
      </c>
      <c r="AS1557" s="119" t="s">
        <v>53</v>
      </c>
      <c r="AT1557" s="117">
        <v>2</v>
      </c>
      <c r="AU1557" s="10">
        <v>57142.857142857145</v>
      </c>
      <c r="AV1557" s="8"/>
    </row>
    <row r="1558" spans="1:48" x14ac:dyDescent="0.25">
      <c r="A1558" s="6">
        <v>11557</v>
      </c>
      <c r="B1558" s="6">
        <v>449924</v>
      </c>
      <c r="C1558" s="6">
        <v>5425180</v>
      </c>
      <c r="D1558" s="205">
        <v>11</v>
      </c>
      <c r="E1558" s="75" t="s">
        <v>210</v>
      </c>
      <c r="F1558" s="6">
        <v>6.73</v>
      </c>
      <c r="G1558" s="6">
        <v>70</v>
      </c>
      <c r="H1558" s="6">
        <v>471.1</v>
      </c>
      <c r="I1558" s="6">
        <v>240</v>
      </c>
      <c r="J1558" s="6">
        <f t="shared" si="144"/>
        <v>113064</v>
      </c>
      <c r="K1558" s="6"/>
      <c r="L1558" s="84">
        <f t="shared" si="146"/>
        <v>115371.42857142858</v>
      </c>
      <c r="M1558" s="7"/>
      <c r="N1558" s="7"/>
      <c r="O1558" s="7"/>
      <c r="P1558" s="7"/>
      <c r="Q1558" s="7"/>
      <c r="R1558" s="7"/>
      <c r="S1558" s="119" t="s">
        <v>54</v>
      </c>
      <c r="T1558" s="117">
        <v>6.73</v>
      </c>
      <c r="U1558" s="10">
        <v>0</v>
      </c>
      <c r="V1558" s="98">
        <f t="shared" si="147"/>
        <v>0</v>
      </c>
      <c r="W1558" s="119" t="s">
        <v>54</v>
      </c>
      <c r="X1558" s="117">
        <v>6.73</v>
      </c>
      <c r="Y1558" s="10">
        <v>0</v>
      </c>
      <c r="Z1558" s="98"/>
      <c r="AA1558" s="9">
        <v>1627</v>
      </c>
      <c r="AB1558" s="119" t="s">
        <v>54</v>
      </c>
      <c r="AC1558" s="117">
        <v>6.73</v>
      </c>
      <c r="AD1558" s="10">
        <v>0</v>
      </c>
      <c r="AE1558" s="110">
        <f>(Tabelle1[[#This Row],[gesamter Wärmebedarf unter Berücksichtigung Wirkungsgrad Gasfeuerungsanlage (Gas) '[kWh/a'] 2030]]*0.7)/8760</f>
        <v>0</v>
      </c>
      <c r="AF1558" s="8">
        <f t="shared" si="145"/>
        <v>0</v>
      </c>
      <c r="AG1558" s="119" t="s">
        <v>54</v>
      </c>
      <c r="AH1558" s="117">
        <v>6.73</v>
      </c>
      <c r="AI1558" s="10">
        <v>0</v>
      </c>
      <c r="AJ1558" s="98">
        <f t="shared" si="148"/>
        <v>0</v>
      </c>
      <c r="AK1558" s="119" t="s">
        <v>54</v>
      </c>
      <c r="AL1558" s="117">
        <v>6.73</v>
      </c>
      <c r="AM1558" s="10">
        <v>0</v>
      </c>
      <c r="AN1558" s="98"/>
      <c r="AO1558" s="119" t="s">
        <v>54</v>
      </c>
      <c r="AP1558" s="117">
        <v>6.73</v>
      </c>
      <c r="AQ1558" s="10">
        <v>0</v>
      </c>
      <c r="AR1558" s="98">
        <f t="shared" si="149"/>
        <v>0</v>
      </c>
      <c r="AS1558" s="119" t="s">
        <v>54</v>
      </c>
      <c r="AT1558" s="117">
        <v>6.73</v>
      </c>
      <c r="AU1558" s="10">
        <v>0</v>
      </c>
      <c r="AV1558" s="8"/>
    </row>
    <row r="1559" spans="1:48" x14ac:dyDescent="0.25">
      <c r="A1559" s="6">
        <v>11558</v>
      </c>
      <c r="B1559" s="6">
        <v>449948</v>
      </c>
      <c r="C1559" s="6">
        <v>5425203</v>
      </c>
      <c r="D1559" s="205">
        <v>13</v>
      </c>
      <c r="E1559" s="6" t="s">
        <v>212</v>
      </c>
      <c r="F1559" s="6">
        <v>1</v>
      </c>
      <c r="G1559" s="6">
        <v>150</v>
      </c>
      <c r="H1559" s="6">
        <v>150</v>
      </c>
      <c r="I1559" s="6">
        <v>230</v>
      </c>
      <c r="J1559" s="6">
        <f t="shared" si="144"/>
        <v>34500</v>
      </c>
      <c r="K1559" s="6"/>
      <c r="L1559" s="84">
        <f t="shared" si="146"/>
        <v>35204.081632653062</v>
      </c>
      <c r="M1559" s="7"/>
      <c r="N1559" s="7"/>
      <c r="O1559" s="7"/>
      <c r="P1559" s="7"/>
      <c r="Q1559" s="7"/>
      <c r="R1559" s="7"/>
      <c r="S1559" s="119" t="s">
        <v>54</v>
      </c>
      <c r="T1559" s="117">
        <v>1</v>
      </c>
      <c r="U1559" s="10">
        <v>0</v>
      </c>
      <c r="V1559" s="98">
        <f t="shared" si="147"/>
        <v>0</v>
      </c>
      <c r="W1559" s="119" t="s">
        <v>54</v>
      </c>
      <c r="X1559" s="117">
        <v>1</v>
      </c>
      <c r="Y1559" s="10">
        <v>0</v>
      </c>
      <c r="Z1559" s="98"/>
      <c r="AA1559" s="9">
        <v>1623</v>
      </c>
      <c r="AB1559" s="119" t="s">
        <v>54</v>
      </c>
      <c r="AC1559" s="117">
        <v>1</v>
      </c>
      <c r="AD1559" s="10">
        <v>0</v>
      </c>
      <c r="AE1559" s="110">
        <f>(Tabelle1[[#This Row],[gesamter Wärmebedarf unter Berücksichtigung Wirkungsgrad Gasfeuerungsanlage (Gas) '[kWh/a'] 2030]]*0.7)/8760</f>
        <v>0</v>
      </c>
      <c r="AF1559" s="8">
        <f t="shared" si="145"/>
        <v>0</v>
      </c>
      <c r="AG1559" s="119" t="s">
        <v>54</v>
      </c>
      <c r="AH1559" s="117">
        <v>1</v>
      </c>
      <c r="AI1559" s="10">
        <v>0</v>
      </c>
      <c r="AJ1559" s="98">
        <f t="shared" si="148"/>
        <v>0</v>
      </c>
      <c r="AK1559" s="119" t="s">
        <v>54</v>
      </c>
      <c r="AL1559" s="117">
        <v>1</v>
      </c>
      <c r="AM1559" s="10">
        <v>0</v>
      </c>
      <c r="AN1559" s="98"/>
      <c r="AO1559" s="119" t="s">
        <v>54</v>
      </c>
      <c r="AP1559" s="117">
        <v>1</v>
      </c>
      <c r="AQ1559" s="10">
        <v>0</v>
      </c>
      <c r="AR1559" s="98">
        <f t="shared" si="149"/>
        <v>0</v>
      </c>
      <c r="AS1559" s="119" t="s">
        <v>54</v>
      </c>
      <c r="AT1559" s="117">
        <v>1</v>
      </c>
      <c r="AU1559" s="10">
        <v>0</v>
      </c>
      <c r="AV1559" s="8"/>
    </row>
    <row r="1560" spans="1:48" x14ac:dyDescent="0.25">
      <c r="A1560" s="6">
        <v>11559</v>
      </c>
      <c r="B1560" s="6">
        <v>449958</v>
      </c>
      <c r="C1560" s="6">
        <v>5425211</v>
      </c>
      <c r="D1560" s="205">
        <v>13</v>
      </c>
      <c r="E1560" s="6" t="s">
        <v>212</v>
      </c>
      <c r="F1560" s="6">
        <v>1</v>
      </c>
      <c r="G1560" s="6">
        <v>150</v>
      </c>
      <c r="H1560" s="6">
        <v>150</v>
      </c>
      <c r="I1560" s="6">
        <v>200</v>
      </c>
      <c r="J1560" s="6">
        <f t="shared" si="144"/>
        <v>30000</v>
      </c>
      <c r="K1560" s="6"/>
      <c r="L1560" s="84">
        <f t="shared" si="146"/>
        <v>30612.244897959183</v>
      </c>
      <c r="M1560" s="7"/>
      <c r="N1560" s="7"/>
      <c r="O1560" s="7"/>
      <c r="P1560" s="7"/>
      <c r="Q1560" s="7"/>
      <c r="R1560" s="7"/>
      <c r="S1560" s="119" t="s">
        <v>53</v>
      </c>
      <c r="T1560" s="117">
        <v>1</v>
      </c>
      <c r="U1560" s="10">
        <v>30612.244897959183</v>
      </c>
      <c r="V1560" s="98">
        <f t="shared" si="147"/>
        <v>6.1215814640472175E-5</v>
      </c>
      <c r="W1560" s="119" t="s">
        <v>53</v>
      </c>
      <c r="X1560" s="117">
        <v>1</v>
      </c>
      <c r="Y1560" s="10">
        <v>30612.244897959183</v>
      </c>
      <c r="Z1560" s="98"/>
      <c r="AA1560" s="9">
        <v>1545</v>
      </c>
      <c r="AB1560" s="119" t="s">
        <v>53</v>
      </c>
      <c r="AC1560" s="117">
        <v>1</v>
      </c>
      <c r="AD1560" s="10">
        <v>30612.244897959183</v>
      </c>
      <c r="AE1560" s="110">
        <f>(Tabelle1[[#This Row],[gesamter Wärmebedarf unter Berücksichtigung Wirkungsgrad Gasfeuerungsanlage (Gas) '[kWh/a'] 2030]]*0.7)/8760</f>
        <v>2.4461839530332679</v>
      </c>
      <c r="AF1560" s="8">
        <f t="shared" si="145"/>
        <v>5.9182464385095113E-5</v>
      </c>
      <c r="AG1560" s="119" t="s">
        <v>53</v>
      </c>
      <c r="AH1560" s="117">
        <v>1</v>
      </c>
      <c r="AI1560" s="10">
        <v>30612.244897959183</v>
      </c>
      <c r="AJ1560" s="98">
        <f t="shared" si="148"/>
        <v>2.9088880605514649E-5</v>
      </c>
      <c r="AK1560" s="119" t="s">
        <v>53</v>
      </c>
      <c r="AL1560" s="117">
        <v>1</v>
      </c>
      <c r="AM1560" s="10">
        <v>30612.244897959183</v>
      </c>
      <c r="AN1560" s="98"/>
      <c r="AO1560" s="119" t="s">
        <v>53</v>
      </c>
      <c r="AP1560" s="117">
        <v>1</v>
      </c>
      <c r="AQ1560" s="10">
        <v>30612.244897959183</v>
      </c>
      <c r="AR1560" s="98">
        <f t="shared" si="149"/>
        <v>2.9088880605514649E-5</v>
      </c>
      <c r="AS1560" s="119" t="s">
        <v>53</v>
      </c>
      <c r="AT1560" s="117">
        <v>1</v>
      </c>
      <c r="AU1560" s="10">
        <v>30612.244897959183</v>
      </c>
      <c r="AV1560" s="8"/>
    </row>
    <row r="1561" spans="1:48" x14ac:dyDescent="0.25">
      <c r="A1561" s="6">
        <v>11560</v>
      </c>
      <c r="B1561" s="6">
        <v>449977</v>
      </c>
      <c r="C1561" s="6">
        <v>5425225</v>
      </c>
      <c r="D1561" s="205">
        <v>15</v>
      </c>
      <c r="E1561" s="6" t="s">
        <v>212</v>
      </c>
      <c r="F1561" s="6">
        <v>1</v>
      </c>
      <c r="G1561" s="6">
        <v>150</v>
      </c>
      <c r="H1561" s="6">
        <v>150</v>
      </c>
      <c r="I1561" s="6">
        <v>200</v>
      </c>
      <c r="J1561" s="6">
        <f t="shared" si="144"/>
        <v>30000</v>
      </c>
      <c r="K1561" s="6"/>
      <c r="L1561" s="84">
        <f t="shared" si="146"/>
        <v>30612.244897959183</v>
      </c>
      <c r="M1561" s="7"/>
      <c r="N1561" s="7"/>
      <c r="O1561" s="7"/>
      <c r="P1561" s="7"/>
      <c r="Q1561" s="7"/>
      <c r="R1561" s="7"/>
      <c r="S1561" s="119" t="s">
        <v>53</v>
      </c>
      <c r="T1561" s="117">
        <v>1</v>
      </c>
      <c r="U1561" s="10">
        <v>30612.244897959183</v>
      </c>
      <c r="V1561" s="98">
        <f t="shared" si="147"/>
        <v>6.1215814640472175E-5</v>
      </c>
      <c r="W1561" s="119" t="s">
        <v>53</v>
      </c>
      <c r="X1561" s="117">
        <v>1</v>
      </c>
      <c r="Y1561" s="10">
        <v>30612.244897959183</v>
      </c>
      <c r="Z1561" s="98"/>
      <c r="AA1561" s="9">
        <v>739</v>
      </c>
      <c r="AB1561" s="119" t="s">
        <v>53</v>
      </c>
      <c r="AC1561" s="117">
        <v>1</v>
      </c>
      <c r="AD1561" s="10">
        <v>30612.244897959183</v>
      </c>
      <c r="AE1561" s="110">
        <f>(Tabelle1[[#This Row],[gesamter Wärmebedarf unter Berücksichtigung Wirkungsgrad Gasfeuerungsanlage (Gas) '[kWh/a'] 2030]]*0.7)/8760</f>
        <v>2.4461839530332679</v>
      </c>
      <c r="AF1561" s="8">
        <f t="shared" si="145"/>
        <v>5.9182464385095113E-5</v>
      </c>
      <c r="AG1561" s="119" t="s">
        <v>53</v>
      </c>
      <c r="AH1561" s="117">
        <v>1</v>
      </c>
      <c r="AI1561" s="10">
        <v>30612.244897959183</v>
      </c>
      <c r="AJ1561" s="98">
        <f t="shared" si="148"/>
        <v>2.9088880605514649E-5</v>
      </c>
      <c r="AK1561" s="119" t="s">
        <v>53</v>
      </c>
      <c r="AL1561" s="117">
        <v>1</v>
      </c>
      <c r="AM1561" s="10">
        <v>30612.244897959183</v>
      </c>
      <c r="AN1561" s="98"/>
      <c r="AO1561" s="119" t="s">
        <v>53</v>
      </c>
      <c r="AP1561" s="117">
        <v>1</v>
      </c>
      <c r="AQ1561" s="10">
        <v>30612.244897959183</v>
      </c>
      <c r="AR1561" s="98">
        <f t="shared" si="149"/>
        <v>2.9088880605514649E-5</v>
      </c>
      <c r="AS1561" s="119" t="s">
        <v>53</v>
      </c>
      <c r="AT1561" s="117">
        <v>1</v>
      </c>
      <c r="AU1561" s="10">
        <v>30612.244897959183</v>
      </c>
      <c r="AV1561" s="8"/>
    </row>
    <row r="1562" spans="1:48" x14ac:dyDescent="0.25">
      <c r="A1562" s="6">
        <v>11561</v>
      </c>
      <c r="B1562" s="6">
        <v>450012</v>
      </c>
      <c r="C1562" s="6">
        <v>5425206</v>
      </c>
      <c r="D1562" s="205">
        <v>14</v>
      </c>
      <c r="E1562" s="6" t="s">
        <v>212</v>
      </c>
      <c r="F1562" s="6">
        <v>1</v>
      </c>
      <c r="G1562" s="6">
        <v>150</v>
      </c>
      <c r="H1562" s="6">
        <v>150</v>
      </c>
      <c r="I1562" s="6">
        <v>200</v>
      </c>
      <c r="J1562" s="6">
        <f t="shared" si="144"/>
        <v>30000</v>
      </c>
      <c r="K1562" s="6"/>
      <c r="L1562" s="84">
        <f t="shared" si="146"/>
        <v>30612.244897959183</v>
      </c>
      <c r="M1562" s="7"/>
      <c r="N1562" s="7"/>
      <c r="O1562" s="7"/>
      <c r="P1562" s="7"/>
      <c r="Q1562" s="7"/>
      <c r="R1562" s="7"/>
      <c r="S1562" s="119" t="s">
        <v>54</v>
      </c>
      <c r="T1562" s="117">
        <v>1</v>
      </c>
      <c r="U1562" s="10">
        <v>0</v>
      </c>
      <c r="V1562" s="98">
        <f t="shared" si="147"/>
        <v>0</v>
      </c>
      <c r="W1562" s="119" t="s">
        <v>54</v>
      </c>
      <c r="X1562" s="117">
        <v>1</v>
      </c>
      <c r="Y1562" s="10">
        <v>0</v>
      </c>
      <c r="Z1562" s="98"/>
      <c r="AA1562" s="9">
        <v>1042</v>
      </c>
      <c r="AB1562" s="119" t="s">
        <v>54</v>
      </c>
      <c r="AC1562" s="117">
        <v>1</v>
      </c>
      <c r="AD1562" s="10">
        <v>0</v>
      </c>
      <c r="AE1562" s="110">
        <f>(Tabelle1[[#This Row],[gesamter Wärmebedarf unter Berücksichtigung Wirkungsgrad Gasfeuerungsanlage (Gas) '[kWh/a'] 2030]]*0.7)/8760</f>
        <v>0</v>
      </c>
      <c r="AF1562" s="8">
        <f t="shared" si="145"/>
        <v>0</v>
      </c>
      <c r="AG1562" s="119" t="s">
        <v>54</v>
      </c>
      <c r="AH1562" s="117">
        <v>1</v>
      </c>
      <c r="AI1562" s="10">
        <v>0</v>
      </c>
      <c r="AJ1562" s="98">
        <f t="shared" si="148"/>
        <v>0</v>
      </c>
      <c r="AK1562" s="119" t="s">
        <v>54</v>
      </c>
      <c r="AL1562" s="117">
        <v>1</v>
      </c>
      <c r="AM1562" s="10">
        <v>0</v>
      </c>
      <c r="AN1562" s="98"/>
      <c r="AO1562" s="119" t="s">
        <v>54</v>
      </c>
      <c r="AP1562" s="117">
        <v>1</v>
      </c>
      <c r="AQ1562" s="10">
        <v>0</v>
      </c>
      <c r="AR1562" s="98">
        <f t="shared" si="149"/>
        <v>0</v>
      </c>
      <c r="AS1562" s="119" t="s">
        <v>54</v>
      </c>
      <c r="AT1562" s="117">
        <v>1</v>
      </c>
      <c r="AU1562" s="10">
        <v>0</v>
      </c>
      <c r="AV1562" s="8"/>
    </row>
    <row r="1563" spans="1:48" x14ac:dyDescent="0.25">
      <c r="A1563" s="6">
        <v>11562</v>
      </c>
      <c r="B1563" s="6">
        <v>450022</v>
      </c>
      <c r="C1563" s="6">
        <v>5425248</v>
      </c>
      <c r="D1563" s="205">
        <v>23</v>
      </c>
      <c r="E1563" s="75" t="s">
        <v>210</v>
      </c>
      <c r="F1563" s="6">
        <v>6.73</v>
      </c>
      <c r="G1563" s="6">
        <v>70</v>
      </c>
      <c r="H1563" s="6">
        <v>471.1</v>
      </c>
      <c r="I1563" s="6">
        <v>210</v>
      </c>
      <c r="J1563" s="6">
        <f t="shared" si="144"/>
        <v>98931</v>
      </c>
      <c r="K1563" s="6"/>
      <c r="L1563" s="84">
        <f t="shared" si="146"/>
        <v>100950</v>
      </c>
      <c r="M1563" s="7"/>
      <c r="N1563" s="7"/>
      <c r="O1563" s="7"/>
      <c r="P1563" s="7"/>
      <c r="Q1563" s="7"/>
      <c r="R1563" s="7"/>
      <c r="S1563" s="119" t="s">
        <v>53</v>
      </c>
      <c r="T1563" s="117">
        <v>6.73</v>
      </c>
      <c r="U1563" s="10">
        <v>100950</v>
      </c>
      <c r="V1563" s="98">
        <f t="shared" si="147"/>
        <v>2.0187139193988509E-4</v>
      </c>
      <c r="W1563" s="119" t="s">
        <v>53</v>
      </c>
      <c r="X1563" s="117">
        <v>6.73</v>
      </c>
      <c r="Y1563" s="10">
        <v>100950</v>
      </c>
      <c r="Z1563" s="98"/>
      <c r="AA1563" s="9">
        <v>254</v>
      </c>
      <c r="AB1563" s="119" t="s">
        <v>53</v>
      </c>
      <c r="AC1563" s="117">
        <v>6.73</v>
      </c>
      <c r="AD1563" s="10">
        <v>100950</v>
      </c>
      <c r="AE1563" s="110">
        <f>(Tabelle1[[#This Row],[gesamter Wärmebedarf unter Berücksichtigung Wirkungsgrad Gasfeuerungsanlage (Gas) '[kWh/a'] 2030]]*0.7)/8760</f>
        <v>8.0667808219178081</v>
      </c>
      <c r="AF1563" s="8">
        <f t="shared" si="145"/>
        <v>1.9516601280272812E-4</v>
      </c>
      <c r="AG1563" s="119" t="s">
        <v>54</v>
      </c>
      <c r="AH1563" s="117">
        <v>6.73</v>
      </c>
      <c r="AI1563" s="10">
        <v>0</v>
      </c>
      <c r="AJ1563" s="98">
        <f t="shared" si="148"/>
        <v>0</v>
      </c>
      <c r="AK1563" s="119" t="s">
        <v>54</v>
      </c>
      <c r="AL1563" s="117">
        <v>6.73</v>
      </c>
      <c r="AM1563" s="10">
        <v>0</v>
      </c>
      <c r="AN1563" s="98"/>
      <c r="AO1563" s="119" t="s">
        <v>54</v>
      </c>
      <c r="AP1563" s="117">
        <v>6.73</v>
      </c>
      <c r="AQ1563" s="10">
        <v>0</v>
      </c>
      <c r="AR1563" s="98">
        <f t="shared" si="149"/>
        <v>0</v>
      </c>
      <c r="AS1563" s="119" t="s">
        <v>54</v>
      </c>
      <c r="AT1563" s="117">
        <v>6.73</v>
      </c>
      <c r="AU1563" s="10">
        <v>0</v>
      </c>
      <c r="AV1563" s="8"/>
    </row>
    <row r="1564" spans="1:48" x14ac:dyDescent="0.25">
      <c r="A1564" s="6">
        <v>11563</v>
      </c>
      <c r="B1564" s="6">
        <v>450037</v>
      </c>
      <c r="C1564" s="6">
        <v>5425265</v>
      </c>
      <c r="D1564" s="205">
        <v>19</v>
      </c>
      <c r="E1564" s="6" t="s">
        <v>212</v>
      </c>
      <c r="F1564" s="6">
        <v>1</v>
      </c>
      <c r="G1564" s="6">
        <v>150</v>
      </c>
      <c r="H1564" s="6">
        <v>150</v>
      </c>
      <c r="I1564" s="6">
        <v>180</v>
      </c>
      <c r="J1564" s="6">
        <f t="shared" si="144"/>
        <v>27000</v>
      </c>
      <c r="K1564" s="6"/>
      <c r="L1564" s="84">
        <f t="shared" si="146"/>
        <v>27551.020408163266</v>
      </c>
      <c r="M1564" s="7"/>
      <c r="N1564" s="7"/>
      <c r="O1564" s="7"/>
      <c r="P1564" s="7"/>
      <c r="Q1564" s="7"/>
      <c r="R1564" s="7"/>
      <c r="S1564" s="119" t="s">
        <v>54</v>
      </c>
      <c r="T1564" s="117">
        <v>1</v>
      </c>
      <c r="U1564" s="10">
        <v>0</v>
      </c>
      <c r="V1564" s="98">
        <f t="shared" si="147"/>
        <v>0</v>
      </c>
      <c r="W1564" s="119" t="s">
        <v>54</v>
      </c>
      <c r="X1564" s="117">
        <v>1</v>
      </c>
      <c r="Y1564" s="10">
        <v>0</v>
      </c>
      <c r="Z1564" s="98"/>
      <c r="AA1564" s="9">
        <v>1429</v>
      </c>
      <c r="AB1564" s="119" t="s">
        <v>54</v>
      </c>
      <c r="AC1564" s="117">
        <v>1</v>
      </c>
      <c r="AD1564" s="10">
        <v>0</v>
      </c>
      <c r="AE1564" s="110">
        <f>(Tabelle1[[#This Row],[gesamter Wärmebedarf unter Berücksichtigung Wirkungsgrad Gasfeuerungsanlage (Gas) '[kWh/a'] 2030]]*0.7)/8760</f>
        <v>0</v>
      </c>
      <c r="AF1564" s="8">
        <f t="shared" si="145"/>
        <v>0</v>
      </c>
      <c r="AG1564" s="119" t="s">
        <v>54</v>
      </c>
      <c r="AH1564" s="117">
        <v>1</v>
      </c>
      <c r="AI1564" s="10">
        <v>0</v>
      </c>
      <c r="AJ1564" s="98">
        <f t="shared" si="148"/>
        <v>0</v>
      </c>
      <c r="AK1564" s="119" t="s">
        <v>54</v>
      </c>
      <c r="AL1564" s="117">
        <v>1</v>
      </c>
      <c r="AM1564" s="10">
        <v>0</v>
      </c>
      <c r="AN1564" s="98"/>
      <c r="AO1564" s="119" t="s">
        <v>54</v>
      </c>
      <c r="AP1564" s="117">
        <v>1</v>
      </c>
      <c r="AQ1564" s="10">
        <v>0</v>
      </c>
      <c r="AR1564" s="98">
        <f t="shared" si="149"/>
        <v>0</v>
      </c>
      <c r="AS1564" s="119" t="s">
        <v>54</v>
      </c>
      <c r="AT1564" s="117">
        <v>1</v>
      </c>
      <c r="AU1564" s="10">
        <v>0</v>
      </c>
      <c r="AV1564" s="8"/>
    </row>
    <row r="1565" spans="1:48" x14ac:dyDescent="0.25">
      <c r="A1565" s="6">
        <v>11564</v>
      </c>
      <c r="B1565" s="6">
        <v>449987</v>
      </c>
      <c r="C1565" s="6">
        <v>5425212</v>
      </c>
      <c r="D1565" s="205">
        <v>25</v>
      </c>
      <c r="E1565" s="6" t="s">
        <v>212</v>
      </c>
      <c r="F1565" s="6">
        <v>1</v>
      </c>
      <c r="G1565" s="6">
        <v>150</v>
      </c>
      <c r="H1565" s="6">
        <v>150</v>
      </c>
      <c r="I1565" s="6">
        <v>130</v>
      </c>
      <c r="J1565" s="6">
        <f t="shared" si="144"/>
        <v>19500</v>
      </c>
      <c r="K1565" s="6"/>
      <c r="L1565" s="84">
        <f t="shared" si="146"/>
        <v>19897.959183673469</v>
      </c>
      <c r="M1565" s="7"/>
      <c r="N1565" s="7"/>
      <c r="O1565" s="7"/>
      <c r="P1565" s="7"/>
      <c r="Q1565" s="7"/>
      <c r="R1565" s="7"/>
      <c r="S1565" s="119" t="s">
        <v>53</v>
      </c>
      <c r="T1565" s="117">
        <v>1</v>
      </c>
      <c r="U1565" s="10">
        <v>19897.959183673469</v>
      </c>
      <c r="V1565" s="98">
        <f t="shared" si="147"/>
        <v>3.9790279516306914E-5</v>
      </c>
      <c r="W1565" s="119" t="s">
        <v>53</v>
      </c>
      <c r="X1565" s="117">
        <v>1</v>
      </c>
      <c r="Y1565" s="10">
        <v>19897.959183673469</v>
      </c>
      <c r="Z1565" s="98"/>
      <c r="AA1565" s="9">
        <v>1448</v>
      </c>
      <c r="AB1565" s="119" t="s">
        <v>53</v>
      </c>
      <c r="AC1565" s="117">
        <v>1</v>
      </c>
      <c r="AD1565" s="10">
        <v>19897.959183673469</v>
      </c>
      <c r="AE1565" s="110">
        <f>(Tabelle1[[#This Row],[gesamter Wärmebedarf unter Berücksichtigung Wirkungsgrad Gasfeuerungsanlage (Gas) '[kWh/a'] 2030]]*0.7)/8760</f>
        <v>1.5900195694716242</v>
      </c>
      <c r="AF1565" s="8">
        <f t="shared" si="145"/>
        <v>3.8468601850311814E-5</v>
      </c>
      <c r="AG1565" s="119" t="s">
        <v>53</v>
      </c>
      <c r="AH1565" s="117">
        <v>1</v>
      </c>
      <c r="AI1565" s="10">
        <v>19897.959183673469</v>
      </c>
      <c r="AJ1565" s="98">
        <f t="shared" si="148"/>
        <v>1.8907772393584524E-5</v>
      </c>
      <c r="AK1565" s="119" t="s">
        <v>53</v>
      </c>
      <c r="AL1565" s="117">
        <v>1</v>
      </c>
      <c r="AM1565" s="10">
        <v>19897.959183673469</v>
      </c>
      <c r="AN1565" s="98"/>
      <c r="AO1565" s="119" t="s">
        <v>53</v>
      </c>
      <c r="AP1565" s="117">
        <v>1</v>
      </c>
      <c r="AQ1565" s="10">
        <v>19897.959183673469</v>
      </c>
      <c r="AR1565" s="98">
        <f t="shared" si="149"/>
        <v>1.8907772393584524E-5</v>
      </c>
      <c r="AS1565" s="119" t="s">
        <v>53</v>
      </c>
      <c r="AT1565" s="117">
        <v>1</v>
      </c>
      <c r="AU1565" s="10">
        <v>19897.959183673469</v>
      </c>
      <c r="AV1565" s="8"/>
    </row>
    <row r="1566" spans="1:48" x14ac:dyDescent="0.25">
      <c r="A1566" s="6">
        <v>11565</v>
      </c>
      <c r="B1566" s="6">
        <v>450026</v>
      </c>
      <c r="C1566" s="6">
        <v>5425195</v>
      </c>
      <c r="D1566" s="205">
        <v>15</v>
      </c>
      <c r="E1566" s="6" t="s">
        <v>212</v>
      </c>
      <c r="F1566" s="6">
        <v>1</v>
      </c>
      <c r="G1566" s="6">
        <v>150</v>
      </c>
      <c r="H1566" s="6">
        <v>150</v>
      </c>
      <c r="I1566" s="6">
        <v>210</v>
      </c>
      <c r="J1566" s="6">
        <f t="shared" si="144"/>
        <v>31500</v>
      </c>
      <c r="K1566" s="6"/>
      <c r="L1566" s="84">
        <f t="shared" si="146"/>
        <v>32142.857142857145</v>
      </c>
      <c r="M1566" s="7"/>
      <c r="N1566" s="7"/>
      <c r="O1566" s="7"/>
      <c r="P1566" s="7"/>
      <c r="Q1566" s="7"/>
      <c r="R1566" s="7"/>
      <c r="S1566" s="119" t="s">
        <v>54</v>
      </c>
      <c r="T1566" s="117">
        <v>1</v>
      </c>
      <c r="U1566" s="10">
        <v>0</v>
      </c>
      <c r="V1566" s="98">
        <f t="shared" si="147"/>
        <v>0</v>
      </c>
      <c r="W1566" s="119" t="s">
        <v>54</v>
      </c>
      <c r="X1566" s="117">
        <v>1</v>
      </c>
      <c r="Y1566" s="10">
        <v>0</v>
      </c>
      <c r="Z1566" s="98"/>
      <c r="AA1566" s="9">
        <v>560</v>
      </c>
      <c r="AB1566" s="119" t="s">
        <v>54</v>
      </c>
      <c r="AC1566" s="117">
        <v>1</v>
      </c>
      <c r="AD1566" s="10">
        <v>0</v>
      </c>
      <c r="AE1566" s="110">
        <f>(Tabelle1[[#This Row],[gesamter Wärmebedarf unter Berücksichtigung Wirkungsgrad Gasfeuerungsanlage (Gas) '[kWh/a'] 2030]]*0.7)/8760</f>
        <v>0</v>
      </c>
      <c r="AF1566" s="8">
        <f t="shared" si="145"/>
        <v>0</v>
      </c>
      <c r="AG1566" s="119" t="s">
        <v>54</v>
      </c>
      <c r="AH1566" s="117">
        <v>1</v>
      </c>
      <c r="AI1566" s="10">
        <v>0</v>
      </c>
      <c r="AJ1566" s="98">
        <f t="shared" si="148"/>
        <v>0</v>
      </c>
      <c r="AK1566" s="119" t="s">
        <v>54</v>
      </c>
      <c r="AL1566" s="117">
        <v>1</v>
      </c>
      <c r="AM1566" s="10">
        <v>0</v>
      </c>
      <c r="AN1566" s="98"/>
      <c r="AO1566" s="119" t="s">
        <v>54</v>
      </c>
      <c r="AP1566" s="117">
        <v>1</v>
      </c>
      <c r="AQ1566" s="10">
        <v>0</v>
      </c>
      <c r="AR1566" s="98">
        <f t="shared" si="149"/>
        <v>0</v>
      </c>
      <c r="AS1566" s="119" t="s">
        <v>54</v>
      </c>
      <c r="AT1566" s="117">
        <v>1</v>
      </c>
      <c r="AU1566" s="10">
        <v>0</v>
      </c>
      <c r="AV1566" s="8"/>
    </row>
    <row r="1567" spans="1:48" x14ac:dyDescent="0.25">
      <c r="A1567" s="6">
        <v>11566</v>
      </c>
      <c r="B1567" s="6">
        <v>450057</v>
      </c>
      <c r="C1567" s="6">
        <v>5425228</v>
      </c>
      <c r="D1567" s="205">
        <v>30</v>
      </c>
      <c r="E1567" s="6" t="s">
        <v>212</v>
      </c>
      <c r="F1567" s="6">
        <v>1</v>
      </c>
      <c r="G1567" s="6">
        <v>150</v>
      </c>
      <c r="H1567" s="6">
        <v>150</v>
      </c>
      <c r="I1567" s="6">
        <v>220</v>
      </c>
      <c r="J1567" s="6">
        <f t="shared" si="144"/>
        <v>33000</v>
      </c>
      <c r="K1567" s="6"/>
      <c r="L1567" s="84">
        <f t="shared" si="146"/>
        <v>33673.469387755104</v>
      </c>
      <c r="M1567" s="7"/>
      <c r="N1567" s="7"/>
      <c r="O1567" s="7"/>
      <c r="P1567" s="7"/>
      <c r="Q1567" s="7"/>
      <c r="R1567" s="7"/>
      <c r="S1567" s="119" t="s">
        <v>53</v>
      </c>
      <c r="T1567" s="117">
        <v>1</v>
      </c>
      <c r="U1567" s="10">
        <v>33673.469387755104</v>
      </c>
      <c r="V1567" s="98">
        <f t="shared" si="147"/>
        <v>6.7337396104519392E-5</v>
      </c>
      <c r="W1567" s="119" t="s">
        <v>53</v>
      </c>
      <c r="X1567" s="117">
        <v>1</v>
      </c>
      <c r="Y1567" s="10">
        <v>33673.469387755104</v>
      </c>
      <c r="Z1567" s="98"/>
      <c r="AA1567" s="9">
        <v>1197</v>
      </c>
      <c r="AB1567" s="119" t="s">
        <v>53</v>
      </c>
      <c r="AC1567" s="117">
        <v>1</v>
      </c>
      <c r="AD1567" s="10">
        <v>33673.469387755104</v>
      </c>
      <c r="AE1567" s="110">
        <f>(Tabelle1[[#This Row],[gesamter Wärmebedarf unter Berücksichtigung Wirkungsgrad Gasfeuerungsanlage (Gas) '[kWh/a'] 2030]]*0.7)/8760</f>
        <v>2.6908023483365948</v>
      </c>
      <c r="AF1567" s="8">
        <f t="shared" si="145"/>
        <v>6.5100710823604618E-5</v>
      </c>
      <c r="AG1567" s="119" t="s">
        <v>53</v>
      </c>
      <c r="AH1567" s="117">
        <v>1</v>
      </c>
      <c r="AI1567" s="10">
        <v>33673.469387755104</v>
      </c>
      <c r="AJ1567" s="98">
        <f t="shared" si="148"/>
        <v>3.199776866606612E-5</v>
      </c>
      <c r="AK1567" s="119" t="s">
        <v>53</v>
      </c>
      <c r="AL1567" s="117">
        <v>1</v>
      </c>
      <c r="AM1567" s="10">
        <v>33673.469387755104</v>
      </c>
      <c r="AN1567" s="98"/>
      <c r="AO1567" s="119" t="s">
        <v>54</v>
      </c>
      <c r="AP1567" s="117">
        <v>1</v>
      </c>
      <c r="AQ1567" s="10">
        <v>0</v>
      </c>
      <c r="AR1567" s="98">
        <f t="shared" si="149"/>
        <v>0</v>
      </c>
      <c r="AS1567" s="119" t="s">
        <v>54</v>
      </c>
      <c r="AT1567" s="117">
        <v>1</v>
      </c>
      <c r="AU1567" s="10">
        <v>0</v>
      </c>
      <c r="AV1567" s="8"/>
    </row>
    <row r="1568" spans="1:48" x14ac:dyDescent="0.25">
      <c r="A1568" s="6">
        <v>11567</v>
      </c>
      <c r="B1568" s="6">
        <v>450034</v>
      </c>
      <c r="C1568" s="6">
        <v>5425191</v>
      </c>
      <c r="D1568" s="205">
        <v>13</v>
      </c>
      <c r="E1568" s="6" t="s">
        <v>212</v>
      </c>
      <c r="F1568" s="6">
        <v>1</v>
      </c>
      <c r="G1568" s="6">
        <v>150</v>
      </c>
      <c r="H1568" s="6">
        <v>150</v>
      </c>
      <c r="I1568" s="6">
        <v>130</v>
      </c>
      <c r="J1568" s="6">
        <f t="shared" si="144"/>
        <v>19500</v>
      </c>
      <c r="K1568" s="6"/>
      <c r="L1568" s="84">
        <f t="shared" si="146"/>
        <v>19897.959183673469</v>
      </c>
      <c r="M1568" s="7"/>
      <c r="N1568" s="7"/>
      <c r="O1568" s="7"/>
      <c r="P1568" s="7"/>
      <c r="Q1568" s="7"/>
      <c r="R1568" s="7"/>
      <c r="S1568" s="119" t="s">
        <v>54</v>
      </c>
      <c r="T1568" s="117">
        <v>1</v>
      </c>
      <c r="U1568" s="10">
        <v>0</v>
      </c>
      <c r="V1568" s="98">
        <f t="shared" si="147"/>
        <v>0</v>
      </c>
      <c r="W1568" s="119" t="s">
        <v>54</v>
      </c>
      <c r="X1568" s="117">
        <v>1</v>
      </c>
      <c r="Y1568" s="10">
        <v>0</v>
      </c>
      <c r="Z1568" s="98"/>
      <c r="AA1568" s="9">
        <v>1345</v>
      </c>
      <c r="AB1568" s="119" t="s">
        <v>54</v>
      </c>
      <c r="AC1568" s="117">
        <v>1</v>
      </c>
      <c r="AD1568" s="10">
        <v>0</v>
      </c>
      <c r="AE1568" s="110">
        <f>(Tabelle1[[#This Row],[gesamter Wärmebedarf unter Berücksichtigung Wirkungsgrad Gasfeuerungsanlage (Gas) '[kWh/a'] 2030]]*0.7)/8760</f>
        <v>0</v>
      </c>
      <c r="AF1568" s="8">
        <f t="shared" si="145"/>
        <v>0</v>
      </c>
      <c r="AG1568" s="119" t="s">
        <v>54</v>
      </c>
      <c r="AH1568" s="117">
        <v>1</v>
      </c>
      <c r="AI1568" s="10">
        <v>0</v>
      </c>
      <c r="AJ1568" s="98">
        <f t="shared" si="148"/>
        <v>0</v>
      </c>
      <c r="AK1568" s="119" t="s">
        <v>54</v>
      </c>
      <c r="AL1568" s="117">
        <v>1</v>
      </c>
      <c r="AM1568" s="10">
        <v>0</v>
      </c>
      <c r="AN1568" s="98"/>
      <c r="AO1568" s="119" t="s">
        <v>54</v>
      </c>
      <c r="AP1568" s="117">
        <v>1</v>
      </c>
      <c r="AQ1568" s="10">
        <v>0</v>
      </c>
      <c r="AR1568" s="98">
        <f t="shared" si="149"/>
        <v>0</v>
      </c>
      <c r="AS1568" s="119" t="s">
        <v>54</v>
      </c>
      <c r="AT1568" s="117">
        <v>1</v>
      </c>
      <c r="AU1568" s="10">
        <v>0</v>
      </c>
      <c r="AV1568" s="8"/>
    </row>
    <row r="1569" spans="1:48" x14ac:dyDescent="0.25">
      <c r="A1569" s="6">
        <v>11568</v>
      </c>
      <c r="B1569" s="6">
        <v>450050</v>
      </c>
      <c r="C1569" s="6">
        <v>5425178</v>
      </c>
      <c r="D1569" s="205">
        <v>13</v>
      </c>
      <c r="E1569" s="6" t="s">
        <v>212</v>
      </c>
      <c r="F1569" s="6">
        <v>1</v>
      </c>
      <c r="G1569" s="6">
        <v>150</v>
      </c>
      <c r="H1569" s="6">
        <v>150</v>
      </c>
      <c r="I1569" s="6">
        <v>160</v>
      </c>
      <c r="J1569" s="6">
        <f t="shared" si="144"/>
        <v>24000</v>
      </c>
      <c r="K1569" s="6"/>
      <c r="L1569" s="84">
        <f t="shared" si="146"/>
        <v>24489.795918367348</v>
      </c>
      <c r="M1569" s="7"/>
      <c r="N1569" s="7"/>
      <c r="O1569" s="7"/>
      <c r="P1569" s="7"/>
      <c r="Q1569" s="7"/>
      <c r="R1569" s="7"/>
      <c r="S1569" s="119" t="s">
        <v>53</v>
      </c>
      <c r="T1569" s="117">
        <v>1</v>
      </c>
      <c r="U1569" s="10">
        <v>24489.795918367348</v>
      </c>
      <c r="V1569" s="98">
        <f t="shared" si="147"/>
        <v>4.8972651712377733E-5</v>
      </c>
      <c r="W1569" s="119" t="s">
        <v>53</v>
      </c>
      <c r="X1569" s="117">
        <v>1</v>
      </c>
      <c r="Y1569" s="10">
        <v>24489.795918367348</v>
      </c>
      <c r="Z1569" s="98"/>
      <c r="AA1569" s="9">
        <v>1238</v>
      </c>
      <c r="AB1569" s="119" t="s">
        <v>53</v>
      </c>
      <c r="AC1569" s="117">
        <v>1</v>
      </c>
      <c r="AD1569" s="10">
        <v>24489.795918367348</v>
      </c>
      <c r="AE1569" s="110">
        <f>(Tabelle1[[#This Row],[gesamter Wärmebedarf unter Berücksichtigung Wirkungsgrad Gasfeuerungsanlage (Gas) '[kWh/a'] 2030]]*0.7)/8760</f>
        <v>1.9569471624266144</v>
      </c>
      <c r="AF1569" s="8">
        <f t="shared" si="145"/>
        <v>4.7345971508076089E-5</v>
      </c>
      <c r="AG1569" s="119" t="s">
        <v>53</v>
      </c>
      <c r="AH1569" s="117">
        <v>1</v>
      </c>
      <c r="AI1569" s="10">
        <v>24489.795918367348</v>
      </c>
      <c r="AJ1569" s="98">
        <f t="shared" si="148"/>
        <v>2.3271104484411725E-5</v>
      </c>
      <c r="AK1569" s="119" t="s">
        <v>53</v>
      </c>
      <c r="AL1569" s="117">
        <v>1</v>
      </c>
      <c r="AM1569" s="10">
        <v>24489.795918367348</v>
      </c>
      <c r="AN1569" s="98"/>
      <c r="AO1569" s="119" t="s">
        <v>53</v>
      </c>
      <c r="AP1569" s="117">
        <v>1</v>
      </c>
      <c r="AQ1569" s="10">
        <v>24489.795918367348</v>
      </c>
      <c r="AR1569" s="98">
        <f t="shared" si="149"/>
        <v>2.3271104484411725E-5</v>
      </c>
      <c r="AS1569" s="119" t="s">
        <v>53</v>
      </c>
      <c r="AT1569" s="117">
        <v>1</v>
      </c>
      <c r="AU1569" s="10">
        <v>24489.795918367348</v>
      </c>
      <c r="AV1569" s="8"/>
    </row>
    <row r="1570" spans="1:48" x14ac:dyDescent="0.25">
      <c r="A1570" s="6">
        <v>11569</v>
      </c>
      <c r="B1570" s="6">
        <v>450058</v>
      </c>
      <c r="C1570" s="6">
        <v>5425172</v>
      </c>
      <c r="D1570" s="205">
        <v>14</v>
      </c>
      <c r="E1570" s="6" t="s">
        <v>212</v>
      </c>
      <c r="F1570" s="6">
        <v>1</v>
      </c>
      <c r="G1570" s="6">
        <v>150</v>
      </c>
      <c r="H1570" s="6">
        <v>150</v>
      </c>
      <c r="I1570" s="6">
        <v>100</v>
      </c>
      <c r="J1570" s="6">
        <f t="shared" si="144"/>
        <v>15000</v>
      </c>
      <c r="K1570" s="6"/>
      <c r="L1570" s="84">
        <f t="shared" si="146"/>
        <v>15306.122448979591</v>
      </c>
      <c r="M1570" s="7"/>
      <c r="N1570" s="7"/>
      <c r="O1570" s="7"/>
      <c r="P1570" s="7"/>
      <c r="Q1570" s="7"/>
      <c r="R1570" s="7"/>
      <c r="S1570" s="119" t="s">
        <v>54</v>
      </c>
      <c r="T1570" s="117">
        <v>1</v>
      </c>
      <c r="U1570" s="10">
        <v>0</v>
      </c>
      <c r="V1570" s="98">
        <f t="shared" si="147"/>
        <v>0</v>
      </c>
      <c r="W1570" s="119" t="s">
        <v>54</v>
      </c>
      <c r="X1570" s="117">
        <v>1</v>
      </c>
      <c r="Y1570" s="10">
        <v>0</v>
      </c>
      <c r="Z1570" s="98"/>
      <c r="AA1570" s="9">
        <v>898</v>
      </c>
      <c r="AB1570" s="119" t="s">
        <v>54</v>
      </c>
      <c r="AC1570" s="117">
        <v>1</v>
      </c>
      <c r="AD1570" s="10">
        <v>0</v>
      </c>
      <c r="AE1570" s="110">
        <f>(Tabelle1[[#This Row],[gesamter Wärmebedarf unter Berücksichtigung Wirkungsgrad Gasfeuerungsanlage (Gas) '[kWh/a'] 2030]]*0.7)/8760</f>
        <v>0</v>
      </c>
      <c r="AF1570" s="8">
        <f t="shared" si="145"/>
        <v>0</v>
      </c>
      <c r="AG1570" s="119" t="s">
        <v>54</v>
      </c>
      <c r="AH1570" s="117">
        <v>1</v>
      </c>
      <c r="AI1570" s="10">
        <v>0</v>
      </c>
      <c r="AJ1570" s="98">
        <f t="shared" si="148"/>
        <v>0</v>
      </c>
      <c r="AK1570" s="119" t="s">
        <v>54</v>
      </c>
      <c r="AL1570" s="117">
        <v>1</v>
      </c>
      <c r="AM1570" s="10">
        <v>0</v>
      </c>
      <c r="AN1570" s="98"/>
      <c r="AO1570" s="119" t="s">
        <v>54</v>
      </c>
      <c r="AP1570" s="117">
        <v>1</v>
      </c>
      <c r="AQ1570" s="10">
        <v>0</v>
      </c>
      <c r="AR1570" s="98">
        <f t="shared" si="149"/>
        <v>0</v>
      </c>
      <c r="AS1570" s="119" t="s">
        <v>54</v>
      </c>
      <c r="AT1570" s="117">
        <v>1</v>
      </c>
      <c r="AU1570" s="10">
        <v>0</v>
      </c>
      <c r="AV1570" s="8"/>
    </row>
    <row r="1571" spans="1:48" x14ac:dyDescent="0.25">
      <c r="A1571" s="6">
        <v>11570</v>
      </c>
      <c r="B1571" s="6">
        <v>450086</v>
      </c>
      <c r="C1571" s="6">
        <v>5425200</v>
      </c>
      <c r="D1571" s="205">
        <v>26</v>
      </c>
      <c r="E1571" s="6" t="s">
        <v>212</v>
      </c>
      <c r="F1571" s="6">
        <v>1</v>
      </c>
      <c r="G1571" s="6">
        <v>150</v>
      </c>
      <c r="H1571" s="6">
        <v>150</v>
      </c>
      <c r="I1571" s="6">
        <v>150</v>
      </c>
      <c r="J1571" s="6">
        <f t="shared" si="144"/>
        <v>22500</v>
      </c>
      <c r="K1571" s="6"/>
      <c r="L1571" s="84">
        <f t="shared" si="146"/>
        <v>22959.18367346939</v>
      </c>
      <c r="M1571" s="7"/>
      <c r="N1571" s="7"/>
      <c r="O1571" s="7"/>
      <c r="P1571" s="7"/>
      <c r="Q1571" s="7"/>
      <c r="R1571" s="7"/>
      <c r="S1571" s="119" t="s">
        <v>53</v>
      </c>
      <c r="T1571" s="117">
        <v>1</v>
      </c>
      <c r="U1571" s="10">
        <v>22959.18367346939</v>
      </c>
      <c r="V1571" s="98">
        <f t="shared" si="147"/>
        <v>4.5911860980354138E-5</v>
      </c>
      <c r="W1571" s="119" t="s">
        <v>53</v>
      </c>
      <c r="X1571" s="117">
        <v>1</v>
      </c>
      <c r="Y1571" s="10">
        <v>22959.18367346939</v>
      </c>
      <c r="Z1571" s="98"/>
      <c r="AA1571" s="9">
        <v>837</v>
      </c>
      <c r="AB1571" s="119" t="s">
        <v>53</v>
      </c>
      <c r="AC1571" s="117">
        <v>1</v>
      </c>
      <c r="AD1571" s="10">
        <v>22959.18367346939</v>
      </c>
      <c r="AE1571" s="110">
        <f>(Tabelle1[[#This Row],[gesamter Wärmebedarf unter Berücksichtigung Wirkungsgrad Gasfeuerungsanlage (Gas) '[kWh/a'] 2030]]*0.7)/8760</f>
        <v>1.8346379647749511</v>
      </c>
      <c r="AF1571" s="8">
        <f t="shared" si="145"/>
        <v>4.4386848288821333E-5</v>
      </c>
      <c r="AG1571" s="119" t="s">
        <v>53</v>
      </c>
      <c r="AH1571" s="117">
        <v>1</v>
      </c>
      <c r="AI1571" s="10">
        <v>22959.18367346939</v>
      </c>
      <c r="AJ1571" s="98">
        <f t="shared" si="148"/>
        <v>2.1816660454135991E-5</v>
      </c>
      <c r="AK1571" s="119" t="s">
        <v>53</v>
      </c>
      <c r="AL1571" s="117">
        <v>1</v>
      </c>
      <c r="AM1571" s="10">
        <v>22959.18367346939</v>
      </c>
      <c r="AN1571" s="98"/>
      <c r="AO1571" s="119" t="s">
        <v>53</v>
      </c>
      <c r="AP1571" s="117">
        <v>1</v>
      </c>
      <c r="AQ1571" s="10">
        <v>22959.18367346939</v>
      </c>
      <c r="AR1571" s="98">
        <f t="shared" si="149"/>
        <v>2.1816660454135991E-5</v>
      </c>
      <c r="AS1571" s="119" t="s">
        <v>53</v>
      </c>
      <c r="AT1571" s="117">
        <v>1</v>
      </c>
      <c r="AU1571" s="10">
        <v>22959.18367346939</v>
      </c>
      <c r="AV1571" s="8"/>
    </row>
    <row r="1572" spans="1:48" x14ac:dyDescent="0.25">
      <c r="A1572" s="6">
        <v>11571</v>
      </c>
      <c r="B1572" s="6">
        <v>450067</v>
      </c>
      <c r="C1572" s="6">
        <v>5425148</v>
      </c>
      <c r="D1572" s="205">
        <v>13</v>
      </c>
      <c r="E1572" s="75" t="s">
        <v>210</v>
      </c>
      <c r="F1572" s="6">
        <v>6.73</v>
      </c>
      <c r="G1572" s="6">
        <v>70</v>
      </c>
      <c r="H1572" s="6">
        <v>471.1</v>
      </c>
      <c r="I1572" s="6">
        <v>60</v>
      </c>
      <c r="J1572" s="6">
        <f t="shared" si="144"/>
        <v>28266</v>
      </c>
      <c r="K1572" s="6"/>
      <c r="L1572" s="84">
        <f t="shared" si="146"/>
        <v>28842.857142857145</v>
      </c>
      <c r="M1572" s="7"/>
      <c r="N1572" s="7"/>
      <c r="O1572" s="7"/>
      <c r="P1572" s="7"/>
      <c r="Q1572" s="7"/>
      <c r="R1572" s="7"/>
      <c r="S1572" s="119" t="s">
        <v>53</v>
      </c>
      <c r="T1572" s="117">
        <v>6.73</v>
      </c>
      <c r="U1572" s="10">
        <v>28842.857142857145</v>
      </c>
      <c r="V1572" s="98">
        <f t="shared" si="147"/>
        <v>5.7677540554252886E-5</v>
      </c>
      <c r="W1572" s="119" t="s">
        <v>53</v>
      </c>
      <c r="X1572" s="117">
        <v>6.73</v>
      </c>
      <c r="Y1572" s="10">
        <v>28842.857142857145</v>
      </c>
      <c r="Z1572" s="98"/>
      <c r="AA1572" s="9">
        <v>1441</v>
      </c>
      <c r="AB1572" s="119" t="s">
        <v>53</v>
      </c>
      <c r="AC1572" s="117">
        <v>6.73</v>
      </c>
      <c r="AD1572" s="10">
        <v>28842.857142857145</v>
      </c>
      <c r="AE1572" s="110">
        <f>(Tabelle1[[#This Row],[gesamter Wärmebedarf unter Berücksichtigung Wirkungsgrad Gasfeuerungsanlage (Gas) '[kWh/a'] 2030]]*0.7)/8760</f>
        <v>2.3047945205479454</v>
      </c>
      <c r="AF1572" s="8">
        <f t="shared" si="145"/>
        <v>5.5761717943636613E-5</v>
      </c>
      <c r="AG1572" s="119" t="s">
        <v>53</v>
      </c>
      <c r="AH1572" s="117">
        <v>6.73</v>
      </c>
      <c r="AI1572" s="10">
        <v>28842.857142857145</v>
      </c>
      <c r="AJ1572" s="98">
        <f t="shared" si="148"/>
        <v>2.7407543306515913E-5</v>
      </c>
      <c r="AK1572" s="119" t="s">
        <v>53</v>
      </c>
      <c r="AL1572" s="117">
        <v>6.73</v>
      </c>
      <c r="AM1572" s="10">
        <v>28842.857142857145</v>
      </c>
      <c r="AN1572" s="98"/>
      <c r="AO1572" s="119" t="s">
        <v>54</v>
      </c>
      <c r="AP1572" s="117">
        <v>6.73</v>
      </c>
      <c r="AQ1572" s="10">
        <v>0</v>
      </c>
      <c r="AR1572" s="98">
        <f t="shared" si="149"/>
        <v>0</v>
      </c>
      <c r="AS1572" s="119" t="s">
        <v>54</v>
      </c>
      <c r="AT1572" s="117">
        <v>6.73</v>
      </c>
      <c r="AU1572" s="10">
        <v>0</v>
      </c>
      <c r="AV1572" s="8"/>
    </row>
    <row r="1573" spans="1:48" x14ac:dyDescent="0.25">
      <c r="A1573" s="6">
        <v>11572</v>
      </c>
      <c r="B1573" s="6">
        <v>450074</v>
      </c>
      <c r="C1573" s="6">
        <v>5425157</v>
      </c>
      <c r="D1573" s="205">
        <v>14</v>
      </c>
      <c r="E1573" s="6" t="s">
        <v>212</v>
      </c>
      <c r="F1573" s="6">
        <v>1</v>
      </c>
      <c r="G1573" s="6">
        <v>150</v>
      </c>
      <c r="H1573" s="6">
        <v>150</v>
      </c>
      <c r="I1573" s="6">
        <v>20</v>
      </c>
      <c r="J1573" s="6">
        <f t="shared" si="144"/>
        <v>3000</v>
      </c>
      <c r="K1573" s="6"/>
      <c r="L1573" s="84">
        <f t="shared" si="146"/>
        <v>3061.2244897959185</v>
      </c>
      <c r="M1573" s="7"/>
      <c r="N1573" s="7"/>
      <c r="O1573" s="7"/>
      <c r="P1573" s="7"/>
      <c r="Q1573" s="7"/>
      <c r="R1573" s="7"/>
      <c r="S1573" s="119" t="s">
        <v>54</v>
      </c>
      <c r="T1573" s="117">
        <v>1</v>
      </c>
      <c r="U1573" s="10">
        <v>0</v>
      </c>
      <c r="V1573" s="98">
        <f t="shared" si="147"/>
        <v>0</v>
      </c>
      <c r="W1573" s="119" t="s">
        <v>54</v>
      </c>
      <c r="X1573" s="117">
        <v>1</v>
      </c>
      <c r="Y1573" s="10">
        <v>0</v>
      </c>
      <c r="Z1573" s="98"/>
      <c r="AA1573" s="9">
        <v>131</v>
      </c>
      <c r="AB1573" s="119" t="s">
        <v>54</v>
      </c>
      <c r="AC1573" s="117">
        <v>1</v>
      </c>
      <c r="AD1573" s="10">
        <v>0</v>
      </c>
      <c r="AE1573" s="110">
        <f>(Tabelle1[[#This Row],[gesamter Wärmebedarf unter Berücksichtigung Wirkungsgrad Gasfeuerungsanlage (Gas) '[kWh/a'] 2030]]*0.7)/8760</f>
        <v>0</v>
      </c>
      <c r="AF1573" s="8">
        <f t="shared" si="145"/>
        <v>0</v>
      </c>
      <c r="AG1573" s="119" t="s">
        <v>54</v>
      </c>
      <c r="AH1573" s="117">
        <v>1</v>
      </c>
      <c r="AI1573" s="10">
        <v>0</v>
      </c>
      <c r="AJ1573" s="98">
        <f t="shared" si="148"/>
        <v>0</v>
      </c>
      <c r="AK1573" s="119" t="s">
        <v>54</v>
      </c>
      <c r="AL1573" s="117">
        <v>1</v>
      </c>
      <c r="AM1573" s="10">
        <v>0</v>
      </c>
      <c r="AN1573" s="98"/>
      <c r="AO1573" s="119" t="s">
        <v>54</v>
      </c>
      <c r="AP1573" s="117">
        <v>1</v>
      </c>
      <c r="AQ1573" s="10">
        <v>0</v>
      </c>
      <c r="AR1573" s="98">
        <f t="shared" si="149"/>
        <v>0</v>
      </c>
      <c r="AS1573" s="119" t="s">
        <v>54</v>
      </c>
      <c r="AT1573" s="117">
        <v>1</v>
      </c>
      <c r="AU1573" s="10">
        <v>0</v>
      </c>
      <c r="AV1573" s="8"/>
    </row>
    <row r="1574" spans="1:48" x14ac:dyDescent="0.25">
      <c r="A1574" s="6">
        <v>11573</v>
      </c>
      <c r="B1574" s="6">
        <v>450096</v>
      </c>
      <c r="C1574" s="6">
        <v>5425135</v>
      </c>
      <c r="D1574" s="205">
        <v>20</v>
      </c>
      <c r="E1574" s="6" t="s">
        <v>212</v>
      </c>
      <c r="F1574" s="6">
        <v>1</v>
      </c>
      <c r="G1574" s="6">
        <v>150</v>
      </c>
      <c r="H1574" s="6">
        <v>150</v>
      </c>
      <c r="I1574" s="6">
        <v>210</v>
      </c>
      <c r="J1574" s="6">
        <f t="shared" si="144"/>
        <v>31500</v>
      </c>
      <c r="K1574" s="6"/>
      <c r="L1574" s="84">
        <f t="shared" si="146"/>
        <v>32142.857142857145</v>
      </c>
      <c r="M1574" s="7"/>
      <c r="N1574" s="7"/>
      <c r="O1574" s="7"/>
      <c r="P1574" s="7"/>
      <c r="Q1574" s="7"/>
      <c r="R1574" s="7"/>
      <c r="S1574" s="119" t="s">
        <v>53</v>
      </c>
      <c r="T1574" s="117">
        <v>1</v>
      </c>
      <c r="U1574" s="10">
        <v>32142.857142857145</v>
      </c>
      <c r="V1574" s="98">
        <f t="shared" si="147"/>
        <v>6.4276605372495791E-5</v>
      </c>
      <c r="W1574" s="119" t="s">
        <v>53</v>
      </c>
      <c r="X1574" s="117">
        <v>1</v>
      </c>
      <c r="Y1574" s="10">
        <v>32142.857142857145</v>
      </c>
      <c r="Z1574" s="98"/>
      <c r="AA1574" s="9">
        <v>1106</v>
      </c>
      <c r="AB1574" s="119" t="s">
        <v>53</v>
      </c>
      <c r="AC1574" s="117">
        <v>1</v>
      </c>
      <c r="AD1574" s="10">
        <v>32142.857142857145</v>
      </c>
      <c r="AE1574" s="110">
        <f>(Tabelle1[[#This Row],[gesamter Wärmebedarf unter Berücksichtigung Wirkungsgrad Gasfeuerungsanlage (Gas) '[kWh/a'] 2030]]*0.7)/8760</f>
        <v>2.5684931506849313</v>
      </c>
      <c r="AF1574" s="8">
        <f t="shared" si="145"/>
        <v>6.2141587604349862E-5</v>
      </c>
      <c r="AG1574" s="119" t="s">
        <v>53</v>
      </c>
      <c r="AH1574" s="117">
        <v>1</v>
      </c>
      <c r="AI1574" s="10">
        <v>32142.857142857145</v>
      </c>
      <c r="AJ1574" s="98">
        <f t="shared" si="148"/>
        <v>3.0543324635790393E-5</v>
      </c>
      <c r="AK1574" s="119" t="s">
        <v>53</v>
      </c>
      <c r="AL1574" s="117">
        <v>1</v>
      </c>
      <c r="AM1574" s="10">
        <v>32142.857142857145</v>
      </c>
      <c r="AN1574" s="98"/>
      <c r="AO1574" s="119" t="s">
        <v>54</v>
      </c>
      <c r="AP1574" s="117">
        <v>1</v>
      </c>
      <c r="AQ1574" s="10">
        <v>0</v>
      </c>
      <c r="AR1574" s="98">
        <f t="shared" si="149"/>
        <v>0</v>
      </c>
      <c r="AS1574" s="119" t="s">
        <v>54</v>
      </c>
      <c r="AT1574" s="117">
        <v>1</v>
      </c>
      <c r="AU1574" s="10">
        <v>0</v>
      </c>
      <c r="AV1574" s="8"/>
    </row>
    <row r="1575" spans="1:48" x14ac:dyDescent="0.25">
      <c r="A1575" s="6">
        <v>11574</v>
      </c>
      <c r="B1575" s="6">
        <v>450121</v>
      </c>
      <c r="C1575" s="6">
        <v>5425164</v>
      </c>
      <c r="D1575" s="205">
        <v>18</v>
      </c>
      <c r="E1575" s="6" t="s">
        <v>212</v>
      </c>
      <c r="F1575" s="6">
        <v>1</v>
      </c>
      <c r="G1575" s="6">
        <v>150</v>
      </c>
      <c r="H1575" s="6">
        <v>150</v>
      </c>
      <c r="I1575" s="6">
        <v>110</v>
      </c>
      <c r="J1575" s="6">
        <f t="shared" si="144"/>
        <v>16500</v>
      </c>
      <c r="K1575" s="6"/>
      <c r="L1575" s="84">
        <f t="shared" si="146"/>
        <v>16836.734693877552</v>
      </c>
      <c r="M1575" s="7"/>
      <c r="N1575" s="7"/>
      <c r="O1575" s="7"/>
      <c r="P1575" s="7"/>
      <c r="Q1575" s="7"/>
      <c r="R1575" s="7"/>
      <c r="S1575" s="119" t="s">
        <v>54</v>
      </c>
      <c r="T1575" s="117">
        <v>1</v>
      </c>
      <c r="U1575" s="10">
        <v>0</v>
      </c>
      <c r="V1575" s="98">
        <f t="shared" si="147"/>
        <v>0</v>
      </c>
      <c r="W1575" s="119" t="s">
        <v>54</v>
      </c>
      <c r="X1575" s="117">
        <v>1</v>
      </c>
      <c r="Y1575" s="10">
        <v>0</v>
      </c>
      <c r="Z1575" s="98"/>
      <c r="AA1575" s="9">
        <v>151</v>
      </c>
      <c r="AB1575" s="119" t="s">
        <v>54</v>
      </c>
      <c r="AC1575" s="117">
        <v>1</v>
      </c>
      <c r="AD1575" s="10">
        <v>0</v>
      </c>
      <c r="AE1575" s="110">
        <f>(Tabelle1[[#This Row],[gesamter Wärmebedarf unter Berücksichtigung Wirkungsgrad Gasfeuerungsanlage (Gas) '[kWh/a'] 2030]]*0.7)/8760</f>
        <v>0</v>
      </c>
      <c r="AF1575" s="8">
        <f t="shared" si="145"/>
        <v>0</v>
      </c>
      <c r="AG1575" s="119" t="s">
        <v>54</v>
      </c>
      <c r="AH1575" s="117">
        <v>1</v>
      </c>
      <c r="AI1575" s="10">
        <v>0</v>
      </c>
      <c r="AJ1575" s="98">
        <f t="shared" si="148"/>
        <v>0</v>
      </c>
      <c r="AK1575" s="119" t="s">
        <v>54</v>
      </c>
      <c r="AL1575" s="117">
        <v>1</v>
      </c>
      <c r="AM1575" s="10">
        <v>0</v>
      </c>
      <c r="AN1575" s="98"/>
      <c r="AO1575" s="119" t="s">
        <v>54</v>
      </c>
      <c r="AP1575" s="117">
        <v>1</v>
      </c>
      <c r="AQ1575" s="10">
        <v>0</v>
      </c>
      <c r="AR1575" s="98">
        <f t="shared" si="149"/>
        <v>0</v>
      </c>
      <c r="AS1575" s="119" t="s">
        <v>54</v>
      </c>
      <c r="AT1575" s="117">
        <v>1</v>
      </c>
      <c r="AU1575" s="10">
        <v>0</v>
      </c>
      <c r="AV1575" s="8"/>
    </row>
    <row r="1576" spans="1:48" x14ac:dyDescent="0.25">
      <c r="A1576" s="6">
        <v>11575</v>
      </c>
      <c r="B1576" s="6">
        <v>450113</v>
      </c>
      <c r="C1576" s="6">
        <v>5425126</v>
      </c>
      <c r="D1576" s="205">
        <v>17</v>
      </c>
      <c r="E1576" s="6" t="s">
        <v>212</v>
      </c>
      <c r="F1576" s="6">
        <v>1</v>
      </c>
      <c r="G1576" s="6">
        <v>150</v>
      </c>
      <c r="H1576" s="6">
        <v>150</v>
      </c>
      <c r="I1576" s="6">
        <v>190</v>
      </c>
      <c r="J1576" s="6">
        <f t="shared" si="144"/>
        <v>28500</v>
      </c>
      <c r="K1576" s="6"/>
      <c r="L1576" s="84">
        <f t="shared" si="146"/>
        <v>29081.632653061224</v>
      </c>
      <c r="M1576" s="7"/>
      <c r="N1576" s="7"/>
      <c r="O1576" s="7"/>
      <c r="P1576" s="7"/>
      <c r="Q1576" s="7"/>
      <c r="R1576" s="7"/>
      <c r="S1576" s="119" t="s">
        <v>53</v>
      </c>
      <c r="T1576" s="117">
        <v>1</v>
      </c>
      <c r="U1576" s="10">
        <v>29081.632653061224</v>
      </c>
      <c r="V1576" s="98">
        <f t="shared" si="147"/>
        <v>5.8155023908448559E-5</v>
      </c>
      <c r="W1576" s="119" t="s">
        <v>53</v>
      </c>
      <c r="X1576" s="117">
        <v>1</v>
      </c>
      <c r="Y1576" s="10">
        <v>29081.632653061224</v>
      </c>
      <c r="Z1576" s="98"/>
      <c r="AA1576" s="9">
        <v>1502</v>
      </c>
      <c r="AB1576" s="119" t="s">
        <v>53</v>
      </c>
      <c r="AC1576" s="117">
        <v>1</v>
      </c>
      <c r="AD1576" s="10">
        <v>29081.632653061224</v>
      </c>
      <c r="AE1576" s="110">
        <f>(Tabelle1[[#This Row],[gesamter Wärmebedarf unter Berücksichtigung Wirkungsgrad Gasfeuerungsanlage (Gas) '[kWh/a'] 2030]]*0.7)/8760</f>
        <v>2.3238747553816044</v>
      </c>
      <c r="AF1576" s="8">
        <f t="shared" si="145"/>
        <v>5.622334116584035E-5</v>
      </c>
      <c r="AG1576" s="119" t="s">
        <v>53</v>
      </c>
      <c r="AH1576" s="117">
        <v>1</v>
      </c>
      <c r="AI1576" s="10">
        <v>29081.632653061224</v>
      </c>
      <c r="AJ1576" s="98">
        <f t="shared" si="148"/>
        <v>2.7634436575238919E-5</v>
      </c>
      <c r="AK1576" s="119" t="s">
        <v>53</v>
      </c>
      <c r="AL1576" s="117">
        <v>1</v>
      </c>
      <c r="AM1576" s="10">
        <v>29081.632653061224</v>
      </c>
      <c r="AN1576" s="98"/>
      <c r="AO1576" s="119" t="s">
        <v>54</v>
      </c>
      <c r="AP1576" s="117">
        <v>1</v>
      </c>
      <c r="AQ1576" s="10">
        <v>0</v>
      </c>
      <c r="AR1576" s="98">
        <f t="shared" si="149"/>
        <v>0</v>
      </c>
      <c r="AS1576" s="119" t="s">
        <v>54</v>
      </c>
      <c r="AT1576" s="117">
        <v>1</v>
      </c>
      <c r="AU1576" s="10">
        <v>0</v>
      </c>
      <c r="AV1576" s="8"/>
    </row>
    <row r="1577" spans="1:48" x14ac:dyDescent="0.25">
      <c r="A1577" s="6">
        <v>11576</v>
      </c>
      <c r="B1577" s="6">
        <v>450137</v>
      </c>
      <c r="C1577" s="6">
        <v>5425151</v>
      </c>
      <c r="D1577" s="205">
        <v>17</v>
      </c>
      <c r="E1577" s="6" t="s">
        <v>212</v>
      </c>
      <c r="F1577" s="6">
        <v>1</v>
      </c>
      <c r="G1577" s="6">
        <v>150</v>
      </c>
      <c r="H1577" s="6">
        <v>150</v>
      </c>
      <c r="I1577" s="6">
        <v>220</v>
      </c>
      <c r="J1577" s="6">
        <f t="shared" si="144"/>
        <v>33000</v>
      </c>
      <c r="K1577" s="6"/>
      <c r="L1577" s="84">
        <f t="shared" si="146"/>
        <v>33673.469387755104</v>
      </c>
      <c r="M1577" s="7"/>
      <c r="N1577" s="7"/>
      <c r="O1577" s="7"/>
      <c r="P1577" s="7"/>
      <c r="Q1577" s="7"/>
      <c r="R1577" s="7"/>
      <c r="S1577" s="119" t="s">
        <v>54</v>
      </c>
      <c r="T1577" s="117">
        <v>1</v>
      </c>
      <c r="U1577" s="10">
        <v>0</v>
      </c>
      <c r="V1577" s="98">
        <f t="shared" si="147"/>
        <v>0</v>
      </c>
      <c r="W1577" s="119" t="s">
        <v>54</v>
      </c>
      <c r="X1577" s="117">
        <v>1</v>
      </c>
      <c r="Y1577" s="10">
        <v>0</v>
      </c>
      <c r="Z1577" s="98"/>
      <c r="AA1577" s="9">
        <v>698</v>
      </c>
      <c r="AB1577" s="119" t="s">
        <v>54</v>
      </c>
      <c r="AC1577" s="117">
        <v>1</v>
      </c>
      <c r="AD1577" s="10">
        <v>0</v>
      </c>
      <c r="AE1577" s="110">
        <f>(Tabelle1[[#This Row],[gesamter Wärmebedarf unter Berücksichtigung Wirkungsgrad Gasfeuerungsanlage (Gas) '[kWh/a'] 2030]]*0.7)/8760</f>
        <v>0</v>
      </c>
      <c r="AF1577" s="8">
        <f t="shared" si="145"/>
        <v>0</v>
      </c>
      <c r="AG1577" s="119" t="s">
        <v>54</v>
      </c>
      <c r="AH1577" s="117">
        <v>1</v>
      </c>
      <c r="AI1577" s="10">
        <v>0</v>
      </c>
      <c r="AJ1577" s="98">
        <f t="shared" si="148"/>
        <v>0</v>
      </c>
      <c r="AK1577" s="119" t="s">
        <v>54</v>
      </c>
      <c r="AL1577" s="117">
        <v>1</v>
      </c>
      <c r="AM1577" s="10">
        <v>0</v>
      </c>
      <c r="AN1577" s="98"/>
      <c r="AO1577" s="119" t="s">
        <v>54</v>
      </c>
      <c r="AP1577" s="117">
        <v>1</v>
      </c>
      <c r="AQ1577" s="10">
        <v>0</v>
      </c>
      <c r="AR1577" s="98">
        <f t="shared" si="149"/>
        <v>0</v>
      </c>
      <c r="AS1577" s="119" t="s">
        <v>54</v>
      </c>
      <c r="AT1577" s="117">
        <v>1</v>
      </c>
      <c r="AU1577" s="10">
        <v>0</v>
      </c>
      <c r="AV1577" s="8"/>
    </row>
    <row r="1578" spans="1:48" x14ac:dyDescent="0.25">
      <c r="A1578" s="6">
        <v>11577</v>
      </c>
      <c r="B1578" s="6">
        <v>450013</v>
      </c>
      <c r="C1578" s="6">
        <v>5425154</v>
      </c>
      <c r="D1578" s="205">
        <v>15</v>
      </c>
      <c r="E1578" s="6" t="s">
        <v>212</v>
      </c>
      <c r="F1578" s="6">
        <v>1</v>
      </c>
      <c r="G1578" s="6">
        <v>150</v>
      </c>
      <c r="H1578" s="6">
        <v>150</v>
      </c>
      <c r="I1578" s="6">
        <v>240</v>
      </c>
      <c r="J1578" s="6">
        <f t="shared" si="144"/>
        <v>36000</v>
      </c>
      <c r="K1578" s="6"/>
      <c r="L1578" s="84">
        <f t="shared" si="146"/>
        <v>36734.693877551021</v>
      </c>
      <c r="M1578" s="7"/>
      <c r="N1578" s="7"/>
      <c r="O1578" s="7"/>
      <c r="P1578" s="7"/>
      <c r="Q1578" s="7"/>
      <c r="R1578" s="7"/>
      <c r="S1578" s="119" t="s">
        <v>53</v>
      </c>
      <c r="T1578" s="117">
        <v>1</v>
      </c>
      <c r="U1578" s="10">
        <v>36734.693877551021</v>
      </c>
      <c r="V1578" s="98">
        <f t="shared" si="147"/>
        <v>7.345897756856661E-5</v>
      </c>
      <c r="W1578" s="119" t="s">
        <v>53</v>
      </c>
      <c r="X1578" s="117">
        <v>1</v>
      </c>
      <c r="Y1578" s="10">
        <v>36734.693877551021</v>
      </c>
      <c r="Z1578" s="98"/>
      <c r="AA1578" s="9">
        <v>362</v>
      </c>
      <c r="AB1578" s="119" t="s">
        <v>53</v>
      </c>
      <c r="AC1578" s="117">
        <v>1</v>
      </c>
      <c r="AD1578" s="10">
        <v>36734.693877551021</v>
      </c>
      <c r="AE1578" s="110">
        <f>(Tabelle1[[#This Row],[gesamter Wärmebedarf unter Berücksichtigung Wirkungsgrad Gasfeuerungsanlage (Gas) '[kWh/a'] 2030]]*0.7)/8760</f>
        <v>2.9354207436399218</v>
      </c>
      <c r="AF1578" s="8">
        <f t="shared" si="145"/>
        <v>7.101895726211413E-5</v>
      </c>
      <c r="AG1578" s="119" t="s">
        <v>53</v>
      </c>
      <c r="AH1578" s="117">
        <v>1</v>
      </c>
      <c r="AI1578" s="10">
        <v>36734.693877551021</v>
      </c>
      <c r="AJ1578" s="98">
        <f t="shared" si="148"/>
        <v>3.4906656726617587E-5</v>
      </c>
      <c r="AK1578" s="119" t="s">
        <v>53</v>
      </c>
      <c r="AL1578" s="117">
        <v>1</v>
      </c>
      <c r="AM1578" s="10">
        <v>36734.693877551021</v>
      </c>
      <c r="AN1578" s="98"/>
      <c r="AO1578" s="119" t="s">
        <v>53</v>
      </c>
      <c r="AP1578" s="117">
        <v>1</v>
      </c>
      <c r="AQ1578" s="10">
        <v>36734.693877551021</v>
      </c>
      <c r="AR1578" s="98">
        <f t="shared" si="149"/>
        <v>3.4906656726617587E-5</v>
      </c>
      <c r="AS1578" s="119" t="s">
        <v>53</v>
      </c>
      <c r="AT1578" s="117">
        <v>1</v>
      </c>
      <c r="AU1578" s="10">
        <v>36734.693877551021</v>
      </c>
      <c r="AV1578" s="8"/>
    </row>
    <row r="1579" spans="1:48" x14ac:dyDescent="0.25">
      <c r="A1579" s="6">
        <v>11578</v>
      </c>
      <c r="B1579" s="6">
        <v>450070</v>
      </c>
      <c r="C1579" s="6">
        <v>5425243</v>
      </c>
      <c r="D1579" s="205">
        <v>24</v>
      </c>
      <c r="E1579" s="75" t="s">
        <v>210</v>
      </c>
      <c r="F1579" s="6">
        <v>6.73</v>
      </c>
      <c r="G1579" s="6">
        <v>70</v>
      </c>
      <c r="H1579" s="6">
        <v>471.1</v>
      </c>
      <c r="I1579" s="6">
        <v>90</v>
      </c>
      <c r="J1579" s="6">
        <f t="shared" si="144"/>
        <v>42399</v>
      </c>
      <c r="K1579" s="6"/>
      <c r="L1579" s="84">
        <f t="shared" si="146"/>
        <v>43264.285714285717</v>
      </c>
      <c r="M1579" s="7"/>
      <c r="N1579" s="7"/>
      <c r="O1579" s="7"/>
      <c r="P1579" s="7"/>
      <c r="Q1579" s="7"/>
      <c r="R1579" s="7"/>
      <c r="S1579" s="119" t="s">
        <v>54</v>
      </c>
      <c r="T1579" s="117">
        <v>6.73</v>
      </c>
      <c r="U1579" s="10">
        <v>0</v>
      </c>
      <c r="V1579" s="98">
        <f t="shared" si="147"/>
        <v>0</v>
      </c>
      <c r="W1579" s="119" t="s">
        <v>53</v>
      </c>
      <c r="X1579" s="117">
        <v>6.73</v>
      </c>
      <c r="Y1579" s="10">
        <v>43264.285714285717</v>
      </c>
      <c r="Z1579" s="98"/>
      <c r="AA1579" s="9">
        <v>1493</v>
      </c>
      <c r="AB1579" s="119" t="s">
        <v>53</v>
      </c>
      <c r="AC1579" s="117">
        <v>6.73</v>
      </c>
      <c r="AD1579" s="10">
        <v>43264.285714285717</v>
      </c>
      <c r="AE1579" s="110">
        <f>(Tabelle1[[#This Row],[gesamter Wärmebedarf unter Berücksichtigung Wirkungsgrad Gasfeuerungsanlage (Gas) '[kWh/a'] 2030]]*0.7)/8760</f>
        <v>3.4571917808219177</v>
      </c>
      <c r="AF1579" s="8">
        <f t="shared" si="145"/>
        <v>8.3642576915454912E-5</v>
      </c>
      <c r="AG1579" s="119" t="s">
        <v>53</v>
      </c>
      <c r="AH1579" s="117">
        <v>6.73</v>
      </c>
      <c r="AI1579" s="10">
        <v>43264.285714285717</v>
      </c>
      <c r="AJ1579" s="98">
        <f t="shared" si="148"/>
        <v>4.1111314959773865E-5</v>
      </c>
      <c r="AK1579" s="119" t="s">
        <v>53</v>
      </c>
      <c r="AL1579" s="117">
        <v>6.73</v>
      </c>
      <c r="AM1579" s="10">
        <v>43264.285714285717</v>
      </c>
      <c r="AN1579" s="98"/>
      <c r="AO1579" s="119" t="s">
        <v>53</v>
      </c>
      <c r="AP1579" s="117">
        <v>6.73</v>
      </c>
      <c r="AQ1579" s="10">
        <v>43264.285714285717</v>
      </c>
      <c r="AR1579" s="98">
        <f t="shared" si="149"/>
        <v>4.1111314959773865E-5</v>
      </c>
      <c r="AS1579" s="119" t="s">
        <v>53</v>
      </c>
      <c r="AT1579" s="117">
        <v>6.73</v>
      </c>
      <c r="AU1579" s="10">
        <v>43264.285714285717</v>
      </c>
      <c r="AV1579" s="8"/>
    </row>
    <row r="1580" spans="1:48" x14ac:dyDescent="0.25">
      <c r="A1580" s="6">
        <v>11579</v>
      </c>
      <c r="B1580" s="6">
        <v>450101</v>
      </c>
      <c r="C1580" s="6">
        <v>5425217</v>
      </c>
      <c r="D1580" s="205">
        <v>27</v>
      </c>
      <c r="E1580" s="75" t="s">
        <v>210</v>
      </c>
      <c r="F1580" s="6">
        <v>6.73</v>
      </c>
      <c r="G1580" s="6">
        <v>70</v>
      </c>
      <c r="H1580" s="6">
        <v>471.1</v>
      </c>
      <c r="I1580" s="6">
        <v>60</v>
      </c>
      <c r="J1580" s="6">
        <f t="shared" si="144"/>
        <v>28266</v>
      </c>
      <c r="K1580" s="6"/>
      <c r="L1580" s="84">
        <f t="shared" si="146"/>
        <v>28842.857142857145</v>
      </c>
      <c r="M1580" s="7"/>
      <c r="N1580" s="7"/>
      <c r="O1580" s="7"/>
      <c r="P1580" s="7"/>
      <c r="Q1580" s="7"/>
      <c r="R1580" s="7"/>
      <c r="S1580" s="119" t="s">
        <v>53</v>
      </c>
      <c r="T1580" s="117">
        <v>6.73</v>
      </c>
      <c r="U1580" s="10">
        <v>28842.857142857145</v>
      </c>
      <c r="V1580" s="98">
        <f t="shared" si="147"/>
        <v>5.7677540554252886E-5</v>
      </c>
      <c r="W1580" s="119" t="s">
        <v>53</v>
      </c>
      <c r="X1580" s="117">
        <v>6.73</v>
      </c>
      <c r="Y1580" s="10">
        <v>28842.857142857145</v>
      </c>
      <c r="Z1580" s="98"/>
      <c r="AA1580" s="9">
        <v>155</v>
      </c>
      <c r="AB1580" s="119" t="s">
        <v>53</v>
      </c>
      <c r="AC1580" s="117">
        <v>6.73</v>
      </c>
      <c r="AD1580" s="10">
        <v>28842.857142857145</v>
      </c>
      <c r="AE1580" s="110">
        <f>(Tabelle1[[#This Row],[gesamter Wärmebedarf unter Berücksichtigung Wirkungsgrad Gasfeuerungsanlage (Gas) '[kWh/a'] 2030]]*0.7)/8760</f>
        <v>2.3047945205479454</v>
      </c>
      <c r="AF1580" s="8">
        <f t="shared" si="145"/>
        <v>5.5761717943636613E-5</v>
      </c>
      <c r="AG1580" s="119" t="s">
        <v>53</v>
      </c>
      <c r="AH1580" s="117">
        <v>6.73</v>
      </c>
      <c r="AI1580" s="10">
        <v>28842.857142857145</v>
      </c>
      <c r="AJ1580" s="98">
        <f t="shared" si="148"/>
        <v>2.7407543306515913E-5</v>
      </c>
      <c r="AK1580" s="119" t="s">
        <v>53</v>
      </c>
      <c r="AL1580" s="117">
        <v>6.73</v>
      </c>
      <c r="AM1580" s="10">
        <v>28842.857142857145</v>
      </c>
      <c r="AN1580" s="98"/>
      <c r="AO1580" s="119" t="s">
        <v>54</v>
      </c>
      <c r="AP1580" s="117">
        <v>6.73</v>
      </c>
      <c r="AQ1580" s="10">
        <v>0</v>
      </c>
      <c r="AR1580" s="98">
        <f t="shared" si="149"/>
        <v>0</v>
      </c>
      <c r="AS1580" s="119" t="s">
        <v>54</v>
      </c>
      <c r="AT1580" s="117">
        <v>6.73</v>
      </c>
      <c r="AU1580" s="10">
        <v>0</v>
      </c>
      <c r="AV1580" s="8"/>
    </row>
    <row r="1581" spans="1:48" x14ac:dyDescent="0.25">
      <c r="A1581" s="6">
        <v>11580</v>
      </c>
      <c r="B1581" s="6">
        <v>449953</v>
      </c>
      <c r="C1581" s="6">
        <v>5425165</v>
      </c>
      <c r="D1581" s="205">
        <v>12</v>
      </c>
      <c r="E1581" s="6" t="s">
        <v>212</v>
      </c>
      <c r="F1581" s="6">
        <v>1</v>
      </c>
      <c r="G1581" s="6">
        <v>150</v>
      </c>
      <c r="H1581" s="6">
        <v>150</v>
      </c>
      <c r="I1581" s="6">
        <v>150</v>
      </c>
      <c r="J1581" s="6">
        <f t="shared" si="144"/>
        <v>22500</v>
      </c>
      <c r="K1581" s="6"/>
      <c r="L1581" s="84">
        <f t="shared" si="146"/>
        <v>22959.18367346939</v>
      </c>
      <c r="M1581" s="7"/>
      <c r="N1581" s="7"/>
      <c r="O1581" s="7"/>
      <c r="P1581" s="7"/>
      <c r="Q1581" s="7"/>
      <c r="R1581" s="7"/>
      <c r="S1581" s="119" t="s">
        <v>54</v>
      </c>
      <c r="T1581" s="117">
        <v>1</v>
      </c>
      <c r="U1581" s="10">
        <v>0</v>
      </c>
      <c r="V1581" s="98">
        <f t="shared" si="147"/>
        <v>0</v>
      </c>
      <c r="W1581" s="119" t="s">
        <v>54</v>
      </c>
      <c r="X1581" s="117">
        <v>1</v>
      </c>
      <c r="Y1581" s="10">
        <v>0</v>
      </c>
      <c r="Z1581" s="98"/>
      <c r="AA1581" s="9">
        <v>990</v>
      </c>
      <c r="AB1581" s="119" t="s">
        <v>54</v>
      </c>
      <c r="AC1581" s="117">
        <v>1</v>
      </c>
      <c r="AD1581" s="10">
        <v>0</v>
      </c>
      <c r="AE1581" s="110">
        <f>(Tabelle1[[#This Row],[gesamter Wärmebedarf unter Berücksichtigung Wirkungsgrad Gasfeuerungsanlage (Gas) '[kWh/a'] 2030]]*0.7)/8760</f>
        <v>0</v>
      </c>
      <c r="AF1581" s="8">
        <f t="shared" si="145"/>
        <v>0</v>
      </c>
      <c r="AG1581" s="119" t="s">
        <v>54</v>
      </c>
      <c r="AH1581" s="117">
        <v>1</v>
      </c>
      <c r="AI1581" s="10">
        <v>0</v>
      </c>
      <c r="AJ1581" s="98">
        <f t="shared" si="148"/>
        <v>0</v>
      </c>
      <c r="AK1581" s="119" t="s">
        <v>54</v>
      </c>
      <c r="AL1581" s="117">
        <v>1</v>
      </c>
      <c r="AM1581" s="10">
        <v>0</v>
      </c>
      <c r="AN1581" s="98"/>
      <c r="AO1581" s="119" t="s">
        <v>54</v>
      </c>
      <c r="AP1581" s="117">
        <v>1</v>
      </c>
      <c r="AQ1581" s="10">
        <v>0</v>
      </c>
      <c r="AR1581" s="98">
        <f t="shared" si="149"/>
        <v>0</v>
      </c>
      <c r="AS1581" s="119" t="s">
        <v>54</v>
      </c>
      <c r="AT1581" s="117">
        <v>1</v>
      </c>
      <c r="AU1581" s="10">
        <v>0</v>
      </c>
      <c r="AV1581" s="8"/>
    </row>
    <row r="1582" spans="1:48" x14ac:dyDescent="0.25">
      <c r="A1582" s="6">
        <v>11581</v>
      </c>
      <c r="B1582" s="6">
        <v>449976</v>
      </c>
      <c r="C1582" s="6">
        <v>5425181</v>
      </c>
      <c r="D1582" s="205">
        <v>14</v>
      </c>
      <c r="E1582" s="6" t="s">
        <v>195</v>
      </c>
      <c r="F1582" s="6">
        <v>1</v>
      </c>
      <c r="G1582" s="6">
        <v>90</v>
      </c>
      <c r="H1582" s="6">
        <v>90</v>
      </c>
      <c r="I1582" s="6">
        <v>180</v>
      </c>
      <c r="J1582" s="6">
        <f t="shared" si="144"/>
        <v>16200</v>
      </c>
      <c r="K1582" s="6"/>
      <c r="L1582" s="84">
        <f t="shared" si="146"/>
        <v>16530.612244897959</v>
      </c>
      <c r="M1582" s="7"/>
      <c r="N1582" s="7"/>
      <c r="O1582" s="7"/>
      <c r="P1582" s="7"/>
      <c r="Q1582" s="7"/>
      <c r="R1582" s="7"/>
      <c r="S1582" s="119" t="s">
        <v>53</v>
      </c>
      <c r="T1582" s="117">
        <v>1</v>
      </c>
      <c r="U1582" s="10">
        <v>16530.612244897959</v>
      </c>
      <c r="V1582" s="98">
        <f t="shared" si="147"/>
        <v>3.3056539905854972E-5</v>
      </c>
      <c r="W1582" s="119" t="s">
        <v>53</v>
      </c>
      <c r="X1582" s="117">
        <v>1</v>
      </c>
      <c r="Y1582" s="10">
        <v>16530.612244897959</v>
      </c>
      <c r="Z1582" s="98"/>
      <c r="AA1582" s="9">
        <v>767</v>
      </c>
      <c r="AB1582" s="119" t="s">
        <v>53</v>
      </c>
      <c r="AC1582" s="117">
        <v>1</v>
      </c>
      <c r="AD1582" s="10">
        <v>16530.612244897959</v>
      </c>
      <c r="AE1582" s="110">
        <f>(Tabelle1[[#This Row],[gesamter Wärmebedarf unter Berücksichtigung Wirkungsgrad Gasfeuerungsanlage (Gas) '[kWh/a'] 2030]]*0.7)/8760</f>
        <v>1.3209393346379648</v>
      </c>
      <c r="AF1582" s="8">
        <f t="shared" si="145"/>
        <v>3.1958530767951354E-5</v>
      </c>
      <c r="AG1582" s="119" t="s">
        <v>53</v>
      </c>
      <c r="AH1582" s="117">
        <v>1</v>
      </c>
      <c r="AI1582" s="10">
        <v>16530.612244897959</v>
      </c>
      <c r="AJ1582" s="98">
        <f t="shared" si="148"/>
        <v>1.5707995526977912E-5</v>
      </c>
      <c r="AK1582" s="119" t="s">
        <v>53</v>
      </c>
      <c r="AL1582" s="117">
        <v>1</v>
      </c>
      <c r="AM1582" s="10">
        <v>16530.612244897959</v>
      </c>
      <c r="AN1582" s="98"/>
      <c r="AO1582" s="119" t="s">
        <v>53</v>
      </c>
      <c r="AP1582" s="117">
        <v>1</v>
      </c>
      <c r="AQ1582" s="10">
        <v>16530.612244897959</v>
      </c>
      <c r="AR1582" s="98">
        <f t="shared" si="149"/>
        <v>1.5707995526977912E-5</v>
      </c>
      <c r="AS1582" s="119" t="s">
        <v>53</v>
      </c>
      <c r="AT1582" s="117">
        <v>1</v>
      </c>
      <c r="AU1582" s="10">
        <v>16530.612244897959</v>
      </c>
      <c r="AV1582" s="8"/>
    </row>
    <row r="1583" spans="1:48" x14ac:dyDescent="0.25">
      <c r="A1583" s="6">
        <v>11582</v>
      </c>
      <c r="B1583" s="6">
        <v>449965</v>
      </c>
      <c r="C1583" s="6">
        <v>5425153</v>
      </c>
      <c r="D1583" s="205">
        <v>15</v>
      </c>
      <c r="E1583" s="6" t="s">
        <v>212</v>
      </c>
      <c r="F1583" s="6">
        <v>1</v>
      </c>
      <c r="G1583" s="6">
        <v>150</v>
      </c>
      <c r="H1583" s="6">
        <v>150</v>
      </c>
      <c r="I1583" s="6">
        <v>160</v>
      </c>
      <c r="J1583" s="6">
        <f t="shared" si="144"/>
        <v>24000</v>
      </c>
      <c r="K1583" s="6"/>
      <c r="L1583" s="84">
        <f t="shared" si="146"/>
        <v>24489.795918367348</v>
      </c>
      <c r="M1583" s="7"/>
      <c r="N1583" s="7"/>
      <c r="O1583" s="7"/>
      <c r="P1583" s="7"/>
      <c r="Q1583" s="7"/>
      <c r="R1583" s="7"/>
      <c r="S1583" s="119" t="s">
        <v>53</v>
      </c>
      <c r="T1583" s="117">
        <v>1</v>
      </c>
      <c r="U1583" s="10">
        <v>24489.795918367348</v>
      </c>
      <c r="V1583" s="98">
        <f t="shared" si="147"/>
        <v>4.8972651712377733E-5</v>
      </c>
      <c r="W1583" s="119" t="s">
        <v>53</v>
      </c>
      <c r="X1583" s="117">
        <v>1</v>
      </c>
      <c r="Y1583" s="10">
        <v>24489.795918367348</v>
      </c>
      <c r="Z1583" s="98"/>
      <c r="AA1583" s="9">
        <v>1029</v>
      </c>
      <c r="AB1583" s="119" t="s">
        <v>53</v>
      </c>
      <c r="AC1583" s="117">
        <v>1</v>
      </c>
      <c r="AD1583" s="10">
        <v>24489.795918367348</v>
      </c>
      <c r="AE1583" s="110">
        <f>(Tabelle1[[#This Row],[gesamter Wärmebedarf unter Berücksichtigung Wirkungsgrad Gasfeuerungsanlage (Gas) '[kWh/a'] 2030]]*0.7)/8760</f>
        <v>1.9569471624266144</v>
      </c>
      <c r="AF1583" s="8">
        <f t="shared" si="145"/>
        <v>4.7345971508076089E-5</v>
      </c>
      <c r="AG1583" s="119" t="s">
        <v>53</v>
      </c>
      <c r="AH1583" s="117">
        <v>1</v>
      </c>
      <c r="AI1583" s="10">
        <v>24489.795918367348</v>
      </c>
      <c r="AJ1583" s="98">
        <f t="shared" si="148"/>
        <v>2.3271104484411725E-5</v>
      </c>
      <c r="AK1583" s="119" t="s">
        <v>53</v>
      </c>
      <c r="AL1583" s="117">
        <v>1</v>
      </c>
      <c r="AM1583" s="10">
        <v>24489.795918367348</v>
      </c>
      <c r="AN1583" s="98"/>
      <c r="AO1583" s="119" t="s">
        <v>54</v>
      </c>
      <c r="AP1583" s="117">
        <v>1</v>
      </c>
      <c r="AQ1583" s="10">
        <v>0</v>
      </c>
      <c r="AR1583" s="98">
        <f t="shared" si="149"/>
        <v>0</v>
      </c>
      <c r="AS1583" s="119" t="s">
        <v>54</v>
      </c>
      <c r="AT1583" s="117">
        <v>1</v>
      </c>
      <c r="AU1583" s="10">
        <v>0</v>
      </c>
      <c r="AV1583" s="8"/>
    </row>
    <row r="1584" spans="1:48" x14ac:dyDescent="0.25">
      <c r="A1584" s="6">
        <v>11583</v>
      </c>
      <c r="B1584" s="6">
        <v>449990</v>
      </c>
      <c r="C1584" s="6">
        <v>5425170</v>
      </c>
      <c r="D1584" s="205">
        <v>13</v>
      </c>
      <c r="E1584" s="6" t="s">
        <v>195</v>
      </c>
      <c r="F1584" s="6">
        <v>1</v>
      </c>
      <c r="G1584" s="6">
        <v>90</v>
      </c>
      <c r="H1584" s="6">
        <v>90</v>
      </c>
      <c r="I1584" s="6">
        <v>260</v>
      </c>
      <c r="J1584" s="6">
        <f t="shared" si="144"/>
        <v>23400</v>
      </c>
      <c r="K1584" s="6"/>
      <c r="L1584" s="84">
        <f t="shared" si="146"/>
        <v>23877.551020408162</v>
      </c>
      <c r="M1584" s="7"/>
      <c r="N1584" s="7"/>
      <c r="O1584" s="7"/>
      <c r="P1584" s="7"/>
      <c r="Q1584" s="7"/>
      <c r="R1584" s="7"/>
      <c r="S1584" s="119" t="s">
        <v>53</v>
      </c>
      <c r="T1584" s="117">
        <v>1</v>
      </c>
      <c r="U1584" s="10">
        <v>23877.551020408162</v>
      </c>
      <c r="V1584" s="98">
        <f t="shared" si="147"/>
        <v>4.7748335419568298E-5</v>
      </c>
      <c r="W1584" s="119" t="s">
        <v>53</v>
      </c>
      <c r="X1584" s="117">
        <v>1</v>
      </c>
      <c r="Y1584" s="10">
        <v>23877.551020408162</v>
      </c>
      <c r="Z1584" s="98"/>
      <c r="AA1584" s="9">
        <v>1325</v>
      </c>
      <c r="AB1584" s="119" t="s">
        <v>53</v>
      </c>
      <c r="AC1584" s="117">
        <v>1</v>
      </c>
      <c r="AD1584" s="10">
        <v>23877.551020408162</v>
      </c>
      <c r="AE1584" s="110">
        <f>(Tabelle1[[#This Row],[gesamter Wärmebedarf unter Berücksichtigung Wirkungsgrad Gasfeuerungsanlage (Gas) '[kWh/a'] 2030]]*0.7)/8760</f>
        <v>1.9080234833659491</v>
      </c>
      <c r="AF1584" s="8">
        <f t="shared" si="145"/>
        <v>4.6162322220374185E-5</v>
      </c>
      <c r="AG1584" s="119" t="s">
        <v>54</v>
      </c>
      <c r="AH1584" s="117">
        <v>1</v>
      </c>
      <c r="AI1584" s="10">
        <v>0</v>
      </c>
      <c r="AJ1584" s="98">
        <f t="shared" si="148"/>
        <v>0</v>
      </c>
      <c r="AK1584" s="119" t="s">
        <v>54</v>
      </c>
      <c r="AL1584" s="117">
        <v>1</v>
      </c>
      <c r="AM1584" s="10">
        <v>0</v>
      </c>
      <c r="AN1584" s="98"/>
      <c r="AO1584" s="119" t="s">
        <v>54</v>
      </c>
      <c r="AP1584" s="117">
        <v>1</v>
      </c>
      <c r="AQ1584" s="10">
        <v>0</v>
      </c>
      <c r="AR1584" s="98">
        <f t="shared" si="149"/>
        <v>0</v>
      </c>
      <c r="AS1584" s="119" t="s">
        <v>54</v>
      </c>
      <c r="AT1584" s="117">
        <v>1</v>
      </c>
      <c r="AU1584" s="10">
        <v>0</v>
      </c>
      <c r="AV1584" s="8"/>
    </row>
    <row r="1585" spans="1:48" x14ac:dyDescent="0.25">
      <c r="A1585" s="6">
        <v>11584</v>
      </c>
      <c r="B1585" s="6">
        <v>449976</v>
      </c>
      <c r="C1585" s="6">
        <v>5425145</v>
      </c>
      <c r="D1585" s="205">
        <v>14</v>
      </c>
      <c r="E1585" s="6" t="s">
        <v>212</v>
      </c>
      <c r="F1585" s="6">
        <v>1</v>
      </c>
      <c r="G1585" s="6">
        <v>150</v>
      </c>
      <c r="H1585" s="6">
        <v>150</v>
      </c>
      <c r="I1585" s="6">
        <v>190</v>
      </c>
      <c r="J1585" s="6">
        <f t="shared" si="144"/>
        <v>28500</v>
      </c>
      <c r="K1585" s="6"/>
      <c r="L1585" s="84">
        <f t="shared" si="146"/>
        <v>29081.632653061224</v>
      </c>
      <c r="M1585" s="7"/>
      <c r="N1585" s="7"/>
      <c r="O1585" s="7"/>
      <c r="P1585" s="7"/>
      <c r="Q1585" s="7"/>
      <c r="R1585" s="7"/>
      <c r="S1585" s="119" t="s">
        <v>54</v>
      </c>
      <c r="T1585" s="117">
        <v>1</v>
      </c>
      <c r="U1585" s="10">
        <v>0</v>
      </c>
      <c r="V1585" s="98">
        <f t="shared" si="147"/>
        <v>0</v>
      </c>
      <c r="W1585" s="119" t="s">
        <v>54</v>
      </c>
      <c r="X1585" s="117">
        <v>1</v>
      </c>
      <c r="Y1585" s="10">
        <v>0</v>
      </c>
      <c r="Z1585" s="98"/>
      <c r="AA1585" s="9">
        <v>531</v>
      </c>
      <c r="AB1585" s="119" t="s">
        <v>54</v>
      </c>
      <c r="AC1585" s="117">
        <v>1</v>
      </c>
      <c r="AD1585" s="10">
        <v>0</v>
      </c>
      <c r="AE1585" s="110">
        <f>(Tabelle1[[#This Row],[gesamter Wärmebedarf unter Berücksichtigung Wirkungsgrad Gasfeuerungsanlage (Gas) '[kWh/a'] 2030]]*0.7)/8760</f>
        <v>0</v>
      </c>
      <c r="AF1585" s="8">
        <f t="shared" si="145"/>
        <v>0</v>
      </c>
      <c r="AG1585" s="119" t="s">
        <v>54</v>
      </c>
      <c r="AH1585" s="117">
        <v>1</v>
      </c>
      <c r="AI1585" s="10">
        <v>0</v>
      </c>
      <c r="AJ1585" s="98">
        <f t="shared" si="148"/>
        <v>0</v>
      </c>
      <c r="AK1585" s="119" t="s">
        <v>54</v>
      </c>
      <c r="AL1585" s="117">
        <v>1</v>
      </c>
      <c r="AM1585" s="10">
        <v>0</v>
      </c>
      <c r="AN1585" s="98"/>
      <c r="AO1585" s="119" t="s">
        <v>54</v>
      </c>
      <c r="AP1585" s="117">
        <v>1</v>
      </c>
      <c r="AQ1585" s="10">
        <v>0</v>
      </c>
      <c r="AR1585" s="98">
        <f t="shared" si="149"/>
        <v>0</v>
      </c>
      <c r="AS1585" s="119" t="s">
        <v>54</v>
      </c>
      <c r="AT1585" s="117">
        <v>1</v>
      </c>
      <c r="AU1585" s="10">
        <v>0</v>
      </c>
      <c r="AV1585" s="8"/>
    </row>
    <row r="1586" spans="1:48" x14ac:dyDescent="0.25">
      <c r="A1586" s="6">
        <v>11585</v>
      </c>
      <c r="B1586" s="6">
        <v>449980</v>
      </c>
      <c r="C1586" s="6">
        <v>5425142</v>
      </c>
      <c r="D1586" s="205">
        <v>14</v>
      </c>
      <c r="E1586" s="6" t="s">
        <v>212</v>
      </c>
      <c r="F1586" s="6">
        <v>1</v>
      </c>
      <c r="G1586" s="6">
        <v>150</v>
      </c>
      <c r="H1586" s="6">
        <v>150</v>
      </c>
      <c r="I1586" s="6">
        <v>180</v>
      </c>
      <c r="J1586" s="6">
        <f t="shared" si="144"/>
        <v>27000</v>
      </c>
      <c r="K1586" s="6"/>
      <c r="L1586" s="84">
        <f t="shared" si="146"/>
        <v>27551.020408163266</v>
      </c>
      <c r="M1586" s="7"/>
      <c r="N1586" s="7"/>
      <c r="O1586" s="7"/>
      <c r="P1586" s="7"/>
      <c r="Q1586" s="7"/>
      <c r="R1586" s="7"/>
      <c r="S1586" s="119" t="s">
        <v>53</v>
      </c>
      <c r="T1586" s="117">
        <v>1</v>
      </c>
      <c r="U1586" s="10">
        <v>27551.020408163266</v>
      </c>
      <c r="V1586" s="98">
        <f t="shared" si="147"/>
        <v>5.5094233176424957E-5</v>
      </c>
      <c r="W1586" s="119" t="s">
        <v>53</v>
      </c>
      <c r="X1586" s="117">
        <v>1</v>
      </c>
      <c r="Y1586" s="10">
        <v>27551.020408163266</v>
      </c>
      <c r="Z1586" s="98"/>
      <c r="AA1586" s="9">
        <v>1027</v>
      </c>
      <c r="AB1586" s="119" t="s">
        <v>53</v>
      </c>
      <c r="AC1586" s="117">
        <v>1</v>
      </c>
      <c r="AD1586" s="10">
        <v>27551.020408163266</v>
      </c>
      <c r="AE1586" s="110">
        <f>(Tabelle1[[#This Row],[gesamter Wärmebedarf unter Berücksichtigung Wirkungsgrad Gasfeuerungsanlage (Gas) '[kWh/a'] 2030]]*0.7)/8760</f>
        <v>2.2015655577299413</v>
      </c>
      <c r="AF1586" s="8">
        <f t="shared" si="145"/>
        <v>5.3264217946585601E-5</v>
      </c>
      <c r="AG1586" s="119" t="s">
        <v>53</v>
      </c>
      <c r="AH1586" s="117">
        <v>1</v>
      </c>
      <c r="AI1586" s="10">
        <v>27551.020408163266</v>
      </c>
      <c r="AJ1586" s="98">
        <f t="shared" si="148"/>
        <v>2.6179992544963188E-5</v>
      </c>
      <c r="AK1586" s="119" t="s">
        <v>54</v>
      </c>
      <c r="AL1586" s="117">
        <v>1</v>
      </c>
      <c r="AM1586" s="10">
        <v>0</v>
      </c>
      <c r="AN1586" s="98"/>
      <c r="AO1586" s="119" t="s">
        <v>54</v>
      </c>
      <c r="AP1586" s="117">
        <v>1</v>
      </c>
      <c r="AQ1586" s="10">
        <v>0</v>
      </c>
      <c r="AR1586" s="98">
        <f t="shared" si="149"/>
        <v>0</v>
      </c>
      <c r="AS1586" s="119" t="s">
        <v>54</v>
      </c>
      <c r="AT1586" s="117">
        <v>1</v>
      </c>
      <c r="AU1586" s="10">
        <v>0</v>
      </c>
      <c r="AV1586" s="8"/>
    </row>
    <row r="1587" spans="1:48" x14ac:dyDescent="0.25">
      <c r="A1587" s="6">
        <v>11586</v>
      </c>
      <c r="B1587" s="6">
        <v>449984</v>
      </c>
      <c r="C1587" s="6">
        <v>5425140</v>
      </c>
      <c r="D1587" s="205">
        <v>14</v>
      </c>
      <c r="E1587" s="6" t="s">
        <v>195</v>
      </c>
      <c r="F1587" s="6">
        <v>1</v>
      </c>
      <c r="G1587" s="6">
        <v>90</v>
      </c>
      <c r="H1587" s="6">
        <v>90</v>
      </c>
      <c r="I1587" s="6">
        <v>220</v>
      </c>
      <c r="J1587" s="6">
        <f t="shared" si="144"/>
        <v>19800</v>
      </c>
      <c r="K1587" s="6"/>
      <c r="L1587" s="84">
        <f t="shared" si="146"/>
        <v>20204.081632653062</v>
      </c>
      <c r="M1587" s="7"/>
      <c r="N1587" s="7"/>
      <c r="O1587" s="7"/>
      <c r="P1587" s="7"/>
      <c r="Q1587" s="7"/>
      <c r="R1587" s="7"/>
      <c r="S1587" s="119" t="s">
        <v>53</v>
      </c>
      <c r="T1587" s="117">
        <v>1</v>
      </c>
      <c r="U1587" s="10">
        <v>20204.081632653062</v>
      </c>
      <c r="V1587" s="98">
        <f t="shared" si="147"/>
        <v>4.0402437662711638E-5</v>
      </c>
      <c r="W1587" s="119" t="s">
        <v>53</v>
      </c>
      <c r="X1587" s="117">
        <v>1</v>
      </c>
      <c r="Y1587" s="10">
        <v>20204.081632653062</v>
      </c>
      <c r="Z1587" s="98"/>
      <c r="AA1587" s="9">
        <v>834</v>
      </c>
      <c r="AB1587" s="119" t="s">
        <v>53</v>
      </c>
      <c r="AC1587" s="117">
        <v>1</v>
      </c>
      <c r="AD1587" s="10">
        <v>20204.081632653062</v>
      </c>
      <c r="AE1587" s="110">
        <f>(Tabelle1[[#This Row],[gesamter Wärmebedarf unter Berücksichtigung Wirkungsgrad Gasfeuerungsanlage (Gas) '[kWh/a'] 2030]]*0.7)/8760</f>
        <v>1.614481409001957</v>
      </c>
      <c r="AF1587" s="8">
        <f t="shared" si="145"/>
        <v>3.9060426494162769E-5</v>
      </c>
      <c r="AG1587" s="119" t="s">
        <v>53</v>
      </c>
      <c r="AH1587" s="117">
        <v>1</v>
      </c>
      <c r="AI1587" s="10">
        <v>20204.081632653062</v>
      </c>
      <c r="AJ1587" s="98">
        <f t="shared" si="148"/>
        <v>1.9198661199639675E-5</v>
      </c>
      <c r="AK1587" s="119" t="s">
        <v>54</v>
      </c>
      <c r="AL1587" s="117">
        <v>1</v>
      </c>
      <c r="AM1587" s="10">
        <v>0</v>
      </c>
      <c r="AN1587" s="98"/>
      <c r="AO1587" s="119" t="s">
        <v>54</v>
      </c>
      <c r="AP1587" s="117">
        <v>1</v>
      </c>
      <c r="AQ1587" s="10">
        <v>0</v>
      </c>
      <c r="AR1587" s="98">
        <f t="shared" si="149"/>
        <v>0</v>
      </c>
      <c r="AS1587" s="119" t="s">
        <v>54</v>
      </c>
      <c r="AT1587" s="117">
        <v>1</v>
      </c>
      <c r="AU1587" s="10">
        <v>0</v>
      </c>
      <c r="AV1587" s="8"/>
    </row>
    <row r="1588" spans="1:48" x14ac:dyDescent="0.25">
      <c r="A1588" s="6">
        <v>11587</v>
      </c>
      <c r="B1588" s="6">
        <v>449987</v>
      </c>
      <c r="C1588" s="6">
        <v>5425137</v>
      </c>
      <c r="D1588" s="205">
        <v>14</v>
      </c>
      <c r="E1588" s="6" t="s">
        <v>211</v>
      </c>
      <c r="F1588" s="6">
        <v>2</v>
      </c>
      <c r="G1588" s="6">
        <v>112</v>
      </c>
      <c r="H1588" s="6">
        <v>224</v>
      </c>
      <c r="I1588" s="6">
        <v>160</v>
      </c>
      <c r="J1588" s="6">
        <f t="shared" si="144"/>
        <v>35840</v>
      </c>
      <c r="K1588" s="6"/>
      <c r="L1588" s="84">
        <f t="shared" si="146"/>
        <v>36571.428571428572</v>
      </c>
      <c r="M1588" s="7"/>
      <c r="N1588" s="7"/>
      <c r="O1588" s="7"/>
      <c r="P1588" s="7"/>
      <c r="Q1588" s="7"/>
      <c r="R1588" s="7"/>
      <c r="S1588" s="119" t="s">
        <v>54</v>
      </c>
      <c r="T1588" s="117">
        <v>2</v>
      </c>
      <c r="U1588" s="10">
        <v>0</v>
      </c>
      <c r="V1588" s="98">
        <f t="shared" si="147"/>
        <v>0</v>
      </c>
      <c r="W1588" s="119" t="s">
        <v>54</v>
      </c>
      <c r="X1588" s="117">
        <v>2</v>
      </c>
      <c r="Y1588" s="10">
        <v>0</v>
      </c>
      <c r="Z1588" s="98"/>
      <c r="AA1588" s="9">
        <v>833</v>
      </c>
      <c r="AB1588" s="119" t="s">
        <v>54</v>
      </c>
      <c r="AC1588" s="117">
        <v>2</v>
      </c>
      <c r="AD1588" s="10">
        <v>0</v>
      </c>
      <c r="AE1588" s="110">
        <f>(Tabelle1[[#This Row],[gesamter Wärmebedarf unter Berücksichtigung Wirkungsgrad Gasfeuerungsanlage (Gas) '[kWh/a'] 2030]]*0.7)/8760</f>
        <v>0</v>
      </c>
      <c r="AF1588" s="8">
        <f t="shared" si="145"/>
        <v>0</v>
      </c>
      <c r="AG1588" s="119" t="s">
        <v>54</v>
      </c>
      <c r="AH1588" s="117">
        <v>2</v>
      </c>
      <c r="AI1588" s="10">
        <v>0</v>
      </c>
      <c r="AJ1588" s="98">
        <f t="shared" si="148"/>
        <v>0</v>
      </c>
      <c r="AK1588" s="119" t="s">
        <v>54</v>
      </c>
      <c r="AL1588" s="117">
        <v>2</v>
      </c>
      <c r="AM1588" s="10">
        <v>0</v>
      </c>
      <c r="AN1588" s="98"/>
      <c r="AO1588" s="119" t="s">
        <v>54</v>
      </c>
      <c r="AP1588" s="117">
        <v>2</v>
      </c>
      <c r="AQ1588" s="10">
        <v>0</v>
      </c>
      <c r="AR1588" s="98">
        <f t="shared" si="149"/>
        <v>0</v>
      </c>
      <c r="AS1588" s="119" t="s">
        <v>54</v>
      </c>
      <c r="AT1588" s="117">
        <v>2</v>
      </c>
      <c r="AU1588" s="10">
        <v>0</v>
      </c>
      <c r="AV1588" s="8"/>
    </row>
    <row r="1589" spans="1:48" x14ac:dyDescent="0.25">
      <c r="A1589" s="6">
        <v>11588</v>
      </c>
      <c r="B1589" s="6">
        <v>449991</v>
      </c>
      <c r="C1589" s="6">
        <v>5425134</v>
      </c>
      <c r="D1589" s="205">
        <v>14</v>
      </c>
      <c r="E1589" s="6" t="s">
        <v>212</v>
      </c>
      <c r="F1589" s="6">
        <v>1</v>
      </c>
      <c r="G1589" s="6">
        <v>150</v>
      </c>
      <c r="H1589" s="6">
        <v>150</v>
      </c>
      <c r="I1589" s="6">
        <v>150</v>
      </c>
      <c r="J1589" s="6">
        <f t="shared" si="144"/>
        <v>22500</v>
      </c>
      <c r="K1589" s="6"/>
      <c r="L1589" s="84">
        <f t="shared" si="146"/>
        <v>22959.18367346939</v>
      </c>
      <c r="M1589" s="7"/>
      <c r="N1589" s="7"/>
      <c r="O1589" s="7"/>
      <c r="P1589" s="7"/>
      <c r="Q1589" s="7"/>
      <c r="R1589" s="7"/>
      <c r="S1589" s="119" t="s">
        <v>54</v>
      </c>
      <c r="T1589" s="117">
        <v>1</v>
      </c>
      <c r="U1589" s="10">
        <v>0</v>
      </c>
      <c r="V1589" s="98">
        <f t="shared" si="147"/>
        <v>0</v>
      </c>
      <c r="W1589" s="119" t="s">
        <v>54</v>
      </c>
      <c r="X1589" s="117">
        <v>1</v>
      </c>
      <c r="Y1589" s="10">
        <v>0</v>
      </c>
      <c r="Z1589" s="98"/>
      <c r="AA1589" s="9">
        <v>784</v>
      </c>
      <c r="AB1589" s="119" t="s">
        <v>54</v>
      </c>
      <c r="AC1589" s="117">
        <v>1</v>
      </c>
      <c r="AD1589" s="10">
        <v>0</v>
      </c>
      <c r="AE1589" s="110">
        <f>(Tabelle1[[#This Row],[gesamter Wärmebedarf unter Berücksichtigung Wirkungsgrad Gasfeuerungsanlage (Gas) '[kWh/a'] 2030]]*0.7)/8760</f>
        <v>0</v>
      </c>
      <c r="AF1589" s="8">
        <f t="shared" si="145"/>
        <v>0</v>
      </c>
      <c r="AG1589" s="119" t="s">
        <v>54</v>
      </c>
      <c r="AH1589" s="117">
        <v>1</v>
      </c>
      <c r="AI1589" s="10">
        <v>0</v>
      </c>
      <c r="AJ1589" s="98">
        <f t="shared" si="148"/>
        <v>0</v>
      </c>
      <c r="AK1589" s="119" t="s">
        <v>54</v>
      </c>
      <c r="AL1589" s="117">
        <v>1</v>
      </c>
      <c r="AM1589" s="10">
        <v>0</v>
      </c>
      <c r="AN1589" s="98"/>
      <c r="AO1589" s="119" t="s">
        <v>54</v>
      </c>
      <c r="AP1589" s="117">
        <v>1</v>
      </c>
      <c r="AQ1589" s="10">
        <v>0</v>
      </c>
      <c r="AR1589" s="98">
        <f t="shared" si="149"/>
        <v>0</v>
      </c>
      <c r="AS1589" s="119" t="s">
        <v>54</v>
      </c>
      <c r="AT1589" s="117">
        <v>1</v>
      </c>
      <c r="AU1589" s="10">
        <v>0</v>
      </c>
      <c r="AV1589" s="8"/>
    </row>
    <row r="1590" spans="1:48" x14ac:dyDescent="0.25">
      <c r="A1590" s="6">
        <v>11589</v>
      </c>
      <c r="B1590" s="6">
        <v>449995</v>
      </c>
      <c r="C1590" s="6">
        <v>5425131</v>
      </c>
      <c r="D1590" s="205">
        <v>14</v>
      </c>
      <c r="E1590" s="6" t="s">
        <v>212</v>
      </c>
      <c r="F1590" s="6">
        <v>1</v>
      </c>
      <c r="G1590" s="6">
        <v>150</v>
      </c>
      <c r="H1590" s="6">
        <v>150</v>
      </c>
      <c r="I1590" s="6">
        <v>110</v>
      </c>
      <c r="J1590" s="6">
        <f t="shared" si="144"/>
        <v>16500</v>
      </c>
      <c r="K1590" s="6"/>
      <c r="L1590" s="84">
        <f t="shared" si="146"/>
        <v>16836.734693877552</v>
      </c>
      <c r="M1590" s="7"/>
      <c r="N1590" s="7"/>
      <c r="O1590" s="7"/>
      <c r="P1590" s="7"/>
      <c r="Q1590" s="7"/>
      <c r="R1590" s="7"/>
      <c r="S1590" s="119" t="s">
        <v>53</v>
      </c>
      <c r="T1590" s="117">
        <v>1</v>
      </c>
      <c r="U1590" s="10">
        <v>16836.734693877552</v>
      </c>
      <c r="V1590" s="98">
        <f t="shared" si="147"/>
        <v>3.3668698052259696E-5</v>
      </c>
      <c r="W1590" s="119" t="s">
        <v>53</v>
      </c>
      <c r="X1590" s="117">
        <v>1</v>
      </c>
      <c r="Y1590" s="10">
        <v>16836.734693877552</v>
      </c>
      <c r="Z1590" s="98"/>
      <c r="AA1590" s="9">
        <v>670</v>
      </c>
      <c r="AB1590" s="119" t="s">
        <v>53</v>
      </c>
      <c r="AC1590" s="117">
        <v>1</v>
      </c>
      <c r="AD1590" s="10">
        <v>16836.734693877552</v>
      </c>
      <c r="AE1590" s="110">
        <f>(Tabelle1[[#This Row],[gesamter Wärmebedarf unter Berücksichtigung Wirkungsgrad Gasfeuerungsanlage (Gas) '[kWh/a'] 2030]]*0.7)/8760</f>
        <v>1.3454011741682974</v>
      </c>
      <c r="AF1590" s="8">
        <f t="shared" si="145"/>
        <v>3.2550355411802309E-5</v>
      </c>
      <c r="AG1590" s="119" t="s">
        <v>53</v>
      </c>
      <c r="AH1590" s="117">
        <v>1</v>
      </c>
      <c r="AI1590" s="10">
        <v>16836.734693877552</v>
      </c>
      <c r="AJ1590" s="98">
        <f t="shared" si="148"/>
        <v>1.599888433303306E-5</v>
      </c>
      <c r="AK1590" s="119" t="s">
        <v>53</v>
      </c>
      <c r="AL1590" s="117">
        <v>1</v>
      </c>
      <c r="AM1590" s="10">
        <v>16836.734693877552</v>
      </c>
      <c r="AN1590" s="98"/>
      <c r="AO1590" s="119" t="s">
        <v>53</v>
      </c>
      <c r="AP1590" s="117">
        <v>1</v>
      </c>
      <c r="AQ1590" s="10">
        <v>16836.734693877552</v>
      </c>
      <c r="AR1590" s="98">
        <f t="shared" si="149"/>
        <v>1.599888433303306E-5</v>
      </c>
      <c r="AS1590" s="119" t="s">
        <v>53</v>
      </c>
      <c r="AT1590" s="117">
        <v>1</v>
      </c>
      <c r="AU1590" s="10">
        <v>16836.734693877552</v>
      </c>
      <c r="AV1590" s="8"/>
    </row>
    <row r="1591" spans="1:48" x14ac:dyDescent="0.25">
      <c r="A1591" s="6">
        <v>11590</v>
      </c>
      <c r="B1591" s="6">
        <v>450000</v>
      </c>
      <c r="C1591" s="6">
        <v>5425130</v>
      </c>
      <c r="D1591" s="205">
        <v>12</v>
      </c>
      <c r="E1591" s="6" t="s">
        <v>212</v>
      </c>
      <c r="F1591" s="6">
        <v>1</v>
      </c>
      <c r="G1591" s="6">
        <v>150</v>
      </c>
      <c r="H1591" s="6">
        <v>150</v>
      </c>
      <c r="I1591" s="6">
        <v>50</v>
      </c>
      <c r="J1591" s="6">
        <f t="shared" si="144"/>
        <v>7500</v>
      </c>
      <c r="K1591" s="6"/>
      <c r="L1591" s="84">
        <f t="shared" si="146"/>
        <v>7653.0612244897957</v>
      </c>
      <c r="M1591" s="7"/>
      <c r="N1591" s="7"/>
      <c r="O1591" s="7"/>
      <c r="P1591" s="7"/>
      <c r="Q1591" s="7"/>
      <c r="R1591" s="7"/>
      <c r="S1591" s="119" t="s">
        <v>54</v>
      </c>
      <c r="T1591" s="117">
        <v>1</v>
      </c>
      <c r="U1591" s="10">
        <v>0</v>
      </c>
      <c r="V1591" s="98">
        <f t="shared" si="147"/>
        <v>0</v>
      </c>
      <c r="W1591" s="119" t="s">
        <v>54</v>
      </c>
      <c r="X1591" s="117">
        <v>1</v>
      </c>
      <c r="Y1591" s="10">
        <v>0</v>
      </c>
      <c r="Z1591" s="98"/>
      <c r="AA1591" s="9">
        <v>1281</v>
      </c>
      <c r="AB1591" s="119" t="s">
        <v>54</v>
      </c>
      <c r="AC1591" s="117">
        <v>1</v>
      </c>
      <c r="AD1591" s="10">
        <v>0</v>
      </c>
      <c r="AE1591" s="110">
        <f>(Tabelle1[[#This Row],[gesamter Wärmebedarf unter Berücksichtigung Wirkungsgrad Gasfeuerungsanlage (Gas) '[kWh/a'] 2030]]*0.7)/8760</f>
        <v>0</v>
      </c>
      <c r="AF1591" s="8">
        <f t="shared" si="145"/>
        <v>0</v>
      </c>
      <c r="AG1591" s="119" t="s">
        <v>54</v>
      </c>
      <c r="AH1591" s="117">
        <v>1</v>
      </c>
      <c r="AI1591" s="10">
        <v>0</v>
      </c>
      <c r="AJ1591" s="98">
        <f t="shared" si="148"/>
        <v>0</v>
      </c>
      <c r="AK1591" s="119" t="s">
        <v>54</v>
      </c>
      <c r="AL1591" s="117">
        <v>1</v>
      </c>
      <c r="AM1591" s="10">
        <v>0</v>
      </c>
      <c r="AN1591" s="98"/>
      <c r="AO1591" s="119" t="s">
        <v>54</v>
      </c>
      <c r="AP1591" s="117">
        <v>1</v>
      </c>
      <c r="AQ1591" s="10">
        <v>0</v>
      </c>
      <c r="AR1591" s="98">
        <f t="shared" si="149"/>
        <v>0</v>
      </c>
      <c r="AS1591" s="119" t="s">
        <v>54</v>
      </c>
      <c r="AT1591" s="117">
        <v>1</v>
      </c>
      <c r="AU1591" s="10">
        <v>0</v>
      </c>
      <c r="AV1591" s="8"/>
    </row>
    <row r="1592" spans="1:48" x14ac:dyDescent="0.25">
      <c r="A1592" s="6">
        <v>11591</v>
      </c>
      <c r="B1592" s="6">
        <v>450003</v>
      </c>
      <c r="C1592" s="6">
        <v>5425127</v>
      </c>
      <c r="D1592" s="205">
        <v>12</v>
      </c>
      <c r="E1592" s="6" t="s">
        <v>211</v>
      </c>
      <c r="F1592" s="6">
        <v>2</v>
      </c>
      <c r="G1592" s="6">
        <v>112</v>
      </c>
      <c r="H1592" s="6">
        <v>224</v>
      </c>
      <c r="I1592" s="6">
        <v>250</v>
      </c>
      <c r="J1592" s="6">
        <f t="shared" si="144"/>
        <v>56000</v>
      </c>
      <c r="K1592" s="6"/>
      <c r="L1592" s="84">
        <f t="shared" si="146"/>
        <v>57142.857142857145</v>
      </c>
      <c r="M1592" s="7"/>
      <c r="N1592" s="7"/>
      <c r="O1592" s="7"/>
      <c r="P1592" s="7"/>
      <c r="Q1592" s="7"/>
      <c r="R1592" s="7"/>
      <c r="S1592" s="119" t="s">
        <v>53</v>
      </c>
      <c r="T1592" s="117">
        <v>2</v>
      </c>
      <c r="U1592" s="10">
        <v>57142.857142857145</v>
      </c>
      <c r="V1592" s="98">
        <f t="shared" si="147"/>
        <v>1.1426952066221473E-4</v>
      </c>
      <c r="W1592" s="119" t="s">
        <v>53</v>
      </c>
      <c r="X1592" s="117">
        <v>2</v>
      </c>
      <c r="Y1592" s="10">
        <v>57142.857142857145</v>
      </c>
      <c r="Z1592" s="98"/>
      <c r="AA1592" s="9">
        <v>1407</v>
      </c>
      <c r="AB1592" s="119" t="s">
        <v>53</v>
      </c>
      <c r="AC1592" s="117">
        <v>2</v>
      </c>
      <c r="AD1592" s="10">
        <v>57142.857142857145</v>
      </c>
      <c r="AE1592" s="110">
        <f>(Tabelle1[[#This Row],[gesamter Wärmebedarf unter Berücksichtigung Wirkungsgrad Gasfeuerungsanlage (Gas) '[kWh/a'] 2030]]*0.7)/8760</f>
        <v>4.5662100456621006</v>
      </c>
      <c r="AF1592" s="8">
        <f t="shared" si="145"/>
        <v>1.1047393351884423E-4</v>
      </c>
      <c r="AG1592" s="119" t="s">
        <v>53</v>
      </c>
      <c r="AH1592" s="117">
        <v>2</v>
      </c>
      <c r="AI1592" s="10">
        <v>57142.857142857145</v>
      </c>
      <c r="AJ1592" s="98">
        <f t="shared" si="148"/>
        <v>5.4299243796960691E-5</v>
      </c>
      <c r="AK1592" s="119" t="s">
        <v>53</v>
      </c>
      <c r="AL1592" s="117">
        <v>2</v>
      </c>
      <c r="AM1592" s="10">
        <v>57142.857142857145</v>
      </c>
      <c r="AN1592" s="98"/>
      <c r="AO1592" s="119" t="s">
        <v>53</v>
      </c>
      <c r="AP1592" s="117">
        <v>2</v>
      </c>
      <c r="AQ1592" s="10">
        <v>57142.857142857145</v>
      </c>
      <c r="AR1592" s="98">
        <f t="shared" si="149"/>
        <v>5.4299243796960691E-5</v>
      </c>
      <c r="AS1592" s="119" t="s">
        <v>53</v>
      </c>
      <c r="AT1592" s="117">
        <v>2</v>
      </c>
      <c r="AU1592" s="10">
        <v>57142.857142857145</v>
      </c>
      <c r="AV1592" s="8"/>
    </row>
    <row r="1593" spans="1:48" x14ac:dyDescent="0.25">
      <c r="A1593" s="6">
        <v>11592</v>
      </c>
      <c r="B1593" s="6">
        <v>450007</v>
      </c>
      <c r="C1593" s="6">
        <v>5425124</v>
      </c>
      <c r="D1593" s="205">
        <v>12</v>
      </c>
      <c r="E1593" s="75" t="s">
        <v>210</v>
      </c>
      <c r="F1593" s="6">
        <v>6.73</v>
      </c>
      <c r="G1593" s="6">
        <v>70</v>
      </c>
      <c r="H1593" s="6">
        <v>471.1</v>
      </c>
      <c r="I1593" s="6">
        <v>200</v>
      </c>
      <c r="J1593" s="6">
        <f t="shared" si="144"/>
        <v>94220</v>
      </c>
      <c r="K1593" s="6"/>
      <c r="L1593" s="84">
        <f t="shared" si="146"/>
        <v>96142.857142857145</v>
      </c>
      <c r="M1593" s="7"/>
      <c r="N1593" s="7"/>
      <c r="O1593" s="7"/>
      <c r="P1593" s="7"/>
      <c r="Q1593" s="7"/>
      <c r="R1593" s="7"/>
      <c r="S1593" s="119" t="s">
        <v>53</v>
      </c>
      <c r="T1593" s="117">
        <v>6.73</v>
      </c>
      <c r="U1593" s="10">
        <v>96142.857142857145</v>
      </c>
      <c r="V1593" s="98">
        <f t="shared" si="147"/>
        <v>1.9225846851417627E-4</v>
      </c>
      <c r="W1593" s="119" t="s">
        <v>53</v>
      </c>
      <c r="X1593" s="117">
        <v>6.73</v>
      </c>
      <c r="Y1593" s="10">
        <v>96142.857142857145</v>
      </c>
      <c r="Z1593" s="98"/>
      <c r="AA1593" s="9">
        <v>1460</v>
      </c>
      <c r="AB1593" s="119" t="s">
        <v>53</v>
      </c>
      <c r="AC1593" s="117">
        <v>6.73</v>
      </c>
      <c r="AD1593" s="10">
        <v>96142.857142857145</v>
      </c>
      <c r="AE1593" s="110">
        <f>(Tabelle1[[#This Row],[gesamter Wärmebedarf unter Berücksichtigung Wirkungsgrad Gasfeuerungsanlage (Gas) '[kWh/a'] 2030]]*0.7)/8760</f>
        <v>7.6826484018264845</v>
      </c>
      <c r="AF1593" s="8">
        <f t="shared" si="145"/>
        <v>1.8587239314545536E-4</v>
      </c>
      <c r="AG1593" s="119" t="s">
        <v>53</v>
      </c>
      <c r="AH1593" s="117">
        <v>6.73</v>
      </c>
      <c r="AI1593" s="10">
        <v>96142.857142857145</v>
      </c>
      <c r="AJ1593" s="98">
        <f t="shared" si="148"/>
        <v>9.1358477688386366E-5</v>
      </c>
      <c r="AK1593" s="119" t="s">
        <v>53</v>
      </c>
      <c r="AL1593" s="117">
        <v>6.73</v>
      </c>
      <c r="AM1593" s="10">
        <v>96142.857142857145</v>
      </c>
      <c r="AN1593" s="98"/>
      <c r="AO1593" s="119" t="s">
        <v>53</v>
      </c>
      <c r="AP1593" s="117">
        <v>6.73</v>
      </c>
      <c r="AQ1593" s="10">
        <v>96142.857142857145</v>
      </c>
      <c r="AR1593" s="98">
        <f t="shared" si="149"/>
        <v>9.1358477688386366E-5</v>
      </c>
      <c r="AS1593" s="119" t="s">
        <v>53</v>
      </c>
      <c r="AT1593" s="117">
        <v>6.73</v>
      </c>
      <c r="AU1593" s="10">
        <v>96142.857142857145</v>
      </c>
      <c r="AV1593" s="8"/>
    </row>
    <row r="1594" spans="1:48" x14ac:dyDescent="0.25">
      <c r="A1594" s="6">
        <v>11593</v>
      </c>
      <c r="B1594" s="6">
        <v>450011</v>
      </c>
      <c r="C1594" s="6">
        <v>5425122</v>
      </c>
      <c r="D1594" s="205">
        <v>12</v>
      </c>
      <c r="E1594" s="6" t="s">
        <v>212</v>
      </c>
      <c r="F1594" s="6">
        <v>1</v>
      </c>
      <c r="G1594" s="6">
        <v>150</v>
      </c>
      <c r="H1594" s="6">
        <v>150</v>
      </c>
      <c r="I1594" s="6">
        <v>140</v>
      </c>
      <c r="J1594" s="6">
        <f t="shared" si="144"/>
        <v>21000</v>
      </c>
      <c r="K1594" s="6"/>
      <c r="L1594" s="84">
        <f t="shared" si="146"/>
        <v>21428.571428571428</v>
      </c>
      <c r="M1594" s="7"/>
      <c r="N1594" s="7"/>
      <c r="O1594" s="7"/>
      <c r="P1594" s="7"/>
      <c r="Q1594" s="7"/>
      <c r="R1594" s="7"/>
      <c r="S1594" s="119" t="s">
        <v>54</v>
      </c>
      <c r="T1594" s="117">
        <v>1</v>
      </c>
      <c r="U1594" s="10">
        <v>0</v>
      </c>
      <c r="V1594" s="98">
        <f t="shared" si="147"/>
        <v>0</v>
      </c>
      <c r="W1594" s="119" t="s">
        <v>54</v>
      </c>
      <c r="X1594" s="117">
        <v>1</v>
      </c>
      <c r="Y1594" s="10">
        <v>0</v>
      </c>
      <c r="Z1594" s="98"/>
      <c r="AA1594" s="9">
        <v>1222</v>
      </c>
      <c r="AB1594" s="119" t="s">
        <v>54</v>
      </c>
      <c r="AC1594" s="117">
        <v>1</v>
      </c>
      <c r="AD1594" s="10">
        <v>0</v>
      </c>
      <c r="AE1594" s="110">
        <f>(Tabelle1[[#This Row],[gesamter Wärmebedarf unter Berücksichtigung Wirkungsgrad Gasfeuerungsanlage (Gas) '[kWh/a'] 2030]]*0.7)/8760</f>
        <v>0</v>
      </c>
      <c r="AF1594" s="8">
        <f t="shared" si="145"/>
        <v>0</v>
      </c>
      <c r="AG1594" s="119" t="s">
        <v>54</v>
      </c>
      <c r="AH1594" s="117">
        <v>1</v>
      </c>
      <c r="AI1594" s="10">
        <v>0</v>
      </c>
      <c r="AJ1594" s="98">
        <f t="shared" si="148"/>
        <v>0</v>
      </c>
      <c r="AK1594" s="119" t="s">
        <v>54</v>
      </c>
      <c r="AL1594" s="117">
        <v>1</v>
      </c>
      <c r="AM1594" s="10">
        <v>0</v>
      </c>
      <c r="AN1594" s="98"/>
      <c r="AO1594" s="119" t="s">
        <v>54</v>
      </c>
      <c r="AP1594" s="117">
        <v>1</v>
      </c>
      <c r="AQ1594" s="10">
        <v>0</v>
      </c>
      <c r="AR1594" s="98">
        <f t="shared" si="149"/>
        <v>0</v>
      </c>
      <c r="AS1594" s="119" t="s">
        <v>54</v>
      </c>
      <c r="AT1594" s="117">
        <v>1</v>
      </c>
      <c r="AU1594" s="10">
        <v>0</v>
      </c>
      <c r="AV1594" s="8"/>
    </row>
    <row r="1595" spans="1:48" x14ac:dyDescent="0.25">
      <c r="A1595" s="6">
        <v>11594</v>
      </c>
      <c r="B1595" s="6">
        <v>450028</v>
      </c>
      <c r="C1595" s="6">
        <v>5425142</v>
      </c>
      <c r="D1595" s="205">
        <v>14</v>
      </c>
      <c r="E1595" s="6" t="s">
        <v>211</v>
      </c>
      <c r="F1595" s="6">
        <v>2</v>
      </c>
      <c r="G1595" s="6">
        <v>112</v>
      </c>
      <c r="H1595" s="6">
        <v>224</v>
      </c>
      <c r="I1595" s="6">
        <v>30</v>
      </c>
      <c r="J1595" s="6">
        <f t="shared" si="144"/>
        <v>6720</v>
      </c>
      <c r="K1595" s="6"/>
      <c r="L1595" s="84">
        <f t="shared" si="146"/>
        <v>6857.1428571428569</v>
      </c>
      <c r="M1595" s="7"/>
      <c r="N1595" s="7"/>
      <c r="O1595" s="7"/>
      <c r="P1595" s="7"/>
      <c r="Q1595" s="7"/>
      <c r="R1595" s="7"/>
      <c r="S1595" s="119" t="s">
        <v>53</v>
      </c>
      <c r="T1595" s="117">
        <v>2</v>
      </c>
      <c r="U1595" s="10">
        <v>6857.1428571428569</v>
      </c>
      <c r="V1595" s="98">
        <f t="shared" si="147"/>
        <v>1.3712342479465765E-5</v>
      </c>
      <c r="W1595" s="119" t="s">
        <v>53</v>
      </c>
      <c r="X1595" s="117">
        <v>2</v>
      </c>
      <c r="Y1595" s="10">
        <v>6857.1428571428569</v>
      </c>
      <c r="Z1595" s="98"/>
      <c r="AA1595" s="9">
        <v>641</v>
      </c>
      <c r="AB1595" s="119" t="s">
        <v>53</v>
      </c>
      <c r="AC1595" s="117">
        <v>2</v>
      </c>
      <c r="AD1595" s="10">
        <v>6857.1428571428569</v>
      </c>
      <c r="AE1595" s="110">
        <f>(Tabelle1[[#This Row],[gesamter Wärmebedarf unter Berücksichtigung Wirkungsgrad Gasfeuerungsanlage (Gas) '[kWh/a'] 2030]]*0.7)/8760</f>
        <v>0.54794520547945191</v>
      </c>
      <c r="AF1595" s="8">
        <f t="shared" si="145"/>
        <v>1.3256872022261302E-5</v>
      </c>
      <c r="AG1595" s="119" t="s">
        <v>53</v>
      </c>
      <c r="AH1595" s="117">
        <v>2</v>
      </c>
      <c r="AI1595" s="10">
        <v>6857.1428571428569</v>
      </c>
      <c r="AJ1595" s="98">
        <f t="shared" si="148"/>
        <v>6.5159092556352823E-6</v>
      </c>
      <c r="AK1595" s="119" t="s">
        <v>53</v>
      </c>
      <c r="AL1595" s="117">
        <v>2</v>
      </c>
      <c r="AM1595" s="10">
        <v>6857.1428571428569</v>
      </c>
      <c r="AN1595" s="98"/>
      <c r="AO1595" s="119" t="s">
        <v>53</v>
      </c>
      <c r="AP1595" s="117">
        <v>2</v>
      </c>
      <c r="AQ1595" s="10">
        <v>6857.1428571428569</v>
      </c>
      <c r="AR1595" s="98">
        <f t="shared" si="149"/>
        <v>6.5159092556352823E-6</v>
      </c>
      <c r="AS1595" s="119" t="s">
        <v>53</v>
      </c>
      <c r="AT1595" s="117">
        <v>2</v>
      </c>
      <c r="AU1595" s="10">
        <v>6857.1428571428569</v>
      </c>
      <c r="AV1595" s="8"/>
    </row>
    <row r="1596" spans="1:48" x14ac:dyDescent="0.25">
      <c r="A1596" s="6">
        <v>11595</v>
      </c>
      <c r="B1596" s="6">
        <v>450017</v>
      </c>
      <c r="C1596" s="6">
        <v>5425091</v>
      </c>
      <c r="D1596" s="205">
        <v>16</v>
      </c>
      <c r="E1596" s="6" t="s">
        <v>212</v>
      </c>
      <c r="F1596" s="6">
        <v>1</v>
      </c>
      <c r="G1596" s="6">
        <v>150</v>
      </c>
      <c r="H1596" s="6">
        <v>150</v>
      </c>
      <c r="I1596" s="6">
        <v>150</v>
      </c>
      <c r="J1596" s="6">
        <f t="shared" si="144"/>
        <v>22500</v>
      </c>
      <c r="K1596" s="6"/>
      <c r="L1596" s="84">
        <f t="shared" si="146"/>
        <v>22959.18367346939</v>
      </c>
      <c r="M1596" s="7"/>
      <c r="N1596" s="7"/>
      <c r="O1596" s="7"/>
      <c r="P1596" s="7"/>
      <c r="Q1596" s="7"/>
      <c r="R1596" s="7"/>
      <c r="S1596" s="119" t="s">
        <v>54</v>
      </c>
      <c r="T1596" s="117">
        <v>1</v>
      </c>
      <c r="U1596" s="10">
        <v>0</v>
      </c>
      <c r="V1596" s="98">
        <f t="shared" si="147"/>
        <v>0</v>
      </c>
      <c r="W1596" s="119" t="s">
        <v>54</v>
      </c>
      <c r="X1596" s="117">
        <v>1</v>
      </c>
      <c r="Y1596" s="10">
        <v>0</v>
      </c>
      <c r="Z1596" s="98"/>
      <c r="AA1596" s="9">
        <v>525</v>
      </c>
      <c r="AB1596" s="119" t="s">
        <v>53</v>
      </c>
      <c r="AC1596" s="117">
        <v>1</v>
      </c>
      <c r="AD1596" s="10">
        <v>22959.18367346939</v>
      </c>
      <c r="AE1596" s="110">
        <f>(Tabelle1[[#This Row],[gesamter Wärmebedarf unter Berücksichtigung Wirkungsgrad Gasfeuerungsanlage (Gas) '[kWh/a'] 2030]]*0.7)/8760</f>
        <v>1.8346379647749511</v>
      </c>
      <c r="AF1596" s="8">
        <f t="shared" si="145"/>
        <v>4.4386848288821333E-5</v>
      </c>
      <c r="AG1596" s="119" t="s">
        <v>53</v>
      </c>
      <c r="AH1596" s="117">
        <v>1</v>
      </c>
      <c r="AI1596" s="10">
        <v>22959.18367346939</v>
      </c>
      <c r="AJ1596" s="98">
        <f t="shared" si="148"/>
        <v>2.1816660454135991E-5</v>
      </c>
      <c r="AK1596" s="119" t="s">
        <v>53</v>
      </c>
      <c r="AL1596" s="117">
        <v>1</v>
      </c>
      <c r="AM1596" s="10">
        <v>22959.18367346939</v>
      </c>
      <c r="AN1596" s="98"/>
      <c r="AO1596" s="119" t="s">
        <v>53</v>
      </c>
      <c r="AP1596" s="117">
        <v>1</v>
      </c>
      <c r="AQ1596" s="10">
        <v>22959.18367346939</v>
      </c>
      <c r="AR1596" s="98">
        <f t="shared" si="149"/>
        <v>2.1816660454135991E-5</v>
      </c>
      <c r="AS1596" s="119" t="s">
        <v>53</v>
      </c>
      <c r="AT1596" s="117">
        <v>1</v>
      </c>
      <c r="AU1596" s="10">
        <v>22959.18367346939</v>
      </c>
      <c r="AV1596" s="8"/>
    </row>
    <row r="1597" spans="1:48" x14ac:dyDescent="0.25">
      <c r="A1597" s="6">
        <v>11596</v>
      </c>
      <c r="B1597" s="6">
        <v>450058</v>
      </c>
      <c r="C1597" s="6">
        <v>5425091</v>
      </c>
      <c r="D1597" s="205">
        <v>16</v>
      </c>
      <c r="E1597" s="6" t="s">
        <v>195</v>
      </c>
      <c r="F1597" s="6">
        <v>1</v>
      </c>
      <c r="G1597" s="6">
        <v>90</v>
      </c>
      <c r="H1597" s="6">
        <v>90</v>
      </c>
      <c r="I1597" s="6">
        <v>120</v>
      </c>
      <c r="J1597" s="6">
        <f t="shared" si="144"/>
        <v>10800</v>
      </c>
      <c r="K1597" s="6"/>
      <c r="L1597" s="84">
        <f t="shared" si="146"/>
        <v>11020.408163265307</v>
      </c>
      <c r="M1597" s="7"/>
      <c r="N1597" s="7"/>
      <c r="O1597" s="7"/>
      <c r="P1597" s="7"/>
      <c r="Q1597" s="7"/>
      <c r="R1597" s="7"/>
      <c r="S1597" s="119" t="s">
        <v>53</v>
      </c>
      <c r="T1597" s="117">
        <v>1</v>
      </c>
      <c r="U1597" s="10">
        <v>11020.408163265307</v>
      </c>
      <c r="V1597" s="98">
        <f t="shared" si="147"/>
        <v>2.2037693270569986E-5</v>
      </c>
      <c r="W1597" s="119" t="s">
        <v>53</v>
      </c>
      <c r="X1597" s="117">
        <v>1</v>
      </c>
      <c r="Y1597" s="10">
        <v>11020.408163265307</v>
      </c>
      <c r="Z1597" s="98"/>
      <c r="AA1597" s="9">
        <v>1173</v>
      </c>
      <c r="AB1597" s="119" t="s">
        <v>53</v>
      </c>
      <c r="AC1597" s="117">
        <v>1</v>
      </c>
      <c r="AD1597" s="10">
        <v>11020.408163265307</v>
      </c>
      <c r="AE1597" s="110">
        <f>(Tabelle1[[#This Row],[gesamter Wärmebedarf unter Berücksichtigung Wirkungsgrad Gasfeuerungsanlage (Gas) '[kWh/a'] 2030]]*0.7)/8760</f>
        <v>0.88062622309197658</v>
      </c>
      <c r="AF1597" s="8">
        <f t="shared" si="145"/>
        <v>2.130568717863424E-5</v>
      </c>
      <c r="AG1597" s="119" t="s">
        <v>53</v>
      </c>
      <c r="AH1597" s="117">
        <v>1</v>
      </c>
      <c r="AI1597" s="10">
        <v>11020.408163265307</v>
      </c>
      <c r="AJ1597" s="98">
        <f t="shared" si="148"/>
        <v>1.0471997017985277E-5</v>
      </c>
      <c r="AK1597" s="119" t="s">
        <v>53</v>
      </c>
      <c r="AL1597" s="117">
        <v>1</v>
      </c>
      <c r="AM1597" s="10">
        <v>11020.408163265307</v>
      </c>
      <c r="AN1597" s="98"/>
      <c r="AO1597" s="119" t="s">
        <v>53</v>
      </c>
      <c r="AP1597" s="117">
        <v>1</v>
      </c>
      <c r="AQ1597" s="10">
        <v>11020.408163265307</v>
      </c>
      <c r="AR1597" s="98">
        <f t="shared" si="149"/>
        <v>1.0471997017985277E-5</v>
      </c>
      <c r="AS1597" s="119" t="s">
        <v>54</v>
      </c>
      <c r="AT1597" s="117">
        <v>1</v>
      </c>
      <c r="AU1597" s="10">
        <v>0</v>
      </c>
      <c r="AV1597" s="8"/>
    </row>
    <row r="1598" spans="1:48" x14ac:dyDescent="0.25">
      <c r="A1598" s="6">
        <v>11597</v>
      </c>
      <c r="B1598" s="6">
        <v>450068</v>
      </c>
      <c r="C1598" s="6">
        <v>5425102</v>
      </c>
      <c r="D1598" s="205">
        <v>16</v>
      </c>
      <c r="E1598" s="75" t="s">
        <v>210</v>
      </c>
      <c r="F1598" s="6">
        <v>6.73</v>
      </c>
      <c r="G1598" s="6">
        <v>70</v>
      </c>
      <c r="H1598" s="6">
        <v>471.1</v>
      </c>
      <c r="I1598" s="6">
        <v>150</v>
      </c>
      <c r="J1598" s="6">
        <f t="shared" si="144"/>
        <v>70665</v>
      </c>
      <c r="K1598" s="6"/>
      <c r="L1598" s="84">
        <f t="shared" si="146"/>
        <v>72107.142857142855</v>
      </c>
      <c r="M1598" s="7"/>
      <c r="N1598" s="7"/>
      <c r="O1598" s="7"/>
      <c r="P1598" s="7"/>
      <c r="Q1598" s="7"/>
      <c r="R1598" s="7"/>
      <c r="S1598" s="119" t="s">
        <v>54</v>
      </c>
      <c r="T1598" s="117">
        <v>6.73</v>
      </c>
      <c r="U1598" s="10">
        <v>0</v>
      </c>
      <c r="V1598" s="98">
        <f t="shared" si="147"/>
        <v>0</v>
      </c>
      <c r="W1598" s="119" t="s">
        <v>54</v>
      </c>
      <c r="X1598" s="117">
        <v>6.73</v>
      </c>
      <c r="Y1598" s="10">
        <v>0</v>
      </c>
      <c r="Z1598" s="98"/>
      <c r="AA1598" s="9">
        <v>421</v>
      </c>
      <c r="AB1598" s="119" t="s">
        <v>54</v>
      </c>
      <c r="AC1598" s="117">
        <v>6.73</v>
      </c>
      <c r="AD1598" s="10">
        <v>0</v>
      </c>
      <c r="AE1598" s="110">
        <f>(Tabelle1[[#This Row],[gesamter Wärmebedarf unter Berücksichtigung Wirkungsgrad Gasfeuerungsanlage (Gas) '[kWh/a'] 2030]]*0.7)/8760</f>
        <v>0</v>
      </c>
      <c r="AF1598" s="8">
        <f t="shared" si="145"/>
        <v>0</v>
      </c>
      <c r="AG1598" s="119" t="s">
        <v>54</v>
      </c>
      <c r="AH1598" s="117">
        <v>6.73</v>
      </c>
      <c r="AI1598" s="10">
        <v>0</v>
      </c>
      <c r="AJ1598" s="98">
        <f t="shared" si="148"/>
        <v>0</v>
      </c>
      <c r="AK1598" s="119" t="s">
        <v>54</v>
      </c>
      <c r="AL1598" s="117">
        <v>6.73</v>
      </c>
      <c r="AM1598" s="10">
        <v>0</v>
      </c>
      <c r="AN1598" s="98"/>
      <c r="AO1598" s="119" t="s">
        <v>54</v>
      </c>
      <c r="AP1598" s="117">
        <v>6.73</v>
      </c>
      <c r="AQ1598" s="10">
        <v>0</v>
      </c>
      <c r="AR1598" s="98">
        <f t="shared" si="149"/>
        <v>0</v>
      </c>
      <c r="AS1598" s="119" t="s">
        <v>54</v>
      </c>
      <c r="AT1598" s="117">
        <v>6.73</v>
      </c>
      <c r="AU1598" s="10">
        <v>0</v>
      </c>
      <c r="AV1598" s="8"/>
    </row>
    <row r="1599" spans="1:48" x14ac:dyDescent="0.25">
      <c r="A1599" s="6">
        <v>11598</v>
      </c>
      <c r="B1599" s="6">
        <v>450050</v>
      </c>
      <c r="C1599" s="6">
        <v>5425128</v>
      </c>
      <c r="D1599" s="205">
        <v>14</v>
      </c>
      <c r="E1599" s="6" t="s">
        <v>212</v>
      </c>
      <c r="F1599" s="6">
        <v>1</v>
      </c>
      <c r="G1599" s="6">
        <v>150</v>
      </c>
      <c r="H1599" s="6">
        <v>150</v>
      </c>
      <c r="I1599" s="6">
        <v>190</v>
      </c>
      <c r="J1599" s="6">
        <f t="shared" si="144"/>
        <v>28500</v>
      </c>
      <c r="K1599" s="6"/>
      <c r="L1599" s="84">
        <f t="shared" si="146"/>
        <v>29081.632653061224</v>
      </c>
      <c r="M1599" s="7"/>
      <c r="N1599" s="7"/>
      <c r="O1599" s="7"/>
      <c r="P1599" s="7"/>
      <c r="Q1599" s="7"/>
      <c r="R1599" s="7"/>
      <c r="S1599" s="119" t="s">
        <v>53</v>
      </c>
      <c r="T1599" s="117">
        <v>1</v>
      </c>
      <c r="U1599" s="10">
        <v>29081.632653061224</v>
      </c>
      <c r="V1599" s="98">
        <f t="shared" si="147"/>
        <v>5.8155023908448559E-5</v>
      </c>
      <c r="W1599" s="119" t="s">
        <v>53</v>
      </c>
      <c r="X1599" s="117">
        <v>1</v>
      </c>
      <c r="Y1599" s="10">
        <v>29081.632653061224</v>
      </c>
      <c r="Z1599" s="98"/>
      <c r="AA1599" s="9">
        <v>872</v>
      </c>
      <c r="AB1599" s="119" t="s">
        <v>53</v>
      </c>
      <c r="AC1599" s="117">
        <v>1</v>
      </c>
      <c r="AD1599" s="10">
        <v>29081.632653061224</v>
      </c>
      <c r="AE1599" s="110">
        <f>(Tabelle1[[#This Row],[gesamter Wärmebedarf unter Berücksichtigung Wirkungsgrad Gasfeuerungsanlage (Gas) '[kWh/a'] 2030]]*0.7)/8760</f>
        <v>2.3238747553816044</v>
      </c>
      <c r="AF1599" s="8">
        <f t="shared" si="145"/>
        <v>5.622334116584035E-5</v>
      </c>
      <c r="AG1599" s="119" t="s">
        <v>53</v>
      </c>
      <c r="AH1599" s="117">
        <v>1</v>
      </c>
      <c r="AI1599" s="10">
        <v>29081.632653061224</v>
      </c>
      <c r="AJ1599" s="98">
        <f t="shared" si="148"/>
        <v>2.7634436575238919E-5</v>
      </c>
      <c r="AK1599" s="119" t="s">
        <v>53</v>
      </c>
      <c r="AL1599" s="117">
        <v>1</v>
      </c>
      <c r="AM1599" s="10">
        <v>29081.632653061224</v>
      </c>
      <c r="AN1599" s="98"/>
      <c r="AO1599" s="119" t="s">
        <v>53</v>
      </c>
      <c r="AP1599" s="117">
        <v>1</v>
      </c>
      <c r="AQ1599" s="10">
        <v>29081.632653061224</v>
      </c>
      <c r="AR1599" s="98">
        <f t="shared" si="149"/>
        <v>2.7634436575238919E-5</v>
      </c>
      <c r="AS1599" s="119" t="s">
        <v>53</v>
      </c>
      <c r="AT1599" s="117">
        <v>1</v>
      </c>
      <c r="AU1599" s="10">
        <v>29081.632653061224</v>
      </c>
      <c r="AV1599" s="8"/>
    </row>
    <row r="1600" spans="1:48" x14ac:dyDescent="0.25">
      <c r="A1600" s="6">
        <v>11599</v>
      </c>
      <c r="B1600" s="6">
        <v>450056</v>
      </c>
      <c r="C1600" s="6">
        <v>5425135</v>
      </c>
      <c r="D1600" s="205">
        <v>13</v>
      </c>
      <c r="E1600" s="75" t="s">
        <v>210</v>
      </c>
      <c r="F1600" s="6">
        <v>6.73</v>
      </c>
      <c r="G1600" s="6">
        <v>70</v>
      </c>
      <c r="H1600" s="6">
        <v>471.1</v>
      </c>
      <c r="I1600" s="6">
        <v>100</v>
      </c>
      <c r="J1600" s="6">
        <f t="shared" si="144"/>
        <v>47110</v>
      </c>
      <c r="K1600" s="6"/>
      <c r="L1600" s="84">
        <f t="shared" si="146"/>
        <v>48071.428571428572</v>
      </c>
      <c r="M1600" s="7"/>
      <c r="N1600" s="7"/>
      <c r="O1600" s="7"/>
      <c r="P1600" s="7"/>
      <c r="Q1600" s="7"/>
      <c r="R1600" s="7"/>
      <c r="S1600" s="119" t="s">
        <v>53</v>
      </c>
      <c r="T1600" s="117">
        <v>6.73</v>
      </c>
      <c r="U1600" s="10">
        <v>48071.428571428572</v>
      </c>
      <c r="V1600" s="98">
        <f t="shared" si="147"/>
        <v>9.6129234257088134E-5</v>
      </c>
      <c r="W1600" s="119" t="s">
        <v>53</v>
      </c>
      <c r="X1600" s="117">
        <v>6.73</v>
      </c>
      <c r="Y1600" s="10">
        <v>48071.428571428572</v>
      </c>
      <c r="Z1600" s="98"/>
      <c r="AA1600" s="9">
        <v>696</v>
      </c>
      <c r="AB1600" s="119" t="s">
        <v>53</v>
      </c>
      <c r="AC1600" s="117">
        <v>6.73</v>
      </c>
      <c r="AD1600" s="10">
        <v>48071.428571428572</v>
      </c>
      <c r="AE1600" s="110">
        <f>(Tabelle1[[#This Row],[gesamter Wärmebedarf unter Berücksichtigung Wirkungsgrad Gasfeuerungsanlage (Gas) '[kWh/a'] 2030]]*0.7)/8760</f>
        <v>3.8413242009132422</v>
      </c>
      <c r="AF1600" s="8">
        <f t="shared" si="145"/>
        <v>9.2936196572727679E-5</v>
      </c>
      <c r="AG1600" s="119" t="s">
        <v>53</v>
      </c>
      <c r="AH1600" s="117">
        <v>6.73</v>
      </c>
      <c r="AI1600" s="10">
        <v>48071.428571428572</v>
      </c>
      <c r="AJ1600" s="98">
        <f t="shared" si="148"/>
        <v>4.5679238844193183E-5</v>
      </c>
      <c r="AK1600" s="119" t="s">
        <v>53</v>
      </c>
      <c r="AL1600" s="117">
        <v>6.73</v>
      </c>
      <c r="AM1600" s="10">
        <v>48071.428571428572</v>
      </c>
      <c r="AN1600" s="98"/>
      <c r="AO1600" s="119" t="s">
        <v>54</v>
      </c>
      <c r="AP1600" s="117">
        <v>6.73</v>
      </c>
      <c r="AQ1600" s="10">
        <v>0</v>
      </c>
      <c r="AR1600" s="98">
        <f t="shared" si="149"/>
        <v>0</v>
      </c>
      <c r="AS1600" s="119" t="s">
        <v>54</v>
      </c>
      <c r="AT1600" s="117">
        <v>6.73</v>
      </c>
      <c r="AU1600" s="10">
        <v>0</v>
      </c>
      <c r="AV1600" s="8"/>
    </row>
    <row r="1601" spans="1:48" x14ac:dyDescent="0.25">
      <c r="A1601" s="6">
        <v>11600</v>
      </c>
      <c r="B1601" s="6">
        <v>450079</v>
      </c>
      <c r="C1601" s="6">
        <v>5425117</v>
      </c>
      <c r="D1601" s="205">
        <v>15</v>
      </c>
      <c r="E1601" s="6" t="s">
        <v>211</v>
      </c>
      <c r="F1601" s="6">
        <v>2</v>
      </c>
      <c r="G1601" s="6">
        <v>112</v>
      </c>
      <c r="H1601" s="6">
        <v>224</v>
      </c>
      <c r="I1601" s="6">
        <v>170</v>
      </c>
      <c r="J1601" s="6">
        <f t="shared" si="144"/>
        <v>38080</v>
      </c>
      <c r="K1601" s="6"/>
      <c r="L1601" s="84">
        <f t="shared" si="146"/>
        <v>38857.142857142855</v>
      </c>
      <c r="M1601" s="7"/>
      <c r="N1601" s="7"/>
      <c r="O1601" s="7"/>
      <c r="P1601" s="7"/>
      <c r="Q1601" s="7"/>
      <c r="R1601" s="7"/>
      <c r="S1601" s="119" t="s">
        <v>53</v>
      </c>
      <c r="T1601" s="117">
        <v>2</v>
      </c>
      <c r="U1601" s="10">
        <v>38857.142857142855</v>
      </c>
      <c r="V1601" s="98">
        <f t="shared" si="147"/>
        <v>7.7703274050306006E-5</v>
      </c>
      <c r="W1601" s="119" t="s">
        <v>53</v>
      </c>
      <c r="X1601" s="117">
        <v>2</v>
      </c>
      <c r="Y1601" s="10">
        <v>38857.142857142855</v>
      </c>
      <c r="Z1601" s="98"/>
      <c r="AA1601" s="9">
        <v>62</v>
      </c>
      <c r="AB1601" s="119" t="s">
        <v>53</v>
      </c>
      <c r="AC1601" s="117">
        <v>2</v>
      </c>
      <c r="AD1601" s="10">
        <v>38857.142857142855</v>
      </c>
      <c r="AE1601" s="110">
        <f>(Tabelle1[[#This Row],[gesamter Wärmebedarf unter Berücksichtigung Wirkungsgrad Gasfeuerungsanlage (Gas) '[kWh/a'] 2030]]*0.7)/8760</f>
        <v>3.1050228310502277</v>
      </c>
      <c r="AF1601" s="8">
        <f t="shared" si="145"/>
        <v>7.5122274792814049E-5</v>
      </c>
      <c r="AG1601" s="119" t="s">
        <v>54</v>
      </c>
      <c r="AH1601" s="117">
        <v>2</v>
      </c>
      <c r="AI1601" s="10">
        <v>0</v>
      </c>
      <c r="AJ1601" s="98">
        <f t="shared" si="148"/>
        <v>0</v>
      </c>
      <c r="AK1601" s="119" t="s">
        <v>54</v>
      </c>
      <c r="AL1601" s="117">
        <v>2</v>
      </c>
      <c r="AM1601" s="10">
        <v>0</v>
      </c>
      <c r="AN1601" s="98"/>
      <c r="AO1601" s="119" t="s">
        <v>54</v>
      </c>
      <c r="AP1601" s="117">
        <v>2</v>
      </c>
      <c r="AQ1601" s="10">
        <v>0</v>
      </c>
      <c r="AR1601" s="98">
        <f t="shared" si="149"/>
        <v>0</v>
      </c>
      <c r="AS1601" s="119" t="s">
        <v>54</v>
      </c>
      <c r="AT1601" s="117">
        <v>2</v>
      </c>
      <c r="AU1601" s="10">
        <v>0</v>
      </c>
      <c r="AV1601" s="8"/>
    </row>
    <row r="1602" spans="1:48" x14ac:dyDescent="0.25">
      <c r="A1602" s="6">
        <v>11601</v>
      </c>
      <c r="B1602" s="6">
        <v>450091</v>
      </c>
      <c r="C1602" s="6">
        <v>5424991</v>
      </c>
      <c r="D1602" s="205">
        <v>15</v>
      </c>
      <c r="E1602" s="6" t="s">
        <v>212</v>
      </c>
      <c r="F1602" s="6">
        <v>1</v>
      </c>
      <c r="G1602" s="6">
        <v>150</v>
      </c>
      <c r="H1602" s="6">
        <v>150</v>
      </c>
      <c r="I1602" s="6">
        <v>220</v>
      </c>
      <c r="J1602" s="6">
        <f t="shared" si="144"/>
        <v>33000</v>
      </c>
      <c r="K1602" s="6"/>
      <c r="L1602" s="84">
        <f t="shared" si="146"/>
        <v>33673.469387755104</v>
      </c>
      <c r="M1602" s="7"/>
      <c r="N1602" s="7"/>
      <c r="O1602" s="7"/>
      <c r="P1602" s="7"/>
      <c r="Q1602" s="7"/>
      <c r="R1602" s="7"/>
      <c r="S1602" s="119" t="s">
        <v>53</v>
      </c>
      <c r="T1602" s="117">
        <v>1</v>
      </c>
      <c r="U1602" s="10">
        <v>33673.469387755104</v>
      </c>
      <c r="V1602" s="98">
        <f t="shared" si="147"/>
        <v>6.7337396104519392E-5</v>
      </c>
      <c r="W1602" s="119" t="s">
        <v>53</v>
      </c>
      <c r="X1602" s="117">
        <v>1</v>
      </c>
      <c r="Y1602" s="10">
        <v>33673.469387755104</v>
      </c>
      <c r="Z1602" s="98"/>
      <c r="AA1602" s="9">
        <v>1196</v>
      </c>
      <c r="AB1602" s="119" t="s">
        <v>53</v>
      </c>
      <c r="AC1602" s="117">
        <v>1</v>
      </c>
      <c r="AD1602" s="10">
        <v>33673.469387755104</v>
      </c>
      <c r="AE1602" s="110">
        <f>(Tabelle1[[#This Row],[gesamter Wärmebedarf unter Berücksichtigung Wirkungsgrad Gasfeuerungsanlage (Gas) '[kWh/a'] 2030]]*0.7)/8760</f>
        <v>2.6908023483365948</v>
      </c>
      <c r="AF1602" s="8">
        <f t="shared" si="145"/>
        <v>6.5100710823604618E-5</v>
      </c>
      <c r="AG1602" s="119" t="s">
        <v>53</v>
      </c>
      <c r="AH1602" s="117">
        <v>1</v>
      </c>
      <c r="AI1602" s="10">
        <v>33673.469387755104</v>
      </c>
      <c r="AJ1602" s="98">
        <f t="shared" si="148"/>
        <v>3.199776866606612E-5</v>
      </c>
      <c r="AK1602" s="119" t="s">
        <v>53</v>
      </c>
      <c r="AL1602" s="117">
        <v>1</v>
      </c>
      <c r="AM1602" s="10">
        <v>33673.469387755104</v>
      </c>
      <c r="AN1602" s="98"/>
      <c r="AO1602" s="119" t="s">
        <v>53</v>
      </c>
      <c r="AP1602" s="117">
        <v>1</v>
      </c>
      <c r="AQ1602" s="10">
        <v>33673.469387755104</v>
      </c>
      <c r="AR1602" s="98">
        <f t="shared" si="149"/>
        <v>3.199776866606612E-5</v>
      </c>
      <c r="AS1602" s="119" t="s">
        <v>54</v>
      </c>
      <c r="AT1602" s="117">
        <v>1</v>
      </c>
      <c r="AU1602" s="10">
        <v>0</v>
      </c>
      <c r="AV1602" s="8"/>
    </row>
    <row r="1603" spans="1:48" x14ac:dyDescent="0.25">
      <c r="A1603" s="6">
        <v>11602</v>
      </c>
      <c r="B1603" s="6">
        <v>450080</v>
      </c>
      <c r="C1603" s="6">
        <v>5425020</v>
      </c>
      <c r="D1603" s="205">
        <v>13</v>
      </c>
      <c r="E1603" s="6" t="s">
        <v>212</v>
      </c>
      <c r="F1603" s="6">
        <v>1</v>
      </c>
      <c r="G1603" s="6">
        <v>150</v>
      </c>
      <c r="H1603" s="6">
        <v>150</v>
      </c>
      <c r="I1603" s="6">
        <v>160</v>
      </c>
      <c r="J1603" s="6">
        <f t="shared" si="144"/>
        <v>24000</v>
      </c>
      <c r="K1603" s="6"/>
      <c r="L1603" s="84">
        <f t="shared" si="146"/>
        <v>24489.795918367348</v>
      </c>
      <c r="M1603" s="7"/>
      <c r="N1603" s="7"/>
      <c r="O1603" s="7"/>
      <c r="P1603" s="7"/>
      <c r="Q1603" s="7"/>
      <c r="R1603" s="7"/>
      <c r="S1603" s="119" t="s">
        <v>53</v>
      </c>
      <c r="T1603" s="117">
        <v>1</v>
      </c>
      <c r="U1603" s="10">
        <v>24489.795918367348</v>
      </c>
      <c r="V1603" s="98">
        <f t="shared" si="147"/>
        <v>4.8972651712377733E-5</v>
      </c>
      <c r="W1603" s="119" t="s">
        <v>53</v>
      </c>
      <c r="X1603" s="117">
        <v>1</v>
      </c>
      <c r="Y1603" s="10">
        <v>24489.795918367348</v>
      </c>
      <c r="Z1603" s="98"/>
      <c r="AA1603" s="9">
        <v>815</v>
      </c>
      <c r="AB1603" s="119" t="s">
        <v>53</v>
      </c>
      <c r="AC1603" s="117">
        <v>1</v>
      </c>
      <c r="AD1603" s="10">
        <v>24489.795918367348</v>
      </c>
      <c r="AE1603" s="110">
        <f>(Tabelle1[[#This Row],[gesamter Wärmebedarf unter Berücksichtigung Wirkungsgrad Gasfeuerungsanlage (Gas) '[kWh/a'] 2030]]*0.7)/8760</f>
        <v>1.9569471624266144</v>
      </c>
      <c r="AF1603" s="8">
        <f t="shared" si="145"/>
        <v>4.7345971508076089E-5</v>
      </c>
      <c r="AG1603" s="119" t="s">
        <v>53</v>
      </c>
      <c r="AH1603" s="117">
        <v>1</v>
      </c>
      <c r="AI1603" s="10">
        <v>24489.795918367348</v>
      </c>
      <c r="AJ1603" s="98">
        <f t="shared" si="148"/>
        <v>2.3271104484411725E-5</v>
      </c>
      <c r="AK1603" s="119" t="s">
        <v>53</v>
      </c>
      <c r="AL1603" s="117">
        <v>1</v>
      </c>
      <c r="AM1603" s="10">
        <v>24489.795918367348</v>
      </c>
      <c r="AN1603" s="98"/>
      <c r="AO1603" s="119" t="s">
        <v>54</v>
      </c>
      <c r="AP1603" s="117">
        <v>1</v>
      </c>
      <c r="AQ1603" s="10">
        <v>0</v>
      </c>
      <c r="AR1603" s="98">
        <f t="shared" si="149"/>
        <v>0</v>
      </c>
      <c r="AS1603" s="119" t="s">
        <v>54</v>
      </c>
      <c r="AT1603" s="117">
        <v>1</v>
      </c>
      <c r="AU1603" s="10">
        <v>0</v>
      </c>
      <c r="AV1603" s="8"/>
    </row>
    <row r="1604" spans="1:48" x14ac:dyDescent="0.25">
      <c r="A1604" s="6">
        <v>11603</v>
      </c>
      <c r="B1604" s="6">
        <v>450106</v>
      </c>
      <c r="C1604" s="6">
        <v>5425008</v>
      </c>
      <c r="D1604" s="205">
        <v>15</v>
      </c>
      <c r="E1604" s="75" t="s">
        <v>210</v>
      </c>
      <c r="F1604" s="6">
        <v>6.73</v>
      </c>
      <c r="G1604" s="6">
        <v>70</v>
      </c>
      <c r="H1604" s="6">
        <v>471.1</v>
      </c>
      <c r="I1604" s="6">
        <v>110</v>
      </c>
      <c r="J1604" s="6">
        <f t="shared" ref="J1604:J1667" si="150">I1604*H1604</f>
        <v>51821</v>
      </c>
      <c r="K1604" s="6"/>
      <c r="L1604" s="84">
        <f t="shared" si="146"/>
        <v>52878.571428571428</v>
      </c>
      <c r="M1604" s="7"/>
      <c r="N1604" s="7"/>
      <c r="O1604" s="7"/>
      <c r="P1604" s="7"/>
      <c r="Q1604" s="7"/>
      <c r="R1604" s="7"/>
      <c r="S1604" s="119" t="s">
        <v>54</v>
      </c>
      <c r="T1604" s="117">
        <v>6.73</v>
      </c>
      <c r="U1604" s="10">
        <v>0</v>
      </c>
      <c r="V1604" s="98">
        <f t="shared" si="147"/>
        <v>0</v>
      </c>
      <c r="W1604" s="119" t="s">
        <v>54</v>
      </c>
      <c r="X1604" s="117">
        <v>6.73</v>
      </c>
      <c r="Y1604" s="10">
        <v>0</v>
      </c>
      <c r="Z1604" s="98"/>
      <c r="AA1604" s="9">
        <v>492</v>
      </c>
      <c r="AB1604" s="119" t="s">
        <v>54</v>
      </c>
      <c r="AC1604" s="117">
        <v>6.73</v>
      </c>
      <c r="AD1604" s="10">
        <v>0</v>
      </c>
      <c r="AE1604" s="110">
        <f>(Tabelle1[[#This Row],[gesamter Wärmebedarf unter Berücksichtigung Wirkungsgrad Gasfeuerungsanlage (Gas) '[kWh/a'] 2030]]*0.7)/8760</f>
        <v>0</v>
      </c>
      <c r="AF1604" s="8">
        <f t="shared" ref="AF1604:AF1667" si="151">((AD1604*$O$4)/$P$4)/31536000</f>
        <v>0</v>
      </c>
      <c r="AG1604" s="119" t="s">
        <v>54</v>
      </c>
      <c r="AH1604" s="117">
        <v>6.73</v>
      </c>
      <c r="AI1604" s="10">
        <v>0</v>
      </c>
      <c r="AJ1604" s="98">
        <f t="shared" si="148"/>
        <v>0</v>
      </c>
      <c r="AK1604" s="119" t="s">
        <v>54</v>
      </c>
      <c r="AL1604" s="117">
        <v>6.73</v>
      </c>
      <c r="AM1604" s="10">
        <v>0</v>
      </c>
      <c r="AN1604" s="98"/>
      <c r="AO1604" s="119" t="s">
        <v>54</v>
      </c>
      <c r="AP1604" s="117">
        <v>6.73</v>
      </c>
      <c r="AQ1604" s="10">
        <v>0</v>
      </c>
      <c r="AR1604" s="98">
        <f t="shared" si="149"/>
        <v>0</v>
      </c>
      <c r="AS1604" s="119" t="s">
        <v>54</v>
      </c>
      <c r="AT1604" s="117">
        <v>6.73</v>
      </c>
      <c r="AU1604" s="10">
        <v>0</v>
      </c>
      <c r="AV1604" s="8"/>
    </row>
    <row r="1605" spans="1:48" x14ac:dyDescent="0.25">
      <c r="A1605" s="6">
        <v>11604</v>
      </c>
      <c r="B1605" s="6">
        <v>450092</v>
      </c>
      <c r="C1605" s="6">
        <v>5425035</v>
      </c>
      <c r="D1605" s="205">
        <v>13</v>
      </c>
      <c r="E1605" s="6" t="s">
        <v>195</v>
      </c>
      <c r="F1605" s="6">
        <v>1</v>
      </c>
      <c r="G1605" s="6">
        <v>90</v>
      </c>
      <c r="H1605" s="6">
        <v>90</v>
      </c>
      <c r="I1605" s="6">
        <v>170</v>
      </c>
      <c r="J1605" s="6">
        <f t="shared" si="150"/>
        <v>15300</v>
      </c>
      <c r="K1605" s="6"/>
      <c r="L1605" s="84">
        <f t="shared" ref="L1605:L1668" si="152">J1605/$K$4</f>
        <v>15612.244897959185</v>
      </c>
      <c r="M1605" s="7"/>
      <c r="N1605" s="7"/>
      <c r="O1605" s="7"/>
      <c r="P1605" s="7"/>
      <c r="Q1605" s="7"/>
      <c r="R1605" s="7"/>
      <c r="S1605" s="119" t="s">
        <v>53</v>
      </c>
      <c r="T1605" s="117">
        <v>1</v>
      </c>
      <c r="U1605" s="10">
        <v>15612.244897959185</v>
      </c>
      <c r="V1605" s="98">
        <f t="shared" ref="V1605:V1668" si="153">((U1605*$M$4)/$N$4)/31536000</f>
        <v>3.1220065466640812E-5</v>
      </c>
      <c r="W1605" s="119" t="s">
        <v>53</v>
      </c>
      <c r="X1605" s="117">
        <v>1</v>
      </c>
      <c r="Y1605" s="10">
        <v>15612.244897959185</v>
      </c>
      <c r="Z1605" s="98"/>
      <c r="AA1605" s="9">
        <v>54</v>
      </c>
      <c r="AB1605" s="119" t="s">
        <v>53</v>
      </c>
      <c r="AC1605" s="117">
        <v>1</v>
      </c>
      <c r="AD1605" s="10">
        <v>15612.244897959185</v>
      </c>
      <c r="AE1605" s="110">
        <f>(Tabelle1[[#This Row],[gesamter Wärmebedarf unter Berücksichtigung Wirkungsgrad Gasfeuerungsanlage (Gas) '[kWh/a'] 2030]]*0.7)/8760</f>
        <v>1.2475538160469668</v>
      </c>
      <c r="AF1605" s="8">
        <f t="shared" si="151"/>
        <v>3.0183056836398508E-5</v>
      </c>
      <c r="AG1605" s="119" t="s">
        <v>53</v>
      </c>
      <c r="AH1605" s="117">
        <v>1</v>
      </c>
      <c r="AI1605" s="10">
        <v>15612.244897959185</v>
      </c>
      <c r="AJ1605" s="98">
        <f t="shared" ref="AJ1605:AJ1668" si="154">((AI1605*$Q$4)/$R$4)/31536000</f>
        <v>1.4835329108812474E-5</v>
      </c>
      <c r="AK1605" s="119" t="s">
        <v>53</v>
      </c>
      <c r="AL1605" s="117">
        <v>1</v>
      </c>
      <c r="AM1605" s="10">
        <v>15612.244897959185</v>
      </c>
      <c r="AN1605" s="98"/>
      <c r="AO1605" s="119" t="s">
        <v>53</v>
      </c>
      <c r="AP1605" s="117">
        <v>1</v>
      </c>
      <c r="AQ1605" s="10">
        <v>15612.244897959185</v>
      </c>
      <c r="AR1605" s="98">
        <f t="shared" ref="AR1605:AR1668" si="155">((AQ1605*$Q$4)/$R$4)/31536000</f>
        <v>1.4835329108812474E-5</v>
      </c>
      <c r="AS1605" s="119" t="s">
        <v>53</v>
      </c>
      <c r="AT1605" s="117">
        <v>1</v>
      </c>
      <c r="AU1605" s="10">
        <v>15612.244897959185</v>
      </c>
      <c r="AV1605" s="8"/>
    </row>
    <row r="1606" spans="1:48" x14ac:dyDescent="0.25">
      <c r="A1606" s="6">
        <v>11605</v>
      </c>
      <c r="B1606" s="6">
        <v>450122</v>
      </c>
      <c r="C1606" s="6">
        <v>5425023</v>
      </c>
      <c r="D1606" s="205">
        <v>18</v>
      </c>
      <c r="E1606" s="6" t="s">
        <v>211</v>
      </c>
      <c r="F1606" s="6">
        <v>2</v>
      </c>
      <c r="G1606" s="6">
        <v>112</v>
      </c>
      <c r="H1606" s="6">
        <v>224</v>
      </c>
      <c r="I1606" s="6">
        <v>130</v>
      </c>
      <c r="J1606" s="6">
        <f t="shared" si="150"/>
        <v>29120</v>
      </c>
      <c r="K1606" s="6"/>
      <c r="L1606" s="84">
        <f t="shared" si="152"/>
        <v>29714.285714285714</v>
      </c>
      <c r="M1606" s="7"/>
      <c r="N1606" s="7"/>
      <c r="O1606" s="7"/>
      <c r="P1606" s="7"/>
      <c r="Q1606" s="7"/>
      <c r="R1606" s="7"/>
      <c r="S1606" s="119" t="s">
        <v>54</v>
      </c>
      <c r="T1606" s="117">
        <v>2</v>
      </c>
      <c r="U1606" s="10">
        <v>0</v>
      </c>
      <c r="V1606" s="98">
        <f t="shared" si="153"/>
        <v>0</v>
      </c>
      <c r="W1606" s="119" t="s">
        <v>54</v>
      </c>
      <c r="X1606" s="117">
        <v>2</v>
      </c>
      <c r="Y1606" s="10">
        <v>0</v>
      </c>
      <c r="Z1606" s="98"/>
      <c r="AA1606" s="9">
        <v>289</v>
      </c>
      <c r="AB1606" s="119" t="s">
        <v>54</v>
      </c>
      <c r="AC1606" s="117">
        <v>2</v>
      </c>
      <c r="AD1606" s="10">
        <v>0</v>
      </c>
      <c r="AE1606" s="110">
        <f>(Tabelle1[[#This Row],[gesamter Wärmebedarf unter Berücksichtigung Wirkungsgrad Gasfeuerungsanlage (Gas) '[kWh/a'] 2030]]*0.7)/8760</f>
        <v>0</v>
      </c>
      <c r="AF1606" s="8">
        <f t="shared" si="151"/>
        <v>0</v>
      </c>
      <c r="AG1606" s="119" t="s">
        <v>54</v>
      </c>
      <c r="AH1606" s="117">
        <v>2</v>
      </c>
      <c r="AI1606" s="10">
        <v>0</v>
      </c>
      <c r="AJ1606" s="98">
        <f t="shared" si="154"/>
        <v>0</v>
      </c>
      <c r="AK1606" s="119" t="s">
        <v>54</v>
      </c>
      <c r="AL1606" s="117">
        <v>2</v>
      </c>
      <c r="AM1606" s="10">
        <v>0</v>
      </c>
      <c r="AN1606" s="98"/>
      <c r="AO1606" s="119" t="s">
        <v>54</v>
      </c>
      <c r="AP1606" s="117">
        <v>2</v>
      </c>
      <c r="AQ1606" s="10">
        <v>0</v>
      </c>
      <c r="AR1606" s="98">
        <f t="shared" si="155"/>
        <v>0</v>
      </c>
      <c r="AS1606" s="119" t="s">
        <v>54</v>
      </c>
      <c r="AT1606" s="117">
        <v>2</v>
      </c>
      <c r="AU1606" s="10">
        <v>0</v>
      </c>
      <c r="AV1606" s="8"/>
    </row>
    <row r="1607" spans="1:48" x14ac:dyDescent="0.25">
      <c r="A1607" s="6">
        <v>11606</v>
      </c>
      <c r="B1607" s="6">
        <v>450105</v>
      </c>
      <c r="C1607" s="6">
        <v>5425052</v>
      </c>
      <c r="D1607" s="205">
        <v>14</v>
      </c>
      <c r="E1607" s="6" t="s">
        <v>212</v>
      </c>
      <c r="F1607" s="6">
        <v>1</v>
      </c>
      <c r="G1607" s="6">
        <v>150</v>
      </c>
      <c r="H1607" s="6">
        <v>150</v>
      </c>
      <c r="I1607" s="6">
        <v>70</v>
      </c>
      <c r="J1607" s="6">
        <f t="shared" si="150"/>
        <v>10500</v>
      </c>
      <c r="K1607" s="6"/>
      <c r="L1607" s="84">
        <f t="shared" si="152"/>
        <v>10714.285714285714</v>
      </c>
      <c r="M1607" s="7"/>
      <c r="N1607" s="7"/>
      <c r="O1607" s="7"/>
      <c r="P1607" s="7"/>
      <c r="Q1607" s="7"/>
      <c r="R1607" s="7"/>
      <c r="S1607" s="119" t="s">
        <v>54</v>
      </c>
      <c r="T1607" s="117">
        <v>1</v>
      </c>
      <c r="U1607" s="10">
        <v>0</v>
      </c>
      <c r="V1607" s="98">
        <f t="shared" si="153"/>
        <v>0</v>
      </c>
      <c r="W1607" s="119" t="s">
        <v>54</v>
      </c>
      <c r="X1607" s="117">
        <v>1</v>
      </c>
      <c r="Y1607" s="10">
        <v>0</v>
      </c>
      <c r="Z1607" s="98"/>
      <c r="AA1607" s="9">
        <v>467</v>
      </c>
      <c r="AB1607" s="119" t="s">
        <v>54</v>
      </c>
      <c r="AC1607" s="117">
        <v>1</v>
      </c>
      <c r="AD1607" s="10">
        <v>0</v>
      </c>
      <c r="AE1607" s="110">
        <f>(Tabelle1[[#This Row],[gesamter Wärmebedarf unter Berücksichtigung Wirkungsgrad Gasfeuerungsanlage (Gas) '[kWh/a'] 2030]]*0.7)/8760</f>
        <v>0</v>
      </c>
      <c r="AF1607" s="8">
        <f t="shared" si="151"/>
        <v>0</v>
      </c>
      <c r="AG1607" s="119" t="s">
        <v>54</v>
      </c>
      <c r="AH1607" s="117">
        <v>1</v>
      </c>
      <c r="AI1607" s="10">
        <v>0</v>
      </c>
      <c r="AJ1607" s="98">
        <f t="shared" si="154"/>
        <v>0</v>
      </c>
      <c r="AK1607" s="119" t="s">
        <v>54</v>
      </c>
      <c r="AL1607" s="117">
        <v>1</v>
      </c>
      <c r="AM1607" s="10">
        <v>0</v>
      </c>
      <c r="AN1607" s="98"/>
      <c r="AO1607" s="119" t="s">
        <v>54</v>
      </c>
      <c r="AP1607" s="117">
        <v>1</v>
      </c>
      <c r="AQ1607" s="10">
        <v>0</v>
      </c>
      <c r="AR1607" s="98">
        <f t="shared" si="155"/>
        <v>0</v>
      </c>
      <c r="AS1607" s="119" t="s">
        <v>54</v>
      </c>
      <c r="AT1607" s="117">
        <v>1</v>
      </c>
      <c r="AU1607" s="10">
        <v>0</v>
      </c>
      <c r="AV1607" s="8"/>
    </row>
    <row r="1608" spans="1:48" x14ac:dyDescent="0.25">
      <c r="A1608" s="6">
        <v>11607</v>
      </c>
      <c r="B1608" s="6">
        <v>450131</v>
      </c>
      <c r="C1608" s="6">
        <v>5425040</v>
      </c>
      <c r="D1608" s="205">
        <v>14</v>
      </c>
      <c r="E1608" s="75" t="s">
        <v>210</v>
      </c>
      <c r="F1608" s="6">
        <v>6.73</v>
      </c>
      <c r="G1608" s="6">
        <v>70</v>
      </c>
      <c r="H1608" s="6">
        <v>471.1</v>
      </c>
      <c r="I1608" s="6">
        <v>260</v>
      </c>
      <c r="J1608" s="6">
        <f t="shared" si="150"/>
        <v>122486</v>
      </c>
      <c r="K1608" s="6"/>
      <c r="L1608" s="84">
        <f t="shared" si="152"/>
        <v>124985.71428571429</v>
      </c>
      <c r="M1608" s="7"/>
      <c r="N1608" s="7"/>
      <c r="O1608" s="7"/>
      <c r="P1608" s="7"/>
      <c r="Q1608" s="7"/>
      <c r="R1608" s="7"/>
      <c r="S1608" s="119" t="s">
        <v>54</v>
      </c>
      <c r="T1608" s="117">
        <v>6.73</v>
      </c>
      <c r="U1608" s="10">
        <v>0</v>
      </c>
      <c r="V1608" s="98">
        <f t="shared" si="153"/>
        <v>0</v>
      </c>
      <c r="W1608" s="119" t="s">
        <v>54</v>
      </c>
      <c r="X1608" s="117">
        <v>6.73</v>
      </c>
      <c r="Y1608" s="10">
        <v>0</v>
      </c>
      <c r="Z1608" s="98"/>
      <c r="AA1608" s="9">
        <v>1</v>
      </c>
      <c r="AB1608" s="119" t="s">
        <v>54</v>
      </c>
      <c r="AC1608" s="117">
        <v>6.73</v>
      </c>
      <c r="AD1608" s="10">
        <v>0</v>
      </c>
      <c r="AE1608" s="110">
        <f>(Tabelle1[[#This Row],[gesamter Wärmebedarf unter Berücksichtigung Wirkungsgrad Gasfeuerungsanlage (Gas) '[kWh/a'] 2030]]*0.7)/8760</f>
        <v>0</v>
      </c>
      <c r="AF1608" s="8">
        <f t="shared" si="151"/>
        <v>0</v>
      </c>
      <c r="AG1608" s="119" t="s">
        <v>54</v>
      </c>
      <c r="AH1608" s="117">
        <v>6.73</v>
      </c>
      <c r="AI1608" s="10">
        <v>0</v>
      </c>
      <c r="AJ1608" s="98">
        <f t="shared" si="154"/>
        <v>0</v>
      </c>
      <c r="AK1608" s="119" t="s">
        <v>54</v>
      </c>
      <c r="AL1608" s="117">
        <v>6.73</v>
      </c>
      <c r="AM1608" s="10">
        <v>0</v>
      </c>
      <c r="AN1608" s="98"/>
      <c r="AO1608" s="119" t="s">
        <v>54</v>
      </c>
      <c r="AP1608" s="117">
        <v>6.73</v>
      </c>
      <c r="AQ1608" s="10">
        <v>0</v>
      </c>
      <c r="AR1608" s="98">
        <f t="shared" si="155"/>
        <v>0</v>
      </c>
      <c r="AS1608" s="119" t="s">
        <v>54</v>
      </c>
      <c r="AT1608" s="117">
        <v>6.73</v>
      </c>
      <c r="AU1608" s="10">
        <v>0</v>
      </c>
      <c r="AV1608" s="8"/>
    </row>
    <row r="1609" spans="1:48" x14ac:dyDescent="0.25">
      <c r="A1609" s="6">
        <v>11608</v>
      </c>
      <c r="B1609" s="6">
        <v>450115</v>
      </c>
      <c r="C1609" s="6">
        <v>5425067</v>
      </c>
      <c r="D1609" s="205">
        <v>16</v>
      </c>
      <c r="E1609" s="75" t="s">
        <v>210</v>
      </c>
      <c r="F1609" s="6">
        <v>6.73</v>
      </c>
      <c r="G1609" s="6">
        <v>70</v>
      </c>
      <c r="H1609" s="6">
        <v>471.1</v>
      </c>
      <c r="I1609" s="6">
        <v>200</v>
      </c>
      <c r="J1609" s="6">
        <f t="shared" si="150"/>
        <v>94220</v>
      </c>
      <c r="K1609" s="6"/>
      <c r="L1609" s="84">
        <f t="shared" si="152"/>
        <v>96142.857142857145</v>
      </c>
      <c r="M1609" s="7"/>
      <c r="N1609" s="7"/>
      <c r="O1609" s="7"/>
      <c r="P1609" s="7"/>
      <c r="Q1609" s="7"/>
      <c r="R1609" s="7"/>
      <c r="S1609" s="119" t="s">
        <v>53</v>
      </c>
      <c r="T1609" s="117">
        <v>6.73</v>
      </c>
      <c r="U1609" s="10">
        <v>96142.857142857145</v>
      </c>
      <c r="V1609" s="98">
        <f t="shared" si="153"/>
        <v>1.9225846851417627E-4</v>
      </c>
      <c r="W1609" s="119" t="s">
        <v>53</v>
      </c>
      <c r="X1609" s="117">
        <v>6.73</v>
      </c>
      <c r="Y1609" s="10">
        <v>96142.857142857145</v>
      </c>
      <c r="Z1609" s="98"/>
      <c r="AA1609" s="9">
        <v>1161</v>
      </c>
      <c r="AB1609" s="119" t="s">
        <v>53</v>
      </c>
      <c r="AC1609" s="117">
        <v>6.73</v>
      </c>
      <c r="AD1609" s="10">
        <v>96142.857142857145</v>
      </c>
      <c r="AE1609" s="110">
        <f>(Tabelle1[[#This Row],[gesamter Wärmebedarf unter Berücksichtigung Wirkungsgrad Gasfeuerungsanlage (Gas) '[kWh/a'] 2030]]*0.7)/8760</f>
        <v>7.6826484018264845</v>
      </c>
      <c r="AF1609" s="8">
        <f t="shared" si="151"/>
        <v>1.8587239314545536E-4</v>
      </c>
      <c r="AG1609" s="119" t="s">
        <v>53</v>
      </c>
      <c r="AH1609" s="117">
        <v>6.73</v>
      </c>
      <c r="AI1609" s="10">
        <v>96142.857142857145</v>
      </c>
      <c r="AJ1609" s="98">
        <f t="shared" si="154"/>
        <v>9.1358477688386366E-5</v>
      </c>
      <c r="AK1609" s="119" t="s">
        <v>53</v>
      </c>
      <c r="AL1609" s="117">
        <v>6.73</v>
      </c>
      <c r="AM1609" s="10">
        <v>96142.857142857145</v>
      </c>
      <c r="AN1609" s="98"/>
      <c r="AO1609" s="119" t="s">
        <v>53</v>
      </c>
      <c r="AP1609" s="117">
        <v>6.73</v>
      </c>
      <c r="AQ1609" s="10">
        <v>96142.857142857145</v>
      </c>
      <c r="AR1609" s="98">
        <f t="shared" si="155"/>
        <v>9.1358477688386366E-5</v>
      </c>
      <c r="AS1609" s="119" t="s">
        <v>54</v>
      </c>
      <c r="AT1609" s="117">
        <v>6.73</v>
      </c>
      <c r="AU1609" s="10">
        <v>0</v>
      </c>
      <c r="AV1609" s="8"/>
    </row>
    <row r="1610" spans="1:48" x14ac:dyDescent="0.25">
      <c r="A1610" s="6">
        <v>11609</v>
      </c>
      <c r="B1610" s="6">
        <v>450147</v>
      </c>
      <c r="C1610" s="6">
        <v>5425054</v>
      </c>
      <c r="D1610" s="205">
        <v>17</v>
      </c>
      <c r="E1610" s="6" t="s">
        <v>211</v>
      </c>
      <c r="F1610" s="6">
        <v>2</v>
      </c>
      <c r="G1610" s="6">
        <v>112</v>
      </c>
      <c r="H1610" s="6">
        <v>224</v>
      </c>
      <c r="I1610" s="6">
        <v>160</v>
      </c>
      <c r="J1610" s="6">
        <f t="shared" si="150"/>
        <v>35840</v>
      </c>
      <c r="K1610" s="6"/>
      <c r="L1610" s="84">
        <f t="shared" si="152"/>
        <v>36571.428571428572</v>
      </c>
      <c r="M1610" s="7"/>
      <c r="N1610" s="7"/>
      <c r="O1610" s="7"/>
      <c r="P1610" s="7"/>
      <c r="Q1610" s="7"/>
      <c r="R1610" s="7"/>
      <c r="S1610" s="119" t="s">
        <v>54</v>
      </c>
      <c r="T1610" s="117">
        <v>2</v>
      </c>
      <c r="U1610" s="10">
        <v>0</v>
      </c>
      <c r="V1610" s="98">
        <f t="shared" si="153"/>
        <v>0</v>
      </c>
      <c r="W1610" s="119" t="s">
        <v>54</v>
      </c>
      <c r="X1610" s="117">
        <v>2</v>
      </c>
      <c r="Y1610" s="10">
        <v>0</v>
      </c>
      <c r="Z1610" s="98"/>
      <c r="AA1610" s="9">
        <v>1677</v>
      </c>
      <c r="AB1610" s="119" t="s">
        <v>54</v>
      </c>
      <c r="AC1610" s="117">
        <v>2</v>
      </c>
      <c r="AD1610" s="10">
        <v>0</v>
      </c>
      <c r="AE1610" s="110">
        <f>(Tabelle1[[#This Row],[gesamter Wärmebedarf unter Berücksichtigung Wirkungsgrad Gasfeuerungsanlage (Gas) '[kWh/a'] 2030]]*0.7)/8760</f>
        <v>0</v>
      </c>
      <c r="AF1610" s="8">
        <f t="shared" si="151"/>
        <v>0</v>
      </c>
      <c r="AG1610" s="119" t="s">
        <v>54</v>
      </c>
      <c r="AH1610" s="117">
        <v>2</v>
      </c>
      <c r="AI1610" s="10">
        <v>0</v>
      </c>
      <c r="AJ1610" s="98">
        <f t="shared" si="154"/>
        <v>0</v>
      </c>
      <c r="AK1610" s="119" t="s">
        <v>54</v>
      </c>
      <c r="AL1610" s="117">
        <v>2</v>
      </c>
      <c r="AM1610" s="10">
        <v>0</v>
      </c>
      <c r="AN1610" s="98"/>
      <c r="AO1610" s="119" t="s">
        <v>54</v>
      </c>
      <c r="AP1610" s="117">
        <v>2</v>
      </c>
      <c r="AQ1610" s="10">
        <v>0</v>
      </c>
      <c r="AR1610" s="98">
        <f t="shared" si="155"/>
        <v>0</v>
      </c>
      <c r="AS1610" s="119" t="s">
        <v>54</v>
      </c>
      <c r="AT1610" s="117">
        <v>2</v>
      </c>
      <c r="AU1610" s="10">
        <v>0</v>
      </c>
      <c r="AV1610" s="8"/>
    </row>
    <row r="1611" spans="1:48" x14ac:dyDescent="0.25">
      <c r="A1611" s="6">
        <v>11610</v>
      </c>
      <c r="B1611" s="6">
        <v>450130</v>
      </c>
      <c r="C1611" s="6">
        <v>5425083</v>
      </c>
      <c r="D1611" s="205">
        <v>15</v>
      </c>
      <c r="E1611" s="6" t="s">
        <v>212</v>
      </c>
      <c r="F1611" s="6">
        <v>1</v>
      </c>
      <c r="G1611" s="6">
        <v>150</v>
      </c>
      <c r="H1611" s="6">
        <v>150</v>
      </c>
      <c r="I1611" s="6">
        <v>270</v>
      </c>
      <c r="J1611" s="6">
        <f t="shared" si="150"/>
        <v>40500</v>
      </c>
      <c r="K1611" s="6"/>
      <c r="L1611" s="84">
        <f t="shared" si="152"/>
        <v>41326.530612244896</v>
      </c>
      <c r="M1611" s="7"/>
      <c r="N1611" s="7"/>
      <c r="O1611" s="7"/>
      <c r="P1611" s="7"/>
      <c r="Q1611" s="7"/>
      <c r="R1611" s="7"/>
      <c r="S1611" s="119" t="s">
        <v>53</v>
      </c>
      <c r="T1611" s="117">
        <v>1</v>
      </c>
      <c r="U1611" s="10">
        <v>41326.530612244896</v>
      </c>
      <c r="V1611" s="98">
        <f t="shared" si="153"/>
        <v>8.2641349764637429E-5</v>
      </c>
      <c r="W1611" s="119" t="s">
        <v>53</v>
      </c>
      <c r="X1611" s="117">
        <v>1</v>
      </c>
      <c r="Y1611" s="10">
        <v>41326.530612244896</v>
      </c>
      <c r="Z1611" s="98"/>
      <c r="AA1611" s="9">
        <v>436</v>
      </c>
      <c r="AB1611" s="119" t="s">
        <v>53</v>
      </c>
      <c r="AC1611" s="117">
        <v>1</v>
      </c>
      <c r="AD1611" s="10">
        <v>41326.530612244896</v>
      </c>
      <c r="AE1611" s="110">
        <f>(Tabelle1[[#This Row],[gesamter Wärmebedarf unter Berücksichtigung Wirkungsgrad Gasfeuerungsanlage (Gas) '[kWh/a'] 2030]]*0.7)/8760</f>
        <v>3.3023483365949113</v>
      </c>
      <c r="AF1611" s="8">
        <f t="shared" si="151"/>
        <v>7.9896326919878384E-5</v>
      </c>
      <c r="AG1611" s="119" t="s">
        <v>54</v>
      </c>
      <c r="AH1611" s="117">
        <v>1</v>
      </c>
      <c r="AI1611" s="10">
        <v>0</v>
      </c>
      <c r="AJ1611" s="98">
        <f t="shared" si="154"/>
        <v>0</v>
      </c>
      <c r="AK1611" s="119" t="s">
        <v>54</v>
      </c>
      <c r="AL1611" s="117">
        <v>1</v>
      </c>
      <c r="AM1611" s="10">
        <v>0</v>
      </c>
      <c r="AN1611" s="98"/>
      <c r="AO1611" s="119" t="s">
        <v>54</v>
      </c>
      <c r="AP1611" s="117">
        <v>1</v>
      </c>
      <c r="AQ1611" s="10">
        <v>0</v>
      </c>
      <c r="AR1611" s="98">
        <f t="shared" si="155"/>
        <v>0</v>
      </c>
      <c r="AS1611" s="119" t="s">
        <v>54</v>
      </c>
      <c r="AT1611" s="117">
        <v>1</v>
      </c>
      <c r="AU1611" s="10">
        <v>0</v>
      </c>
      <c r="AV1611" s="8"/>
    </row>
    <row r="1612" spans="1:48" x14ac:dyDescent="0.25">
      <c r="A1612" s="6">
        <v>11611</v>
      </c>
      <c r="B1612" s="6">
        <v>450160</v>
      </c>
      <c r="C1612" s="6">
        <v>5425068</v>
      </c>
      <c r="D1612" s="205">
        <v>18</v>
      </c>
      <c r="E1612" s="6" t="s">
        <v>195</v>
      </c>
      <c r="F1612" s="6">
        <v>1</v>
      </c>
      <c r="G1612" s="6">
        <v>90</v>
      </c>
      <c r="H1612" s="6">
        <v>90</v>
      </c>
      <c r="I1612" s="6">
        <v>370</v>
      </c>
      <c r="J1612" s="6">
        <f t="shared" si="150"/>
        <v>33300</v>
      </c>
      <c r="K1612" s="6"/>
      <c r="L1612" s="84">
        <f t="shared" si="152"/>
        <v>33979.591836734697</v>
      </c>
      <c r="M1612" s="7"/>
      <c r="N1612" s="7"/>
      <c r="O1612" s="7"/>
      <c r="P1612" s="7"/>
      <c r="Q1612" s="7"/>
      <c r="R1612" s="7"/>
      <c r="S1612" s="119" t="s">
        <v>54</v>
      </c>
      <c r="T1612" s="117">
        <v>1</v>
      </c>
      <c r="U1612" s="10">
        <v>0</v>
      </c>
      <c r="V1612" s="98">
        <f t="shared" si="153"/>
        <v>0</v>
      </c>
      <c r="W1612" s="119" t="s">
        <v>54</v>
      </c>
      <c r="X1612" s="117">
        <v>1</v>
      </c>
      <c r="Y1612" s="10">
        <v>0</v>
      </c>
      <c r="Z1612" s="98"/>
      <c r="AA1612" s="9">
        <v>1550</v>
      </c>
      <c r="AB1612" s="119" t="s">
        <v>54</v>
      </c>
      <c r="AC1612" s="117">
        <v>1</v>
      </c>
      <c r="AD1612" s="10">
        <v>0</v>
      </c>
      <c r="AE1612" s="110">
        <f>(Tabelle1[[#This Row],[gesamter Wärmebedarf unter Berücksichtigung Wirkungsgrad Gasfeuerungsanlage (Gas) '[kWh/a'] 2030]]*0.7)/8760</f>
        <v>0</v>
      </c>
      <c r="AF1612" s="8">
        <f t="shared" si="151"/>
        <v>0</v>
      </c>
      <c r="AG1612" s="119" t="s">
        <v>54</v>
      </c>
      <c r="AH1612" s="117">
        <v>1</v>
      </c>
      <c r="AI1612" s="10">
        <v>0</v>
      </c>
      <c r="AJ1612" s="98">
        <f t="shared" si="154"/>
        <v>0</v>
      </c>
      <c r="AK1612" s="119" t="s">
        <v>54</v>
      </c>
      <c r="AL1612" s="117">
        <v>1</v>
      </c>
      <c r="AM1612" s="10">
        <v>0</v>
      </c>
      <c r="AN1612" s="98"/>
      <c r="AO1612" s="119" t="s">
        <v>54</v>
      </c>
      <c r="AP1612" s="117">
        <v>1</v>
      </c>
      <c r="AQ1612" s="10">
        <v>0</v>
      </c>
      <c r="AR1612" s="98">
        <f t="shared" si="155"/>
        <v>0</v>
      </c>
      <c r="AS1612" s="119" t="s">
        <v>54</v>
      </c>
      <c r="AT1612" s="117">
        <v>1</v>
      </c>
      <c r="AU1612" s="10">
        <v>0</v>
      </c>
      <c r="AV1612" s="8"/>
    </row>
    <row r="1613" spans="1:48" x14ac:dyDescent="0.25">
      <c r="A1613" s="6">
        <v>11612</v>
      </c>
      <c r="B1613" s="6">
        <v>450145</v>
      </c>
      <c r="C1613" s="6">
        <v>5425099</v>
      </c>
      <c r="D1613" s="205">
        <v>13</v>
      </c>
      <c r="E1613" s="6" t="s">
        <v>211</v>
      </c>
      <c r="F1613" s="6">
        <v>2</v>
      </c>
      <c r="G1613" s="6">
        <v>112</v>
      </c>
      <c r="H1613" s="6">
        <v>224</v>
      </c>
      <c r="I1613" s="6">
        <v>180</v>
      </c>
      <c r="J1613" s="6">
        <f t="shared" si="150"/>
        <v>40320</v>
      </c>
      <c r="K1613" s="6"/>
      <c r="L1613" s="84">
        <f t="shared" si="152"/>
        <v>41142.857142857145</v>
      </c>
      <c r="M1613" s="7"/>
      <c r="N1613" s="7"/>
      <c r="O1613" s="7"/>
      <c r="P1613" s="7"/>
      <c r="Q1613" s="7"/>
      <c r="R1613" s="7"/>
      <c r="S1613" s="119" t="s">
        <v>53</v>
      </c>
      <c r="T1613" s="117">
        <v>2</v>
      </c>
      <c r="U1613" s="10">
        <v>41142.857142857145</v>
      </c>
      <c r="V1613" s="98">
        <f t="shared" si="153"/>
        <v>8.2274054876794602E-5</v>
      </c>
      <c r="W1613" s="119" t="s">
        <v>53</v>
      </c>
      <c r="X1613" s="117">
        <v>2</v>
      </c>
      <c r="Y1613" s="10">
        <v>41142.857142857145</v>
      </c>
      <c r="Z1613" s="98"/>
      <c r="AA1613" s="9">
        <v>423</v>
      </c>
      <c r="AB1613" s="119" t="s">
        <v>53</v>
      </c>
      <c r="AC1613" s="117">
        <v>2</v>
      </c>
      <c r="AD1613" s="10">
        <v>41142.857142857145</v>
      </c>
      <c r="AE1613" s="110">
        <f>(Tabelle1[[#This Row],[gesamter Wärmebedarf unter Berücksichtigung Wirkungsgrad Gasfeuerungsanlage (Gas) '[kWh/a'] 2030]]*0.7)/8760</f>
        <v>3.2876712328767121</v>
      </c>
      <c r="AF1613" s="8">
        <f t="shared" si="151"/>
        <v>7.9541232133567823E-5</v>
      </c>
      <c r="AG1613" s="119" t="s">
        <v>53</v>
      </c>
      <c r="AH1613" s="117">
        <v>2</v>
      </c>
      <c r="AI1613" s="10">
        <v>41142.857142857145</v>
      </c>
      <c r="AJ1613" s="98">
        <f t="shared" si="154"/>
        <v>3.9095455533811699E-5</v>
      </c>
      <c r="AK1613" s="119" t="s">
        <v>54</v>
      </c>
      <c r="AL1613" s="117">
        <v>2</v>
      </c>
      <c r="AM1613" s="10">
        <v>0</v>
      </c>
      <c r="AN1613" s="98"/>
      <c r="AO1613" s="119" t="s">
        <v>54</v>
      </c>
      <c r="AP1613" s="117">
        <v>2</v>
      </c>
      <c r="AQ1613" s="10">
        <v>0</v>
      </c>
      <c r="AR1613" s="98">
        <f t="shared" si="155"/>
        <v>0</v>
      </c>
      <c r="AS1613" s="119" t="s">
        <v>54</v>
      </c>
      <c r="AT1613" s="117">
        <v>2</v>
      </c>
      <c r="AU1613" s="10">
        <v>0</v>
      </c>
      <c r="AV1613" s="8"/>
    </row>
    <row r="1614" spans="1:48" x14ac:dyDescent="0.25">
      <c r="A1614" s="6">
        <v>11613</v>
      </c>
      <c r="B1614" s="6">
        <v>450169</v>
      </c>
      <c r="C1614" s="6">
        <v>5425085</v>
      </c>
      <c r="D1614" s="205">
        <v>15</v>
      </c>
      <c r="E1614" s="6" t="s">
        <v>212</v>
      </c>
      <c r="F1614" s="6">
        <v>1</v>
      </c>
      <c r="G1614" s="6">
        <v>150</v>
      </c>
      <c r="H1614" s="6">
        <v>150</v>
      </c>
      <c r="I1614" s="6">
        <v>320</v>
      </c>
      <c r="J1614" s="6">
        <f t="shared" si="150"/>
        <v>48000</v>
      </c>
      <c r="K1614" s="6"/>
      <c r="L1614" s="84">
        <f t="shared" si="152"/>
        <v>48979.591836734697</v>
      </c>
      <c r="M1614" s="7"/>
      <c r="N1614" s="7"/>
      <c r="O1614" s="7"/>
      <c r="P1614" s="7"/>
      <c r="Q1614" s="7"/>
      <c r="R1614" s="7"/>
      <c r="S1614" s="119" t="s">
        <v>54</v>
      </c>
      <c r="T1614" s="117">
        <v>1</v>
      </c>
      <c r="U1614" s="10">
        <v>0</v>
      </c>
      <c r="V1614" s="98">
        <f t="shared" si="153"/>
        <v>0</v>
      </c>
      <c r="W1614" s="119" t="s">
        <v>54</v>
      </c>
      <c r="X1614" s="117">
        <v>1</v>
      </c>
      <c r="Y1614" s="10">
        <v>0</v>
      </c>
      <c r="Z1614" s="98"/>
      <c r="AA1614" s="9">
        <v>1469</v>
      </c>
      <c r="AB1614" s="119" t="s">
        <v>54</v>
      </c>
      <c r="AC1614" s="117">
        <v>1</v>
      </c>
      <c r="AD1614" s="10">
        <v>0</v>
      </c>
      <c r="AE1614" s="110">
        <f>(Tabelle1[[#This Row],[gesamter Wärmebedarf unter Berücksichtigung Wirkungsgrad Gasfeuerungsanlage (Gas) '[kWh/a'] 2030]]*0.7)/8760</f>
        <v>0</v>
      </c>
      <c r="AF1614" s="8">
        <f t="shared" si="151"/>
        <v>0</v>
      </c>
      <c r="AG1614" s="119" t="s">
        <v>54</v>
      </c>
      <c r="AH1614" s="117">
        <v>1</v>
      </c>
      <c r="AI1614" s="10">
        <v>0</v>
      </c>
      <c r="AJ1614" s="98">
        <f t="shared" si="154"/>
        <v>0</v>
      </c>
      <c r="AK1614" s="119" t="s">
        <v>54</v>
      </c>
      <c r="AL1614" s="117">
        <v>1</v>
      </c>
      <c r="AM1614" s="10">
        <v>0</v>
      </c>
      <c r="AN1614" s="98"/>
      <c r="AO1614" s="119" t="s">
        <v>54</v>
      </c>
      <c r="AP1614" s="117">
        <v>1</v>
      </c>
      <c r="AQ1614" s="10">
        <v>0</v>
      </c>
      <c r="AR1614" s="98">
        <f t="shared" si="155"/>
        <v>0</v>
      </c>
      <c r="AS1614" s="119" t="s">
        <v>54</v>
      </c>
      <c r="AT1614" s="117">
        <v>1</v>
      </c>
      <c r="AU1614" s="10">
        <v>0</v>
      </c>
      <c r="AV1614" s="8"/>
    </row>
    <row r="1615" spans="1:48" x14ac:dyDescent="0.25">
      <c r="A1615" s="6">
        <v>11614</v>
      </c>
      <c r="B1615" s="6">
        <v>450131</v>
      </c>
      <c r="C1615" s="6">
        <v>5425115</v>
      </c>
      <c r="D1615" s="205">
        <v>15</v>
      </c>
      <c r="E1615" s="75" t="s">
        <v>210</v>
      </c>
      <c r="F1615" s="6">
        <v>6.73</v>
      </c>
      <c r="G1615" s="6">
        <v>70</v>
      </c>
      <c r="H1615" s="6">
        <v>471.1</v>
      </c>
      <c r="I1615" s="6">
        <v>180</v>
      </c>
      <c r="J1615" s="6">
        <f t="shared" si="150"/>
        <v>84798</v>
      </c>
      <c r="K1615" s="6"/>
      <c r="L1615" s="84">
        <f t="shared" si="152"/>
        <v>86528.571428571435</v>
      </c>
      <c r="M1615" s="7"/>
      <c r="N1615" s="7"/>
      <c r="O1615" s="7"/>
      <c r="P1615" s="7"/>
      <c r="Q1615" s="7"/>
      <c r="R1615" s="7"/>
      <c r="S1615" s="119" t="s">
        <v>53</v>
      </c>
      <c r="T1615" s="117">
        <v>6.73</v>
      </c>
      <c r="U1615" s="10">
        <v>86528.571428571435</v>
      </c>
      <c r="V1615" s="98">
        <f t="shared" si="153"/>
        <v>1.7303262166275864E-4</v>
      </c>
      <c r="W1615" s="119" t="s">
        <v>53</v>
      </c>
      <c r="X1615" s="117">
        <v>6.73</v>
      </c>
      <c r="Y1615" s="10">
        <v>86528.571428571435</v>
      </c>
      <c r="Z1615" s="98"/>
      <c r="AA1615" s="9">
        <v>571</v>
      </c>
      <c r="AB1615" s="119" t="s">
        <v>53</v>
      </c>
      <c r="AC1615" s="117">
        <v>6.73</v>
      </c>
      <c r="AD1615" s="10">
        <v>86528.571428571435</v>
      </c>
      <c r="AE1615" s="110">
        <f>(Tabelle1[[#This Row],[gesamter Wärmebedarf unter Berücksichtigung Wirkungsgrad Gasfeuerungsanlage (Gas) '[kWh/a'] 2030]]*0.7)/8760</f>
        <v>6.9143835616438354</v>
      </c>
      <c r="AF1615" s="8">
        <f t="shared" si="151"/>
        <v>1.6728515383090982E-4</v>
      </c>
      <c r="AG1615" s="119" t="s">
        <v>53</v>
      </c>
      <c r="AH1615" s="117">
        <v>6.73</v>
      </c>
      <c r="AI1615" s="10">
        <v>86528.571428571435</v>
      </c>
      <c r="AJ1615" s="98">
        <f t="shared" si="154"/>
        <v>8.222262991954773E-5</v>
      </c>
      <c r="AK1615" s="119" t="s">
        <v>53</v>
      </c>
      <c r="AL1615" s="117">
        <v>6.73</v>
      </c>
      <c r="AM1615" s="10">
        <v>86528.571428571435</v>
      </c>
      <c r="AN1615" s="98"/>
      <c r="AO1615" s="119" t="s">
        <v>53</v>
      </c>
      <c r="AP1615" s="117">
        <v>6.73</v>
      </c>
      <c r="AQ1615" s="10">
        <v>86528.571428571435</v>
      </c>
      <c r="AR1615" s="98">
        <f t="shared" si="155"/>
        <v>8.222262991954773E-5</v>
      </c>
      <c r="AS1615" s="119" t="s">
        <v>53</v>
      </c>
      <c r="AT1615" s="117">
        <v>6.73</v>
      </c>
      <c r="AU1615" s="10">
        <v>86528.571428571435</v>
      </c>
      <c r="AV1615" s="8"/>
    </row>
    <row r="1616" spans="1:48" x14ac:dyDescent="0.25">
      <c r="A1616" s="6">
        <v>11615</v>
      </c>
      <c r="B1616" s="6">
        <v>450155</v>
      </c>
      <c r="C1616" s="6">
        <v>5425138</v>
      </c>
      <c r="D1616" s="205">
        <v>18</v>
      </c>
      <c r="E1616" s="6" t="s">
        <v>211</v>
      </c>
      <c r="F1616" s="6">
        <v>2</v>
      </c>
      <c r="G1616" s="6">
        <v>112</v>
      </c>
      <c r="H1616" s="6">
        <v>224</v>
      </c>
      <c r="I1616" s="6">
        <v>140</v>
      </c>
      <c r="J1616" s="6">
        <f t="shared" si="150"/>
        <v>31360</v>
      </c>
      <c r="K1616" s="6"/>
      <c r="L1616" s="84">
        <f t="shared" si="152"/>
        <v>32000</v>
      </c>
      <c r="M1616" s="7"/>
      <c r="N1616" s="7"/>
      <c r="O1616" s="7"/>
      <c r="P1616" s="7"/>
      <c r="Q1616" s="7"/>
      <c r="R1616" s="7"/>
      <c r="S1616" s="119" t="s">
        <v>53</v>
      </c>
      <c r="T1616" s="117">
        <v>2</v>
      </c>
      <c r="U1616" s="10">
        <v>32000</v>
      </c>
      <c r="V1616" s="98">
        <f t="shared" si="153"/>
        <v>6.3990931570840246E-5</v>
      </c>
      <c r="W1616" s="119" t="s">
        <v>53</v>
      </c>
      <c r="X1616" s="117">
        <v>2</v>
      </c>
      <c r="Y1616" s="10">
        <v>32000</v>
      </c>
      <c r="Z1616" s="98"/>
      <c r="AA1616" s="9">
        <v>196</v>
      </c>
      <c r="AB1616" s="119" t="s">
        <v>53</v>
      </c>
      <c r="AC1616" s="117">
        <v>2</v>
      </c>
      <c r="AD1616" s="10">
        <v>32000</v>
      </c>
      <c r="AE1616" s="110">
        <f>(Tabelle1[[#This Row],[gesamter Wärmebedarf unter Berücksichtigung Wirkungsgrad Gasfeuerungsanlage (Gas) '[kWh/a'] 2030]]*0.7)/8760</f>
        <v>2.5570776255707761</v>
      </c>
      <c r="AF1616" s="8">
        <f t="shared" si="151"/>
        <v>6.1865402770552755E-5</v>
      </c>
      <c r="AG1616" s="119" t="s">
        <v>53</v>
      </c>
      <c r="AH1616" s="117">
        <v>2</v>
      </c>
      <c r="AI1616" s="10">
        <v>32000</v>
      </c>
      <c r="AJ1616" s="98">
        <f t="shared" si="154"/>
        <v>3.0407576526297987E-5</v>
      </c>
      <c r="AK1616" s="119" t="s">
        <v>53</v>
      </c>
      <c r="AL1616" s="117">
        <v>2</v>
      </c>
      <c r="AM1616" s="10">
        <v>32000</v>
      </c>
      <c r="AN1616" s="98"/>
      <c r="AO1616" s="119" t="s">
        <v>54</v>
      </c>
      <c r="AP1616" s="117">
        <v>2</v>
      </c>
      <c r="AQ1616" s="10">
        <v>0</v>
      </c>
      <c r="AR1616" s="98">
        <f t="shared" si="155"/>
        <v>0</v>
      </c>
      <c r="AS1616" s="119" t="s">
        <v>54</v>
      </c>
      <c r="AT1616" s="117">
        <v>2</v>
      </c>
      <c r="AU1616" s="10">
        <v>0</v>
      </c>
      <c r="AV1616" s="8"/>
    </row>
    <row r="1617" spans="1:48" x14ac:dyDescent="0.25">
      <c r="A1617" s="6">
        <v>11616</v>
      </c>
      <c r="B1617" s="6">
        <v>450170</v>
      </c>
      <c r="C1617" s="6">
        <v>5425126</v>
      </c>
      <c r="D1617" s="205">
        <v>18</v>
      </c>
      <c r="E1617" s="6" t="s">
        <v>212</v>
      </c>
      <c r="F1617" s="6">
        <v>1</v>
      </c>
      <c r="G1617" s="6">
        <v>150</v>
      </c>
      <c r="H1617" s="6">
        <v>150</v>
      </c>
      <c r="I1617" s="6">
        <v>130</v>
      </c>
      <c r="J1617" s="6">
        <f t="shared" si="150"/>
        <v>19500</v>
      </c>
      <c r="K1617" s="6"/>
      <c r="L1617" s="84">
        <f t="shared" si="152"/>
        <v>19897.959183673469</v>
      </c>
      <c r="M1617" s="7"/>
      <c r="N1617" s="7"/>
      <c r="O1617" s="7"/>
      <c r="P1617" s="7"/>
      <c r="Q1617" s="7"/>
      <c r="R1617" s="7"/>
      <c r="S1617" s="119" t="s">
        <v>54</v>
      </c>
      <c r="T1617" s="117">
        <v>1</v>
      </c>
      <c r="U1617" s="10">
        <v>0</v>
      </c>
      <c r="V1617" s="98">
        <f t="shared" si="153"/>
        <v>0</v>
      </c>
      <c r="W1617" s="119" t="s">
        <v>54</v>
      </c>
      <c r="X1617" s="117">
        <v>1</v>
      </c>
      <c r="Y1617" s="10">
        <v>0</v>
      </c>
      <c r="Z1617" s="98"/>
      <c r="AA1617" s="9">
        <v>1098</v>
      </c>
      <c r="AB1617" s="119" t="s">
        <v>54</v>
      </c>
      <c r="AC1617" s="117">
        <v>1</v>
      </c>
      <c r="AD1617" s="10">
        <v>0</v>
      </c>
      <c r="AE1617" s="110">
        <f>(Tabelle1[[#This Row],[gesamter Wärmebedarf unter Berücksichtigung Wirkungsgrad Gasfeuerungsanlage (Gas) '[kWh/a'] 2030]]*0.7)/8760</f>
        <v>0</v>
      </c>
      <c r="AF1617" s="8">
        <f t="shared" si="151"/>
        <v>0</v>
      </c>
      <c r="AG1617" s="119" t="s">
        <v>54</v>
      </c>
      <c r="AH1617" s="117">
        <v>1</v>
      </c>
      <c r="AI1617" s="10">
        <v>0</v>
      </c>
      <c r="AJ1617" s="98">
        <f t="shared" si="154"/>
        <v>0</v>
      </c>
      <c r="AK1617" s="119" t="s">
        <v>54</v>
      </c>
      <c r="AL1617" s="117">
        <v>1</v>
      </c>
      <c r="AM1617" s="10">
        <v>0</v>
      </c>
      <c r="AN1617" s="98"/>
      <c r="AO1617" s="119" t="s">
        <v>54</v>
      </c>
      <c r="AP1617" s="117">
        <v>1</v>
      </c>
      <c r="AQ1617" s="10">
        <v>0</v>
      </c>
      <c r="AR1617" s="98">
        <f t="shared" si="155"/>
        <v>0</v>
      </c>
      <c r="AS1617" s="119" t="s">
        <v>54</v>
      </c>
      <c r="AT1617" s="117">
        <v>1</v>
      </c>
      <c r="AU1617" s="10">
        <v>0</v>
      </c>
      <c r="AV1617" s="8"/>
    </row>
    <row r="1618" spans="1:48" x14ac:dyDescent="0.25">
      <c r="A1618" s="6">
        <v>11617</v>
      </c>
      <c r="B1618" s="6">
        <v>450147</v>
      </c>
      <c r="C1618" s="6">
        <v>5425193</v>
      </c>
      <c r="D1618" s="205">
        <v>19</v>
      </c>
      <c r="E1618" s="6" t="s">
        <v>212</v>
      </c>
      <c r="F1618" s="6">
        <v>1</v>
      </c>
      <c r="G1618" s="6">
        <v>150</v>
      </c>
      <c r="H1618" s="6">
        <v>150</v>
      </c>
      <c r="I1618" s="6">
        <v>180</v>
      </c>
      <c r="J1618" s="6">
        <f t="shared" si="150"/>
        <v>27000</v>
      </c>
      <c r="K1618" s="6"/>
      <c r="L1618" s="84">
        <f t="shared" si="152"/>
        <v>27551.020408163266</v>
      </c>
      <c r="M1618" s="7"/>
      <c r="N1618" s="7"/>
      <c r="O1618" s="7"/>
      <c r="P1618" s="7"/>
      <c r="Q1618" s="7"/>
      <c r="R1618" s="7"/>
      <c r="S1618" s="119" t="s">
        <v>54</v>
      </c>
      <c r="T1618" s="117">
        <v>1</v>
      </c>
      <c r="U1618" s="10">
        <v>0</v>
      </c>
      <c r="V1618" s="98">
        <f t="shared" si="153"/>
        <v>0</v>
      </c>
      <c r="W1618" s="119" t="s">
        <v>54</v>
      </c>
      <c r="X1618" s="117">
        <v>1</v>
      </c>
      <c r="Y1618" s="10">
        <v>0</v>
      </c>
      <c r="Z1618" s="98"/>
      <c r="AA1618" s="9">
        <v>775</v>
      </c>
      <c r="AB1618" s="119" t="s">
        <v>54</v>
      </c>
      <c r="AC1618" s="117">
        <v>1</v>
      </c>
      <c r="AD1618" s="10">
        <v>0</v>
      </c>
      <c r="AE1618" s="110">
        <f>(Tabelle1[[#This Row],[gesamter Wärmebedarf unter Berücksichtigung Wirkungsgrad Gasfeuerungsanlage (Gas) '[kWh/a'] 2030]]*0.7)/8760</f>
        <v>0</v>
      </c>
      <c r="AF1618" s="8">
        <f t="shared" si="151"/>
        <v>0</v>
      </c>
      <c r="AG1618" s="119" t="s">
        <v>54</v>
      </c>
      <c r="AH1618" s="117">
        <v>1</v>
      </c>
      <c r="AI1618" s="10">
        <v>0</v>
      </c>
      <c r="AJ1618" s="98">
        <f t="shared" si="154"/>
        <v>0</v>
      </c>
      <c r="AK1618" s="119" t="s">
        <v>54</v>
      </c>
      <c r="AL1618" s="117">
        <v>1</v>
      </c>
      <c r="AM1618" s="10">
        <v>0</v>
      </c>
      <c r="AN1618" s="98"/>
      <c r="AO1618" s="119" t="s">
        <v>54</v>
      </c>
      <c r="AP1618" s="117">
        <v>1</v>
      </c>
      <c r="AQ1618" s="10">
        <v>0</v>
      </c>
      <c r="AR1618" s="98">
        <f t="shared" si="155"/>
        <v>0</v>
      </c>
      <c r="AS1618" s="119" t="s">
        <v>54</v>
      </c>
      <c r="AT1618" s="117">
        <v>1</v>
      </c>
      <c r="AU1618" s="10">
        <v>0</v>
      </c>
      <c r="AV1618" s="8"/>
    </row>
    <row r="1619" spans="1:48" x14ac:dyDescent="0.25">
      <c r="A1619" s="6">
        <v>11618</v>
      </c>
      <c r="B1619" s="6">
        <v>450164</v>
      </c>
      <c r="C1619" s="6">
        <v>5425181</v>
      </c>
      <c r="D1619" s="205">
        <v>18</v>
      </c>
      <c r="E1619" s="6" t="s">
        <v>212</v>
      </c>
      <c r="F1619" s="6">
        <v>1</v>
      </c>
      <c r="G1619" s="6">
        <v>150</v>
      </c>
      <c r="H1619" s="6">
        <v>150</v>
      </c>
      <c r="I1619" s="6">
        <v>230</v>
      </c>
      <c r="J1619" s="6">
        <f t="shared" si="150"/>
        <v>34500</v>
      </c>
      <c r="K1619" s="6"/>
      <c r="L1619" s="84">
        <f t="shared" si="152"/>
        <v>35204.081632653062</v>
      </c>
      <c r="M1619" s="7"/>
      <c r="N1619" s="7"/>
      <c r="O1619" s="7"/>
      <c r="P1619" s="7"/>
      <c r="Q1619" s="7"/>
      <c r="R1619" s="7"/>
      <c r="S1619" s="119" t="s">
        <v>53</v>
      </c>
      <c r="T1619" s="117">
        <v>1</v>
      </c>
      <c r="U1619" s="10">
        <v>35204.081632653062</v>
      </c>
      <c r="V1619" s="98">
        <f t="shared" si="153"/>
        <v>7.0398186836542994E-5</v>
      </c>
      <c r="W1619" s="119" t="s">
        <v>53</v>
      </c>
      <c r="X1619" s="117">
        <v>1</v>
      </c>
      <c r="Y1619" s="10">
        <v>35204.081632653062</v>
      </c>
      <c r="Z1619" s="98"/>
      <c r="AA1619" s="9">
        <v>890</v>
      </c>
      <c r="AB1619" s="119" t="s">
        <v>53</v>
      </c>
      <c r="AC1619" s="117">
        <v>1</v>
      </c>
      <c r="AD1619" s="10">
        <v>35204.081632653062</v>
      </c>
      <c r="AE1619" s="110">
        <f>(Tabelle1[[#This Row],[gesamter Wärmebedarf unter Berücksichtigung Wirkungsgrad Gasfeuerungsanlage (Gas) '[kWh/a'] 2030]]*0.7)/8760</f>
        <v>2.8131115459882583</v>
      </c>
      <c r="AF1619" s="8">
        <f t="shared" si="151"/>
        <v>6.8059834042859374E-5</v>
      </c>
      <c r="AG1619" s="119" t="s">
        <v>53</v>
      </c>
      <c r="AH1619" s="117">
        <v>1</v>
      </c>
      <c r="AI1619" s="10">
        <v>35204.081632653062</v>
      </c>
      <c r="AJ1619" s="98">
        <f t="shared" si="154"/>
        <v>3.3452212696341853E-5</v>
      </c>
      <c r="AK1619" s="119" t="s">
        <v>53</v>
      </c>
      <c r="AL1619" s="117">
        <v>1</v>
      </c>
      <c r="AM1619" s="10">
        <v>35204.081632653062</v>
      </c>
      <c r="AN1619" s="98"/>
      <c r="AO1619" s="119" t="s">
        <v>53</v>
      </c>
      <c r="AP1619" s="117">
        <v>1</v>
      </c>
      <c r="AQ1619" s="10">
        <v>35204.081632653062</v>
      </c>
      <c r="AR1619" s="98">
        <f t="shared" si="155"/>
        <v>3.3452212696341853E-5</v>
      </c>
      <c r="AS1619" s="119" t="s">
        <v>53</v>
      </c>
      <c r="AT1619" s="117">
        <v>1</v>
      </c>
      <c r="AU1619" s="10">
        <v>35204.081632653062</v>
      </c>
      <c r="AV1619" s="8"/>
    </row>
    <row r="1620" spans="1:48" x14ac:dyDescent="0.25">
      <c r="A1620" s="6">
        <v>11619</v>
      </c>
      <c r="B1620" s="6">
        <v>450178</v>
      </c>
      <c r="C1620" s="6">
        <v>5425171</v>
      </c>
      <c r="D1620" s="205">
        <v>17</v>
      </c>
      <c r="E1620" s="6" t="s">
        <v>212</v>
      </c>
      <c r="F1620" s="6">
        <v>1</v>
      </c>
      <c r="G1620" s="6">
        <v>150</v>
      </c>
      <c r="H1620" s="6">
        <v>150</v>
      </c>
      <c r="I1620" s="6">
        <v>100</v>
      </c>
      <c r="J1620" s="6">
        <f t="shared" si="150"/>
        <v>15000</v>
      </c>
      <c r="K1620" s="6"/>
      <c r="L1620" s="84">
        <f t="shared" si="152"/>
        <v>15306.122448979591</v>
      </c>
      <c r="M1620" s="7"/>
      <c r="N1620" s="7"/>
      <c r="O1620" s="7"/>
      <c r="P1620" s="7"/>
      <c r="Q1620" s="7"/>
      <c r="R1620" s="7"/>
      <c r="S1620" s="119" t="s">
        <v>54</v>
      </c>
      <c r="T1620" s="117">
        <v>1</v>
      </c>
      <c r="U1620" s="10">
        <v>0</v>
      </c>
      <c r="V1620" s="98">
        <f t="shared" si="153"/>
        <v>0</v>
      </c>
      <c r="W1620" s="119" t="s">
        <v>54</v>
      </c>
      <c r="X1620" s="117">
        <v>1</v>
      </c>
      <c r="Y1620" s="10">
        <v>0</v>
      </c>
      <c r="Z1620" s="98"/>
      <c r="AA1620" s="9">
        <v>293</v>
      </c>
      <c r="AB1620" s="119" t="s">
        <v>54</v>
      </c>
      <c r="AC1620" s="117">
        <v>1</v>
      </c>
      <c r="AD1620" s="10">
        <v>0</v>
      </c>
      <c r="AE1620" s="110">
        <f>(Tabelle1[[#This Row],[gesamter Wärmebedarf unter Berücksichtigung Wirkungsgrad Gasfeuerungsanlage (Gas) '[kWh/a'] 2030]]*0.7)/8760</f>
        <v>0</v>
      </c>
      <c r="AF1620" s="8">
        <f t="shared" si="151"/>
        <v>0</v>
      </c>
      <c r="AG1620" s="119" t="s">
        <v>54</v>
      </c>
      <c r="AH1620" s="117">
        <v>1</v>
      </c>
      <c r="AI1620" s="10">
        <v>0</v>
      </c>
      <c r="AJ1620" s="98">
        <f t="shared" si="154"/>
        <v>0</v>
      </c>
      <c r="AK1620" s="119" t="s">
        <v>54</v>
      </c>
      <c r="AL1620" s="117">
        <v>1</v>
      </c>
      <c r="AM1620" s="10">
        <v>0</v>
      </c>
      <c r="AN1620" s="98"/>
      <c r="AO1620" s="119" t="s">
        <v>54</v>
      </c>
      <c r="AP1620" s="117">
        <v>1</v>
      </c>
      <c r="AQ1620" s="10">
        <v>0</v>
      </c>
      <c r="AR1620" s="98">
        <f t="shared" si="155"/>
        <v>0</v>
      </c>
      <c r="AS1620" s="119" t="s">
        <v>54</v>
      </c>
      <c r="AT1620" s="117">
        <v>1</v>
      </c>
      <c r="AU1620" s="10">
        <v>0</v>
      </c>
      <c r="AV1620" s="8"/>
    </row>
    <row r="1621" spans="1:48" x14ac:dyDescent="0.25">
      <c r="A1621" s="6">
        <v>11620</v>
      </c>
      <c r="B1621" s="6">
        <v>450203</v>
      </c>
      <c r="C1621" s="6">
        <v>5425192</v>
      </c>
      <c r="D1621" s="205">
        <v>15</v>
      </c>
      <c r="E1621" s="6" t="s">
        <v>212</v>
      </c>
      <c r="F1621" s="6">
        <v>1</v>
      </c>
      <c r="G1621" s="6">
        <v>150</v>
      </c>
      <c r="H1621" s="6">
        <v>150</v>
      </c>
      <c r="I1621" s="6">
        <v>20</v>
      </c>
      <c r="J1621" s="6">
        <f t="shared" si="150"/>
        <v>3000</v>
      </c>
      <c r="K1621" s="6"/>
      <c r="L1621" s="84">
        <f t="shared" si="152"/>
        <v>3061.2244897959185</v>
      </c>
      <c r="M1621" s="7"/>
      <c r="N1621" s="7"/>
      <c r="O1621" s="7"/>
      <c r="P1621" s="7"/>
      <c r="Q1621" s="7"/>
      <c r="R1621" s="7"/>
      <c r="S1621" s="119" t="s">
        <v>54</v>
      </c>
      <c r="T1621" s="117">
        <v>1</v>
      </c>
      <c r="U1621" s="10">
        <v>0</v>
      </c>
      <c r="V1621" s="98">
        <f t="shared" si="153"/>
        <v>0</v>
      </c>
      <c r="W1621" s="119" t="s">
        <v>54</v>
      </c>
      <c r="X1621" s="117">
        <v>1</v>
      </c>
      <c r="Y1621" s="10">
        <v>0</v>
      </c>
      <c r="Z1621" s="98"/>
      <c r="AA1621" s="9">
        <v>885</v>
      </c>
      <c r="AB1621" s="119" t="s">
        <v>54</v>
      </c>
      <c r="AC1621" s="117">
        <v>1</v>
      </c>
      <c r="AD1621" s="10">
        <v>0</v>
      </c>
      <c r="AE1621" s="110">
        <f>(Tabelle1[[#This Row],[gesamter Wärmebedarf unter Berücksichtigung Wirkungsgrad Gasfeuerungsanlage (Gas) '[kWh/a'] 2030]]*0.7)/8760</f>
        <v>0</v>
      </c>
      <c r="AF1621" s="8">
        <f t="shared" si="151"/>
        <v>0</v>
      </c>
      <c r="AG1621" s="119" t="s">
        <v>54</v>
      </c>
      <c r="AH1621" s="117">
        <v>1</v>
      </c>
      <c r="AI1621" s="10">
        <v>0</v>
      </c>
      <c r="AJ1621" s="98">
        <f t="shared" si="154"/>
        <v>0</v>
      </c>
      <c r="AK1621" s="119" t="s">
        <v>54</v>
      </c>
      <c r="AL1621" s="117">
        <v>1</v>
      </c>
      <c r="AM1621" s="10">
        <v>0</v>
      </c>
      <c r="AN1621" s="98"/>
      <c r="AO1621" s="119" t="s">
        <v>54</v>
      </c>
      <c r="AP1621" s="117">
        <v>1</v>
      </c>
      <c r="AQ1621" s="10">
        <v>0</v>
      </c>
      <c r="AR1621" s="98">
        <f t="shared" si="155"/>
        <v>0</v>
      </c>
      <c r="AS1621" s="119" t="s">
        <v>54</v>
      </c>
      <c r="AT1621" s="117">
        <v>1</v>
      </c>
      <c r="AU1621" s="10">
        <v>0</v>
      </c>
      <c r="AV1621" s="8"/>
    </row>
    <row r="1622" spans="1:48" x14ac:dyDescent="0.25">
      <c r="A1622" s="6">
        <v>11621</v>
      </c>
      <c r="B1622" s="6">
        <v>450211</v>
      </c>
      <c r="C1622" s="6">
        <v>5425187</v>
      </c>
      <c r="D1622" s="205">
        <v>16</v>
      </c>
      <c r="E1622" s="6" t="s">
        <v>212</v>
      </c>
      <c r="F1622" s="6">
        <v>1</v>
      </c>
      <c r="G1622" s="6">
        <v>150</v>
      </c>
      <c r="H1622" s="6">
        <v>150</v>
      </c>
      <c r="I1622" s="6">
        <v>210</v>
      </c>
      <c r="J1622" s="6">
        <f t="shared" si="150"/>
        <v>31500</v>
      </c>
      <c r="K1622" s="6"/>
      <c r="L1622" s="84">
        <f t="shared" si="152"/>
        <v>32142.857142857145</v>
      </c>
      <c r="M1622" s="7"/>
      <c r="N1622" s="7"/>
      <c r="O1622" s="7"/>
      <c r="P1622" s="7"/>
      <c r="Q1622" s="7"/>
      <c r="R1622" s="7"/>
      <c r="S1622" s="119" t="s">
        <v>54</v>
      </c>
      <c r="T1622" s="117">
        <v>1</v>
      </c>
      <c r="U1622" s="10">
        <v>0</v>
      </c>
      <c r="V1622" s="98">
        <f t="shared" si="153"/>
        <v>0</v>
      </c>
      <c r="W1622" s="119" t="s">
        <v>54</v>
      </c>
      <c r="X1622" s="117">
        <v>1</v>
      </c>
      <c r="Y1622" s="10">
        <v>0</v>
      </c>
      <c r="Z1622" s="98"/>
      <c r="AA1622" s="9">
        <v>1401</v>
      </c>
      <c r="AB1622" s="119" t="s">
        <v>54</v>
      </c>
      <c r="AC1622" s="117">
        <v>1</v>
      </c>
      <c r="AD1622" s="10">
        <v>0</v>
      </c>
      <c r="AE1622" s="110">
        <f>(Tabelle1[[#This Row],[gesamter Wärmebedarf unter Berücksichtigung Wirkungsgrad Gasfeuerungsanlage (Gas) '[kWh/a'] 2030]]*0.7)/8760</f>
        <v>0</v>
      </c>
      <c r="AF1622" s="8">
        <f t="shared" si="151"/>
        <v>0</v>
      </c>
      <c r="AG1622" s="119" t="s">
        <v>54</v>
      </c>
      <c r="AH1622" s="117">
        <v>1</v>
      </c>
      <c r="AI1622" s="10">
        <v>0</v>
      </c>
      <c r="AJ1622" s="98">
        <f t="shared" si="154"/>
        <v>0</v>
      </c>
      <c r="AK1622" s="119" t="s">
        <v>54</v>
      </c>
      <c r="AL1622" s="117">
        <v>1</v>
      </c>
      <c r="AM1622" s="10">
        <v>0</v>
      </c>
      <c r="AN1622" s="98"/>
      <c r="AO1622" s="119" t="s">
        <v>54</v>
      </c>
      <c r="AP1622" s="117">
        <v>1</v>
      </c>
      <c r="AQ1622" s="10">
        <v>0</v>
      </c>
      <c r="AR1622" s="98">
        <f t="shared" si="155"/>
        <v>0</v>
      </c>
      <c r="AS1622" s="119" t="s">
        <v>54</v>
      </c>
      <c r="AT1622" s="117">
        <v>1</v>
      </c>
      <c r="AU1622" s="10">
        <v>0</v>
      </c>
      <c r="AV1622" s="8"/>
    </row>
    <row r="1623" spans="1:48" x14ac:dyDescent="0.25">
      <c r="A1623" s="6">
        <v>11622</v>
      </c>
      <c r="B1623" s="6">
        <v>450193</v>
      </c>
      <c r="C1623" s="6">
        <v>5425160</v>
      </c>
      <c r="D1623" s="205">
        <v>17</v>
      </c>
      <c r="E1623" s="6" t="s">
        <v>212</v>
      </c>
      <c r="F1623" s="6">
        <v>1</v>
      </c>
      <c r="G1623" s="6">
        <v>150</v>
      </c>
      <c r="H1623" s="6">
        <v>150</v>
      </c>
      <c r="I1623" s="6">
        <v>170</v>
      </c>
      <c r="J1623" s="6">
        <f t="shared" si="150"/>
        <v>25500</v>
      </c>
      <c r="K1623" s="6"/>
      <c r="L1623" s="84">
        <f t="shared" si="152"/>
        <v>26020.408163265307</v>
      </c>
      <c r="M1623" s="7"/>
      <c r="N1623" s="7"/>
      <c r="O1623" s="7"/>
      <c r="P1623" s="7"/>
      <c r="Q1623" s="7"/>
      <c r="R1623" s="7"/>
      <c r="S1623" s="119" t="s">
        <v>53</v>
      </c>
      <c r="T1623" s="117">
        <v>1</v>
      </c>
      <c r="U1623" s="10">
        <v>26020.408163265307</v>
      </c>
      <c r="V1623" s="98">
        <f t="shared" si="153"/>
        <v>5.2033442444401349E-5</v>
      </c>
      <c r="W1623" s="119" t="s">
        <v>53</v>
      </c>
      <c r="X1623" s="117">
        <v>1</v>
      </c>
      <c r="Y1623" s="10">
        <v>26020.408163265307</v>
      </c>
      <c r="Z1623" s="98"/>
      <c r="AA1623" s="9">
        <v>257</v>
      </c>
      <c r="AB1623" s="119" t="s">
        <v>53</v>
      </c>
      <c r="AC1623" s="117">
        <v>1</v>
      </c>
      <c r="AD1623" s="10">
        <v>26020.408163265307</v>
      </c>
      <c r="AE1623" s="110">
        <f>(Tabelle1[[#This Row],[gesamter Wärmebedarf unter Berücksichtigung Wirkungsgrad Gasfeuerungsanlage (Gas) '[kWh/a'] 2030]]*0.7)/8760</f>
        <v>2.0792563600782779</v>
      </c>
      <c r="AF1623" s="8">
        <f t="shared" si="151"/>
        <v>5.0305094727330838E-5</v>
      </c>
      <c r="AG1623" s="119" t="s">
        <v>54</v>
      </c>
      <c r="AH1623" s="117">
        <v>1</v>
      </c>
      <c r="AI1623" s="10">
        <v>0</v>
      </c>
      <c r="AJ1623" s="98">
        <f t="shared" si="154"/>
        <v>0</v>
      </c>
      <c r="AK1623" s="119" t="s">
        <v>54</v>
      </c>
      <c r="AL1623" s="117">
        <v>1</v>
      </c>
      <c r="AM1623" s="10">
        <v>0</v>
      </c>
      <c r="AN1623" s="98"/>
      <c r="AO1623" s="119" t="s">
        <v>54</v>
      </c>
      <c r="AP1623" s="117">
        <v>1</v>
      </c>
      <c r="AQ1623" s="10">
        <v>0</v>
      </c>
      <c r="AR1623" s="98">
        <f t="shared" si="155"/>
        <v>0</v>
      </c>
      <c r="AS1623" s="119" t="s">
        <v>54</v>
      </c>
      <c r="AT1623" s="117">
        <v>1</v>
      </c>
      <c r="AU1623" s="10">
        <v>0</v>
      </c>
      <c r="AV1623" s="8"/>
    </row>
    <row r="1624" spans="1:48" x14ac:dyDescent="0.25">
      <c r="A1624" s="6">
        <v>11623</v>
      </c>
      <c r="B1624" s="6">
        <v>450228</v>
      </c>
      <c r="C1624" s="6">
        <v>5425134</v>
      </c>
      <c r="D1624" s="205">
        <v>12</v>
      </c>
      <c r="E1624" s="6" t="s">
        <v>212</v>
      </c>
      <c r="F1624" s="6">
        <v>1</v>
      </c>
      <c r="G1624" s="6">
        <v>150</v>
      </c>
      <c r="H1624" s="6">
        <v>150</v>
      </c>
      <c r="I1624" s="6">
        <v>160</v>
      </c>
      <c r="J1624" s="6">
        <f t="shared" si="150"/>
        <v>24000</v>
      </c>
      <c r="K1624" s="6"/>
      <c r="L1624" s="84">
        <f t="shared" si="152"/>
        <v>24489.795918367348</v>
      </c>
      <c r="M1624" s="7"/>
      <c r="N1624" s="7"/>
      <c r="O1624" s="7"/>
      <c r="P1624" s="7"/>
      <c r="Q1624" s="7"/>
      <c r="R1624" s="7"/>
      <c r="S1624" s="119" t="s">
        <v>53</v>
      </c>
      <c r="T1624" s="117">
        <v>1</v>
      </c>
      <c r="U1624" s="10">
        <v>24489.795918367348</v>
      </c>
      <c r="V1624" s="98">
        <f t="shared" si="153"/>
        <v>4.8972651712377733E-5</v>
      </c>
      <c r="W1624" s="119" t="s">
        <v>53</v>
      </c>
      <c r="X1624" s="117">
        <v>1</v>
      </c>
      <c r="Y1624" s="10">
        <v>24489.795918367348</v>
      </c>
      <c r="Z1624" s="98"/>
      <c r="AA1624" s="9">
        <v>1681</v>
      </c>
      <c r="AB1624" s="119" t="s">
        <v>53</v>
      </c>
      <c r="AC1624" s="117">
        <v>1</v>
      </c>
      <c r="AD1624" s="10">
        <v>24489.795918367348</v>
      </c>
      <c r="AE1624" s="110">
        <f>(Tabelle1[[#This Row],[gesamter Wärmebedarf unter Berücksichtigung Wirkungsgrad Gasfeuerungsanlage (Gas) '[kWh/a'] 2030]]*0.7)/8760</f>
        <v>1.9569471624266144</v>
      </c>
      <c r="AF1624" s="8">
        <f t="shared" si="151"/>
        <v>4.7345971508076089E-5</v>
      </c>
      <c r="AG1624" s="119" t="s">
        <v>53</v>
      </c>
      <c r="AH1624" s="117">
        <v>1</v>
      </c>
      <c r="AI1624" s="10">
        <v>24489.795918367348</v>
      </c>
      <c r="AJ1624" s="98">
        <f t="shared" si="154"/>
        <v>2.3271104484411725E-5</v>
      </c>
      <c r="AK1624" s="119" t="s">
        <v>53</v>
      </c>
      <c r="AL1624" s="117">
        <v>1</v>
      </c>
      <c r="AM1624" s="10">
        <v>24489.795918367348</v>
      </c>
      <c r="AN1624" s="98"/>
      <c r="AO1624" s="119" t="s">
        <v>53</v>
      </c>
      <c r="AP1624" s="117">
        <v>1</v>
      </c>
      <c r="AQ1624" s="10">
        <v>24489.795918367348</v>
      </c>
      <c r="AR1624" s="98">
        <f t="shared" si="155"/>
        <v>2.3271104484411725E-5</v>
      </c>
      <c r="AS1624" s="119" t="s">
        <v>53</v>
      </c>
      <c r="AT1624" s="117">
        <v>1</v>
      </c>
      <c r="AU1624" s="10">
        <v>24489.795918367348</v>
      </c>
      <c r="AV1624" s="8"/>
    </row>
    <row r="1625" spans="1:48" x14ac:dyDescent="0.25">
      <c r="A1625" s="6">
        <v>11624</v>
      </c>
      <c r="B1625" s="6">
        <v>450213</v>
      </c>
      <c r="C1625" s="6">
        <v>5425147</v>
      </c>
      <c r="D1625" s="205">
        <v>8</v>
      </c>
      <c r="E1625" s="6" t="s">
        <v>195</v>
      </c>
      <c r="F1625" s="6">
        <v>1</v>
      </c>
      <c r="G1625" s="6">
        <v>90</v>
      </c>
      <c r="H1625" s="6">
        <v>90</v>
      </c>
      <c r="I1625" s="6">
        <v>60</v>
      </c>
      <c r="J1625" s="6">
        <f t="shared" si="150"/>
        <v>5400</v>
      </c>
      <c r="K1625" s="6"/>
      <c r="L1625" s="84">
        <f t="shared" si="152"/>
        <v>5510.2040816326535</v>
      </c>
      <c r="M1625" s="7"/>
      <c r="N1625" s="7"/>
      <c r="O1625" s="7"/>
      <c r="P1625" s="7"/>
      <c r="Q1625" s="7"/>
      <c r="R1625" s="7"/>
      <c r="S1625" s="119" t="s">
        <v>54</v>
      </c>
      <c r="T1625" s="117">
        <v>1</v>
      </c>
      <c r="U1625" s="10">
        <v>0</v>
      </c>
      <c r="V1625" s="98">
        <f t="shared" si="153"/>
        <v>0</v>
      </c>
      <c r="W1625" s="119" t="s">
        <v>54</v>
      </c>
      <c r="X1625" s="117">
        <v>1</v>
      </c>
      <c r="Y1625" s="10">
        <v>0</v>
      </c>
      <c r="Z1625" s="98"/>
      <c r="AA1625" s="9">
        <v>1725</v>
      </c>
      <c r="AB1625" s="119" t="s">
        <v>54</v>
      </c>
      <c r="AC1625" s="117">
        <v>1</v>
      </c>
      <c r="AD1625" s="10">
        <v>0</v>
      </c>
      <c r="AE1625" s="110">
        <f>(Tabelle1[[#This Row],[gesamter Wärmebedarf unter Berücksichtigung Wirkungsgrad Gasfeuerungsanlage (Gas) '[kWh/a'] 2030]]*0.7)/8760</f>
        <v>0</v>
      </c>
      <c r="AF1625" s="8">
        <f t="shared" si="151"/>
        <v>0</v>
      </c>
      <c r="AG1625" s="119" t="s">
        <v>54</v>
      </c>
      <c r="AH1625" s="117">
        <v>1</v>
      </c>
      <c r="AI1625" s="10">
        <v>0</v>
      </c>
      <c r="AJ1625" s="98">
        <f t="shared" si="154"/>
        <v>0</v>
      </c>
      <c r="AK1625" s="119" t="s">
        <v>54</v>
      </c>
      <c r="AL1625" s="117">
        <v>1</v>
      </c>
      <c r="AM1625" s="10">
        <v>0</v>
      </c>
      <c r="AN1625" s="98"/>
      <c r="AO1625" s="119" t="s">
        <v>54</v>
      </c>
      <c r="AP1625" s="117">
        <v>1</v>
      </c>
      <c r="AQ1625" s="10">
        <v>0</v>
      </c>
      <c r="AR1625" s="98">
        <f t="shared" si="155"/>
        <v>0</v>
      </c>
      <c r="AS1625" s="119" t="s">
        <v>54</v>
      </c>
      <c r="AT1625" s="117">
        <v>1</v>
      </c>
      <c r="AU1625" s="10">
        <v>0</v>
      </c>
      <c r="AV1625" s="8"/>
    </row>
    <row r="1626" spans="1:48" x14ac:dyDescent="0.25">
      <c r="A1626" s="6">
        <v>11625</v>
      </c>
      <c r="B1626" s="6">
        <v>450218</v>
      </c>
      <c r="C1626" s="6">
        <v>5425111</v>
      </c>
      <c r="D1626" s="205">
        <v>18</v>
      </c>
      <c r="E1626" s="6" t="s">
        <v>212</v>
      </c>
      <c r="F1626" s="6">
        <v>1</v>
      </c>
      <c r="G1626" s="6">
        <v>150</v>
      </c>
      <c r="H1626" s="6">
        <v>150</v>
      </c>
      <c r="I1626" s="6">
        <v>180</v>
      </c>
      <c r="J1626" s="6">
        <f t="shared" si="150"/>
        <v>27000</v>
      </c>
      <c r="K1626" s="6"/>
      <c r="L1626" s="84">
        <f t="shared" si="152"/>
        <v>27551.020408163266</v>
      </c>
      <c r="M1626" s="7"/>
      <c r="N1626" s="7"/>
      <c r="O1626" s="7"/>
      <c r="P1626" s="7"/>
      <c r="Q1626" s="7"/>
      <c r="R1626" s="7"/>
      <c r="S1626" s="119" t="s">
        <v>54</v>
      </c>
      <c r="T1626" s="117">
        <v>1</v>
      </c>
      <c r="U1626" s="10">
        <v>0</v>
      </c>
      <c r="V1626" s="98">
        <f t="shared" si="153"/>
        <v>0</v>
      </c>
      <c r="W1626" s="119" t="s">
        <v>54</v>
      </c>
      <c r="X1626" s="117">
        <v>1</v>
      </c>
      <c r="Y1626" s="10">
        <v>0</v>
      </c>
      <c r="Z1626" s="98"/>
      <c r="AA1626" s="9">
        <v>743</v>
      </c>
      <c r="AB1626" s="119" t="s">
        <v>54</v>
      </c>
      <c r="AC1626" s="117">
        <v>1</v>
      </c>
      <c r="AD1626" s="10">
        <v>0</v>
      </c>
      <c r="AE1626" s="110">
        <f>(Tabelle1[[#This Row],[gesamter Wärmebedarf unter Berücksichtigung Wirkungsgrad Gasfeuerungsanlage (Gas) '[kWh/a'] 2030]]*0.7)/8760</f>
        <v>0</v>
      </c>
      <c r="AF1626" s="8">
        <f t="shared" si="151"/>
        <v>0</v>
      </c>
      <c r="AG1626" s="119" t="s">
        <v>54</v>
      </c>
      <c r="AH1626" s="117">
        <v>1</v>
      </c>
      <c r="AI1626" s="10">
        <v>0</v>
      </c>
      <c r="AJ1626" s="98">
        <f t="shared" si="154"/>
        <v>0</v>
      </c>
      <c r="AK1626" s="119" t="s">
        <v>54</v>
      </c>
      <c r="AL1626" s="117">
        <v>1</v>
      </c>
      <c r="AM1626" s="10">
        <v>0</v>
      </c>
      <c r="AN1626" s="98"/>
      <c r="AO1626" s="119" t="s">
        <v>54</v>
      </c>
      <c r="AP1626" s="117">
        <v>1</v>
      </c>
      <c r="AQ1626" s="10">
        <v>0</v>
      </c>
      <c r="AR1626" s="98">
        <f t="shared" si="155"/>
        <v>0</v>
      </c>
      <c r="AS1626" s="119" t="s">
        <v>54</v>
      </c>
      <c r="AT1626" s="117">
        <v>1</v>
      </c>
      <c r="AU1626" s="10">
        <v>0</v>
      </c>
      <c r="AV1626" s="8"/>
    </row>
    <row r="1627" spans="1:48" x14ac:dyDescent="0.25">
      <c r="A1627" s="6">
        <v>11626</v>
      </c>
      <c r="B1627" s="6">
        <v>450200</v>
      </c>
      <c r="C1627" s="6">
        <v>5425096</v>
      </c>
      <c r="D1627" s="205">
        <v>14</v>
      </c>
      <c r="E1627" s="6" t="s">
        <v>212</v>
      </c>
      <c r="F1627" s="6">
        <v>1</v>
      </c>
      <c r="G1627" s="6">
        <v>150</v>
      </c>
      <c r="H1627" s="6">
        <v>150</v>
      </c>
      <c r="I1627" s="6">
        <v>240</v>
      </c>
      <c r="J1627" s="6">
        <f t="shared" si="150"/>
        <v>36000</v>
      </c>
      <c r="K1627" s="6"/>
      <c r="L1627" s="84">
        <f t="shared" si="152"/>
        <v>36734.693877551021</v>
      </c>
      <c r="M1627" s="7"/>
      <c r="N1627" s="7"/>
      <c r="O1627" s="7"/>
      <c r="P1627" s="7"/>
      <c r="Q1627" s="7"/>
      <c r="R1627" s="7"/>
      <c r="S1627" s="119" t="s">
        <v>54</v>
      </c>
      <c r="T1627" s="117">
        <v>1</v>
      </c>
      <c r="U1627" s="10">
        <v>0</v>
      </c>
      <c r="V1627" s="98">
        <f t="shared" si="153"/>
        <v>0</v>
      </c>
      <c r="W1627" s="119" t="s">
        <v>54</v>
      </c>
      <c r="X1627" s="117">
        <v>1</v>
      </c>
      <c r="Y1627" s="10">
        <v>0</v>
      </c>
      <c r="Z1627" s="98"/>
      <c r="AA1627" s="9">
        <v>1482</v>
      </c>
      <c r="AB1627" s="119" t="s">
        <v>54</v>
      </c>
      <c r="AC1627" s="117">
        <v>1</v>
      </c>
      <c r="AD1627" s="10">
        <v>0</v>
      </c>
      <c r="AE1627" s="110">
        <f>(Tabelle1[[#This Row],[gesamter Wärmebedarf unter Berücksichtigung Wirkungsgrad Gasfeuerungsanlage (Gas) '[kWh/a'] 2030]]*0.7)/8760</f>
        <v>0</v>
      </c>
      <c r="AF1627" s="8">
        <f t="shared" si="151"/>
        <v>0</v>
      </c>
      <c r="AG1627" s="119" t="s">
        <v>54</v>
      </c>
      <c r="AH1627" s="117">
        <v>1</v>
      </c>
      <c r="AI1627" s="10">
        <v>0</v>
      </c>
      <c r="AJ1627" s="98">
        <f t="shared" si="154"/>
        <v>0</v>
      </c>
      <c r="AK1627" s="119" t="s">
        <v>54</v>
      </c>
      <c r="AL1627" s="117">
        <v>1</v>
      </c>
      <c r="AM1627" s="10">
        <v>0</v>
      </c>
      <c r="AN1627" s="98"/>
      <c r="AO1627" s="119" t="s">
        <v>54</v>
      </c>
      <c r="AP1627" s="117">
        <v>1</v>
      </c>
      <c r="AQ1627" s="10">
        <v>0</v>
      </c>
      <c r="AR1627" s="98">
        <f t="shared" si="155"/>
        <v>0</v>
      </c>
      <c r="AS1627" s="119" t="s">
        <v>54</v>
      </c>
      <c r="AT1627" s="117">
        <v>1</v>
      </c>
      <c r="AU1627" s="10">
        <v>0</v>
      </c>
      <c r="AV1627" s="8"/>
    </row>
    <row r="1628" spans="1:48" x14ac:dyDescent="0.25">
      <c r="A1628" s="6">
        <v>11627</v>
      </c>
      <c r="B1628" s="6">
        <v>450242</v>
      </c>
      <c r="C1628" s="6">
        <v>5425163</v>
      </c>
      <c r="D1628" s="205">
        <v>17</v>
      </c>
      <c r="E1628" s="6" t="s">
        <v>212</v>
      </c>
      <c r="F1628" s="6">
        <v>1</v>
      </c>
      <c r="G1628" s="6">
        <v>150</v>
      </c>
      <c r="H1628" s="6">
        <v>150</v>
      </c>
      <c r="I1628" s="6">
        <v>140</v>
      </c>
      <c r="J1628" s="6">
        <f t="shared" si="150"/>
        <v>21000</v>
      </c>
      <c r="K1628" s="6"/>
      <c r="L1628" s="84">
        <f t="shared" si="152"/>
        <v>21428.571428571428</v>
      </c>
      <c r="M1628" s="7"/>
      <c r="N1628" s="7"/>
      <c r="O1628" s="7"/>
      <c r="P1628" s="7"/>
      <c r="Q1628" s="7"/>
      <c r="R1628" s="7"/>
      <c r="S1628" s="119" t="s">
        <v>54</v>
      </c>
      <c r="T1628" s="117">
        <v>1</v>
      </c>
      <c r="U1628" s="10">
        <v>0</v>
      </c>
      <c r="V1628" s="98">
        <f t="shared" si="153"/>
        <v>0</v>
      </c>
      <c r="W1628" s="119" t="s">
        <v>54</v>
      </c>
      <c r="X1628" s="117">
        <v>1</v>
      </c>
      <c r="Y1628" s="10">
        <v>0</v>
      </c>
      <c r="Z1628" s="98"/>
      <c r="AA1628" s="9">
        <v>104</v>
      </c>
      <c r="AB1628" s="119" t="s">
        <v>54</v>
      </c>
      <c r="AC1628" s="117">
        <v>1</v>
      </c>
      <c r="AD1628" s="10">
        <v>0</v>
      </c>
      <c r="AE1628" s="110">
        <f>(Tabelle1[[#This Row],[gesamter Wärmebedarf unter Berücksichtigung Wirkungsgrad Gasfeuerungsanlage (Gas) '[kWh/a'] 2030]]*0.7)/8760</f>
        <v>0</v>
      </c>
      <c r="AF1628" s="8">
        <f t="shared" si="151"/>
        <v>0</v>
      </c>
      <c r="AG1628" s="119" t="s">
        <v>54</v>
      </c>
      <c r="AH1628" s="117">
        <v>1</v>
      </c>
      <c r="AI1628" s="10">
        <v>0</v>
      </c>
      <c r="AJ1628" s="98">
        <f t="shared" si="154"/>
        <v>0</v>
      </c>
      <c r="AK1628" s="119" t="s">
        <v>54</v>
      </c>
      <c r="AL1628" s="117">
        <v>1</v>
      </c>
      <c r="AM1628" s="10">
        <v>0</v>
      </c>
      <c r="AN1628" s="98"/>
      <c r="AO1628" s="119" t="s">
        <v>54</v>
      </c>
      <c r="AP1628" s="117">
        <v>1</v>
      </c>
      <c r="AQ1628" s="10">
        <v>0</v>
      </c>
      <c r="AR1628" s="98">
        <f t="shared" si="155"/>
        <v>0</v>
      </c>
      <c r="AS1628" s="119" t="s">
        <v>54</v>
      </c>
      <c r="AT1628" s="117">
        <v>1</v>
      </c>
      <c r="AU1628" s="10">
        <v>0</v>
      </c>
      <c r="AV1628" s="8"/>
    </row>
    <row r="1629" spans="1:48" x14ac:dyDescent="0.25">
      <c r="A1629" s="6">
        <v>11628</v>
      </c>
      <c r="B1629" s="6">
        <v>450254</v>
      </c>
      <c r="C1629" s="6">
        <v>5425154</v>
      </c>
      <c r="D1629" s="205">
        <v>17</v>
      </c>
      <c r="E1629" s="6" t="s">
        <v>212</v>
      </c>
      <c r="F1629" s="6">
        <v>1</v>
      </c>
      <c r="G1629" s="6">
        <v>150</v>
      </c>
      <c r="H1629" s="6">
        <v>150</v>
      </c>
      <c r="I1629" s="6">
        <v>110</v>
      </c>
      <c r="J1629" s="6">
        <f t="shared" si="150"/>
        <v>16500</v>
      </c>
      <c r="K1629" s="6"/>
      <c r="L1629" s="84">
        <f t="shared" si="152"/>
        <v>16836.734693877552</v>
      </c>
      <c r="M1629" s="7"/>
      <c r="N1629" s="7"/>
      <c r="O1629" s="7"/>
      <c r="P1629" s="7"/>
      <c r="Q1629" s="7"/>
      <c r="R1629" s="7"/>
      <c r="S1629" s="119" t="s">
        <v>54</v>
      </c>
      <c r="T1629" s="117">
        <v>1</v>
      </c>
      <c r="U1629" s="10">
        <v>0</v>
      </c>
      <c r="V1629" s="98">
        <f t="shared" si="153"/>
        <v>0</v>
      </c>
      <c r="W1629" s="119" t="s">
        <v>54</v>
      </c>
      <c r="X1629" s="117">
        <v>1</v>
      </c>
      <c r="Y1629" s="10">
        <v>0</v>
      </c>
      <c r="Z1629" s="98"/>
      <c r="AA1629" s="9">
        <v>1128</v>
      </c>
      <c r="AB1629" s="119" t="s">
        <v>54</v>
      </c>
      <c r="AC1629" s="117">
        <v>1</v>
      </c>
      <c r="AD1629" s="10">
        <v>0</v>
      </c>
      <c r="AE1629" s="110">
        <f>(Tabelle1[[#This Row],[gesamter Wärmebedarf unter Berücksichtigung Wirkungsgrad Gasfeuerungsanlage (Gas) '[kWh/a'] 2030]]*0.7)/8760</f>
        <v>0</v>
      </c>
      <c r="AF1629" s="8">
        <f t="shared" si="151"/>
        <v>0</v>
      </c>
      <c r="AG1629" s="119" t="s">
        <v>54</v>
      </c>
      <c r="AH1629" s="117">
        <v>1</v>
      </c>
      <c r="AI1629" s="10">
        <v>0</v>
      </c>
      <c r="AJ1629" s="98">
        <f t="shared" si="154"/>
        <v>0</v>
      </c>
      <c r="AK1629" s="119" t="s">
        <v>54</v>
      </c>
      <c r="AL1629" s="117">
        <v>1</v>
      </c>
      <c r="AM1629" s="10">
        <v>0</v>
      </c>
      <c r="AN1629" s="98"/>
      <c r="AO1629" s="119" t="s">
        <v>54</v>
      </c>
      <c r="AP1629" s="117">
        <v>1</v>
      </c>
      <c r="AQ1629" s="10">
        <v>0</v>
      </c>
      <c r="AR1629" s="98">
        <f t="shared" si="155"/>
        <v>0</v>
      </c>
      <c r="AS1629" s="119" t="s">
        <v>54</v>
      </c>
      <c r="AT1629" s="117">
        <v>1</v>
      </c>
      <c r="AU1629" s="10">
        <v>0</v>
      </c>
      <c r="AV1629" s="8"/>
    </row>
    <row r="1630" spans="1:48" x14ac:dyDescent="0.25">
      <c r="A1630" s="6">
        <v>11629</v>
      </c>
      <c r="B1630" s="6">
        <v>450262</v>
      </c>
      <c r="C1630" s="6">
        <v>5425148</v>
      </c>
      <c r="D1630" s="205">
        <v>17</v>
      </c>
      <c r="E1630" s="6" t="s">
        <v>212</v>
      </c>
      <c r="F1630" s="6">
        <v>1</v>
      </c>
      <c r="G1630" s="6">
        <v>150</v>
      </c>
      <c r="H1630" s="6">
        <v>150</v>
      </c>
      <c r="I1630" s="6">
        <v>120</v>
      </c>
      <c r="J1630" s="6">
        <f t="shared" si="150"/>
        <v>18000</v>
      </c>
      <c r="K1630" s="6"/>
      <c r="L1630" s="84">
        <f t="shared" si="152"/>
        <v>18367.34693877551</v>
      </c>
      <c r="M1630" s="7"/>
      <c r="N1630" s="7"/>
      <c r="O1630" s="7"/>
      <c r="P1630" s="7"/>
      <c r="Q1630" s="7"/>
      <c r="R1630" s="7"/>
      <c r="S1630" s="119" t="s">
        <v>54</v>
      </c>
      <c r="T1630" s="117">
        <v>1</v>
      </c>
      <c r="U1630" s="10">
        <v>0</v>
      </c>
      <c r="V1630" s="98">
        <f t="shared" si="153"/>
        <v>0</v>
      </c>
      <c r="W1630" s="119" t="s">
        <v>54</v>
      </c>
      <c r="X1630" s="117">
        <v>1</v>
      </c>
      <c r="Y1630" s="10">
        <v>0</v>
      </c>
      <c r="Z1630" s="98"/>
      <c r="AA1630" s="9">
        <v>557</v>
      </c>
      <c r="AB1630" s="119" t="s">
        <v>54</v>
      </c>
      <c r="AC1630" s="117">
        <v>1</v>
      </c>
      <c r="AD1630" s="10">
        <v>0</v>
      </c>
      <c r="AE1630" s="110">
        <f>(Tabelle1[[#This Row],[gesamter Wärmebedarf unter Berücksichtigung Wirkungsgrad Gasfeuerungsanlage (Gas) '[kWh/a'] 2030]]*0.7)/8760</f>
        <v>0</v>
      </c>
      <c r="AF1630" s="8">
        <f t="shared" si="151"/>
        <v>0</v>
      </c>
      <c r="AG1630" s="119" t="s">
        <v>54</v>
      </c>
      <c r="AH1630" s="117">
        <v>1</v>
      </c>
      <c r="AI1630" s="10">
        <v>0</v>
      </c>
      <c r="AJ1630" s="98">
        <f t="shared" si="154"/>
        <v>0</v>
      </c>
      <c r="AK1630" s="119" t="s">
        <v>54</v>
      </c>
      <c r="AL1630" s="117">
        <v>1</v>
      </c>
      <c r="AM1630" s="10">
        <v>0</v>
      </c>
      <c r="AN1630" s="98"/>
      <c r="AO1630" s="119" t="s">
        <v>54</v>
      </c>
      <c r="AP1630" s="117">
        <v>1</v>
      </c>
      <c r="AQ1630" s="10">
        <v>0</v>
      </c>
      <c r="AR1630" s="98">
        <f t="shared" si="155"/>
        <v>0</v>
      </c>
      <c r="AS1630" s="119" t="s">
        <v>54</v>
      </c>
      <c r="AT1630" s="117">
        <v>1</v>
      </c>
      <c r="AU1630" s="10">
        <v>0</v>
      </c>
      <c r="AV1630" s="8"/>
    </row>
    <row r="1631" spans="1:48" x14ac:dyDescent="0.25">
      <c r="A1631" s="6">
        <v>11630</v>
      </c>
      <c r="B1631" s="6">
        <v>450269</v>
      </c>
      <c r="C1631" s="6">
        <v>5425141</v>
      </c>
      <c r="D1631" s="205">
        <v>17</v>
      </c>
      <c r="E1631" s="6" t="s">
        <v>212</v>
      </c>
      <c r="F1631" s="6">
        <v>1</v>
      </c>
      <c r="G1631" s="6">
        <v>150</v>
      </c>
      <c r="H1631" s="6">
        <v>150</v>
      </c>
      <c r="I1631" s="6">
        <v>120</v>
      </c>
      <c r="J1631" s="6">
        <f t="shared" si="150"/>
        <v>18000</v>
      </c>
      <c r="K1631" s="6"/>
      <c r="L1631" s="84">
        <f t="shared" si="152"/>
        <v>18367.34693877551</v>
      </c>
      <c r="M1631" s="7"/>
      <c r="N1631" s="7"/>
      <c r="O1631" s="7"/>
      <c r="P1631" s="7"/>
      <c r="Q1631" s="7"/>
      <c r="R1631" s="7"/>
      <c r="S1631" s="119" t="s">
        <v>53</v>
      </c>
      <c r="T1631" s="117">
        <v>1</v>
      </c>
      <c r="U1631" s="10">
        <v>18367.34693877551</v>
      </c>
      <c r="V1631" s="98">
        <f t="shared" si="153"/>
        <v>3.6729488784283305E-5</v>
      </c>
      <c r="W1631" s="119" t="s">
        <v>53</v>
      </c>
      <c r="X1631" s="117">
        <v>1</v>
      </c>
      <c r="Y1631" s="10">
        <v>18367.34693877551</v>
      </c>
      <c r="Z1631" s="98"/>
      <c r="AA1631" s="9">
        <v>1263</v>
      </c>
      <c r="AB1631" s="119" t="s">
        <v>53</v>
      </c>
      <c r="AC1631" s="117">
        <v>1</v>
      </c>
      <c r="AD1631" s="10">
        <v>18367.34693877551</v>
      </c>
      <c r="AE1631" s="110">
        <f>(Tabelle1[[#This Row],[gesamter Wärmebedarf unter Berücksichtigung Wirkungsgrad Gasfeuerungsanlage (Gas) '[kWh/a'] 2030]]*0.7)/8760</f>
        <v>1.4677103718199609</v>
      </c>
      <c r="AF1631" s="8">
        <f t="shared" si="151"/>
        <v>3.5509478631057065E-5</v>
      </c>
      <c r="AG1631" s="119" t="s">
        <v>53</v>
      </c>
      <c r="AH1631" s="117">
        <v>1</v>
      </c>
      <c r="AI1631" s="10">
        <v>18367.34693877551</v>
      </c>
      <c r="AJ1631" s="98">
        <f t="shared" si="154"/>
        <v>1.7453328363308793E-5</v>
      </c>
      <c r="AK1631" s="119" t="s">
        <v>53</v>
      </c>
      <c r="AL1631" s="117">
        <v>1</v>
      </c>
      <c r="AM1631" s="10">
        <v>18367.34693877551</v>
      </c>
      <c r="AN1631" s="98"/>
      <c r="AO1631" s="119" t="s">
        <v>53</v>
      </c>
      <c r="AP1631" s="117">
        <v>1</v>
      </c>
      <c r="AQ1631" s="10">
        <v>18367.34693877551</v>
      </c>
      <c r="AR1631" s="98">
        <f t="shared" si="155"/>
        <v>1.7453328363308793E-5</v>
      </c>
      <c r="AS1631" s="119" t="s">
        <v>53</v>
      </c>
      <c r="AT1631" s="117">
        <v>1</v>
      </c>
      <c r="AU1631" s="10">
        <v>18367.34693877551</v>
      </c>
      <c r="AV1631" s="8"/>
    </row>
    <row r="1632" spans="1:48" x14ac:dyDescent="0.25">
      <c r="A1632" s="6">
        <v>11631</v>
      </c>
      <c r="B1632" s="6">
        <v>450223</v>
      </c>
      <c r="C1632" s="6">
        <v>5425204</v>
      </c>
      <c r="D1632" s="205">
        <v>20</v>
      </c>
      <c r="E1632" s="6" t="s">
        <v>212</v>
      </c>
      <c r="F1632" s="6">
        <v>1</v>
      </c>
      <c r="G1632" s="6">
        <v>150</v>
      </c>
      <c r="H1632" s="6">
        <v>150</v>
      </c>
      <c r="I1632" s="6">
        <v>220</v>
      </c>
      <c r="J1632" s="6">
        <f t="shared" si="150"/>
        <v>33000</v>
      </c>
      <c r="K1632" s="6"/>
      <c r="L1632" s="84">
        <f t="shared" si="152"/>
        <v>33673.469387755104</v>
      </c>
      <c r="M1632" s="7"/>
      <c r="N1632" s="7"/>
      <c r="O1632" s="7"/>
      <c r="P1632" s="7"/>
      <c r="Q1632" s="7"/>
      <c r="R1632" s="7"/>
      <c r="S1632" s="119" t="s">
        <v>53</v>
      </c>
      <c r="T1632" s="117">
        <v>1</v>
      </c>
      <c r="U1632" s="10">
        <v>33673.469387755104</v>
      </c>
      <c r="V1632" s="98">
        <f t="shared" si="153"/>
        <v>6.7337396104519392E-5</v>
      </c>
      <c r="W1632" s="119" t="s">
        <v>53</v>
      </c>
      <c r="X1632" s="117">
        <v>1</v>
      </c>
      <c r="Y1632" s="10">
        <v>33673.469387755104</v>
      </c>
      <c r="Z1632" s="98"/>
      <c r="AA1632" s="9">
        <v>1543</v>
      </c>
      <c r="AB1632" s="119" t="s">
        <v>53</v>
      </c>
      <c r="AC1632" s="117">
        <v>1</v>
      </c>
      <c r="AD1632" s="10">
        <v>33673.469387755104</v>
      </c>
      <c r="AE1632" s="110">
        <f>(Tabelle1[[#This Row],[gesamter Wärmebedarf unter Berücksichtigung Wirkungsgrad Gasfeuerungsanlage (Gas) '[kWh/a'] 2030]]*0.7)/8760</f>
        <v>2.6908023483365948</v>
      </c>
      <c r="AF1632" s="8">
        <f t="shared" si="151"/>
        <v>6.5100710823604618E-5</v>
      </c>
      <c r="AG1632" s="119" t="s">
        <v>53</v>
      </c>
      <c r="AH1632" s="117">
        <v>1</v>
      </c>
      <c r="AI1632" s="10">
        <v>33673.469387755104</v>
      </c>
      <c r="AJ1632" s="98">
        <f t="shared" si="154"/>
        <v>3.199776866606612E-5</v>
      </c>
      <c r="AK1632" s="119" t="s">
        <v>53</v>
      </c>
      <c r="AL1632" s="117">
        <v>1</v>
      </c>
      <c r="AM1632" s="10">
        <v>33673.469387755104</v>
      </c>
      <c r="AN1632" s="98"/>
      <c r="AO1632" s="119" t="s">
        <v>53</v>
      </c>
      <c r="AP1632" s="117">
        <v>1</v>
      </c>
      <c r="AQ1632" s="10">
        <v>33673.469387755104</v>
      </c>
      <c r="AR1632" s="98">
        <f t="shared" si="155"/>
        <v>3.199776866606612E-5</v>
      </c>
      <c r="AS1632" s="119" t="s">
        <v>54</v>
      </c>
      <c r="AT1632" s="117">
        <v>1</v>
      </c>
      <c r="AU1632" s="10">
        <v>0</v>
      </c>
      <c r="AV1632" s="8"/>
    </row>
    <row r="1633" spans="1:48" x14ac:dyDescent="0.25">
      <c r="A1633" s="6">
        <v>11632</v>
      </c>
      <c r="B1633" s="6">
        <v>450237</v>
      </c>
      <c r="C1633" s="6">
        <v>5425217</v>
      </c>
      <c r="D1633" s="205">
        <v>17</v>
      </c>
      <c r="E1633" s="6" t="s">
        <v>211</v>
      </c>
      <c r="F1633" s="6">
        <v>2</v>
      </c>
      <c r="G1633" s="6">
        <v>112</v>
      </c>
      <c r="H1633" s="6">
        <v>224</v>
      </c>
      <c r="I1633" s="6">
        <v>130</v>
      </c>
      <c r="J1633" s="6">
        <f t="shared" si="150"/>
        <v>29120</v>
      </c>
      <c r="K1633" s="6"/>
      <c r="L1633" s="84">
        <f t="shared" si="152"/>
        <v>29714.285714285714</v>
      </c>
      <c r="M1633" s="7"/>
      <c r="N1633" s="7"/>
      <c r="O1633" s="7"/>
      <c r="P1633" s="7"/>
      <c r="Q1633" s="7"/>
      <c r="R1633" s="7"/>
      <c r="S1633" s="119" t="s">
        <v>54</v>
      </c>
      <c r="T1633" s="117">
        <v>2</v>
      </c>
      <c r="U1633" s="10">
        <v>0</v>
      </c>
      <c r="V1633" s="98">
        <f t="shared" si="153"/>
        <v>0</v>
      </c>
      <c r="W1633" s="119" t="s">
        <v>54</v>
      </c>
      <c r="X1633" s="117">
        <v>2</v>
      </c>
      <c r="Y1633" s="10">
        <v>0</v>
      </c>
      <c r="Z1633" s="98"/>
      <c r="AA1633" s="9">
        <v>1270</v>
      </c>
      <c r="AB1633" s="119" t="s">
        <v>54</v>
      </c>
      <c r="AC1633" s="117">
        <v>2</v>
      </c>
      <c r="AD1633" s="10">
        <v>0</v>
      </c>
      <c r="AE1633" s="110">
        <f>(Tabelle1[[#This Row],[gesamter Wärmebedarf unter Berücksichtigung Wirkungsgrad Gasfeuerungsanlage (Gas) '[kWh/a'] 2030]]*0.7)/8760</f>
        <v>0</v>
      </c>
      <c r="AF1633" s="8">
        <f t="shared" si="151"/>
        <v>0</v>
      </c>
      <c r="AG1633" s="119" t="s">
        <v>54</v>
      </c>
      <c r="AH1633" s="117">
        <v>2</v>
      </c>
      <c r="AI1633" s="10">
        <v>0</v>
      </c>
      <c r="AJ1633" s="98">
        <f t="shared" si="154"/>
        <v>0</v>
      </c>
      <c r="AK1633" s="119" t="s">
        <v>54</v>
      </c>
      <c r="AL1633" s="117">
        <v>2</v>
      </c>
      <c r="AM1633" s="10">
        <v>0</v>
      </c>
      <c r="AN1633" s="98"/>
      <c r="AO1633" s="119" t="s">
        <v>54</v>
      </c>
      <c r="AP1633" s="117">
        <v>2</v>
      </c>
      <c r="AQ1633" s="10">
        <v>0</v>
      </c>
      <c r="AR1633" s="98">
        <f t="shared" si="155"/>
        <v>0</v>
      </c>
      <c r="AS1633" s="119" t="s">
        <v>54</v>
      </c>
      <c r="AT1633" s="117">
        <v>2</v>
      </c>
      <c r="AU1633" s="10">
        <v>0</v>
      </c>
      <c r="AV1633" s="8"/>
    </row>
    <row r="1634" spans="1:48" x14ac:dyDescent="0.25">
      <c r="A1634" s="6">
        <v>11633</v>
      </c>
      <c r="B1634" s="6">
        <v>450246</v>
      </c>
      <c r="C1634" s="6">
        <v>5425232</v>
      </c>
      <c r="D1634" s="205">
        <v>19</v>
      </c>
      <c r="E1634" s="6" t="s">
        <v>211</v>
      </c>
      <c r="F1634" s="6">
        <v>2</v>
      </c>
      <c r="G1634" s="6">
        <v>112</v>
      </c>
      <c r="H1634" s="6">
        <v>224</v>
      </c>
      <c r="I1634" s="6">
        <v>290</v>
      </c>
      <c r="J1634" s="6">
        <f t="shared" si="150"/>
        <v>64960</v>
      </c>
      <c r="K1634" s="6"/>
      <c r="L1634" s="84">
        <f t="shared" si="152"/>
        <v>66285.71428571429</v>
      </c>
      <c r="M1634" s="7"/>
      <c r="N1634" s="7"/>
      <c r="O1634" s="7"/>
      <c r="P1634" s="7"/>
      <c r="Q1634" s="7"/>
      <c r="R1634" s="7"/>
      <c r="S1634" s="119" t="s">
        <v>54</v>
      </c>
      <c r="T1634" s="117">
        <v>2</v>
      </c>
      <c r="U1634" s="10">
        <v>0</v>
      </c>
      <c r="V1634" s="98">
        <f t="shared" si="153"/>
        <v>0</v>
      </c>
      <c r="W1634" s="119" t="s">
        <v>54</v>
      </c>
      <c r="X1634" s="117">
        <v>2</v>
      </c>
      <c r="Y1634" s="10">
        <v>0</v>
      </c>
      <c r="Z1634" s="98"/>
      <c r="AA1634" s="9">
        <v>566</v>
      </c>
      <c r="AB1634" s="119" t="s">
        <v>54</v>
      </c>
      <c r="AC1634" s="117">
        <v>2</v>
      </c>
      <c r="AD1634" s="10">
        <v>0</v>
      </c>
      <c r="AE1634" s="110">
        <f>(Tabelle1[[#This Row],[gesamter Wärmebedarf unter Berücksichtigung Wirkungsgrad Gasfeuerungsanlage (Gas) '[kWh/a'] 2030]]*0.7)/8760</f>
        <v>0</v>
      </c>
      <c r="AF1634" s="8">
        <f t="shared" si="151"/>
        <v>0</v>
      </c>
      <c r="AG1634" s="119" t="s">
        <v>54</v>
      </c>
      <c r="AH1634" s="117">
        <v>2</v>
      </c>
      <c r="AI1634" s="10">
        <v>0</v>
      </c>
      <c r="AJ1634" s="98">
        <f t="shared" si="154"/>
        <v>0</v>
      </c>
      <c r="AK1634" s="119" t="s">
        <v>54</v>
      </c>
      <c r="AL1634" s="117">
        <v>2</v>
      </c>
      <c r="AM1634" s="10">
        <v>0</v>
      </c>
      <c r="AN1634" s="98"/>
      <c r="AO1634" s="119" t="s">
        <v>54</v>
      </c>
      <c r="AP1634" s="117">
        <v>2</v>
      </c>
      <c r="AQ1634" s="10">
        <v>0</v>
      </c>
      <c r="AR1634" s="98">
        <f t="shared" si="155"/>
        <v>0</v>
      </c>
      <c r="AS1634" s="119" t="s">
        <v>54</v>
      </c>
      <c r="AT1634" s="117">
        <v>2</v>
      </c>
      <c r="AU1634" s="10">
        <v>0</v>
      </c>
      <c r="AV1634" s="8"/>
    </row>
    <row r="1635" spans="1:48" x14ac:dyDescent="0.25">
      <c r="A1635" s="6">
        <v>11634</v>
      </c>
      <c r="B1635" s="6">
        <v>450303</v>
      </c>
      <c r="C1635" s="6">
        <v>5425175</v>
      </c>
      <c r="D1635" s="205">
        <v>8</v>
      </c>
      <c r="E1635" s="6" t="s">
        <v>212</v>
      </c>
      <c r="F1635" s="6">
        <v>1</v>
      </c>
      <c r="G1635" s="6">
        <v>150</v>
      </c>
      <c r="H1635" s="6">
        <v>150</v>
      </c>
      <c r="I1635" s="6">
        <v>140</v>
      </c>
      <c r="J1635" s="6">
        <f t="shared" si="150"/>
        <v>21000</v>
      </c>
      <c r="K1635" s="6"/>
      <c r="L1635" s="84">
        <f t="shared" si="152"/>
        <v>21428.571428571428</v>
      </c>
      <c r="M1635" s="7"/>
      <c r="N1635" s="7"/>
      <c r="O1635" s="7"/>
      <c r="P1635" s="7"/>
      <c r="Q1635" s="7"/>
      <c r="R1635" s="7"/>
      <c r="S1635" s="119" t="s">
        <v>54</v>
      </c>
      <c r="T1635" s="117">
        <v>1</v>
      </c>
      <c r="U1635" s="10">
        <v>0</v>
      </c>
      <c r="V1635" s="98">
        <f t="shared" si="153"/>
        <v>0</v>
      </c>
      <c r="W1635" s="119" t="s">
        <v>54</v>
      </c>
      <c r="X1635" s="117">
        <v>1</v>
      </c>
      <c r="Y1635" s="10">
        <v>0</v>
      </c>
      <c r="Z1635" s="98"/>
      <c r="AA1635" s="9">
        <v>494</v>
      </c>
      <c r="AB1635" s="119" t="s">
        <v>54</v>
      </c>
      <c r="AC1635" s="117">
        <v>1</v>
      </c>
      <c r="AD1635" s="10">
        <v>0</v>
      </c>
      <c r="AE1635" s="110">
        <f>(Tabelle1[[#This Row],[gesamter Wärmebedarf unter Berücksichtigung Wirkungsgrad Gasfeuerungsanlage (Gas) '[kWh/a'] 2030]]*0.7)/8760</f>
        <v>0</v>
      </c>
      <c r="AF1635" s="8">
        <f t="shared" si="151"/>
        <v>0</v>
      </c>
      <c r="AG1635" s="119" t="s">
        <v>54</v>
      </c>
      <c r="AH1635" s="117">
        <v>1</v>
      </c>
      <c r="AI1635" s="10">
        <v>0</v>
      </c>
      <c r="AJ1635" s="98">
        <f t="shared" si="154"/>
        <v>0</v>
      </c>
      <c r="AK1635" s="119" t="s">
        <v>54</v>
      </c>
      <c r="AL1635" s="117">
        <v>1</v>
      </c>
      <c r="AM1635" s="10">
        <v>0</v>
      </c>
      <c r="AN1635" s="98"/>
      <c r="AO1635" s="119" t="s">
        <v>54</v>
      </c>
      <c r="AP1635" s="117">
        <v>1</v>
      </c>
      <c r="AQ1635" s="10">
        <v>0</v>
      </c>
      <c r="AR1635" s="98">
        <f t="shared" si="155"/>
        <v>0</v>
      </c>
      <c r="AS1635" s="119" t="s">
        <v>54</v>
      </c>
      <c r="AT1635" s="117">
        <v>1</v>
      </c>
      <c r="AU1635" s="10">
        <v>0</v>
      </c>
      <c r="AV1635" s="8"/>
    </row>
    <row r="1636" spans="1:48" x14ac:dyDescent="0.25">
      <c r="A1636" s="6">
        <v>11635</v>
      </c>
      <c r="B1636" s="6">
        <v>450295</v>
      </c>
      <c r="C1636" s="6">
        <v>5425181</v>
      </c>
      <c r="D1636" s="205">
        <v>9</v>
      </c>
      <c r="E1636" s="6" t="s">
        <v>212</v>
      </c>
      <c r="F1636" s="6">
        <v>1</v>
      </c>
      <c r="G1636" s="6">
        <v>150</v>
      </c>
      <c r="H1636" s="6">
        <v>150</v>
      </c>
      <c r="I1636" s="6">
        <v>210</v>
      </c>
      <c r="J1636" s="6">
        <f t="shared" si="150"/>
        <v>31500</v>
      </c>
      <c r="K1636" s="6"/>
      <c r="L1636" s="84">
        <f t="shared" si="152"/>
        <v>32142.857142857145</v>
      </c>
      <c r="M1636" s="7"/>
      <c r="N1636" s="7"/>
      <c r="O1636" s="7"/>
      <c r="P1636" s="7"/>
      <c r="Q1636" s="7"/>
      <c r="R1636" s="7"/>
      <c r="S1636" s="119" t="s">
        <v>53</v>
      </c>
      <c r="T1636" s="117">
        <v>1</v>
      </c>
      <c r="U1636" s="10">
        <v>32142.857142857145</v>
      </c>
      <c r="V1636" s="98">
        <f t="shared" si="153"/>
        <v>6.4276605372495791E-5</v>
      </c>
      <c r="W1636" s="119" t="s">
        <v>53</v>
      </c>
      <c r="X1636" s="117">
        <v>1</v>
      </c>
      <c r="Y1636" s="10">
        <v>32142.857142857145</v>
      </c>
      <c r="Z1636" s="98"/>
      <c r="AA1636" s="9">
        <v>973</v>
      </c>
      <c r="AB1636" s="119" t="s">
        <v>53</v>
      </c>
      <c r="AC1636" s="117">
        <v>1</v>
      </c>
      <c r="AD1636" s="10">
        <v>32142.857142857145</v>
      </c>
      <c r="AE1636" s="110">
        <f>(Tabelle1[[#This Row],[gesamter Wärmebedarf unter Berücksichtigung Wirkungsgrad Gasfeuerungsanlage (Gas) '[kWh/a'] 2030]]*0.7)/8760</f>
        <v>2.5684931506849313</v>
      </c>
      <c r="AF1636" s="8">
        <f t="shared" si="151"/>
        <v>6.2141587604349862E-5</v>
      </c>
      <c r="AG1636" s="119" t="s">
        <v>53</v>
      </c>
      <c r="AH1636" s="117">
        <v>1</v>
      </c>
      <c r="AI1636" s="10">
        <v>32142.857142857145</v>
      </c>
      <c r="AJ1636" s="98">
        <f t="shared" si="154"/>
        <v>3.0543324635790393E-5</v>
      </c>
      <c r="AK1636" s="119" t="s">
        <v>54</v>
      </c>
      <c r="AL1636" s="117">
        <v>1</v>
      </c>
      <c r="AM1636" s="10">
        <v>0</v>
      </c>
      <c r="AN1636" s="98"/>
      <c r="AO1636" s="119" t="s">
        <v>54</v>
      </c>
      <c r="AP1636" s="117">
        <v>1</v>
      </c>
      <c r="AQ1636" s="10">
        <v>0</v>
      </c>
      <c r="AR1636" s="98">
        <f t="shared" si="155"/>
        <v>0</v>
      </c>
      <c r="AS1636" s="119" t="s">
        <v>54</v>
      </c>
      <c r="AT1636" s="117">
        <v>1</v>
      </c>
      <c r="AU1636" s="10">
        <v>0</v>
      </c>
      <c r="AV1636" s="8"/>
    </row>
    <row r="1637" spans="1:48" x14ac:dyDescent="0.25">
      <c r="A1637" s="6">
        <v>11636</v>
      </c>
      <c r="B1637" s="6">
        <v>450288</v>
      </c>
      <c r="C1637" s="6">
        <v>5425187</v>
      </c>
      <c r="D1637" s="205">
        <v>8</v>
      </c>
      <c r="E1637" s="75" t="s">
        <v>210</v>
      </c>
      <c r="F1637" s="6">
        <v>6.73</v>
      </c>
      <c r="G1637" s="6">
        <v>70</v>
      </c>
      <c r="H1637" s="6">
        <v>471.1</v>
      </c>
      <c r="I1637" s="6">
        <v>260</v>
      </c>
      <c r="J1637" s="6">
        <f t="shared" si="150"/>
        <v>122486</v>
      </c>
      <c r="K1637" s="6"/>
      <c r="L1637" s="84">
        <f t="shared" si="152"/>
        <v>124985.71428571429</v>
      </c>
      <c r="M1637" s="7"/>
      <c r="N1637" s="7"/>
      <c r="O1637" s="7"/>
      <c r="P1637" s="7"/>
      <c r="Q1637" s="7"/>
      <c r="R1637" s="7"/>
      <c r="S1637" s="119" t="s">
        <v>53</v>
      </c>
      <c r="T1637" s="117">
        <v>6.73</v>
      </c>
      <c r="U1637" s="10">
        <v>124985.71428571429</v>
      </c>
      <c r="V1637" s="98">
        <f t="shared" si="153"/>
        <v>2.4993600906842919E-4</v>
      </c>
      <c r="W1637" s="119" t="s">
        <v>53</v>
      </c>
      <c r="X1637" s="117">
        <v>6.73</v>
      </c>
      <c r="Y1637" s="10">
        <v>124985.71428571429</v>
      </c>
      <c r="Z1637" s="98"/>
      <c r="AA1637" s="9">
        <v>551</v>
      </c>
      <c r="AB1637" s="119" t="s">
        <v>53</v>
      </c>
      <c r="AC1637" s="117">
        <v>6.73</v>
      </c>
      <c r="AD1637" s="10">
        <v>124985.71428571429</v>
      </c>
      <c r="AE1637" s="110">
        <f>(Tabelle1[[#This Row],[gesamter Wärmebedarf unter Berücksichtigung Wirkungsgrad Gasfeuerungsanlage (Gas) '[kWh/a'] 2030]]*0.7)/8760</f>
        <v>9.987442922374429</v>
      </c>
      <c r="AF1637" s="8">
        <f t="shared" si="151"/>
        <v>2.4163411108909198E-4</v>
      </c>
      <c r="AG1637" s="119" t="s">
        <v>53</v>
      </c>
      <c r="AH1637" s="117">
        <v>6.73</v>
      </c>
      <c r="AI1637" s="10">
        <v>124985.71428571429</v>
      </c>
      <c r="AJ1637" s="98">
        <f t="shared" si="154"/>
        <v>1.1876602099490228E-4</v>
      </c>
      <c r="AK1637" s="119" t="s">
        <v>53</v>
      </c>
      <c r="AL1637" s="117">
        <v>6.73</v>
      </c>
      <c r="AM1637" s="10">
        <v>124985.71428571429</v>
      </c>
      <c r="AN1637" s="98"/>
      <c r="AO1637" s="119" t="s">
        <v>53</v>
      </c>
      <c r="AP1637" s="117">
        <v>6.73</v>
      </c>
      <c r="AQ1637" s="10">
        <v>124985.71428571429</v>
      </c>
      <c r="AR1637" s="98">
        <f t="shared" si="155"/>
        <v>1.1876602099490228E-4</v>
      </c>
      <c r="AS1637" s="119" t="s">
        <v>53</v>
      </c>
      <c r="AT1637" s="117">
        <v>6.73</v>
      </c>
      <c r="AU1637" s="10">
        <v>124985.71428571429</v>
      </c>
      <c r="AV1637" s="8"/>
    </row>
    <row r="1638" spans="1:48" x14ac:dyDescent="0.25">
      <c r="A1638" s="6">
        <v>11637</v>
      </c>
      <c r="B1638" s="6">
        <v>450281</v>
      </c>
      <c r="C1638" s="6">
        <v>5425194</v>
      </c>
      <c r="D1638" s="205">
        <v>8</v>
      </c>
      <c r="E1638" s="6" t="s">
        <v>212</v>
      </c>
      <c r="F1638" s="6">
        <v>1</v>
      </c>
      <c r="G1638" s="6">
        <v>150</v>
      </c>
      <c r="H1638" s="6">
        <v>150</v>
      </c>
      <c r="I1638" s="6">
        <v>110</v>
      </c>
      <c r="J1638" s="6">
        <f t="shared" si="150"/>
        <v>16500</v>
      </c>
      <c r="K1638" s="6"/>
      <c r="L1638" s="84">
        <f t="shared" si="152"/>
        <v>16836.734693877552</v>
      </c>
      <c r="M1638" s="7"/>
      <c r="N1638" s="7"/>
      <c r="O1638" s="7"/>
      <c r="P1638" s="7"/>
      <c r="Q1638" s="7"/>
      <c r="R1638" s="7"/>
      <c r="S1638" s="119" t="s">
        <v>53</v>
      </c>
      <c r="T1638" s="117">
        <v>1</v>
      </c>
      <c r="U1638" s="10">
        <v>16836.734693877552</v>
      </c>
      <c r="V1638" s="98">
        <f t="shared" si="153"/>
        <v>3.3668698052259696E-5</v>
      </c>
      <c r="W1638" s="119" t="s">
        <v>53</v>
      </c>
      <c r="X1638" s="117">
        <v>1</v>
      </c>
      <c r="Y1638" s="10">
        <v>16836.734693877552</v>
      </c>
      <c r="Z1638" s="98"/>
      <c r="AA1638" s="9">
        <v>976</v>
      </c>
      <c r="AB1638" s="119" t="s">
        <v>53</v>
      </c>
      <c r="AC1638" s="117">
        <v>1</v>
      </c>
      <c r="AD1638" s="10">
        <v>16836.734693877552</v>
      </c>
      <c r="AE1638" s="110">
        <f>(Tabelle1[[#This Row],[gesamter Wärmebedarf unter Berücksichtigung Wirkungsgrad Gasfeuerungsanlage (Gas) '[kWh/a'] 2030]]*0.7)/8760</f>
        <v>1.3454011741682974</v>
      </c>
      <c r="AF1638" s="8">
        <f t="shared" si="151"/>
        <v>3.2550355411802309E-5</v>
      </c>
      <c r="AG1638" s="119" t="s">
        <v>53</v>
      </c>
      <c r="AH1638" s="117">
        <v>1</v>
      </c>
      <c r="AI1638" s="10">
        <v>16836.734693877552</v>
      </c>
      <c r="AJ1638" s="98">
        <f t="shared" si="154"/>
        <v>1.599888433303306E-5</v>
      </c>
      <c r="AK1638" s="119" t="s">
        <v>53</v>
      </c>
      <c r="AL1638" s="117">
        <v>1</v>
      </c>
      <c r="AM1638" s="10">
        <v>16836.734693877552</v>
      </c>
      <c r="AN1638" s="98"/>
      <c r="AO1638" s="119" t="s">
        <v>53</v>
      </c>
      <c r="AP1638" s="117">
        <v>1</v>
      </c>
      <c r="AQ1638" s="10">
        <v>16836.734693877552</v>
      </c>
      <c r="AR1638" s="98">
        <f t="shared" si="155"/>
        <v>1.599888433303306E-5</v>
      </c>
      <c r="AS1638" s="119" t="s">
        <v>54</v>
      </c>
      <c r="AT1638" s="117">
        <v>1</v>
      </c>
      <c r="AU1638" s="10">
        <v>0</v>
      </c>
      <c r="AV1638" s="8"/>
    </row>
    <row r="1639" spans="1:48" x14ac:dyDescent="0.25">
      <c r="A1639" s="6">
        <v>11638</v>
      </c>
      <c r="B1639" s="6">
        <v>450273</v>
      </c>
      <c r="C1639" s="6">
        <v>5425200</v>
      </c>
      <c r="D1639" s="205">
        <v>8</v>
      </c>
      <c r="E1639" s="6" t="s">
        <v>212</v>
      </c>
      <c r="F1639" s="6">
        <v>1</v>
      </c>
      <c r="G1639" s="6">
        <v>150</v>
      </c>
      <c r="H1639" s="6">
        <v>150</v>
      </c>
      <c r="I1639" s="6">
        <v>130</v>
      </c>
      <c r="J1639" s="6">
        <f t="shared" si="150"/>
        <v>19500</v>
      </c>
      <c r="K1639" s="6"/>
      <c r="L1639" s="84">
        <f t="shared" si="152"/>
        <v>19897.959183673469</v>
      </c>
      <c r="M1639" s="7"/>
      <c r="N1639" s="7"/>
      <c r="O1639" s="7"/>
      <c r="P1639" s="7"/>
      <c r="Q1639" s="7"/>
      <c r="R1639" s="7"/>
      <c r="S1639" s="119" t="s">
        <v>53</v>
      </c>
      <c r="T1639" s="117">
        <v>1</v>
      </c>
      <c r="U1639" s="10">
        <v>19897.959183673469</v>
      </c>
      <c r="V1639" s="98">
        <f t="shared" si="153"/>
        <v>3.9790279516306914E-5</v>
      </c>
      <c r="W1639" s="119" t="s">
        <v>53</v>
      </c>
      <c r="X1639" s="117">
        <v>1</v>
      </c>
      <c r="Y1639" s="10">
        <v>19897.959183673469</v>
      </c>
      <c r="Z1639" s="98"/>
      <c r="AA1639" s="9">
        <v>636</v>
      </c>
      <c r="AB1639" s="119" t="s">
        <v>53</v>
      </c>
      <c r="AC1639" s="117">
        <v>1</v>
      </c>
      <c r="AD1639" s="10">
        <v>19897.959183673469</v>
      </c>
      <c r="AE1639" s="110">
        <f>(Tabelle1[[#This Row],[gesamter Wärmebedarf unter Berücksichtigung Wirkungsgrad Gasfeuerungsanlage (Gas) '[kWh/a'] 2030]]*0.7)/8760</f>
        <v>1.5900195694716242</v>
      </c>
      <c r="AF1639" s="8">
        <f t="shared" si="151"/>
        <v>3.8468601850311814E-5</v>
      </c>
      <c r="AG1639" s="119" t="s">
        <v>53</v>
      </c>
      <c r="AH1639" s="117">
        <v>1</v>
      </c>
      <c r="AI1639" s="10">
        <v>19897.959183673469</v>
      </c>
      <c r="AJ1639" s="98">
        <f t="shared" si="154"/>
        <v>1.8907772393584524E-5</v>
      </c>
      <c r="AK1639" s="119" t="s">
        <v>53</v>
      </c>
      <c r="AL1639" s="117">
        <v>1</v>
      </c>
      <c r="AM1639" s="10">
        <v>19897.959183673469</v>
      </c>
      <c r="AN1639" s="98"/>
      <c r="AO1639" s="119" t="s">
        <v>53</v>
      </c>
      <c r="AP1639" s="117">
        <v>1</v>
      </c>
      <c r="AQ1639" s="10">
        <v>19897.959183673469</v>
      </c>
      <c r="AR1639" s="98">
        <f t="shared" si="155"/>
        <v>1.8907772393584524E-5</v>
      </c>
      <c r="AS1639" s="119" t="s">
        <v>53</v>
      </c>
      <c r="AT1639" s="117">
        <v>1</v>
      </c>
      <c r="AU1639" s="10">
        <v>19897.959183673469</v>
      </c>
      <c r="AV1639" s="8"/>
    </row>
    <row r="1640" spans="1:48" x14ac:dyDescent="0.25">
      <c r="A1640" s="6">
        <v>11639</v>
      </c>
      <c r="B1640" s="6">
        <v>450257</v>
      </c>
      <c r="C1640" s="6">
        <v>5425244</v>
      </c>
      <c r="D1640" s="205">
        <v>19</v>
      </c>
      <c r="E1640" s="6" t="s">
        <v>212</v>
      </c>
      <c r="F1640" s="6">
        <v>1</v>
      </c>
      <c r="G1640" s="6">
        <v>150</v>
      </c>
      <c r="H1640" s="6">
        <v>150</v>
      </c>
      <c r="I1640" s="6">
        <v>200</v>
      </c>
      <c r="J1640" s="6">
        <f t="shared" si="150"/>
        <v>30000</v>
      </c>
      <c r="K1640" s="6"/>
      <c r="L1640" s="84">
        <f t="shared" si="152"/>
        <v>30612.244897959183</v>
      </c>
      <c r="M1640" s="7"/>
      <c r="N1640" s="7"/>
      <c r="O1640" s="7"/>
      <c r="P1640" s="7"/>
      <c r="Q1640" s="7"/>
      <c r="R1640" s="7"/>
      <c r="S1640" s="119" t="s">
        <v>53</v>
      </c>
      <c r="T1640" s="117">
        <v>1</v>
      </c>
      <c r="U1640" s="10">
        <v>30612.244897959183</v>
      </c>
      <c r="V1640" s="98">
        <f t="shared" si="153"/>
        <v>6.1215814640472175E-5</v>
      </c>
      <c r="W1640" s="119" t="s">
        <v>53</v>
      </c>
      <c r="X1640" s="117">
        <v>1</v>
      </c>
      <c r="Y1640" s="10">
        <v>30612.244897959183</v>
      </c>
      <c r="Z1640" s="98"/>
      <c r="AA1640" s="9">
        <v>786</v>
      </c>
      <c r="AB1640" s="119" t="s">
        <v>53</v>
      </c>
      <c r="AC1640" s="117">
        <v>1</v>
      </c>
      <c r="AD1640" s="10">
        <v>30612.244897959183</v>
      </c>
      <c r="AE1640" s="110">
        <f>(Tabelle1[[#This Row],[gesamter Wärmebedarf unter Berücksichtigung Wirkungsgrad Gasfeuerungsanlage (Gas) '[kWh/a'] 2030]]*0.7)/8760</f>
        <v>2.4461839530332679</v>
      </c>
      <c r="AF1640" s="8">
        <f t="shared" si="151"/>
        <v>5.9182464385095113E-5</v>
      </c>
      <c r="AG1640" s="119" t="s">
        <v>53</v>
      </c>
      <c r="AH1640" s="117">
        <v>1</v>
      </c>
      <c r="AI1640" s="10">
        <v>30612.244897959183</v>
      </c>
      <c r="AJ1640" s="98">
        <f t="shared" si="154"/>
        <v>2.9088880605514649E-5</v>
      </c>
      <c r="AK1640" s="119" t="s">
        <v>54</v>
      </c>
      <c r="AL1640" s="117">
        <v>1</v>
      </c>
      <c r="AM1640" s="10">
        <v>0</v>
      </c>
      <c r="AN1640" s="98"/>
      <c r="AO1640" s="119" t="s">
        <v>54</v>
      </c>
      <c r="AP1640" s="117">
        <v>1</v>
      </c>
      <c r="AQ1640" s="10">
        <v>0</v>
      </c>
      <c r="AR1640" s="98">
        <f t="shared" si="155"/>
        <v>0</v>
      </c>
      <c r="AS1640" s="119" t="s">
        <v>54</v>
      </c>
      <c r="AT1640" s="117">
        <v>1</v>
      </c>
      <c r="AU1640" s="10">
        <v>0</v>
      </c>
      <c r="AV1640" s="8"/>
    </row>
    <row r="1641" spans="1:48" x14ac:dyDescent="0.25">
      <c r="A1641" s="6">
        <v>11640</v>
      </c>
      <c r="B1641" s="6">
        <v>450261</v>
      </c>
      <c r="C1641" s="6">
        <v>5425250</v>
      </c>
      <c r="D1641" s="205">
        <v>19</v>
      </c>
      <c r="E1641" s="6" t="s">
        <v>212</v>
      </c>
      <c r="F1641" s="6">
        <v>1</v>
      </c>
      <c r="G1641" s="6">
        <v>150</v>
      </c>
      <c r="H1641" s="6">
        <v>150</v>
      </c>
      <c r="I1641" s="6">
        <v>170</v>
      </c>
      <c r="J1641" s="6">
        <f t="shared" si="150"/>
        <v>25500</v>
      </c>
      <c r="K1641" s="6"/>
      <c r="L1641" s="84">
        <f t="shared" si="152"/>
        <v>26020.408163265307</v>
      </c>
      <c r="M1641" s="7"/>
      <c r="N1641" s="7"/>
      <c r="O1641" s="7"/>
      <c r="P1641" s="7"/>
      <c r="Q1641" s="7"/>
      <c r="R1641" s="7"/>
      <c r="S1641" s="119" t="s">
        <v>54</v>
      </c>
      <c r="T1641" s="117">
        <v>1</v>
      </c>
      <c r="U1641" s="10">
        <v>0</v>
      </c>
      <c r="V1641" s="98">
        <f t="shared" si="153"/>
        <v>0</v>
      </c>
      <c r="W1641" s="119" t="s">
        <v>54</v>
      </c>
      <c r="X1641" s="117">
        <v>1</v>
      </c>
      <c r="Y1641" s="10">
        <v>0</v>
      </c>
      <c r="Z1641" s="98"/>
      <c r="AA1641" s="9">
        <v>1353</v>
      </c>
      <c r="AB1641" s="119" t="s">
        <v>54</v>
      </c>
      <c r="AC1641" s="117">
        <v>1</v>
      </c>
      <c r="AD1641" s="10">
        <v>0</v>
      </c>
      <c r="AE1641" s="110">
        <f>(Tabelle1[[#This Row],[gesamter Wärmebedarf unter Berücksichtigung Wirkungsgrad Gasfeuerungsanlage (Gas) '[kWh/a'] 2030]]*0.7)/8760</f>
        <v>0</v>
      </c>
      <c r="AF1641" s="8">
        <f t="shared" si="151"/>
        <v>0</v>
      </c>
      <c r="AG1641" s="119" t="s">
        <v>54</v>
      </c>
      <c r="AH1641" s="117">
        <v>1</v>
      </c>
      <c r="AI1641" s="10">
        <v>0</v>
      </c>
      <c r="AJ1641" s="98">
        <f t="shared" si="154"/>
        <v>0</v>
      </c>
      <c r="AK1641" s="119" t="s">
        <v>54</v>
      </c>
      <c r="AL1641" s="117">
        <v>1</v>
      </c>
      <c r="AM1641" s="10">
        <v>0</v>
      </c>
      <c r="AN1641" s="98"/>
      <c r="AO1641" s="119" t="s">
        <v>54</v>
      </c>
      <c r="AP1641" s="117">
        <v>1</v>
      </c>
      <c r="AQ1641" s="10">
        <v>0</v>
      </c>
      <c r="AR1641" s="98">
        <f t="shared" si="155"/>
        <v>0</v>
      </c>
      <c r="AS1641" s="119" t="s">
        <v>54</v>
      </c>
      <c r="AT1641" s="117">
        <v>1</v>
      </c>
      <c r="AU1641" s="10">
        <v>0</v>
      </c>
      <c r="AV1641" s="8"/>
    </row>
    <row r="1642" spans="1:48" x14ac:dyDescent="0.25">
      <c r="A1642" s="6">
        <v>11641</v>
      </c>
      <c r="B1642" s="6">
        <v>450273</v>
      </c>
      <c r="C1642" s="6">
        <v>5425260</v>
      </c>
      <c r="D1642" s="205">
        <v>18</v>
      </c>
      <c r="E1642" s="6" t="s">
        <v>212</v>
      </c>
      <c r="F1642" s="6">
        <v>1</v>
      </c>
      <c r="G1642" s="6">
        <v>150</v>
      </c>
      <c r="H1642" s="6">
        <v>150</v>
      </c>
      <c r="I1642" s="6">
        <v>260</v>
      </c>
      <c r="J1642" s="6">
        <f t="shared" si="150"/>
        <v>39000</v>
      </c>
      <c r="K1642" s="6"/>
      <c r="L1642" s="84">
        <f t="shared" si="152"/>
        <v>39795.918367346938</v>
      </c>
      <c r="M1642" s="7"/>
      <c r="N1642" s="7"/>
      <c r="O1642" s="7"/>
      <c r="P1642" s="7"/>
      <c r="Q1642" s="7"/>
      <c r="R1642" s="7"/>
      <c r="S1642" s="119" t="s">
        <v>53</v>
      </c>
      <c r="T1642" s="117">
        <v>1</v>
      </c>
      <c r="U1642" s="10">
        <v>39795.918367346938</v>
      </c>
      <c r="V1642" s="98">
        <f t="shared" si="153"/>
        <v>7.9580559032613827E-5</v>
      </c>
      <c r="W1642" s="119" t="s">
        <v>53</v>
      </c>
      <c r="X1642" s="117">
        <v>1</v>
      </c>
      <c r="Y1642" s="10">
        <v>39795.918367346938</v>
      </c>
      <c r="Z1642" s="98"/>
      <c r="AA1642" s="9">
        <v>1402</v>
      </c>
      <c r="AB1642" s="119" t="s">
        <v>53</v>
      </c>
      <c r="AC1642" s="117">
        <v>1</v>
      </c>
      <c r="AD1642" s="10">
        <v>39795.918367346938</v>
      </c>
      <c r="AE1642" s="110">
        <f>(Tabelle1[[#This Row],[gesamter Wärmebedarf unter Berücksichtigung Wirkungsgrad Gasfeuerungsanlage (Gas) '[kWh/a'] 2030]]*0.7)/8760</f>
        <v>3.1800391389432483</v>
      </c>
      <c r="AF1642" s="8">
        <f t="shared" si="151"/>
        <v>7.6937203700623628E-5</v>
      </c>
      <c r="AG1642" s="119" t="s">
        <v>53</v>
      </c>
      <c r="AH1642" s="117">
        <v>1</v>
      </c>
      <c r="AI1642" s="10">
        <v>39795.918367346938</v>
      </c>
      <c r="AJ1642" s="98">
        <f t="shared" si="154"/>
        <v>3.7815544787169047E-5</v>
      </c>
      <c r="AK1642" s="119" t="s">
        <v>53</v>
      </c>
      <c r="AL1642" s="117">
        <v>1</v>
      </c>
      <c r="AM1642" s="10">
        <v>39795.918367346938</v>
      </c>
      <c r="AN1642" s="98"/>
      <c r="AO1642" s="119" t="s">
        <v>53</v>
      </c>
      <c r="AP1642" s="117">
        <v>1</v>
      </c>
      <c r="AQ1642" s="10">
        <v>39795.918367346938</v>
      </c>
      <c r="AR1642" s="98">
        <f t="shared" si="155"/>
        <v>3.7815544787169047E-5</v>
      </c>
      <c r="AS1642" s="119" t="s">
        <v>53</v>
      </c>
      <c r="AT1642" s="117">
        <v>1</v>
      </c>
      <c r="AU1642" s="10">
        <v>39795.918367346938</v>
      </c>
      <c r="AV1642" s="8"/>
    </row>
    <row r="1643" spans="1:48" x14ac:dyDescent="0.25">
      <c r="A1643" s="6">
        <v>11642</v>
      </c>
      <c r="B1643" s="6">
        <v>450300</v>
      </c>
      <c r="C1643" s="6">
        <v>5425224</v>
      </c>
      <c r="D1643" s="205">
        <v>12</v>
      </c>
      <c r="E1643" s="6" t="s">
        <v>212</v>
      </c>
      <c r="F1643" s="6">
        <v>1</v>
      </c>
      <c r="G1643" s="6">
        <v>150</v>
      </c>
      <c r="H1643" s="6">
        <v>150</v>
      </c>
      <c r="I1643" s="6">
        <v>170</v>
      </c>
      <c r="J1643" s="6">
        <f t="shared" si="150"/>
        <v>25500</v>
      </c>
      <c r="K1643" s="6"/>
      <c r="L1643" s="84">
        <f t="shared" si="152"/>
        <v>26020.408163265307</v>
      </c>
      <c r="M1643" s="7"/>
      <c r="N1643" s="7"/>
      <c r="O1643" s="7"/>
      <c r="P1643" s="7"/>
      <c r="Q1643" s="7"/>
      <c r="R1643" s="7"/>
      <c r="S1643" s="119" t="s">
        <v>53</v>
      </c>
      <c r="T1643" s="117">
        <v>1</v>
      </c>
      <c r="U1643" s="10">
        <v>26020.408163265307</v>
      </c>
      <c r="V1643" s="98">
        <f t="shared" si="153"/>
        <v>5.2033442444401349E-5</v>
      </c>
      <c r="W1643" s="119" t="s">
        <v>53</v>
      </c>
      <c r="X1643" s="117">
        <v>1</v>
      </c>
      <c r="Y1643" s="10">
        <v>26020.408163265307</v>
      </c>
      <c r="Z1643" s="98"/>
      <c r="AA1643" s="9">
        <v>868</v>
      </c>
      <c r="AB1643" s="119" t="s">
        <v>53</v>
      </c>
      <c r="AC1643" s="117">
        <v>1</v>
      </c>
      <c r="AD1643" s="10">
        <v>26020.408163265307</v>
      </c>
      <c r="AE1643" s="110">
        <f>(Tabelle1[[#This Row],[gesamter Wärmebedarf unter Berücksichtigung Wirkungsgrad Gasfeuerungsanlage (Gas) '[kWh/a'] 2030]]*0.7)/8760</f>
        <v>2.0792563600782779</v>
      </c>
      <c r="AF1643" s="8">
        <f t="shared" si="151"/>
        <v>5.0305094727330838E-5</v>
      </c>
      <c r="AG1643" s="119" t="s">
        <v>53</v>
      </c>
      <c r="AH1643" s="117">
        <v>1</v>
      </c>
      <c r="AI1643" s="10">
        <v>26020.408163265307</v>
      </c>
      <c r="AJ1643" s="98">
        <f t="shared" si="154"/>
        <v>2.4725548514687455E-5</v>
      </c>
      <c r="AK1643" s="119" t="s">
        <v>54</v>
      </c>
      <c r="AL1643" s="117">
        <v>1</v>
      </c>
      <c r="AM1643" s="10">
        <v>0</v>
      </c>
      <c r="AN1643" s="98"/>
      <c r="AO1643" s="119" t="s">
        <v>54</v>
      </c>
      <c r="AP1643" s="117">
        <v>1</v>
      </c>
      <c r="AQ1643" s="10">
        <v>0</v>
      </c>
      <c r="AR1643" s="98">
        <f t="shared" si="155"/>
        <v>0</v>
      </c>
      <c r="AS1643" s="119" t="s">
        <v>54</v>
      </c>
      <c r="AT1643" s="117">
        <v>1</v>
      </c>
      <c r="AU1643" s="10">
        <v>0</v>
      </c>
      <c r="AV1643" s="8"/>
    </row>
    <row r="1644" spans="1:48" x14ac:dyDescent="0.25">
      <c r="A1644" s="6">
        <v>11643</v>
      </c>
      <c r="B1644" s="6">
        <v>450309</v>
      </c>
      <c r="C1644" s="6">
        <v>5425220</v>
      </c>
      <c r="D1644" s="205">
        <v>9</v>
      </c>
      <c r="E1644" s="75" t="s">
        <v>210</v>
      </c>
      <c r="F1644" s="6">
        <v>6.73</v>
      </c>
      <c r="G1644" s="6">
        <v>70</v>
      </c>
      <c r="H1644" s="6">
        <v>471.1</v>
      </c>
      <c r="I1644" s="6">
        <v>250</v>
      </c>
      <c r="J1644" s="6">
        <f t="shared" si="150"/>
        <v>117775</v>
      </c>
      <c r="K1644" s="6"/>
      <c r="L1644" s="84">
        <f t="shared" si="152"/>
        <v>120178.57142857143</v>
      </c>
      <c r="M1644" s="7"/>
      <c r="N1644" s="7"/>
      <c r="O1644" s="7"/>
      <c r="P1644" s="7"/>
      <c r="Q1644" s="7"/>
      <c r="R1644" s="7"/>
      <c r="S1644" s="119" t="s">
        <v>53</v>
      </c>
      <c r="T1644" s="117">
        <v>6.73</v>
      </c>
      <c r="U1644" s="10">
        <v>120178.57142857143</v>
      </c>
      <c r="V1644" s="98">
        <f t="shared" si="153"/>
        <v>2.4032308564272037E-4</v>
      </c>
      <c r="W1644" s="119" t="s">
        <v>53</v>
      </c>
      <c r="X1644" s="117">
        <v>6.73</v>
      </c>
      <c r="Y1644" s="10">
        <v>120178.57142857143</v>
      </c>
      <c r="Z1644" s="98"/>
      <c r="AA1644" s="9">
        <v>328</v>
      </c>
      <c r="AB1644" s="119" t="s">
        <v>53</v>
      </c>
      <c r="AC1644" s="117">
        <v>6.73</v>
      </c>
      <c r="AD1644" s="10">
        <v>120178.57142857143</v>
      </c>
      <c r="AE1644" s="110">
        <f>(Tabelle1[[#This Row],[gesamter Wärmebedarf unter Berücksichtigung Wirkungsgrad Gasfeuerungsanlage (Gas) '[kWh/a'] 2030]]*0.7)/8760</f>
        <v>9.6033105022831045</v>
      </c>
      <c r="AF1644" s="8">
        <f t="shared" si="151"/>
        <v>2.3234049143181919E-4</v>
      </c>
      <c r="AG1644" s="119" t="s">
        <v>53</v>
      </c>
      <c r="AH1644" s="117">
        <v>6.73</v>
      </c>
      <c r="AI1644" s="10">
        <v>120178.57142857143</v>
      </c>
      <c r="AJ1644" s="98">
        <f t="shared" si="154"/>
        <v>1.1419809711048295E-4</v>
      </c>
      <c r="AK1644" s="119" t="s">
        <v>53</v>
      </c>
      <c r="AL1644" s="117">
        <v>6.73</v>
      </c>
      <c r="AM1644" s="10">
        <v>120178.57142857143</v>
      </c>
      <c r="AN1644" s="98"/>
      <c r="AO1644" s="119" t="s">
        <v>53</v>
      </c>
      <c r="AP1644" s="117">
        <v>6.73</v>
      </c>
      <c r="AQ1644" s="10">
        <v>120178.57142857143</v>
      </c>
      <c r="AR1644" s="98">
        <f t="shared" si="155"/>
        <v>1.1419809711048295E-4</v>
      </c>
      <c r="AS1644" s="119" t="s">
        <v>54</v>
      </c>
      <c r="AT1644" s="117">
        <v>6.73</v>
      </c>
      <c r="AU1644" s="10">
        <v>0</v>
      </c>
      <c r="AV1644" s="8"/>
    </row>
    <row r="1645" spans="1:48" x14ac:dyDescent="0.25">
      <c r="A1645" s="6">
        <v>11644</v>
      </c>
      <c r="B1645" s="6">
        <v>450317</v>
      </c>
      <c r="C1645" s="6">
        <v>5425213</v>
      </c>
      <c r="D1645" s="205">
        <v>10</v>
      </c>
      <c r="E1645" s="6" t="s">
        <v>212</v>
      </c>
      <c r="F1645" s="6">
        <v>1</v>
      </c>
      <c r="G1645" s="6">
        <v>150</v>
      </c>
      <c r="H1645" s="6">
        <v>150</v>
      </c>
      <c r="I1645" s="6">
        <v>230</v>
      </c>
      <c r="J1645" s="6">
        <f t="shared" si="150"/>
        <v>34500</v>
      </c>
      <c r="K1645" s="6"/>
      <c r="L1645" s="84">
        <f t="shared" si="152"/>
        <v>35204.081632653062</v>
      </c>
      <c r="M1645" s="7"/>
      <c r="N1645" s="7"/>
      <c r="O1645" s="7"/>
      <c r="P1645" s="7"/>
      <c r="Q1645" s="7"/>
      <c r="R1645" s="7"/>
      <c r="S1645" s="119" t="s">
        <v>53</v>
      </c>
      <c r="T1645" s="117">
        <v>1</v>
      </c>
      <c r="U1645" s="10">
        <v>35204.081632653062</v>
      </c>
      <c r="V1645" s="98">
        <f t="shared" si="153"/>
        <v>7.0398186836542994E-5</v>
      </c>
      <c r="W1645" s="119" t="s">
        <v>53</v>
      </c>
      <c r="X1645" s="117">
        <v>1</v>
      </c>
      <c r="Y1645" s="10">
        <v>35204.081632653062</v>
      </c>
      <c r="Z1645" s="98"/>
      <c r="AA1645" s="9">
        <v>616</v>
      </c>
      <c r="AB1645" s="119" t="s">
        <v>53</v>
      </c>
      <c r="AC1645" s="117">
        <v>1</v>
      </c>
      <c r="AD1645" s="10">
        <v>35204.081632653062</v>
      </c>
      <c r="AE1645" s="110">
        <f>(Tabelle1[[#This Row],[gesamter Wärmebedarf unter Berücksichtigung Wirkungsgrad Gasfeuerungsanlage (Gas) '[kWh/a'] 2030]]*0.7)/8760</f>
        <v>2.8131115459882583</v>
      </c>
      <c r="AF1645" s="8">
        <f t="shared" si="151"/>
        <v>6.8059834042859374E-5</v>
      </c>
      <c r="AG1645" s="119" t="s">
        <v>53</v>
      </c>
      <c r="AH1645" s="117">
        <v>1</v>
      </c>
      <c r="AI1645" s="10">
        <v>35204.081632653062</v>
      </c>
      <c r="AJ1645" s="98">
        <f t="shared" si="154"/>
        <v>3.3452212696341853E-5</v>
      </c>
      <c r="AK1645" s="119" t="s">
        <v>53</v>
      </c>
      <c r="AL1645" s="117">
        <v>1</v>
      </c>
      <c r="AM1645" s="10">
        <v>35204.081632653062</v>
      </c>
      <c r="AN1645" s="98"/>
      <c r="AO1645" s="119" t="s">
        <v>53</v>
      </c>
      <c r="AP1645" s="117">
        <v>1</v>
      </c>
      <c r="AQ1645" s="10">
        <v>35204.081632653062</v>
      </c>
      <c r="AR1645" s="98">
        <f t="shared" si="155"/>
        <v>3.3452212696341853E-5</v>
      </c>
      <c r="AS1645" s="119" t="s">
        <v>54</v>
      </c>
      <c r="AT1645" s="117">
        <v>1</v>
      </c>
      <c r="AU1645" s="10">
        <v>0</v>
      </c>
      <c r="AV1645" s="8"/>
    </row>
    <row r="1646" spans="1:48" x14ac:dyDescent="0.25">
      <c r="A1646" s="6">
        <v>11645</v>
      </c>
      <c r="B1646" s="6">
        <v>450325</v>
      </c>
      <c r="C1646" s="6">
        <v>5425206</v>
      </c>
      <c r="D1646" s="205">
        <v>10</v>
      </c>
      <c r="E1646" s="6" t="s">
        <v>195</v>
      </c>
      <c r="F1646" s="6">
        <v>1</v>
      </c>
      <c r="G1646" s="6">
        <v>90</v>
      </c>
      <c r="H1646" s="6">
        <v>90</v>
      </c>
      <c r="I1646" s="6">
        <v>290</v>
      </c>
      <c r="J1646" s="6">
        <f t="shared" si="150"/>
        <v>26100</v>
      </c>
      <c r="K1646" s="6"/>
      <c r="L1646" s="84">
        <f t="shared" si="152"/>
        <v>26632.65306122449</v>
      </c>
      <c r="M1646" s="7"/>
      <c r="N1646" s="7"/>
      <c r="O1646" s="7"/>
      <c r="P1646" s="7"/>
      <c r="Q1646" s="7"/>
      <c r="R1646" s="7"/>
      <c r="S1646" s="119" t="s">
        <v>53</v>
      </c>
      <c r="T1646" s="117">
        <v>1</v>
      </c>
      <c r="U1646" s="10">
        <v>26632.65306122449</v>
      </c>
      <c r="V1646" s="98">
        <f t="shared" si="153"/>
        <v>5.3257758737210791E-5</v>
      </c>
      <c r="W1646" s="119" t="s">
        <v>53</v>
      </c>
      <c r="X1646" s="117">
        <v>1</v>
      </c>
      <c r="Y1646" s="10">
        <v>26632.65306122449</v>
      </c>
      <c r="Z1646" s="98"/>
      <c r="AA1646" s="9">
        <v>332</v>
      </c>
      <c r="AB1646" s="119" t="s">
        <v>53</v>
      </c>
      <c r="AC1646" s="117">
        <v>1</v>
      </c>
      <c r="AD1646" s="10">
        <v>26632.65306122449</v>
      </c>
      <c r="AE1646" s="110">
        <f>(Tabelle1[[#This Row],[gesamter Wärmebedarf unter Berücksichtigung Wirkungsgrad Gasfeuerungsanlage (Gas) '[kWh/a'] 2030]]*0.7)/8760</f>
        <v>2.1281800391389432</v>
      </c>
      <c r="AF1646" s="8">
        <f t="shared" si="151"/>
        <v>5.1488744015032742E-5</v>
      </c>
      <c r="AG1646" s="119" t="s">
        <v>53</v>
      </c>
      <c r="AH1646" s="117">
        <v>1</v>
      </c>
      <c r="AI1646" s="10">
        <v>26632.65306122449</v>
      </c>
      <c r="AJ1646" s="98">
        <f t="shared" si="154"/>
        <v>2.5307326126797751E-5</v>
      </c>
      <c r="AK1646" s="119" t="s">
        <v>54</v>
      </c>
      <c r="AL1646" s="117">
        <v>1</v>
      </c>
      <c r="AM1646" s="10">
        <v>0</v>
      </c>
      <c r="AN1646" s="98"/>
      <c r="AO1646" s="119" t="s">
        <v>54</v>
      </c>
      <c r="AP1646" s="117">
        <v>1</v>
      </c>
      <c r="AQ1646" s="10">
        <v>0</v>
      </c>
      <c r="AR1646" s="98">
        <f t="shared" si="155"/>
        <v>0</v>
      </c>
      <c r="AS1646" s="119" t="s">
        <v>54</v>
      </c>
      <c r="AT1646" s="117">
        <v>1</v>
      </c>
      <c r="AU1646" s="10">
        <v>0</v>
      </c>
      <c r="AV1646" s="8"/>
    </row>
    <row r="1647" spans="1:48" x14ac:dyDescent="0.25">
      <c r="A1647" s="6">
        <v>11646</v>
      </c>
      <c r="B1647" s="6">
        <v>450285</v>
      </c>
      <c r="C1647" s="6">
        <v>5425274</v>
      </c>
      <c r="D1647" s="205">
        <v>16</v>
      </c>
      <c r="E1647" s="6" t="s">
        <v>195</v>
      </c>
      <c r="F1647" s="6">
        <v>1</v>
      </c>
      <c r="G1647" s="6">
        <v>90</v>
      </c>
      <c r="H1647" s="6">
        <v>90</v>
      </c>
      <c r="I1647" s="6">
        <v>30</v>
      </c>
      <c r="J1647" s="6">
        <f t="shared" si="150"/>
        <v>2700</v>
      </c>
      <c r="K1647" s="6"/>
      <c r="L1647" s="84">
        <f t="shared" si="152"/>
        <v>2755.1020408163267</v>
      </c>
      <c r="M1647" s="7"/>
      <c r="N1647" s="7"/>
      <c r="O1647" s="7"/>
      <c r="P1647" s="7"/>
      <c r="Q1647" s="7"/>
      <c r="R1647" s="7"/>
      <c r="S1647" s="119" t="s">
        <v>53</v>
      </c>
      <c r="T1647" s="117">
        <v>1</v>
      </c>
      <c r="U1647" s="10">
        <v>2755.1020408163267</v>
      </c>
      <c r="V1647" s="98">
        <f t="shared" si="153"/>
        <v>5.5094233176424964E-6</v>
      </c>
      <c r="W1647" s="119" t="s">
        <v>53</v>
      </c>
      <c r="X1647" s="117">
        <v>1</v>
      </c>
      <c r="Y1647" s="10">
        <v>2755.1020408163267</v>
      </c>
      <c r="Z1647" s="98"/>
      <c r="AA1647" s="9">
        <v>68</v>
      </c>
      <c r="AB1647" s="119" t="s">
        <v>53</v>
      </c>
      <c r="AC1647" s="117">
        <v>1</v>
      </c>
      <c r="AD1647" s="10">
        <v>2755.1020408163267</v>
      </c>
      <c r="AE1647" s="110">
        <f>(Tabelle1[[#This Row],[gesamter Wärmebedarf unter Berücksichtigung Wirkungsgrad Gasfeuerungsanlage (Gas) '[kWh/a'] 2030]]*0.7)/8760</f>
        <v>0.22015655577299414</v>
      </c>
      <c r="AF1647" s="8">
        <f t="shared" si="151"/>
        <v>5.3264217946585601E-6</v>
      </c>
      <c r="AG1647" s="119" t="s">
        <v>53</v>
      </c>
      <c r="AH1647" s="117">
        <v>1</v>
      </c>
      <c r="AI1647" s="10">
        <v>2755.1020408163267</v>
      </c>
      <c r="AJ1647" s="98">
        <f t="shared" si="154"/>
        <v>2.6179992544963192E-6</v>
      </c>
      <c r="AK1647" s="119" t="s">
        <v>53</v>
      </c>
      <c r="AL1647" s="117">
        <v>1</v>
      </c>
      <c r="AM1647" s="10">
        <v>2755.1020408163267</v>
      </c>
      <c r="AN1647" s="98"/>
      <c r="AO1647" s="119" t="s">
        <v>53</v>
      </c>
      <c r="AP1647" s="117">
        <v>1</v>
      </c>
      <c r="AQ1647" s="10">
        <v>2755.1020408163267</v>
      </c>
      <c r="AR1647" s="98">
        <f t="shared" si="155"/>
        <v>2.6179992544963192E-6</v>
      </c>
      <c r="AS1647" s="119" t="s">
        <v>54</v>
      </c>
      <c r="AT1647" s="117">
        <v>1</v>
      </c>
      <c r="AU1647" s="10">
        <v>0</v>
      </c>
      <c r="AV1647" s="8"/>
    </row>
    <row r="1648" spans="1:48" x14ac:dyDescent="0.25">
      <c r="A1648" s="6">
        <v>11647</v>
      </c>
      <c r="B1648" s="6">
        <v>450297</v>
      </c>
      <c r="C1648" s="6">
        <v>5425287</v>
      </c>
      <c r="D1648" s="205">
        <v>16</v>
      </c>
      <c r="E1648" s="6" t="s">
        <v>212</v>
      </c>
      <c r="F1648" s="6">
        <v>1</v>
      </c>
      <c r="G1648" s="6">
        <v>150</v>
      </c>
      <c r="H1648" s="6">
        <v>150</v>
      </c>
      <c r="I1648" s="6">
        <v>140</v>
      </c>
      <c r="J1648" s="6">
        <f t="shared" si="150"/>
        <v>21000</v>
      </c>
      <c r="K1648" s="6"/>
      <c r="L1648" s="84">
        <f t="shared" si="152"/>
        <v>21428.571428571428</v>
      </c>
      <c r="M1648" s="7"/>
      <c r="N1648" s="7"/>
      <c r="O1648" s="7"/>
      <c r="P1648" s="7"/>
      <c r="Q1648" s="7"/>
      <c r="R1648" s="7"/>
      <c r="S1648" s="119" t="s">
        <v>53</v>
      </c>
      <c r="T1648" s="117">
        <v>1</v>
      </c>
      <c r="U1648" s="10">
        <v>21428.571428571428</v>
      </c>
      <c r="V1648" s="98">
        <f t="shared" si="153"/>
        <v>4.2851070248330516E-5</v>
      </c>
      <c r="W1648" s="119" t="s">
        <v>53</v>
      </c>
      <c r="X1648" s="117">
        <v>1</v>
      </c>
      <c r="Y1648" s="10">
        <v>21428.571428571428</v>
      </c>
      <c r="Z1648" s="98"/>
      <c r="AA1648" s="9">
        <v>646</v>
      </c>
      <c r="AB1648" s="119" t="s">
        <v>53</v>
      </c>
      <c r="AC1648" s="117">
        <v>1</v>
      </c>
      <c r="AD1648" s="10">
        <v>21428.571428571428</v>
      </c>
      <c r="AE1648" s="110">
        <f>(Tabelle1[[#This Row],[gesamter Wärmebedarf unter Berücksichtigung Wirkungsgrad Gasfeuerungsanlage (Gas) '[kWh/a'] 2030]]*0.7)/8760</f>
        <v>1.7123287671232874</v>
      </c>
      <c r="AF1648" s="8">
        <f t="shared" si="151"/>
        <v>4.142772506956657E-5</v>
      </c>
      <c r="AG1648" s="119" t="s">
        <v>53</v>
      </c>
      <c r="AH1648" s="117">
        <v>1</v>
      </c>
      <c r="AI1648" s="10">
        <v>21428.571428571428</v>
      </c>
      <c r="AJ1648" s="98">
        <f t="shared" si="154"/>
        <v>2.0362216423860254E-5</v>
      </c>
      <c r="AK1648" s="119" t="s">
        <v>53</v>
      </c>
      <c r="AL1648" s="117">
        <v>1</v>
      </c>
      <c r="AM1648" s="10">
        <v>21428.571428571428</v>
      </c>
      <c r="AN1648" s="98"/>
      <c r="AO1648" s="119" t="s">
        <v>53</v>
      </c>
      <c r="AP1648" s="117">
        <v>1</v>
      </c>
      <c r="AQ1648" s="10">
        <v>21428.571428571428</v>
      </c>
      <c r="AR1648" s="98">
        <f t="shared" si="155"/>
        <v>2.0362216423860254E-5</v>
      </c>
      <c r="AS1648" s="119" t="s">
        <v>53</v>
      </c>
      <c r="AT1648" s="117">
        <v>1</v>
      </c>
      <c r="AU1648" s="10">
        <v>21428.571428571428</v>
      </c>
      <c r="AV1648" s="8"/>
    </row>
    <row r="1649" spans="1:48" x14ac:dyDescent="0.25">
      <c r="A1649" s="6">
        <v>11648</v>
      </c>
      <c r="B1649" s="6">
        <v>450355</v>
      </c>
      <c r="C1649" s="6">
        <v>5425234</v>
      </c>
      <c r="D1649" s="205">
        <v>12</v>
      </c>
      <c r="E1649" s="75" t="s">
        <v>210</v>
      </c>
      <c r="F1649" s="6">
        <v>6.73</v>
      </c>
      <c r="G1649" s="6">
        <v>70</v>
      </c>
      <c r="H1649" s="6">
        <v>471.1</v>
      </c>
      <c r="I1649" s="6">
        <v>200</v>
      </c>
      <c r="J1649" s="6">
        <f t="shared" si="150"/>
        <v>94220</v>
      </c>
      <c r="K1649" s="6"/>
      <c r="L1649" s="84">
        <f t="shared" si="152"/>
        <v>96142.857142857145</v>
      </c>
      <c r="M1649" s="7"/>
      <c r="N1649" s="7"/>
      <c r="O1649" s="7"/>
      <c r="P1649" s="7"/>
      <c r="Q1649" s="7"/>
      <c r="R1649" s="7"/>
      <c r="S1649" s="119" t="s">
        <v>53</v>
      </c>
      <c r="T1649" s="117">
        <v>6.73</v>
      </c>
      <c r="U1649" s="10">
        <v>96142.857142857145</v>
      </c>
      <c r="V1649" s="98">
        <f t="shared" si="153"/>
        <v>1.9225846851417627E-4</v>
      </c>
      <c r="W1649" s="119" t="s">
        <v>53</v>
      </c>
      <c r="X1649" s="117">
        <v>6.73</v>
      </c>
      <c r="Y1649" s="10">
        <v>96142.857142857145</v>
      </c>
      <c r="Z1649" s="98"/>
      <c r="AA1649" s="9">
        <v>1571</v>
      </c>
      <c r="AB1649" s="119" t="s">
        <v>53</v>
      </c>
      <c r="AC1649" s="117">
        <v>6.73</v>
      </c>
      <c r="AD1649" s="10">
        <v>96142.857142857145</v>
      </c>
      <c r="AE1649" s="110">
        <f>(Tabelle1[[#This Row],[gesamter Wärmebedarf unter Berücksichtigung Wirkungsgrad Gasfeuerungsanlage (Gas) '[kWh/a'] 2030]]*0.7)/8760</f>
        <v>7.6826484018264845</v>
      </c>
      <c r="AF1649" s="8">
        <f t="shared" si="151"/>
        <v>1.8587239314545536E-4</v>
      </c>
      <c r="AG1649" s="119" t="s">
        <v>53</v>
      </c>
      <c r="AH1649" s="117">
        <v>6.73</v>
      </c>
      <c r="AI1649" s="10">
        <v>96142.857142857145</v>
      </c>
      <c r="AJ1649" s="98">
        <f t="shared" si="154"/>
        <v>9.1358477688386366E-5</v>
      </c>
      <c r="AK1649" s="119" t="s">
        <v>53</v>
      </c>
      <c r="AL1649" s="117">
        <v>6.73</v>
      </c>
      <c r="AM1649" s="10">
        <v>96142.857142857145</v>
      </c>
      <c r="AN1649" s="98"/>
      <c r="AO1649" s="119" t="s">
        <v>53</v>
      </c>
      <c r="AP1649" s="117">
        <v>6.73</v>
      </c>
      <c r="AQ1649" s="10">
        <v>96142.857142857145</v>
      </c>
      <c r="AR1649" s="98">
        <f t="shared" si="155"/>
        <v>9.1358477688386366E-5</v>
      </c>
      <c r="AS1649" s="119" t="s">
        <v>53</v>
      </c>
      <c r="AT1649" s="117">
        <v>6.73</v>
      </c>
      <c r="AU1649" s="10">
        <v>96142.857142857145</v>
      </c>
      <c r="AV1649" s="8"/>
    </row>
    <row r="1650" spans="1:48" x14ac:dyDescent="0.25">
      <c r="A1650" s="6">
        <v>11649</v>
      </c>
      <c r="B1650" s="6">
        <v>450350</v>
      </c>
      <c r="C1650" s="6">
        <v>5425238</v>
      </c>
      <c r="D1650" s="205">
        <v>12</v>
      </c>
      <c r="E1650" s="6" t="s">
        <v>212</v>
      </c>
      <c r="F1650" s="6">
        <v>1</v>
      </c>
      <c r="G1650" s="6">
        <v>150</v>
      </c>
      <c r="H1650" s="6">
        <v>150</v>
      </c>
      <c r="I1650" s="6">
        <v>80</v>
      </c>
      <c r="J1650" s="6">
        <f t="shared" si="150"/>
        <v>12000</v>
      </c>
      <c r="K1650" s="6"/>
      <c r="L1650" s="84">
        <f t="shared" si="152"/>
        <v>12244.897959183674</v>
      </c>
      <c r="M1650" s="7"/>
      <c r="N1650" s="7"/>
      <c r="O1650" s="7"/>
      <c r="P1650" s="7"/>
      <c r="Q1650" s="7"/>
      <c r="R1650" s="7"/>
      <c r="S1650" s="119" t="s">
        <v>54</v>
      </c>
      <c r="T1650" s="117">
        <v>1</v>
      </c>
      <c r="U1650" s="10">
        <v>0</v>
      </c>
      <c r="V1650" s="98">
        <f t="shared" si="153"/>
        <v>0</v>
      </c>
      <c r="W1650" s="119" t="s">
        <v>54</v>
      </c>
      <c r="X1650" s="117">
        <v>1</v>
      </c>
      <c r="Y1650" s="10">
        <v>0</v>
      </c>
      <c r="Z1650" s="98"/>
      <c r="AA1650" s="9">
        <v>1120</v>
      </c>
      <c r="AB1650" s="119" t="s">
        <v>54</v>
      </c>
      <c r="AC1650" s="117">
        <v>1</v>
      </c>
      <c r="AD1650" s="10">
        <v>0</v>
      </c>
      <c r="AE1650" s="110">
        <f>(Tabelle1[[#This Row],[gesamter Wärmebedarf unter Berücksichtigung Wirkungsgrad Gasfeuerungsanlage (Gas) '[kWh/a'] 2030]]*0.7)/8760</f>
        <v>0</v>
      </c>
      <c r="AF1650" s="8">
        <f t="shared" si="151"/>
        <v>0</v>
      </c>
      <c r="AG1650" s="119" t="s">
        <v>54</v>
      </c>
      <c r="AH1650" s="117">
        <v>1</v>
      </c>
      <c r="AI1650" s="10">
        <v>0</v>
      </c>
      <c r="AJ1650" s="98">
        <f t="shared" si="154"/>
        <v>0</v>
      </c>
      <c r="AK1650" s="119" t="s">
        <v>54</v>
      </c>
      <c r="AL1650" s="117">
        <v>1</v>
      </c>
      <c r="AM1650" s="10">
        <v>0</v>
      </c>
      <c r="AN1650" s="98"/>
      <c r="AO1650" s="119" t="s">
        <v>54</v>
      </c>
      <c r="AP1650" s="117">
        <v>1</v>
      </c>
      <c r="AQ1650" s="10">
        <v>0</v>
      </c>
      <c r="AR1650" s="98">
        <f t="shared" si="155"/>
        <v>0</v>
      </c>
      <c r="AS1650" s="119" t="s">
        <v>54</v>
      </c>
      <c r="AT1650" s="117">
        <v>1</v>
      </c>
      <c r="AU1650" s="10">
        <v>0</v>
      </c>
      <c r="AV1650" s="8"/>
    </row>
    <row r="1651" spans="1:48" x14ac:dyDescent="0.25">
      <c r="A1651" s="6">
        <v>11650</v>
      </c>
      <c r="B1651" s="6">
        <v>450345</v>
      </c>
      <c r="C1651" s="6">
        <v>5425244</v>
      </c>
      <c r="D1651" s="205">
        <v>11</v>
      </c>
      <c r="E1651" s="6" t="s">
        <v>212</v>
      </c>
      <c r="F1651" s="6">
        <v>1</v>
      </c>
      <c r="G1651" s="6">
        <v>150</v>
      </c>
      <c r="H1651" s="6">
        <v>150</v>
      </c>
      <c r="I1651" s="6">
        <v>170</v>
      </c>
      <c r="J1651" s="6">
        <f t="shared" si="150"/>
        <v>25500</v>
      </c>
      <c r="K1651" s="6"/>
      <c r="L1651" s="84">
        <f t="shared" si="152"/>
        <v>26020.408163265307</v>
      </c>
      <c r="M1651" s="7"/>
      <c r="N1651" s="7"/>
      <c r="O1651" s="7"/>
      <c r="P1651" s="7"/>
      <c r="Q1651" s="7"/>
      <c r="R1651" s="7"/>
      <c r="S1651" s="119" t="s">
        <v>53</v>
      </c>
      <c r="T1651" s="117">
        <v>1</v>
      </c>
      <c r="U1651" s="10">
        <v>26020.408163265307</v>
      </c>
      <c r="V1651" s="98">
        <f t="shared" si="153"/>
        <v>5.2033442444401349E-5</v>
      </c>
      <c r="W1651" s="119" t="s">
        <v>53</v>
      </c>
      <c r="X1651" s="117">
        <v>1</v>
      </c>
      <c r="Y1651" s="10">
        <v>26020.408163265307</v>
      </c>
      <c r="Z1651" s="98"/>
      <c r="AA1651" s="9">
        <v>1299</v>
      </c>
      <c r="AB1651" s="119" t="s">
        <v>53</v>
      </c>
      <c r="AC1651" s="117">
        <v>1</v>
      </c>
      <c r="AD1651" s="10">
        <v>26020.408163265307</v>
      </c>
      <c r="AE1651" s="110">
        <f>(Tabelle1[[#This Row],[gesamter Wärmebedarf unter Berücksichtigung Wirkungsgrad Gasfeuerungsanlage (Gas) '[kWh/a'] 2030]]*0.7)/8760</f>
        <v>2.0792563600782779</v>
      </c>
      <c r="AF1651" s="8">
        <f t="shared" si="151"/>
        <v>5.0305094727330838E-5</v>
      </c>
      <c r="AG1651" s="119" t="s">
        <v>54</v>
      </c>
      <c r="AH1651" s="117">
        <v>1</v>
      </c>
      <c r="AI1651" s="10">
        <v>0</v>
      </c>
      <c r="AJ1651" s="98">
        <f t="shared" si="154"/>
        <v>0</v>
      </c>
      <c r="AK1651" s="119" t="s">
        <v>54</v>
      </c>
      <c r="AL1651" s="117">
        <v>1</v>
      </c>
      <c r="AM1651" s="10">
        <v>0</v>
      </c>
      <c r="AN1651" s="98"/>
      <c r="AO1651" s="119" t="s">
        <v>54</v>
      </c>
      <c r="AP1651" s="117">
        <v>1</v>
      </c>
      <c r="AQ1651" s="10">
        <v>0</v>
      </c>
      <c r="AR1651" s="98">
        <f t="shared" si="155"/>
        <v>0</v>
      </c>
      <c r="AS1651" s="119" t="s">
        <v>54</v>
      </c>
      <c r="AT1651" s="117">
        <v>1</v>
      </c>
      <c r="AU1651" s="10">
        <v>0</v>
      </c>
      <c r="AV1651" s="8"/>
    </row>
    <row r="1652" spans="1:48" x14ac:dyDescent="0.25">
      <c r="A1652" s="6">
        <v>11651</v>
      </c>
      <c r="B1652" s="6">
        <v>450341</v>
      </c>
      <c r="C1652" s="6">
        <v>5425249</v>
      </c>
      <c r="D1652" s="205">
        <v>9</v>
      </c>
      <c r="E1652" s="6" t="s">
        <v>212</v>
      </c>
      <c r="F1652" s="6">
        <v>1</v>
      </c>
      <c r="G1652" s="6">
        <v>150</v>
      </c>
      <c r="H1652" s="6">
        <v>150</v>
      </c>
      <c r="I1652" s="6">
        <v>140</v>
      </c>
      <c r="J1652" s="6">
        <f t="shared" si="150"/>
        <v>21000</v>
      </c>
      <c r="K1652" s="6"/>
      <c r="L1652" s="84">
        <f t="shared" si="152"/>
        <v>21428.571428571428</v>
      </c>
      <c r="M1652" s="7"/>
      <c r="N1652" s="7"/>
      <c r="O1652" s="7"/>
      <c r="P1652" s="7"/>
      <c r="Q1652" s="7"/>
      <c r="R1652" s="7"/>
      <c r="S1652" s="119" t="s">
        <v>54</v>
      </c>
      <c r="T1652" s="117">
        <v>1</v>
      </c>
      <c r="U1652" s="10">
        <v>0</v>
      </c>
      <c r="V1652" s="98">
        <f t="shared" si="153"/>
        <v>0</v>
      </c>
      <c r="W1652" s="119" t="s">
        <v>54</v>
      </c>
      <c r="X1652" s="117">
        <v>1</v>
      </c>
      <c r="Y1652" s="10">
        <v>0</v>
      </c>
      <c r="Z1652" s="98"/>
      <c r="AA1652" s="9">
        <v>1091</v>
      </c>
      <c r="AB1652" s="119" t="s">
        <v>54</v>
      </c>
      <c r="AC1652" s="117">
        <v>1</v>
      </c>
      <c r="AD1652" s="10">
        <v>0</v>
      </c>
      <c r="AE1652" s="110">
        <f>(Tabelle1[[#This Row],[gesamter Wärmebedarf unter Berücksichtigung Wirkungsgrad Gasfeuerungsanlage (Gas) '[kWh/a'] 2030]]*0.7)/8760</f>
        <v>0</v>
      </c>
      <c r="AF1652" s="8">
        <f t="shared" si="151"/>
        <v>0</v>
      </c>
      <c r="AG1652" s="119" t="s">
        <v>54</v>
      </c>
      <c r="AH1652" s="117">
        <v>1</v>
      </c>
      <c r="AI1652" s="10">
        <v>0</v>
      </c>
      <c r="AJ1652" s="98">
        <f t="shared" si="154"/>
        <v>0</v>
      </c>
      <c r="AK1652" s="119" t="s">
        <v>54</v>
      </c>
      <c r="AL1652" s="117">
        <v>1</v>
      </c>
      <c r="AM1652" s="10">
        <v>0</v>
      </c>
      <c r="AN1652" s="98"/>
      <c r="AO1652" s="119" t="s">
        <v>54</v>
      </c>
      <c r="AP1652" s="117">
        <v>1</v>
      </c>
      <c r="AQ1652" s="10">
        <v>0</v>
      </c>
      <c r="AR1652" s="98">
        <f t="shared" si="155"/>
        <v>0</v>
      </c>
      <c r="AS1652" s="119" t="s">
        <v>54</v>
      </c>
      <c r="AT1652" s="117">
        <v>1</v>
      </c>
      <c r="AU1652" s="10">
        <v>0</v>
      </c>
      <c r="AV1652" s="8"/>
    </row>
    <row r="1653" spans="1:48" x14ac:dyDescent="0.25">
      <c r="A1653" s="6">
        <v>11652</v>
      </c>
      <c r="B1653" s="6">
        <v>450336</v>
      </c>
      <c r="C1653" s="6">
        <v>5425253</v>
      </c>
      <c r="D1653" s="205">
        <v>10</v>
      </c>
      <c r="E1653" s="6" t="s">
        <v>212</v>
      </c>
      <c r="F1653" s="6">
        <v>1</v>
      </c>
      <c r="G1653" s="6">
        <v>150</v>
      </c>
      <c r="H1653" s="6">
        <v>150</v>
      </c>
      <c r="I1653" s="6">
        <v>20</v>
      </c>
      <c r="J1653" s="6">
        <f t="shared" si="150"/>
        <v>3000</v>
      </c>
      <c r="K1653" s="6"/>
      <c r="L1653" s="84">
        <f t="shared" si="152"/>
        <v>3061.2244897959185</v>
      </c>
      <c r="M1653" s="7"/>
      <c r="N1653" s="7"/>
      <c r="O1653" s="7"/>
      <c r="P1653" s="7"/>
      <c r="Q1653" s="7"/>
      <c r="R1653" s="7"/>
      <c r="S1653" s="119" t="s">
        <v>54</v>
      </c>
      <c r="T1653" s="117">
        <v>1</v>
      </c>
      <c r="U1653" s="10">
        <v>0</v>
      </c>
      <c r="V1653" s="98">
        <f t="shared" si="153"/>
        <v>0</v>
      </c>
      <c r="W1653" s="119" t="s">
        <v>54</v>
      </c>
      <c r="X1653" s="117">
        <v>1</v>
      </c>
      <c r="Y1653" s="10">
        <v>0</v>
      </c>
      <c r="Z1653" s="98"/>
      <c r="AA1653" s="9">
        <v>1554</v>
      </c>
      <c r="AB1653" s="119" t="s">
        <v>54</v>
      </c>
      <c r="AC1653" s="117">
        <v>1</v>
      </c>
      <c r="AD1653" s="10">
        <v>0</v>
      </c>
      <c r="AE1653" s="110">
        <f>(Tabelle1[[#This Row],[gesamter Wärmebedarf unter Berücksichtigung Wirkungsgrad Gasfeuerungsanlage (Gas) '[kWh/a'] 2030]]*0.7)/8760</f>
        <v>0</v>
      </c>
      <c r="AF1653" s="8">
        <f t="shared" si="151"/>
        <v>0</v>
      </c>
      <c r="AG1653" s="119" t="s">
        <v>54</v>
      </c>
      <c r="AH1653" s="117">
        <v>1</v>
      </c>
      <c r="AI1653" s="10">
        <v>0</v>
      </c>
      <c r="AJ1653" s="98">
        <f t="shared" si="154"/>
        <v>0</v>
      </c>
      <c r="AK1653" s="119" t="s">
        <v>54</v>
      </c>
      <c r="AL1653" s="117">
        <v>1</v>
      </c>
      <c r="AM1653" s="10">
        <v>0</v>
      </c>
      <c r="AN1653" s="98"/>
      <c r="AO1653" s="119" t="s">
        <v>54</v>
      </c>
      <c r="AP1653" s="117">
        <v>1</v>
      </c>
      <c r="AQ1653" s="10">
        <v>0</v>
      </c>
      <c r="AR1653" s="98">
        <f t="shared" si="155"/>
        <v>0</v>
      </c>
      <c r="AS1653" s="119" t="s">
        <v>54</v>
      </c>
      <c r="AT1653" s="117">
        <v>1</v>
      </c>
      <c r="AU1653" s="10">
        <v>0</v>
      </c>
      <c r="AV1653" s="8"/>
    </row>
    <row r="1654" spans="1:48" x14ac:dyDescent="0.25">
      <c r="A1654" s="6">
        <v>11653</v>
      </c>
      <c r="B1654" s="6">
        <v>450323</v>
      </c>
      <c r="C1654" s="6">
        <v>5425262</v>
      </c>
      <c r="D1654" s="205">
        <v>11</v>
      </c>
      <c r="E1654" s="75" t="s">
        <v>210</v>
      </c>
      <c r="F1654" s="6">
        <v>6.73</v>
      </c>
      <c r="G1654" s="6">
        <v>70</v>
      </c>
      <c r="H1654" s="6">
        <v>471.1</v>
      </c>
      <c r="I1654" s="6">
        <v>230</v>
      </c>
      <c r="J1654" s="6">
        <f t="shared" si="150"/>
        <v>108353</v>
      </c>
      <c r="K1654" s="6"/>
      <c r="L1654" s="84">
        <f t="shared" si="152"/>
        <v>110564.28571428571</v>
      </c>
      <c r="M1654" s="7"/>
      <c r="N1654" s="7"/>
      <c r="O1654" s="7"/>
      <c r="P1654" s="7"/>
      <c r="Q1654" s="7"/>
      <c r="R1654" s="7"/>
      <c r="S1654" s="119" t="s">
        <v>54</v>
      </c>
      <c r="T1654" s="117">
        <v>6.73</v>
      </c>
      <c r="U1654" s="10">
        <v>0</v>
      </c>
      <c r="V1654" s="98">
        <f t="shared" si="153"/>
        <v>0</v>
      </c>
      <c r="W1654" s="119" t="s">
        <v>54</v>
      </c>
      <c r="X1654" s="117">
        <v>6.73</v>
      </c>
      <c r="Y1654" s="10">
        <v>0</v>
      </c>
      <c r="Z1654" s="98"/>
      <c r="AA1654" s="9">
        <v>1650</v>
      </c>
      <c r="AB1654" s="119" t="s">
        <v>54</v>
      </c>
      <c r="AC1654" s="117">
        <v>6.73</v>
      </c>
      <c r="AD1654" s="10">
        <v>0</v>
      </c>
      <c r="AE1654" s="110">
        <f>(Tabelle1[[#This Row],[gesamter Wärmebedarf unter Berücksichtigung Wirkungsgrad Gasfeuerungsanlage (Gas) '[kWh/a'] 2030]]*0.7)/8760</f>
        <v>0</v>
      </c>
      <c r="AF1654" s="8">
        <f t="shared" si="151"/>
        <v>0</v>
      </c>
      <c r="AG1654" s="119" t="s">
        <v>54</v>
      </c>
      <c r="AH1654" s="117">
        <v>6.73</v>
      </c>
      <c r="AI1654" s="10">
        <v>0</v>
      </c>
      <c r="AJ1654" s="98">
        <f t="shared" si="154"/>
        <v>0</v>
      </c>
      <c r="AK1654" s="119" t="s">
        <v>54</v>
      </c>
      <c r="AL1654" s="117">
        <v>6.73</v>
      </c>
      <c r="AM1654" s="10">
        <v>0</v>
      </c>
      <c r="AN1654" s="98"/>
      <c r="AO1654" s="119" t="s">
        <v>54</v>
      </c>
      <c r="AP1654" s="117">
        <v>6.73</v>
      </c>
      <c r="AQ1654" s="10">
        <v>0</v>
      </c>
      <c r="AR1654" s="98">
        <f t="shared" si="155"/>
        <v>0</v>
      </c>
      <c r="AS1654" s="119" t="s">
        <v>54</v>
      </c>
      <c r="AT1654" s="117">
        <v>6.73</v>
      </c>
      <c r="AU1654" s="10">
        <v>0</v>
      </c>
      <c r="AV1654" s="8"/>
    </row>
    <row r="1655" spans="1:48" x14ac:dyDescent="0.25">
      <c r="A1655" s="6">
        <v>11654</v>
      </c>
      <c r="B1655" s="6">
        <v>450329</v>
      </c>
      <c r="C1655" s="6">
        <v>5425256</v>
      </c>
      <c r="D1655" s="205">
        <v>11</v>
      </c>
      <c r="E1655" s="6" t="s">
        <v>212</v>
      </c>
      <c r="F1655" s="6">
        <v>1</v>
      </c>
      <c r="G1655" s="6">
        <v>150</v>
      </c>
      <c r="H1655" s="6">
        <v>150</v>
      </c>
      <c r="I1655" s="6">
        <v>180</v>
      </c>
      <c r="J1655" s="6">
        <f t="shared" si="150"/>
        <v>27000</v>
      </c>
      <c r="K1655" s="6"/>
      <c r="L1655" s="84">
        <f t="shared" si="152"/>
        <v>27551.020408163266</v>
      </c>
      <c r="M1655" s="7"/>
      <c r="N1655" s="7"/>
      <c r="O1655" s="7"/>
      <c r="P1655" s="7"/>
      <c r="Q1655" s="7"/>
      <c r="R1655" s="7"/>
      <c r="S1655" s="119" t="s">
        <v>53</v>
      </c>
      <c r="T1655" s="117">
        <v>1</v>
      </c>
      <c r="U1655" s="10">
        <v>27551.020408163266</v>
      </c>
      <c r="V1655" s="98">
        <f t="shared" si="153"/>
        <v>5.5094233176424957E-5</v>
      </c>
      <c r="W1655" s="119" t="s">
        <v>53</v>
      </c>
      <c r="X1655" s="117">
        <v>1</v>
      </c>
      <c r="Y1655" s="10">
        <v>27551.020408163266</v>
      </c>
      <c r="Z1655" s="98"/>
      <c r="AA1655" s="9">
        <v>1740</v>
      </c>
      <c r="AB1655" s="119" t="s">
        <v>53</v>
      </c>
      <c r="AC1655" s="117">
        <v>1</v>
      </c>
      <c r="AD1655" s="10">
        <v>27551.020408163266</v>
      </c>
      <c r="AE1655" s="110">
        <f>(Tabelle1[[#This Row],[gesamter Wärmebedarf unter Berücksichtigung Wirkungsgrad Gasfeuerungsanlage (Gas) '[kWh/a'] 2030]]*0.7)/8760</f>
        <v>2.2015655577299413</v>
      </c>
      <c r="AF1655" s="8">
        <f t="shared" si="151"/>
        <v>5.3264217946585601E-5</v>
      </c>
      <c r="AG1655" s="119" t="s">
        <v>53</v>
      </c>
      <c r="AH1655" s="117">
        <v>1</v>
      </c>
      <c r="AI1655" s="10">
        <v>27551.020408163266</v>
      </c>
      <c r="AJ1655" s="98">
        <f t="shared" si="154"/>
        <v>2.6179992544963188E-5</v>
      </c>
      <c r="AK1655" s="119" t="s">
        <v>53</v>
      </c>
      <c r="AL1655" s="117">
        <v>1</v>
      </c>
      <c r="AM1655" s="10">
        <v>27551.020408163266</v>
      </c>
      <c r="AN1655" s="98"/>
      <c r="AO1655" s="119" t="s">
        <v>53</v>
      </c>
      <c r="AP1655" s="117">
        <v>1</v>
      </c>
      <c r="AQ1655" s="10">
        <v>27551.020408163266</v>
      </c>
      <c r="AR1655" s="98">
        <f t="shared" si="155"/>
        <v>2.6179992544963188E-5</v>
      </c>
      <c r="AS1655" s="119" t="s">
        <v>53</v>
      </c>
      <c r="AT1655" s="117">
        <v>1</v>
      </c>
      <c r="AU1655" s="10">
        <v>27551.020408163266</v>
      </c>
      <c r="AV1655" s="8"/>
    </row>
    <row r="1656" spans="1:48" x14ac:dyDescent="0.25">
      <c r="A1656" s="6">
        <v>11655</v>
      </c>
      <c r="B1656" s="6">
        <v>450332</v>
      </c>
      <c r="C1656" s="6">
        <v>5425280</v>
      </c>
      <c r="D1656" s="205">
        <v>16</v>
      </c>
      <c r="E1656" s="6" t="s">
        <v>211</v>
      </c>
      <c r="F1656" s="6">
        <v>2</v>
      </c>
      <c r="G1656" s="6">
        <v>112</v>
      </c>
      <c r="H1656" s="6">
        <v>224</v>
      </c>
      <c r="I1656" s="6">
        <v>260</v>
      </c>
      <c r="J1656" s="6">
        <f t="shared" si="150"/>
        <v>58240</v>
      </c>
      <c r="K1656" s="6"/>
      <c r="L1656" s="84">
        <f t="shared" si="152"/>
        <v>59428.571428571428</v>
      </c>
      <c r="M1656" s="7"/>
      <c r="N1656" s="7"/>
      <c r="O1656" s="7"/>
      <c r="P1656" s="7"/>
      <c r="Q1656" s="7"/>
      <c r="R1656" s="7"/>
      <c r="S1656" s="119" t="s">
        <v>54</v>
      </c>
      <c r="T1656" s="117">
        <v>2</v>
      </c>
      <c r="U1656" s="10">
        <v>0</v>
      </c>
      <c r="V1656" s="98">
        <f t="shared" si="153"/>
        <v>0</v>
      </c>
      <c r="W1656" s="119" t="s">
        <v>54</v>
      </c>
      <c r="X1656" s="117">
        <v>2</v>
      </c>
      <c r="Y1656" s="10">
        <v>0</v>
      </c>
      <c r="Z1656" s="98"/>
      <c r="AA1656" s="9">
        <v>1389</v>
      </c>
      <c r="AB1656" s="119" t="s">
        <v>54</v>
      </c>
      <c r="AC1656" s="117">
        <v>2</v>
      </c>
      <c r="AD1656" s="10">
        <v>0</v>
      </c>
      <c r="AE1656" s="110">
        <f>(Tabelle1[[#This Row],[gesamter Wärmebedarf unter Berücksichtigung Wirkungsgrad Gasfeuerungsanlage (Gas) '[kWh/a'] 2030]]*0.7)/8760</f>
        <v>0</v>
      </c>
      <c r="AF1656" s="8">
        <f t="shared" si="151"/>
        <v>0</v>
      </c>
      <c r="AG1656" s="119" t="s">
        <v>54</v>
      </c>
      <c r="AH1656" s="117">
        <v>2</v>
      </c>
      <c r="AI1656" s="10">
        <v>0</v>
      </c>
      <c r="AJ1656" s="98">
        <f t="shared" si="154"/>
        <v>0</v>
      </c>
      <c r="AK1656" s="119" t="s">
        <v>54</v>
      </c>
      <c r="AL1656" s="117">
        <v>2</v>
      </c>
      <c r="AM1656" s="10">
        <v>0</v>
      </c>
      <c r="AN1656" s="98"/>
      <c r="AO1656" s="119" t="s">
        <v>54</v>
      </c>
      <c r="AP1656" s="117">
        <v>2</v>
      </c>
      <c r="AQ1656" s="10">
        <v>0</v>
      </c>
      <c r="AR1656" s="98">
        <f t="shared" si="155"/>
        <v>0</v>
      </c>
      <c r="AS1656" s="119" t="s">
        <v>54</v>
      </c>
      <c r="AT1656" s="117">
        <v>2</v>
      </c>
      <c r="AU1656" s="10">
        <v>0</v>
      </c>
      <c r="AV1656" s="8"/>
    </row>
    <row r="1657" spans="1:48" x14ac:dyDescent="0.25">
      <c r="A1657" s="6">
        <v>11656</v>
      </c>
      <c r="B1657" s="6">
        <v>450306</v>
      </c>
      <c r="C1657" s="6">
        <v>5425303</v>
      </c>
      <c r="D1657" s="205">
        <v>19</v>
      </c>
      <c r="E1657" s="6" t="s">
        <v>212</v>
      </c>
      <c r="F1657" s="6">
        <v>1</v>
      </c>
      <c r="G1657" s="6">
        <v>150</v>
      </c>
      <c r="H1657" s="6">
        <v>150</v>
      </c>
      <c r="I1657" s="6">
        <v>20</v>
      </c>
      <c r="J1657" s="6">
        <f t="shared" si="150"/>
        <v>3000</v>
      </c>
      <c r="K1657" s="6"/>
      <c r="L1657" s="84">
        <f t="shared" si="152"/>
        <v>3061.2244897959185</v>
      </c>
      <c r="M1657" s="7"/>
      <c r="N1657" s="7"/>
      <c r="O1657" s="7"/>
      <c r="P1657" s="7"/>
      <c r="Q1657" s="7"/>
      <c r="R1657" s="7"/>
      <c r="S1657" s="119" t="s">
        <v>53</v>
      </c>
      <c r="T1657" s="117">
        <v>1</v>
      </c>
      <c r="U1657" s="10">
        <v>3061.2244897959185</v>
      </c>
      <c r="V1657" s="98">
        <f t="shared" si="153"/>
        <v>6.1215814640472167E-6</v>
      </c>
      <c r="W1657" s="119" t="s">
        <v>53</v>
      </c>
      <c r="X1657" s="117">
        <v>1</v>
      </c>
      <c r="Y1657" s="10">
        <v>3061.2244897959185</v>
      </c>
      <c r="Z1657" s="98"/>
      <c r="AA1657" s="9">
        <v>764</v>
      </c>
      <c r="AB1657" s="119" t="s">
        <v>53</v>
      </c>
      <c r="AC1657" s="117">
        <v>1</v>
      </c>
      <c r="AD1657" s="10">
        <v>3061.2244897959185</v>
      </c>
      <c r="AE1657" s="110">
        <f>(Tabelle1[[#This Row],[gesamter Wärmebedarf unter Berücksichtigung Wirkungsgrad Gasfeuerungsanlage (Gas) '[kWh/a'] 2030]]*0.7)/8760</f>
        <v>0.2446183953033268</v>
      </c>
      <c r="AF1657" s="8">
        <f t="shared" si="151"/>
        <v>5.9182464385095111E-6</v>
      </c>
      <c r="AG1657" s="119" t="s">
        <v>53</v>
      </c>
      <c r="AH1657" s="117">
        <v>1</v>
      </c>
      <c r="AI1657" s="10">
        <v>3061.2244897959185</v>
      </c>
      <c r="AJ1657" s="98">
        <f t="shared" si="154"/>
        <v>2.9088880605514656E-6</v>
      </c>
      <c r="AK1657" s="119" t="s">
        <v>53</v>
      </c>
      <c r="AL1657" s="117">
        <v>1</v>
      </c>
      <c r="AM1657" s="10">
        <v>3061.2244897959185</v>
      </c>
      <c r="AN1657" s="98"/>
      <c r="AO1657" s="119" t="s">
        <v>54</v>
      </c>
      <c r="AP1657" s="117">
        <v>1</v>
      </c>
      <c r="AQ1657" s="10">
        <v>0</v>
      </c>
      <c r="AR1657" s="98">
        <f t="shared" si="155"/>
        <v>0</v>
      </c>
      <c r="AS1657" s="119" t="s">
        <v>54</v>
      </c>
      <c r="AT1657" s="117">
        <v>1</v>
      </c>
      <c r="AU1657" s="10">
        <v>0</v>
      </c>
      <c r="AV1657" s="8"/>
    </row>
    <row r="1658" spans="1:48" x14ac:dyDescent="0.25">
      <c r="A1658" s="6">
        <v>11657</v>
      </c>
      <c r="B1658" s="6">
        <v>450315</v>
      </c>
      <c r="C1658" s="6">
        <v>5425319</v>
      </c>
      <c r="D1658" s="205">
        <v>23</v>
      </c>
      <c r="E1658" s="6" t="s">
        <v>212</v>
      </c>
      <c r="F1658" s="6">
        <v>1</v>
      </c>
      <c r="G1658" s="6">
        <v>150</v>
      </c>
      <c r="H1658" s="6">
        <v>150</v>
      </c>
      <c r="I1658" s="6">
        <v>280</v>
      </c>
      <c r="J1658" s="6">
        <f t="shared" si="150"/>
        <v>42000</v>
      </c>
      <c r="K1658" s="6"/>
      <c r="L1658" s="84">
        <f t="shared" si="152"/>
        <v>42857.142857142855</v>
      </c>
      <c r="M1658" s="7"/>
      <c r="N1658" s="7"/>
      <c r="O1658" s="7"/>
      <c r="P1658" s="7"/>
      <c r="Q1658" s="7"/>
      <c r="R1658" s="7"/>
      <c r="S1658" s="119" t="s">
        <v>53</v>
      </c>
      <c r="T1658" s="117">
        <v>1</v>
      </c>
      <c r="U1658" s="10">
        <v>42857.142857142855</v>
      </c>
      <c r="V1658" s="98">
        <f t="shared" si="153"/>
        <v>8.5702140496661031E-5</v>
      </c>
      <c r="W1658" s="119" t="s">
        <v>53</v>
      </c>
      <c r="X1658" s="117">
        <v>1</v>
      </c>
      <c r="Y1658" s="10">
        <v>42857.142857142855</v>
      </c>
      <c r="Z1658" s="98"/>
      <c r="AA1658" s="9">
        <v>1020</v>
      </c>
      <c r="AB1658" s="119" t="s">
        <v>53</v>
      </c>
      <c r="AC1658" s="117">
        <v>1</v>
      </c>
      <c r="AD1658" s="10">
        <v>42857.142857142855</v>
      </c>
      <c r="AE1658" s="110">
        <f>(Tabelle1[[#This Row],[gesamter Wärmebedarf unter Berücksichtigung Wirkungsgrad Gasfeuerungsanlage (Gas) '[kWh/a'] 2030]]*0.7)/8760</f>
        <v>3.4246575342465748</v>
      </c>
      <c r="AF1658" s="8">
        <f t="shared" si="151"/>
        <v>8.285545013913314E-5</v>
      </c>
      <c r="AG1658" s="119" t="s">
        <v>53</v>
      </c>
      <c r="AH1658" s="117">
        <v>1</v>
      </c>
      <c r="AI1658" s="10">
        <v>42857.142857142855</v>
      </c>
      <c r="AJ1658" s="98">
        <f t="shared" si="154"/>
        <v>4.0724432847720508E-5</v>
      </c>
      <c r="AK1658" s="119" t="s">
        <v>53</v>
      </c>
      <c r="AL1658" s="117">
        <v>1</v>
      </c>
      <c r="AM1658" s="10">
        <v>42857.142857142855</v>
      </c>
      <c r="AN1658" s="98"/>
      <c r="AO1658" s="119" t="s">
        <v>53</v>
      </c>
      <c r="AP1658" s="117">
        <v>1</v>
      </c>
      <c r="AQ1658" s="10">
        <v>42857.142857142855</v>
      </c>
      <c r="AR1658" s="98">
        <f t="shared" si="155"/>
        <v>4.0724432847720508E-5</v>
      </c>
      <c r="AS1658" s="119" t="s">
        <v>53</v>
      </c>
      <c r="AT1658" s="117">
        <v>1</v>
      </c>
      <c r="AU1658" s="10">
        <v>42857.142857142855</v>
      </c>
      <c r="AV1658" s="8"/>
    </row>
    <row r="1659" spans="1:48" x14ac:dyDescent="0.25">
      <c r="A1659" s="6">
        <v>11658</v>
      </c>
      <c r="B1659" s="6">
        <v>450349</v>
      </c>
      <c r="C1659" s="6">
        <v>5425298</v>
      </c>
      <c r="D1659" s="205">
        <v>16</v>
      </c>
      <c r="E1659" s="6" t="s">
        <v>212</v>
      </c>
      <c r="F1659" s="6">
        <v>1</v>
      </c>
      <c r="G1659" s="6">
        <v>150</v>
      </c>
      <c r="H1659" s="6">
        <v>150</v>
      </c>
      <c r="I1659" s="6">
        <v>90</v>
      </c>
      <c r="J1659" s="6">
        <f t="shared" si="150"/>
        <v>13500</v>
      </c>
      <c r="K1659" s="6"/>
      <c r="L1659" s="84">
        <f t="shared" si="152"/>
        <v>13775.510204081633</v>
      </c>
      <c r="M1659" s="7"/>
      <c r="N1659" s="7"/>
      <c r="O1659" s="7"/>
      <c r="P1659" s="7"/>
      <c r="Q1659" s="7"/>
      <c r="R1659" s="7"/>
      <c r="S1659" s="119" t="s">
        <v>53</v>
      </c>
      <c r="T1659" s="117">
        <v>1</v>
      </c>
      <c r="U1659" s="10">
        <v>13775.510204081633</v>
      </c>
      <c r="V1659" s="98">
        <f t="shared" si="153"/>
        <v>2.7547116588212479E-5</v>
      </c>
      <c r="W1659" s="119" t="s">
        <v>53</v>
      </c>
      <c r="X1659" s="117">
        <v>1</v>
      </c>
      <c r="Y1659" s="10">
        <v>13775.510204081633</v>
      </c>
      <c r="Z1659" s="98"/>
      <c r="AA1659" s="9">
        <v>1456</v>
      </c>
      <c r="AB1659" s="119" t="s">
        <v>53</v>
      </c>
      <c r="AC1659" s="117">
        <v>1</v>
      </c>
      <c r="AD1659" s="10">
        <v>13775.510204081633</v>
      </c>
      <c r="AE1659" s="110">
        <f>(Tabelle1[[#This Row],[gesamter Wärmebedarf unter Berücksichtigung Wirkungsgrad Gasfeuerungsanlage (Gas) '[kWh/a'] 2030]]*0.7)/8760</f>
        <v>1.1007827788649707</v>
      </c>
      <c r="AF1659" s="8">
        <f t="shared" si="151"/>
        <v>2.66321089732928E-5</v>
      </c>
      <c r="AG1659" s="119" t="s">
        <v>53</v>
      </c>
      <c r="AH1659" s="117">
        <v>1</v>
      </c>
      <c r="AI1659" s="10">
        <v>13775.510204081633</v>
      </c>
      <c r="AJ1659" s="98">
        <f t="shared" si="154"/>
        <v>1.3089996272481594E-5</v>
      </c>
      <c r="AK1659" s="119" t="s">
        <v>53</v>
      </c>
      <c r="AL1659" s="117">
        <v>1</v>
      </c>
      <c r="AM1659" s="10">
        <v>13775.510204081633</v>
      </c>
      <c r="AN1659" s="98"/>
      <c r="AO1659" s="119" t="s">
        <v>53</v>
      </c>
      <c r="AP1659" s="117">
        <v>1</v>
      </c>
      <c r="AQ1659" s="10">
        <v>13775.510204081633</v>
      </c>
      <c r="AR1659" s="98">
        <f t="shared" si="155"/>
        <v>1.3089996272481594E-5</v>
      </c>
      <c r="AS1659" s="119" t="s">
        <v>53</v>
      </c>
      <c r="AT1659" s="117">
        <v>1</v>
      </c>
      <c r="AU1659" s="10">
        <v>13775.510204081633</v>
      </c>
      <c r="AV1659" s="8"/>
    </row>
    <row r="1660" spans="1:48" x14ac:dyDescent="0.25">
      <c r="A1660" s="6">
        <v>11659</v>
      </c>
      <c r="B1660" s="6">
        <v>450341</v>
      </c>
      <c r="C1660" s="6">
        <v>5425349</v>
      </c>
      <c r="D1660" s="205">
        <v>22</v>
      </c>
      <c r="E1660" s="6" t="s">
        <v>212</v>
      </c>
      <c r="F1660" s="6">
        <v>1</v>
      </c>
      <c r="G1660" s="6">
        <v>150</v>
      </c>
      <c r="H1660" s="6">
        <v>150</v>
      </c>
      <c r="I1660" s="6">
        <v>240</v>
      </c>
      <c r="J1660" s="6">
        <f t="shared" si="150"/>
        <v>36000</v>
      </c>
      <c r="K1660" s="6"/>
      <c r="L1660" s="84">
        <f t="shared" si="152"/>
        <v>36734.693877551021</v>
      </c>
      <c r="M1660" s="7"/>
      <c r="N1660" s="7"/>
      <c r="O1660" s="7"/>
      <c r="P1660" s="7"/>
      <c r="Q1660" s="7"/>
      <c r="R1660" s="7"/>
      <c r="S1660" s="119" t="s">
        <v>53</v>
      </c>
      <c r="T1660" s="117">
        <v>1</v>
      </c>
      <c r="U1660" s="10">
        <v>36734.693877551021</v>
      </c>
      <c r="V1660" s="98">
        <f t="shared" si="153"/>
        <v>7.345897756856661E-5</v>
      </c>
      <c r="W1660" s="119" t="s">
        <v>53</v>
      </c>
      <c r="X1660" s="117">
        <v>1</v>
      </c>
      <c r="Y1660" s="10">
        <v>36734.693877551021</v>
      </c>
      <c r="Z1660" s="98"/>
      <c r="AA1660" s="9">
        <v>524</v>
      </c>
      <c r="AB1660" s="119" t="s">
        <v>53</v>
      </c>
      <c r="AC1660" s="117">
        <v>1</v>
      </c>
      <c r="AD1660" s="10">
        <v>36734.693877551021</v>
      </c>
      <c r="AE1660" s="110">
        <f>(Tabelle1[[#This Row],[gesamter Wärmebedarf unter Berücksichtigung Wirkungsgrad Gasfeuerungsanlage (Gas) '[kWh/a'] 2030]]*0.7)/8760</f>
        <v>2.9354207436399218</v>
      </c>
      <c r="AF1660" s="8">
        <f t="shared" si="151"/>
        <v>7.101895726211413E-5</v>
      </c>
      <c r="AG1660" s="119" t="s">
        <v>53</v>
      </c>
      <c r="AH1660" s="117">
        <v>1</v>
      </c>
      <c r="AI1660" s="10">
        <v>36734.693877551021</v>
      </c>
      <c r="AJ1660" s="98">
        <f t="shared" si="154"/>
        <v>3.4906656726617587E-5</v>
      </c>
      <c r="AK1660" s="119" t="s">
        <v>53</v>
      </c>
      <c r="AL1660" s="117">
        <v>1</v>
      </c>
      <c r="AM1660" s="10">
        <v>36734.693877551021</v>
      </c>
      <c r="AN1660" s="98"/>
      <c r="AO1660" s="119" t="s">
        <v>53</v>
      </c>
      <c r="AP1660" s="117">
        <v>1</v>
      </c>
      <c r="AQ1660" s="10">
        <v>36734.693877551021</v>
      </c>
      <c r="AR1660" s="98">
        <f t="shared" si="155"/>
        <v>3.4906656726617587E-5</v>
      </c>
      <c r="AS1660" s="119" t="s">
        <v>53</v>
      </c>
      <c r="AT1660" s="117">
        <v>1</v>
      </c>
      <c r="AU1660" s="10">
        <v>36734.693877551021</v>
      </c>
      <c r="AV1660" s="8"/>
    </row>
    <row r="1661" spans="1:48" x14ac:dyDescent="0.25">
      <c r="A1661" s="6">
        <v>11660</v>
      </c>
      <c r="B1661" s="6">
        <v>450355</v>
      </c>
      <c r="C1661" s="6">
        <v>5425307</v>
      </c>
      <c r="D1661" s="205">
        <v>15</v>
      </c>
      <c r="E1661" s="6" t="s">
        <v>212</v>
      </c>
      <c r="F1661" s="6">
        <v>1</v>
      </c>
      <c r="G1661" s="6">
        <v>150</v>
      </c>
      <c r="H1661" s="6">
        <v>150</v>
      </c>
      <c r="I1661" s="6">
        <v>20</v>
      </c>
      <c r="J1661" s="6">
        <f t="shared" si="150"/>
        <v>3000</v>
      </c>
      <c r="K1661" s="6"/>
      <c r="L1661" s="84">
        <f t="shared" si="152"/>
        <v>3061.2244897959185</v>
      </c>
      <c r="M1661" s="7"/>
      <c r="N1661" s="7"/>
      <c r="O1661" s="7"/>
      <c r="P1661" s="7"/>
      <c r="Q1661" s="7"/>
      <c r="R1661" s="7"/>
      <c r="S1661" s="119" t="s">
        <v>53</v>
      </c>
      <c r="T1661" s="117">
        <v>1</v>
      </c>
      <c r="U1661" s="10">
        <v>3061.2244897959185</v>
      </c>
      <c r="V1661" s="98">
        <f t="shared" si="153"/>
        <v>6.1215814640472167E-6</v>
      </c>
      <c r="W1661" s="119" t="s">
        <v>53</v>
      </c>
      <c r="X1661" s="117">
        <v>1</v>
      </c>
      <c r="Y1661" s="10">
        <v>3061.2244897959185</v>
      </c>
      <c r="Z1661" s="98"/>
      <c r="AA1661" s="9">
        <v>1040</v>
      </c>
      <c r="AB1661" s="119" t="s">
        <v>53</v>
      </c>
      <c r="AC1661" s="117">
        <v>1</v>
      </c>
      <c r="AD1661" s="10">
        <v>3061.2244897959185</v>
      </c>
      <c r="AE1661" s="110">
        <f>(Tabelle1[[#This Row],[gesamter Wärmebedarf unter Berücksichtigung Wirkungsgrad Gasfeuerungsanlage (Gas) '[kWh/a'] 2030]]*0.7)/8760</f>
        <v>0.2446183953033268</v>
      </c>
      <c r="AF1661" s="8">
        <f t="shared" si="151"/>
        <v>5.9182464385095111E-6</v>
      </c>
      <c r="AG1661" s="119" t="s">
        <v>53</v>
      </c>
      <c r="AH1661" s="117">
        <v>1</v>
      </c>
      <c r="AI1661" s="10">
        <v>3061.2244897959185</v>
      </c>
      <c r="AJ1661" s="98">
        <f t="shared" si="154"/>
        <v>2.9088880605514656E-6</v>
      </c>
      <c r="AK1661" s="119" t="s">
        <v>53</v>
      </c>
      <c r="AL1661" s="117">
        <v>1</v>
      </c>
      <c r="AM1661" s="10">
        <v>3061.2244897959185</v>
      </c>
      <c r="AN1661" s="98"/>
      <c r="AO1661" s="119" t="s">
        <v>53</v>
      </c>
      <c r="AP1661" s="117">
        <v>1</v>
      </c>
      <c r="AQ1661" s="10">
        <v>3061.2244897959185</v>
      </c>
      <c r="AR1661" s="98">
        <f t="shared" si="155"/>
        <v>2.9088880605514656E-6</v>
      </c>
      <c r="AS1661" s="119" t="s">
        <v>53</v>
      </c>
      <c r="AT1661" s="117">
        <v>1</v>
      </c>
      <c r="AU1661" s="10">
        <v>3061.2244897959185</v>
      </c>
      <c r="AV1661" s="8"/>
    </row>
    <row r="1662" spans="1:48" x14ac:dyDescent="0.25">
      <c r="A1662" s="6">
        <v>11661</v>
      </c>
      <c r="B1662" s="6">
        <v>450329</v>
      </c>
      <c r="C1662" s="6">
        <v>5425331</v>
      </c>
      <c r="D1662" s="205">
        <v>20</v>
      </c>
      <c r="E1662" s="6" t="s">
        <v>212</v>
      </c>
      <c r="F1662" s="6">
        <v>1</v>
      </c>
      <c r="G1662" s="6">
        <v>150</v>
      </c>
      <c r="H1662" s="6">
        <v>150</v>
      </c>
      <c r="I1662" s="6">
        <v>150</v>
      </c>
      <c r="J1662" s="6">
        <f t="shared" si="150"/>
        <v>22500</v>
      </c>
      <c r="K1662" s="6"/>
      <c r="L1662" s="84">
        <f t="shared" si="152"/>
        <v>22959.18367346939</v>
      </c>
      <c r="M1662" s="7"/>
      <c r="N1662" s="7"/>
      <c r="O1662" s="7"/>
      <c r="P1662" s="7"/>
      <c r="Q1662" s="7"/>
      <c r="R1662" s="7"/>
      <c r="S1662" s="119" t="s">
        <v>54</v>
      </c>
      <c r="T1662" s="117">
        <v>1</v>
      </c>
      <c r="U1662" s="10">
        <v>0</v>
      </c>
      <c r="V1662" s="98">
        <f t="shared" si="153"/>
        <v>0</v>
      </c>
      <c r="W1662" s="119" t="s">
        <v>54</v>
      </c>
      <c r="X1662" s="117">
        <v>1</v>
      </c>
      <c r="Y1662" s="10">
        <v>0</v>
      </c>
      <c r="Z1662" s="98"/>
      <c r="AA1662" s="9">
        <v>611</v>
      </c>
      <c r="AB1662" s="119" t="s">
        <v>54</v>
      </c>
      <c r="AC1662" s="117">
        <v>1</v>
      </c>
      <c r="AD1662" s="10">
        <v>0</v>
      </c>
      <c r="AE1662" s="110">
        <f>(Tabelle1[[#This Row],[gesamter Wärmebedarf unter Berücksichtigung Wirkungsgrad Gasfeuerungsanlage (Gas) '[kWh/a'] 2030]]*0.7)/8760</f>
        <v>0</v>
      </c>
      <c r="AF1662" s="8">
        <f t="shared" si="151"/>
        <v>0</v>
      </c>
      <c r="AG1662" s="119" t="s">
        <v>54</v>
      </c>
      <c r="AH1662" s="117">
        <v>1</v>
      </c>
      <c r="AI1662" s="10">
        <v>0</v>
      </c>
      <c r="AJ1662" s="98">
        <f t="shared" si="154"/>
        <v>0</v>
      </c>
      <c r="AK1662" s="119" t="s">
        <v>54</v>
      </c>
      <c r="AL1662" s="117">
        <v>1</v>
      </c>
      <c r="AM1662" s="10">
        <v>0</v>
      </c>
      <c r="AN1662" s="98"/>
      <c r="AO1662" s="119" t="s">
        <v>54</v>
      </c>
      <c r="AP1662" s="117">
        <v>1</v>
      </c>
      <c r="AQ1662" s="10">
        <v>0</v>
      </c>
      <c r="AR1662" s="98">
        <f t="shared" si="155"/>
        <v>0</v>
      </c>
      <c r="AS1662" s="119" t="s">
        <v>54</v>
      </c>
      <c r="AT1662" s="117">
        <v>1</v>
      </c>
      <c r="AU1662" s="10">
        <v>0</v>
      </c>
      <c r="AV1662" s="8"/>
    </row>
    <row r="1663" spans="1:48" x14ac:dyDescent="0.25">
      <c r="A1663" s="6">
        <v>11662</v>
      </c>
      <c r="B1663" s="6">
        <v>450362</v>
      </c>
      <c r="C1663" s="6">
        <v>5425316</v>
      </c>
      <c r="D1663" s="205">
        <v>15</v>
      </c>
      <c r="E1663" s="6" t="s">
        <v>211</v>
      </c>
      <c r="F1663" s="6">
        <v>2</v>
      </c>
      <c r="G1663" s="6">
        <v>112</v>
      </c>
      <c r="H1663" s="6">
        <v>224</v>
      </c>
      <c r="I1663" s="6">
        <v>130</v>
      </c>
      <c r="J1663" s="6">
        <f t="shared" si="150"/>
        <v>29120</v>
      </c>
      <c r="K1663" s="6"/>
      <c r="L1663" s="84">
        <f t="shared" si="152"/>
        <v>29714.285714285714</v>
      </c>
      <c r="M1663" s="7"/>
      <c r="N1663" s="7"/>
      <c r="O1663" s="7"/>
      <c r="P1663" s="7"/>
      <c r="Q1663" s="7"/>
      <c r="R1663" s="7"/>
      <c r="S1663" s="119" t="s">
        <v>54</v>
      </c>
      <c r="T1663" s="117">
        <v>2</v>
      </c>
      <c r="U1663" s="10">
        <v>0</v>
      </c>
      <c r="V1663" s="98">
        <f t="shared" si="153"/>
        <v>0</v>
      </c>
      <c r="W1663" s="119" t="s">
        <v>54</v>
      </c>
      <c r="X1663" s="117">
        <v>2</v>
      </c>
      <c r="Y1663" s="10">
        <v>0</v>
      </c>
      <c r="Z1663" s="98"/>
      <c r="AA1663" s="9">
        <v>1178</v>
      </c>
      <c r="AB1663" s="119" t="s">
        <v>54</v>
      </c>
      <c r="AC1663" s="117">
        <v>2</v>
      </c>
      <c r="AD1663" s="10">
        <v>0</v>
      </c>
      <c r="AE1663" s="110">
        <f>(Tabelle1[[#This Row],[gesamter Wärmebedarf unter Berücksichtigung Wirkungsgrad Gasfeuerungsanlage (Gas) '[kWh/a'] 2030]]*0.7)/8760</f>
        <v>0</v>
      </c>
      <c r="AF1663" s="8">
        <f t="shared" si="151"/>
        <v>0</v>
      </c>
      <c r="AG1663" s="119" t="s">
        <v>54</v>
      </c>
      <c r="AH1663" s="117">
        <v>2</v>
      </c>
      <c r="AI1663" s="10">
        <v>0</v>
      </c>
      <c r="AJ1663" s="98">
        <f t="shared" si="154"/>
        <v>0</v>
      </c>
      <c r="AK1663" s="119" t="s">
        <v>54</v>
      </c>
      <c r="AL1663" s="117">
        <v>2</v>
      </c>
      <c r="AM1663" s="10">
        <v>0</v>
      </c>
      <c r="AN1663" s="98"/>
      <c r="AO1663" s="119" t="s">
        <v>54</v>
      </c>
      <c r="AP1663" s="117">
        <v>2</v>
      </c>
      <c r="AQ1663" s="10">
        <v>0</v>
      </c>
      <c r="AR1663" s="98">
        <f t="shared" si="155"/>
        <v>0</v>
      </c>
      <c r="AS1663" s="119" t="s">
        <v>54</v>
      </c>
      <c r="AT1663" s="117">
        <v>2</v>
      </c>
      <c r="AU1663" s="10">
        <v>0</v>
      </c>
      <c r="AV1663" s="8"/>
    </row>
    <row r="1664" spans="1:48" x14ac:dyDescent="0.25">
      <c r="A1664" s="6">
        <v>11663</v>
      </c>
      <c r="B1664" s="6">
        <v>450370</v>
      </c>
      <c r="C1664" s="6">
        <v>5425324</v>
      </c>
      <c r="D1664" s="205">
        <v>16</v>
      </c>
      <c r="E1664" s="75" t="s">
        <v>210</v>
      </c>
      <c r="F1664" s="6">
        <v>6.73</v>
      </c>
      <c r="G1664" s="6">
        <v>70</v>
      </c>
      <c r="H1664" s="6">
        <v>471.1</v>
      </c>
      <c r="I1664" s="6">
        <v>210</v>
      </c>
      <c r="J1664" s="6">
        <f t="shared" si="150"/>
        <v>98931</v>
      </c>
      <c r="K1664" s="6"/>
      <c r="L1664" s="84">
        <f t="shared" si="152"/>
        <v>100950</v>
      </c>
      <c r="M1664" s="7"/>
      <c r="N1664" s="7"/>
      <c r="O1664" s="7"/>
      <c r="P1664" s="7"/>
      <c r="Q1664" s="7"/>
      <c r="R1664" s="7"/>
      <c r="S1664" s="119" t="s">
        <v>53</v>
      </c>
      <c r="T1664" s="117">
        <v>6.73</v>
      </c>
      <c r="U1664" s="10">
        <v>100950</v>
      </c>
      <c r="V1664" s="98">
        <f t="shared" si="153"/>
        <v>2.0187139193988509E-4</v>
      </c>
      <c r="W1664" s="119" t="s">
        <v>53</v>
      </c>
      <c r="X1664" s="117">
        <v>6.73</v>
      </c>
      <c r="Y1664" s="10">
        <v>100950</v>
      </c>
      <c r="Z1664" s="98"/>
      <c r="AA1664" s="9">
        <v>107</v>
      </c>
      <c r="AB1664" s="119" t="s">
        <v>53</v>
      </c>
      <c r="AC1664" s="117">
        <v>6.73</v>
      </c>
      <c r="AD1664" s="10">
        <v>100950</v>
      </c>
      <c r="AE1664" s="110">
        <f>(Tabelle1[[#This Row],[gesamter Wärmebedarf unter Berücksichtigung Wirkungsgrad Gasfeuerungsanlage (Gas) '[kWh/a'] 2030]]*0.7)/8760</f>
        <v>8.0667808219178081</v>
      </c>
      <c r="AF1664" s="8">
        <f t="shared" si="151"/>
        <v>1.9516601280272812E-4</v>
      </c>
      <c r="AG1664" s="119" t="s">
        <v>53</v>
      </c>
      <c r="AH1664" s="117">
        <v>6.73</v>
      </c>
      <c r="AI1664" s="10">
        <v>100950</v>
      </c>
      <c r="AJ1664" s="98">
        <f t="shared" si="154"/>
        <v>9.5926401572805678E-5</v>
      </c>
      <c r="AK1664" s="119" t="s">
        <v>53</v>
      </c>
      <c r="AL1664" s="117">
        <v>6.73</v>
      </c>
      <c r="AM1664" s="10">
        <v>100950</v>
      </c>
      <c r="AN1664" s="98"/>
      <c r="AO1664" s="119" t="s">
        <v>53</v>
      </c>
      <c r="AP1664" s="117">
        <v>6.73</v>
      </c>
      <c r="AQ1664" s="10">
        <v>100950</v>
      </c>
      <c r="AR1664" s="98">
        <f t="shared" si="155"/>
        <v>9.5926401572805678E-5</v>
      </c>
      <c r="AS1664" s="119" t="s">
        <v>53</v>
      </c>
      <c r="AT1664" s="117">
        <v>6.73</v>
      </c>
      <c r="AU1664" s="10">
        <v>100950</v>
      </c>
      <c r="AV1664" s="8"/>
    </row>
    <row r="1665" spans="1:48" x14ac:dyDescent="0.25">
      <c r="A1665" s="6">
        <v>11664</v>
      </c>
      <c r="B1665" s="6">
        <v>450386</v>
      </c>
      <c r="C1665" s="6">
        <v>5425303</v>
      </c>
      <c r="D1665" s="205">
        <v>15</v>
      </c>
      <c r="E1665" s="6" t="s">
        <v>211</v>
      </c>
      <c r="F1665" s="6">
        <v>2</v>
      </c>
      <c r="G1665" s="6">
        <v>112</v>
      </c>
      <c r="H1665" s="6">
        <v>224</v>
      </c>
      <c r="I1665" s="6">
        <v>220</v>
      </c>
      <c r="J1665" s="6">
        <f t="shared" si="150"/>
        <v>49280</v>
      </c>
      <c r="K1665" s="6"/>
      <c r="L1665" s="84">
        <f t="shared" si="152"/>
        <v>50285.71428571429</v>
      </c>
      <c r="M1665" s="7"/>
      <c r="N1665" s="7"/>
      <c r="O1665" s="7"/>
      <c r="P1665" s="7"/>
      <c r="Q1665" s="7"/>
      <c r="R1665" s="7"/>
      <c r="S1665" s="119" t="s">
        <v>53</v>
      </c>
      <c r="T1665" s="117">
        <v>2</v>
      </c>
      <c r="U1665" s="10">
        <v>50285.71428571429</v>
      </c>
      <c r="V1665" s="98">
        <f t="shared" si="153"/>
        <v>1.0055717818274897E-4</v>
      </c>
      <c r="W1665" s="119" t="s">
        <v>53</v>
      </c>
      <c r="X1665" s="117">
        <v>2</v>
      </c>
      <c r="Y1665" s="10">
        <v>50285.71428571429</v>
      </c>
      <c r="Z1665" s="98"/>
      <c r="AA1665" s="9">
        <v>159</v>
      </c>
      <c r="AB1665" s="119" t="s">
        <v>53</v>
      </c>
      <c r="AC1665" s="117">
        <v>2</v>
      </c>
      <c r="AD1665" s="10">
        <v>50285.71428571429</v>
      </c>
      <c r="AE1665" s="110">
        <f>(Tabelle1[[#This Row],[gesamter Wärmebedarf unter Berücksichtigung Wirkungsgrad Gasfeuerungsanlage (Gas) '[kWh/a'] 2030]]*0.7)/8760</f>
        <v>4.0182648401826482</v>
      </c>
      <c r="AF1665" s="8">
        <f t="shared" si="151"/>
        <v>9.7217061496582906E-5</v>
      </c>
      <c r="AG1665" s="119" t="s">
        <v>53</v>
      </c>
      <c r="AH1665" s="117">
        <v>2</v>
      </c>
      <c r="AI1665" s="10">
        <v>50285.71428571429</v>
      </c>
      <c r="AJ1665" s="98">
        <f t="shared" si="154"/>
        <v>4.7783334541325407E-5</v>
      </c>
      <c r="AK1665" s="119" t="s">
        <v>53</v>
      </c>
      <c r="AL1665" s="117">
        <v>2</v>
      </c>
      <c r="AM1665" s="10">
        <v>50285.71428571429</v>
      </c>
      <c r="AN1665" s="98"/>
      <c r="AO1665" s="119" t="s">
        <v>54</v>
      </c>
      <c r="AP1665" s="117">
        <v>2</v>
      </c>
      <c r="AQ1665" s="10">
        <v>0</v>
      </c>
      <c r="AR1665" s="98">
        <f t="shared" si="155"/>
        <v>0</v>
      </c>
      <c r="AS1665" s="119" t="s">
        <v>54</v>
      </c>
      <c r="AT1665" s="117">
        <v>2</v>
      </c>
      <c r="AU1665" s="10">
        <v>0</v>
      </c>
      <c r="AV1665" s="8"/>
    </row>
    <row r="1666" spans="1:48" x14ac:dyDescent="0.25">
      <c r="A1666" s="6">
        <v>11665</v>
      </c>
      <c r="B1666" s="6">
        <v>450391</v>
      </c>
      <c r="C1666" s="6">
        <v>5425300</v>
      </c>
      <c r="D1666" s="205">
        <v>15</v>
      </c>
      <c r="E1666" s="6" t="s">
        <v>212</v>
      </c>
      <c r="F1666" s="6">
        <v>1</v>
      </c>
      <c r="G1666" s="6">
        <v>150</v>
      </c>
      <c r="H1666" s="6">
        <v>150</v>
      </c>
      <c r="I1666" s="6">
        <v>130</v>
      </c>
      <c r="J1666" s="6">
        <f t="shared" si="150"/>
        <v>19500</v>
      </c>
      <c r="K1666" s="6"/>
      <c r="L1666" s="84">
        <f t="shared" si="152"/>
        <v>19897.959183673469</v>
      </c>
      <c r="M1666" s="7"/>
      <c r="N1666" s="7"/>
      <c r="O1666" s="7"/>
      <c r="P1666" s="7"/>
      <c r="Q1666" s="7"/>
      <c r="R1666" s="7"/>
      <c r="S1666" s="119" t="s">
        <v>53</v>
      </c>
      <c r="T1666" s="117">
        <v>1</v>
      </c>
      <c r="U1666" s="10">
        <v>19897.959183673469</v>
      </c>
      <c r="V1666" s="98">
        <f t="shared" si="153"/>
        <v>3.9790279516306914E-5</v>
      </c>
      <c r="W1666" s="119" t="s">
        <v>53</v>
      </c>
      <c r="X1666" s="117">
        <v>1</v>
      </c>
      <c r="Y1666" s="10">
        <v>19897.959183673469</v>
      </c>
      <c r="Z1666" s="98"/>
      <c r="AA1666" s="9">
        <v>638</v>
      </c>
      <c r="AB1666" s="119" t="s">
        <v>53</v>
      </c>
      <c r="AC1666" s="117">
        <v>1</v>
      </c>
      <c r="AD1666" s="10">
        <v>19897.959183673469</v>
      </c>
      <c r="AE1666" s="110">
        <f>(Tabelle1[[#This Row],[gesamter Wärmebedarf unter Berücksichtigung Wirkungsgrad Gasfeuerungsanlage (Gas) '[kWh/a'] 2030]]*0.7)/8760</f>
        <v>1.5900195694716242</v>
      </c>
      <c r="AF1666" s="8">
        <f t="shared" si="151"/>
        <v>3.8468601850311814E-5</v>
      </c>
      <c r="AG1666" s="119" t="s">
        <v>53</v>
      </c>
      <c r="AH1666" s="117">
        <v>1</v>
      </c>
      <c r="AI1666" s="10">
        <v>19897.959183673469</v>
      </c>
      <c r="AJ1666" s="98">
        <f t="shared" si="154"/>
        <v>1.8907772393584524E-5</v>
      </c>
      <c r="AK1666" s="119" t="s">
        <v>53</v>
      </c>
      <c r="AL1666" s="117">
        <v>1</v>
      </c>
      <c r="AM1666" s="10">
        <v>19897.959183673469</v>
      </c>
      <c r="AN1666" s="98"/>
      <c r="AO1666" s="119" t="s">
        <v>53</v>
      </c>
      <c r="AP1666" s="117">
        <v>1</v>
      </c>
      <c r="AQ1666" s="10">
        <v>19897.959183673469</v>
      </c>
      <c r="AR1666" s="98">
        <f t="shared" si="155"/>
        <v>1.8907772393584524E-5</v>
      </c>
      <c r="AS1666" s="119" t="s">
        <v>53</v>
      </c>
      <c r="AT1666" s="117">
        <v>1</v>
      </c>
      <c r="AU1666" s="10">
        <v>19897.959183673469</v>
      </c>
      <c r="AV1666" s="8"/>
    </row>
    <row r="1667" spans="1:48" x14ac:dyDescent="0.25">
      <c r="A1667" s="6">
        <v>11666</v>
      </c>
      <c r="B1667" s="6">
        <v>450395</v>
      </c>
      <c r="C1667" s="6">
        <v>5425296</v>
      </c>
      <c r="D1667" s="205">
        <v>15</v>
      </c>
      <c r="E1667" s="75" t="s">
        <v>210</v>
      </c>
      <c r="F1667" s="6">
        <v>6.73</v>
      </c>
      <c r="G1667" s="6">
        <v>70</v>
      </c>
      <c r="H1667" s="6">
        <v>471.1</v>
      </c>
      <c r="I1667" s="6">
        <v>50</v>
      </c>
      <c r="J1667" s="6">
        <f t="shared" si="150"/>
        <v>23555</v>
      </c>
      <c r="K1667" s="6"/>
      <c r="L1667" s="84">
        <f t="shared" si="152"/>
        <v>24035.714285714286</v>
      </c>
      <c r="M1667" s="7"/>
      <c r="N1667" s="7"/>
      <c r="O1667" s="7"/>
      <c r="P1667" s="7"/>
      <c r="Q1667" s="7"/>
      <c r="R1667" s="7"/>
      <c r="S1667" s="119" t="s">
        <v>54</v>
      </c>
      <c r="T1667" s="117">
        <v>6.73</v>
      </c>
      <c r="U1667" s="10">
        <v>0</v>
      </c>
      <c r="V1667" s="98">
        <f t="shared" si="153"/>
        <v>0</v>
      </c>
      <c r="W1667" s="119" t="s">
        <v>54</v>
      </c>
      <c r="X1667" s="117">
        <v>6.73</v>
      </c>
      <c r="Y1667" s="10">
        <v>0</v>
      </c>
      <c r="Z1667" s="98"/>
      <c r="AA1667" s="9">
        <v>1084</v>
      </c>
      <c r="AB1667" s="119" t="s">
        <v>54</v>
      </c>
      <c r="AC1667" s="117">
        <v>6.73</v>
      </c>
      <c r="AD1667" s="10">
        <v>0</v>
      </c>
      <c r="AE1667" s="110">
        <f>(Tabelle1[[#This Row],[gesamter Wärmebedarf unter Berücksichtigung Wirkungsgrad Gasfeuerungsanlage (Gas) '[kWh/a'] 2030]]*0.7)/8760</f>
        <v>0</v>
      </c>
      <c r="AF1667" s="8">
        <f t="shared" si="151"/>
        <v>0</v>
      </c>
      <c r="AG1667" s="119" t="s">
        <v>54</v>
      </c>
      <c r="AH1667" s="117">
        <v>6.73</v>
      </c>
      <c r="AI1667" s="10">
        <v>0</v>
      </c>
      <c r="AJ1667" s="98">
        <f t="shared" si="154"/>
        <v>0</v>
      </c>
      <c r="AK1667" s="119" t="s">
        <v>54</v>
      </c>
      <c r="AL1667" s="117">
        <v>6.73</v>
      </c>
      <c r="AM1667" s="10">
        <v>0</v>
      </c>
      <c r="AN1667" s="98"/>
      <c r="AO1667" s="119" t="s">
        <v>54</v>
      </c>
      <c r="AP1667" s="117">
        <v>6.73</v>
      </c>
      <c r="AQ1667" s="10">
        <v>0</v>
      </c>
      <c r="AR1667" s="98">
        <f t="shared" si="155"/>
        <v>0</v>
      </c>
      <c r="AS1667" s="119" t="s">
        <v>54</v>
      </c>
      <c r="AT1667" s="117">
        <v>6.73</v>
      </c>
      <c r="AU1667" s="10">
        <v>0</v>
      </c>
      <c r="AV1667" s="8"/>
    </row>
    <row r="1668" spans="1:48" x14ac:dyDescent="0.25">
      <c r="A1668" s="6">
        <v>11667</v>
      </c>
      <c r="B1668" s="6">
        <v>450400</v>
      </c>
      <c r="C1668" s="6">
        <v>5425293</v>
      </c>
      <c r="D1668" s="205">
        <v>14</v>
      </c>
      <c r="E1668" s="6" t="s">
        <v>212</v>
      </c>
      <c r="F1668" s="6">
        <v>1</v>
      </c>
      <c r="G1668" s="6">
        <v>150</v>
      </c>
      <c r="H1668" s="6">
        <v>150</v>
      </c>
      <c r="I1668" s="6">
        <v>100</v>
      </c>
      <c r="J1668" s="6">
        <f t="shared" ref="J1668:J1731" si="156">I1668*H1668</f>
        <v>15000</v>
      </c>
      <c r="K1668" s="6"/>
      <c r="L1668" s="84">
        <f t="shared" si="152"/>
        <v>15306.122448979591</v>
      </c>
      <c r="M1668" s="7"/>
      <c r="N1668" s="7"/>
      <c r="O1668" s="7"/>
      <c r="P1668" s="7"/>
      <c r="Q1668" s="7"/>
      <c r="R1668" s="7"/>
      <c r="S1668" s="119" t="s">
        <v>54</v>
      </c>
      <c r="T1668" s="117">
        <v>1</v>
      </c>
      <c r="U1668" s="10">
        <v>0</v>
      </c>
      <c r="V1668" s="98">
        <f t="shared" si="153"/>
        <v>0</v>
      </c>
      <c r="W1668" s="119" t="s">
        <v>54</v>
      </c>
      <c r="X1668" s="117">
        <v>1</v>
      </c>
      <c r="Y1668" s="10">
        <v>0</v>
      </c>
      <c r="Z1668" s="98"/>
      <c r="AA1668" s="9">
        <v>242</v>
      </c>
      <c r="AB1668" s="119" t="s">
        <v>54</v>
      </c>
      <c r="AC1668" s="117">
        <v>1</v>
      </c>
      <c r="AD1668" s="10">
        <v>0</v>
      </c>
      <c r="AE1668" s="110">
        <f>(Tabelle1[[#This Row],[gesamter Wärmebedarf unter Berücksichtigung Wirkungsgrad Gasfeuerungsanlage (Gas) '[kWh/a'] 2030]]*0.7)/8760</f>
        <v>0</v>
      </c>
      <c r="AF1668" s="8">
        <f t="shared" ref="AF1668:AF1731" si="157">((AD1668*$O$4)/$P$4)/31536000</f>
        <v>0</v>
      </c>
      <c r="AG1668" s="119" t="s">
        <v>54</v>
      </c>
      <c r="AH1668" s="117">
        <v>1</v>
      </c>
      <c r="AI1668" s="10">
        <v>0</v>
      </c>
      <c r="AJ1668" s="98">
        <f t="shared" si="154"/>
        <v>0</v>
      </c>
      <c r="AK1668" s="119" t="s">
        <v>54</v>
      </c>
      <c r="AL1668" s="117">
        <v>1</v>
      </c>
      <c r="AM1668" s="10">
        <v>0</v>
      </c>
      <c r="AN1668" s="98"/>
      <c r="AO1668" s="119" t="s">
        <v>54</v>
      </c>
      <c r="AP1668" s="117">
        <v>1</v>
      </c>
      <c r="AQ1668" s="10">
        <v>0</v>
      </c>
      <c r="AR1668" s="98">
        <f t="shared" si="155"/>
        <v>0</v>
      </c>
      <c r="AS1668" s="119" t="s">
        <v>54</v>
      </c>
      <c r="AT1668" s="117">
        <v>1</v>
      </c>
      <c r="AU1668" s="10">
        <v>0</v>
      </c>
      <c r="AV1668" s="8"/>
    </row>
    <row r="1669" spans="1:48" x14ac:dyDescent="0.25">
      <c r="A1669" s="6">
        <v>11668</v>
      </c>
      <c r="B1669" s="6">
        <v>450409</v>
      </c>
      <c r="C1669" s="6">
        <v>5425285</v>
      </c>
      <c r="D1669" s="205">
        <v>14</v>
      </c>
      <c r="E1669" s="6" t="s">
        <v>212</v>
      </c>
      <c r="F1669" s="6">
        <v>1</v>
      </c>
      <c r="G1669" s="6">
        <v>150</v>
      </c>
      <c r="H1669" s="6">
        <v>150</v>
      </c>
      <c r="I1669" s="6">
        <v>120</v>
      </c>
      <c r="J1669" s="6">
        <f t="shared" si="156"/>
        <v>18000</v>
      </c>
      <c r="K1669" s="6"/>
      <c r="L1669" s="84">
        <f t="shared" ref="L1669:L1732" si="158">J1669/$K$4</f>
        <v>18367.34693877551</v>
      </c>
      <c r="M1669" s="7"/>
      <c r="N1669" s="7"/>
      <c r="O1669" s="7"/>
      <c r="P1669" s="7"/>
      <c r="Q1669" s="7"/>
      <c r="R1669" s="7"/>
      <c r="S1669" s="119" t="s">
        <v>54</v>
      </c>
      <c r="T1669" s="117">
        <v>1</v>
      </c>
      <c r="U1669" s="10">
        <v>0</v>
      </c>
      <c r="V1669" s="98">
        <f t="shared" ref="V1669:V1732" si="159">((U1669*$M$4)/$N$4)/31536000</f>
        <v>0</v>
      </c>
      <c r="W1669" s="119" t="s">
        <v>54</v>
      </c>
      <c r="X1669" s="117">
        <v>1</v>
      </c>
      <c r="Y1669" s="10">
        <v>0</v>
      </c>
      <c r="Z1669" s="98"/>
      <c r="AA1669" s="9">
        <v>718</v>
      </c>
      <c r="AB1669" s="119" t="s">
        <v>54</v>
      </c>
      <c r="AC1669" s="117">
        <v>1</v>
      </c>
      <c r="AD1669" s="10">
        <v>0</v>
      </c>
      <c r="AE1669" s="110">
        <f>(Tabelle1[[#This Row],[gesamter Wärmebedarf unter Berücksichtigung Wirkungsgrad Gasfeuerungsanlage (Gas) '[kWh/a'] 2030]]*0.7)/8760</f>
        <v>0</v>
      </c>
      <c r="AF1669" s="8">
        <f t="shared" si="157"/>
        <v>0</v>
      </c>
      <c r="AG1669" s="119" t="s">
        <v>54</v>
      </c>
      <c r="AH1669" s="117">
        <v>1</v>
      </c>
      <c r="AI1669" s="10">
        <v>0</v>
      </c>
      <c r="AJ1669" s="98">
        <f t="shared" ref="AJ1669:AJ1732" si="160">((AI1669*$Q$4)/$R$4)/31536000</f>
        <v>0</v>
      </c>
      <c r="AK1669" s="119" t="s">
        <v>54</v>
      </c>
      <c r="AL1669" s="117">
        <v>1</v>
      </c>
      <c r="AM1669" s="10">
        <v>0</v>
      </c>
      <c r="AN1669" s="98"/>
      <c r="AO1669" s="119" t="s">
        <v>54</v>
      </c>
      <c r="AP1669" s="117">
        <v>1</v>
      </c>
      <c r="AQ1669" s="10">
        <v>0</v>
      </c>
      <c r="AR1669" s="98">
        <f t="shared" ref="AR1669:AR1732" si="161">((AQ1669*$Q$4)/$R$4)/31536000</f>
        <v>0</v>
      </c>
      <c r="AS1669" s="119" t="s">
        <v>54</v>
      </c>
      <c r="AT1669" s="117">
        <v>1</v>
      </c>
      <c r="AU1669" s="10">
        <v>0</v>
      </c>
      <c r="AV1669" s="8"/>
    </row>
    <row r="1670" spans="1:48" x14ac:dyDescent="0.25">
      <c r="A1670" s="6">
        <v>11669</v>
      </c>
      <c r="B1670" s="6">
        <v>450413</v>
      </c>
      <c r="C1670" s="6">
        <v>5425281</v>
      </c>
      <c r="D1670" s="205">
        <v>14</v>
      </c>
      <c r="E1670" s="6" t="s">
        <v>212</v>
      </c>
      <c r="F1670" s="6">
        <v>1</v>
      </c>
      <c r="G1670" s="6">
        <v>150</v>
      </c>
      <c r="H1670" s="6">
        <v>150</v>
      </c>
      <c r="I1670" s="6">
        <v>120</v>
      </c>
      <c r="J1670" s="6">
        <f t="shared" si="156"/>
        <v>18000</v>
      </c>
      <c r="K1670" s="6"/>
      <c r="L1670" s="84">
        <f t="shared" si="158"/>
        <v>18367.34693877551</v>
      </c>
      <c r="M1670" s="7"/>
      <c r="N1670" s="7"/>
      <c r="O1670" s="7"/>
      <c r="P1670" s="7"/>
      <c r="Q1670" s="7"/>
      <c r="R1670" s="7"/>
      <c r="S1670" s="119" t="s">
        <v>54</v>
      </c>
      <c r="T1670" s="117">
        <v>1</v>
      </c>
      <c r="U1670" s="10">
        <v>0</v>
      </c>
      <c r="V1670" s="98">
        <f t="shared" si="159"/>
        <v>0</v>
      </c>
      <c r="W1670" s="119" t="s">
        <v>54</v>
      </c>
      <c r="X1670" s="117">
        <v>1</v>
      </c>
      <c r="Y1670" s="10">
        <v>0</v>
      </c>
      <c r="Z1670" s="98"/>
      <c r="AA1670" s="9">
        <v>542</v>
      </c>
      <c r="AB1670" s="119" t="s">
        <v>54</v>
      </c>
      <c r="AC1670" s="117">
        <v>1</v>
      </c>
      <c r="AD1670" s="10">
        <v>0</v>
      </c>
      <c r="AE1670" s="110">
        <f>(Tabelle1[[#This Row],[gesamter Wärmebedarf unter Berücksichtigung Wirkungsgrad Gasfeuerungsanlage (Gas) '[kWh/a'] 2030]]*0.7)/8760</f>
        <v>0</v>
      </c>
      <c r="AF1670" s="8">
        <f t="shared" si="157"/>
        <v>0</v>
      </c>
      <c r="AG1670" s="119" t="s">
        <v>54</v>
      </c>
      <c r="AH1670" s="117">
        <v>1</v>
      </c>
      <c r="AI1670" s="10">
        <v>0</v>
      </c>
      <c r="AJ1670" s="98">
        <f t="shared" si="160"/>
        <v>0</v>
      </c>
      <c r="AK1670" s="119" t="s">
        <v>54</v>
      </c>
      <c r="AL1670" s="117">
        <v>1</v>
      </c>
      <c r="AM1670" s="10">
        <v>0</v>
      </c>
      <c r="AN1670" s="98"/>
      <c r="AO1670" s="119" t="s">
        <v>54</v>
      </c>
      <c r="AP1670" s="117">
        <v>1</v>
      </c>
      <c r="AQ1670" s="10">
        <v>0</v>
      </c>
      <c r="AR1670" s="98">
        <f t="shared" si="161"/>
        <v>0</v>
      </c>
      <c r="AS1670" s="119" t="s">
        <v>54</v>
      </c>
      <c r="AT1670" s="117">
        <v>1</v>
      </c>
      <c r="AU1670" s="10">
        <v>0</v>
      </c>
      <c r="AV1670" s="8"/>
    </row>
    <row r="1671" spans="1:48" x14ac:dyDescent="0.25">
      <c r="A1671" s="6">
        <v>11670</v>
      </c>
      <c r="B1671" s="6">
        <v>450418</v>
      </c>
      <c r="C1671" s="6">
        <v>5425278</v>
      </c>
      <c r="D1671" s="205">
        <v>14</v>
      </c>
      <c r="E1671" s="75" t="s">
        <v>210</v>
      </c>
      <c r="F1671" s="6">
        <v>6.73</v>
      </c>
      <c r="G1671" s="6">
        <v>70</v>
      </c>
      <c r="H1671" s="6">
        <v>471.1</v>
      </c>
      <c r="I1671" s="6">
        <v>190</v>
      </c>
      <c r="J1671" s="6">
        <f t="shared" si="156"/>
        <v>89509</v>
      </c>
      <c r="K1671" s="6"/>
      <c r="L1671" s="84">
        <f t="shared" si="158"/>
        <v>91335.71428571429</v>
      </c>
      <c r="M1671" s="7"/>
      <c r="N1671" s="7"/>
      <c r="O1671" s="7"/>
      <c r="P1671" s="7"/>
      <c r="Q1671" s="7"/>
      <c r="R1671" s="7"/>
      <c r="S1671" s="119" t="s">
        <v>53</v>
      </c>
      <c r="T1671" s="117">
        <v>6.73</v>
      </c>
      <c r="U1671" s="10">
        <v>91335.71428571429</v>
      </c>
      <c r="V1671" s="98">
        <f t="shared" si="159"/>
        <v>1.8264554508846747E-4</v>
      </c>
      <c r="W1671" s="119" t="s">
        <v>53</v>
      </c>
      <c r="X1671" s="117">
        <v>6.73</v>
      </c>
      <c r="Y1671" s="10">
        <v>91335.71428571429</v>
      </c>
      <c r="Z1671" s="98"/>
      <c r="AA1671" s="9">
        <v>845</v>
      </c>
      <c r="AB1671" s="119" t="s">
        <v>53</v>
      </c>
      <c r="AC1671" s="117">
        <v>6.73</v>
      </c>
      <c r="AD1671" s="10">
        <v>91335.71428571429</v>
      </c>
      <c r="AE1671" s="110">
        <f>(Tabelle1[[#This Row],[gesamter Wärmebedarf unter Berücksichtigung Wirkungsgrad Gasfeuerungsanlage (Gas) '[kWh/a'] 2030]]*0.7)/8760</f>
        <v>7.2985159817351599</v>
      </c>
      <c r="AF1671" s="8">
        <f t="shared" si="157"/>
        <v>1.7657877348818262E-4</v>
      </c>
      <c r="AG1671" s="119" t="s">
        <v>53</v>
      </c>
      <c r="AH1671" s="117">
        <v>6.73</v>
      </c>
      <c r="AI1671" s="10">
        <v>91335.71428571429</v>
      </c>
      <c r="AJ1671" s="98">
        <f t="shared" si="160"/>
        <v>8.6790553803967041E-5</v>
      </c>
      <c r="AK1671" s="119" t="s">
        <v>53</v>
      </c>
      <c r="AL1671" s="117">
        <v>6.73</v>
      </c>
      <c r="AM1671" s="10">
        <v>91335.71428571429</v>
      </c>
      <c r="AN1671" s="98"/>
      <c r="AO1671" s="119" t="s">
        <v>53</v>
      </c>
      <c r="AP1671" s="117">
        <v>6.73</v>
      </c>
      <c r="AQ1671" s="10">
        <v>91335.71428571429</v>
      </c>
      <c r="AR1671" s="98">
        <f t="shared" si="161"/>
        <v>8.6790553803967041E-5</v>
      </c>
      <c r="AS1671" s="119" t="s">
        <v>53</v>
      </c>
      <c r="AT1671" s="117">
        <v>6.73</v>
      </c>
      <c r="AU1671" s="10">
        <v>91335.71428571429</v>
      </c>
      <c r="AV1671" s="8"/>
    </row>
    <row r="1672" spans="1:48" x14ac:dyDescent="0.25">
      <c r="A1672" s="6">
        <v>11671</v>
      </c>
      <c r="B1672" s="6">
        <v>450422</v>
      </c>
      <c r="C1672" s="6">
        <v>5425274</v>
      </c>
      <c r="D1672" s="205">
        <v>14</v>
      </c>
      <c r="E1672" s="6" t="s">
        <v>212</v>
      </c>
      <c r="F1672" s="6">
        <v>1</v>
      </c>
      <c r="G1672" s="6">
        <v>150</v>
      </c>
      <c r="H1672" s="6">
        <v>150</v>
      </c>
      <c r="I1672" s="6">
        <v>110</v>
      </c>
      <c r="J1672" s="6">
        <f t="shared" si="156"/>
        <v>16500</v>
      </c>
      <c r="K1672" s="6"/>
      <c r="L1672" s="84">
        <f t="shared" si="158"/>
        <v>16836.734693877552</v>
      </c>
      <c r="M1672" s="7"/>
      <c r="N1672" s="7"/>
      <c r="O1672" s="7"/>
      <c r="P1672" s="7"/>
      <c r="Q1672" s="7"/>
      <c r="R1672" s="7"/>
      <c r="S1672" s="119" t="s">
        <v>54</v>
      </c>
      <c r="T1672" s="117">
        <v>1</v>
      </c>
      <c r="U1672" s="10">
        <v>0</v>
      </c>
      <c r="V1672" s="98">
        <f t="shared" si="159"/>
        <v>0</v>
      </c>
      <c r="W1672" s="119" t="s">
        <v>54</v>
      </c>
      <c r="X1672" s="117">
        <v>1</v>
      </c>
      <c r="Y1672" s="10">
        <v>0</v>
      </c>
      <c r="Z1672" s="98"/>
      <c r="AA1672" s="9">
        <v>476</v>
      </c>
      <c r="AB1672" s="119" t="s">
        <v>54</v>
      </c>
      <c r="AC1672" s="117">
        <v>1</v>
      </c>
      <c r="AD1672" s="10">
        <v>0</v>
      </c>
      <c r="AE1672" s="110">
        <f>(Tabelle1[[#This Row],[gesamter Wärmebedarf unter Berücksichtigung Wirkungsgrad Gasfeuerungsanlage (Gas) '[kWh/a'] 2030]]*0.7)/8760</f>
        <v>0</v>
      </c>
      <c r="AF1672" s="8">
        <f t="shared" si="157"/>
        <v>0</v>
      </c>
      <c r="AG1672" s="119" t="s">
        <v>54</v>
      </c>
      <c r="AH1672" s="117">
        <v>1</v>
      </c>
      <c r="AI1672" s="10">
        <v>0</v>
      </c>
      <c r="AJ1672" s="98">
        <f t="shared" si="160"/>
        <v>0</v>
      </c>
      <c r="AK1672" s="119" t="s">
        <v>54</v>
      </c>
      <c r="AL1672" s="117">
        <v>1</v>
      </c>
      <c r="AM1672" s="10">
        <v>0</v>
      </c>
      <c r="AN1672" s="98"/>
      <c r="AO1672" s="119" t="s">
        <v>54</v>
      </c>
      <c r="AP1672" s="117">
        <v>1</v>
      </c>
      <c r="AQ1672" s="10">
        <v>0</v>
      </c>
      <c r="AR1672" s="98">
        <f t="shared" si="161"/>
        <v>0</v>
      </c>
      <c r="AS1672" s="119" t="s">
        <v>54</v>
      </c>
      <c r="AT1672" s="117">
        <v>1</v>
      </c>
      <c r="AU1672" s="10">
        <v>0</v>
      </c>
      <c r="AV1672" s="8"/>
    </row>
    <row r="1673" spans="1:48" x14ac:dyDescent="0.25">
      <c r="A1673" s="6">
        <v>11672</v>
      </c>
      <c r="B1673" s="6">
        <v>450362</v>
      </c>
      <c r="C1673" s="6">
        <v>5425276</v>
      </c>
      <c r="D1673" s="205">
        <v>11</v>
      </c>
      <c r="E1673" s="6" t="s">
        <v>212</v>
      </c>
      <c r="F1673" s="6">
        <v>1</v>
      </c>
      <c r="G1673" s="6">
        <v>150</v>
      </c>
      <c r="H1673" s="6">
        <v>150</v>
      </c>
      <c r="I1673" s="6">
        <v>230</v>
      </c>
      <c r="J1673" s="6">
        <f t="shared" si="156"/>
        <v>34500</v>
      </c>
      <c r="K1673" s="6"/>
      <c r="L1673" s="84">
        <f t="shared" si="158"/>
        <v>35204.081632653062</v>
      </c>
      <c r="M1673" s="7"/>
      <c r="N1673" s="7"/>
      <c r="O1673" s="7"/>
      <c r="P1673" s="7"/>
      <c r="Q1673" s="7"/>
      <c r="R1673" s="7"/>
      <c r="S1673" s="119" t="s">
        <v>53</v>
      </c>
      <c r="T1673" s="117">
        <v>1</v>
      </c>
      <c r="U1673" s="10">
        <v>35204.081632653062</v>
      </c>
      <c r="V1673" s="98">
        <f t="shared" si="159"/>
        <v>7.0398186836542994E-5</v>
      </c>
      <c r="W1673" s="119" t="s">
        <v>53</v>
      </c>
      <c r="X1673" s="117">
        <v>1</v>
      </c>
      <c r="Y1673" s="10">
        <v>35204.081632653062</v>
      </c>
      <c r="Z1673" s="98"/>
      <c r="AA1673" s="9">
        <v>668</v>
      </c>
      <c r="AB1673" s="119" t="s">
        <v>53</v>
      </c>
      <c r="AC1673" s="117">
        <v>1</v>
      </c>
      <c r="AD1673" s="10">
        <v>35204.081632653062</v>
      </c>
      <c r="AE1673" s="110">
        <f>(Tabelle1[[#This Row],[gesamter Wärmebedarf unter Berücksichtigung Wirkungsgrad Gasfeuerungsanlage (Gas) '[kWh/a'] 2030]]*0.7)/8760</f>
        <v>2.8131115459882583</v>
      </c>
      <c r="AF1673" s="8">
        <f t="shared" si="157"/>
        <v>6.8059834042859374E-5</v>
      </c>
      <c r="AG1673" s="119" t="s">
        <v>53</v>
      </c>
      <c r="AH1673" s="117">
        <v>1</v>
      </c>
      <c r="AI1673" s="10">
        <v>35204.081632653062</v>
      </c>
      <c r="AJ1673" s="98">
        <f t="shared" si="160"/>
        <v>3.3452212696341853E-5</v>
      </c>
      <c r="AK1673" s="119" t="s">
        <v>54</v>
      </c>
      <c r="AL1673" s="117">
        <v>1</v>
      </c>
      <c r="AM1673" s="10">
        <v>0</v>
      </c>
      <c r="AN1673" s="98"/>
      <c r="AO1673" s="119" t="s">
        <v>54</v>
      </c>
      <c r="AP1673" s="117">
        <v>1</v>
      </c>
      <c r="AQ1673" s="10">
        <v>0</v>
      </c>
      <c r="AR1673" s="98">
        <f t="shared" si="161"/>
        <v>0</v>
      </c>
      <c r="AS1673" s="119" t="s">
        <v>54</v>
      </c>
      <c r="AT1673" s="117">
        <v>1</v>
      </c>
      <c r="AU1673" s="10">
        <v>0</v>
      </c>
      <c r="AV1673" s="8"/>
    </row>
    <row r="1674" spans="1:48" x14ac:dyDescent="0.25">
      <c r="A1674" s="6">
        <v>11673</v>
      </c>
      <c r="B1674" s="6">
        <v>450368</v>
      </c>
      <c r="C1674" s="6">
        <v>5425272</v>
      </c>
      <c r="D1674" s="205">
        <v>11</v>
      </c>
      <c r="E1674" s="6" t="s">
        <v>212</v>
      </c>
      <c r="F1674" s="6">
        <v>1</v>
      </c>
      <c r="G1674" s="6">
        <v>150</v>
      </c>
      <c r="H1674" s="6">
        <v>150</v>
      </c>
      <c r="I1674" s="6">
        <v>190</v>
      </c>
      <c r="J1674" s="6">
        <f t="shared" si="156"/>
        <v>28500</v>
      </c>
      <c r="K1674" s="6"/>
      <c r="L1674" s="84">
        <f t="shared" si="158"/>
        <v>29081.632653061224</v>
      </c>
      <c r="M1674" s="7"/>
      <c r="N1674" s="7"/>
      <c r="O1674" s="7"/>
      <c r="P1674" s="7"/>
      <c r="Q1674" s="7"/>
      <c r="R1674" s="7"/>
      <c r="S1674" s="119" t="s">
        <v>53</v>
      </c>
      <c r="T1674" s="117">
        <v>1</v>
      </c>
      <c r="U1674" s="10">
        <v>29081.632653061224</v>
      </c>
      <c r="V1674" s="98">
        <f t="shared" si="159"/>
        <v>5.8155023908448559E-5</v>
      </c>
      <c r="W1674" s="119" t="s">
        <v>53</v>
      </c>
      <c r="X1674" s="117">
        <v>1</v>
      </c>
      <c r="Y1674" s="10">
        <v>29081.632653061224</v>
      </c>
      <c r="Z1674" s="98"/>
      <c r="AA1674" s="9">
        <v>548</v>
      </c>
      <c r="AB1674" s="119" t="s">
        <v>53</v>
      </c>
      <c r="AC1674" s="117">
        <v>1</v>
      </c>
      <c r="AD1674" s="10">
        <v>29081.632653061224</v>
      </c>
      <c r="AE1674" s="110">
        <f>(Tabelle1[[#This Row],[gesamter Wärmebedarf unter Berücksichtigung Wirkungsgrad Gasfeuerungsanlage (Gas) '[kWh/a'] 2030]]*0.7)/8760</f>
        <v>2.3238747553816044</v>
      </c>
      <c r="AF1674" s="8">
        <f t="shared" si="157"/>
        <v>5.622334116584035E-5</v>
      </c>
      <c r="AG1674" s="119" t="s">
        <v>54</v>
      </c>
      <c r="AH1674" s="117">
        <v>1</v>
      </c>
      <c r="AI1674" s="10">
        <v>0</v>
      </c>
      <c r="AJ1674" s="98">
        <f t="shared" si="160"/>
        <v>0</v>
      </c>
      <c r="AK1674" s="119" t="s">
        <v>54</v>
      </c>
      <c r="AL1674" s="117">
        <v>1</v>
      </c>
      <c r="AM1674" s="10">
        <v>0</v>
      </c>
      <c r="AN1674" s="98"/>
      <c r="AO1674" s="119" t="s">
        <v>54</v>
      </c>
      <c r="AP1674" s="117">
        <v>1</v>
      </c>
      <c r="AQ1674" s="10">
        <v>0</v>
      </c>
      <c r="AR1674" s="98">
        <f t="shared" si="161"/>
        <v>0</v>
      </c>
      <c r="AS1674" s="119" t="s">
        <v>54</v>
      </c>
      <c r="AT1674" s="117">
        <v>1</v>
      </c>
      <c r="AU1674" s="10">
        <v>0</v>
      </c>
      <c r="AV1674" s="8"/>
    </row>
    <row r="1675" spans="1:48" x14ac:dyDescent="0.25">
      <c r="A1675" s="6">
        <v>11674</v>
      </c>
      <c r="B1675" s="6">
        <v>450372</v>
      </c>
      <c r="C1675" s="6">
        <v>5425267</v>
      </c>
      <c r="D1675" s="205">
        <v>12</v>
      </c>
      <c r="E1675" s="6" t="s">
        <v>212</v>
      </c>
      <c r="F1675" s="6">
        <v>1</v>
      </c>
      <c r="G1675" s="6">
        <v>150</v>
      </c>
      <c r="H1675" s="6">
        <v>150</v>
      </c>
      <c r="I1675" s="6">
        <v>180</v>
      </c>
      <c r="J1675" s="6">
        <f t="shared" si="156"/>
        <v>27000</v>
      </c>
      <c r="K1675" s="6"/>
      <c r="L1675" s="84">
        <f t="shared" si="158"/>
        <v>27551.020408163266</v>
      </c>
      <c r="M1675" s="7"/>
      <c r="N1675" s="7"/>
      <c r="O1675" s="7"/>
      <c r="P1675" s="7"/>
      <c r="Q1675" s="7"/>
      <c r="R1675" s="7"/>
      <c r="S1675" s="119" t="s">
        <v>53</v>
      </c>
      <c r="T1675" s="117">
        <v>1</v>
      </c>
      <c r="U1675" s="10">
        <v>27551.020408163266</v>
      </c>
      <c r="V1675" s="98">
        <f t="shared" si="159"/>
        <v>5.5094233176424957E-5</v>
      </c>
      <c r="W1675" s="119" t="s">
        <v>53</v>
      </c>
      <c r="X1675" s="117">
        <v>1</v>
      </c>
      <c r="Y1675" s="10">
        <v>27551.020408163266</v>
      </c>
      <c r="Z1675" s="98"/>
      <c r="AA1675" s="9">
        <v>1656</v>
      </c>
      <c r="AB1675" s="119" t="s">
        <v>53</v>
      </c>
      <c r="AC1675" s="117">
        <v>1</v>
      </c>
      <c r="AD1675" s="10">
        <v>27551.020408163266</v>
      </c>
      <c r="AE1675" s="110">
        <f>(Tabelle1[[#This Row],[gesamter Wärmebedarf unter Berücksichtigung Wirkungsgrad Gasfeuerungsanlage (Gas) '[kWh/a'] 2030]]*0.7)/8760</f>
        <v>2.2015655577299413</v>
      </c>
      <c r="AF1675" s="8">
        <f t="shared" si="157"/>
        <v>5.3264217946585601E-5</v>
      </c>
      <c r="AG1675" s="119" t="s">
        <v>53</v>
      </c>
      <c r="AH1675" s="117">
        <v>1</v>
      </c>
      <c r="AI1675" s="10">
        <v>27551.020408163266</v>
      </c>
      <c r="AJ1675" s="98">
        <f t="shared" si="160"/>
        <v>2.6179992544963188E-5</v>
      </c>
      <c r="AK1675" s="119" t="s">
        <v>53</v>
      </c>
      <c r="AL1675" s="117">
        <v>1</v>
      </c>
      <c r="AM1675" s="10">
        <v>27551.020408163266</v>
      </c>
      <c r="AN1675" s="98"/>
      <c r="AO1675" s="119" t="s">
        <v>53</v>
      </c>
      <c r="AP1675" s="117">
        <v>1</v>
      </c>
      <c r="AQ1675" s="10">
        <v>27551.020408163266</v>
      </c>
      <c r="AR1675" s="98">
        <f t="shared" si="161"/>
        <v>2.6179992544963188E-5</v>
      </c>
      <c r="AS1675" s="119" t="s">
        <v>54</v>
      </c>
      <c r="AT1675" s="117">
        <v>1</v>
      </c>
      <c r="AU1675" s="10">
        <v>0</v>
      </c>
      <c r="AV1675" s="8"/>
    </row>
    <row r="1676" spans="1:48" x14ac:dyDescent="0.25">
      <c r="A1676" s="6">
        <v>11675</v>
      </c>
      <c r="B1676" s="6">
        <v>450376</v>
      </c>
      <c r="C1676" s="6">
        <v>5425264</v>
      </c>
      <c r="D1676" s="205">
        <v>12</v>
      </c>
      <c r="E1676" s="6" t="s">
        <v>212</v>
      </c>
      <c r="F1676" s="6">
        <v>1</v>
      </c>
      <c r="G1676" s="6">
        <v>150</v>
      </c>
      <c r="H1676" s="6">
        <v>150</v>
      </c>
      <c r="I1676" s="6">
        <v>110</v>
      </c>
      <c r="J1676" s="6">
        <f t="shared" si="156"/>
        <v>16500</v>
      </c>
      <c r="K1676" s="6"/>
      <c r="L1676" s="84">
        <f t="shared" si="158"/>
        <v>16836.734693877552</v>
      </c>
      <c r="M1676" s="7"/>
      <c r="N1676" s="7"/>
      <c r="O1676" s="7"/>
      <c r="P1676" s="7"/>
      <c r="Q1676" s="7"/>
      <c r="R1676" s="7"/>
      <c r="S1676" s="119" t="s">
        <v>53</v>
      </c>
      <c r="T1676" s="117">
        <v>1</v>
      </c>
      <c r="U1676" s="10">
        <v>16836.734693877552</v>
      </c>
      <c r="V1676" s="98">
        <f t="shared" si="159"/>
        <v>3.3668698052259696E-5</v>
      </c>
      <c r="W1676" s="119" t="s">
        <v>53</v>
      </c>
      <c r="X1676" s="117">
        <v>1</v>
      </c>
      <c r="Y1676" s="10">
        <v>16836.734693877552</v>
      </c>
      <c r="Z1676" s="98"/>
      <c r="AA1676" s="9">
        <v>914</v>
      </c>
      <c r="AB1676" s="119" t="s">
        <v>53</v>
      </c>
      <c r="AC1676" s="117">
        <v>1</v>
      </c>
      <c r="AD1676" s="10">
        <v>16836.734693877552</v>
      </c>
      <c r="AE1676" s="110">
        <f>(Tabelle1[[#This Row],[gesamter Wärmebedarf unter Berücksichtigung Wirkungsgrad Gasfeuerungsanlage (Gas) '[kWh/a'] 2030]]*0.7)/8760</f>
        <v>1.3454011741682974</v>
      </c>
      <c r="AF1676" s="8">
        <f t="shared" si="157"/>
        <v>3.2550355411802309E-5</v>
      </c>
      <c r="AG1676" s="119" t="s">
        <v>53</v>
      </c>
      <c r="AH1676" s="117">
        <v>1</v>
      </c>
      <c r="AI1676" s="10">
        <v>16836.734693877552</v>
      </c>
      <c r="AJ1676" s="98">
        <f t="shared" si="160"/>
        <v>1.599888433303306E-5</v>
      </c>
      <c r="AK1676" s="119" t="s">
        <v>53</v>
      </c>
      <c r="AL1676" s="117">
        <v>1</v>
      </c>
      <c r="AM1676" s="10">
        <v>16836.734693877552</v>
      </c>
      <c r="AN1676" s="98"/>
      <c r="AO1676" s="119" t="s">
        <v>53</v>
      </c>
      <c r="AP1676" s="117">
        <v>1</v>
      </c>
      <c r="AQ1676" s="10">
        <v>16836.734693877552</v>
      </c>
      <c r="AR1676" s="98">
        <f t="shared" si="161"/>
        <v>1.599888433303306E-5</v>
      </c>
      <c r="AS1676" s="119" t="s">
        <v>54</v>
      </c>
      <c r="AT1676" s="117">
        <v>1</v>
      </c>
      <c r="AU1676" s="10">
        <v>0</v>
      </c>
      <c r="AV1676" s="8"/>
    </row>
    <row r="1677" spans="1:48" x14ac:dyDescent="0.25">
      <c r="A1677" s="6">
        <v>11676</v>
      </c>
      <c r="B1677" s="6">
        <v>450384</v>
      </c>
      <c r="C1677" s="6">
        <v>5425258</v>
      </c>
      <c r="D1677" s="205">
        <v>10</v>
      </c>
      <c r="E1677" s="75" t="s">
        <v>210</v>
      </c>
      <c r="F1677" s="6">
        <v>6.73</v>
      </c>
      <c r="G1677" s="6">
        <v>70</v>
      </c>
      <c r="H1677" s="6">
        <v>471.1</v>
      </c>
      <c r="I1677" s="6">
        <v>140</v>
      </c>
      <c r="J1677" s="6">
        <f t="shared" si="156"/>
        <v>65954</v>
      </c>
      <c r="K1677" s="6"/>
      <c r="L1677" s="84">
        <f t="shared" si="158"/>
        <v>67300</v>
      </c>
      <c r="M1677" s="7"/>
      <c r="N1677" s="7"/>
      <c r="O1677" s="7"/>
      <c r="P1677" s="7"/>
      <c r="Q1677" s="7"/>
      <c r="R1677" s="7"/>
      <c r="S1677" s="119" t="s">
        <v>53</v>
      </c>
      <c r="T1677" s="117">
        <v>6.73</v>
      </c>
      <c r="U1677" s="10">
        <v>67300</v>
      </c>
      <c r="V1677" s="98">
        <f t="shared" si="159"/>
        <v>1.345809279599234E-4</v>
      </c>
      <c r="W1677" s="119" t="s">
        <v>53</v>
      </c>
      <c r="X1677" s="117">
        <v>6.73</v>
      </c>
      <c r="Y1677" s="10">
        <v>67300</v>
      </c>
      <c r="Z1677" s="98"/>
      <c r="AA1677" s="9">
        <v>1115</v>
      </c>
      <c r="AB1677" s="119" t="s">
        <v>53</v>
      </c>
      <c r="AC1677" s="117">
        <v>6.73</v>
      </c>
      <c r="AD1677" s="10">
        <v>67300</v>
      </c>
      <c r="AE1677" s="110">
        <f>(Tabelle1[[#This Row],[gesamter Wärmebedarf unter Berücksichtigung Wirkungsgrad Gasfeuerungsanlage (Gas) '[kWh/a'] 2030]]*0.7)/8760</f>
        <v>5.377853881278539</v>
      </c>
      <c r="AF1677" s="8">
        <f t="shared" si="157"/>
        <v>1.3011067520181876E-4</v>
      </c>
      <c r="AG1677" s="119" t="s">
        <v>53</v>
      </c>
      <c r="AH1677" s="117">
        <v>6.73</v>
      </c>
      <c r="AI1677" s="10">
        <v>67300</v>
      </c>
      <c r="AJ1677" s="98">
        <f t="shared" si="160"/>
        <v>6.3950934381870443E-5</v>
      </c>
      <c r="AK1677" s="119" t="s">
        <v>54</v>
      </c>
      <c r="AL1677" s="117">
        <v>6.73</v>
      </c>
      <c r="AM1677" s="10">
        <v>0</v>
      </c>
      <c r="AN1677" s="98"/>
      <c r="AO1677" s="119" t="s">
        <v>54</v>
      </c>
      <c r="AP1677" s="117">
        <v>6.73</v>
      </c>
      <c r="AQ1677" s="10">
        <v>0</v>
      </c>
      <c r="AR1677" s="98">
        <f t="shared" si="161"/>
        <v>0</v>
      </c>
      <c r="AS1677" s="119" t="s">
        <v>54</v>
      </c>
      <c r="AT1677" s="117">
        <v>6.73</v>
      </c>
      <c r="AU1677" s="10">
        <v>0</v>
      </c>
      <c r="AV1677" s="8"/>
    </row>
    <row r="1678" spans="1:48" x14ac:dyDescent="0.25">
      <c r="A1678" s="6">
        <v>11677</v>
      </c>
      <c r="B1678" s="6">
        <v>450389</v>
      </c>
      <c r="C1678" s="6">
        <v>5425253</v>
      </c>
      <c r="D1678" s="205">
        <v>11</v>
      </c>
      <c r="E1678" s="6" t="s">
        <v>212</v>
      </c>
      <c r="F1678" s="6">
        <v>1</v>
      </c>
      <c r="G1678" s="6">
        <v>150</v>
      </c>
      <c r="H1678" s="6">
        <v>150</v>
      </c>
      <c r="I1678" s="6">
        <v>180</v>
      </c>
      <c r="J1678" s="6">
        <f t="shared" si="156"/>
        <v>27000</v>
      </c>
      <c r="K1678" s="6"/>
      <c r="L1678" s="84">
        <f t="shared" si="158"/>
        <v>27551.020408163266</v>
      </c>
      <c r="M1678" s="7"/>
      <c r="N1678" s="7"/>
      <c r="O1678" s="7"/>
      <c r="P1678" s="7"/>
      <c r="Q1678" s="7"/>
      <c r="R1678" s="7"/>
      <c r="S1678" s="119" t="s">
        <v>54</v>
      </c>
      <c r="T1678" s="117">
        <v>1</v>
      </c>
      <c r="U1678" s="10">
        <v>0</v>
      </c>
      <c r="V1678" s="98">
        <f t="shared" si="159"/>
        <v>0</v>
      </c>
      <c r="W1678" s="119" t="s">
        <v>54</v>
      </c>
      <c r="X1678" s="117">
        <v>1</v>
      </c>
      <c r="Y1678" s="10">
        <v>0</v>
      </c>
      <c r="Z1678" s="98"/>
      <c r="AA1678" s="9">
        <v>619</v>
      </c>
      <c r="AB1678" s="119" t="s">
        <v>54</v>
      </c>
      <c r="AC1678" s="117">
        <v>1</v>
      </c>
      <c r="AD1678" s="10">
        <v>0</v>
      </c>
      <c r="AE1678" s="110">
        <f>(Tabelle1[[#This Row],[gesamter Wärmebedarf unter Berücksichtigung Wirkungsgrad Gasfeuerungsanlage (Gas) '[kWh/a'] 2030]]*0.7)/8760</f>
        <v>0</v>
      </c>
      <c r="AF1678" s="8">
        <f t="shared" si="157"/>
        <v>0</v>
      </c>
      <c r="AG1678" s="119" t="s">
        <v>54</v>
      </c>
      <c r="AH1678" s="117">
        <v>1</v>
      </c>
      <c r="AI1678" s="10">
        <v>0</v>
      </c>
      <c r="AJ1678" s="98">
        <f t="shared" si="160"/>
        <v>0</v>
      </c>
      <c r="AK1678" s="119" t="s">
        <v>54</v>
      </c>
      <c r="AL1678" s="117">
        <v>1</v>
      </c>
      <c r="AM1678" s="10">
        <v>0</v>
      </c>
      <c r="AN1678" s="98"/>
      <c r="AO1678" s="119" t="s">
        <v>54</v>
      </c>
      <c r="AP1678" s="117">
        <v>1</v>
      </c>
      <c r="AQ1678" s="10">
        <v>0</v>
      </c>
      <c r="AR1678" s="98">
        <f t="shared" si="161"/>
        <v>0</v>
      </c>
      <c r="AS1678" s="119" t="s">
        <v>54</v>
      </c>
      <c r="AT1678" s="117">
        <v>1</v>
      </c>
      <c r="AU1678" s="10">
        <v>0</v>
      </c>
      <c r="AV1678" s="8"/>
    </row>
    <row r="1679" spans="1:48" x14ac:dyDescent="0.25">
      <c r="A1679" s="6">
        <v>11678</v>
      </c>
      <c r="B1679" s="6">
        <v>450394</v>
      </c>
      <c r="C1679" s="6">
        <v>5425250</v>
      </c>
      <c r="D1679" s="205">
        <v>10</v>
      </c>
      <c r="E1679" s="6" t="s">
        <v>212</v>
      </c>
      <c r="F1679" s="6">
        <v>1</v>
      </c>
      <c r="G1679" s="6">
        <v>150</v>
      </c>
      <c r="H1679" s="6">
        <v>150</v>
      </c>
      <c r="I1679" s="6">
        <v>110</v>
      </c>
      <c r="J1679" s="6">
        <f t="shared" si="156"/>
        <v>16500</v>
      </c>
      <c r="K1679" s="6"/>
      <c r="L1679" s="84">
        <f t="shared" si="158"/>
        <v>16836.734693877552</v>
      </c>
      <c r="M1679" s="7"/>
      <c r="N1679" s="7"/>
      <c r="O1679" s="7"/>
      <c r="P1679" s="7"/>
      <c r="Q1679" s="7"/>
      <c r="R1679" s="7"/>
      <c r="S1679" s="119" t="s">
        <v>53</v>
      </c>
      <c r="T1679" s="117">
        <v>1</v>
      </c>
      <c r="U1679" s="10">
        <v>16836.734693877552</v>
      </c>
      <c r="V1679" s="98">
        <f t="shared" si="159"/>
        <v>3.3668698052259696E-5</v>
      </c>
      <c r="W1679" s="119" t="s">
        <v>53</v>
      </c>
      <c r="X1679" s="117">
        <v>1</v>
      </c>
      <c r="Y1679" s="10">
        <v>16836.734693877552</v>
      </c>
      <c r="Z1679" s="98"/>
      <c r="AA1679" s="9">
        <v>711</v>
      </c>
      <c r="AB1679" s="119" t="s">
        <v>53</v>
      </c>
      <c r="AC1679" s="117">
        <v>1</v>
      </c>
      <c r="AD1679" s="10">
        <v>16836.734693877552</v>
      </c>
      <c r="AE1679" s="110">
        <f>(Tabelle1[[#This Row],[gesamter Wärmebedarf unter Berücksichtigung Wirkungsgrad Gasfeuerungsanlage (Gas) '[kWh/a'] 2030]]*0.7)/8760</f>
        <v>1.3454011741682974</v>
      </c>
      <c r="AF1679" s="8">
        <f t="shared" si="157"/>
        <v>3.2550355411802309E-5</v>
      </c>
      <c r="AG1679" s="119" t="s">
        <v>53</v>
      </c>
      <c r="AH1679" s="117">
        <v>1</v>
      </c>
      <c r="AI1679" s="10">
        <v>16836.734693877552</v>
      </c>
      <c r="AJ1679" s="98">
        <f t="shared" si="160"/>
        <v>1.599888433303306E-5</v>
      </c>
      <c r="AK1679" s="119" t="s">
        <v>53</v>
      </c>
      <c r="AL1679" s="117">
        <v>1</v>
      </c>
      <c r="AM1679" s="10">
        <v>16836.734693877552</v>
      </c>
      <c r="AN1679" s="98"/>
      <c r="AO1679" s="119" t="s">
        <v>54</v>
      </c>
      <c r="AP1679" s="117">
        <v>1</v>
      </c>
      <c r="AQ1679" s="10">
        <v>0</v>
      </c>
      <c r="AR1679" s="98">
        <f t="shared" si="161"/>
        <v>0</v>
      </c>
      <c r="AS1679" s="119" t="s">
        <v>54</v>
      </c>
      <c r="AT1679" s="117">
        <v>1</v>
      </c>
      <c r="AU1679" s="10">
        <v>0</v>
      </c>
      <c r="AV1679" s="8"/>
    </row>
    <row r="1680" spans="1:48" x14ac:dyDescent="0.25">
      <c r="A1680" s="6">
        <v>11679</v>
      </c>
      <c r="B1680" s="6">
        <v>450399</v>
      </c>
      <c r="C1680" s="6">
        <v>5425246</v>
      </c>
      <c r="D1680" s="205">
        <v>11</v>
      </c>
      <c r="E1680" s="6" t="s">
        <v>212</v>
      </c>
      <c r="F1680" s="6">
        <v>1</v>
      </c>
      <c r="G1680" s="6">
        <v>150</v>
      </c>
      <c r="H1680" s="6">
        <v>150</v>
      </c>
      <c r="I1680" s="6">
        <v>60</v>
      </c>
      <c r="J1680" s="6">
        <f t="shared" si="156"/>
        <v>9000</v>
      </c>
      <c r="K1680" s="6"/>
      <c r="L1680" s="84">
        <f t="shared" si="158"/>
        <v>9183.6734693877552</v>
      </c>
      <c r="M1680" s="7"/>
      <c r="N1680" s="7"/>
      <c r="O1680" s="7"/>
      <c r="P1680" s="7"/>
      <c r="Q1680" s="7"/>
      <c r="R1680" s="7"/>
      <c r="S1680" s="119" t="s">
        <v>54</v>
      </c>
      <c r="T1680" s="117">
        <v>1</v>
      </c>
      <c r="U1680" s="10">
        <v>0</v>
      </c>
      <c r="V1680" s="98">
        <f t="shared" si="159"/>
        <v>0</v>
      </c>
      <c r="W1680" s="119" t="s">
        <v>54</v>
      </c>
      <c r="X1680" s="117">
        <v>1</v>
      </c>
      <c r="Y1680" s="10">
        <v>0</v>
      </c>
      <c r="Z1680" s="98"/>
      <c r="AA1680" s="9">
        <v>1377</v>
      </c>
      <c r="AB1680" s="119" t="s">
        <v>54</v>
      </c>
      <c r="AC1680" s="117">
        <v>1</v>
      </c>
      <c r="AD1680" s="10">
        <v>0</v>
      </c>
      <c r="AE1680" s="110">
        <f>(Tabelle1[[#This Row],[gesamter Wärmebedarf unter Berücksichtigung Wirkungsgrad Gasfeuerungsanlage (Gas) '[kWh/a'] 2030]]*0.7)/8760</f>
        <v>0</v>
      </c>
      <c r="AF1680" s="8">
        <f t="shared" si="157"/>
        <v>0</v>
      </c>
      <c r="AG1680" s="119" t="s">
        <v>54</v>
      </c>
      <c r="AH1680" s="117">
        <v>1</v>
      </c>
      <c r="AI1680" s="10">
        <v>0</v>
      </c>
      <c r="AJ1680" s="98">
        <f t="shared" si="160"/>
        <v>0</v>
      </c>
      <c r="AK1680" s="119" t="s">
        <v>54</v>
      </c>
      <c r="AL1680" s="117">
        <v>1</v>
      </c>
      <c r="AM1680" s="10">
        <v>0</v>
      </c>
      <c r="AN1680" s="98"/>
      <c r="AO1680" s="119" t="s">
        <v>54</v>
      </c>
      <c r="AP1680" s="117">
        <v>1</v>
      </c>
      <c r="AQ1680" s="10">
        <v>0</v>
      </c>
      <c r="AR1680" s="98">
        <f t="shared" si="161"/>
        <v>0</v>
      </c>
      <c r="AS1680" s="119" t="s">
        <v>54</v>
      </c>
      <c r="AT1680" s="117">
        <v>1</v>
      </c>
      <c r="AU1680" s="10">
        <v>0</v>
      </c>
      <c r="AV1680" s="8"/>
    </row>
    <row r="1681" spans="1:48" x14ac:dyDescent="0.25">
      <c r="A1681" s="6">
        <v>11680</v>
      </c>
      <c r="B1681" s="6">
        <v>450381</v>
      </c>
      <c r="C1681" s="6">
        <v>5425223</v>
      </c>
      <c r="D1681" s="205">
        <v>12</v>
      </c>
      <c r="E1681" s="75" t="s">
        <v>210</v>
      </c>
      <c r="F1681" s="6">
        <v>6.73</v>
      </c>
      <c r="G1681" s="6">
        <v>70</v>
      </c>
      <c r="H1681" s="6">
        <v>471.1</v>
      </c>
      <c r="I1681" s="6">
        <v>40</v>
      </c>
      <c r="J1681" s="6">
        <f t="shared" si="156"/>
        <v>18844</v>
      </c>
      <c r="K1681" s="6"/>
      <c r="L1681" s="84">
        <f t="shared" si="158"/>
        <v>19228.571428571428</v>
      </c>
      <c r="M1681" s="7"/>
      <c r="N1681" s="7"/>
      <c r="O1681" s="7"/>
      <c r="P1681" s="7"/>
      <c r="Q1681" s="7"/>
      <c r="R1681" s="7"/>
      <c r="S1681" s="119" t="s">
        <v>54</v>
      </c>
      <c r="T1681" s="117">
        <v>6.73</v>
      </c>
      <c r="U1681" s="10">
        <v>0</v>
      </c>
      <c r="V1681" s="98">
        <f t="shared" si="159"/>
        <v>0</v>
      </c>
      <c r="W1681" s="119" t="s">
        <v>54</v>
      </c>
      <c r="X1681" s="117">
        <v>6.73</v>
      </c>
      <c r="Y1681" s="10">
        <v>0</v>
      </c>
      <c r="Z1681" s="98"/>
      <c r="AA1681" s="9">
        <v>164</v>
      </c>
      <c r="AB1681" s="119" t="s">
        <v>54</v>
      </c>
      <c r="AC1681" s="117">
        <v>6.73</v>
      </c>
      <c r="AD1681" s="10">
        <v>0</v>
      </c>
      <c r="AE1681" s="110">
        <f>(Tabelle1[[#This Row],[gesamter Wärmebedarf unter Berücksichtigung Wirkungsgrad Gasfeuerungsanlage (Gas) '[kWh/a'] 2030]]*0.7)/8760</f>
        <v>0</v>
      </c>
      <c r="AF1681" s="8">
        <f t="shared" si="157"/>
        <v>0</v>
      </c>
      <c r="AG1681" s="119" t="s">
        <v>54</v>
      </c>
      <c r="AH1681" s="117">
        <v>6.73</v>
      </c>
      <c r="AI1681" s="10">
        <v>0</v>
      </c>
      <c r="AJ1681" s="98">
        <f t="shared" si="160"/>
        <v>0</v>
      </c>
      <c r="AK1681" s="119" t="s">
        <v>54</v>
      </c>
      <c r="AL1681" s="117">
        <v>6.73</v>
      </c>
      <c r="AM1681" s="10">
        <v>0</v>
      </c>
      <c r="AN1681" s="98"/>
      <c r="AO1681" s="119" t="s">
        <v>54</v>
      </c>
      <c r="AP1681" s="117">
        <v>6.73</v>
      </c>
      <c r="AQ1681" s="10">
        <v>0</v>
      </c>
      <c r="AR1681" s="98">
        <f t="shared" si="161"/>
        <v>0</v>
      </c>
      <c r="AS1681" s="119" t="s">
        <v>54</v>
      </c>
      <c r="AT1681" s="117">
        <v>6.73</v>
      </c>
      <c r="AU1681" s="10">
        <v>0</v>
      </c>
      <c r="AV1681" s="8"/>
    </row>
    <row r="1682" spans="1:48" x14ac:dyDescent="0.25">
      <c r="A1682" s="6">
        <v>11681</v>
      </c>
      <c r="B1682" s="6">
        <v>450372</v>
      </c>
      <c r="C1682" s="6">
        <v>5425212</v>
      </c>
      <c r="D1682" s="205">
        <v>12</v>
      </c>
      <c r="E1682" s="6" t="s">
        <v>212</v>
      </c>
      <c r="F1682" s="6">
        <v>1</v>
      </c>
      <c r="G1682" s="6">
        <v>150</v>
      </c>
      <c r="H1682" s="6">
        <v>150</v>
      </c>
      <c r="I1682" s="6">
        <v>80</v>
      </c>
      <c r="J1682" s="6">
        <f t="shared" si="156"/>
        <v>12000</v>
      </c>
      <c r="K1682" s="6"/>
      <c r="L1682" s="84">
        <f t="shared" si="158"/>
        <v>12244.897959183674</v>
      </c>
      <c r="M1682" s="7"/>
      <c r="N1682" s="7"/>
      <c r="O1682" s="7"/>
      <c r="P1682" s="7"/>
      <c r="Q1682" s="7"/>
      <c r="R1682" s="7"/>
      <c r="S1682" s="119" t="s">
        <v>53</v>
      </c>
      <c r="T1682" s="117">
        <v>1</v>
      </c>
      <c r="U1682" s="10">
        <v>12244.897959183674</v>
      </c>
      <c r="V1682" s="98">
        <f t="shared" si="159"/>
        <v>2.4486325856188867E-5</v>
      </c>
      <c r="W1682" s="119" t="s">
        <v>53</v>
      </c>
      <c r="X1682" s="117">
        <v>1</v>
      </c>
      <c r="Y1682" s="10">
        <v>12244.897959183674</v>
      </c>
      <c r="Z1682" s="98"/>
      <c r="AA1682" s="9">
        <v>1301</v>
      </c>
      <c r="AB1682" s="119" t="s">
        <v>53</v>
      </c>
      <c r="AC1682" s="117">
        <v>1</v>
      </c>
      <c r="AD1682" s="10">
        <v>12244.897959183674</v>
      </c>
      <c r="AE1682" s="110">
        <f>(Tabelle1[[#This Row],[gesamter Wärmebedarf unter Berücksichtigung Wirkungsgrad Gasfeuerungsanlage (Gas) '[kWh/a'] 2030]]*0.7)/8760</f>
        <v>0.97847358121330719</v>
      </c>
      <c r="AF1682" s="8">
        <f t="shared" si="157"/>
        <v>2.3672985754038044E-5</v>
      </c>
      <c r="AG1682" s="119" t="s">
        <v>53</v>
      </c>
      <c r="AH1682" s="117">
        <v>1</v>
      </c>
      <c r="AI1682" s="10">
        <v>12244.897959183674</v>
      </c>
      <c r="AJ1682" s="98">
        <f t="shared" si="160"/>
        <v>1.1635552242205862E-5</v>
      </c>
      <c r="AK1682" s="119" t="s">
        <v>53</v>
      </c>
      <c r="AL1682" s="117">
        <v>1</v>
      </c>
      <c r="AM1682" s="10">
        <v>12244.897959183674</v>
      </c>
      <c r="AN1682" s="98"/>
      <c r="AO1682" s="119" t="s">
        <v>53</v>
      </c>
      <c r="AP1682" s="117">
        <v>1</v>
      </c>
      <c r="AQ1682" s="10">
        <v>12244.897959183674</v>
      </c>
      <c r="AR1682" s="98">
        <f t="shared" si="161"/>
        <v>1.1635552242205862E-5</v>
      </c>
      <c r="AS1682" s="119" t="s">
        <v>53</v>
      </c>
      <c r="AT1682" s="117">
        <v>1</v>
      </c>
      <c r="AU1682" s="10">
        <v>12244.897959183674</v>
      </c>
      <c r="AV1682" s="8"/>
    </row>
    <row r="1683" spans="1:48" x14ac:dyDescent="0.25">
      <c r="A1683" s="6">
        <v>11682</v>
      </c>
      <c r="B1683" s="6">
        <v>450364</v>
      </c>
      <c r="C1683" s="6">
        <v>5425204</v>
      </c>
      <c r="D1683" s="205">
        <v>13</v>
      </c>
      <c r="E1683" s="75" t="s">
        <v>210</v>
      </c>
      <c r="F1683" s="6">
        <v>6.73</v>
      </c>
      <c r="G1683" s="6">
        <v>70</v>
      </c>
      <c r="H1683" s="6">
        <v>471.1</v>
      </c>
      <c r="I1683" s="6">
        <v>280</v>
      </c>
      <c r="J1683" s="6">
        <f t="shared" si="156"/>
        <v>131908</v>
      </c>
      <c r="K1683" s="6"/>
      <c r="L1683" s="84">
        <f t="shared" si="158"/>
        <v>134600</v>
      </c>
      <c r="M1683" s="7"/>
      <c r="N1683" s="7"/>
      <c r="O1683" s="7"/>
      <c r="P1683" s="7"/>
      <c r="Q1683" s="7"/>
      <c r="R1683" s="7"/>
      <c r="S1683" s="119" t="s">
        <v>54</v>
      </c>
      <c r="T1683" s="117">
        <v>6.73</v>
      </c>
      <c r="U1683" s="10">
        <v>0</v>
      </c>
      <c r="V1683" s="98">
        <f t="shared" si="159"/>
        <v>0</v>
      </c>
      <c r="W1683" s="119" t="s">
        <v>54</v>
      </c>
      <c r="X1683" s="117">
        <v>6.73</v>
      </c>
      <c r="Y1683" s="10">
        <v>0</v>
      </c>
      <c r="Z1683" s="98"/>
      <c r="AA1683" s="9">
        <v>1119</v>
      </c>
      <c r="AB1683" s="119" t="s">
        <v>54</v>
      </c>
      <c r="AC1683" s="117">
        <v>6.73</v>
      </c>
      <c r="AD1683" s="10">
        <v>0</v>
      </c>
      <c r="AE1683" s="110">
        <f>(Tabelle1[[#This Row],[gesamter Wärmebedarf unter Berücksichtigung Wirkungsgrad Gasfeuerungsanlage (Gas) '[kWh/a'] 2030]]*0.7)/8760</f>
        <v>0</v>
      </c>
      <c r="AF1683" s="8">
        <f t="shared" si="157"/>
        <v>0</v>
      </c>
      <c r="AG1683" s="119" t="s">
        <v>54</v>
      </c>
      <c r="AH1683" s="117">
        <v>6.73</v>
      </c>
      <c r="AI1683" s="10">
        <v>0</v>
      </c>
      <c r="AJ1683" s="98">
        <f t="shared" si="160"/>
        <v>0</v>
      </c>
      <c r="AK1683" s="119" t="s">
        <v>54</v>
      </c>
      <c r="AL1683" s="117">
        <v>6.73</v>
      </c>
      <c r="AM1683" s="10">
        <v>0</v>
      </c>
      <c r="AN1683" s="98"/>
      <c r="AO1683" s="119" t="s">
        <v>54</v>
      </c>
      <c r="AP1683" s="117">
        <v>6.73</v>
      </c>
      <c r="AQ1683" s="10">
        <v>0</v>
      </c>
      <c r="AR1683" s="98">
        <f t="shared" si="161"/>
        <v>0</v>
      </c>
      <c r="AS1683" s="119" t="s">
        <v>54</v>
      </c>
      <c r="AT1683" s="117">
        <v>6.73</v>
      </c>
      <c r="AU1683" s="10">
        <v>0</v>
      </c>
      <c r="AV1683" s="8"/>
    </row>
    <row r="1684" spans="1:48" x14ac:dyDescent="0.25">
      <c r="A1684" s="6">
        <v>11683</v>
      </c>
      <c r="B1684" s="6">
        <v>450356</v>
      </c>
      <c r="C1684" s="6">
        <v>5425197</v>
      </c>
      <c r="D1684" s="205">
        <v>14</v>
      </c>
      <c r="E1684" s="6" t="s">
        <v>211</v>
      </c>
      <c r="F1684" s="6">
        <v>2</v>
      </c>
      <c r="G1684" s="6">
        <v>112</v>
      </c>
      <c r="H1684" s="6">
        <v>224</v>
      </c>
      <c r="I1684" s="6">
        <v>90</v>
      </c>
      <c r="J1684" s="6">
        <f t="shared" si="156"/>
        <v>20160</v>
      </c>
      <c r="K1684" s="6"/>
      <c r="L1684" s="84">
        <f t="shared" si="158"/>
        <v>20571.428571428572</v>
      </c>
      <c r="M1684" s="7"/>
      <c r="N1684" s="7"/>
      <c r="O1684" s="7"/>
      <c r="P1684" s="7"/>
      <c r="Q1684" s="7"/>
      <c r="R1684" s="7"/>
      <c r="S1684" s="119" t="s">
        <v>53</v>
      </c>
      <c r="T1684" s="117">
        <v>2</v>
      </c>
      <c r="U1684" s="10">
        <v>20571.428571428572</v>
      </c>
      <c r="V1684" s="98">
        <f t="shared" si="159"/>
        <v>4.1137027438397301E-5</v>
      </c>
      <c r="W1684" s="119" t="s">
        <v>53</v>
      </c>
      <c r="X1684" s="117">
        <v>2</v>
      </c>
      <c r="Y1684" s="10">
        <v>20571.428571428572</v>
      </c>
      <c r="Z1684" s="98"/>
      <c r="AA1684" s="9">
        <v>856</v>
      </c>
      <c r="AB1684" s="119" t="s">
        <v>53</v>
      </c>
      <c r="AC1684" s="117">
        <v>2</v>
      </c>
      <c r="AD1684" s="10">
        <v>20571.428571428572</v>
      </c>
      <c r="AE1684" s="110">
        <f>(Tabelle1[[#This Row],[gesamter Wärmebedarf unter Berücksichtigung Wirkungsgrad Gasfeuerungsanlage (Gas) '[kWh/a'] 2030]]*0.7)/8760</f>
        <v>1.6438356164383561</v>
      </c>
      <c r="AF1684" s="8">
        <f t="shared" si="157"/>
        <v>3.9770616066783912E-5</v>
      </c>
      <c r="AG1684" s="119" t="s">
        <v>53</v>
      </c>
      <c r="AH1684" s="117">
        <v>2</v>
      </c>
      <c r="AI1684" s="10">
        <v>20571.428571428572</v>
      </c>
      <c r="AJ1684" s="98">
        <f t="shared" si="160"/>
        <v>1.9547727766905849E-5</v>
      </c>
      <c r="AK1684" s="119" t="s">
        <v>53</v>
      </c>
      <c r="AL1684" s="117">
        <v>2</v>
      </c>
      <c r="AM1684" s="10">
        <v>20571.428571428572</v>
      </c>
      <c r="AN1684" s="98"/>
      <c r="AO1684" s="119" t="s">
        <v>53</v>
      </c>
      <c r="AP1684" s="117">
        <v>2</v>
      </c>
      <c r="AQ1684" s="10">
        <v>20571.428571428572</v>
      </c>
      <c r="AR1684" s="98">
        <f t="shared" si="161"/>
        <v>1.9547727766905849E-5</v>
      </c>
      <c r="AS1684" s="119" t="s">
        <v>53</v>
      </c>
      <c r="AT1684" s="117">
        <v>2</v>
      </c>
      <c r="AU1684" s="10">
        <v>20571.428571428572</v>
      </c>
      <c r="AV1684" s="8"/>
    </row>
    <row r="1685" spans="1:48" x14ac:dyDescent="0.25">
      <c r="A1685" s="6">
        <v>11684</v>
      </c>
      <c r="B1685" s="6">
        <v>450350</v>
      </c>
      <c r="C1685" s="6">
        <v>5425188</v>
      </c>
      <c r="D1685" s="205">
        <v>13</v>
      </c>
      <c r="E1685" s="6" t="s">
        <v>212</v>
      </c>
      <c r="F1685" s="6">
        <v>1</v>
      </c>
      <c r="G1685" s="6">
        <v>150</v>
      </c>
      <c r="H1685" s="6">
        <v>150</v>
      </c>
      <c r="I1685" s="6">
        <v>90</v>
      </c>
      <c r="J1685" s="6">
        <f t="shared" si="156"/>
        <v>13500</v>
      </c>
      <c r="K1685" s="6"/>
      <c r="L1685" s="84">
        <f t="shared" si="158"/>
        <v>13775.510204081633</v>
      </c>
      <c r="M1685" s="7"/>
      <c r="N1685" s="7"/>
      <c r="O1685" s="7"/>
      <c r="P1685" s="7"/>
      <c r="Q1685" s="7"/>
      <c r="R1685" s="7"/>
      <c r="S1685" s="119" t="s">
        <v>54</v>
      </c>
      <c r="T1685" s="117">
        <v>1</v>
      </c>
      <c r="U1685" s="10">
        <v>0</v>
      </c>
      <c r="V1685" s="98">
        <f t="shared" si="159"/>
        <v>0</v>
      </c>
      <c r="W1685" s="119" t="s">
        <v>54</v>
      </c>
      <c r="X1685" s="117">
        <v>1</v>
      </c>
      <c r="Y1685" s="10">
        <v>0</v>
      </c>
      <c r="Z1685" s="98"/>
      <c r="AA1685" s="9">
        <v>528</v>
      </c>
      <c r="AB1685" s="119" t="s">
        <v>54</v>
      </c>
      <c r="AC1685" s="117">
        <v>1</v>
      </c>
      <c r="AD1685" s="10">
        <v>0</v>
      </c>
      <c r="AE1685" s="110">
        <f>(Tabelle1[[#This Row],[gesamter Wärmebedarf unter Berücksichtigung Wirkungsgrad Gasfeuerungsanlage (Gas) '[kWh/a'] 2030]]*0.7)/8760</f>
        <v>0</v>
      </c>
      <c r="AF1685" s="8">
        <f t="shared" si="157"/>
        <v>0</v>
      </c>
      <c r="AG1685" s="119" t="s">
        <v>54</v>
      </c>
      <c r="AH1685" s="117">
        <v>1</v>
      </c>
      <c r="AI1685" s="10">
        <v>0</v>
      </c>
      <c r="AJ1685" s="98">
        <f t="shared" si="160"/>
        <v>0</v>
      </c>
      <c r="AK1685" s="119" t="s">
        <v>54</v>
      </c>
      <c r="AL1685" s="117">
        <v>1</v>
      </c>
      <c r="AM1685" s="10">
        <v>0</v>
      </c>
      <c r="AN1685" s="98"/>
      <c r="AO1685" s="119" t="s">
        <v>54</v>
      </c>
      <c r="AP1685" s="117">
        <v>1</v>
      </c>
      <c r="AQ1685" s="10">
        <v>0</v>
      </c>
      <c r="AR1685" s="98">
        <f t="shared" si="161"/>
        <v>0</v>
      </c>
      <c r="AS1685" s="119" t="s">
        <v>54</v>
      </c>
      <c r="AT1685" s="117">
        <v>1</v>
      </c>
      <c r="AU1685" s="10">
        <v>0</v>
      </c>
      <c r="AV1685" s="8"/>
    </row>
    <row r="1686" spans="1:48" x14ac:dyDescent="0.25">
      <c r="A1686" s="6">
        <v>11685</v>
      </c>
      <c r="B1686" s="6">
        <v>450344</v>
      </c>
      <c r="C1686" s="6">
        <v>5425178</v>
      </c>
      <c r="D1686" s="205">
        <v>11</v>
      </c>
      <c r="E1686" s="6" t="s">
        <v>211</v>
      </c>
      <c r="F1686" s="6">
        <v>2</v>
      </c>
      <c r="G1686" s="6">
        <v>112</v>
      </c>
      <c r="H1686" s="6">
        <v>224</v>
      </c>
      <c r="I1686" s="6">
        <v>130</v>
      </c>
      <c r="J1686" s="6">
        <f t="shared" si="156"/>
        <v>29120</v>
      </c>
      <c r="K1686" s="6"/>
      <c r="L1686" s="84">
        <f t="shared" si="158"/>
        <v>29714.285714285714</v>
      </c>
      <c r="M1686" s="7"/>
      <c r="N1686" s="7"/>
      <c r="O1686" s="7"/>
      <c r="P1686" s="7"/>
      <c r="Q1686" s="7"/>
      <c r="R1686" s="7"/>
      <c r="S1686" s="119" t="s">
        <v>53</v>
      </c>
      <c r="T1686" s="117">
        <v>2</v>
      </c>
      <c r="U1686" s="10">
        <v>29714.285714285714</v>
      </c>
      <c r="V1686" s="98">
        <f t="shared" si="159"/>
        <v>5.9420150744351657E-5</v>
      </c>
      <c r="W1686" s="119" t="s">
        <v>53</v>
      </c>
      <c r="X1686" s="117">
        <v>2</v>
      </c>
      <c r="Y1686" s="10">
        <v>29714.285714285714</v>
      </c>
      <c r="Z1686" s="98"/>
      <c r="AA1686" s="9">
        <v>607</v>
      </c>
      <c r="AB1686" s="119" t="s">
        <v>53</v>
      </c>
      <c r="AC1686" s="117">
        <v>2</v>
      </c>
      <c r="AD1686" s="10">
        <v>29714.285714285714</v>
      </c>
      <c r="AE1686" s="110">
        <f>(Tabelle1[[#This Row],[gesamter Wärmebedarf unter Berücksichtigung Wirkungsgrad Gasfeuerungsanlage (Gas) '[kWh/a'] 2030]]*0.7)/8760</f>
        <v>2.3744292237442921</v>
      </c>
      <c r="AF1686" s="8">
        <f t="shared" si="157"/>
        <v>5.7446445429798981E-5</v>
      </c>
      <c r="AG1686" s="119" t="s">
        <v>53</v>
      </c>
      <c r="AH1686" s="117">
        <v>2</v>
      </c>
      <c r="AI1686" s="10">
        <v>29714.285714285714</v>
      </c>
      <c r="AJ1686" s="98">
        <f t="shared" si="160"/>
        <v>2.8235606774419558E-5</v>
      </c>
      <c r="AK1686" s="119" t="s">
        <v>53</v>
      </c>
      <c r="AL1686" s="117">
        <v>2</v>
      </c>
      <c r="AM1686" s="10">
        <v>29714.285714285714</v>
      </c>
      <c r="AN1686" s="98"/>
      <c r="AO1686" s="119" t="s">
        <v>53</v>
      </c>
      <c r="AP1686" s="117">
        <v>2</v>
      </c>
      <c r="AQ1686" s="10">
        <v>29714.285714285714</v>
      </c>
      <c r="AR1686" s="98">
        <f t="shared" si="161"/>
        <v>2.8235606774419558E-5</v>
      </c>
      <c r="AS1686" s="119" t="s">
        <v>53</v>
      </c>
      <c r="AT1686" s="117">
        <v>2</v>
      </c>
      <c r="AU1686" s="10">
        <v>29714.285714285714</v>
      </c>
      <c r="AV1686" s="8"/>
    </row>
    <row r="1687" spans="1:48" x14ac:dyDescent="0.25">
      <c r="A1687" s="6">
        <v>11686</v>
      </c>
      <c r="B1687" s="6">
        <v>450337</v>
      </c>
      <c r="C1687" s="6">
        <v>5425169</v>
      </c>
      <c r="D1687" s="205">
        <v>11</v>
      </c>
      <c r="E1687" s="6" t="s">
        <v>212</v>
      </c>
      <c r="F1687" s="6">
        <v>1</v>
      </c>
      <c r="G1687" s="6">
        <v>150</v>
      </c>
      <c r="H1687" s="6">
        <v>150</v>
      </c>
      <c r="I1687" s="6">
        <v>130</v>
      </c>
      <c r="J1687" s="6">
        <f t="shared" si="156"/>
        <v>19500</v>
      </c>
      <c r="K1687" s="6"/>
      <c r="L1687" s="84">
        <f t="shared" si="158"/>
        <v>19897.959183673469</v>
      </c>
      <c r="M1687" s="7"/>
      <c r="N1687" s="7"/>
      <c r="O1687" s="7"/>
      <c r="P1687" s="7"/>
      <c r="Q1687" s="7"/>
      <c r="R1687" s="7"/>
      <c r="S1687" s="119" t="s">
        <v>53</v>
      </c>
      <c r="T1687" s="117">
        <v>1</v>
      </c>
      <c r="U1687" s="10">
        <v>19897.959183673469</v>
      </c>
      <c r="V1687" s="98">
        <f t="shared" si="159"/>
        <v>3.9790279516306914E-5</v>
      </c>
      <c r="W1687" s="119" t="s">
        <v>53</v>
      </c>
      <c r="X1687" s="117">
        <v>1</v>
      </c>
      <c r="Y1687" s="10">
        <v>19897.959183673469</v>
      </c>
      <c r="Z1687" s="98"/>
      <c r="AA1687" s="9">
        <v>577</v>
      </c>
      <c r="AB1687" s="119" t="s">
        <v>53</v>
      </c>
      <c r="AC1687" s="117">
        <v>1</v>
      </c>
      <c r="AD1687" s="10">
        <v>19897.959183673469</v>
      </c>
      <c r="AE1687" s="110">
        <f>(Tabelle1[[#This Row],[gesamter Wärmebedarf unter Berücksichtigung Wirkungsgrad Gasfeuerungsanlage (Gas) '[kWh/a'] 2030]]*0.7)/8760</f>
        <v>1.5900195694716242</v>
      </c>
      <c r="AF1687" s="8">
        <f t="shared" si="157"/>
        <v>3.8468601850311814E-5</v>
      </c>
      <c r="AG1687" s="119" t="s">
        <v>53</v>
      </c>
      <c r="AH1687" s="117">
        <v>1</v>
      </c>
      <c r="AI1687" s="10">
        <v>19897.959183673469</v>
      </c>
      <c r="AJ1687" s="98">
        <f t="shared" si="160"/>
        <v>1.8907772393584524E-5</v>
      </c>
      <c r="AK1687" s="119" t="s">
        <v>53</v>
      </c>
      <c r="AL1687" s="117">
        <v>1</v>
      </c>
      <c r="AM1687" s="10">
        <v>19897.959183673469</v>
      </c>
      <c r="AN1687" s="98"/>
      <c r="AO1687" s="119" t="s">
        <v>53</v>
      </c>
      <c r="AP1687" s="117">
        <v>1</v>
      </c>
      <c r="AQ1687" s="10">
        <v>19897.959183673469</v>
      </c>
      <c r="AR1687" s="98">
        <f t="shared" si="161"/>
        <v>1.8907772393584524E-5</v>
      </c>
      <c r="AS1687" s="119" t="s">
        <v>53</v>
      </c>
      <c r="AT1687" s="117">
        <v>1</v>
      </c>
      <c r="AU1687" s="10">
        <v>19897.959183673469</v>
      </c>
      <c r="AV1687" s="8"/>
    </row>
    <row r="1688" spans="1:48" x14ac:dyDescent="0.25">
      <c r="A1688" s="6">
        <v>11687</v>
      </c>
      <c r="B1688" s="6">
        <v>450330</v>
      </c>
      <c r="C1688" s="6">
        <v>5425162</v>
      </c>
      <c r="D1688" s="205">
        <v>11</v>
      </c>
      <c r="E1688" s="6" t="s">
        <v>212</v>
      </c>
      <c r="F1688" s="6">
        <v>1</v>
      </c>
      <c r="G1688" s="6">
        <v>150</v>
      </c>
      <c r="H1688" s="6">
        <v>150</v>
      </c>
      <c r="I1688" s="6">
        <v>50</v>
      </c>
      <c r="J1688" s="6">
        <f t="shared" si="156"/>
        <v>7500</v>
      </c>
      <c r="K1688" s="6"/>
      <c r="L1688" s="84">
        <f t="shared" si="158"/>
        <v>7653.0612244897957</v>
      </c>
      <c r="M1688" s="7"/>
      <c r="N1688" s="7"/>
      <c r="O1688" s="7"/>
      <c r="P1688" s="7"/>
      <c r="Q1688" s="7"/>
      <c r="R1688" s="7"/>
      <c r="S1688" s="119" t="s">
        <v>54</v>
      </c>
      <c r="T1688" s="117">
        <v>1</v>
      </c>
      <c r="U1688" s="10">
        <v>0</v>
      </c>
      <c r="V1688" s="98">
        <f t="shared" si="159"/>
        <v>0</v>
      </c>
      <c r="W1688" s="119" t="s">
        <v>54</v>
      </c>
      <c r="X1688" s="117">
        <v>1</v>
      </c>
      <c r="Y1688" s="10">
        <v>0</v>
      </c>
      <c r="Z1688" s="98"/>
      <c r="AA1688" s="9">
        <v>1607</v>
      </c>
      <c r="AB1688" s="119" t="s">
        <v>54</v>
      </c>
      <c r="AC1688" s="117">
        <v>1</v>
      </c>
      <c r="AD1688" s="10">
        <v>0</v>
      </c>
      <c r="AE1688" s="110">
        <f>(Tabelle1[[#This Row],[gesamter Wärmebedarf unter Berücksichtigung Wirkungsgrad Gasfeuerungsanlage (Gas) '[kWh/a'] 2030]]*0.7)/8760</f>
        <v>0</v>
      </c>
      <c r="AF1688" s="8">
        <f t="shared" si="157"/>
        <v>0</v>
      </c>
      <c r="AG1688" s="119" t="s">
        <v>54</v>
      </c>
      <c r="AH1688" s="117">
        <v>1</v>
      </c>
      <c r="AI1688" s="10">
        <v>0</v>
      </c>
      <c r="AJ1688" s="98">
        <f t="shared" si="160"/>
        <v>0</v>
      </c>
      <c r="AK1688" s="119" t="s">
        <v>54</v>
      </c>
      <c r="AL1688" s="117">
        <v>1</v>
      </c>
      <c r="AM1688" s="10">
        <v>0</v>
      </c>
      <c r="AN1688" s="98"/>
      <c r="AO1688" s="119" t="s">
        <v>54</v>
      </c>
      <c r="AP1688" s="117">
        <v>1</v>
      </c>
      <c r="AQ1688" s="10">
        <v>0</v>
      </c>
      <c r="AR1688" s="98">
        <f t="shared" si="161"/>
        <v>0</v>
      </c>
      <c r="AS1688" s="119" t="s">
        <v>54</v>
      </c>
      <c r="AT1688" s="117">
        <v>1</v>
      </c>
      <c r="AU1688" s="10">
        <v>0</v>
      </c>
      <c r="AV1688" s="8"/>
    </row>
    <row r="1689" spans="1:48" x14ac:dyDescent="0.25">
      <c r="A1689" s="6">
        <v>11688</v>
      </c>
      <c r="B1689" s="6">
        <v>450321</v>
      </c>
      <c r="C1689" s="6">
        <v>5425153</v>
      </c>
      <c r="D1689" s="205">
        <v>12</v>
      </c>
      <c r="E1689" s="6" t="s">
        <v>211</v>
      </c>
      <c r="F1689" s="6">
        <v>2</v>
      </c>
      <c r="G1689" s="6">
        <v>112</v>
      </c>
      <c r="H1689" s="6">
        <v>224</v>
      </c>
      <c r="I1689" s="6">
        <v>30</v>
      </c>
      <c r="J1689" s="6">
        <f t="shared" si="156"/>
        <v>6720</v>
      </c>
      <c r="K1689" s="6"/>
      <c r="L1689" s="84">
        <f t="shared" si="158"/>
        <v>6857.1428571428569</v>
      </c>
      <c r="M1689" s="7"/>
      <c r="N1689" s="7"/>
      <c r="O1689" s="7"/>
      <c r="P1689" s="7"/>
      <c r="Q1689" s="7"/>
      <c r="R1689" s="7"/>
      <c r="S1689" s="119" t="s">
        <v>53</v>
      </c>
      <c r="T1689" s="117">
        <v>2</v>
      </c>
      <c r="U1689" s="10">
        <v>6857.1428571428569</v>
      </c>
      <c r="V1689" s="98">
        <f t="shared" si="159"/>
        <v>1.3712342479465765E-5</v>
      </c>
      <c r="W1689" s="119" t="s">
        <v>53</v>
      </c>
      <c r="X1689" s="117">
        <v>2</v>
      </c>
      <c r="Y1689" s="10">
        <v>6857.1428571428569</v>
      </c>
      <c r="Z1689" s="98"/>
      <c r="AA1689" s="9">
        <v>787</v>
      </c>
      <c r="AB1689" s="119" t="s">
        <v>53</v>
      </c>
      <c r="AC1689" s="117">
        <v>2</v>
      </c>
      <c r="AD1689" s="10">
        <v>6857.1428571428569</v>
      </c>
      <c r="AE1689" s="110">
        <f>(Tabelle1[[#This Row],[gesamter Wärmebedarf unter Berücksichtigung Wirkungsgrad Gasfeuerungsanlage (Gas) '[kWh/a'] 2030]]*0.7)/8760</f>
        <v>0.54794520547945191</v>
      </c>
      <c r="AF1689" s="8">
        <f t="shared" si="157"/>
        <v>1.3256872022261302E-5</v>
      </c>
      <c r="AG1689" s="119" t="s">
        <v>53</v>
      </c>
      <c r="AH1689" s="117">
        <v>2</v>
      </c>
      <c r="AI1689" s="10">
        <v>6857.1428571428569</v>
      </c>
      <c r="AJ1689" s="98">
        <f t="shared" si="160"/>
        <v>6.5159092556352823E-6</v>
      </c>
      <c r="AK1689" s="119" t="s">
        <v>53</v>
      </c>
      <c r="AL1689" s="117">
        <v>2</v>
      </c>
      <c r="AM1689" s="10">
        <v>6857.1428571428569</v>
      </c>
      <c r="AN1689" s="98"/>
      <c r="AO1689" s="119" t="s">
        <v>54</v>
      </c>
      <c r="AP1689" s="117">
        <v>2</v>
      </c>
      <c r="AQ1689" s="10">
        <v>0</v>
      </c>
      <c r="AR1689" s="98">
        <f t="shared" si="161"/>
        <v>0</v>
      </c>
      <c r="AS1689" s="119" t="s">
        <v>54</v>
      </c>
      <c r="AT1689" s="117">
        <v>2</v>
      </c>
      <c r="AU1689" s="10">
        <v>0</v>
      </c>
      <c r="AV1689" s="8"/>
    </row>
    <row r="1690" spans="1:48" x14ac:dyDescent="0.25">
      <c r="A1690" s="6">
        <v>11689</v>
      </c>
      <c r="B1690" s="6">
        <v>450341</v>
      </c>
      <c r="C1690" s="6">
        <v>5425288</v>
      </c>
      <c r="D1690" s="205">
        <v>17</v>
      </c>
      <c r="E1690" s="6" t="s">
        <v>212</v>
      </c>
      <c r="F1690" s="6">
        <v>1</v>
      </c>
      <c r="G1690" s="6">
        <v>150</v>
      </c>
      <c r="H1690" s="6">
        <v>150</v>
      </c>
      <c r="I1690" s="6">
        <v>130</v>
      </c>
      <c r="J1690" s="6">
        <f t="shared" si="156"/>
        <v>19500</v>
      </c>
      <c r="K1690" s="6"/>
      <c r="L1690" s="84">
        <f t="shared" si="158"/>
        <v>19897.959183673469</v>
      </c>
      <c r="M1690" s="7"/>
      <c r="N1690" s="7"/>
      <c r="O1690" s="7"/>
      <c r="P1690" s="7"/>
      <c r="Q1690" s="7"/>
      <c r="R1690" s="7"/>
      <c r="S1690" s="119" t="s">
        <v>54</v>
      </c>
      <c r="T1690" s="117">
        <v>1</v>
      </c>
      <c r="U1690" s="10">
        <v>0</v>
      </c>
      <c r="V1690" s="98">
        <f t="shared" si="159"/>
        <v>0</v>
      </c>
      <c r="W1690" s="119" t="s">
        <v>54</v>
      </c>
      <c r="X1690" s="117">
        <v>1</v>
      </c>
      <c r="Y1690" s="10">
        <v>0</v>
      </c>
      <c r="Z1690" s="98"/>
      <c r="AA1690" s="9">
        <v>1606</v>
      </c>
      <c r="AB1690" s="119" t="s">
        <v>54</v>
      </c>
      <c r="AC1690" s="117">
        <v>1</v>
      </c>
      <c r="AD1690" s="10">
        <v>0</v>
      </c>
      <c r="AE1690" s="110">
        <f>(Tabelle1[[#This Row],[gesamter Wärmebedarf unter Berücksichtigung Wirkungsgrad Gasfeuerungsanlage (Gas) '[kWh/a'] 2030]]*0.7)/8760</f>
        <v>0</v>
      </c>
      <c r="AF1690" s="8">
        <f t="shared" si="157"/>
        <v>0</v>
      </c>
      <c r="AG1690" s="119" t="s">
        <v>54</v>
      </c>
      <c r="AH1690" s="117">
        <v>1</v>
      </c>
      <c r="AI1690" s="10">
        <v>0</v>
      </c>
      <c r="AJ1690" s="98">
        <f t="shared" si="160"/>
        <v>0</v>
      </c>
      <c r="AK1690" s="119" t="s">
        <v>54</v>
      </c>
      <c r="AL1690" s="117">
        <v>1</v>
      </c>
      <c r="AM1690" s="10">
        <v>0</v>
      </c>
      <c r="AN1690" s="98"/>
      <c r="AO1690" s="119" t="s">
        <v>54</v>
      </c>
      <c r="AP1690" s="117">
        <v>1</v>
      </c>
      <c r="AQ1690" s="10">
        <v>0</v>
      </c>
      <c r="AR1690" s="98">
        <f t="shared" si="161"/>
        <v>0</v>
      </c>
      <c r="AS1690" s="119" t="s">
        <v>54</v>
      </c>
      <c r="AT1690" s="117">
        <v>1</v>
      </c>
      <c r="AU1690" s="10">
        <v>0</v>
      </c>
      <c r="AV1690" s="8"/>
    </row>
    <row r="1691" spans="1:48" x14ac:dyDescent="0.25">
      <c r="A1691" s="6">
        <v>11690</v>
      </c>
      <c r="B1691" s="6">
        <v>450257</v>
      </c>
      <c r="C1691" s="6">
        <v>5425074</v>
      </c>
      <c r="D1691" s="205">
        <v>11</v>
      </c>
      <c r="E1691" s="75" t="s">
        <v>210</v>
      </c>
      <c r="F1691" s="6">
        <v>6.73</v>
      </c>
      <c r="G1691" s="6">
        <v>70</v>
      </c>
      <c r="H1691" s="6">
        <v>471.1</v>
      </c>
      <c r="I1691" s="6">
        <v>130</v>
      </c>
      <c r="J1691" s="6">
        <f t="shared" si="156"/>
        <v>61243</v>
      </c>
      <c r="K1691" s="6"/>
      <c r="L1691" s="84">
        <f t="shared" si="158"/>
        <v>62492.857142857145</v>
      </c>
      <c r="M1691" s="7"/>
      <c r="N1691" s="7"/>
      <c r="O1691" s="7"/>
      <c r="P1691" s="7"/>
      <c r="Q1691" s="7"/>
      <c r="R1691" s="7"/>
      <c r="S1691" s="119" t="s">
        <v>53</v>
      </c>
      <c r="T1691" s="117">
        <v>6.73</v>
      </c>
      <c r="U1691" s="10">
        <v>62492.857142857145</v>
      </c>
      <c r="V1691" s="98">
        <f t="shared" si="159"/>
        <v>1.249680045342146E-4</v>
      </c>
      <c r="W1691" s="119" t="s">
        <v>53</v>
      </c>
      <c r="X1691" s="117">
        <v>6.73</v>
      </c>
      <c r="Y1691" s="10">
        <v>62492.857142857145</v>
      </c>
      <c r="Z1691" s="98"/>
      <c r="AA1691" s="9">
        <v>513</v>
      </c>
      <c r="AB1691" s="119" t="s">
        <v>53</v>
      </c>
      <c r="AC1691" s="117">
        <v>6.73</v>
      </c>
      <c r="AD1691" s="10">
        <v>62492.857142857145</v>
      </c>
      <c r="AE1691" s="110">
        <f>(Tabelle1[[#This Row],[gesamter Wärmebedarf unter Berücksichtigung Wirkungsgrad Gasfeuerungsanlage (Gas) '[kWh/a'] 2030]]*0.7)/8760</f>
        <v>4.9937214611872145</v>
      </c>
      <c r="AF1691" s="8">
        <f t="shared" si="157"/>
        <v>1.2081705554454599E-4</v>
      </c>
      <c r="AG1691" s="119" t="s">
        <v>54</v>
      </c>
      <c r="AH1691" s="117">
        <v>6.73</v>
      </c>
      <c r="AI1691" s="10">
        <v>0</v>
      </c>
      <c r="AJ1691" s="98">
        <f t="shared" si="160"/>
        <v>0</v>
      </c>
      <c r="AK1691" s="119" t="s">
        <v>54</v>
      </c>
      <c r="AL1691" s="117">
        <v>6.73</v>
      </c>
      <c r="AM1691" s="10">
        <v>0</v>
      </c>
      <c r="AN1691" s="98"/>
      <c r="AO1691" s="119" t="s">
        <v>54</v>
      </c>
      <c r="AP1691" s="117">
        <v>6.73</v>
      </c>
      <c r="AQ1691" s="10">
        <v>0</v>
      </c>
      <c r="AR1691" s="98">
        <f t="shared" si="161"/>
        <v>0</v>
      </c>
      <c r="AS1691" s="119" t="s">
        <v>54</v>
      </c>
      <c r="AT1691" s="117">
        <v>6.73</v>
      </c>
      <c r="AU1691" s="10">
        <v>0</v>
      </c>
      <c r="AV1691" s="8"/>
    </row>
    <row r="1692" spans="1:48" x14ac:dyDescent="0.25">
      <c r="A1692" s="6">
        <v>11691</v>
      </c>
      <c r="B1692" s="6">
        <v>450263</v>
      </c>
      <c r="C1692" s="6">
        <v>5425086</v>
      </c>
      <c r="D1692" s="205">
        <v>14</v>
      </c>
      <c r="E1692" s="6" t="s">
        <v>212</v>
      </c>
      <c r="F1692" s="6">
        <v>1</v>
      </c>
      <c r="G1692" s="6">
        <v>150</v>
      </c>
      <c r="H1692" s="6">
        <v>150</v>
      </c>
      <c r="I1692" s="6">
        <v>150</v>
      </c>
      <c r="J1692" s="6">
        <f t="shared" si="156"/>
        <v>22500</v>
      </c>
      <c r="K1692" s="6"/>
      <c r="L1692" s="84">
        <f t="shared" si="158"/>
        <v>22959.18367346939</v>
      </c>
      <c r="M1692" s="7"/>
      <c r="N1692" s="7"/>
      <c r="O1692" s="7"/>
      <c r="P1692" s="7"/>
      <c r="Q1692" s="7"/>
      <c r="R1692" s="7"/>
      <c r="S1692" s="119" t="s">
        <v>54</v>
      </c>
      <c r="T1692" s="117">
        <v>1</v>
      </c>
      <c r="U1692" s="10">
        <v>0</v>
      </c>
      <c r="V1692" s="98">
        <f t="shared" si="159"/>
        <v>0</v>
      </c>
      <c r="W1692" s="119" t="s">
        <v>54</v>
      </c>
      <c r="X1692" s="117">
        <v>1</v>
      </c>
      <c r="Y1692" s="10">
        <v>0</v>
      </c>
      <c r="Z1692" s="98"/>
      <c r="AA1692" s="9">
        <v>1005</v>
      </c>
      <c r="AB1692" s="119" t="s">
        <v>54</v>
      </c>
      <c r="AC1692" s="117">
        <v>1</v>
      </c>
      <c r="AD1692" s="10">
        <v>0</v>
      </c>
      <c r="AE1692" s="110">
        <f>(Tabelle1[[#This Row],[gesamter Wärmebedarf unter Berücksichtigung Wirkungsgrad Gasfeuerungsanlage (Gas) '[kWh/a'] 2030]]*0.7)/8760</f>
        <v>0</v>
      </c>
      <c r="AF1692" s="8">
        <f t="shared" si="157"/>
        <v>0</v>
      </c>
      <c r="AG1692" s="119" t="s">
        <v>54</v>
      </c>
      <c r="AH1692" s="117">
        <v>1</v>
      </c>
      <c r="AI1692" s="10">
        <v>0</v>
      </c>
      <c r="AJ1692" s="98">
        <f t="shared" si="160"/>
        <v>0</v>
      </c>
      <c r="AK1692" s="119" t="s">
        <v>54</v>
      </c>
      <c r="AL1692" s="117">
        <v>1</v>
      </c>
      <c r="AM1692" s="10">
        <v>0</v>
      </c>
      <c r="AN1692" s="98"/>
      <c r="AO1692" s="119" t="s">
        <v>54</v>
      </c>
      <c r="AP1692" s="117">
        <v>1</v>
      </c>
      <c r="AQ1692" s="10">
        <v>0</v>
      </c>
      <c r="AR1692" s="98">
        <f t="shared" si="161"/>
        <v>0</v>
      </c>
      <c r="AS1692" s="119" t="s">
        <v>54</v>
      </c>
      <c r="AT1692" s="117">
        <v>1</v>
      </c>
      <c r="AU1692" s="10">
        <v>0</v>
      </c>
      <c r="AV1692" s="8"/>
    </row>
    <row r="1693" spans="1:48" x14ac:dyDescent="0.25">
      <c r="A1693" s="6">
        <v>11692</v>
      </c>
      <c r="B1693" s="6">
        <v>450271</v>
      </c>
      <c r="C1693" s="6">
        <v>5425095</v>
      </c>
      <c r="D1693" s="205">
        <v>13</v>
      </c>
      <c r="E1693" s="75" t="s">
        <v>210</v>
      </c>
      <c r="F1693" s="6">
        <v>6.73</v>
      </c>
      <c r="G1693" s="6">
        <v>70</v>
      </c>
      <c r="H1693" s="6">
        <v>471.1</v>
      </c>
      <c r="I1693" s="6">
        <v>240</v>
      </c>
      <c r="J1693" s="6">
        <f t="shared" si="156"/>
        <v>113064</v>
      </c>
      <c r="K1693" s="6"/>
      <c r="L1693" s="84">
        <f t="shared" si="158"/>
        <v>115371.42857142858</v>
      </c>
      <c r="M1693" s="7"/>
      <c r="N1693" s="7"/>
      <c r="O1693" s="7"/>
      <c r="P1693" s="7"/>
      <c r="Q1693" s="7"/>
      <c r="R1693" s="7"/>
      <c r="S1693" s="119" t="s">
        <v>53</v>
      </c>
      <c r="T1693" s="117">
        <v>6.73</v>
      </c>
      <c r="U1693" s="10">
        <v>115371.42857142858</v>
      </c>
      <c r="V1693" s="98">
        <f t="shared" si="159"/>
        <v>2.3071016221701154E-4</v>
      </c>
      <c r="W1693" s="119" t="s">
        <v>53</v>
      </c>
      <c r="X1693" s="117">
        <v>6.73</v>
      </c>
      <c r="Y1693" s="10">
        <v>115371.42857142858</v>
      </c>
      <c r="Z1693" s="98"/>
      <c r="AA1693" s="9">
        <v>831</v>
      </c>
      <c r="AB1693" s="119" t="s">
        <v>53</v>
      </c>
      <c r="AC1693" s="117">
        <v>6.73</v>
      </c>
      <c r="AD1693" s="10">
        <v>115371.42857142858</v>
      </c>
      <c r="AE1693" s="110">
        <f>(Tabelle1[[#This Row],[gesamter Wärmebedarf unter Berücksichtigung Wirkungsgrad Gasfeuerungsanlage (Gas) '[kWh/a'] 2030]]*0.7)/8760</f>
        <v>9.2191780821917817</v>
      </c>
      <c r="AF1693" s="8">
        <f t="shared" si="157"/>
        <v>2.2304687177454645E-4</v>
      </c>
      <c r="AG1693" s="119" t="s">
        <v>53</v>
      </c>
      <c r="AH1693" s="117">
        <v>6.73</v>
      </c>
      <c r="AI1693" s="10">
        <v>115371.42857142858</v>
      </c>
      <c r="AJ1693" s="98">
        <f t="shared" si="160"/>
        <v>1.0963017322606365E-4</v>
      </c>
      <c r="AK1693" s="119" t="s">
        <v>53</v>
      </c>
      <c r="AL1693" s="117">
        <v>6.73</v>
      </c>
      <c r="AM1693" s="10">
        <v>115371.42857142858</v>
      </c>
      <c r="AN1693" s="98"/>
      <c r="AO1693" s="119" t="s">
        <v>53</v>
      </c>
      <c r="AP1693" s="117">
        <v>6.73</v>
      </c>
      <c r="AQ1693" s="10">
        <v>115371.42857142858</v>
      </c>
      <c r="AR1693" s="98">
        <f t="shared" si="161"/>
        <v>1.0963017322606365E-4</v>
      </c>
      <c r="AS1693" s="119" t="s">
        <v>53</v>
      </c>
      <c r="AT1693" s="117">
        <v>6.73</v>
      </c>
      <c r="AU1693" s="10">
        <v>115371.42857142858</v>
      </c>
      <c r="AV1693" s="8"/>
    </row>
    <row r="1694" spans="1:48" x14ac:dyDescent="0.25">
      <c r="A1694" s="6">
        <v>11693</v>
      </c>
      <c r="B1694" s="6">
        <v>450283</v>
      </c>
      <c r="C1694" s="6">
        <v>5425105</v>
      </c>
      <c r="D1694" s="205">
        <v>11</v>
      </c>
      <c r="E1694" s="6" t="s">
        <v>212</v>
      </c>
      <c r="F1694" s="6">
        <v>1</v>
      </c>
      <c r="G1694" s="6">
        <v>150</v>
      </c>
      <c r="H1694" s="6">
        <v>150</v>
      </c>
      <c r="I1694" s="6">
        <v>120</v>
      </c>
      <c r="J1694" s="6">
        <f t="shared" si="156"/>
        <v>18000</v>
      </c>
      <c r="K1694" s="6"/>
      <c r="L1694" s="84">
        <f t="shared" si="158"/>
        <v>18367.34693877551</v>
      </c>
      <c r="M1694" s="7"/>
      <c r="N1694" s="7"/>
      <c r="O1694" s="7"/>
      <c r="P1694" s="7"/>
      <c r="Q1694" s="7"/>
      <c r="R1694" s="7"/>
      <c r="S1694" s="119" t="s">
        <v>53</v>
      </c>
      <c r="T1694" s="117">
        <v>1</v>
      </c>
      <c r="U1694" s="10">
        <v>18367.34693877551</v>
      </c>
      <c r="V1694" s="98">
        <f t="shared" si="159"/>
        <v>3.6729488784283305E-5</v>
      </c>
      <c r="W1694" s="119" t="s">
        <v>53</v>
      </c>
      <c r="X1694" s="117">
        <v>1</v>
      </c>
      <c r="Y1694" s="10">
        <v>18367.34693877551</v>
      </c>
      <c r="Z1694" s="98"/>
      <c r="AA1694" s="9">
        <v>1556</v>
      </c>
      <c r="AB1694" s="119" t="s">
        <v>53</v>
      </c>
      <c r="AC1694" s="117">
        <v>1</v>
      </c>
      <c r="AD1694" s="10">
        <v>18367.34693877551</v>
      </c>
      <c r="AE1694" s="110">
        <f>(Tabelle1[[#This Row],[gesamter Wärmebedarf unter Berücksichtigung Wirkungsgrad Gasfeuerungsanlage (Gas) '[kWh/a'] 2030]]*0.7)/8760</f>
        <v>1.4677103718199609</v>
      </c>
      <c r="AF1694" s="8">
        <f t="shared" si="157"/>
        <v>3.5509478631057065E-5</v>
      </c>
      <c r="AG1694" s="119" t="s">
        <v>53</v>
      </c>
      <c r="AH1694" s="117">
        <v>1</v>
      </c>
      <c r="AI1694" s="10">
        <v>18367.34693877551</v>
      </c>
      <c r="AJ1694" s="98">
        <f t="shared" si="160"/>
        <v>1.7453328363308793E-5</v>
      </c>
      <c r="AK1694" s="119" t="s">
        <v>53</v>
      </c>
      <c r="AL1694" s="117">
        <v>1</v>
      </c>
      <c r="AM1694" s="10">
        <v>18367.34693877551</v>
      </c>
      <c r="AN1694" s="98"/>
      <c r="AO1694" s="119" t="s">
        <v>53</v>
      </c>
      <c r="AP1694" s="117">
        <v>1</v>
      </c>
      <c r="AQ1694" s="10">
        <v>18367.34693877551</v>
      </c>
      <c r="AR1694" s="98">
        <f t="shared" si="161"/>
        <v>1.7453328363308793E-5</v>
      </c>
      <c r="AS1694" s="119" t="s">
        <v>54</v>
      </c>
      <c r="AT1694" s="117">
        <v>1</v>
      </c>
      <c r="AU1694" s="10">
        <v>0</v>
      </c>
      <c r="AV1694" s="8"/>
    </row>
    <row r="1695" spans="1:48" x14ac:dyDescent="0.25">
      <c r="A1695" s="6">
        <v>11694</v>
      </c>
      <c r="B1695" s="6">
        <v>450289</v>
      </c>
      <c r="C1695" s="6">
        <v>5425113</v>
      </c>
      <c r="D1695" s="205">
        <v>11</v>
      </c>
      <c r="E1695" s="6" t="s">
        <v>212</v>
      </c>
      <c r="F1695" s="6">
        <v>1</v>
      </c>
      <c r="G1695" s="6">
        <v>150</v>
      </c>
      <c r="H1695" s="6">
        <v>150</v>
      </c>
      <c r="I1695" s="6">
        <v>190</v>
      </c>
      <c r="J1695" s="6">
        <f t="shared" si="156"/>
        <v>28500</v>
      </c>
      <c r="K1695" s="6"/>
      <c r="L1695" s="84">
        <f t="shared" si="158"/>
        <v>29081.632653061224</v>
      </c>
      <c r="M1695" s="7"/>
      <c r="N1695" s="7"/>
      <c r="O1695" s="7"/>
      <c r="P1695" s="7"/>
      <c r="Q1695" s="7"/>
      <c r="R1695" s="7"/>
      <c r="S1695" s="119" t="s">
        <v>54</v>
      </c>
      <c r="T1695" s="117">
        <v>1</v>
      </c>
      <c r="U1695" s="10">
        <v>0</v>
      </c>
      <c r="V1695" s="98">
        <f t="shared" si="159"/>
        <v>0</v>
      </c>
      <c r="W1695" s="119" t="s">
        <v>54</v>
      </c>
      <c r="X1695" s="117">
        <v>1</v>
      </c>
      <c r="Y1695" s="10">
        <v>0</v>
      </c>
      <c r="Z1695" s="98"/>
      <c r="AA1695" s="9">
        <v>1265</v>
      </c>
      <c r="AB1695" s="119" t="s">
        <v>54</v>
      </c>
      <c r="AC1695" s="117">
        <v>1</v>
      </c>
      <c r="AD1695" s="10">
        <v>0</v>
      </c>
      <c r="AE1695" s="110">
        <f>(Tabelle1[[#This Row],[gesamter Wärmebedarf unter Berücksichtigung Wirkungsgrad Gasfeuerungsanlage (Gas) '[kWh/a'] 2030]]*0.7)/8760</f>
        <v>0</v>
      </c>
      <c r="AF1695" s="8">
        <f t="shared" si="157"/>
        <v>0</v>
      </c>
      <c r="AG1695" s="119" t="s">
        <v>54</v>
      </c>
      <c r="AH1695" s="117">
        <v>1</v>
      </c>
      <c r="AI1695" s="10">
        <v>0</v>
      </c>
      <c r="AJ1695" s="98">
        <f t="shared" si="160"/>
        <v>0</v>
      </c>
      <c r="AK1695" s="119" t="s">
        <v>54</v>
      </c>
      <c r="AL1695" s="117">
        <v>1</v>
      </c>
      <c r="AM1695" s="10">
        <v>0</v>
      </c>
      <c r="AN1695" s="98"/>
      <c r="AO1695" s="119" t="s">
        <v>54</v>
      </c>
      <c r="AP1695" s="117">
        <v>1</v>
      </c>
      <c r="AQ1695" s="10">
        <v>0</v>
      </c>
      <c r="AR1695" s="98">
        <f t="shared" si="161"/>
        <v>0</v>
      </c>
      <c r="AS1695" s="119" t="s">
        <v>54</v>
      </c>
      <c r="AT1695" s="117">
        <v>1</v>
      </c>
      <c r="AU1695" s="10">
        <v>0</v>
      </c>
      <c r="AV1695" s="8"/>
    </row>
    <row r="1696" spans="1:48" x14ac:dyDescent="0.25">
      <c r="A1696" s="6">
        <v>11695</v>
      </c>
      <c r="B1696" s="6">
        <v>450297</v>
      </c>
      <c r="C1696" s="6">
        <v>5425120</v>
      </c>
      <c r="D1696" s="205">
        <v>10</v>
      </c>
      <c r="E1696" s="6" t="s">
        <v>212</v>
      </c>
      <c r="F1696" s="6">
        <v>1</v>
      </c>
      <c r="G1696" s="6">
        <v>150</v>
      </c>
      <c r="H1696" s="6">
        <v>150</v>
      </c>
      <c r="I1696" s="6">
        <v>70</v>
      </c>
      <c r="J1696" s="6">
        <f t="shared" si="156"/>
        <v>10500</v>
      </c>
      <c r="K1696" s="6"/>
      <c r="L1696" s="84">
        <f t="shared" si="158"/>
        <v>10714.285714285714</v>
      </c>
      <c r="M1696" s="7"/>
      <c r="N1696" s="7"/>
      <c r="O1696" s="7"/>
      <c r="P1696" s="7"/>
      <c r="Q1696" s="7"/>
      <c r="R1696" s="7"/>
      <c r="S1696" s="119" t="s">
        <v>53</v>
      </c>
      <c r="T1696" s="117">
        <v>1</v>
      </c>
      <c r="U1696" s="10">
        <v>10714.285714285714</v>
      </c>
      <c r="V1696" s="98">
        <f t="shared" si="159"/>
        <v>2.1425535124165258E-5</v>
      </c>
      <c r="W1696" s="119" t="s">
        <v>53</v>
      </c>
      <c r="X1696" s="117">
        <v>1</v>
      </c>
      <c r="Y1696" s="10">
        <v>10714.285714285714</v>
      </c>
      <c r="Z1696" s="98"/>
      <c r="AA1696" s="9">
        <v>392</v>
      </c>
      <c r="AB1696" s="119" t="s">
        <v>53</v>
      </c>
      <c r="AC1696" s="117">
        <v>1</v>
      </c>
      <c r="AD1696" s="10">
        <v>10714.285714285714</v>
      </c>
      <c r="AE1696" s="110">
        <f>(Tabelle1[[#This Row],[gesamter Wärmebedarf unter Berücksichtigung Wirkungsgrad Gasfeuerungsanlage (Gas) '[kWh/a'] 2030]]*0.7)/8760</f>
        <v>0.8561643835616437</v>
      </c>
      <c r="AF1696" s="8">
        <f t="shared" si="157"/>
        <v>2.0713862534783285E-5</v>
      </c>
      <c r="AG1696" s="119" t="s">
        <v>53</v>
      </c>
      <c r="AH1696" s="117">
        <v>1</v>
      </c>
      <c r="AI1696" s="10">
        <v>10714.285714285714</v>
      </c>
      <c r="AJ1696" s="98">
        <f t="shared" si="160"/>
        <v>1.0181108211930127E-5</v>
      </c>
      <c r="AK1696" s="119" t="s">
        <v>53</v>
      </c>
      <c r="AL1696" s="117">
        <v>1</v>
      </c>
      <c r="AM1696" s="10">
        <v>10714.285714285714</v>
      </c>
      <c r="AN1696" s="98"/>
      <c r="AO1696" s="119" t="s">
        <v>53</v>
      </c>
      <c r="AP1696" s="117">
        <v>1</v>
      </c>
      <c r="AQ1696" s="10">
        <v>10714.285714285714</v>
      </c>
      <c r="AR1696" s="98">
        <f t="shared" si="161"/>
        <v>1.0181108211930127E-5</v>
      </c>
      <c r="AS1696" s="119" t="s">
        <v>54</v>
      </c>
      <c r="AT1696" s="117">
        <v>1</v>
      </c>
      <c r="AU1696" s="10">
        <v>0</v>
      </c>
      <c r="AV1696" s="8"/>
    </row>
    <row r="1697" spans="1:48" x14ac:dyDescent="0.25">
      <c r="A1697" s="6">
        <v>11696</v>
      </c>
      <c r="B1697" s="6">
        <v>450302</v>
      </c>
      <c r="C1697" s="6">
        <v>5425130</v>
      </c>
      <c r="D1697" s="205">
        <v>6</v>
      </c>
      <c r="E1697" s="6" t="s">
        <v>212</v>
      </c>
      <c r="F1697" s="6">
        <v>1</v>
      </c>
      <c r="G1697" s="6">
        <v>150</v>
      </c>
      <c r="H1697" s="6">
        <v>150</v>
      </c>
      <c r="I1697" s="6">
        <v>150</v>
      </c>
      <c r="J1697" s="6">
        <f t="shared" si="156"/>
        <v>22500</v>
      </c>
      <c r="K1697" s="6"/>
      <c r="L1697" s="84">
        <f t="shared" si="158"/>
        <v>22959.18367346939</v>
      </c>
      <c r="M1697" s="7"/>
      <c r="N1697" s="7"/>
      <c r="O1697" s="7"/>
      <c r="P1697" s="7"/>
      <c r="Q1697" s="7"/>
      <c r="R1697" s="7"/>
      <c r="S1697" s="119" t="s">
        <v>53</v>
      </c>
      <c r="T1697" s="117">
        <v>1</v>
      </c>
      <c r="U1697" s="10">
        <v>22959.18367346939</v>
      </c>
      <c r="V1697" s="98">
        <f t="shared" si="159"/>
        <v>4.5911860980354138E-5</v>
      </c>
      <c r="W1697" s="119" t="s">
        <v>53</v>
      </c>
      <c r="X1697" s="117">
        <v>1</v>
      </c>
      <c r="Y1697" s="10">
        <v>22959.18367346939</v>
      </c>
      <c r="Z1697" s="98"/>
      <c r="AA1697" s="9">
        <v>1409</v>
      </c>
      <c r="AB1697" s="119" t="s">
        <v>53</v>
      </c>
      <c r="AC1697" s="117">
        <v>1</v>
      </c>
      <c r="AD1697" s="10">
        <v>22959.18367346939</v>
      </c>
      <c r="AE1697" s="110">
        <f>(Tabelle1[[#This Row],[gesamter Wärmebedarf unter Berücksichtigung Wirkungsgrad Gasfeuerungsanlage (Gas) '[kWh/a'] 2030]]*0.7)/8760</f>
        <v>1.8346379647749511</v>
      </c>
      <c r="AF1697" s="8">
        <f t="shared" si="157"/>
        <v>4.4386848288821333E-5</v>
      </c>
      <c r="AG1697" s="119" t="s">
        <v>53</v>
      </c>
      <c r="AH1697" s="117">
        <v>1</v>
      </c>
      <c r="AI1697" s="10">
        <v>22959.18367346939</v>
      </c>
      <c r="AJ1697" s="98">
        <f t="shared" si="160"/>
        <v>2.1816660454135991E-5</v>
      </c>
      <c r="AK1697" s="119" t="s">
        <v>53</v>
      </c>
      <c r="AL1697" s="117">
        <v>1</v>
      </c>
      <c r="AM1697" s="10">
        <v>22959.18367346939</v>
      </c>
      <c r="AN1697" s="98"/>
      <c r="AO1697" s="119" t="s">
        <v>53</v>
      </c>
      <c r="AP1697" s="117">
        <v>1</v>
      </c>
      <c r="AQ1697" s="10">
        <v>22959.18367346939</v>
      </c>
      <c r="AR1697" s="98">
        <f t="shared" si="161"/>
        <v>2.1816660454135991E-5</v>
      </c>
      <c r="AS1697" s="119" t="s">
        <v>53</v>
      </c>
      <c r="AT1697" s="117">
        <v>1</v>
      </c>
      <c r="AU1697" s="10">
        <v>22959.18367346939</v>
      </c>
      <c r="AV1697" s="8"/>
    </row>
    <row r="1698" spans="1:48" x14ac:dyDescent="0.25">
      <c r="A1698" s="6">
        <v>11697</v>
      </c>
      <c r="B1698" s="6">
        <v>450314</v>
      </c>
      <c r="C1698" s="6">
        <v>5425144</v>
      </c>
      <c r="D1698" s="205">
        <v>12</v>
      </c>
      <c r="E1698" s="75" t="s">
        <v>210</v>
      </c>
      <c r="F1698" s="6">
        <v>6.73</v>
      </c>
      <c r="G1698" s="6">
        <v>70</v>
      </c>
      <c r="H1698" s="6">
        <v>471.1</v>
      </c>
      <c r="I1698" s="6">
        <v>200</v>
      </c>
      <c r="J1698" s="6">
        <f t="shared" si="156"/>
        <v>94220</v>
      </c>
      <c r="K1698" s="6"/>
      <c r="L1698" s="84">
        <f t="shared" si="158"/>
        <v>96142.857142857145</v>
      </c>
      <c r="M1698" s="7"/>
      <c r="N1698" s="7"/>
      <c r="O1698" s="7"/>
      <c r="P1698" s="7"/>
      <c r="Q1698" s="7"/>
      <c r="R1698" s="7"/>
      <c r="S1698" s="119" t="s">
        <v>53</v>
      </c>
      <c r="T1698" s="117">
        <v>6.73</v>
      </c>
      <c r="U1698" s="10">
        <v>96142.857142857145</v>
      </c>
      <c r="V1698" s="98">
        <f t="shared" si="159"/>
        <v>1.9225846851417627E-4</v>
      </c>
      <c r="W1698" s="119" t="s">
        <v>53</v>
      </c>
      <c r="X1698" s="117">
        <v>6.73</v>
      </c>
      <c r="Y1698" s="10">
        <v>96142.857142857145</v>
      </c>
      <c r="Z1698" s="98"/>
      <c r="AA1698" s="9">
        <v>1730</v>
      </c>
      <c r="AB1698" s="119" t="s">
        <v>53</v>
      </c>
      <c r="AC1698" s="117">
        <v>6.73</v>
      </c>
      <c r="AD1698" s="10">
        <v>96142.857142857145</v>
      </c>
      <c r="AE1698" s="110">
        <f>(Tabelle1[[#This Row],[gesamter Wärmebedarf unter Berücksichtigung Wirkungsgrad Gasfeuerungsanlage (Gas) '[kWh/a'] 2030]]*0.7)/8760</f>
        <v>7.6826484018264845</v>
      </c>
      <c r="AF1698" s="8">
        <f t="shared" si="157"/>
        <v>1.8587239314545536E-4</v>
      </c>
      <c r="AG1698" s="119" t="s">
        <v>53</v>
      </c>
      <c r="AH1698" s="117">
        <v>6.73</v>
      </c>
      <c r="AI1698" s="10">
        <v>96142.857142857145</v>
      </c>
      <c r="AJ1698" s="98">
        <f t="shared" si="160"/>
        <v>9.1358477688386366E-5</v>
      </c>
      <c r="AK1698" s="119" t="s">
        <v>53</v>
      </c>
      <c r="AL1698" s="117">
        <v>6.73</v>
      </c>
      <c r="AM1698" s="10">
        <v>96142.857142857145</v>
      </c>
      <c r="AN1698" s="98"/>
      <c r="AO1698" s="119" t="s">
        <v>53</v>
      </c>
      <c r="AP1698" s="117">
        <v>6.73</v>
      </c>
      <c r="AQ1698" s="10">
        <v>96142.857142857145</v>
      </c>
      <c r="AR1698" s="98">
        <f t="shared" si="161"/>
        <v>9.1358477688386366E-5</v>
      </c>
      <c r="AS1698" s="119" t="s">
        <v>53</v>
      </c>
      <c r="AT1698" s="117">
        <v>6.73</v>
      </c>
      <c r="AU1698" s="10">
        <v>96142.857142857145</v>
      </c>
      <c r="AV1698" s="8"/>
    </row>
    <row r="1699" spans="1:48" x14ac:dyDescent="0.25">
      <c r="A1699" s="6">
        <v>11698</v>
      </c>
      <c r="B1699" s="6">
        <v>450201</v>
      </c>
      <c r="C1699" s="6">
        <v>5425064</v>
      </c>
      <c r="D1699" s="205">
        <v>10</v>
      </c>
      <c r="E1699" s="6" t="s">
        <v>212</v>
      </c>
      <c r="F1699" s="6">
        <v>1</v>
      </c>
      <c r="G1699" s="6">
        <v>150</v>
      </c>
      <c r="H1699" s="6">
        <v>150</v>
      </c>
      <c r="I1699" s="6">
        <v>150</v>
      </c>
      <c r="J1699" s="6">
        <f t="shared" si="156"/>
        <v>22500</v>
      </c>
      <c r="K1699" s="6"/>
      <c r="L1699" s="84">
        <f t="shared" si="158"/>
        <v>22959.18367346939</v>
      </c>
      <c r="M1699" s="7"/>
      <c r="N1699" s="7"/>
      <c r="O1699" s="7"/>
      <c r="P1699" s="7"/>
      <c r="Q1699" s="7"/>
      <c r="R1699" s="7"/>
      <c r="S1699" s="119" t="s">
        <v>53</v>
      </c>
      <c r="T1699" s="117">
        <v>1</v>
      </c>
      <c r="U1699" s="10">
        <v>22959.18367346939</v>
      </c>
      <c r="V1699" s="98">
        <f t="shared" si="159"/>
        <v>4.5911860980354138E-5</v>
      </c>
      <c r="W1699" s="119" t="s">
        <v>53</v>
      </c>
      <c r="X1699" s="117">
        <v>1</v>
      </c>
      <c r="Y1699" s="10">
        <v>22959.18367346939</v>
      </c>
      <c r="Z1699" s="98"/>
      <c r="AA1699" s="9">
        <v>1066</v>
      </c>
      <c r="AB1699" s="119" t="s">
        <v>53</v>
      </c>
      <c r="AC1699" s="117">
        <v>1</v>
      </c>
      <c r="AD1699" s="10">
        <v>22959.18367346939</v>
      </c>
      <c r="AE1699" s="110">
        <f>(Tabelle1[[#This Row],[gesamter Wärmebedarf unter Berücksichtigung Wirkungsgrad Gasfeuerungsanlage (Gas) '[kWh/a'] 2030]]*0.7)/8760</f>
        <v>1.8346379647749511</v>
      </c>
      <c r="AF1699" s="8">
        <f t="shared" si="157"/>
        <v>4.4386848288821333E-5</v>
      </c>
      <c r="AG1699" s="119" t="s">
        <v>53</v>
      </c>
      <c r="AH1699" s="117">
        <v>1</v>
      </c>
      <c r="AI1699" s="10">
        <v>22959.18367346939</v>
      </c>
      <c r="AJ1699" s="98">
        <f t="shared" si="160"/>
        <v>2.1816660454135991E-5</v>
      </c>
      <c r="AK1699" s="119" t="s">
        <v>53</v>
      </c>
      <c r="AL1699" s="117">
        <v>1</v>
      </c>
      <c r="AM1699" s="10">
        <v>22959.18367346939</v>
      </c>
      <c r="AN1699" s="98"/>
      <c r="AO1699" s="119" t="s">
        <v>53</v>
      </c>
      <c r="AP1699" s="117">
        <v>1</v>
      </c>
      <c r="AQ1699" s="10">
        <v>22959.18367346939</v>
      </c>
      <c r="AR1699" s="98">
        <f t="shared" si="161"/>
        <v>2.1816660454135991E-5</v>
      </c>
      <c r="AS1699" s="119" t="s">
        <v>53</v>
      </c>
      <c r="AT1699" s="117">
        <v>1</v>
      </c>
      <c r="AU1699" s="10">
        <v>22959.18367346939</v>
      </c>
      <c r="AV1699" s="8"/>
    </row>
    <row r="1700" spans="1:48" x14ac:dyDescent="0.25">
      <c r="A1700" s="6">
        <v>11699</v>
      </c>
      <c r="B1700" s="6">
        <v>450205</v>
      </c>
      <c r="C1700" s="6">
        <v>5425061</v>
      </c>
      <c r="D1700" s="205">
        <v>11</v>
      </c>
      <c r="E1700" s="6" t="s">
        <v>211</v>
      </c>
      <c r="F1700" s="6">
        <v>2</v>
      </c>
      <c r="G1700" s="6">
        <v>112</v>
      </c>
      <c r="H1700" s="6">
        <v>224</v>
      </c>
      <c r="I1700" s="6">
        <v>70</v>
      </c>
      <c r="J1700" s="6">
        <f t="shared" si="156"/>
        <v>15680</v>
      </c>
      <c r="K1700" s="6"/>
      <c r="L1700" s="84">
        <f t="shared" si="158"/>
        <v>16000</v>
      </c>
      <c r="M1700" s="7"/>
      <c r="N1700" s="7"/>
      <c r="O1700" s="7"/>
      <c r="P1700" s="7"/>
      <c r="Q1700" s="7"/>
      <c r="R1700" s="7"/>
      <c r="S1700" s="119" t="s">
        <v>54</v>
      </c>
      <c r="T1700" s="117">
        <v>2</v>
      </c>
      <c r="U1700" s="10">
        <v>0</v>
      </c>
      <c r="V1700" s="98">
        <f t="shared" si="159"/>
        <v>0</v>
      </c>
      <c r="W1700" s="119" t="s">
        <v>54</v>
      </c>
      <c r="X1700" s="117">
        <v>2</v>
      </c>
      <c r="Y1700" s="10">
        <v>0</v>
      </c>
      <c r="Z1700" s="98"/>
      <c r="AA1700" s="9">
        <v>189</v>
      </c>
      <c r="AB1700" s="119" t="s">
        <v>54</v>
      </c>
      <c r="AC1700" s="117">
        <v>2</v>
      </c>
      <c r="AD1700" s="10">
        <v>0</v>
      </c>
      <c r="AE1700" s="110">
        <f>(Tabelle1[[#This Row],[gesamter Wärmebedarf unter Berücksichtigung Wirkungsgrad Gasfeuerungsanlage (Gas) '[kWh/a'] 2030]]*0.7)/8760</f>
        <v>0</v>
      </c>
      <c r="AF1700" s="8">
        <f t="shared" si="157"/>
        <v>0</v>
      </c>
      <c r="AG1700" s="119" t="s">
        <v>54</v>
      </c>
      <c r="AH1700" s="117">
        <v>2</v>
      </c>
      <c r="AI1700" s="10">
        <v>0</v>
      </c>
      <c r="AJ1700" s="98">
        <f t="shared" si="160"/>
        <v>0</v>
      </c>
      <c r="AK1700" s="119" t="s">
        <v>54</v>
      </c>
      <c r="AL1700" s="117">
        <v>2</v>
      </c>
      <c r="AM1700" s="10">
        <v>0</v>
      </c>
      <c r="AN1700" s="98"/>
      <c r="AO1700" s="119" t="s">
        <v>54</v>
      </c>
      <c r="AP1700" s="117">
        <v>2</v>
      </c>
      <c r="AQ1700" s="10">
        <v>0</v>
      </c>
      <c r="AR1700" s="98">
        <f t="shared" si="161"/>
        <v>0</v>
      </c>
      <c r="AS1700" s="119" t="s">
        <v>54</v>
      </c>
      <c r="AT1700" s="117">
        <v>2</v>
      </c>
      <c r="AU1700" s="10">
        <v>0</v>
      </c>
      <c r="AV1700" s="8"/>
    </row>
    <row r="1701" spans="1:48" x14ac:dyDescent="0.25">
      <c r="A1701" s="6">
        <v>11700</v>
      </c>
      <c r="B1701" s="6">
        <v>450209</v>
      </c>
      <c r="C1701" s="6">
        <v>5425057</v>
      </c>
      <c r="D1701" s="205">
        <v>11</v>
      </c>
      <c r="E1701" s="6" t="s">
        <v>212</v>
      </c>
      <c r="F1701" s="6">
        <v>1</v>
      </c>
      <c r="G1701" s="6">
        <v>150</v>
      </c>
      <c r="H1701" s="6">
        <v>150</v>
      </c>
      <c r="I1701" s="6">
        <v>180</v>
      </c>
      <c r="J1701" s="6">
        <f t="shared" si="156"/>
        <v>27000</v>
      </c>
      <c r="K1701" s="6"/>
      <c r="L1701" s="84">
        <f t="shared" si="158"/>
        <v>27551.020408163266</v>
      </c>
      <c r="M1701" s="7"/>
      <c r="N1701" s="7"/>
      <c r="O1701" s="7"/>
      <c r="P1701" s="7"/>
      <c r="Q1701" s="7"/>
      <c r="R1701" s="7"/>
      <c r="S1701" s="119" t="s">
        <v>54</v>
      </c>
      <c r="T1701" s="117">
        <v>1</v>
      </c>
      <c r="U1701" s="10">
        <v>0</v>
      </c>
      <c r="V1701" s="98">
        <f t="shared" si="159"/>
        <v>0</v>
      </c>
      <c r="W1701" s="119" t="s">
        <v>54</v>
      </c>
      <c r="X1701" s="117">
        <v>1</v>
      </c>
      <c r="Y1701" s="10">
        <v>0</v>
      </c>
      <c r="Z1701" s="98"/>
      <c r="AA1701" s="9">
        <v>633</v>
      </c>
      <c r="AB1701" s="119" t="s">
        <v>54</v>
      </c>
      <c r="AC1701" s="117">
        <v>1</v>
      </c>
      <c r="AD1701" s="10">
        <v>0</v>
      </c>
      <c r="AE1701" s="110">
        <f>(Tabelle1[[#This Row],[gesamter Wärmebedarf unter Berücksichtigung Wirkungsgrad Gasfeuerungsanlage (Gas) '[kWh/a'] 2030]]*0.7)/8760</f>
        <v>0</v>
      </c>
      <c r="AF1701" s="8">
        <f t="shared" si="157"/>
        <v>0</v>
      </c>
      <c r="AG1701" s="119" t="s">
        <v>54</v>
      </c>
      <c r="AH1701" s="117">
        <v>1</v>
      </c>
      <c r="AI1701" s="10">
        <v>0</v>
      </c>
      <c r="AJ1701" s="98">
        <f t="shared" si="160"/>
        <v>0</v>
      </c>
      <c r="AK1701" s="119" t="s">
        <v>54</v>
      </c>
      <c r="AL1701" s="117">
        <v>1</v>
      </c>
      <c r="AM1701" s="10">
        <v>0</v>
      </c>
      <c r="AN1701" s="98"/>
      <c r="AO1701" s="119" t="s">
        <v>54</v>
      </c>
      <c r="AP1701" s="117">
        <v>1</v>
      </c>
      <c r="AQ1701" s="10">
        <v>0</v>
      </c>
      <c r="AR1701" s="98">
        <f t="shared" si="161"/>
        <v>0</v>
      </c>
      <c r="AS1701" s="119" t="s">
        <v>54</v>
      </c>
      <c r="AT1701" s="117">
        <v>1</v>
      </c>
      <c r="AU1701" s="10">
        <v>0</v>
      </c>
      <c r="AV1701" s="8"/>
    </row>
    <row r="1702" spans="1:48" x14ac:dyDescent="0.25">
      <c r="A1702" s="6">
        <v>11701</v>
      </c>
      <c r="B1702" s="6">
        <v>450213</v>
      </c>
      <c r="C1702" s="6">
        <v>5425054</v>
      </c>
      <c r="D1702" s="205">
        <v>11</v>
      </c>
      <c r="E1702" s="6" t="s">
        <v>212</v>
      </c>
      <c r="F1702" s="6">
        <v>1</v>
      </c>
      <c r="G1702" s="6">
        <v>150</v>
      </c>
      <c r="H1702" s="6">
        <v>150</v>
      </c>
      <c r="I1702" s="6">
        <v>110</v>
      </c>
      <c r="J1702" s="6">
        <f t="shared" si="156"/>
        <v>16500</v>
      </c>
      <c r="K1702" s="6"/>
      <c r="L1702" s="84">
        <f t="shared" si="158"/>
        <v>16836.734693877552</v>
      </c>
      <c r="M1702" s="7"/>
      <c r="N1702" s="7"/>
      <c r="O1702" s="7"/>
      <c r="P1702" s="7"/>
      <c r="Q1702" s="7"/>
      <c r="R1702" s="7"/>
      <c r="S1702" s="119" t="s">
        <v>53</v>
      </c>
      <c r="T1702" s="117">
        <v>1</v>
      </c>
      <c r="U1702" s="10">
        <v>16836.734693877552</v>
      </c>
      <c r="V1702" s="98">
        <f t="shared" si="159"/>
        <v>3.3668698052259696E-5</v>
      </c>
      <c r="W1702" s="119" t="s">
        <v>53</v>
      </c>
      <c r="X1702" s="117">
        <v>1</v>
      </c>
      <c r="Y1702" s="10">
        <v>16836.734693877552</v>
      </c>
      <c r="Z1702" s="98"/>
      <c r="AA1702" s="9">
        <v>1492</v>
      </c>
      <c r="AB1702" s="119" t="s">
        <v>53</v>
      </c>
      <c r="AC1702" s="117">
        <v>1</v>
      </c>
      <c r="AD1702" s="10">
        <v>16836.734693877552</v>
      </c>
      <c r="AE1702" s="110">
        <f>(Tabelle1[[#This Row],[gesamter Wärmebedarf unter Berücksichtigung Wirkungsgrad Gasfeuerungsanlage (Gas) '[kWh/a'] 2030]]*0.7)/8760</f>
        <v>1.3454011741682974</v>
      </c>
      <c r="AF1702" s="8">
        <f t="shared" si="157"/>
        <v>3.2550355411802309E-5</v>
      </c>
      <c r="AG1702" s="119" t="s">
        <v>53</v>
      </c>
      <c r="AH1702" s="117">
        <v>1</v>
      </c>
      <c r="AI1702" s="10">
        <v>16836.734693877552</v>
      </c>
      <c r="AJ1702" s="98">
        <f t="shared" si="160"/>
        <v>1.599888433303306E-5</v>
      </c>
      <c r="AK1702" s="119" t="s">
        <v>53</v>
      </c>
      <c r="AL1702" s="117">
        <v>1</v>
      </c>
      <c r="AM1702" s="10">
        <v>16836.734693877552</v>
      </c>
      <c r="AN1702" s="98"/>
      <c r="AO1702" s="119" t="s">
        <v>53</v>
      </c>
      <c r="AP1702" s="117">
        <v>1</v>
      </c>
      <c r="AQ1702" s="10">
        <v>16836.734693877552</v>
      </c>
      <c r="AR1702" s="98">
        <f t="shared" si="161"/>
        <v>1.599888433303306E-5</v>
      </c>
      <c r="AS1702" s="119" t="s">
        <v>53</v>
      </c>
      <c r="AT1702" s="117">
        <v>1</v>
      </c>
      <c r="AU1702" s="10">
        <v>16836.734693877552</v>
      </c>
      <c r="AV1702" s="8"/>
    </row>
    <row r="1703" spans="1:48" x14ac:dyDescent="0.25">
      <c r="A1703" s="6">
        <v>11702</v>
      </c>
      <c r="B1703" s="6">
        <v>450217</v>
      </c>
      <c r="C1703" s="6">
        <v>5425050</v>
      </c>
      <c r="D1703" s="205">
        <v>11</v>
      </c>
      <c r="E1703" s="6" t="s">
        <v>211</v>
      </c>
      <c r="F1703" s="6">
        <v>2</v>
      </c>
      <c r="G1703" s="6">
        <v>112</v>
      </c>
      <c r="H1703" s="6">
        <v>224</v>
      </c>
      <c r="I1703" s="6">
        <v>210</v>
      </c>
      <c r="J1703" s="6">
        <f t="shared" si="156"/>
        <v>47040</v>
      </c>
      <c r="K1703" s="6"/>
      <c r="L1703" s="84">
        <f t="shared" si="158"/>
        <v>48000</v>
      </c>
      <c r="M1703" s="7"/>
      <c r="N1703" s="7"/>
      <c r="O1703" s="7"/>
      <c r="P1703" s="7"/>
      <c r="Q1703" s="7"/>
      <c r="R1703" s="7"/>
      <c r="S1703" s="119" t="s">
        <v>54</v>
      </c>
      <c r="T1703" s="117">
        <v>2</v>
      </c>
      <c r="U1703" s="10">
        <v>0</v>
      </c>
      <c r="V1703" s="98">
        <f t="shared" si="159"/>
        <v>0</v>
      </c>
      <c r="W1703" s="119" t="s">
        <v>54</v>
      </c>
      <c r="X1703" s="117">
        <v>2</v>
      </c>
      <c r="Y1703" s="10">
        <v>0</v>
      </c>
      <c r="Z1703" s="98"/>
      <c r="AA1703" s="9">
        <v>160</v>
      </c>
      <c r="AB1703" s="119" t="s">
        <v>54</v>
      </c>
      <c r="AC1703" s="117">
        <v>2</v>
      </c>
      <c r="AD1703" s="10">
        <v>0</v>
      </c>
      <c r="AE1703" s="110">
        <f>(Tabelle1[[#This Row],[gesamter Wärmebedarf unter Berücksichtigung Wirkungsgrad Gasfeuerungsanlage (Gas) '[kWh/a'] 2030]]*0.7)/8760</f>
        <v>0</v>
      </c>
      <c r="AF1703" s="8">
        <f t="shared" si="157"/>
        <v>0</v>
      </c>
      <c r="AG1703" s="119" t="s">
        <v>54</v>
      </c>
      <c r="AH1703" s="117">
        <v>2</v>
      </c>
      <c r="AI1703" s="10">
        <v>0</v>
      </c>
      <c r="AJ1703" s="98">
        <f t="shared" si="160"/>
        <v>0</v>
      </c>
      <c r="AK1703" s="119" t="s">
        <v>54</v>
      </c>
      <c r="AL1703" s="117">
        <v>2</v>
      </c>
      <c r="AM1703" s="10">
        <v>0</v>
      </c>
      <c r="AN1703" s="98"/>
      <c r="AO1703" s="119" t="s">
        <v>54</v>
      </c>
      <c r="AP1703" s="117">
        <v>2</v>
      </c>
      <c r="AQ1703" s="10">
        <v>0</v>
      </c>
      <c r="AR1703" s="98">
        <f t="shared" si="161"/>
        <v>0</v>
      </c>
      <c r="AS1703" s="119" t="s">
        <v>54</v>
      </c>
      <c r="AT1703" s="117">
        <v>2</v>
      </c>
      <c r="AU1703" s="10">
        <v>0</v>
      </c>
      <c r="AV1703" s="8"/>
    </row>
    <row r="1704" spans="1:48" x14ac:dyDescent="0.25">
      <c r="A1704" s="6">
        <v>11703</v>
      </c>
      <c r="B1704" s="6">
        <v>450221</v>
      </c>
      <c r="C1704" s="6">
        <v>5425048</v>
      </c>
      <c r="D1704" s="205">
        <v>11</v>
      </c>
      <c r="E1704" s="6" t="s">
        <v>212</v>
      </c>
      <c r="F1704" s="6">
        <v>1</v>
      </c>
      <c r="G1704" s="6">
        <v>150</v>
      </c>
      <c r="H1704" s="6">
        <v>150</v>
      </c>
      <c r="I1704" s="6">
        <v>160</v>
      </c>
      <c r="J1704" s="6">
        <f t="shared" si="156"/>
        <v>24000</v>
      </c>
      <c r="K1704" s="6"/>
      <c r="L1704" s="84">
        <f t="shared" si="158"/>
        <v>24489.795918367348</v>
      </c>
      <c r="M1704" s="7"/>
      <c r="N1704" s="7"/>
      <c r="O1704" s="7"/>
      <c r="P1704" s="7"/>
      <c r="Q1704" s="7"/>
      <c r="R1704" s="7"/>
      <c r="S1704" s="119" t="s">
        <v>53</v>
      </c>
      <c r="T1704" s="117">
        <v>1</v>
      </c>
      <c r="U1704" s="10">
        <v>24489.795918367348</v>
      </c>
      <c r="V1704" s="98">
        <f t="shared" si="159"/>
        <v>4.8972651712377733E-5</v>
      </c>
      <c r="W1704" s="119" t="s">
        <v>53</v>
      </c>
      <c r="X1704" s="117">
        <v>1</v>
      </c>
      <c r="Y1704" s="10">
        <v>24489.795918367348</v>
      </c>
      <c r="Z1704" s="98"/>
      <c r="AA1704" s="9">
        <v>948</v>
      </c>
      <c r="AB1704" s="119" t="s">
        <v>53</v>
      </c>
      <c r="AC1704" s="117">
        <v>1</v>
      </c>
      <c r="AD1704" s="10">
        <v>24489.795918367348</v>
      </c>
      <c r="AE1704" s="110">
        <f>(Tabelle1[[#This Row],[gesamter Wärmebedarf unter Berücksichtigung Wirkungsgrad Gasfeuerungsanlage (Gas) '[kWh/a'] 2030]]*0.7)/8760</f>
        <v>1.9569471624266144</v>
      </c>
      <c r="AF1704" s="8">
        <f t="shared" si="157"/>
        <v>4.7345971508076089E-5</v>
      </c>
      <c r="AG1704" s="119" t="s">
        <v>53</v>
      </c>
      <c r="AH1704" s="117">
        <v>1</v>
      </c>
      <c r="AI1704" s="10">
        <v>24489.795918367348</v>
      </c>
      <c r="AJ1704" s="98">
        <f t="shared" si="160"/>
        <v>2.3271104484411725E-5</v>
      </c>
      <c r="AK1704" s="119" t="s">
        <v>53</v>
      </c>
      <c r="AL1704" s="117">
        <v>1</v>
      </c>
      <c r="AM1704" s="10">
        <v>24489.795918367348</v>
      </c>
      <c r="AN1704" s="98"/>
      <c r="AO1704" s="119" t="s">
        <v>53</v>
      </c>
      <c r="AP1704" s="117">
        <v>1</v>
      </c>
      <c r="AQ1704" s="10">
        <v>24489.795918367348</v>
      </c>
      <c r="AR1704" s="98">
        <f t="shared" si="161"/>
        <v>2.3271104484411725E-5</v>
      </c>
      <c r="AS1704" s="119" t="s">
        <v>53</v>
      </c>
      <c r="AT1704" s="117">
        <v>1</v>
      </c>
      <c r="AU1704" s="10">
        <v>24489.795918367348</v>
      </c>
      <c r="AV1704" s="8"/>
    </row>
    <row r="1705" spans="1:48" x14ac:dyDescent="0.25">
      <c r="A1705" s="6">
        <v>11704</v>
      </c>
      <c r="B1705" s="6">
        <v>450225</v>
      </c>
      <c r="C1705" s="6">
        <v>5425044</v>
      </c>
      <c r="D1705" s="205">
        <v>12</v>
      </c>
      <c r="E1705" s="75" t="s">
        <v>210</v>
      </c>
      <c r="F1705" s="6">
        <v>6.73</v>
      </c>
      <c r="G1705" s="6">
        <v>70</v>
      </c>
      <c r="H1705" s="6">
        <v>471.1</v>
      </c>
      <c r="I1705" s="6">
        <v>360</v>
      </c>
      <c r="J1705" s="6">
        <f t="shared" si="156"/>
        <v>169596</v>
      </c>
      <c r="K1705" s="6"/>
      <c r="L1705" s="84">
        <f t="shared" si="158"/>
        <v>173057.14285714287</v>
      </c>
      <c r="M1705" s="7"/>
      <c r="N1705" s="7"/>
      <c r="O1705" s="7"/>
      <c r="P1705" s="7"/>
      <c r="Q1705" s="7"/>
      <c r="R1705" s="7"/>
      <c r="S1705" s="119" t="s">
        <v>53</v>
      </c>
      <c r="T1705" s="117">
        <v>6.73</v>
      </c>
      <c r="U1705" s="10">
        <v>173057.14285714287</v>
      </c>
      <c r="V1705" s="98">
        <f t="shared" si="159"/>
        <v>3.4606524332551729E-4</v>
      </c>
      <c r="W1705" s="119" t="s">
        <v>53</v>
      </c>
      <c r="X1705" s="117">
        <v>6.73</v>
      </c>
      <c r="Y1705" s="10">
        <v>173057.14285714287</v>
      </c>
      <c r="Z1705" s="98"/>
      <c r="AA1705" s="9">
        <v>194</v>
      </c>
      <c r="AB1705" s="119" t="s">
        <v>53</v>
      </c>
      <c r="AC1705" s="117">
        <v>6.73</v>
      </c>
      <c r="AD1705" s="10">
        <v>173057.14285714287</v>
      </c>
      <c r="AE1705" s="110">
        <f>(Tabelle1[[#This Row],[gesamter Wärmebedarf unter Berücksichtigung Wirkungsgrad Gasfeuerungsanlage (Gas) '[kWh/a'] 2030]]*0.7)/8760</f>
        <v>13.828767123287671</v>
      </c>
      <c r="AF1705" s="8">
        <f t="shared" si="157"/>
        <v>3.3457030766181965E-4</v>
      </c>
      <c r="AG1705" s="119" t="s">
        <v>53</v>
      </c>
      <c r="AH1705" s="117">
        <v>6.73</v>
      </c>
      <c r="AI1705" s="10">
        <v>173057.14285714287</v>
      </c>
      <c r="AJ1705" s="98">
        <f t="shared" si="160"/>
        <v>1.6444525983909546E-4</v>
      </c>
      <c r="AK1705" s="119" t="s">
        <v>53</v>
      </c>
      <c r="AL1705" s="117">
        <v>6.73</v>
      </c>
      <c r="AM1705" s="10">
        <v>173057.14285714287</v>
      </c>
      <c r="AN1705" s="98"/>
      <c r="AO1705" s="119" t="s">
        <v>53</v>
      </c>
      <c r="AP1705" s="117">
        <v>6.73</v>
      </c>
      <c r="AQ1705" s="10">
        <v>173057.14285714287</v>
      </c>
      <c r="AR1705" s="98">
        <f t="shared" si="161"/>
        <v>1.6444525983909546E-4</v>
      </c>
      <c r="AS1705" s="119" t="s">
        <v>53</v>
      </c>
      <c r="AT1705" s="117">
        <v>6.73</v>
      </c>
      <c r="AU1705" s="10">
        <v>173057.14285714287</v>
      </c>
      <c r="AV1705" s="8"/>
    </row>
    <row r="1706" spans="1:48" x14ac:dyDescent="0.25">
      <c r="A1706" s="6">
        <v>11705</v>
      </c>
      <c r="B1706" s="6">
        <v>450140</v>
      </c>
      <c r="C1706" s="6">
        <v>5425361</v>
      </c>
      <c r="D1706" s="205">
        <v>118</v>
      </c>
      <c r="E1706" s="6" t="s">
        <v>211</v>
      </c>
      <c r="F1706" s="6">
        <v>2</v>
      </c>
      <c r="G1706" s="6">
        <v>112</v>
      </c>
      <c r="H1706" s="6">
        <v>224</v>
      </c>
      <c r="I1706" s="6">
        <v>130</v>
      </c>
      <c r="J1706" s="6">
        <f t="shared" si="156"/>
        <v>29120</v>
      </c>
      <c r="K1706" s="6"/>
      <c r="L1706" s="84">
        <f t="shared" si="158"/>
        <v>29714.285714285714</v>
      </c>
      <c r="M1706" s="7"/>
      <c r="N1706" s="7"/>
      <c r="O1706" s="7"/>
      <c r="P1706" s="7"/>
      <c r="Q1706" s="7"/>
      <c r="R1706" s="7"/>
      <c r="S1706" s="119" t="s">
        <v>53</v>
      </c>
      <c r="T1706" s="117">
        <v>2</v>
      </c>
      <c r="U1706" s="10">
        <v>29714.285714285714</v>
      </c>
      <c r="V1706" s="98">
        <f t="shared" si="159"/>
        <v>5.9420150744351657E-5</v>
      </c>
      <c r="W1706" s="119" t="s">
        <v>53</v>
      </c>
      <c r="X1706" s="117">
        <v>2</v>
      </c>
      <c r="Y1706" s="10">
        <v>29714.285714285714</v>
      </c>
      <c r="Z1706" s="98"/>
      <c r="AA1706" s="9">
        <v>408</v>
      </c>
      <c r="AB1706" s="119" t="s">
        <v>53</v>
      </c>
      <c r="AC1706" s="117">
        <v>2</v>
      </c>
      <c r="AD1706" s="10">
        <v>29714.285714285714</v>
      </c>
      <c r="AE1706" s="110">
        <f>(Tabelle1[[#This Row],[gesamter Wärmebedarf unter Berücksichtigung Wirkungsgrad Gasfeuerungsanlage (Gas) '[kWh/a'] 2030]]*0.7)/8760</f>
        <v>2.3744292237442921</v>
      </c>
      <c r="AF1706" s="8">
        <f t="shared" si="157"/>
        <v>5.7446445429798981E-5</v>
      </c>
      <c r="AG1706" s="119" t="s">
        <v>54</v>
      </c>
      <c r="AH1706" s="117">
        <v>2</v>
      </c>
      <c r="AI1706" s="10">
        <v>0</v>
      </c>
      <c r="AJ1706" s="98">
        <f t="shared" si="160"/>
        <v>0</v>
      </c>
      <c r="AK1706" s="119" t="s">
        <v>54</v>
      </c>
      <c r="AL1706" s="117">
        <v>2</v>
      </c>
      <c r="AM1706" s="10">
        <v>0</v>
      </c>
      <c r="AN1706" s="98"/>
      <c r="AO1706" s="119" t="s">
        <v>54</v>
      </c>
      <c r="AP1706" s="117">
        <v>2</v>
      </c>
      <c r="AQ1706" s="10">
        <v>0</v>
      </c>
      <c r="AR1706" s="98">
        <f t="shared" si="161"/>
        <v>0</v>
      </c>
      <c r="AS1706" s="119" t="s">
        <v>54</v>
      </c>
      <c r="AT1706" s="117">
        <v>2</v>
      </c>
      <c r="AU1706" s="10">
        <v>0</v>
      </c>
      <c r="AV1706" s="8"/>
    </row>
    <row r="1707" spans="1:48" x14ac:dyDescent="0.25">
      <c r="A1707" s="6">
        <v>11706</v>
      </c>
      <c r="B1707" s="6">
        <v>449308</v>
      </c>
      <c r="C1707" s="6">
        <v>5424406</v>
      </c>
      <c r="D1707" s="205">
        <v>28</v>
      </c>
      <c r="E1707" s="6" t="s">
        <v>212</v>
      </c>
      <c r="F1707" s="6">
        <v>1</v>
      </c>
      <c r="G1707" s="6">
        <v>150</v>
      </c>
      <c r="H1707" s="6">
        <v>150</v>
      </c>
      <c r="I1707" s="6">
        <v>190</v>
      </c>
      <c r="J1707" s="6">
        <f t="shared" si="156"/>
        <v>28500</v>
      </c>
      <c r="K1707" s="6"/>
      <c r="L1707" s="84">
        <f t="shared" si="158"/>
        <v>29081.632653061224</v>
      </c>
      <c r="M1707" s="7"/>
      <c r="N1707" s="7"/>
      <c r="O1707" s="7"/>
      <c r="P1707" s="7"/>
      <c r="Q1707" s="7"/>
      <c r="R1707" s="7"/>
      <c r="S1707" s="119" t="s">
        <v>54</v>
      </c>
      <c r="T1707" s="117">
        <v>1</v>
      </c>
      <c r="U1707" s="10">
        <v>0</v>
      </c>
      <c r="V1707" s="98">
        <f t="shared" si="159"/>
        <v>0</v>
      </c>
      <c r="W1707" s="119" t="s">
        <v>54</v>
      </c>
      <c r="X1707" s="117">
        <v>1</v>
      </c>
      <c r="Y1707" s="10">
        <v>0</v>
      </c>
      <c r="Z1707" s="98"/>
      <c r="AA1707" s="9">
        <v>61</v>
      </c>
      <c r="AB1707" s="119" t="s">
        <v>54</v>
      </c>
      <c r="AC1707" s="117">
        <v>1</v>
      </c>
      <c r="AD1707" s="10">
        <v>0</v>
      </c>
      <c r="AE1707" s="110">
        <f>(Tabelle1[[#This Row],[gesamter Wärmebedarf unter Berücksichtigung Wirkungsgrad Gasfeuerungsanlage (Gas) '[kWh/a'] 2030]]*0.7)/8760</f>
        <v>0</v>
      </c>
      <c r="AF1707" s="8">
        <f t="shared" si="157"/>
        <v>0</v>
      </c>
      <c r="AG1707" s="119" t="s">
        <v>54</v>
      </c>
      <c r="AH1707" s="117">
        <v>1</v>
      </c>
      <c r="AI1707" s="10">
        <v>0</v>
      </c>
      <c r="AJ1707" s="98">
        <f t="shared" si="160"/>
        <v>0</v>
      </c>
      <c r="AK1707" s="119" t="s">
        <v>54</v>
      </c>
      <c r="AL1707" s="117">
        <v>1</v>
      </c>
      <c r="AM1707" s="10">
        <v>0</v>
      </c>
      <c r="AN1707" s="98"/>
      <c r="AO1707" s="119" t="s">
        <v>54</v>
      </c>
      <c r="AP1707" s="117">
        <v>1</v>
      </c>
      <c r="AQ1707" s="10">
        <v>0</v>
      </c>
      <c r="AR1707" s="98">
        <f t="shared" si="161"/>
        <v>0</v>
      </c>
      <c r="AS1707" s="119" t="s">
        <v>54</v>
      </c>
      <c r="AT1707" s="117">
        <v>1</v>
      </c>
      <c r="AU1707" s="10">
        <v>0</v>
      </c>
      <c r="AV1707" s="8"/>
    </row>
    <row r="1708" spans="1:48" x14ac:dyDescent="0.25">
      <c r="A1708" s="6">
        <v>11707</v>
      </c>
      <c r="B1708" s="6">
        <v>449309</v>
      </c>
      <c r="C1708" s="6">
        <v>5424388</v>
      </c>
      <c r="D1708" s="205">
        <v>18</v>
      </c>
      <c r="E1708" s="6" t="s">
        <v>212</v>
      </c>
      <c r="F1708" s="6">
        <v>1</v>
      </c>
      <c r="G1708" s="6">
        <v>150</v>
      </c>
      <c r="H1708" s="6">
        <v>150</v>
      </c>
      <c r="I1708" s="6">
        <v>140</v>
      </c>
      <c r="J1708" s="6">
        <f t="shared" si="156"/>
        <v>21000</v>
      </c>
      <c r="K1708" s="6"/>
      <c r="L1708" s="84">
        <f t="shared" si="158"/>
        <v>21428.571428571428</v>
      </c>
      <c r="M1708" s="7"/>
      <c r="N1708" s="7"/>
      <c r="O1708" s="7"/>
      <c r="P1708" s="7"/>
      <c r="Q1708" s="7"/>
      <c r="R1708" s="7"/>
      <c r="S1708" s="119" t="s">
        <v>54</v>
      </c>
      <c r="T1708" s="117">
        <v>1</v>
      </c>
      <c r="U1708" s="10">
        <v>0</v>
      </c>
      <c r="V1708" s="98">
        <f t="shared" si="159"/>
        <v>0</v>
      </c>
      <c r="W1708" s="119" t="s">
        <v>54</v>
      </c>
      <c r="X1708" s="117">
        <v>1</v>
      </c>
      <c r="Y1708" s="10">
        <v>0</v>
      </c>
      <c r="Z1708" s="98"/>
      <c r="AA1708" s="9">
        <v>1288</v>
      </c>
      <c r="AB1708" s="119" t="s">
        <v>54</v>
      </c>
      <c r="AC1708" s="117">
        <v>1</v>
      </c>
      <c r="AD1708" s="10">
        <v>0</v>
      </c>
      <c r="AE1708" s="110">
        <f>(Tabelle1[[#This Row],[gesamter Wärmebedarf unter Berücksichtigung Wirkungsgrad Gasfeuerungsanlage (Gas) '[kWh/a'] 2030]]*0.7)/8760</f>
        <v>0</v>
      </c>
      <c r="AF1708" s="8">
        <f t="shared" si="157"/>
        <v>0</v>
      </c>
      <c r="AG1708" s="119" t="s">
        <v>54</v>
      </c>
      <c r="AH1708" s="117">
        <v>1</v>
      </c>
      <c r="AI1708" s="10">
        <v>0</v>
      </c>
      <c r="AJ1708" s="98">
        <f t="shared" si="160"/>
        <v>0</v>
      </c>
      <c r="AK1708" s="119" t="s">
        <v>54</v>
      </c>
      <c r="AL1708" s="117">
        <v>1</v>
      </c>
      <c r="AM1708" s="10">
        <v>0</v>
      </c>
      <c r="AN1708" s="98"/>
      <c r="AO1708" s="119" t="s">
        <v>54</v>
      </c>
      <c r="AP1708" s="117">
        <v>1</v>
      </c>
      <c r="AQ1708" s="10">
        <v>0</v>
      </c>
      <c r="AR1708" s="98">
        <f t="shared" si="161"/>
        <v>0</v>
      </c>
      <c r="AS1708" s="119" t="s">
        <v>54</v>
      </c>
      <c r="AT1708" s="117">
        <v>1</v>
      </c>
      <c r="AU1708" s="10">
        <v>0</v>
      </c>
      <c r="AV1708" s="8"/>
    </row>
    <row r="1709" spans="1:48" x14ac:dyDescent="0.25">
      <c r="A1709" s="6">
        <v>11708</v>
      </c>
      <c r="B1709" s="6">
        <v>449271</v>
      </c>
      <c r="C1709" s="6">
        <v>5424347</v>
      </c>
      <c r="D1709" s="205">
        <v>29</v>
      </c>
      <c r="E1709" s="6" t="s">
        <v>212</v>
      </c>
      <c r="F1709" s="6">
        <v>1</v>
      </c>
      <c r="G1709" s="6">
        <v>150</v>
      </c>
      <c r="H1709" s="6">
        <v>150</v>
      </c>
      <c r="I1709" s="6">
        <v>100</v>
      </c>
      <c r="J1709" s="6">
        <f t="shared" si="156"/>
        <v>15000</v>
      </c>
      <c r="K1709" s="6"/>
      <c r="L1709" s="84">
        <f t="shared" si="158"/>
        <v>15306.122448979591</v>
      </c>
      <c r="M1709" s="7"/>
      <c r="N1709" s="7"/>
      <c r="O1709" s="7"/>
      <c r="P1709" s="7"/>
      <c r="Q1709" s="7"/>
      <c r="R1709" s="7"/>
      <c r="S1709" s="119" t="s">
        <v>54</v>
      </c>
      <c r="T1709" s="117">
        <v>1</v>
      </c>
      <c r="U1709" s="10">
        <v>0</v>
      </c>
      <c r="V1709" s="98">
        <f t="shared" si="159"/>
        <v>0</v>
      </c>
      <c r="W1709" s="119" t="s">
        <v>54</v>
      </c>
      <c r="X1709" s="117">
        <v>1</v>
      </c>
      <c r="Y1709" s="10">
        <v>0</v>
      </c>
      <c r="Z1709" s="98"/>
      <c r="AA1709" s="9">
        <v>643</v>
      </c>
      <c r="AB1709" s="119" t="s">
        <v>54</v>
      </c>
      <c r="AC1709" s="117">
        <v>1</v>
      </c>
      <c r="AD1709" s="10">
        <v>0</v>
      </c>
      <c r="AE1709" s="110">
        <f>(Tabelle1[[#This Row],[gesamter Wärmebedarf unter Berücksichtigung Wirkungsgrad Gasfeuerungsanlage (Gas) '[kWh/a'] 2030]]*0.7)/8760</f>
        <v>0</v>
      </c>
      <c r="AF1709" s="8">
        <f t="shared" si="157"/>
        <v>0</v>
      </c>
      <c r="AG1709" s="119" t="s">
        <v>54</v>
      </c>
      <c r="AH1709" s="117">
        <v>1</v>
      </c>
      <c r="AI1709" s="10">
        <v>0</v>
      </c>
      <c r="AJ1709" s="98">
        <f t="shared" si="160"/>
        <v>0</v>
      </c>
      <c r="AK1709" s="119" t="s">
        <v>54</v>
      </c>
      <c r="AL1709" s="117">
        <v>1</v>
      </c>
      <c r="AM1709" s="10">
        <v>0</v>
      </c>
      <c r="AN1709" s="98"/>
      <c r="AO1709" s="119" t="s">
        <v>54</v>
      </c>
      <c r="AP1709" s="117">
        <v>1</v>
      </c>
      <c r="AQ1709" s="10">
        <v>0</v>
      </c>
      <c r="AR1709" s="98">
        <f t="shared" si="161"/>
        <v>0</v>
      </c>
      <c r="AS1709" s="119" t="s">
        <v>54</v>
      </c>
      <c r="AT1709" s="117">
        <v>1</v>
      </c>
      <c r="AU1709" s="10">
        <v>0</v>
      </c>
      <c r="AV1709" s="8"/>
    </row>
    <row r="1710" spans="1:48" x14ac:dyDescent="0.25">
      <c r="A1710" s="6">
        <v>11709</v>
      </c>
      <c r="B1710" s="6">
        <v>449268</v>
      </c>
      <c r="C1710" s="6">
        <v>5424424</v>
      </c>
      <c r="D1710" s="205">
        <v>37</v>
      </c>
      <c r="E1710" s="6" t="s">
        <v>212</v>
      </c>
      <c r="F1710" s="6">
        <v>1</v>
      </c>
      <c r="G1710" s="6">
        <v>150</v>
      </c>
      <c r="H1710" s="6">
        <v>150</v>
      </c>
      <c r="I1710" s="6">
        <v>170</v>
      </c>
      <c r="J1710" s="6">
        <f t="shared" si="156"/>
        <v>25500</v>
      </c>
      <c r="K1710" s="6"/>
      <c r="L1710" s="84">
        <f t="shared" si="158"/>
        <v>26020.408163265307</v>
      </c>
      <c r="M1710" s="7"/>
      <c r="N1710" s="7"/>
      <c r="O1710" s="7"/>
      <c r="P1710" s="7"/>
      <c r="Q1710" s="7"/>
      <c r="R1710" s="7"/>
      <c r="S1710" s="119" t="s">
        <v>53</v>
      </c>
      <c r="T1710" s="117">
        <v>1</v>
      </c>
      <c r="U1710" s="10">
        <v>26020.408163265307</v>
      </c>
      <c r="V1710" s="98">
        <f t="shared" si="159"/>
        <v>5.2033442444401349E-5</v>
      </c>
      <c r="W1710" s="119" t="s">
        <v>53</v>
      </c>
      <c r="X1710" s="117">
        <v>1</v>
      </c>
      <c r="Y1710" s="10">
        <v>26020.408163265307</v>
      </c>
      <c r="Z1710" s="98"/>
      <c r="AA1710" s="9">
        <v>1437</v>
      </c>
      <c r="AB1710" s="119" t="s">
        <v>53</v>
      </c>
      <c r="AC1710" s="117">
        <v>1</v>
      </c>
      <c r="AD1710" s="10">
        <v>26020.408163265307</v>
      </c>
      <c r="AE1710" s="110">
        <f>(Tabelle1[[#This Row],[gesamter Wärmebedarf unter Berücksichtigung Wirkungsgrad Gasfeuerungsanlage (Gas) '[kWh/a'] 2030]]*0.7)/8760</f>
        <v>2.0792563600782779</v>
      </c>
      <c r="AF1710" s="8">
        <f t="shared" si="157"/>
        <v>5.0305094727330838E-5</v>
      </c>
      <c r="AG1710" s="119" t="s">
        <v>53</v>
      </c>
      <c r="AH1710" s="117">
        <v>1</v>
      </c>
      <c r="AI1710" s="10">
        <v>26020.408163265307</v>
      </c>
      <c r="AJ1710" s="98">
        <f t="shared" si="160"/>
        <v>2.4725548514687455E-5</v>
      </c>
      <c r="AK1710" s="119" t="s">
        <v>53</v>
      </c>
      <c r="AL1710" s="117">
        <v>1</v>
      </c>
      <c r="AM1710" s="10">
        <v>26020.408163265307</v>
      </c>
      <c r="AN1710" s="98"/>
      <c r="AO1710" s="119" t="s">
        <v>54</v>
      </c>
      <c r="AP1710" s="117">
        <v>1</v>
      </c>
      <c r="AQ1710" s="10">
        <v>0</v>
      </c>
      <c r="AR1710" s="98">
        <f t="shared" si="161"/>
        <v>0</v>
      </c>
      <c r="AS1710" s="119" t="s">
        <v>54</v>
      </c>
      <c r="AT1710" s="117">
        <v>1</v>
      </c>
      <c r="AU1710" s="10">
        <v>0</v>
      </c>
      <c r="AV1710" s="8"/>
    </row>
    <row r="1711" spans="1:48" x14ac:dyDescent="0.25">
      <c r="A1711" s="6">
        <v>11710</v>
      </c>
      <c r="B1711" s="6">
        <v>449267</v>
      </c>
      <c r="C1711" s="6">
        <v>5424406</v>
      </c>
      <c r="D1711" s="205">
        <v>21</v>
      </c>
      <c r="E1711" s="6" t="s">
        <v>212</v>
      </c>
      <c r="F1711" s="6">
        <v>1</v>
      </c>
      <c r="G1711" s="6">
        <v>150</v>
      </c>
      <c r="H1711" s="6">
        <v>150</v>
      </c>
      <c r="I1711" s="6">
        <v>350</v>
      </c>
      <c r="J1711" s="6">
        <f t="shared" si="156"/>
        <v>52500</v>
      </c>
      <c r="K1711" s="6"/>
      <c r="L1711" s="84">
        <f t="shared" si="158"/>
        <v>53571.428571428572</v>
      </c>
      <c r="M1711" s="7"/>
      <c r="N1711" s="7"/>
      <c r="O1711" s="7"/>
      <c r="P1711" s="7"/>
      <c r="Q1711" s="7"/>
      <c r="R1711" s="7"/>
      <c r="S1711" s="119" t="s">
        <v>54</v>
      </c>
      <c r="T1711" s="117">
        <v>1</v>
      </c>
      <c r="U1711" s="10">
        <v>0</v>
      </c>
      <c r="V1711" s="98">
        <f t="shared" si="159"/>
        <v>0</v>
      </c>
      <c r="W1711" s="119" t="s">
        <v>54</v>
      </c>
      <c r="X1711" s="117">
        <v>1</v>
      </c>
      <c r="Y1711" s="10">
        <v>0</v>
      </c>
      <c r="Z1711" s="98"/>
      <c r="AA1711" s="9">
        <v>1557</v>
      </c>
      <c r="AB1711" s="119" t="s">
        <v>54</v>
      </c>
      <c r="AC1711" s="117">
        <v>1</v>
      </c>
      <c r="AD1711" s="10">
        <v>0</v>
      </c>
      <c r="AE1711" s="110">
        <f>(Tabelle1[[#This Row],[gesamter Wärmebedarf unter Berücksichtigung Wirkungsgrad Gasfeuerungsanlage (Gas) '[kWh/a'] 2030]]*0.7)/8760</f>
        <v>0</v>
      </c>
      <c r="AF1711" s="8">
        <f t="shared" si="157"/>
        <v>0</v>
      </c>
      <c r="AG1711" s="119" t="s">
        <v>54</v>
      </c>
      <c r="AH1711" s="117">
        <v>1</v>
      </c>
      <c r="AI1711" s="10">
        <v>0</v>
      </c>
      <c r="AJ1711" s="98">
        <f t="shared" si="160"/>
        <v>0</v>
      </c>
      <c r="AK1711" s="119" t="s">
        <v>54</v>
      </c>
      <c r="AL1711" s="117">
        <v>1</v>
      </c>
      <c r="AM1711" s="10">
        <v>0</v>
      </c>
      <c r="AN1711" s="98"/>
      <c r="AO1711" s="119" t="s">
        <v>54</v>
      </c>
      <c r="AP1711" s="117">
        <v>1</v>
      </c>
      <c r="AQ1711" s="10">
        <v>0</v>
      </c>
      <c r="AR1711" s="98">
        <f t="shared" si="161"/>
        <v>0</v>
      </c>
      <c r="AS1711" s="119" t="s">
        <v>54</v>
      </c>
      <c r="AT1711" s="117">
        <v>1</v>
      </c>
      <c r="AU1711" s="10">
        <v>0</v>
      </c>
      <c r="AV1711" s="8"/>
    </row>
    <row r="1712" spans="1:48" x14ac:dyDescent="0.25">
      <c r="A1712" s="6">
        <v>11711</v>
      </c>
      <c r="B1712" s="6">
        <v>449248</v>
      </c>
      <c r="C1712" s="6">
        <v>5424372</v>
      </c>
      <c r="D1712" s="205">
        <v>18</v>
      </c>
      <c r="E1712" s="6" t="s">
        <v>212</v>
      </c>
      <c r="F1712" s="6">
        <v>1</v>
      </c>
      <c r="G1712" s="6">
        <v>150</v>
      </c>
      <c r="H1712" s="6">
        <v>150</v>
      </c>
      <c r="I1712" s="6">
        <v>150</v>
      </c>
      <c r="J1712" s="6">
        <f t="shared" si="156"/>
        <v>22500</v>
      </c>
      <c r="K1712" s="6"/>
      <c r="L1712" s="84">
        <f t="shared" si="158"/>
        <v>22959.18367346939</v>
      </c>
      <c r="M1712" s="7"/>
      <c r="N1712" s="7"/>
      <c r="O1712" s="7"/>
      <c r="P1712" s="7"/>
      <c r="Q1712" s="7"/>
      <c r="R1712" s="7"/>
      <c r="S1712" s="119" t="s">
        <v>53</v>
      </c>
      <c r="T1712" s="117">
        <v>1</v>
      </c>
      <c r="U1712" s="10">
        <v>22959.18367346939</v>
      </c>
      <c r="V1712" s="98">
        <f t="shared" si="159"/>
        <v>4.5911860980354138E-5</v>
      </c>
      <c r="W1712" s="119" t="s">
        <v>53</v>
      </c>
      <c r="X1712" s="117">
        <v>1</v>
      </c>
      <c r="Y1712" s="10">
        <v>22959.18367346939</v>
      </c>
      <c r="Z1712" s="98"/>
      <c r="AA1712" s="9">
        <v>762</v>
      </c>
      <c r="AB1712" s="119" t="s">
        <v>53</v>
      </c>
      <c r="AC1712" s="117">
        <v>1</v>
      </c>
      <c r="AD1712" s="10">
        <v>22959.18367346939</v>
      </c>
      <c r="AE1712" s="110">
        <f>(Tabelle1[[#This Row],[gesamter Wärmebedarf unter Berücksichtigung Wirkungsgrad Gasfeuerungsanlage (Gas) '[kWh/a'] 2030]]*0.7)/8760</f>
        <v>1.8346379647749511</v>
      </c>
      <c r="AF1712" s="8">
        <f t="shared" si="157"/>
        <v>4.4386848288821333E-5</v>
      </c>
      <c r="AG1712" s="119" t="s">
        <v>54</v>
      </c>
      <c r="AH1712" s="117">
        <v>1</v>
      </c>
      <c r="AI1712" s="10">
        <v>0</v>
      </c>
      <c r="AJ1712" s="98">
        <f t="shared" si="160"/>
        <v>0</v>
      </c>
      <c r="AK1712" s="119" t="s">
        <v>54</v>
      </c>
      <c r="AL1712" s="117">
        <v>1</v>
      </c>
      <c r="AM1712" s="10">
        <v>0</v>
      </c>
      <c r="AN1712" s="98"/>
      <c r="AO1712" s="119" t="s">
        <v>54</v>
      </c>
      <c r="AP1712" s="117">
        <v>1</v>
      </c>
      <c r="AQ1712" s="10">
        <v>0</v>
      </c>
      <c r="AR1712" s="98">
        <f t="shared" si="161"/>
        <v>0</v>
      </c>
      <c r="AS1712" s="119" t="s">
        <v>54</v>
      </c>
      <c r="AT1712" s="117">
        <v>1</v>
      </c>
      <c r="AU1712" s="10">
        <v>0</v>
      </c>
      <c r="AV1712" s="8"/>
    </row>
    <row r="1713" spans="1:48" x14ac:dyDescent="0.25">
      <c r="A1713" s="6">
        <v>11712</v>
      </c>
      <c r="B1713" s="6">
        <v>449225</v>
      </c>
      <c r="C1713" s="6">
        <v>5424388</v>
      </c>
      <c r="D1713" s="205">
        <v>15</v>
      </c>
      <c r="E1713" s="6" t="s">
        <v>212</v>
      </c>
      <c r="F1713" s="6">
        <v>1</v>
      </c>
      <c r="G1713" s="6">
        <v>150</v>
      </c>
      <c r="H1713" s="6">
        <v>150</v>
      </c>
      <c r="I1713" s="6">
        <v>90</v>
      </c>
      <c r="J1713" s="6">
        <f t="shared" si="156"/>
        <v>13500</v>
      </c>
      <c r="K1713" s="6"/>
      <c r="L1713" s="84">
        <f t="shared" si="158"/>
        <v>13775.510204081633</v>
      </c>
      <c r="M1713" s="7"/>
      <c r="N1713" s="7"/>
      <c r="O1713" s="7"/>
      <c r="P1713" s="7"/>
      <c r="Q1713" s="7"/>
      <c r="R1713" s="7"/>
      <c r="S1713" s="119" t="s">
        <v>53</v>
      </c>
      <c r="T1713" s="117">
        <v>1</v>
      </c>
      <c r="U1713" s="10">
        <v>13775.510204081633</v>
      </c>
      <c r="V1713" s="98">
        <f t="shared" si="159"/>
        <v>2.7547116588212479E-5</v>
      </c>
      <c r="W1713" s="119" t="s">
        <v>53</v>
      </c>
      <c r="X1713" s="117">
        <v>1</v>
      </c>
      <c r="Y1713" s="10">
        <v>13775.510204081633</v>
      </c>
      <c r="Z1713" s="98"/>
      <c r="AA1713" s="9">
        <v>75</v>
      </c>
      <c r="AB1713" s="119" t="s">
        <v>53</v>
      </c>
      <c r="AC1713" s="117">
        <v>1</v>
      </c>
      <c r="AD1713" s="10">
        <v>13775.510204081633</v>
      </c>
      <c r="AE1713" s="110">
        <f>(Tabelle1[[#This Row],[gesamter Wärmebedarf unter Berücksichtigung Wirkungsgrad Gasfeuerungsanlage (Gas) '[kWh/a'] 2030]]*0.7)/8760</f>
        <v>1.1007827788649707</v>
      </c>
      <c r="AF1713" s="8">
        <f t="shared" si="157"/>
        <v>2.66321089732928E-5</v>
      </c>
      <c r="AG1713" s="119" t="s">
        <v>53</v>
      </c>
      <c r="AH1713" s="117">
        <v>1</v>
      </c>
      <c r="AI1713" s="10">
        <v>13775.510204081633</v>
      </c>
      <c r="AJ1713" s="98">
        <f t="shared" si="160"/>
        <v>1.3089996272481594E-5</v>
      </c>
      <c r="AK1713" s="119" t="s">
        <v>53</v>
      </c>
      <c r="AL1713" s="117">
        <v>1</v>
      </c>
      <c r="AM1713" s="10">
        <v>13775.510204081633</v>
      </c>
      <c r="AN1713" s="98"/>
      <c r="AO1713" s="119" t="s">
        <v>54</v>
      </c>
      <c r="AP1713" s="117">
        <v>1</v>
      </c>
      <c r="AQ1713" s="10">
        <v>0</v>
      </c>
      <c r="AR1713" s="98">
        <f t="shared" si="161"/>
        <v>0</v>
      </c>
      <c r="AS1713" s="119" t="s">
        <v>54</v>
      </c>
      <c r="AT1713" s="117">
        <v>1</v>
      </c>
      <c r="AU1713" s="10">
        <v>0</v>
      </c>
      <c r="AV1713" s="8"/>
    </row>
    <row r="1714" spans="1:48" x14ac:dyDescent="0.25">
      <c r="A1714" s="6">
        <v>11713</v>
      </c>
      <c r="B1714" s="6">
        <v>449208</v>
      </c>
      <c r="C1714" s="6">
        <v>5424397</v>
      </c>
      <c r="D1714" s="205">
        <v>16</v>
      </c>
      <c r="E1714" s="6" t="s">
        <v>211</v>
      </c>
      <c r="F1714" s="6">
        <v>2</v>
      </c>
      <c r="G1714" s="6">
        <v>112</v>
      </c>
      <c r="H1714" s="6">
        <v>224</v>
      </c>
      <c r="I1714" s="6">
        <v>230</v>
      </c>
      <c r="J1714" s="6">
        <f t="shared" si="156"/>
        <v>51520</v>
      </c>
      <c r="K1714" s="6"/>
      <c r="L1714" s="84">
        <f t="shared" si="158"/>
        <v>52571.428571428572</v>
      </c>
      <c r="M1714" s="7"/>
      <c r="N1714" s="7"/>
      <c r="O1714" s="7"/>
      <c r="P1714" s="7"/>
      <c r="Q1714" s="7"/>
      <c r="R1714" s="7"/>
      <c r="S1714" s="119" t="s">
        <v>53</v>
      </c>
      <c r="T1714" s="117">
        <v>2</v>
      </c>
      <c r="U1714" s="10">
        <v>52571.428571428572</v>
      </c>
      <c r="V1714" s="98">
        <f t="shared" si="159"/>
        <v>1.0512795900923755E-4</v>
      </c>
      <c r="W1714" s="119" t="s">
        <v>53</v>
      </c>
      <c r="X1714" s="117">
        <v>2</v>
      </c>
      <c r="Y1714" s="10">
        <v>52571.428571428572</v>
      </c>
      <c r="Z1714" s="98"/>
      <c r="AA1714" s="9">
        <v>1104</v>
      </c>
      <c r="AB1714" s="119" t="s">
        <v>53</v>
      </c>
      <c r="AC1714" s="117">
        <v>2</v>
      </c>
      <c r="AD1714" s="10">
        <v>52571.428571428572</v>
      </c>
      <c r="AE1714" s="110">
        <f>(Tabelle1[[#This Row],[gesamter Wärmebedarf unter Berücksichtigung Wirkungsgrad Gasfeuerungsanlage (Gas) '[kWh/a'] 2030]]*0.7)/8760</f>
        <v>4.2009132420091326</v>
      </c>
      <c r="AF1714" s="8">
        <f t="shared" si="157"/>
        <v>1.0163601883733667E-4</v>
      </c>
      <c r="AG1714" s="119" t="s">
        <v>53</v>
      </c>
      <c r="AH1714" s="117">
        <v>2</v>
      </c>
      <c r="AI1714" s="10">
        <v>52571.428571428572</v>
      </c>
      <c r="AJ1714" s="98">
        <f t="shared" si="160"/>
        <v>4.9955304293203826E-5</v>
      </c>
      <c r="AK1714" s="119" t="s">
        <v>53</v>
      </c>
      <c r="AL1714" s="117">
        <v>2</v>
      </c>
      <c r="AM1714" s="10">
        <v>52571.428571428572</v>
      </c>
      <c r="AN1714" s="98"/>
      <c r="AO1714" s="119" t="s">
        <v>53</v>
      </c>
      <c r="AP1714" s="117">
        <v>2</v>
      </c>
      <c r="AQ1714" s="10">
        <v>52571.428571428572</v>
      </c>
      <c r="AR1714" s="98">
        <f t="shared" si="161"/>
        <v>4.9955304293203826E-5</v>
      </c>
      <c r="AS1714" s="119" t="s">
        <v>53</v>
      </c>
      <c r="AT1714" s="117">
        <v>2</v>
      </c>
      <c r="AU1714" s="10">
        <v>52571.428571428572</v>
      </c>
      <c r="AV1714" s="8"/>
    </row>
    <row r="1715" spans="1:48" x14ac:dyDescent="0.25">
      <c r="A1715" s="6">
        <v>11714</v>
      </c>
      <c r="B1715" s="6">
        <v>449221</v>
      </c>
      <c r="C1715" s="6">
        <v>5424432</v>
      </c>
      <c r="D1715" s="205">
        <v>26</v>
      </c>
      <c r="E1715" s="75" t="s">
        <v>210</v>
      </c>
      <c r="F1715" s="6">
        <v>6.73</v>
      </c>
      <c r="G1715" s="6">
        <v>70</v>
      </c>
      <c r="H1715" s="6">
        <v>471.1</v>
      </c>
      <c r="I1715" s="6">
        <v>160</v>
      </c>
      <c r="J1715" s="6">
        <f t="shared" si="156"/>
        <v>75376</v>
      </c>
      <c r="K1715" s="6"/>
      <c r="L1715" s="84">
        <f t="shared" si="158"/>
        <v>76914.28571428571</v>
      </c>
      <c r="M1715" s="7"/>
      <c r="N1715" s="7"/>
      <c r="O1715" s="7"/>
      <c r="P1715" s="7"/>
      <c r="Q1715" s="7"/>
      <c r="R1715" s="7"/>
      <c r="S1715" s="119" t="s">
        <v>54</v>
      </c>
      <c r="T1715" s="117">
        <v>6.73</v>
      </c>
      <c r="U1715" s="10">
        <v>0</v>
      </c>
      <c r="V1715" s="98">
        <f t="shared" si="159"/>
        <v>0</v>
      </c>
      <c r="W1715" s="119" t="s">
        <v>54</v>
      </c>
      <c r="X1715" s="117">
        <v>6.73</v>
      </c>
      <c r="Y1715" s="10">
        <v>0</v>
      </c>
      <c r="Z1715" s="98"/>
      <c r="AA1715" s="9">
        <v>286</v>
      </c>
      <c r="AB1715" s="119" t="s">
        <v>54</v>
      </c>
      <c r="AC1715" s="117">
        <v>6.73</v>
      </c>
      <c r="AD1715" s="10">
        <v>0</v>
      </c>
      <c r="AE1715" s="110">
        <f>(Tabelle1[[#This Row],[gesamter Wärmebedarf unter Berücksichtigung Wirkungsgrad Gasfeuerungsanlage (Gas) '[kWh/a'] 2030]]*0.7)/8760</f>
        <v>0</v>
      </c>
      <c r="AF1715" s="8">
        <f t="shared" si="157"/>
        <v>0</v>
      </c>
      <c r="AG1715" s="119" t="s">
        <v>54</v>
      </c>
      <c r="AH1715" s="117">
        <v>6.73</v>
      </c>
      <c r="AI1715" s="10">
        <v>0</v>
      </c>
      <c r="AJ1715" s="98">
        <f t="shared" si="160"/>
        <v>0</v>
      </c>
      <c r="AK1715" s="119" t="s">
        <v>54</v>
      </c>
      <c r="AL1715" s="117">
        <v>6.73</v>
      </c>
      <c r="AM1715" s="10">
        <v>0</v>
      </c>
      <c r="AN1715" s="98"/>
      <c r="AO1715" s="119" t="s">
        <v>54</v>
      </c>
      <c r="AP1715" s="117">
        <v>6.73</v>
      </c>
      <c r="AQ1715" s="10">
        <v>0</v>
      </c>
      <c r="AR1715" s="98">
        <f t="shared" si="161"/>
        <v>0</v>
      </c>
      <c r="AS1715" s="119" t="s">
        <v>54</v>
      </c>
      <c r="AT1715" s="117">
        <v>6.73</v>
      </c>
      <c r="AU1715" s="10">
        <v>0</v>
      </c>
      <c r="AV1715" s="8"/>
    </row>
    <row r="1716" spans="1:48" x14ac:dyDescent="0.25">
      <c r="A1716" s="6">
        <v>11715</v>
      </c>
      <c r="B1716" s="6">
        <v>449080</v>
      </c>
      <c r="C1716" s="6">
        <v>5424504</v>
      </c>
      <c r="D1716" s="205">
        <v>13</v>
      </c>
      <c r="E1716" s="6" t="s">
        <v>212</v>
      </c>
      <c r="F1716" s="6">
        <v>1</v>
      </c>
      <c r="G1716" s="6">
        <v>150</v>
      </c>
      <c r="H1716" s="6">
        <v>150</v>
      </c>
      <c r="I1716" s="6">
        <v>150</v>
      </c>
      <c r="J1716" s="6">
        <f t="shared" si="156"/>
        <v>22500</v>
      </c>
      <c r="K1716" s="6"/>
      <c r="L1716" s="84">
        <f t="shared" si="158"/>
        <v>22959.18367346939</v>
      </c>
      <c r="M1716" s="7"/>
      <c r="N1716" s="7"/>
      <c r="O1716" s="7"/>
      <c r="P1716" s="7"/>
      <c r="Q1716" s="7"/>
      <c r="R1716" s="7"/>
      <c r="S1716" s="119" t="s">
        <v>54</v>
      </c>
      <c r="T1716" s="117">
        <v>1</v>
      </c>
      <c r="U1716" s="10">
        <v>0</v>
      </c>
      <c r="V1716" s="98">
        <f t="shared" si="159"/>
        <v>0</v>
      </c>
      <c r="W1716" s="119" t="s">
        <v>54</v>
      </c>
      <c r="X1716" s="117">
        <v>1</v>
      </c>
      <c r="Y1716" s="10">
        <v>0</v>
      </c>
      <c r="Z1716" s="98"/>
      <c r="AA1716" s="9">
        <v>997</v>
      </c>
      <c r="AB1716" s="119" t="s">
        <v>54</v>
      </c>
      <c r="AC1716" s="117">
        <v>1</v>
      </c>
      <c r="AD1716" s="10">
        <v>0</v>
      </c>
      <c r="AE1716" s="110">
        <f>(Tabelle1[[#This Row],[gesamter Wärmebedarf unter Berücksichtigung Wirkungsgrad Gasfeuerungsanlage (Gas) '[kWh/a'] 2030]]*0.7)/8760</f>
        <v>0</v>
      </c>
      <c r="AF1716" s="8">
        <f t="shared" si="157"/>
        <v>0</v>
      </c>
      <c r="AG1716" s="119" t="s">
        <v>54</v>
      </c>
      <c r="AH1716" s="117">
        <v>1</v>
      </c>
      <c r="AI1716" s="10">
        <v>0</v>
      </c>
      <c r="AJ1716" s="98">
        <f t="shared" si="160"/>
        <v>0</v>
      </c>
      <c r="AK1716" s="119" t="s">
        <v>54</v>
      </c>
      <c r="AL1716" s="117">
        <v>1</v>
      </c>
      <c r="AM1716" s="10">
        <v>0</v>
      </c>
      <c r="AN1716" s="98"/>
      <c r="AO1716" s="119" t="s">
        <v>54</v>
      </c>
      <c r="AP1716" s="117">
        <v>1</v>
      </c>
      <c r="AQ1716" s="10">
        <v>0</v>
      </c>
      <c r="AR1716" s="98">
        <f t="shared" si="161"/>
        <v>0</v>
      </c>
      <c r="AS1716" s="119" t="s">
        <v>54</v>
      </c>
      <c r="AT1716" s="117">
        <v>1</v>
      </c>
      <c r="AU1716" s="10">
        <v>0</v>
      </c>
      <c r="AV1716" s="8"/>
    </row>
    <row r="1717" spans="1:48" x14ac:dyDescent="0.25">
      <c r="A1717" s="6">
        <v>11716</v>
      </c>
      <c r="B1717" s="6">
        <v>449236</v>
      </c>
      <c r="C1717" s="6">
        <v>5424574</v>
      </c>
      <c r="D1717" s="205">
        <v>16</v>
      </c>
      <c r="E1717" s="6" t="s">
        <v>212</v>
      </c>
      <c r="F1717" s="6">
        <v>1</v>
      </c>
      <c r="G1717" s="6">
        <v>150</v>
      </c>
      <c r="H1717" s="6">
        <v>150</v>
      </c>
      <c r="I1717" s="6">
        <v>160</v>
      </c>
      <c r="J1717" s="6">
        <f t="shared" si="156"/>
        <v>24000</v>
      </c>
      <c r="K1717" s="6"/>
      <c r="L1717" s="84">
        <f t="shared" si="158"/>
        <v>24489.795918367348</v>
      </c>
      <c r="M1717" s="7"/>
      <c r="N1717" s="7"/>
      <c r="O1717" s="7"/>
      <c r="P1717" s="7"/>
      <c r="Q1717" s="7"/>
      <c r="R1717" s="7"/>
      <c r="S1717" s="119" t="s">
        <v>54</v>
      </c>
      <c r="T1717" s="117">
        <v>1</v>
      </c>
      <c r="U1717" s="10">
        <v>0</v>
      </c>
      <c r="V1717" s="98">
        <f t="shared" si="159"/>
        <v>0</v>
      </c>
      <c r="W1717" s="119" t="s">
        <v>54</v>
      </c>
      <c r="X1717" s="117">
        <v>1</v>
      </c>
      <c r="Y1717" s="10">
        <v>0</v>
      </c>
      <c r="Z1717" s="98"/>
      <c r="AA1717" s="9">
        <v>1072</v>
      </c>
      <c r="AB1717" s="119" t="s">
        <v>54</v>
      </c>
      <c r="AC1717" s="117">
        <v>1</v>
      </c>
      <c r="AD1717" s="10">
        <v>0</v>
      </c>
      <c r="AE1717" s="110">
        <f>(Tabelle1[[#This Row],[gesamter Wärmebedarf unter Berücksichtigung Wirkungsgrad Gasfeuerungsanlage (Gas) '[kWh/a'] 2030]]*0.7)/8760</f>
        <v>0</v>
      </c>
      <c r="AF1717" s="8">
        <f t="shared" si="157"/>
        <v>0</v>
      </c>
      <c r="AG1717" s="119" t="s">
        <v>54</v>
      </c>
      <c r="AH1717" s="117">
        <v>1</v>
      </c>
      <c r="AI1717" s="10">
        <v>0</v>
      </c>
      <c r="AJ1717" s="98">
        <f t="shared" si="160"/>
        <v>0</v>
      </c>
      <c r="AK1717" s="119" t="s">
        <v>54</v>
      </c>
      <c r="AL1717" s="117">
        <v>1</v>
      </c>
      <c r="AM1717" s="10">
        <v>0</v>
      </c>
      <c r="AN1717" s="98"/>
      <c r="AO1717" s="119" t="s">
        <v>54</v>
      </c>
      <c r="AP1717" s="117">
        <v>1</v>
      </c>
      <c r="AQ1717" s="10">
        <v>0</v>
      </c>
      <c r="AR1717" s="98">
        <f t="shared" si="161"/>
        <v>0</v>
      </c>
      <c r="AS1717" s="119" t="s">
        <v>54</v>
      </c>
      <c r="AT1717" s="117">
        <v>1</v>
      </c>
      <c r="AU1717" s="10">
        <v>0</v>
      </c>
      <c r="AV1717" s="8"/>
    </row>
    <row r="1718" spans="1:48" x14ac:dyDescent="0.25">
      <c r="A1718" s="6">
        <v>11717</v>
      </c>
      <c r="B1718" s="6">
        <v>449694</v>
      </c>
      <c r="C1718" s="6">
        <v>5424605</v>
      </c>
      <c r="D1718" s="205">
        <v>14</v>
      </c>
      <c r="E1718" s="6" t="s">
        <v>212</v>
      </c>
      <c r="F1718" s="6">
        <v>1</v>
      </c>
      <c r="G1718" s="6">
        <v>150</v>
      </c>
      <c r="H1718" s="6">
        <v>150</v>
      </c>
      <c r="I1718" s="6">
        <v>120</v>
      </c>
      <c r="J1718" s="6">
        <f t="shared" si="156"/>
        <v>18000</v>
      </c>
      <c r="K1718" s="6"/>
      <c r="L1718" s="84">
        <f t="shared" si="158"/>
        <v>18367.34693877551</v>
      </c>
      <c r="M1718" s="7"/>
      <c r="N1718" s="7"/>
      <c r="O1718" s="7"/>
      <c r="P1718" s="7"/>
      <c r="Q1718" s="7"/>
      <c r="R1718" s="7"/>
      <c r="S1718" s="119" t="s">
        <v>53</v>
      </c>
      <c r="T1718" s="117">
        <v>1</v>
      </c>
      <c r="U1718" s="10">
        <v>18367.34693877551</v>
      </c>
      <c r="V1718" s="98">
        <f t="shared" si="159"/>
        <v>3.6729488784283305E-5</v>
      </c>
      <c r="W1718" s="119" t="s">
        <v>53</v>
      </c>
      <c r="X1718" s="117">
        <v>1</v>
      </c>
      <c r="Y1718" s="10">
        <v>18367.34693877551</v>
      </c>
      <c r="Z1718" s="98"/>
      <c r="AA1718" s="9">
        <v>344</v>
      </c>
      <c r="AB1718" s="119" t="s">
        <v>53</v>
      </c>
      <c r="AC1718" s="117">
        <v>1</v>
      </c>
      <c r="AD1718" s="10">
        <v>18367.34693877551</v>
      </c>
      <c r="AE1718" s="110">
        <f>(Tabelle1[[#This Row],[gesamter Wärmebedarf unter Berücksichtigung Wirkungsgrad Gasfeuerungsanlage (Gas) '[kWh/a'] 2030]]*0.7)/8760</f>
        <v>1.4677103718199609</v>
      </c>
      <c r="AF1718" s="8">
        <f t="shared" si="157"/>
        <v>3.5509478631057065E-5</v>
      </c>
      <c r="AG1718" s="119" t="s">
        <v>54</v>
      </c>
      <c r="AH1718" s="117">
        <v>1</v>
      </c>
      <c r="AI1718" s="10">
        <v>0</v>
      </c>
      <c r="AJ1718" s="98">
        <f t="shared" si="160"/>
        <v>0</v>
      </c>
      <c r="AK1718" s="119" t="s">
        <v>54</v>
      </c>
      <c r="AL1718" s="117">
        <v>1</v>
      </c>
      <c r="AM1718" s="10">
        <v>0</v>
      </c>
      <c r="AN1718" s="98"/>
      <c r="AO1718" s="119" t="s">
        <v>54</v>
      </c>
      <c r="AP1718" s="117">
        <v>1</v>
      </c>
      <c r="AQ1718" s="10">
        <v>0</v>
      </c>
      <c r="AR1718" s="98">
        <f t="shared" si="161"/>
        <v>0</v>
      </c>
      <c r="AS1718" s="119" t="s">
        <v>54</v>
      </c>
      <c r="AT1718" s="117">
        <v>1</v>
      </c>
      <c r="AU1718" s="10">
        <v>0</v>
      </c>
      <c r="AV1718" s="8"/>
    </row>
    <row r="1719" spans="1:48" x14ac:dyDescent="0.25">
      <c r="A1719" s="6">
        <v>11718</v>
      </c>
      <c r="B1719" s="6">
        <v>449491</v>
      </c>
      <c r="C1719" s="6">
        <v>5424435</v>
      </c>
      <c r="D1719" s="205">
        <v>19</v>
      </c>
      <c r="E1719" s="6" t="s">
        <v>212</v>
      </c>
      <c r="F1719" s="6">
        <v>1</v>
      </c>
      <c r="G1719" s="6">
        <v>150</v>
      </c>
      <c r="H1719" s="6">
        <v>150</v>
      </c>
      <c r="I1719" s="6">
        <v>190</v>
      </c>
      <c r="J1719" s="6">
        <f t="shared" si="156"/>
        <v>28500</v>
      </c>
      <c r="K1719" s="6"/>
      <c r="L1719" s="84">
        <f t="shared" si="158"/>
        <v>29081.632653061224</v>
      </c>
      <c r="M1719" s="7"/>
      <c r="N1719" s="7"/>
      <c r="O1719" s="7"/>
      <c r="P1719" s="7"/>
      <c r="Q1719" s="7"/>
      <c r="R1719" s="7"/>
      <c r="S1719" s="119" t="s">
        <v>53</v>
      </c>
      <c r="T1719" s="117">
        <v>1</v>
      </c>
      <c r="U1719" s="10">
        <v>29081.632653061224</v>
      </c>
      <c r="V1719" s="98">
        <f t="shared" si="159"/>
        <v>5.8155023908448559E-5</v>
      </c>
      <c r="W1719" s="119" t="s">
        <v>53</v>
      </c>
      <c r="X1719" s="117">
        <v>1</v>
      </c>
      <c r="Y1719" s="10">
        <v>29081.632653061224</v>
      </c>
      <c r="Z1719" s="98"/>
      <c r="AA1719" s="9">
        <v>1700</v>
      </c>
      <c r="AB1719" s="119" t="s">
        <v>53</v>
      </c>
      <c r="AC1719" s="117">
        <v>1</v>
      </c>
      <c r="AD1719" s="10">
        <v>29081.632653061224</v>
      </c>
      <c r="AE1719" s="110">
        <f>(Tabelle1[[#This Row],[gesamter Wärmebedarf unter Berücksichtigung Wirkungsgrad Gasfeuerungsanlage (Gas) '[kWh/a'] 2030]]*0.7)/8760</f>
        <v>2.3238747553816044</v>
      </c>
      <c r="AF1719" s="8">
        <f t="shared" si="157"/>
        <v>5.622334116584035E-5</v>
      </c>
      <c r="AG1719" s="119" t="s">
        <v>53</v>
      </c>
      <c r="AH1719" s="117">
        <v>1</v>
      </c>
      <c r="AI1719" s="10">
        <v>29081.632653061224</v>
      </c>
      <c r="AJ1719" s="98">
        <f t="shared" si="160"/>
        <v>2.7634436575238919E-5</v>
      </c>
      <c r="AK1719" s="119" t="s">
        <v>53</v>
      </c>
      <c r="AL1719" s="117">
        <v>1</v>
      </c>
      <c r="AM1719" s="10">
        <v>29081.632653061224</v>
      </c>
      <c r="AN1719" s="98"/>
      <c r="AO1719" s="119" t="s">
        <v>53</v>
      </c>
      <c r="AP1719" s="117">
        <v>1</v>
      </c>
      <c r="AQ1719" s="10">
        <v>29081.632653061224</v>
      </c>
      <c r="AR1719" s="98">
        <f t="shared" si="161"/>
        <v>2.7634436575238919E-5</v>
      </c>
      <c r="AS1719" s="119" t="s">
        <v>53</v>
      </c>
      <c r="AT1719" s="117">
        <v>1</v>
      </c>
      <c r="AU1719" s="10">
        <v>29081.632653061224</v>
      </c>
      <c r="AV1719" s="8"/>
    </row>
    <row r="1720" spans="1:48" x14ac:dyDescent="0.25">
      <c r="A1720" s="6">
        <v>11719</v>
      </c>
      <c r="B1720" s="6">
        <v>449506</v>
      </c>
      <c r="C1720" s="6">
        <v>5425021</v>
      </c>
      <c r="D1720" s="205">
        <v>21</v>
      </c>
      <c r="E1720" s="6" t="s">
        <v>211</v>
      </c>
      <c r="F1720" s="6">
        <v>2</v>
      </c>
      <c r="G1720" s="6">
        <v>112</v>
      </c>
      <c r="H1720" s="6">
        <v>224</v>
      </c>
      <c r="I1720" s="6">
        <v>130</v>
      </c>
      <c r="J1720" s="6">
        <f t="shared" si="156"/>
        <v>29120</v>
      </c>
      <c r="K1720" s="6"/>
      <c r="L1720" s="84">
        <f t="shared" si="158"/>
        <v>29714.285714285714</v>
      </c>
      <c r="M1720" s="7"/>
      <c r="N1720" s="7"/>
      <c r="O1720" s="7"/>
      <c r="P1720" s="7"/>
      <c r="Q1720" s="7"/>
      <c r="R1720" s="7"/>
      <c r="S1720" s="119" t="s">
        <v>53</v>
      </c>
      <c r="T1720" s="117">
        <v>2</v>
      </c>
      <c r="U1720" s="10">
        <v>29714.285714285714</v>
      </c>
      <c r="V1720" s="98">
        <f t="shared" si="159"/>
        <v>5.9420150744351657E-5</v>
      </c>
      <c r="W1720" s="119" t="s">
        <v>53</v>
      </c>
      <c r="X1720" s="117">
        <v>2</v>
      </c>
      <c r="Y1720" s="10">
        <v>29714.285714285714</v>
      </c>
      <c r="Z1720" s="98"/>
      <c r="AA1720" s="9">
        <v>1457</v>
      </c>
      <c r="AB1720" s="119" t="s">
        <v>53</v>
      </c>
      <c r="AC1720" s="117">
        <v>2</v>
      </c>
      <c r="AD1720" s="10">
        <v>29714.285714285714</v>
      </c>
      <c r="AE1720" s="110">
        <f>(Tabelle1[[#This Row],[gesamter Wärmebedarf unter Berücksichtigung Wirkungsgrad Gasfeuerungsanlage (Gas) '[kWh/a'] 2030]]*0.7)/8760</f>
        <v>2.3744292237442921</v>
      </c>
      <c r="AF1720" s="8">
        <f t="shared" si="157"/>
        <v>5.7446445429798981E-5</v>
      </c>
      <c r="AG1720" s="119" t="s">
        <v>54</v>
      </c>
      <c r="AH1720" s="117">
        <v>2</v>
      </c>
      <c r="AI1720" s="10">
        <v>0</v>
      </c>
      <c r="AJ1720" s="98">
        <f t="shared" si="160"/>
        <v>0</v>
      </c>
      <c r="AK1720" s="119" t="s">
        <v>54</v>
      </c>
      <c r="AL1720" s="117">
        <v>2</v>
      </c>
      <c r="AM1720" s="10">
        <v>0</v>
      </c>
      <c r="AN1720" s="98"/>
      <c r="AO1720" s="119" t="s">
        <v>54</v>
      </c>
      <c r="AP1720" s="117">
        <v>2</v>
      </c>
      <c r="AQ1720" s="10">
        <v>0</v>
      </c>
      <c r="AR1720" s="98">
        <f t="shared" si="161"/>
        <v>0</v>
      </c>
      <c r="AS1720" s="119" t="s">
        <v>54</v>
      </c>
      <c r="AT1720" s="117">
        <v>2</v>
      </c>
      <c r="AU1720" s="10">
        <v>0</v>
      </c>
      <c r="AV1720" s="8"/>
    </row>
    <row r="1721" spans="1:48" x14ac:dyDescent="0.25">
      <c r="A1721" s="6">
        <v>11720</v>
      </c>
      <c r="B1721" s="6">
        <v>449517</v>
      </c>
      <c r="C1721" s="6">
        <v>5425045</v>
      </c>
      <c r="D1721" s="205">
        <v>14</v>
      </c>
      <c r="E1721" s="6" t="s">
        <v>195</v>
      </c>
      <c r="F1721" s="6">
        <v>1</v>
      </c>
      <c r="G1721" s="6">
        <v>90</v>
      </c>
      <c r="H1721" s="6">
        <v>90</v>
      </c>
      <c r="I1721" s="6">
        <v>20</v>
      </c>
      <c r="J1721" s="6">
        <f t="shared" si="156"/>
        <v>1800</v>
      </c>
      <c r="K1721" s="6"/>
      <c r="L1721" s="84">
        <f t="shared" si="158"/>
        <v>1836.7346938775511</v>
      </c>
      <c r="M1721" s="7"/>
      <c r="N1721" s="7"/>
      <c r="O1721" s="7"/>
      <c r="P1721" s="7"/>
      <c r="Q1721" s="7"/>
      <c r="R1721" s="7"/>
      <c r="S1721" s="119" t="s">
        <v>54</v>
      </c>
      <c r="T1721" s="117">
        <v>1</v>
      </c>
      <c r="U1721" s="10">
        <v>0</v>
      </c>
      <c r="V1721" s="98">
        <f t="shared" si="159"/>
        <v>0</v>
      </c>
      <c r="W1721" s="119" t="s">
        <v>54</v>
      </c>
      <c r="X1721" s="117">
        <v>1</v>
      </c>
      <c r="Y1721" s="10">
        <v>0</v>
      </c>
      <c r="Z1721" s="98"/>
      <c r="AA1721" s="9">
        <v>488</v>
      </c>
      <c r="AB1721" s="119" t="s">
        <v>53</v>
      </c>
      <c r="AC1721" s="117">
        <v>1</v>
      </c>
      <c r="AD1721" s="10">
        <v>1836.7346938775511</v>
      </c>
      <c r="AE1721" s="110">
        <f>(Tabelle1[[#This Row],[gesamter Wärmebedarf unter Berücksichtigung Wirkungsgrad Gasfeuerungsanlage (Gas) '[kWh/a'] 2030]]*0.7)/8760</f>
        <v>0.14677103718199611</v>
      </c>
      <c r="AF1721" s="8">
        <f t="shared" si="157"/>
        <v>3.550947863105707E-6</v>
      </c>
      <c r="AG1721" s="119" t="s">
        <v>53</v>
      </c>
      <c r="AH1721" s="117">
        <v>1</v>
      </c>
      <c r="AI1721" s="10">
        <v>1836.7346938775511</v>
      </c>
      <c r="AJ1721" s="98">
        <f t="shared" si="160"/>
        <v>1.7453328363308794E-6</v>
      </c>
      <c r="AK1721" s="119" t="s">
        <v>53</v>
      </c>
      <c r="AL1721" s="117">
        <v>1</v>
      </c>
      <c r="AM1721" s="10">
        <v>1836.7346938775511</v>
      </c>
      <c r="AN1721" s="98"/>
      <c r="AO1721" s="119" t="s">
        <v>53</v>
      </c>
      <c r="AP1721" s="117">
        <v>1</v>
      </c>
      <c r="AQ1721" s="10">
        <v>1836.7346938775511</v>
      </c>
      <c r="AR1721" s="98">
        <f t="shared" si="161"/>
        <v>1.7453328363308794E-6</v>
      </c>
      <c r="AS1721" s="119" t="s">
        <v>53</v>
      </c>
      <c r="AT1721" s="117">
        <v>1</v>
      </c>
      <c r="AU1721" s="10">
        <v>1836.7346938775511</v>
      </c>
      <c r="AV1721" s="8"/>
    </row>
    <row r="1722" spans="1:48" x14ac:dyDescent="0.25">
      <c r="A1722" s="6">
        <v>11721</v>
      </c>
      <c r="B1722" s="6">
        <v>449587</v>
      </c>
      <c r="C1722" s="6">
        <v>5425027</v>
      </c>
      <c r="D1722" s="205">
        <v>16</v>
      </c>
      <c r="E1722" s="6" t="s">
        <v>212</v>
      </c>
      <c r="F1722" s="6">
        <v>1</v>
      </c>
      <c r="G1722" s="6">
        <v>150</v>
      </c>
      <c r="H1722" s="6">
        <v>150</v>
      </c>
      <c r="I1722" s="6">
        <v>130</v>
      </c>
      <c r="J1722" s="6">
        <f t="shared" si="156"/>
        <v>19500</v>
      </c>
      <c r="K1722" s="6"/>
      <c r="L1722" s="84">
        <f t="shared" si="158"/>
        <v>19897.959183673469</v>
      </c>
      <c r="M1722" s="7"/>
      <c r="N1722" s="7"/>
      <c r="O1722" s="7"/>
      <c r="P1722" s="7"/>
      <c r="Q1722" s="7"/>
      <c r="R1722" s="7"/>
      <c r="S1722" s="119" t="s">
        <v>54</v>
      </c>
      <c r="T1722" s="117">
        <v>1</v>
      </c>
      <c r="U1722" s="10">
        <v>0</v>
      </c>
      <c r="V1722" s="98">
        <f t="shared" si="159"/>
        <v>0</v>
      </c>
      <c r="W1722" s="119" t="s">
        <v>54</v>
      </c>
      <c r="X1722" s="117">
        <v>1</v>
      </c>
      <c r="Y1722" s="10">
        <v>0</v>
      </c>
      <c r="Z1722" s="98"/>
      <c r="AA1722" s="9">
        <v>880</v>
      </c>
      <c r="AB1722" s="119" t="s">
        <v>54</v>
      </c>
      <c r="AC1722" s="117">
        <v>1</v>
      </c>
      <c r="AD1722" s="10">
        <v>0</v>
      </c>
      <c r="AE1722" s="110">
        <f>(Tabelle1[[#This Row],[gesamter Wärmebedarf unter Berücksichtigung Wirkungsgrad Gasfeuerungsanlage (Gas) '[kWh/a'] 2030]]*0.7)/8760</f>
        <v>0</v>
      </c>
      <c r="AF1722" s="8">
        <f t="shared" si="157"/>
        <v>0</v>
      </c>
      <c r="AG1722" s="119" t="s">
        <v>54</v>
      </c>
      <c r="AH1722" s="117">
        <v>1</v>
      </c>
      <c r="AI1722" s="10">
        <v>0</v>
      </c>
      <c r="AJ1722" s="98">
        <f t="shared" si="160"/>
        <v>0</v>
      </c>
      <c r="AK1722" s="119" t="s">
        <v>54</v>
      </c>
      <c r="AL1722" s="117">
        <v>1</v>
      </c>
      <c r="AM1722" s="10">
        <v>0</v>
      </c>
      <c r="AN1722" s="98"/>
      <c r="AO1722" s="119" t="s">
        <v>54</v>
      </c>
      <c r="AP1722" s="117">
        <v>1</v>
      </c>
      <c r="AQ1722" s="10">
        <v>0</v>
      </c>
      <c r="AR1722" s="98">
        <f t="shared" si="161"/>
        <v>0</v>
      </c>
      <c r="AS1722" s="119" t="s">
        <v>54</v>
      </c>
      <c r="AT1722" s="117">
        <v>1</v>
      </c>
      <c r="AU1722" s="10">
        <v>0</v>
      </c>
      <c r="AV1722" s="8"/>
    </row>
    <row r="1723" spans="1:48" x14ac:dyDescent="0.25">
      <c r="A1723" s="6">
        <v>11722</v>
      </c>
      <c r="B1723" s="6">
        <v>449218</v>
      </c>
      <c r="C1723" s="6">
        <v>5425235</v>
      </c>
      <c r="D1723" s="205">
        <v>23</v>
      </c>
      <c r="E1723" s="75" t="s">
        <v>210</v>
      </c>
      <c r="F1723" s="6">
        <v>6.73</v>
      </c>
      <c r="G1723" s="6">
        <v>70</v>
      </c>
      <c r="H1723" s="6">
        <v>471.1</v>
      </c>
      <c r="I1723" s="6">
        <v>260</v>
      </c>
      <c r="J1723" s="6">
        <f t="shared" si="156"/>
        <v>122486</v>
      </c>
      <c r="K1723" s="6"/>
      <c r="L1723" s="84">
        <f t="shared" si="158"/>
        <v>124985.71428571429</v>
      </c>
      <c r="M1723" s="7"/>
      <c r="N1723" s="7"/>
      <c r="O1723" s="7"/>
      <c r="P1723" s="7"/>
      <c r="Q1723" s="7"/>
      <c r="R1723" s="7"/>
      <c r="S1723" s="119" t="s">
        <v>53</v>
      </c>
      <c r="T1723" s="117">
        <v>6.73</v>
      </c>
      <c r="U1723" s="10">
        <v>124985.71428571429</v>
      </c>
      <c r="V1723" s="98">
        <f t="shared" si="159"/>
        <v>2.4993600906842919E-4</v>
      </c>
      <c r="W1723" s="119" t="s">
        <v>53</v>
      </c>
      <c r="X1723" s="117">
        <v>6.73</v>
      </c>
      <c r="Y1723" s="10">
        <v>124985.71428571429</v>
      </c>
      <c r="Z1723" s="98"/>
      <c r="AA1723" s="9">
        <v>692</v>
      </c>
      <c r="AB1723" s="119" t="s">
        <v>53</v>
      </c>
      <c r="AC1723" s="117">
        <v>6.73</v>
      </c>
      <c r="AD1723" s="10">
        <v>124985.71428571429</v>
      </c>
      <c r="AE1723" s="110">
        <f>(Tabelle1[[#This Row],[gesamter Wärmebedarf unter Berücksichtigung Wirkungsgrad Gasfeuerungsanlage (Gas) '[kWh/a'] 2030]]*0.7)/8760</f>
        <v>9.987442922374429</v>
      </c>
      <c r="AF1723" s="8">
        <f t="shared" si="157"/>
        <v>2.4163411108909198E-4</v>
      </c>
      <c r="AG1723" s="119" t="s">
        <v>53</v>
      </c>
      <c r="AH1723" s="117">
        <v>6.73</v>
      </c>
      <c r="AI1723" s="10">
        <v>124985.71428571429</v>
      </c>
      <c r="AJ1723" s="98">
        <f t="shared" si="160"/>
        <v>1.1876602099490228E-4</v>
      </c>
      <c r="AK1723" s="119" t="s">
        <v>54</v>
      </c>
      <c r="AL1723" s="117">
        <v>6.73</v>
      </c>
      <c r="AM1723" s="10">
        <v>0</v>
      </c>
      <c r="AN1723" s="98"/>
      <c r="AO1723" s="119" t="s">
        <v>54</v>
      </c>
      <c r="AP1723" s="117">
        <v>6.73</v>
      </c>
      <c r="AQ1723" s="10">
        <v>0</v>
      </c>
      <c r="AR1723" s="98">
        <f t="shared" si="161"/>
        <v>0</v>
      </c>
      <c r="AS1723" s="119" t="s">
        <v>54</v>
      </c>
      <c r="AT1723" s="117">
        <v>6.73</v>
      </c>
      <c r="AU1723" s="10">
        <v>0</v>
      </c>
      <c r="AV1723" s="8"/>
    </row>
    <row r="1724" spans="1:48" x14ac:dyDescent="0.25">
      <c r="A1724" s="6">
        <v>11723</v>
      </c>
      <c r="B1724" s="6">
        <v>449224</v>
      </c>
      <c r="C1724" s="6">
        <v>5425236</v>
      </c>
      <c r="D1724" s="205">
        <v>29</v>
      </c>
      <c r="E1724" s="6" t="s">
        <v>212</v>
      </c>
      <c r="F1724" s="6">
        <v>1</v>
      </c>
      <c r="G1724" s="6">
        <v>150</v>
      </c>
      <c r="H1724" s="6">
        <v>150</v>
      </c>
      <c r="I1724" s="6">
        <v>90</v>
      </c>
      <c r="J1724" s="6">
        <f t="shared" si="156"/>
        <v>13500</v>
      </c>
      <c r="K1724" s="6"/>
      <c r="L1724" s="84">
        <f t="shared" si="158"/>
        <v>13775.510204081633</v>
      </c>
      <c r="M1724" s="7"/>
      <c r="N1724" s="7"/>
      <c r="O1724" s="7"/>
      <c r="P1724" s="7"/>
      <c r="Q1724" s="7"/>
      <c r="R1724" s="7"/>
      <c r="S1724" s="119" t="s">
        <v>54</v>
      </c>
      <c r="T1724" s="117">
        <v>1</v>
      </c>
      <c r="U1724" s="10">
        <v>0</v>
      </c>
      <c r="V1724" s="98">
        <f t="shared" si="159"/>
        <v>0</v>
      </c>
      <c r="W1724" s="119" t="s">
        <v>54</v>
      </c>
      <c r="X1724" s="117">
        <v>1</v>
      </c>
      <c r="Y1724" s="10">
        <v>0</v>
      </c>
      <c r="Z1724" s="98"/>
      <c r="AA1724" s="9">
        <v>1135</v>
      </c>
      <c r="AB1724" s="119" t="s">
        <v>54</v>
      </c>
      <c r="AC1724" s="117">
        <v>1</v>
      </c>
      <c r="AD1724" s="10">
        <v>0</v>
      </c>
      <c r="AE1724" s="110">
        <f>(Tabelle1[[#This Row],[gesamter Wärmebedarf unter Berücksichtigung Wirkungsgrad Gasfeuerungsanlage (Gas) '[kWh/a'] 2030]]*0.7)/8760</f>
        <v>0</v>
      </c>
      <c r="AF1724" s="8">
        <f t="shared" si="157"/>
        <v>0</v>
      </c>
      <c r="AG1724" s="119" t="s">
        <v>54</v>
      </c>
      <c r="AH1724" s="117">
        <v>1</v>
      </c>
      <c r="AI1724" s="10">
        <v>0</v>
      </c>
      <c r="AJ1724" s="98">
        <f t="shared" si="160"/>
        <v>0</v>
      </c>
      <c r="AK1724" s="119" t="s">
        <v>54</v>
      </c>
      <c r="AL1724" s="117">
        <v>1</v>
      </c>
      <c r="AM1724" s="10">
        <v>0</v>
      </c>
      <c r="AN1724" s="98"/>
      <c r="AO1724" s="119" t="s">
        <v>54</v>
      </c>
      <c r="AP1724" s="117">
        <v>1</v>
      </c>
      <c r="AQ1724" s="10">
        <v>0</v>
      </c>
      <c r="AR1724" s="98">
        <f t="shared" si="161"/>
        <v>0</v>
      </c>
      <c r="AS1724" s="119" t="s">
        <v>54</v>
      </c>
      <c r="AT1724" s="117">
        <v>1</v>
      </c>
      <c r="AU1724" s="10">
        <v>0</v>
      </c>
      <c r="AV1724" s="8"/>
    </row>
    <row r="1725" spans="1:48" x14ac:dyDescent="0.25">
      <c r="A1725" s="6">
        <v>11724</v>
      </c>
      <c r="B1725" s="6">
        <v>449319</v>
      </c>
      <c r="C1725" s="6">
        <v>5424835</v>
      </c>
      <c r="D1725" s="205">
        <v>22</v>
      </c>
      <c r="E1725" s="75" t="s">
        <v>210</v>
      </c>
      <c r="F1725" s="6">
        <v>6.73</v>
      </c>
      <c r="G1725" s="6">
        <v>70</v>
      </c>
      <c r="H1725" s="6">
        <v>471.1</v>
      </c>
      <c r="I1725" s="6">
        <v>120</v>
      </c>
      <c r="J1725" s="6">
        <f t="shared" si="156"/>
        <v>56532</v>
      </c>
      <c r="K1725" s="6"/>
      <c r="L1725" s="84">
        <f t="shared" si="158"/>
        <v>57685.71428571429</v>
      </c>
      <c r="M1725" s="7"/>
      <c r="N1725" s="7"/>
      <c r="O1725" s="7"/>
      <c r="P1725" s="7"/>
      <c r="Q1725" s="7"/>
      <c r="R1725" s="7"/>
      <c r="S1725" s="119" t="s">
        <v>53</v>
      </c>
      <c r="T1725" s="117">
        <v>6.73</v>
      </c>
      <c r="U1725" s="10">
        <v>57685.71428571429</v>
      </c>
      <c r="V1725" s="98">
        <f t="shared" si="159"/>
        <v>1.1535508110850577E-4</v>
      </c>
      <c r="W1725" s="119" t="s">
        <v>53</v>
      </c>
      <c r="X1725" s="117">
        <v>6.73</v>
      </c>
      <c r="Y1725" s="10">
        <v>57685.71428571429</v>
      </c>
      <c r="Z1725" s="98"/>
      <c r="AA1725" s="9">
        <v>744</v>
      </c>
      <c r="AB1725" s="119" t="s">
        <v>53</v>
      </c>
      <c r="AC1725" s="117">
        <v>6.73</v>
      </c>
      <c r="AD1725" s="10">
        <v>57685.71428571429</v>
      </c>
      <c r="AE1725" s="110">
        <f>(Tabelle1[[#This Row],[gesamter Wärmebedarf unter Berücksichtigung Wirkungsgrad Gasfeuerungsanlage (Gas) '[kWh/a'] 2030]]*0.7)/8760</f>
        <v>4.6095890410958908</v>
      </c>
      <c r="AF1725" s="8">
        <f t="shared" si="157"/>
        <v>1.1152343588727323E-4</v>
      </c>
      <c r="AG1725" s="119" t="s">
        <v>53</v>
      </c>
      <c r="AH1725" s="117">
        <v>6.73</v>
      </c>
      <c r="AI1725" s="10">
        <v>57685.71428571429</v>
      </c>
      <c r="AJ1725" s="98">
        <f t="shared" si="160"/>
        <v>5.4815086613031827E-5</v>
      </c>
      <c r="AK1725" s="119" t="s">
        <v>54</v>
      </c>
      <c r="AL1725" s="117">
        <v>6.73</v>
      </c>
      <c r="AM1725" s="10">
        <v>0</v>
      </c>
      <c r="AN1725" s="98"/>
      <c r="AO1725" s="119" t="s">
        <v>54</v>
      </c>
      <c r="AP1725" s="117">
        <v>6.73</v>
      </c>
      <c r="AQ1725" s="10">
        <v>0</v>
      </c>
      <c r="AR1725" s="98">
        <f t="shared" si="161"/>
        <v>0</v>
      </c>
      <c r="AS1725" s="119" t="s">
        <v>54</v>
      </c>
      <c r="AT1725" s="117">
        <v>6.73</v>
      </c>
      <c r="AU1725" s="10">
        <v>0</v>
      </c>
      <c r="AV1725" s="8"/>
    </row>
    <row r="1726" spans="1:48" x14ac:dyDescent="0.25">
      <c r="A1726" s="6">
        <v>11725</v>
      </c>
      <c r="B1726" s="6">
        <v>449460</v>
      </c>
      <c r="C1726" s="6">
        <v>5424916</v>
      </c>
      <c r="D1726" s="205">
        <v>24</v>
      </c>
      <c r="E1726" s="6" t="s">
        <v>212</v>
      </c>
      <c r="F1726" s="6">
        <v>1</v>
      </c>
      <c r="G1726" s="6">
        <v>150</v>
      </c>
      <c r="H1726" s="6">
        <v>150</v>
      </c>
      <c r="I1726" s="6">
        <v>140</v>
      </c>
      <c r="J1726" s="6">
        <f t="shared" si="156"/>
        <v>21000</v>
      </c>
      <c r="K1726" s="6"/>
      <c r="L1726" s="84">
        <f t="shared" si="158"/>
        <v>21428.571428571428</v>
      </c>
      <c r="M1726" s="7"/>
      <c r="N1726" s="7"/>
      <c r="O1726" s="7"/>
      <c r="P1726" s="7"/>
      <c r="Q1726" s="7"/>
      <c r="R1726" s="7"/>
      <c r="S1726" s="119" t="s">
        <v>54</v>
      </c>
      <c r="T1726" s="117">
        <v>1</v>
      </c>
      <c r="U1726" s="10">
        <v>0</v>
      </c>
      <c r="V1726" s="98">
        <f t="shared" si="159"/>
        <v>0</v>
      </c>
      <c r="W1726" s="119" t="s">
        <v>54</v>
      </c>
      <c r="X1726" s="117">
        <v>1</v>
      </c>
      <c r="Y1726" s="10">
        <v>0</v>
      </c>
      <c r="Z1726" s="98"/>
      <c r="AA1726" s="9">
        <v>573</v>
      </c>
      <c r="AB1726" s="119" t="s">
        <v>54</v>
      </c>
      <c r="AC1726" s="117">
        <v>1</v>
      </c>
      <c r="AD1726" s="10">
        <v>0</v>
      </c>
      <c r="AE1726" s="110">
        <f>(Tabelle1[[#This Row],[gesamter Wärmebedarf unter Berücksichtigung Wirkungsgrad Gasfeuerungsanlage (Gas) '[kWh/a'] 2030]]*0.7)/8760</f>
        <v>0</v>
      </c>
      <c r="AF1726" s="8">
        <f t="shared" si="157"/>
        <v>0</v>
      </c>
      <c r="AG1726" s="119" t="s">
        <v>54</v>
      </c>
      <c r="AH1726" s="117">
        <v>1</v>
      </c>
      <c r="AI1726" s="10">
        <v>0</v>
      </c>
      <c r="AJ1726" s="98">
        <f t="shared" si="160"/>
        <v>0</v>
      </c>
      <c r="AK1726" s="119" t="s">
        <v>54</v>
      </c>
      <c r="AL1726" s="117">
        <v>1</v>
      </c>
      <c r="AM1726" s="10">
        <v>0</v>
      </c>
      <c r="AN1726" s="98"/>
      <c r="AO1726" s="119" t="s">
        <v>54</v>
      </c>
      <c r="AP1726" s="117">
        <v>1</v>
      </c>
      <c r="AQ1726" s="10">
        <v>0</v>
      </c>
      <c r="AR1726" s="98">
        <f t="shared" si="161"/>
        <v>0</v>
      </c>
      <c r="AS1726" s="119" t="s">
        <v>54</v>
      </c>
      <c r="AT1726" s="117">
        <v>1</v>
      </c>
      <c r="AU1726" s="10">
        <v>0</v>
      </c>
      <c r="AV1726" s="8"/>
    </row>
    <row r="1727" spans="1:48" x14ac:dyDescent="0.25">
      <c r="A1727" s="6">
        <v>11726</v>
      </c>
      <c r="B1727" s="6">
        <v>449466</v>
      </c>
      <c r="C1727" s="6">
        <v>5424839</v>
      </c>
      <c r="D1727" s="205">
        <v>18</v>
      </c>
      <c r="E1727" s="6" t="s">
        <v>212</v>
      </c>
      <c r="F1727" s="6">
        <v>1</v>
      </c>
      <c r="G1727" s="6">
        <v>150</v>
      </c>
      <c r="H1727" s="6">
        <v>150</v>
      </c>
      <c r="I1727" s="6">
        <v>170</v>
      </c>
      <c r="J1727" s="6">
        <f t="shared" si="156"/>
        <v>25500</v>
      </c>
      <c r="K1727" s="6"/>
      <c r="L1727" s="84">
        <f t="shared" si="158"/>
        <v>26020.408163265307</v>
      </c>
      <c r="M1727" s="7"/>
      <c r="N1727" s="7"/>
      <c r="O1727" s="7"/>
      <c r="P1727" s="7"/>
      <c r="Q1727" s="7"/>
      <c r="R1727" s="7"/>
      <c r="S1727" s="119" t="s">
        <v>53</v>
      </c>
      <c r="T1727" s="117">
        <v>1</v>
      </c>
      <c r="U1727" s="10">
        <v>26020.408163265307</v>
      </c>
      <c r="V1727" s="98">
        <f t="shared" si="159"/>
        <v>5.2033442444401349E-5</v>
      </c>
      <c r="W1727" s="119" t="s">
        <v>53</v>
      </c>
      <c r="X1727" s="117">
        <v>1</v>
      </c>
      <c r="Y1727" s="10">
        <v>26020.408163265307</v>
      </c>
      <c r="Z1727" s="98"/>
      <c r="AA1727" s="9">
        <v>883</v>
      </c>
      <c r="AB1727" s="119" t="s">
        <v>53</v>
      </c>
      <c r="AC1727" s="117">
        <v>1</v>
      </c>
      <c r="AD1727" s="10">
        <v>26020.408163265307</v>
      </c>
      <c r="AE1727" s="110">
        <f>(Tabelle1[[#This Row],[gesamter Wärmebedarf unter Berücksichtigung Wirkungsgrad Gasfeuerungsanlage (Gas) '[kWh/a'] 2030]]*0.7)/8760</f>
        <v>2.0792563600782779</v>
      </c>
      <c r="AF1727" s="8">
        <f t="shared" si="157"/>
        <v>5.0305094727330838E-5</v>
      </c>
      <c r="AG1727" s="119" t="s">
        <v>53</v>
      </c>
      <c r="AH1727" s="117">
        <v>1</v>
      </c>
      <c r="AI1727" s="10">
        <v>26020.408163265307</v>
      </c>
      <c r="AJ1727" s="98">
        <f t="shared" si="160"/>
        <v>2.4725548514687455E-5</v>
      </c>
      <c r="AK1727" s="119" t="s">
        <v>53</v>
      </c>
      <c r="AL1727" s="117">
        <v>1</v>
      </c>
      <c r="AM1727" s="10">
        <v>26020.408163265307</v>
      </c>
      <c r="AN1727" s="98"/>
      <c r="AO1727" s="119" t="s">
        <v>53</v>
      </c>
      <c r="AP1727" s="117">
        <v>1</v>
      </c>
      <c r="AQ1727" s="10">
        <v>26020.408163265307</v>
      </c>
      <c r="AR1727" s="98">
        <f t="shared" si="161"/>
        <v>2.4725548514687455E-5</v>
      </c>
      <c r="AS1727" s="119" t="s">
        <v>53</v>
      </c>
      <c r="AT1727" s="117">
        <v>1</v>
      </c>
      <c r="AU1727" s="10">
        <v>26020.408163265307</v>
      </c>
      <c r="AV1727" s="8"/>
    </row>
    <row r="1728" spans="1:48" x14ac:dyDescent="0.25">
      <c r="A1728" s="6">
        <v>11727</v>
      </c>
      <c r="B1728" s="6">
        <v>449441</v>
      </c>
      <c r="C1728" s="6">
        <v>5424772</v>
      </c>
      <c r="D1728" s="205">
        <v>24</v>
      </c>
      <c r="E1728" s="6" t="s">
        <v>195</v>
      </c>
      <c r="F1728" s="6">
        <v>1</v>
      </c>
      <c r="G1728" s="6">
        <v>90</v>
      </c>
      <c r="H1728" s="6">
        <v>90</v>
      </c>
      <c r="I1728" s="6">
        <v>370</v>
      </c>
      <c r="J1728" s="6">
        <f t="shared" si="156"/>
        <v>33300</v>
      </c>
      <c r="K1728" s="6"/>
      <c r="L1728" s="84">
        <f t="shared" si="158"/>
        <v>33979.591836734697</v>
      </c>
      <c r="M1728" s="7"/>
      <c r="N1728" s="7"/>
      <c r="O1728" s="7"/>
      <c r="P1728" s="7"/>
      <c r="Q1728" s="7"/>
      <c r="R1728" s="7"/>
      <c r="S1728" s="119" t="s">
        <v>53</v>
      </c>
      <c r="T1728" s="117">
        <v>1</v>
      </c>
      <c r="U1728" s="10">
        <v>33979.591836734697</v>
      </c>
      <c r="V1728" s="98">
        <f t="shared" si="159"/>
        <v>6.7949554250924124E-5</v>
      </c>
      <c r="W1728" s="119" t="s">
        <v>53</v>
      </c>
      <c r="X1728" s="117">
        <v>1</v>
      </c>
      <c r="Y1728" s="10">
        <v>33979.591836734697</v>
      </c>
      <c r="Z1728" s="98"/>
      <c r="AA1728" s="9">
        <v>1272</v>
      </c>
      <c r="AB1728" s="119" t="s">
        <v>53</v>
      </c>
      <c r="AC1728" s="117">
        <v>1</v>
      </c>
      <c r="AD1728" s="10">
        <v>33979.591836734697</v>
      </c>
      <c r="AE1728" s="110">
        <f>(Tabelle1[[#This Row],[gesamter Wärmebedarf unter Berücksichtigung Wirkungsgrad Gasfeuerungsanlage (Gas) '[kWh/a'] 2030]]*0.7)/8760</f>
        <v>2.7152641878669277</v>
      </c>
      <c r="AF1728" s="8">
        <f t="shared" si="157"/>
        <v>6.5692535467455566E-5</v>
      </c>
      <c r="AG1728" s="119" t="s">
        <v>53</v>
      </c>
      <c r="AH1728" s="117">
        <v>1</v>
      </c>
      <c r="AI1728" s="10">
        <v>33979.591836734697</v>
      </c>
      <c r="AJ1728" s="98">
        <f t="shared" si="160"/>
        <v>3.2288657472121268E-5</v>
      </c>
      <c r="AK1728" s="119" t="s">
        <v>53</v>
      </c>
      <c r="AL1728" s="117">
        <v>1</v>
      </c>
      <c r="AM1728" s="10">
        <v>33979.591836734697</v>
      </c>
      <c r="AN1728" s="98"/>
      <c r="AO1728" s="119" t="s">
        <v>54</v>
      </c>
      <c r="AP1728" s="117">
        <v>1</v>
      </c>
      <c r="AQ1728" s="10">
        <v>0</v>
      </c>
      <c r="AR1728" s="98">
        <f t="shared" si="161"/>
        <v>0</v>
      </c>
      <c r="AS1728" s="119" t="s">
        <v>54</v>
      </c>
      <c r="AT1728" s="117">
        <v>1</v>
      </c>
      <c r="AU1728" s="10">
        <v>0</v>
      </c>
      <c r="AV1728" s="8"/>
    </row>
    <row r="1729" spans="1:49" x14ac:dyDescent="0.25">
      <c r="A1729" s="6">
        <v>11728</v>
      </c>
      <c r="B1729" s="6">
        <v>449440</v>
      </c>
      <c r="C1729" s="6">
        <v>5424599</v>
      </c>
      <c r="D1729" s="205">
        <v>18</v>
      </c>
      <c r="E1729" s="6" t="s">
        <v>211</v>
      </c>
      <c r="F1729" s="6">
        <v>2</v>
      </c>
      <c r="G1729" s="6">
        <v>112</v>
      </c>
      <c r="H1729" s="6">
        <v>224</v>
      </c>
      <c r="I1729" s="6">
        <v>80</v>
      </c>
      <c r="J1729" s="6">
        <f t="shared" si="156"/>
        <v>17920</v>
      </c>
      <c r="K1729" s="6"/>
      <c r="L1729" s="84">
        <f t="shared" si="158"/>
        <v>18285.714285714286</v>
      </c>
      <c r="M1729" s="7"/>
      <c r="N1729" s="7"/>
      <c r="O1729" s="7"/>
      <c r="P1729" s="7"/>
      <c r="Q1729" s="7"/>
      <c r="R1729" s="7"/>
      <c r="S1729" s="119" t="s">
        <v>54</v>
      </c>
      <c r="T1729" s="117">
        <v>2</v>
      </c>
      <c r="U1729" s="10">
        <v>0</v>
      </c>
      <c r="V1729" s="98">
        <f t="shared" si="159"/>
        <v>0</v>
      </c>
      <c r="W1729" s="119" t="s">
        <v>54</v>
      </c>
      <c r="X1729" s="117">
        <v>2</v>
      </c>
      <c r="Y1729" s="10">
        <v>0</v>
      </c>
      <c r="Z1729" s="98"/>
      <c r="AA1729" s="9">
        <v>396</v>
      </c>
      <c r="AB1729" s="119" t="s">
        <v>54</v>
      </c>
      <c r="AC1729" s="117">
        <v>2</v>
      </c>
      <c r="AD1729" s="10">
        <v>0</v>
      </c>
      <c r="AE1729" s="110">
        <f>(Tabelle1[[#This Row],[gesamter Wärmebedarf unter Berücksichtigung Wirkungsgrad Gasfeuerungsanlage (Gas) '[kWh/a'] 2030]]*0.7)/8760</f>
        <v>0</v>
      </c>
      <c r="AF1729" s="8">
        <f t="shared" si="157"/>
        <v>0</v>
      </c>
      <c r="AG1729" s="119" t="s">
        <v>54</v>
      </c>
      <c r="AH1729" s="117">
        <v>2</v>
      </c>
      <c r="AI1729" s="10">
        <v>0</v>
      </c>
      <c r="AJ1729" s="98">
        <f t="shared" si="160"/>
        <v>0</v>
      </c>
      <c r="AK1729" s="119" t="s">
        <v>54</v>
      </c>
      <c r="AL1729" s="117">
        <v>2</v>
      </c>
      <c r="AM1729" s="10">
        <v>0</v>
      </c>
      <c r="AN1729" s="98"/>
      <c r="AO1729" s="119" t="s">
        <v>54</v>
      </c>
      <c r="AP1729" s="117">
        <v>2</v>
      </c>
      <c r="AQ1729" s="10">
        <v>0</v>
      </c>
      <c r="AR1729" s="98">
        <f t="shared" si="161"/>
        <v>0</v>
      </c>
      <c r="AS1729" s="119" t="s">
        <v>54</v>
      </c>
      <c r="AT1729" s="117">
        <v>2</v>
      </c>
      <c r="AU1729" s="10">
        <v>0</v>
      </c>
      <c r="AV1729" s="8"/>
    </row>
    <row r="1730" spans="1:49" x14ac:dyDescent="0.25">
      <c r="A1730" s="6">
        <v>11729</v>
      </c>
      <c r="B1730" s="6">
        <v>449361</v>
      </c>
      <c r="C1730" s="6">
        <v>5424723</v>
      </c>
      <c r="D1730" s="205">
        <v>11</v>
      </c>
      <c r="E1730" s="6" t="s">
        <v>212</v>
      </c>
      <c r="F1730" s="6">
        <v>1</v>
      </c>
      <c r="G1730" s="6">
        <v>150</v>
      </c>
      <c r="H1730" s="6">
        <v>150</v>
      </c>
      <c r="I1730" s="6">
        <v>60</v>
      </c>
      <c r="J1730" s="6">
        <f t="shared" si="156"/>
        <v>9000</v>
      </c>
      <c r="K1730" s="6"/>
      <c r="L1730" s="84">
        <f t="shared" si="158"/>
        <v>9183.6734693877552</v>
      </c>
      <c r="M1730" s="7"/>
      <c r="N1730" s="7"/>
      <c r="O1730" s="7"/>
      <c r="P1730" s="7"/>
      <c r="Q1730" s="7"/>
      <c r="R1730" s="7"/>
      <c r="S1730" s="119" t="s">
        <v>54</v>
      </c>
      <c r="T1730" s="117">
        <v>1</v>
      </c>
      <c r="U1730" s="10">
        <v>0</v>
      </c>
      <c r="V1730" s="98">
        <f t="shared" si="159"/>
        <v>0</v>
      </c>
      <c r="W1730" s="119" t="s">
        <v>54</v>
      </c>
      <c r="X1730" s="117">
        <v>1</v>
      </c>
      <c r="Y1730" s="10">
        <v>0</v>
      </c>
      <c r="Z1730" s="98"/>
      <c r="AA1730" s="9">
        <v>221</v>
      </c>
      <c r="AB1730" s="119" t="s">
        <v>54</v>
      </c>
      <c r="AC1730" s="117">
        <v>1</v>
      </c>
      <c r="AD1730" s="10">
        <v>0</v>
      </c>
      <c r="AE1730" s="110">
        <f>(Tabelle1[[#This Row],[gesamter Wärmebedarf unter Berücksichtigung Wirkungsgrad Gasfeuerungsanlage (Gas) '[kWh/a'] 2030]]*0.7)/8760</f>
        <v>0</v>
      </c>
      <c r="AF1730" s="8">
        <f t="shared" si="157"/>
        <v>0</v>
      </c>
      <c r="AG1730" s="119" t="s">
        <v>54</v>
      </c>
      <c r="AH1730" s="117">
        <v>1</v>
      </c>
      <c r="AI1730" s="10">
        <v>0</v>
      </c>
      <c r="AJ1730" s="98">
        <f t="shared" si="160"/>
        <v>0</v>
      </c>
      <c r="AK1730" s="119" t="s">
        <v>54</v>
      </c>
      <c r="AL1730" s="117">
        <v>1</v>
      </c>
      <c r="AM1730" s="10">
        <v>0</v>
      </c>
      <c r="AN1730" s="98"/>
      <c r="AO1730" s="119" t="s">
        <v>54</v>
      </c>
      <c r="AP1730" s="117">
        <v>1</v>
      </c>
      <c r="AQ1730" s="10">
        <v>0</v>
      </c>
      <c r="AR1730" s="98">
        <f t="shared" si="161"/>
        <v>0</v>
      </c>
      <c r="AS1730" s="119" t="s">
        <v>54</v>
      </c>
      <c r="AT1730" s="117">
        <v>1</v>
      </c>
      <c r="AU1730" s="10">
        <v>0</v>
      </c>
      <c r="AV1730" s="8"/>
    </row>
    <row r="1731" spans="1:49" x14ac:dyDescent="0.25">
      <c r="A1731" s="6">
        <v>11730</v>
      </c>
      <c r="B1731" s="6">
        <v>449234</v>
      </c>
      <c r="C1731" s="6">
        <v>5424543</v>
      </c>
      <c r="D1731" s="205">
        <v>12</v>
      </c>
      <c r="E1731" s="6" t="s">
        <v>212</v>
      </c>
      <c r="F1731" s="6">
        <v>1</v>
      </c>
      <c r="G1731" s="6">
        <v>150</v>
      </c>
      <c r="H1731" s="6">
        <v>150</v>
      </c>
      <c r="I1731" s="6">
        <v>230</v>
      </c>
      <c r="J1731" s="6">
        <f t="shared" si="156"/>
        <v>34500</v>
      </c>
      <c r="K1731" s="6"/>
      <c r="L1731" s="84">
        <f t="shared" si="158"/>
        <v>35204.081632653062</v>
      </c>
      <c r="M1731" s="7"/>
      <c r="N1731" s="7"/>
      <c r="O1731" s="7"/>
      <c r="P1731" s="7"/>
      <c r="Q1731" s="7"/>
      <c r="R1731" s="7"/>
      <c r="S1731" s="119" t="s">
        <v>53</v>
      </c>
      <c r="T1731" s="117">
        <v>1</v>
      </c>
      <c r="U1731" s="10">
        <v>35204.081632653062</v>
      </c>
      <c r="V1731" s="98">
        <f t="shared" si="159"/>
        <v>7.0398186836542994E-5</v>
      </c>
      <c r="W1731" s="119" t="s">
        <v>53</v>
      </c>
      <c r="X1731" s="117">
        <v>1</v>
      </c>
      <c r="Y1731" s="10">
        <v>35204.081632653062</v>
      </c>
      <c r="Z1731" s="98"/>
      <c r="AA1731" s="9">
        <v>200</v>
      </c>
      <c r="AB1731" s="119" t="s">
        <v>53</v>
      </c>
      <c r="AC1731" s="117">
        <v>1</v>
      </c>
      <c r="AD1731" s="10">
        <v>35204.081632653062</v>
      </c>
      <c r="AE1731" s="110">
        <f>(Tabelle1[[#This Row],[gesamter Wärmebedarf unter Berücksichtigung Wirkungsgrad Gasfeuerungsanlage (Gas) '[kWh/a'] 2030]]*0.7)/8760</f>
        <v>2.8131115459882583</v>
      </c>
      <c r="AF1731" s="8">
        <f t="shared" si="157"/>
        <v>6.8059834042859374E-5</v>
      </c>
      <c r="AG1731" s="119" t="s">
        <v>53</v>
      </c>
      <c r="AH1731" s="117">
        <v>1</v>
      </c>
      <c r="AI1731" s="10">
        <v>35204.081632653062</v>
      </c>
      <c r="AJ1731" s="98">
        <f t="shared" si="160"/>
        <v>3.3452212696341853E-5</v>
      </c>
      <c r="AK1731" s="119" t="s">
        <v>53</v>
      </c>
      <c r="AL1731" s="117">
        <v>1</v>
      </c>
      <c r="AM1731" s="10">
        <v>35204.081632653062</v>
      </c>
      <c r="AN1731" s="98"/>
      <c r="AO1731" s="119" t="s">
        <v>53</v>
      </c>
      <c r="AP1731" s="117">
        <v>1</v>
      </c>
      <c r="AQ1731" s="10">
        <v>35204.081632653062</v>
      </c>
      <c r="AR1731" s="98">
        <f t="shared" si="161"/>
        <v>3.3452212696341853E-5</v>
      </c>
      <c r="AS1731" s="119" t="s">
        <v>53</v>
      </c>
      <c r="AT1731" s="117">
        <v>1</v>
      </c>
      <c r="AU1731" s="10">
        <v>35204.081632653062</v>
      </c>
      <c r="AV1731" s="8"/>
    </row>
    <row r="1732" spans="1:49" x14ac:dyDescent="0.25">
      <c r="A1732" s="6">
        <v>11731</v>
      </c>
      <c r="B1732" s="6">
        <v>449308</v>
      </c>
      <c r="C1732" s="6">
        <v>5424537</v>
      </c>
      <c r="D1732" s="205">
        <v>13</v>
      </c>
      <c r="E1732" s="6" t="s">
        <v>212</v>
      </c>
      <c r="F1732" s="6">
        <v>1</v>
      </c>
      <c r="G1732" s="6">
        <v>150</v>
      </c>
      <c r="H1732" s="6">
        <v>150</v>
      </c>
      <c r="I1732" s="6">
        <v>280</v>
      </c>
      <c r="J1732" s="6">
        <f t="shared" ref="J1732:J1743" si="162">I1732*H1732</f>
        <v>42000</v>
      </c>
      <c r="K1732" s="6"/>
      <c r="L1732" s="84">
        <f t="shared" si="158"/>
        <v>42857.142857142855</v>
      </c>
      <c r="M1732" s="7"/>
      <c r="N1732" s="7"/>
      <c r="O1732" s="7"/>
      <c r="P1732" s="7"/>
      <c r="Q1732" s="7"/>
      <c r="R1732" s="7"/>
      <c r="S1732" s="119" t="s">
        <v>54</v>
      </c>
      <c r="T1732" s="117">
        <v>1</v>
      </c>
      <c r="U1732" s="10">
        <v>0</v>
      </c>
      <c r="V1732" s="98">
        <f t="shared" si="159"/>
        <v>0</v>
      </c>
      <c r="W1732" s="119" t="s">
        <v>54</v>
      </c>
      <c r="X1732" s="117">
        <v>1</v>
      </c>
      <c r="Y1732" s="10">
        <v>0</v>
      </c>
      <c r="Z1732" s="98"/>
      <c r="AA1732" s="9">
        <v>1628</v>
      </c>
      <c r="AB1732" s="119" t="s">
        <v>54</v>
      </c>
      <c r="AC1732" s="117">
        <v>1</v>
      </c>
      <c r="AD1732" s="10">
        <v>0</v>
      </c>
      <c r="AE1732" s="110">
        <f>(Tabelle1[[#This Row],[gesamter Wärmebedarf unter Berücksichtigung Wirkungsgrad Gasfeuerungsanlage (Gas) '[kWh/a'] 2030]]*0.7)/8760</f>
        <v>0</v>
      </c>
      <c r="AF1732" s="8">
        <f t="shared" ref="AF1732:AF1743" si="163">((AD1732*$O$4)/$P$4)/31536000</f>
        <v>0</v>
      </c>
      <c r="AG1732" s="119" t="s">
        <v>54</v>
      </c>
      <c r="AH1732" s="117">
        <v>1</v>
      </c>
      <c r="AI1732" s="10">
        <v>0</v>
      </c>
      <c r="AJ1732" s="98">
        <f t="shared" si="160"/>
        <v>0</v>
      </c>
      <c r="AK1732" s="119" t="s">
        <v>54</v>
      </c>
      <c r="AL1732" s="117">
        <v>1</v>
      </c>
      <c r="AM1732" s="10">
        <v>0</v>
      </c>
      <c r="AN1732" s="98"/>
      <c r="AO1732" s="119" t="s">
        <v>54</v>
      </c>
      <c r="AP1732" s="117">
        <v>1</v>
      </c>
      <c r="AQ1732" s="10">
        <v>0</v>
      </c>
      <c r="AR1732" s="98">
        <f t="shared" si="161"/>
        <v>0</v>
      </c>
      <c r="AS1732" s="119" t="s">
        <v>54</v>
      </c>
      <c r="AT1732" s="117">
        <v>1</v>
      </c>
      <c r="AU1732" s="10">
        <v>0</v>
      </c>
      <c r="AV1732" s="8"/>
    </row>
    <row r="1733" spans="1:49" x14ac:dyDescent="0.25">
      <c r="A1733" s="6">
        <v>11732</v>
      </c>
      <c r="B1733" s="6">
        <v>449231</v>
      </c>
      <c r="C1733" s="6">
        <v>5424316</v>
      </c>
      <c r="D1733" s="205">
        <v>37</v>
      </c>
      <c r="E1733" s="6" t="s">
        <v>212</v>
      </c>
      <c r="F1733" s="6">
        <v>1</v>
      </c>
      <c r="G1733" s="6">
        <v>150</v>
      </c>
      <c r="H1733" s="6">
        <v>150</v>
      </c>
      <c r="I1733" s="6">
        <v>330</v>
      </c>
      <c r="J1733" s="6">
        <f t="shared" si="162"/>
        <v>49500</v>
      </c>
      <c r="K1733" s="6"/>
      <c r="L1733" s="84">
        <f t="shared" ref="L1733:L1743" si="164">J1733/$K$4</f>
        <v>50510.204081632655</v>
      </c>
      <c r="M1733" s="7"/>
      <c r="N1733" s="7"/>
      <c r="O1733" s="7"/>
      <c r="P1733" s="7"/>
      <c r="Q1733" s="7"/>
      <c r="R1733" s="7"/>
      <c r="S1733" s="119" t="s">
        <v>53</v>
      </c>
      <c r="T1733" s="117">
        <v>1</v>
      </c>
      <c r="U1733" s="10">
        <v>50510.204081632655</v>
      </c>
      <c r="V1733" s="98">
        <f t="shared" ref="V1733:V1743" si="165">((U1733*$M$4)/$N$4)/31536000</f>
        <v>1.0100609415677908E-4</v>
      </c>
      <c r="W1733" s="119" t="s">
        <v>53</v>
      </c>
      <c r="X1733" s="117">
        <v>1</v>
      </c>
      <c r="Y1733" s="10">
        <v>50510.204081632655</v>
      </c>
      <c r="Z1733" s="98"/>
      <c r="AA1733" s="9">
        <v>322</v>
      </c>
      <c r="AB1733" s="119" t="s">
        <v>53</v>
      </c>
      <c r="AC1733" s="117">
        <v>1</v>
      </c>
      <c r="AD1733" s="10">
        <v>50510.204081632655</v>
      </c>
      <c r="AE1733" s="110">
        <f>(Tabelle1[[#This Row],[gesamter Wärmebedarf unter Berücksichtigung Wirkungsgrad Gasfeuerungsanlage (Gas) '[kWh/a'] 2030]]*0.7)/8760</f>
        <v>4.0362035225048922</v>
      </c>
      <c r="AF1733" s="8">
        <f t="shared" si="163"/>
        <v>9.7651066235406934E-5</v>
      </c>
      <c r="AG1733" s="119" t="s">
        <v>53</v>
      </c>
      <c r="AH1733" s="117">
        <v>1</v>
      </c>
      <c r="AI1733" s="10">
        <v>50510.204081632655</v>
      </c>
      <c r="AJ1733" s="98">
        <f t="shared" ref="AJ1733:AJ1743" si="166">((AI1733*$Q$4)/$R$4)/31536000</f>
        <v>4.7996652999099176E-5</v>
      </c>
      <c r="AK1733" s="119" t="s">
        <v>54</v>
      </c>
      <c r="AL1733" s="117">
        <v>1</v>
      </c>
      <c r="AM1733" s="10">
        <v>0</v>
      </c>
      <c r="AN1733" s="98"/>
      <c r="AO1733" s="119" t="s">
        <v>54</v>
      </c>
      <c r="AP1733" s="117">
        <v>1</v>
      </c>
      <c r="AQ1733" s="10">
        <v>0</v>
      </c>
      <c r="AR1733" s="98">
        <f t="shared" ref="AR1733:AR1743" si="167">((AQ1733*$Q$4)/$R$4)/31536000</f>
        <v>0</v>
      </c>
      <c r="AS1733" s="119" t="s">
        <v>54</v>
      </c>
      <c r="AT1733" s="117">
        <v>1</v>
      </c>
      <c r="AU1733" s="10">
        <v>0</v>
      </c>
      <c r="AV1733" s="8"/>
    </row>
    <row r="1734" spans="1:49" x14ac:dyDescent="0.25">
      <c r="A1734" s="6">
        <v>11733</v>
      </c>
      <c r="B1734" s="6">
        <v>449202</v>
      </c>
      <c r="C1734" s="6">
        <v>5424723</v>
      </c>
      <c r="D1734" s="205">
        <v>23</v>
      </c>
      <c r="E1734" s="6" t="s">
        <v>195</v>
      </c>
      <c r="F1734" s="6">
        <v>1</v>
      </c>
      <c r="G1734" s="6">
        <v>90</v>
      </c>
      <c r="H1734" s="6">
        <v>90</v>
      </c>
      <c r="I1734" s="6">
        <v>260</v>
      </c>
      <c r="J1734" s="6">
        <f t="shared" si="162"/>
        <v>23400</v>
      </c>
      <c r="K1734" s="6"/>
      <c r="L1734" s="84">
        <f t="shared" si="164"/>
        <v>23877.551020408162</v>
      </c>
      <c r="M1734" s="7"/>
      <c r="N1734" s="7"/>
      <c r="O1734" s="7"/>
      <c r="P1734" s="7"/>
      <c r="Q1734" s="7"/>
      <c r="R1734" s="7"/>
      <c r="S1734" s="119" t="s">
        <v>53</v>
      </c>
      <c r="T1734" s="117">
        <v>1</v>
      </c>
      <c r="U1734" s="10">
        <v>23877.551020408162</v>
      </c>
      <c r="V1734" s="98">
        <f t="shared" si="165"/>
        <v>4.7748335419568298E-5</v>
      </c>
      <c r="W1734" s="119" t="s">
        <v>53</v>
      </c>
      <c r="X1734" s="117">
        <v>1</v>
      </c>
      <c r="Y1734" s="10">
        <v>23877.551020408162</v>
      </c>
      <c r="Z1734" s="98"/>
      <c r="AA1734" s="9">
        <v>1168</v>
      </c>
      <c r="AB1734" s="119" t="s">
        <v>53</v>
      </c>
      <c r="AC1734" s="117">
        <v>1</v>
      </c>
      <c r="AD1734" s="10">
        <v>23877.551020408162</v>
      </c>
      <c r="AE1734" s="110">
        <f>(Tabelle1[[#This Row],[gesamter Wärmebedarf unter Berücksichtigung Wirkungsgrad Gasfeuerungsanlage (Gas) '[kWh/a'] 2030]]*0.7)/8760</f>
        <v>1.9080234833659491</v>
      </c>
      <c r="AF1734" s="8">
        <f t="shared" si="163"/>
        <v>4.6162322220374185E-5</v>
      </c>
      <c r="AG1734" s="119" t="s">
        <v>53</v>
      </c>
      <c r="AH1734" s="117">
        <v>1</v>
      </c>
      <c r="AI1734" s="10">
        <v>23877.551020408162</v>
      </c>
      <c r="AJ1734" s="98">
        <f t="shared" si="166"/>
        <v>2.2689326872301428E-5</v>
      </c>
      <c r="AK1734" s="119" t="s">
        <v>54</v>
      </c>
      <c r="AL1734" s="117">
        <v>1</v>
      </c>
      <c r="AM1734" s="10">
        <v>0</v>
      </c>
      <c r="AN1734" s="98"/>
      <c r="AO1734" s="119" t="s">
        <v>54</v>
      </c>
      <c r="AP1734" s="117">
        <v>1</v>
      </c>
      <c r="AQ1734" s="10">
        <v>0</v>
      </c>
      <c r="AR1734" s="98">
        <f t="shared" si="167"/>
        <v>0</v>
      </c>
      <c r="AS1734" s="119" t="s">
        <v>54</v>
      </c>
      <c r="AT1734" s="117">
        <v>1</v>
      </c>
      <c r="AU1734" s="10">
        <v>0</v>
      </c>
      <c r="AV1734" s="8"/>
    </row>
    <row r="1735" spans="1:49" x14ac:dyDescent="0.25">
      <c r="A1735" s="6">
        <v>11734</v>
      </c>
      <c r="B1735" s="6">
        <v>449269</v>
      </c>
      <c r="C1735" s="6">
        <v>5424698</v>
      </c>
      <c r="D1735" s="205">
        <v>46</v>
      </c>
      <c r="E1735" s="6" t="s">
        <v>212</v>
      </c>
      <c r="F1735" s="6">
        <v>1</v>
      </c>
      <c r="G1735" s="6">
        <v>150</v>
      </c>
      <c r="H1735" s="6">
        <v>150</v>
      </c>
      <c r="I1735" s="6">
        <v>190</v>
      </c>
      <c r="J1735" s="6">
        <f t="shared" si="162"/>
        <v>28500</v>
      </c>
      <c r="K1735" s="6"/>
      <c r="L1735" s="84">
        <f t="shared" si="164"/>
        <v>29081.632653061224</v>
      </c>
      <c r="M1735" s="7"/>
      <c r="N1735" s="7"/>
      <c r="O1735" s="7"/>
      <c r="P1735" s="7"/>
      <c r="Q1735" s="7"/>
      <c r="R1735" s="7"/>
      <c r="S1735" s="119" t="s">
        <v>53</v>
      </c>
      <c r="T1735" s="117">
        <v>1</v>
      </c>
      <c r="U1735" s="10">
        <v>29081.632653061224</v>
      </c>
      <c r="V1735" s="98">
        <f t="shared" si="165"/>
        <v>5.8155023908448559E-5</v>
      </c>
      <c r="W1735" s="119" t="s">
        <v>53</v>
      </c>
      <c r="X1735" s="117">
        <v>1</v>
      </c>
      <c r="Y1735" s="10">
        <v>29081.632653061224</v>
      </c>
      <c r="Z1735" s="98"/>
      <c r="AA1735" s="9">
        <v>199</v>
      </c>
      <c r="AB1735" s="119" t="s">
        <v>53</v>
      </c>
      <c r="AC1735" s="117">
        <v>1</v>
      </c>
      <c r="AD1735" s="10">
        <v>29081.632653061224</v>
      </c>
      <c r="AE1735" s="110">
        <f>(Tabelle1[[#This Row],[gesamter Wärmebedarf unter Berücksichtigung Wirkungsgrad Gasfeuerungsanlage (Gas) '[kWh/a'] 2030]]*0.7)/8760</f>
        <v>2.3238747553816044</v>
      </c>
      <c r="AF1735" s="8">
        <f t="shared" si="163"/>
        <v>5.622334116584035E-5</v>
      </c>
      <c r="AG1735" s="119" t="s">
        <v>53</v>
      </c>
      <c r="AH1735" s="117">
        <v>1</v>
      </c>
      <c r="AI1735" s="10">
        <v>29081.632653061224</v>
      </c>
      <c r="AJ1735" s="98">
        <f t="shared" si="166"/>
        <v>2.7634436575238919E-5</v>
      </c>
      <c r="AK1735" s="119" t="s">
        <v>53</v>
      </c>
      <c r="AL1735" s="117">
        <v>1</v>
      </c>
      <c r="AM1735" s="10">
        <v>29081.632653061224</v>
      </c>
      <c r="AN1735" s="98"/>
      <c r="AO1735" s="119" t="s">
        <v>53</v>
      </c>
      <c r="AP1735" s="117">
        <v>1</v>
      </c>
      <c r="AQ1735" s="10">
        <v>29081.632653061224</v>
      </c>
      <c r="AR1735" s="98">
        <f t="shared" si="167"/>
        <v>2.7634436575238919E-5</v>
      </c>
      <c r="AS1735" s="119" t="s">
        <v>53</v>
      </c>
      <c r="AT1735" s="117">
        <v>1</v>
      </c>
      <c r="AU1735" s="10">
        <v>29081.632653061224</v>
      </c>
      <c r="AV1735" s="8"/>
    </row>
    <row r="1736" spans="1:49" x14ac:dyDescent="0.25">
      <c r="A1736" s="6">
        <v>11735</v>
      </c>
      <c r="B1736" s="6">
        <v>449280</v>
      </c>
      <c r="C1736" s="6">
        <v>5424710</v>
      </c>
      <c r="D1736" s="205">
        <v>56</v>
      </c>
      <c r="E1736" s="75" t="s">
        <v>210</v>
      </c>
      <c r="F1736" s="6">
        <v>6.73</v>
      </c>
      <c r="G1736" s="6">
        <v>70</v>
      </c>
      <c r="H1736" s="6">
        <v>471.1</v>
      </c>
      <c r="I1736" s="6">
        <v>290</v>
      </c>
      <c r="J1736" s="6">
        <f t="shared" si="162"/>
        <v>136619</v>
      </c>
      <c r="K1736" s="6"/>
      <c r="L1736" s="84">
        <f t="shared" si="164"/>
        <v>139407.14285714287</v>
      </c>
      <c r="M1736" s="7"/>
      <c r="N1736" s="7"/>
      <c r="O1736" s="7"/>
      <c r="P1736" s="7"/>
      <c r="Q1736" s="7"/>
      <c r="R1736" s="7"/>
      <c r="S1736" s="119" t="s">
        <v>54</v>
      </c>
      <c r="T1736" s="117">
        <v>6.73</v>
      </c>
      <c r="U1736" s="10">
        <v>0</v>
      </c>
      <c r="V1736" s="98">
        <f t="shared" si="165"/>
        <v>0</v>
      </c>
      <c r="W1736" s="119" t="s">
        <v>54</v>
      </c>
      <c r="X1736" s="117">
        <v>6.73</v>
      </c>
      <c r="Y1736" s="10">
        <v>0</v>
      </c>
      <c r="Z1736" s="98"/>
      <c r="AA1736" s="9">
        <v>654</v>
      </c>
      <c r="AB1736" s="119" t="s">
        <v>54</v>
      </c>
      <c r="AC1736" s="117">
        <v>6.73</v>
      </c>
      <c r="AD1736" s="10">
        <v>0</v>
      </c>
      <c r="AE1736" s="110">
        <f>(Tabelle1[[#This Row],[gesamter Wärmebedarf unter Berücksichtigung Wirkungsgrad Gasfeuerungsanlage (Gas) '[kWh/a'] 2030]]*0.7)/8760</f>
        <v>0</v>
      </c>
      <c r="AF1736" s="8">
        <f t="shared" si="163"/>
        <v>0</v>
      </c>
      <c r="AG1736" s="119" t="s">
        <v>54</v>
      </c>
      <c r="AH1736" s="117">
        <v>6.73</v>
      </c>
      <c r="AI1736" s="10">
        <v>0</v>
      </c>
      <c r="AJ1736" s="98">
        <f t="shared" si="166"/>
        <v>0</v>
      </c>
      <c r="AK1736" s="119" t="s">
        <v>54</v>
      </c>
      <c r="AL1736" s="117">
        <v>6.73</v>
      </c>
      <c r="AM1736" s="10">
        <v>0</v>
      </c>
      <c r="AN1736" s="8"/>
      <c r="AO1736" s="119" t="s">
        <v>54</v>
      </c>
      <c r="AP1736" s="117">
        <v>6.73</v>
      </c>
      <c r="AQ1736" s="10">
        <v>0</v>
      </c>
      <c r="AR1736" s="98">
        <f t="shared" si="167"/>
        <v>0</v>
      </c>
      <c r="AS1736" s="119" t="s">
        <v>54</v>
      </c>
      <c r="AT1736" s="117">
        <v>6.73</v>
      </c>
      <c r="AU1736" s="10">
        <v>0</v>
      </c>
      <c r="AV1736" s="8"/>
    </row>
    <row r="1737" spans="1:49" x14ac:dyDescent="0.25">
      <c r="A1737" s="6">
        <v>11736</v>
      </c>
      <c r="B1737" s="6">
        <v>449284</v>
      </c>
      <c r="C1737" s="6">
        <v>5424733</v>
      </c>
      <c r="D1737" s="205">
        <v>56</v>
      </c>
      <c r="E1737" s="6" t="s">
        <v>212</v>
      </c>
      <c r="F1737" s="6">
        <v>1</v>
      </c>
      <c r="G1737" s="6">
        <v>150</v>
      </c>
      <c r="H1737" s="6">
        <v>150</v>
      </c>
      <c r="I1737" s="6">
        <v>190</v>
      </c>
      <c r="J1737" s="6">
        <f t="shared" si="162"/>
        <v>28500</v>
      </c>
      <c r="K1737" s="6"/>
      <c r="L1737" s="84">
        <f t="shared" si="164"/>
        <v>29081.632653061224</v>
      </c>
      <c r="M1737" s="7"/>
      <c r="N1737" s="7"/>
      <c r="O1737" s="7"/>
      <c r="P1737" s="7"/>
      <c r="Q1737" s="7"/>
      <c r="R1737" s="7"/>
      <c r="S1737" s="119" t="s">
        <v>54</v>
      </c>
      <c r="T1737" s="117">
        <v>1</v>
      </c>
      <c r="U1737" s="10">
        <v>0</v>
      </c>
      <c r="V1737" s="98">
        <f t="shared" si="165"/>
        <v>0</v>
      </c>
      <c r="W1737" s="119" t="s">
        <v>54</v>
      </c>
      <c r="X1737" s="117">
        <v>1</v>
      </c>
      <c r="Y1737" s="10">
        <v>0</v>
      </c>
      <c r="Z1737" s="98"/>
      <c r="AA1737" s="9">
        <v>1589</v>
      </c>
      <c r="AB1737" s="119" t="s">
        <v>54</v>
      </c>
      <c r="AC1737" s="117">
        <v>1</v>
      </c>
      <c r="AD1737" s="10">
        <v>0</v>
      </c>
      <c r="AE1737" s="110">
        <f>(Tabelle1[[#This Row],[gesamter Wärmebedarf unter Berücksichtigung Wirkungsgrad Gasfeuerungsanlage (Gas) '[kWh/a'] 2030]]*0.7)/8760</f>
        <v>0</v>
      </c>
      <c r="AF1737" s="8">
        <f t="shared" si="163"/>
        <v>0</v>
      </c>
      <c r="AG1737" s="119" t="s">
        <v>54</v>
      </c>
      <c r="AH1737" s="117">
        <v>1</v>
      </c>
      <c r="AI1737" s="10">
        <v>0</v>
      </c>
      <c r="AJ1737" s="98">
        <f t="shared" si="166"/>
        <v>0</v>
      </c>
      <c r="AK1737" s="119" t="s">
        <v>54</v>
      </c>
      <c r="AL1737" s="117">
        <v>1</v>
      </c>
      <c r="AM1737" s="10">
        <v>0</v>
      </c>
      <c r="AN1737" s="8"/>
      <c r="AO1737" s="119" t="s">
        <v>54</v>
      </c>
      <c r="AP1737" s="117">
        <v>1</v>
      </c>
      <c r="AQ1737" s="10">
        <v>0</v>
      </c>
      <c r="AR1737" s="98">
        <f t="shared" si="167"/>
        <v>0</v>
      </c>
      <c r="AS1737" s="119" t="s">
        <v>54</v>
      </c>
      <c r="AT1737" s="117">
        <v>1</v>
      </c>
      <c r="AU1737" s="10">
        <v>0</v>
      </c>
      <c r="AV1737" s="8"/>
    </row>
    <row r="1738" spans="1:49" x14ac:dyDescent="0.25">
      <c r="A1738" s="6">
        <v>11737</v>
      </c>
      <c r="B1738" s="6">
        <v>449576</v>
      </c>
      <c r="C1738" s="6">
        <v>5424517</v>
      </c>
      <c r="D1738" s="205">
        <v>26</v>
      </c>
      <c r="E1738" s="6" t="s">
        <v>212</v>
      </c>
      <c r="F1738" s="6">
        <v>1</v>
      </c>
      <c r="G1738" s="6">
        <v>150</v>
      </c>
      <c r="H1738" s="6">
        <v>150</v>
      </c>
      <c r="I1738" s="6">
        <v>180</v>
      </c>
      <c r="J1738" s="6">
        <f t="shared" si="162"/>
        <v>27000</v>
      </c>
      <c r="K1738" s="6"/>
      <c r="L1738" s="84">
        <f t="shared" si="164"/>
        <v>27551.020408163266</v>
      </c>
      <c r="M1738" s="7"/>
      <c r="N1738" s="7"/>
      <c r="O1738" s="7"/>
      <c r="P1738" s="7"/>
      <c r="Q1738" s="7"/>
      <c r="R1738" s="7"/>
      <c r="S1738" s="119" t="s">
        <v>53</v>
      </c>
      <c r="T1738" s="117">
        <v>1</v>
      </c>
      <c r="U1738" s="10">
        <v>27551.020408163266</v>
      </c>
      <c r="V1738" s="98">
        <f t="shared" si="165"/>
        <v>5.5094233176424957E-5</v>
      </c>
      <c r="W1738" s="119" t="s">
        <v>53</v>
      </c>
      <c r="X1738" s="117">
        <v>1</v>
      </c>
      <c r="Y1738" s="10">
        <v>27551.020408163266</v>
      </c>
      <c r="Z1738" s="98"/>
      <c r="AA1738" s="9">
        <v>228</v>
      </c>
      <c r="AB1738" s="119" t="s">
        <v>53</v>
      </c>
      <c r="AC1738" s="117">
        <v>1</v>
      </c>
      <c r="AD1738" s="10">
        <v>27551.020408163266</v>
      </c>
      <c r="AE1738" s="110">
        <f>(Tabelle1[[#This Row],[gesamter Wärmebedarf unter Berücksichtigung Wirkungsgrad Gasfeuerungsanlage (Gas) '[kWh/a'] 2030]]*0.7)/8760</f>
        <v>2.2015655577299413</v>
      </c>
      <c r="AF1738" s="8">
        <f t="shared" si="163"/>
        <v>5.3264217946585601E-5</v>
      </c>
      <c r="AG1738" s="119" t="s">
        <v>53</v>
      </c>
      <c r="AH1738" s="117">
        <v>1</v>
      </c>
      <c r="AI1738" s="10">
        <v>27551.020408163266</v>
      </c>
      <c r="AJ1738" s="98">
        <f t="shared" si="166"/>
        <v>2.6179992544963188E-5</v>
      </c>
      <c r="AK1738" s="119" t="s">
        <v>53</v>
      </c>
      <c r="AL1738" s="117">
        <v>1</v>
      </c>
      <c r="AM1738" s="10">
        <v>27551.020408163266</v>
      </c>
      <c r="AN1738" s="8"/>
      <c r="AO1738" s="119" t="s">
        <v>53</v>
      </c>
      <c r="AP1738" s="117">
        <v>1</v>
      </c>
      <c r="AQ1738" s="10">
        <v>27551.020408163266</v>
      </c>
      <c r="AR1738" s="98">
        <f t="shared" si="167"/>
        <v>2.6179992544963188E-5</v>
      </c>
      <c r="AS1738" s="119" t="s">
        <v>53</v>
      </c>
      <c r="AT1738" s="117">
        <v>1</v>
      </c>
      <c r="AU1738" s="10">
        <v>27551.020408163266</v>
      </c>
      <c r="AV1738" s="8"/>
    </row>
    <row r="1739" spans="1:49" x14ac:dyDescent="0.25">
      <c r="A1739" s="6">
        <v>11738</v>
      </c>
      <c r="B1739" s="6">
        <v>449601</v>
      </c>
      <c r="C1739" s="6">
        <v>5424424</v>
      </c>
      <c r="D1739" s="205">
        <v>37</v>
      </c>
      <c r="E1739" s="6" t="s">
        <v>212</v>
      </c>
      <c r="F1739" s="6">
        <v>1</v>
      </c>
      <c r="G1739" s="6">
        <v>150</v>
      </c>
      <c r="H1739" s="6">
        <v>150</v>
      </c>
      <c r="I1739" s="6">
        <v>180</v>
      </c>
      <c r="J1739" s="6">
        <f t="shared" si="162"/>
        <v>27000</v>
      </c>
      <c r="K1739" s="6"/>
      <c r="L1739" s="84">
        <f t="shared" si="164"/>
        <v>27551.020408163266</v>
      </c>
      <c r="M1739" s="7"/>
      <c r="N1739" s="7"/>
      <c r="O1739" s="7"/>
      <c r="P1739" s="7"/>
      <c r="Q1739" s="7"/>
      <c r="R1739" s="7"/>
      <c r="S1739" s="119" t="s">
        <v>53</v>
      </c>
      <c r="T1739" s="117">
        <v>1</v>
      </c>
      <c r="U1739" s="10">
        <v>27551.020408163266</v>
      </c>
      <c r="V1739" s="98">
        <f t="shared" si="165"/>
        <v>5.5094233176424957E-5</v>
      </c>
      <c r="W1739" s="119" t="s">
        <v>53</v>
      </c>
      <c r="X1739" s="117">
        <v>1</v>
      </c>
      <c r="Y1739" s="10">
        <v>27551.020408163266</v>
      </c>
      <c r="Z1739" s="98"/>
      <c r="AA1739" s="9">
        <v>1601</v>
      </c>
      <c r="AB1739" s="119" t="s">
        <v>53</v>
      </c>
      <c r="AC1739" s="117">
        <v>1</v>
      </c>
      <c r="AD1739" s="10">
        <v>27551.020408163266</v>
      </c>
      <c r="AE1739" s="110">
        <f>(Tabelle1[[#This Row],[gesamter Wärmebedarf unter Berücksichtigung Wirkungsgrad Gasfeuerungsanlage (Gas) '[kWh/a'] 2030]]*0.7)/8760</f>
        <v>2.2015655577299413</v>
      </c>
      <c r="AF1739" s="8">
        <f t="shared" si="163"/>
        <v>5.3264217946585601E-5</v>
      </c>
      <c r="AG1739" s="119" t="s">
        <v>53</v>
      </c>
      <c r="AH1739" s="117">
        <v>1</v>
      </c>
      <c r="AI1739" s="10">
        <v>27551.020408163266</v>
      </c>
      <c r="AJ1739" s="98">
        <f t="shared" si="166"/>
        <v>2.6179992544963188E-5</v>
      </c>
      <c r="AK1739" s="119" t="s">
        <v>53</v>
      </c>
      <c r="AL1739" s="117">
        <v>1</v>
      </c>
      <c r="AM1739" s="10">
        <v>27551.020408163266</v>
      </c>
      <c r="AN1739" s="8"/>
      <c r="AO1739" s="119" t="s">
        <v>54</v>
      </c>
      <c r="AP1739" s="117">
        <v>1</v>
      </c>
      <c r="AQ1739" s="10">
        <v>0</v>
      </c>
      <c r="AR1739" s="98">
        <f t="shared" si="167"/>
        <v>0</v>
      </c>
      <c r="AS1739" s="119" t="s">
        <v>54</v>
      </c>
      <c r="AT1739" s="117">
        <v>1</v>
      </c>
      <c r="AU1739" s="10">
        <v>0</v>
      </c>
      <c r="AV1739" s="8"/>
    </row>
    <row r="1740" spans="1:49" x14ac:dyDescent="0.25">
      <c r="A1740" s="6">
        <v>11739</v>
      </c>
      <c r="B1740" s="6">
        <v>449975</v>
      </c>
      <c r="C1740" s="6">
        <v>5424912</v>
      </c>
      <c r="D1740" s="205">
        <v>27</v>
      </c>
      <c r="E1740" s="6" t="s">
        <v>195</v>
      </c>
      <c r="F1740" s="6">
        <v>1</v>
      </c>
      <c r="G1740" s="6">
        <v>90</v>
      </c>
      <c r="H1740" s="6">
        <v>90</v>
      </c>
      <c r="I1740" s="6">
        <v>180</v>
      </c>
      <c r="J1740" s="6">
        <f t="shared" si="162"/>
        <v>16200</v>
      </c>
      <c r="K1740" s="6"/>
      <c r="L1740" s="84">
        <f t="shared" si="164"/>
        <v>16530.612244897959</v>
      </c>
      <c r="M1740" s="7"/>
      <c r="N1740" s="7"/>
      <c r="O1740" s="7"/>
      <c r="P1740" s="7"/>
      <c r="Q1740" s="7"/>
      <c r="R1740" s="7"/>
      <c r="S1740" s="119" t="s">
        <v>53</v>
      </c>
      <c r="T1740" s="117">
        <v>1</v>
      </c>
      <c r="U1740" s="10">
        <v>16530.612244897959</v>
      </c>
      <c r="V1740" s="98">
        <f t="shared" si="165"/>
        <v>3.3056539905854972E-5</v>
      </c>
      <c r="W1740" s="119" t="s">
        <v>53</v>
      </c>
      <c r="X1740" s="117">
        <v>1</v>
      </c>
      <c r="Y1740" s="10">
        <v>16530.612244897959</v>
      </c>
      <c r="Z1740" s="98"/>
      <c r="AA1740" s="9">
        <v>1004</v>
      </c>
      <c r="AB1740" s="119" t="s">
        <v>53</v>
      </c>
      <c r="AC1740" s="117">
        <v>1</v>
      </c>
      <c r="AD1740" s="10">
        <v>16530.612244897959</v>
      </c>
      <c r="AE1740" s="110">
        <f>(Tabelle1[[#This Row],[gesamter Wärmebedarf unter Berücksichtigung Wirkungsgrad Gasfeuerungsanlage (Gas) '[kWh/a'] 2030]]*0.7)/8760</f>
        <v>1.3209393346379648</v>
      </c>
      <c r="AF1740" s="8">
        <f t="shared" si="163"/>
        <v>3.1958530767951354E-5</v>
      </c>
      <c r="AG1740" s="119" t="s">
        <v>53</v>
      </c>
      <c r="AH1740" s="117">
        <v>1</v>
      </c>
      <c r="AI1740" s="10">
        <v>16530.612244897959</v>
      </c>
      <c r="AJ1740" s="98">
        <f t="shared" si="166"/>
        <v>1.5707995526977912E-5</v>
      </c>
      <c r="AK1740" s="119" t="s">
        <v>53</v>
      </c>
      <c r="AL1740" s="117">
        <v>1</v>
      </c>
      <c r="AM1740" s="10">
        <v>16530.612244897959</v>
      </c>
      <c r="AN1740" s="8"/>
      <c r="AO1740" s="119" t="s">
        <v>53</v>
      </c>
      <c r="AP1740" s="117">
        <v>1</v>
      </c>
      <c r="AQ1740" s="10">
        <v>16530.612244897959</v>
      </c>
      <c r="AR1740" s="98">
        <f t="shared" si="167"/>
        <v>1.5707995526977912E-5</v>
      </c>
      <c r="AS1740" s="119" t="s">
        <v>53</v>
      </c>
      <c r="AT1740" s="117">
        <v>1</v>
      </c>
      <c r="AU1740" s="10">
        <v>16530.612244897959</v>
      </c>
      <c r="AV1740" s="8"/>
    </row>
    <row r="1741" spans="1:49" x14ac:dyDescent="0.25">
      <c r="A1741" s="6">
        <v>11740</v>
      </c>
      <c r="B1741" s="6">
        <v>449984</v>
      </c>
      <c r="C1741" s="6">
        <v>5424925</v>
      </c>
      <c r="D1741" s="205">
        <v>29</v>
      </c>
      <c r="E1741" s="6" t="s">
        <v>212</v>
      </c>
      <c r="F1741" s="6">
        <v>1</v>
      </c>
      <c r="G1741" s="6">
        <v>150</v>
      </c>
      <c r="H1741" s="6">
        <v>150</v>
      </c>
      <c r="I1741" s="6">
        <v>160</v>
      </c>
      <c r="J1741" s="6">
        <f t="shared" si="162"/>
        <v>24000</v>
      </c>
      <c r="K1741" s="6"/>
      <c r="L1741" s="84">
        <f t="shared" si="164"/>
        <v>24489.795918367348</v>
      </c>
      <c r="M1741" s="7"/>
      <c r="N1741" s="7"/>
      <c r="O1741" s="7"/>
      <c r="P1741" s="7"/>
      <c r="Q1741" s="7"/>
      <c r="R1741" s="7"/>
      <c r="S1741" s="119" t="s">
        <v>54</v>
      </c>
      <c r="T1741" s="117">
        <v>1</v>
      </c>
      <c r="U1741" s="10">
        <v>0</v>
      </c>
      <c r="V1741" s="98">
        <f t="shared" si="165"/>
        <v>0</v>
      </c>
      <c r="W1741" s="119" t="s">
        <v>54</v>
      </c>
      <c r="X1741" s="117">
        <v>1</v>
      </c>
      <c r="Y1741" s="10">
        <v>0</v>
      </c>
      <c r="Z1741" s="98"/>
      <c r="AA1741" s="9">
        <v>891</v>
      </c>
      <c r="AB1741" s="119" t="s">
        <v>54</v>
      </c>
      <c r="AC1741" s="117">
        <v>1</v>
      </c>
      <c r="AD1741" s="10">
        <v>0</v>
      </c>
      <c r="AE1741" s="110">
        <f>(Tabelle1[[#This Row],[gesamter Wärmebedarf unter Berücksichtigung Wirkungsgrad Gasfeuerungsanlage (Gas) '[kWh/a'] 2030]]*0.7)/8760</f>
        <v>0</v>
      </c>
      <c r="AF1741" s="8">
        <f t="shared" si="163"/>
        <v>0</v>
      </c>
      <c r="AG1741" s="119" t="s">
        <v>54</v>
      </c>
      <c r="AH1741" s="117">
        <v>1</v>
      </c>
      <c r="AI1741" s="10">
        <v>0</v>
      </c>
      <c r="AJ1741" s="98">
        <f t="shared" si="166"/>
        <v>0</v>
      </c>
      <c r="AK1741" s="119" t="s">
        <v>54</v>
      </c>
      <c r="AL1741" s="117">
        <v>1</v>
      </c>
      <c r="AM1741" s="10">
        <v>0</v>
      </c>
      <c r="AN1741" s="8"/>
      <c r="AO1741" s="119" t="s">
        <v>54</v>
      </c>
      <c r="AP1741" s="117">
        <v>1</v>
      </c>
      <c r="AQ1741" s="10">
        <v>0</v>
      </c>
      <c r="AR1741" s="98">
        <f t="shared" si="167"/>
        <v>0</v>
      </c>
      <c r="AS1741" s="119" t="s">
        <v>54</v>
      </c>
      <c r="AT1741" s="117">
        <v>1</v>
      </c>
      <c r="AU1741" s="10">
        <v>0</v>
      </c>
      <c r="AV1741" s="8"/>
    </row>
    <row r="1742" spans="1:49" x14ac:dyDescent="0.25">
      <c r="A1742" s="6">
        <v>11741</v>
      </c>
      <c r="B1742" s="6">
        <v>449783</v>
      </c>
      <c r="C1742" s="6">
        <v>5424936</v>
      </c>
      <c r="D1742" s="205">
        <v>20</v>
      </c>
      <c r="E1742" s="6" t="s">
        <v>212</v>
      </c>
      <c r="F1742" s="6">
        <v>1</v>
      </c>
      <c r="G1742" s="6">
        <v>150</v>
      </c>
      <c r="H1742" s="6">
        <v>150</v>
      </c>
      <c r="I1742" s="6">
        <v>130</v>
      </c>
      <c r="J1742" s="6">
        <f t="shared" si="162"/>
        <v>19500</v>
      </c>
      <c r="K1742" s="6"/>
      <c r="L1742" s="84">
        <f t="shared" si="164"/>
        <v>19897.959183673469</v>
      </c>
      <c r="M1742" s="7"/>
      <c r="N1742" s="7"/>
      <c r="O1742" s="7"/>
      <c r="P1742" s="7"/>
      <c r="Q1742" s="7"/>
      <c r="R1742" s="7"/>
      <c r="S1742" s="119" t="s">
        <v>54</v>
      </c>
      <c r="T1742" s="117">
        <v>1</v>
      </c>
      <c r="U1742" s="10">
        <v>0</v>
      </c>
      <c r="V1742" s="98">
        <f t="shared" si="165"/>
        <v>0</v>
      </c>
      <c r="W1742" s="119" t="s">
        <v>54</v>
      </c>
      <c r="X1742" s="117">
        <v>1</v>
      </c>
      <c r="Y1742" s="10">
        <v>0</v>
      </c>
      <c r="Z1742" s="98"/>
      <c r="AA1742" s="9">
        <v>572</v>
      </c>
      <c r="AB1742" s="119" t="s">
        <v>54</v>
      </c>
      <c r="AC1742" s="117">
        <v>1</v>
      </c>
      <c r="AD1742" s="10">
        <v>0</v>
      </c>
      <c r="AE1742" s="110">
        <f>(Tabelle1[[#This Row],[gesamter Wärmebedarf unter Berücksichtigung Wirkungsgrad Gasfeuerungsanlage (Gas) '[kWh/a'] 2030]]*0.7)/8760</f>
        <v>0</v>
      </c>
      <c r="AF1742" s="8">
        <f t="shared" si="163"/>
        <v>0</v>
      </c>
      <c r="AG1742" s="119" t="s">
        <v>54</v>
      </c>
      <c r="AH1742" s="117">
        <v>1</v>
      </c>
      <c r="AI1742" s="10">
        <v>0</v>
      </c>
      <c r="AJ1742" s="98">
        <f t="shared" si="166"/>
        <v>0</v>
      </c>
      <c r="AK1742" s="119" t="s">
        <v>54</v>
      </c>
      <c r="AL1742" s="117">
        <v>1</v>
      </c>
      <c r="AM1742" s="10">
        <v>0</v>
      </c>
      <c r="AN1742" s="8"/>
      <c r="AO1742" s="119" t="s">
        <v>54</v>
      </c>
      <c r="AP1742" s="117">
        <v>1</v>
      </c>
      <c r="AQ1742" s="10">
        <v>0</v>
      </c>
      <c r="AR1742" s="98">
        <f t="shared" si="167"/>
        <v>0</v>
      </c>
      <c r="AS1742" s="119" t="s">
        <v>54</v>
      </c>
      <c r="AT1742" s="117">
        <v>1</v>
      </c>
      <c r="AU1742" s="10">
        <v>0</v>
      </c>
      <c r="AV1742" s="8"/>
      <c r="AW1742" s="4"/>
    </row>
    <row r="1743" spans="1:49" x14ac:dyDescent="0.25">
      <c r="A1743" s="6">
        <v>11742</v>
      </c>
      <c r="B1743" s="6">
        <v>449802</v>
      </c>
      <c r="C1743" s="6">
        <v>5424946</v>
      </c>
      <c r="D1743" s="205">
        <v>10</v>
      </c>
      <c r="E1743" s="6" t="s">
        <v>211</v>
      </c>
      <c r="F1743" s="6">
        <v>2</v>
      </c>
      <c r="G1743" s="6">
        <v>112</v>
      </c>
      <c r="H1743" s="6">
        <v>224</v>
      </c>
      <c r="I1743" s="6">
        <v>150</v>
      </c>
      <c r="J1743" s="6">
        <f t="shared" si="162"/>
        <v>33600</v>
      </c>
      <c r="K1743" s="6"/>
      <c r="L1743" s="84">
        <f t="shared" si="164"/>
        <v>34285.71428571429</v>
      </c>
      <c r="M1743" s="7"/>
      <c r="N1743" s="7"/>
      <c r="O1743" s="7"/>
      <c r="P1743" s="7"/>
      <c r="Q1743" s="7"/>
      <c r="R1743" s="7"/>
      <c r="S1743" s="119" t="s">
        <v>54</v>
      </c>
      <c r="T1743" s="117">
        <v>2</v>
      </c>
      <c r="U1743" s="10">
        <v>0</v>
      </c>
      <c r="V1743" s="98">
        <f t="shared" si="165"/>
        <v>0</v>
      </c>
      <c r="W1743" s="119" t="s">
        <v>54</v>
      </c>
      <c r="X1743" s="117">
        <v>2</v>
      </c>
      <c r="Y1743" s="10">
        <v>0</v>
      </c>
      <c r="Z1743" s="98"/>
      <c r="AA1743" s="9">
        <v>924</v>
      </c>
      <c r="AB1743" s="119" t="s">
        <v>54</v>
      </c>
      <c r="AC1743" s="117">
        <v>2</v>
      </c>
      <c r="AD1743" s="10">
        <v>0</v>
      </c>
      <c r="AE1743" s="110">
        <f>(Tabelle1[[#This Row],[gesamter Wärmebedarf unter Berücksichtigung Wirkungsgrad Gasfeuerungsanlage (Gas) '[kWh/a'] 2030]]*0.7)/8760</f>
        <v>0</v>
      </c>
      <c r="AF1743" s="8">
        <f t="shared" si="163"/>
        <v>0</v>
      </c>
      <c r="AG1743" s="119" t="s">
        <v>54</v>
      </c>
      <c r="AH1743" s="117">
        <v>2</v>
      </c>
      <c r="AI1743" s="10">
        <v>0</v>
      </c>
      <c r="AJ1743" s="98">
        <f t="shared" si="166"/>
        <v>0</v>
      </c>
      <c r="AK1743" s="119" t="s">
        <v>54</v>
      </c>
      <c r="AL1743" s="117">
        <v>2</v>
      </c>
      <c r="AM1743" s="10">
        <v>0</v>
      </c>
      <c r="AN1743" s="8"/>
      <c r="AO1743" s="119" t="s">
        <v>54</v>
      </c>
      <c r="AP1743" s="117">
        <v>2</v>
      </c>
      <c r="AQ1743" s="10">
        <v>0</v>
      </c>
      <c r="AR1743" s="98">
        <f t="shared" si="167"/>
        <v>0</v>
      </c>
      <c r="AS1743" s="119" t="s">
        <v>54</v>
      </c>
      <c r="AT1743" s="117">
        <v>2</v>
      </c>
      <c r="AU1743" s="10">
        <v>0</v>
      </c>
      <c r="AV1743" s="8"/>
      <c r="AW1743" s="4"/>
    </row>
    <row r="1744" spans="1:49" x14ac:dyDescent="0.25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2"/>
      <c r="M1744" s="12"/>
      <c r="N1744" s="12"/>
      <c r="O1744" s="12"/>
      <c r="P1744" s="12"/>
      <c r="Q1744" s="12"/>
      <c r="R1744" s="12"/>
      <c r="S1744" s="121"/>
      <c r="T1744" s="112"/>
      <c r="U1744" s="15"/>
      <c r="V1744" s="106"/>
      <c r="W1744" s="120"/>
      <c r="X1744" s="114"/>
      <c r="Y1744" s="15"/>
      <c r="Z1744" s="106"/>
      <c r="AA1744" s="13"/>
      <c r="AB1744" s="122"/>
      <c r="AC1744" s="115"/>
      <c r="AD1744" s="15"/>
      <c r="AE1744" s="111"/>
      <c r="AF1744" s="106"/>
      <c r="AG1744" s="120"/>
      <c r="AH1744" s="114"/>
      <c r="AI1744" s="15"/>
      <c r="AJ1744" s="106"/>
      <c r="AK1744" s="120"/>
      <c r="AL1744" s="114"/>
      <c r="AM1744" s="15"/>
      <c r="AN1744" s="106"/>
      <c r="AO1744" s="120"/>
      <c r="AP1744" s="114"/>
      <c r="AQ1744" s="15"/>
      <c r="AR1744" s="106"/>
      <c r="AS1744" s="120"/>
      <c r="AT1744" s="114"/>
      <c r="AU1744" s="15"/>
      <c r="AV1744" s="106"/>
      <c r="AW1744" s="107"/>
    </row>
    <row r="1745" spans="1:49" x14ac:dyDescent="0.25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2"/>
      <c r="M1745" s="12"/>
      <c r="N1745" s="12"/>
      <c r="O1745" s="478" t="s">
        <v>134</v>
      </c>
      <c r="P1745" s="479"/>
      <c r="Q1745" s="479"/>
      <c r="R1745" s="480"/>
      <c r="S1745" s="121"/>
      <c r="T1745" s="112"/>
      <c r="U1745" s="14">
        <f>SUM(Tabelle1[gesamter Wärmebedarf unter Berücksichtigung Wirkungsgrad Gasfeuerungsanlage (Gas) '[kWh/a'] 2020])</f>
        <v>32378624.489795908</v>
      </c>
      <c r="V1745" s="106"/>
      <c r="W1745" s="123"/>
      <c r="X1745" s="124"/>
      <c r="Y1745" s="14">
        <f>SUM(Tabelle1[total_heat_demand_(gas)_'[kWh/a']_2025])</f>
        <v>32805523.469387755</v>
      </c>
      <c r="Z1745" s="106"/>
      <c r="AA1745" s="14"/>
      <c r="AB1745" s="123"/>
      <c r="AC1745" s="124"/>
      <c r="AD1745" s="14">
        <f>SUM(Tabelle1[gesamter Wärmebedarf unter Berücksichtigung Wirkungsgrad Gasfeuerungsanlage (Gas) '[kWh/a'] 2030])</f>
        <v>33081339.795918372</v>
      </c>
      <c r="AE1745" s="14">
        <f>SUM(Tabelle1[volume_flow_per_hour_2030])</f>
        <v>2643.4860567514684</v>
      </c>
      <c r="AF1745" s="106"/>
      <c r="AG1745" s="123"/>
      <c r="AH1745" s="124"/>
      <c r="AI1745" s="14">
        <f>SUM(Tabelle1[gesamter Wärmebedarf unter Berücksichtigung Wirkungsgrad Gasfeuerungsanlage (Gas) '[kWh/a'] 2035])</f>
        <v>30353591.836734671</v>
      </c>
      <c r="AJ1745" s="106"/>
      <c r="AK1745" s="123"/>
      <c r="AL1745" s="124"/>
      <c r="AM1745" s="14">
        <f>SUM(Tabelle1[total_heat_demand_(gas)_'[kWh/a']_2040])</f>
        <v>27646299.999999981</v>
      </c>
      <c r="AN1745" s="106"/>
      <c r="AO1745" s="123"/>
      <c r="AP1745" s="124"/>
      <c r="AQ1745" s="14">
        <f>SUM(Tabelle1[gesamter Wärmebedarf unter Berücksichtigung Wirkungsgrad Gasfeuerungsanlage (Gas) '[kWh/a'] 2045])</f>
        <v>23932709.18367346</v>
      </c>
      <c r="AR1745" s="106"/>
      <c r="AS1745" s="123"/>
      <c r="AT1745" s="124"/>
      <c r="AU1745" s="14">
        <f>SUM(Tabelle1[total_heat_demand_(gas)_'[kWh/a']_2050])</f>
        <v>19649644.897959191</v>
      </c>
      <c r="AV1745" s="106"/>
      <c r="AW1745" s="108"/>
    </row>
    <row r="1746" spans="1:49" s="3" customFormat="1" x14ac:dyDescent="0.25">
      <c r="A1746" s="43"/>
      <c r="B1746" s="43"/>
      <c r="C1746" s="43"/>
      <c r="D1746" s="43"/>
      <c r="E1746" s="43"/>
      <c r="F1746" s="43"/>
      <c r="G1746" s="43"/>
      <c r="H1746" s="43"/>
      <c r="I1746" s="43"/>
      <c r="J1746" s="43"/>
      <c r="K1746" s="43"/>
      <c r="L1746" s="43"/>
      <c r="M1746" s="43"/>
      <c r="N1746" s="43"/>
      <c r="O1746" s="481" t="s">
        <v>133</v>
      </c>
      <c r="P1746" s="482"/>
      <c r="Q1746" s="482"/>
      <c r="R1746" s="483"/>
      <c r="S1746" s="121">
        <f>COUNTIF(Tabelle1[[#All],[Heizungstyp 2020]],S1740)</f>
        <v>965</v>
      </c>
      <c r="T1746" s="112"/>
      <c r="U1746" s="43"/>
      <c r="V1746" s="43"/>
      <c r="W1746" s="121">
        <f>COUNTIF(Tabelle1[[#All],[heating _facility_2025]],W1740)</f>
        <v>977</v>
      </c>
      <c r="X1746" s="112"/>
      <c r="Y1746" s="43"/>
      <c r="Z1746" s="43"/>
      <c r="AA1746" s="121">
        <f>COUNTIF(Tabelle1[[#All],[random distribution]],AA1740)</f>
        <v>1</v>
      </c>
      <c r="AB1746" s="121">
        <f>COUNTIF(Tabelle1[[#All],[Heizungstyp 2030]],AB1740)</f>
        <v>988</v>
      </c>
      <c r="AC1746" s="112"/>
      <c r="AD1746" s="46"/>
      <c r="AE1746" s="121"/>
      <c r="AF1746" s="43"/>
      <c r="AG1746" s="121">
        <f>COUNTIF(Tabelle1[[#All],[Heizungstyp 2035]],AG1740)</f>
        <v>905</v>
      </c>
      <c r="AH1746" s="112"/>
      <c r="AI1746" s="43"/>
      <c r="AJ1746" s="43"/>
      <c r="AK1746" s="121">
        <f>COUNTIF(Tabelle1[[#All],[heating _facility_2040]],AK1740)</f>
        <v>822</v>
      </c>
      <c r="AL1746" s="112"/>
      <c r="AM1746" s="43"/>
      <c r="AN1746" s="43"/>
      <c r="AO1746" s="121">
        <f>COUNTIF(Tabelle1[[#All],[Heizungstyp 2045]],AO1740)</f>
        <v>701</v>
      </c>
      <c r="AP1746" s="112"/>
      <c r="AQ1746" s="43"/>
      <c r="AR1746" s="43"/>
      <c r="AS1746" s="121">
        <f>COUNTIF(Tabelle1[[#All],[heating _facility_2050]],AS1740)</f>
        <v>580</v>
      </c>
      <c r="AT1746" s="112"/>
      <c r="AU1746" s="43"/>
      <c r="AV1746" s="43"/>
    </row>
    <row r="1747" spans="1:49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484" t="s">
        <v>136</v>
      </c>
      <c r="P1747" s="485"/>
      <c r="Q1747" s="485"/>
      <c r="R1747" s="486"/>
      <c r="S1747" s="46"/>
      <c r="T1747" s="113">
        <f>SUMIF(Tabelle1[Heizungstyp 2020],S1739,Tabelle1[Anzahl Heizungen pro Gebäude 2020])</f>
        <v>1950.0400000000022</v>
      </c>
      <c r="U1747" s="125"/>
      <c r="V1747" s="125"/>
      <c r="W1747" s="125"/>
      <c r="X1747" s="113">
        <f>SUMIF(Tabelle1[heating _facility_2025],W1739,Tabelle1[number_heating_facilities_2025])</f>
        <v>1980.2300000000023</v>
      </c>
      <c r="Y1747" s="125"/>
      <c r="Z1747" s="125"/>
      <c r="AA1747" s="125"/>
      <c r="AB1747" s="125"/>
      <c r="AC1747" s="113">
        <f>SUMIF(Tabelle1[Heizungstyp 2030],AB1739,Tabelle1[Anzahl Heizungen pro Gebäude 2030])</f>
        <v>1991.2300000000023</v>
      </c>
      <c r="AD1747" s="125"/>
      <c r="AE1747" s="125"/>
      <c r="AF1747" s="125"/>
      <c r="AG1747" s="125"/>
      <c r="AH1747" s="113">
        <f>SUMIF(Tabelle1[Heizungstyp 2035],AG1739,Tabelle1[Anzahl Heizungen pro Gebäude 2035])</f>
        <v>1813.010000000002</v>
      </c>
      <c r="AI1747" s="125"/>
      <c r="AJ1747" s="125"/>
      <c r="AK1747" s="125"/>
      <c r="AL1747" s="113">
        <f>SUMIF(Tabelle1[heating _facility_2040],AK1739,Tabelle1[number_heating_facilities_2040])</f>
        <v>1668.4400000000019</v>
      </c>
      <c r="AM1747" s="125"/>
      <c r="AN1747" s="125"/>
      <c r="AO1747" s="125"/>
      <c r="AP1747" s="113">
        <f>SUMIF(Tabelle1[Heizungstyp 2045],AO1740,Tabelle1[Anzahl Heizungen pro Gebäude 2045])</f>
        <v>1411.1100000000015</v>
      </c>
      <c r="AQ1747" s="125"/>
      <c r="AR1747" s="125"/>
      <c r="AS1747" s="125"/>
      <c r="AT1747" s="113">
        <f>SUMIF(Tabelle1[heating _facility_2050],AS1740,Tabelle1[number_heating_facilities_2050])</f>
        <v>1149.7800000000011</v>
      </c>
      <c r="AU1747" s="43"/>
      <c r="AV1747" s="43"/>
    </row>
    <row r="1748" spans="1:49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484" t="s">
        <v>137</v>
      </c>
      <c r="P1748" s="485"/>
      <c r="Q1748" s="485"/>
      <c r="R1748" s="486"/>
      <c r="S1748" s="46"/>
      <c r="T1748" s="113">
        <f>ROUNDUP(T1747,0)</f>
        <v>1951</v>
      </c>
      <c r="U1748" s="125"/>
      <c r="V1748" s="125"/>
      <c r="W1748" s="125"/>
      <c r="X1748" s="113">
        <f>ROUNDUP(X1747,0)</f>
        <v>1981</v>
      </c>
      <c r="Y1748" s="125"/>
      <c r="Z1748" s="125"/>
      <c r="AA1748" s="125"/>
      <c r="AB1748" s="125"/>
      <c r="AC1748" s="113">
        <f>ROUNDUP(AC1747,0)</f>
        <v>1992</v>
      </c>
      <c r="AD1748" s="125"/>
      <c r="AE1748" s="125"/>
      <c r="AF1748" s="125"/>
      <c r="AG1748" s="125"/>
      <c r="AH1748" s="113">
        <f>ROUNDUP(AH1747,0)</f>
        <v>1814</v>
      </c>
      <c r="AI1748" s="125"/>
      <c r="AJ1748" s="125"/>
      <c r="AK1748" s="125"/>
      <c r="AL1748" s="113">
        <f>ROUNDUP(AL1747,0)</f>
        <v>1669</v>
      </c>
      <c r="AM1748" s="125"/>
      <c r="AN1748" s="125"/>
      <c r="AO1748" s="125"/>
      <c r="AP1748" s="113">
        <f>ROUNDUP(AP1747,0)</f>
        <v>1412</v>
      </c>
      <c r="AQ1748" s="125"/>
      <c r="AR1748" s="125"/>
      <c r="AS1748" s="125"/>
      <c r="AT1748" s="113">
        <f>ROUNDUP(AT1747,0)</f>
        <v>1150</v>
      </c>
      <c r="AU1748" s="43"/>
      <c r="AV1748" s="43"/>
    </row>
    <row r="1749" spans="1:49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487" t="s">
        <v>160</v>
      </c>
      <c r="P1749" s="488"/>
      <c r="Q1749" s="488"/>
      <c r="R1749" s="489"/>
      <c r="S1749" s="203">
        <f>SUMIF(Tabelle1[Heizungstyp 2020],S4,Tabelle1[Länge HA-Leitung])</f>
        <v>13241</v>
      </c>
      <c r="T1749" s="5"/>
      <c r="U1749" s="5"/>
      <c r="V1749" s="5"/>
      <c r="W1749" s="203">
        <f>SUMIF(Tabelle1[heating _facility_2025],W4,Tabelle1[Länge HA-Leitung])</f>
        <v>13426</v>
      </c>
      <c r="X1749" s="5"/>
      <c r="Y1749" s="5"/>
      <c r="Z1749" s="5"/>
      <c r="AA1749" s="5"/>
      <c r="AB1749" s="203">
        <f>SUMIF(Tabelle1[Heizungstyp 2030],AB4,Tabelle1[Länge HA-Leitung])</f>
        <v>13565</v>
      </c>
      <c r="AC1749" s="5"/>
      <c r="AD1749" s="5"/>
      <c r="AE1749" s="43"/>
      <c r="AF1749" s="5"/>
      <c r="AG1749" s="203">
        <f>SUMIF(Tabelle1[Heizungstyp 2035],AG4,Tabelle1[Länge HA-Leitung])</f>
        <v>12294</v>
      </c>
      <c r="AH1749" s="5"/>
      <c r="AI1749" s="5"/>
      <c r="AJ1749" s="5"/>
      <c r="AK1749" s="203">
        <f>SUMIF(Tabelle1[heating _facility_2040],AK4,Tabelle1[Länge HA-Leitung])</f>
        <v>11164</v>
      </c>
      <c r="AL1749" s="5"/>
      <c r="AM1749" s="5"/>
      <c r="AN1749" s="43"/>
      <c r="AO1749" s="203">
        <f>SUMIF(Tabelle1[Heizungstyp 2045],AO4,Tabelle1[Länge HA-Leitung])</f>
        <v>9397</v>
      </c>
      <c r="AP1749" s="5"/>
      <c r="AQ1749" s="5"/>
      <c r="AR1749" s="5"/>
      <c r="AS1749" s="203">
        <f>SUMIF(Tabelle1[heating _facility_2050],AS4,Tabelle1[Länge HA-Leitung])</f>
        <v>7820</v>
      </c>
      <c r="AT1749" s="5"/>
      <c r="AU1749" s="5"/>
      <c r="AV1749" s="5"/>
    </row>
    <row r="1750" spans="1:49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477" t="s">
        <v>291</v>
      </c>
      <c r="P1750" s="477"/>
      <c r="Q1750" s="477"/>
      <c r="R1750" s="477"/>
      <c r="S1750" s="5"/>
      <c r="T1750" s="333">
        <f>COUNTIFS(Tabelle1[Heizungstyp 2020],$S$1740,Tabelle1[Anzahl Heizungen pro Gebäude 2020],T1742)</f>
        <v>680</v>
      </c>
      <c r="U1750" s="388">
        <f>(T1750*1)/$T$1747</f>
        <v>0.34871079567598573</v>
      </c>
      <c r="V1750" s="5"/>
      <c r="W1750" s="5"/>
      <c r="X1750" s="5"/>
      <c r="Y1750" s="5"/>
      <c r="Z1750" s="5"/>
      <c r="AA1750" s="5"/>
      <c r="AB1750" s="5"/>
      <c r="AC1750" s="333">
        <f>COUNTIFS(Tabelle1[Heizungstyp 2030],$AB$1740,Tabelle1[Anzahl Heizungen pro Gebäude 2030],AC1742)</f>
        <v>699</v>
      </c>
      <c r="AD1750" s="388">
        <f>(AC1750*1)/$AC$1747</f>
        <v>0.35103930736278544</v>
      </c>
      <c r="AE1750" s="43">
        <v>699</v>
      </c>
      <c r="AF1750" s="5"/>
      <c r="AG1750" s="5"/>
      <c r="AH1750" s="334">
        <f>COUNTIFS(Tabelle1[Heizungstyp 2035],$AG$1740,Tabelle1[Anzahl Heizungen pro Gebäude 2035],AH1742)</f>
        <v>645</v>
      </c>
      <c r="AI1750" s="388">
        <f>(AH1750*1)/$AH$1747</f>
        <v>0.35576196490918377</v>
      </c>
      <c r="AJ1750" s="5"/>
      <c r="AK1750" s="5"/>
      <c r="AL1750" s="5"/>
      <c r="AM1750" s="5"/>
      <c r="AN1750" s="5"/>
      <c r="AO1750" s="5"/>
      <c r="AP1750" s="333">
        <f>COUNTIFS(Tabelle1[Heizungstyp 2045],$AO$1740,Tabelle1[Anzahl Heizungen pro Gebäude 2045],AP1742)</f>
        <v>497</v>
      </c>
      <c r="AQ1750" s="388">
        <f>(AP1750*1)/$AP$1747</f>
        <v>0.35220500173622149</v>
      </c>
      <c r="AR1750" s="5"/>
    </row>
    <row r="1751" spans="1:49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477" t="s">
        <v>292</v>
      </c>
      <c r="P1751" s="477"/>
      <c r="Q1751" s="477"/>
      <c r="R1751" s="477"/>
      <c r="S1751" s="5"/>
      <c r="T1751" s="333">
        <f>COUNTIFS(Tabelle1[Heizungstyp 2020],$S$1740,Tabelle1[Anzahl Heizungen pro Gebäude 2020],T1743)</f>
        <v>137</v>
      </c>
      <c r="U1751" s="388">
        <f>(T1751*2)/$T$1747</f>
        <v>0.1405099382576766</v>
      </c>
      <c r="V1751" s="332"/>
      <c r="W1751" s="5"/>
      <c r="X1751" s="5"/>
      <c r="Y1751" s="5"/>
      <c r="Z1751" s="5"/>
      <c r="AA1751" s="5"/>
      <c r="AB1751" s="5"/>
      <c r="AC1751" s="333">
        <f>COUNTIFS(Tabelle1[Heizungstyp 2030],$AB$1740,Tabelle1[Anzahl Heizungen pro Gebäude 2030],AC1743)</f>
        <v>138</v>
      </c>
      <c r="AD1751" s="388">
        <f>(AC1751*2)/$AC$1747</f>
        <v>0.13860779518187236</v>
      </c>
      <c r="AE1751" s="43">
        <v>138</v>
      </c>
      <c r="AF1751" s="5"/>
      <c r="AG1751" s="5"/>
      <c r="AH1751" s="334">
        <f>COUNTIFS(Tabelle1[Heizungstyp 2035],$AG$1740,Tabelle1[Anzahl Heizungen pro Gebäude 2035],AH1743)</f>
        <v>123</v>
      </c>
      <c r="AI1751" s="388">
        <f>(AH1751*2)/$AH$1747</f>
        <v>0.13568595870954916</v>
      </c>
      <c r="AJ1751" s="5"/>
      <c r="AK1751" s="5"/>
      <c r="AL1751" s="5"/>
      <c r="AM1751" s="5"/>
      <c r="AN1751" s="5"/>
      <c r="AO1751" s="5"/>
      <c r="AP1751" s="333">
        <f>COUNTIFS(Tabelle1[Heizungstyp 2045],$AO$1740,Tabelle1[Anzahl Heizungen pro Gebäude 2045],AP1743)</f>
        <v>97</v>
      </c>
      <c r="AQ1751" s="388">
        <f>(AP1751*2)/$AP$1747</f>
        <v>0.13748042321293152</v>
      </c>
      <c r="AR1751" s="5"/>
    </row>
    <row r="1752" spans="1:49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477" t="s">
        <v>293</v>
      </c>
      <c r="P1752" s="477"/>
      <c r="Q1752" s="477"/>
      <c r="R1752" s="477"/>
      <c r="S1752" s="5"/>
      <c r="T1752" s="333">
        <f>COUNTIFS(Tabelle1[Heizungstyp 2020],$S$1740,Tabelle1[Anzahl Heizungen pro Gebäude 2020],T1736)</f>
        <v>148</v>
      </c>
      <c r="U1752" s="388">
        <f>(T1752*6.73)/$T$1747</f>
        <v>0.5107792660663365</v>
      </c>
      <c r="V1752" s="5"/>
      <c r="W1752" s="5"/>
      <c r="X1752" s="5"/>
      <c r="Y1752" s="5"/>
      <c r="Z1752" s="5"/>
      <c r="AA1752" s="5"/>
      <c r="AB1752" s="5"/>
      <c r="AC1752" s="333">
        <f>COUNTIFS(Tabelle1[Heizungstyp 2030],$AB$1740,Tabelle1[Anzahl Heizungen pro Gebäude 2030],AC1736)</f>
        <v>151</v>
      </c>
      <c r="AD1752" s="388">
        <f>(AC1752*6.73)/$AC$1747</f>
        <v>0.51035289745534107</v>
      </c>
      <c r="AE1752" s="43">
        <v>151</v>
      </c>
      <c r="AF1752" s="5"/>
      <c r="AG1752" s="5"/>
      <c r="AH1752" s="334">
        <f>COUNTIFS(Tabelle1[Heizungstyp 2035],$AG$1740,Tabelle1[Anzahl Heizungen pro Gebäude 2035],AH1736)</f>
        <v>137</v>
      </c>
      <c r="AI1752" s="388">
        <f>(AH1752*6.73)/$AH$1747</f>
        <v>0.50855207638126598</v>
      </c>
      <c r="AJ1752" s="5"/>
      <c r="AK1752" s="5"/>
      <c r="AL1752" s="5"/>
      <c r="AM1752" s="5"/>
      <c r="AN1752" s="5"/>
      <c r="AO1752" s="5"/>
      <c r="AP1752" s="333">
        <f>COUNTIFS(Tabelle1[Heizungstyp 2045],$AO$1740,Tabelle1[Anzahl Heizungen pro Gebäude 2045],AP1736)</f>
        <v>107</v>
      </c>
      <c r="AQ1752" s="388">
        <f>(AP1752*6.73)/$AP$1747</f>
        <v>0.51031457505084599</v>
      </c>
      <c r="AR1752" s="5"/>
    </row>
    <row r="1753" spans="1:49" x14ac:dyDescent="0.25">
      <c r="O1753" s="4"/>
      <c r="P1753" s="41"/>
      <c r="Q1753" s="4"/>
    </row>
    <row r="1754" spans="1:49" x14ac:dyDescent="0.25">
      <c r="O1754" s="4"/>
      <c r="P1754" s="41"/>
      <c r="Q1754" s="4"/>
    </row>
    <row r="1755" spans="1:49" x14ac:dyDescent="0.25">
      <c r="O1755" s="4"/>
      <c r="P1755" s="41"/>
      <c r="Q1755" s="4"/>
    </row>
    <row r="1756" spans="1:49" x14ac:dyDescent="0.25">
      <c r="O1756" s="4"/>
      <c r="P1756" s="41"/>
      <c r="Q1756" s="4"/>
    </row>
    <row r="1757" spans="1:49" x14ac:dyDescent="0.25">
      <c r="O1757" s="4"/>
      <c r="P1757" s="4"/>
      <c r="Q1757" s="4"/>
    </row>
  </sheetData>
  <mergeCells count="20">
    <mergeCell ref="O1750:R1750"/>
    <mergeCell ref="O1751:R1751"/>
    <mergeCell ref="O1752:R1752"/>
    <mergeCell ref="O1745:R1745"/>
    <mergeCell ref="O1746:R1746"/>
    <mergeCell ref="O1747:R1747"/>
    <mergeCell ref="O1748:R1748"/>
    <mergeCell ref="O1749:R1749"/>
    <mergeCell ref="AS2:AV2"/>
    <mergeCell ref="S2:V2"/>
    <mergeCell ref="W2:Z2"/>
    <mergeCell ref="AB2:AF2"/>
    <mergeCell ref="AG2:AJ2"/>
    <mergeCell ref="AK2:AN2"/>
    <mergeCell ref="S1:V1"/>
    <mergeCell ref="AB1:AF1"/>
    <mergeCell ref="AG1:AJ1"/>
    <mergeCell ref="A1:R2"/>
    <mergeCell ref="AO1:AR1"/>
    <mergeCell ref="AO2:AR2"/>
  </mergeCell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90A4A-87DC-46C2-87E2-468D8A8F5EF1}">
  <dimension ref="A1:G3559"/>
  <sheetViews>
    <sheetView workbookViewId="0">
      <pane ySplit="1" topLeftCell="A2" activePane="bottomLeft" state="frozen"/>
      <selection pane="bottomLeft" activeCell="F14" sqref="F14"/>
    </sheetView>
  </sheetViews>
  <sheetFormatPr baseColWidth="10" defaultRowHeight="15" x14ac:dyDescent="0.25"/>
  <cols>
    <col min="1" max="1" width="5.140625" bestFit="1" customWidth="1"/>
    <col min="2" max="2" width="28.5703125" bestFit="1" customWidth="1"/>
    <col min="4" max="4" width="10.7109375" bestFit="1" customWidth="1"/>
    <col min="6" max="6" width="5" bestFit="1" customWidth="1"/>
    <col min="7" max="7" width="30.7109375" bestFit="1" customWidth="1"/>
  </cols>
  <sheetData>
    <row r="1" spans="1:7" ht="30.75" thickBot="1" x14ac:dyDescent="0.3">
      <c r="A1" s="291" t="s">
        <v>44</v>
      </c>
      <c r="B1" s="235" t="s">
        <v>247</v>
      </c>
      <c r="C1" s="223"/>
      <c r="D1" s="223" t="s">
        <v>242</v>
      </c>
      <c r="E1" s="223"/>
      <c r="F1" s="223" t="s">
        <v>44</v>
      </c>
      <c r="G1" s="292" t="s">
        <v>246</v>
      </c>
    </row>
    <row r="2" spans="1:7" x14ac:dyDescent="0.25">
      <c r="A2" s="194">
        <v>1</v>
      </c>
      <c r="B2" s="195">
        <v>1.0696494560195601E-2</v>
      </c>
      <c r="C2" s="69"/>
      <c r="D2" s="69" t="s">
        <v>243</v>
      </c>
      <c r="E2" s="69"/>
      <c r="F2" s="69">
        <v>1</v>
      </c>
      <c r="G2" s="69">
        <v>2252</v>
      </c>
    </row>
    <row r="3" spans="1:7" x14ac:dyDescent="0.25">
      <c r="A3" s="196">
        <v>2</v>
      </c>
      <c r="B3" s="197">
        <v>1.2409552178960699E-2</v>
      </c>
      <c r="C3" s="23"/>
      <c r="D3" s="69" t="s">
        <v>243</v>
      </c>
      <c r="E3" s="23"/>
      <c r="F3" s="23">
        <v>2</v>
      </c>
      <c r="G3" s="23">
        <v>809</v>
      </c>
    </row>
    <row r="4" spans="1:7" x14ac:dyDescent="0.25">
      <c r="A4" s="196">
        <v>3</v>
      </c>
      <c r="B4" s="197">
        <v>-0.15236311293911201</v>
      </c>
      <c r="C4" s="23"/>
      <c r="D4" s="69" t="s">
        <v>243</v>
      </c>
      <c r="E4" s="23"/>
      <c r="F4" s="23">
        <v>3</v>
      </c>
      <c r="G4" s="23">
        <v>11</v>
      </c>
    </row>
    <row r="5" spans="1:7" x14ac:dyDescent="0.25">
      <c r="A5" s="196">
        <v>4</v>
      </c>
      <c r="B5" s="197">
        <v>-0.32291919683829601</v>
      </c>
      <c r="C5" s="23"/>
      <c r="D5" s="69" t="s">
        <v>243</v>
      </c>
      <c r="E5" s="23"/>
      <c r="F5" s="23">
        <v>4</v>
      </c>
      <c r="G5" s="23">
        <v>35</v>
      </c>
    </row>
    <row r="6" spans="1:7" x14ac:dyDescent="0.25">
      <c r="A6" s="196">
        <v>5</v>
      </c>
      <c r="B6" s="197">
        <v>0.110141014693822</v>
      </c>
      <c r="C6" s="23"/>
      <c r="D6" s="69" t="s">
        <v>243</v>
      </c>
      <c r="E6" s="23"/>
      <c r="F6" s="23">
        <v>5</v>
      </c>
      <c r="G6" s="23">
        <v>29</v>
      </c>
    </row>
    <row r="7" spans="1:7" x14ac:dyDescent="0.25">
      <c r="A7" s="196">
        <v>6</v>
      </c>
      <c r="B7" s="197">
        <v>-0.29457219648865801</v>
      </c>
      <c r="C7" s="23"/>
      <c r="D7" s="69" t="s">
        <v>243</v>
      </c>
      <c r="E7" s="23"/>
      <c r="F7" s="23">
        <v>6</v>
      </c>
      <c r="G7" s="23">
        <v>4</v>
      </c>
    </row>
    <row r="8" spans="1:7" x14ac:dyDescent="0.25">
      <c r="A8" s="196">
        <v>7</v>
      </c>
      <c r="B8" s="197">
        <v>-0.172023175068727</v>
      </c>
      <c r="C8" s="23"/>
      <c r="D8" s="69" t="s">
        <v>243</v>
      </c>
      <c r="E8" s="23"/>
      <c r="F8" s="23">
        <v>7</v>
      </c>
      <c r="G8" s="23">
        <v>8</v>
      </c>
    </row>
    <row r="9" spans="1:7" x14ac:dyDescent="0.25">
      <c r="A9" s="196">
        <v>8</v>
      </c>
      <c r="B9" s="197">
        <v>0.110140914146866</v>
      </c>
      <c r="C9" s="23"/>
      <c r="D9" s="69" t="s">
        <v>243</v>
      </c>
      <c r="E9" s="23"/>
      <c r="F9" s="23">
        <v>8</v>
      </c>
      <c r="G9" s="23">
        <v>24</v>
      </c>
    </row>
    <row r="10" spans="1:7" x14ac:dyDescent="0.25">
      <c r="A10" s="196">
        <v>9</v>
      </c>
      <c r="B10" s="197">
        <v>-0.11276759987483501</v>
      </c>
      <c r="C10" s="23"/>
      <c r="D10" s="69" t="s">
        <v>243</v>
      </c>
      <c r="E10" s="23"/>
      <c r="F10" s="23">
        <v>9</v>
      </c>
      <c r="G10" s="23">
        <v>28</v>
      </c>
    </row>
    <row r="11" spans="1:7" x14ac:dyDescent="0.25">
      <c r="A11" s="196">
        <v>10</v>
      </c>
      <c r="B11" s="197">
        <v>-7.7359218979151198E-2</v>
      </c>
      <c r="C11" s="23"/>
      <c r="D11" s="69" t="s">
        <v>243</v>
      </c>
      <c r="E11" s="23"/>
      <c r="F11" s="23">
        <v>10</v>
      </c>
      <c r="G11" s="23">
        <v>28</v>
      </c>
    </row>
    <row r="12" spans="1:7" x14ac:dyDescent="0.25">
      <c r="A12" s="196">
        <v>11</v>
      </c>
      <c r="B12" s="197">
        <v>-7.2120653339853805E-2</v>
      </c>
      <c r="C12" s="23"/>
      <c r="D12" s="69" t="s">
        <v>243</v>
      </c>
      <c r="E12" s="23"/>
      <c r="F12" s="23">
        <v>11</v>
      </c>
      <c r="G12" s="23">
        <v>27</v>
      </c>
    </row>
    <row r="13" spans="1:7" x14ac:dyDescent="0.25">
      <c r="A13" s="196">
        <v>12</v>
      </c>
      <c r="B13" s="197">
        <v>0.15695776642313999</v>
      </c>
      <c r="C13" s="23"/>
      <c r="D13" s="69" t="s">
        <v>243</v>
      </c>
      <c r="E13" s="23"/>
      <c r="F13" s="23">
        <v>12</v>
      </c>
      <c r="G13" s="23">
        <v>11</v>
      </c>
    </row>
    <row r="14" spans="1:7" x14ac:dyDescent="0.25">
      <c r="A14" s="196">
        <v>13</v>
      </c>
      <c r="B14" s="197">
        <v>-4.6607206652345599E-2</v>
      </c>
      <c r="C14" s="23"/>
      <c r="D14" s="69" t="s">
        <v>243</v>
      </c>
      <c r="E14" s="23"/>
      <c r="F14" s="23">
        <v>13</v>
      </c>
      <c r="G14" s="23">
        <v>47</v>
      </c>
    </row>
    <row r="15" spans="1:7" x14ac:dyDescent="0.25">
      <c r="A15" s="196">
        <v>14</v>
      </c>
      <c r="B15" s="197">
        <v>-0.122460523246249</v>
      </c>
      <c r="C15" s="23"/>
      <c r="D15" s="69" t="s">
        <v>243</v>
      </c>
      <c r="E15" s="23"/>
      <c r="F15" s="23">
        <v>14</v>
      </c>
      <c r="G15" s="23">
        <v>40</v>
      </c>
    </row>
    <row r="16" spans="1:7" x14ac:dyDescent="0.25">
      <c r="A16" s="196">
        <v>15</v>
      </c>
      <c r="B16" s="197">
        <v>-0.10698726624147301</v>
      </c>
      <c r="C16" s="23"/>
      <c r="D16" s="69" t="s">
        <v>243</v>
      </c>
      <c r="E16" s="23"/>
      <c r="F16" s="23">
        <v>15</v>
      </c>
      <c r="G16" s="23">
        <v>12</v>
      </c>
    </row>
    <row r="17" spans="1:7" x14ac:dyDescent="0.25">
      <c r="A17" s="196">
        <v>16</v>
      </c>
      <c r="B17" s="197">
        <v>-9.9915633048244107E-2</v>
      </c>
      <c r="C17" s="23"/>
      <c r="D17" s="69" t="s">
        <v>243</v>
      </c>
      <c r="E17" s="23"/>
      <c r="F17" s="23">
        <v>16</v>
      </c>
      <c r="G17" s="23">
        <v>10</v>
      </c>
    </row>
    <row r="18" spans="1:7" x14ac:dyDescent="0.25">
      <c r="A18" s="196">
        <v>17</v>
      </c>
      <c r="B18" s="197">
        <v>6.1009595217092196E-3</v>
      </c>
      <c r="C18" s="23"/>
      <c r="D18" s="69" t="s">
        <v>243</v>
      </c>
      <c r="E18" s="23"/>
      <c r="F18" s="23">
        <v>17</v>
      </c>
      <c r="G18" s="23">
        <v>41</v>
      </c>
    </row>
    <row r="19" spans="1:7" x14ac:dyDescent="0.25">
      <c r="A19" s="196">
        <v>18</v>
      </c>
      <c r="B19" s="197">
        <v>4.8099502029928298E-2</v>
      </c>
      <c r="C19" s="23"/>
      <c r="D19" s="69" t="s">
        <v>243</v>
      </c>
      <c r="E19" s="23"/>
      <c r="F19" s="23">
        <v>18</v>
      </c>
      <c r="G19" s="23">
        <v>29</v>
      </c>
    </row>
    <row r="20" spans="1:7" x14ac:dyDescent="0.25">
      <c r="A20" s="196">
        <v>19</v>
      </c>
      <c r="B20" s="197">
        <v>-0.11908153878539</v>
      </c>
      <c r="C20" s="23"/>
      <c r="D20" s="69" t="s">
        <v>243</v>
      </c>
      <c r="E20" s="23"/>
      <c r="F20" s="23">
        <v>19</v>
      </c>
      <c r="G20" s="23">
        <v>8</v>
      </c>
    </row>
    <row r="21" spans="1:7" x14ac:dyDescent="0.25">
      <c r="A21" s="196">
        <v>20</v>
      </c>
      <c r="B21" s="197">
        <v>-9.8264290976155702E-2</v>
      </c>
      <c r="C21" s="23"/>
      <c r="D21" s="69" t="s">
        <v>243</v>
      </c>
      <c r="E21" s="23"/>
      <c r="F21" s="23">
        <v>20</v>
      </c>
      <c r="G21" s="23">
        <v>48</v>
      </c>
    </row>
    <row r="22" spans="1:7" x14ac:dyDescent="0.25">
      <c r="A22" s="196">
        <v>21</v>
      </c>
      <c r="B22" s="197">
        <v>-0.15442667371348601</v>
      </c>
      <c r="C22" s="23"/>
      <c r="D22" s="69" t="s">
        <v>243</v>
      </c>
      <c r="E22" s="23"/>
      <c r="F22" s="23">
        <v>21</v>
      </c>
      <c r="G22" s="23">
        <v>11</v>
      </c>
    </row>
    <row r="23" spans="1:7" x14ac:dyDescent="0.25">
      <c r="A23" s="196">
        <v>22</v>
      </c>
      <c r="B23" s="197">
        <v>-0.22234285033453599</v>
      </c>
      <c r="C23" s="23"/>
      <c r="D23" s="69" t="s">
        <v>243</v>
      </c>
      <c r="E23" s="23"/>
      <c r="F23" s="23">
        <v>22</v>
      </c>
      <c r="G23" s="23">
        <v>10</v>
      </c>
    </row>
    <row r="24" spans="1:7" x14ac:dyDescent="0.25">
      <c r="A24" s="196">
        <v>23</v>
      </c>
      <c r="B24" s="197">
        <v>5.8215948834791399E-3</v>
      </c>
      <c r="C24" s="23"/>
      <c r="D24" s="69" t="s">
        <v>243</v>
      </c>
      <c r="E24" s="23"/>
      <c r="F24" s="23">
        <v>23</v>
      </c>
      <c r="G24" s="23">
        <v>8</v>
      </c>
    </row>
    <row r="25" spans="1:7" x14ac:dyDescent="0.25">
      <c r="A25" s="196">
        <v>24</v>
      </c>
      <c r="B25" s="197">
        <v>-0.168233514594922</v>
      </c>
      <c r="C25" s="23"/>
      <c r="D25" s="69" t="s">
        <v>243</v>
      </c>
      <c r="E25" s="23"/>
      <c r="F25" s="23">
        <v>24</v>
      </c>
      <c r="G25" s="23">
        <v>26</v>
      </c>
    </row>
    <row r="26" spans="1:7" x14ac:dyDescent="0.25">
      <c r="A26" s="196">
        <v>25</v>
      </c>
      <c r="B26" s="197">
        <v>-0.202913616517745</v>
      </c>
      <c r="C26" s="23"/>
      <c r="D26" s="69" t="s">
        <v>243</v>
      </c>
      <c r="E26" s="23"/>
      <c r="F26" s="23">
        <v>25</v>
      </c>
      <c r="G26" s="23">
        <v>57</v>
      </c>
    </row>
    <row r="27" spans="1:7" x14ac:dyDescent="0.25">
      <c r="A27" s="196">
        <v>26</v>
      </c>
      <c r="B27" s="197">
        <v>-4.6183054380743702E-2</v>
      </c>
      <c r="C27" s="23"/>
      <c r="D27" s="69" t="s">
        <v>243</v>
      </c>
      <c r="E27" s="23"/>
      <c r="F27" s="23">
        <v>26</v>
      </c>
      <c r="G27" s="23">
        <v>22</v>
      </c>
    </row>
    <row r="28" spans="1:7" x14ac:dyDescent="0.25">
      <c r="A28" s="196">
        <v>27</v>
      </c>
      <c r="B28" s="197">
        <v>-0.138354381418763</v>
      </c>
      <c r="C28" s="23"/>
      <c r="D28" s="69" t="s">
        <v>243</v>
      </c>
      <c r="E28" s="23"/>
      <c r="F28" s="23">
        <v>27</v>
      </c>
      <c r="G28" s="23">
        <v>29</v>
      </c>
    </row>
    <row r="29" spans="1:7" x14ac:dyDescent="0.25">
      <c r="A29" s="196">
        <v>28</v>
      </c>
      <c r="B29" s="197">
        <v>-2.98310178182392E-2</v>
      </c>
      <c r="C29" s="23"/>
      <c r="D29" s="69" t="s">
        <v>243</v>
      </c>
      <c r="E29" s="23"/>
      <c r="F29" s="23">
        <v>28</v>
      </c>
      <c r="G29" s="23">
        <v>19</v>
      </c>
    </row>
    <row r="30" spans="1:7" x14ac:dyDescent="0.25">
      <c r="A30" s="196">
        <v>29</v>
      </c>
      <c r="B30" s="197">
        <v>8.2860872720174603E-2</v>
      </c>
      <c r="C30" s="23"/>
      <c r="D30" s="69" t="s">
        <v>243</v>
      </c>
      <c r="E30" s="23"/>
      <c r="F30" s="23">
        <v>29</v>
      </c>
      <c r="G30" s="23">
        <v>51</v>
      </c>
    </row>
    <row r="31" spans="1:7" x14ac:dyDescent="0.25">
      <c r="A31" s="196">
        <v>30</v>
      </c>
      <c r="B31" s="197">
        <v>0.54605047182176503</v>
      </c>
      <c r="C31" s="23"/>
      <c r="D31" s="69" t="s">
        <v>243</v>
      </c>
      <c r="E31" s="23"/>
      <c r="F31" s="23">
        <v>30</v>
      </c>
      <c r="G31" s="23">
        <v>33</v>
      </c>
    </row>
    <row r="32" spans="1:7" x14ac:dyDescent="0.25">
      <c r="A32" s="196">
        <v>31</v>
      </c>
      <c r="B32" s="197">
        <v>-0.25201732371304397</v>
      </c>
      <c r="C32" s="23"/>
      <c r="D32" s="69" t="s">
        <v>243</v>
      </c>
      <c r="E32" s="23"/>
      <c r="F32" s="23">
        <v>31</v>
      </c>
      <c r="G32" s="23">
        <v>42</v>
      </c>
    </row>
    <row r="33" spans="1:7" x14ac:dyDescent="0.25">
      <c r="A33" s="196">
        <v>32</v>
      </c>
      <c r="B33" s="197">
        <v>0.41268651930060202</v>
      </c>
      <c r="C33" s="23"/>
      <c r="D33" s="69" t="s">
        <v>243</v>
      </c>
      <c r="E33" s="23"/>
      <c r="F33" s="23">
        <v>32</v>
      </c>
      <c r="G33" s="23">
        <v>8</v>
      </c>
    </row>
    <row r="34" spans="1:7" x14ac:dyDescent="0.25">
      <c r="A34" s="196">
        <v>33</v>
      </c>
      <c r="B34" s="197">
        <v>-0.31101853615882302</v>
      </c>
      <c r="C34" s="23"/>
      <c r="D34" s="69" t="s">
        <v>243</v>
      </c>
      <c r="E34" s="23"/>
      <c r="F34" s="23">
        <v>33</v>
      </c>
      <c r="G34" s="23">
        <v>33</v>
      </c>
    </row>
    <row r="35" spans="1:7" x14ac:dyDescent="0.25">
      <c r="A35" s="196">
        <v>34</v>
      </c>
      <c r="B35" s="197">
        <v>-0.214226696522759</v>
      </c>
      <c r="C35" s="23"/>
      <c r="D35" s="69" t="s">
        <v>243</v>
      </c>
      <c r="E35" s="23"/>
      <c r="F35" s="23">
        <v>34</v>
      </c>
      <c r="G35" s="23">
        <v>32</v>
      </c>
    </row>
    <row r="36" spans="1:7" x14ac:dyDescent="0.25">
      <c r="A36" s="196">
        <v>35</v>
      </c>
      <c r="B36" s="197">
        <v>-0.113917340045728</v>
      </c>
      <c r="C36" s="23"/>
      <c r="D36" s="69" t="s">
        <v>243</v>
      </c>
      <c r="E36" s="23"/>
      <c r="F36" s="23">
        <v>35</v>
      </c>
      <c r="G36" s="23">
        <v>32</v>
      </c>
    </row>
    <row r="37" spans="1:7" x14ac:dyDescent="0.25">
      <c r="A37" s="196">
        <v>36</v>
      </c>
      <c r="B37" s="197">
        <v>0.158560602014234</v>
      </c>
      <c r="C37" s="23"/>
      <c r="D37" s="69" t="s">
        <v>243</v>
      </c>
      <c r="E37" s="23"/>
      <c r="F37" s="23">
        <v>36</v>
      </c>
      <c r="G37" s="23">
        <v>33</v>
      </c>
    </row>
    <row r="38" spans="1:7" x14ac:dyDescent="0.25">
      <c r="A38" s="196">
        <v>37</v>
      </c>
      <c r="B38" s="197">
        <v>-0.16674287315262101</v>
      </c>
      <c r="C38" s="23"/>
      <c r="D38" s="69" t="s">
        <v>243</v>
      </c>
      <c r="E38" s="23"/>
      <c r="F38" s="23">
        <v>37</v>
      </c>
      <c r="G38" s="23">
        <v>18</v>
      </c>
    </row>
    <row r="39" spans="1:7" x14ac:dyDescent="0.25">
      <c r="A39" s="196">
        <v>38</v>
      </c>
      <c r="B39" s="197">
        <v>1.4489643157994E-2</v>
      </c>
      <c r="C39" s="23"/>
      <c r="D39" s="69" t="s">
        <v>243</v>
      </c>
      <c r="E39" s="23"/>
      <c r="F39" s="23">
        <v>38</v>
      </c>
      <c r="G39" s="23">
        <v>44</v>
      </c>
    </row>
    <row r="40" spans="1:7" x14ac:dyDescent="0.25">
      <c r="A40" s="196">
        <v>39</v>
      </c>
      <c r="B40" s="197">
        <v>2.5412201089236999E-2</v>
      </c>
      <c r="C40" s="23"/>
      <c r="D40" s="69" t="s">
        <v>243</v>
      </c>
      <c r="E40" s="23"/>
      <c r="F40" s="23">
        <v>39</v>
      </c>
      <c r="G40" s="23">
        <v>18</v>
      </c>
    </row>
    <row r="41" spans="1:7" x14ac:dyDescent="0.25">
      <c r="A41" s="196">
        <v>40</v>
      </c>
      <c r="B41" s="197">
        <v>-0.23868418850614201</v>
      </c>
      <c r="C41" s="23"/>
      <c r="D41" s="69" t="s">
        <v>243</v>
      </c>
      <c r="E41" s="23"/>
      <c r="F41" s="23">
        <v>40</v>
      </c>
      <c r="G41" s="23">
        <v>43</v>
      </c>
    </row>
    <row r="42" spans="1:7" x14ac:dyDescent="0.25">
      <c r="A42" s="196">
        <v>41</v>
      </c>
      <c r="B42" s="197">
        <v>2.77222032044953E-2</v>
      </c>
      <c r="C42" s="23"/>
      <c r="D42" s="69" t="s">
        <v>243</v>
      </c>
      <c r="E42" s="23"/>
      <c r="F42" s="23">
        <v>41</v>
      </c>
      <c r="G42" s="23">
        <v>19</v>
      </c>
    </row>
    <row r="43" spans="1:7" x14ac:dyDescent="0.25">
      <c r="A43" s="196">
        <v>42</v>
      </c>
      <c r="B43" s="197">
        <v>3.2126161108766399E-2</v>
      </c>
      <c r="C43" s="23"/>
      <c r="D43" s="69" t="s">
        <v>243</v>
      </c>
      <c r="E43" s="23"/>
      <c r="F43" s="23">
        <v>42</v>
      </c>
      <c r="G43" s="23">
        <v>42</v>
      </c>
    </row>
    <row r="44" spans="1:7" x14ac:dyDescent="0.25">
      <c r="A44" s="196">
        <v>43</v>
      </c>
      <c r="B44" s="197">
        <v>3.1589465386848301E-2</v>
      </c>
      <c r="C44" s="23"/>
      <c r="D44" s="69" t="s">
        <v>243</v>
      </c>
      <c r="E44" s="23"/>
      <c r="F44" s="23">
        <v>43</v>
      </c>
      <c r="G44" s="23">
        <v>18</v>
      </c>
    </row>
    <row r="45" spans="1:7" x14ac:dyDescent="0.25">
      <c r="A45" s="196">
        <v>44</v>
      </c>
      <c r="B45" s="197">
        <v>-0.20851703055413601</v>
      </c>
      <c r="C45" s="23"/>
      <c r="D45" s="69" t="s">
        <v>243</v>
      </c>
      <c r="E45" s="23"/>
      <c r="F45" s="23">
        <v>44</v>
      </c>
      <c r="G45" s="23">
        <v>49</v>
      </c>
    </row>
    <row r="46" spans="1:7" x14ac:dyDescent="0.25">
      <c r="A46" s="196">
        <v>45</v>
      </c>
      <c r="B46" s="197">
        <v>-0.193282719357938</v>
      </c>
      <c r="C46" s="23"/>
      <c r="D46" s="69" t="s">
        <v>243</v>
      </c>
      <c r="E46" s="23"/>
      <c r="F46" s="23">
        <v>45</v>
      </c>
      <c r="G46" s="23">
        <v>15</v>
      </c>
    </row>
    <row r="47" spans="1:7" x14ac:dyDescent="0.25">
      <c r="A47" s="196">
        <v>46</v>
      </c>
      <c r="B47" s="197">
        <v>7.3929708291365099E-3</v>
      </c>
      <c r="C47" s="23"/>
      <c r="D47" s="69" t="s">
        <v>243</v>
      </c>
      <c r="E47" s="23"/>
      <c r="F47" s="23">
        <v>46</v>
      </c>
      <c r="G47" s="23">
        <v>23</v>
      </c>
    </row>
    <row r="48" spans="1:7" x14ac:dyDescent="0.25">
      <c r="A48" s="196">
        <v>47</v>
      </c>
      <c r="B48" s="197">
        <v>3.3182090711979598E-2</v>
      </c>
      <c r="C48" s="23"/>
      <c r="D48" s="69" t="s">
        <v>243</v>
      </c>
      <c r="E48" s="23"/>
      <c r="F48" s="23">
        <v>47</v>
      </c>
      <c r="G48" s="23">
        <v>22</v>
      </c>
    </row>
    <row r="49" spans="1:7" x14ac:dyDescent="0.25">
      <c r="A49" s="196">
        <v>48</v>
      </c>
      <c r="B49" s="197">
        <v>3.4746884121050099E-2</v>
      </c>
      <c r="C49" s="23"/>
      <c r="D49" s="69" t="s">
        <v>243</v>
      </c>
      <c r="E49" s="23"/>
      <c r="F49" s="23">
        <v>48</v>
      </c>
      <c r="G49" s="23">
        <v>22</v>
      </c>
    </row>
    <row r="50" spans="1:7" x14ac:dyDescent="0.25">
      <c r="A50" s="196">
        <v>49</v>
      </c>
      <c r="B50" s="197">
        <v>1.24755837710166E-2</v>
      </c>
      <c r="C50" s="23"/>
      <c r="D50" s="69" t="s">
        <v>243</v>
      </c>
      <c r="E50" s="23"/>
      <c r="F50" s="23">
        <v>49</v>
      </c>
      <c r="G50" s="23">
        <v>22</v>
      </c>
    </row>
    <row r="51" spans="1:7" x14ac:dyDescent="0.25">
      <c r="A51" s="196">
        <v>50</v>
      </c>
      <c r="B51" s="197">
        <v>7.9496742945918394E-2</v>
      </c>
      <c r="C51" s="23"/>
      <c r="D51" s="69" t="s">
        <v>243</v>
      </c>
      <c r="E51" s="23"/>
      <c r="F51" s="23">
        <v>50</v>
      </c>
      <c r="G51" s="23">
        <v>17</v>
      </c>
    </row>
    <row r="52" spans="1:7" x14ac:dyDescent="0.25">
      <c r="A52" s="196">
        <v>51</v>
      </c>
      <c r="B52" s="197">
        <v>7.1177081559031102E-2</v>
      </c>
      <c r="C52" s="23"/>
      <c r="D52" s="69" t="s">
        <v>243</v>
      </c>
      <c r="E52" s="23"/>
      <c r="F52" s="23">
        <v>51</v>
      </c>
      <c r="G52" s="23">
        <v>21</v>
      </c>
    </row>
    <row r="53" spans="1:7" x14ac:dyDescent="0.25">
      <c r="A53" s="196">
        <v>52</v>
      </c>
      <c r="B53" s="197">
        <v>0.22564026170805099</v>
      </c>
      <c r="C53" s="23"/>
      <c r="D53" s="69" t="s">
        <v>243</v>
      </c>
      <c r="E53" s="23"/>
      <c r="F53" s="23">
        <v>52</v>
      </c>
      <c r="G53" s="23">
        <v>24</v>
      </c>
    </row>
    <row r="54" spans="1:7" x14ac:dyDescent="0.25">
      <c r="A54" s="196">
        <v>53</v>
      </c>
      <c r="B54" s="197">
        <v>8.2747004740502894E-2</v>
      </c>
      <c r="C54" s="23"/>
      <c r="D54" s="69" t="s">
        <v>243</v>
      </c>
      <c r="E54" s="23"/>
      <c r="F54" s="23">
        <v>53</v>
      </c>
      <c r="G54" s="23">
        <v>19</v>
      </c>
    </row>
    <row r="55" spans="1:7" x14ac:dyDescent="0.25">
      <c r="A55" s="196">
        <v>54</v>
      </c>
      <c r="B55" s="197">
        <v>3.5072903228028397E-2</v>
      </c>
      <c r="C55" s="23"/>
      <c r="D55" s="69" t="s">
        <v>243</v>
      </c>
      <c r="E55" s="23"/>
      <c r="F55" s="23">
        <v>54</v>
      </c>
      <c r="G55" s="23">
        <v>18</v>
      </c>
    </row>
    <row r="56" spans="1:7" x14ac:dyDescent="0.25">
      <c r="A56" s="196">
        <v>55</v>
      </c>
      <c r="B56" s="197">
        <v>7.8092183607831905E-2</v>
      </c>
      <c r="C56" s="23"/>
      <c r="D56" s="69" t="s">
        <v>243</v>
      </c>
      <c r="E56" s="23"/>
      <c r="F56" s="23">
        <v>55</v>
      </c>
      <c r="G56" s="23">
        <v>39</v>
      </c>
    </row>
    <row r="57" spans="1:7" x14ac:dyDescent="0.25">
      <c r="A57" s="196">
        <v>56</v>
      </c>
      <c r="B57" s="197">
        <v>6.6647061474741004E-2</v>
      </c>
      <c r="C57" s="23"/>
      <c r="D57" s="69" t="s">
        <v>243</v>
      </c>
      <c r="E57" s="23"/>
      <c r="F57" s="23">
        <v>56</v>
      </c>
      <c r="G57" s="23">
        <v>9</v>
      </c>
    </row>
    <row r="58" spans="1:7" x14ac:dyDescent="0.25">
      <c r="A58" s="196">
        <v>57</v>
      </c>
      <c r="B58" s="197">
        <v>-0.21065385759020999</v>
      </c>
      <c r="C58" s="23"/>
      <c r="D58" s="69" t="s">
        <v>243</v>
      </c>
      <c r="E58" s="23"/>
      <c r="F58" s="23">
        <v>57</v>
      </c>
      <c r="G58" s="23">
        <v>10</v>
      </c>
    </row>
    <row r="59" spans="1:7" x14ac:dyDescent="0.25">
      <c r="A59" s="196">
        <v>58</v>
      </c>
      <c r="B59" s="197">
        <v>-1.1353425658389101E-2</v>
      </c>
      <c r="C59" s="23"/>
      <c r="D59" s="69" t="s">
        <v>243</v>
      </c>
      <c r="E59" s="23"/>
      <c r="F59" s="23">
        <v>58</v>
      </c>
      <c r="G59" s="23">
        <v>16</v>
      </c>
    </row>
    <row r="60" spans="1:7" x14ac:dyDescent="0.25">
      <c r="A60" s="196">
        <v>59</v>
      </c>
      <c r="B60" s="197">
        <v>-8.8313419765499807E-2</v>
      </c>
      <c r="C60" s="23"/>
      <c r="D60" s="69" t="s">
        <v>243</v>
      </c>
      <c r="E60" s="23"/>
      <c r="F60" s="23">
        <v>59</v>
      </c>
      <c r="G60" s="23">
        <v>16</v>
      </c>
    </row>
    <row r="61" spans="1:7" x14ac:dyDescent="0.25">
      <c r="A61" s="196">
        <v>60</v>
      </c>
      <c r="B61" s="197">
        <v>-0.17107105136731501</v>
      </c>
      <c r="C61" s="23"/>
      <c r="D61" s="69" t="s">
        <v>243</v>
      </c>
      <c r="E61" s="23"/>
      <c r="F61" s="23">
        <v>60</v>
      </c>
      <c r="G61" s="23">
        <v>11</v>
      </c>
    </row>
    <row r="62" spans="1:7" x14ac:dyDescent="0.25">
      <c r="A62" s="196">
        <v>61</v>
      </c>
      <c r="B62" s="197">
        <v>2.7442583645372699E-2</v>
      </c>
      <c r="C62" s="23"/>
      <c r="D62" s="69" t="s">
        <v>243</v>
      </c>
      <c r="E62" s="23"/>
      <c r="F62" s="23">
        <v>61</v>
      </c>
      <c r="G62" s="23">
        <v>14</v>
      </c>
    </row>
    <row r="63" spans="1:7" x14ac:dyDescent="0.25">
      <c r="A63" s="196">
        <v>62</v>
      </c>
      <c r="B63" s="197">
        <v>6.8133372905093997E-2</v>
      </c>
      <c r="C63" s="23"/>
      <c r="D63" s="69" t="s">
        <v>243</v>
      </c>
      <c r="E63" s="23"/>
      <c r="F63" s="23">
        <v>62</v>
      </c>
      <c r="G63" s="23">
        <v>33</v>
      </c>
    </row>
    <row r="64" spans="1:7" x14ac:dyDescent="0.25">
      <c r="A64" s="196">
        <v>63</v>
      </c>
      <c r="B64" s="197">
        <v>5.2673051374871299E-2</v>
      </c>
      <c r="C64" s="23"/>
      <c r="D64" s="69" t="s">
        <v>243</v>
      </c>
      <c r="E64" s="23"/>
      <c r="F64" s="23">
        <v>63</v>
      </c>
      <c r="G64" s="23">
        <v>38</v>
      </c>
    </row>
    <row r="65" spans="1:7" x14ac:dyDescent="0.25">
      <c r="A65" s="196">
        <v>64</v>
      </c>
      <c r="B65" s="197">
        <v>0.35964306344035202</v>
      </c>
      <c r="C65" s="23"/>
      <c r="D65" s="69" t="s">
        <v>243</v>
      </c>
      <c r="E65" s="23"/>
      <c r="F65" s="23">
        <v>64</v>
      </c>
      <c r="G65" s="23">
        <v>105</v>
      </c>
    </row>
    <row r="66" spans="1:7" x14ac:dyDescent="0.25">
      <c r="A66" s="196">
        <v>65</v>
      </c>
      <c r="B66" s="197">
        <v>0.173719796382755</v>
      </c>
      <c r="C66" s="23"/>
      <c r="D66" s="69" t="s">
        <v>243</v>
      </c>
      <c r="E66" s="23"/>
      <c r="F66" s="23">
        <v>65</v>
      </c>
      <c r="G66" s="23">
        <v>14</v>
      </c>
    </row>
    <row r="67" spans="1:7" x14ac:dyDescent="0.25">
      <c r="A67" s="196">
        <v>66</v>
      </c>
      <c r="B67" s="197">
        <v>0.15348352556829301</v>
      </c>
      <c r="C67" s="23"/>
      <c r="D67" s="69" t="s">
        <v>243</v>
      </c>
      <c r="E67" s="23"/>
      <c r="F67" s="23">
        <v>66</v>
      </c>
      <c r="G67" s="23">
        <v>10</v>
      </c>
    </row>
    <row r="68" spans="1:7" x14ac:dyDescent="0.25">
      <c r="A68" s="196">
        <v>67</v>
      </c>
      <c r="B68" s="197">
        <v>0.113725895620454</v>
      </c>
      <c r="C68" s="23"/>
      <c r="D68" s="69" t="s">
        <v>243</v>
      </c>
      <c r="E68" s="23"/>
      <c r="F68" s="23">
        <v>67</v>
      </c>
      <c r="G68" s="23">
        <v>34</v>
      </c>
    </row>
    <row r="69" spans="1:7" x14ac:dyDescent="0.25">
      <c r="A69" s="196">
        <v>68</v>
      </c>
      <c r="B69" s="197">
        <v>8.2359886847460803E-2</v>
      </c>
      <c r="C69" s="23"/>
      <c r="D69" s="69" t="s">
        <v>243</v>
      </c>
      <c r="E69" s="23"/>
      <c r="F69" s="23">
        <v>68</v>
      </c>
      <c r="G69" s="23">
        <v>9</v>
      </c>
    </row>
    <row r="70" spans="1:7" x14ac:dyDescent="0.25">
      <c r="A70" s="196">
        <v>69</v>
      </c>
      <c r="B70" s="197">
        <v>7.2563631649440505E-2</v>
      </c>
      <c r="C70" s="23"/>
      <c r="D70" s="69" t="s">
        <v>243</v>
      </c>
      <c r="E70" s="23"/>
      <c r="F70" s="23">
        <v>69</v>
      </c>
      <c r="G70" s="23">
        <v>10</v>
      </c>
    </row>
    <row r="71" spans="1:7" x14ac:dyDescent="0.25">
      <c r="A71" s="196">
        <v>70</v>
      </c>
      <c r="B71" s="197">
        <v>2.1561686618896101E-2</v>
      </c>
      <c r="C71" s="23"/>
      <c r="D71" s="69" t="s">
        <v>243</v>
      </c>
      <c r="E71" s="23"/>
      <c r="F71" s="23">
        <v>70</v>
      </c>
      <c r="G71" s="23">
        <v>19</v>
      </c>
    </row>
    <row r="72" spans="1:7" x14ac:dyDescent="0.25">
      <c r="A72" s="196">
        <v>71</v>
      </c>
      <c r="B72" s="197">
        <v>6.5034613405162298E-2</v>
      </c>
      <c r="C72" s="23"/>
      <c r="D72" s="69" t="s">
        <v>243</v>
      </c>
      <c r="E72" s="23"/>
      <c r="F72" s="23">
        <v>71</v>
      </c>
      <c r="G72" s="23">
        <v>20</v>
      </c>
    </row>
    <row r="73" spans="1:7" x14ac:dyDescent="0.25">
      <c r="A73" s="196">
        <v>72</v>
      </c>
      <c r="B73" s="197">
        <v>8.6503426966940494E-2</v>
      </c>
      <c r="C73" s="23"/>
      <c r="D73" s="69" t="s">
        <v>243</v>
      </c>
      <c r="E73" s="23"/>
      <c r="F73" s="23">
        <v>72</v>
      </c>
      <c r="G73" s="23">
        <v>13</v>
      </c>
    </row>
    <row r="74" spans="1:7" x14ac:dyDescent="0.25">
      <c r="A74" s="196">
        <v>73</v>
      </c>
      <c r="B74" s="197">
        <v>-0.15023230441413199</v>
      </c>
      <c r="C74" s="23"/>
      <c r="D74" s="69" t="s">
        <v>243</v>
      </c>
      <c r="E74" s="23"/>
      <c r="F74" s="23">
        <v>73</v>
      </c>
      <c r="G74" s="23">
        <v>40</v>
      </c>
    </row>
    <row r="75" spans="1:7" x14ac:dyDescent="0.25">
      <c r="A75" s="196">
        <v>74</v>
      </c>
      <c r="B75" s="197">
        <v>-0.14028085858147099</v>
      </c>
      <c r="C75" s="23"/>
      <c r="D75" s="69" t="s">
        <v>243</v>
      </c>
      <c r="E75" s="23"/>
      <c r="F75" s="23">
        <v>74</v>
      </c>
      <c r="G75" s="23">
        <v>13</v>
      </c>
    </row>
    <row r="76" spans="1:7" x14ac:dyDescent="0.25">
      <c r="A76" s="196">
        <v>75</v>
      </c>
      <c r="B76" s="197">
        <v>-0.17211682002499601</v>
      </c>
      <c r="C76" s="23"/>
      <c r="D76" s="69" t="s">
        <v>243</v>
      </c>
      <c r="E76" s="23"/>
      <c r="F76" s="23">
        <v>75</v>
      </c>
      <c r="G76" s="23">
        <v>23</v>
      </c>
    </row>
    <row r="77" spans="1:7" x14ac:dyDescent="0.25">
      <c r="A77" s="196">
        <v>76</v>
      </c>
      <c r="B77" s="197">
        <v>-4.35297032661075E-2</v>
      </c>
      <c r="C77" s="23"/>
      <c r="D77" s="69" t="s">
        <v>243</v>
      </c>
      <c r="E77" s="23"/>
      <c r="F77" s="23">
        <v>76</v>
      </c>
      <c r="G77" s="23">
        <v>42</v>
      </c>
    </row>
    <row r="78" spans="1:7" x14ac:dyDescent="0.25">
      <c r="A78" s="196">
        <v>77</v>
      </c>
      <c r="B78" s="197">
        <v>8.2839499239113601E-2</v>
      </c>
      <c r="C78" s="23"/>
      <c r="D78" s="69" t="s">
        <v>243</v>
      </c>
      <c r="E78" s="23"/>
      <c r="F78" s="23">
        <v>77</v>
      </c>
      <c r="G78" s="23">
        <v>4</v>
      </c>
    </row>
    <row r="79" spans="1:7" x14ac:dyDescent="0.25">
      <c r="A79" s="196">
        <v>78</v>
      </c>
      <c r="B79" s="197">
        <v>-0.42201700968257599</v>
      </c>
      <c r="C79" s="23"/>
      <c r="D79" s="69" t="s">
        <v>243</v>
      </c>
      <c r="E79" s="23"/>
      <c r="F79" s="23">
        <v>78</v>
      </c>
      <c r="G79" s="23">
        <v>15</v>
      </c>
    </row>
    <row r="80" spans="1:7" x14ac:dyDescent="0.25">
      <c r="A80" s="196">
        <v>79</v>
      </c>
      <c r="B80" s="197">
        <v>-1.12276963775706</v>
      </c>
      <c r="C80" s="23"/>
      <c r="D80" s="69" t="s">
        <v>243</v>
      </c>
      <c r="E80" s="23"/>
      <c r="F80" s="23">
        <v>79</v>
      </c>
      <c r="G80" s="23">
        <v>9</v>
      </c>
    </row>
    <row r="81" spans="1:7" x14ac:dyDescent="0.25">
      <c r="A81" s="196">
        <v>80</v>
      </c>
      <c r="B81" s="197">
        <v>-0.18220500678038201</v>
      </c>
      <c r="C81" s="23"/>
      <c r="D81" s="69" t="s">
        <v>243</v>
      </c>
      <c r="E81" s="23"/>
      <c r="F81" s="23">
        <v>80</v>
      </c>
      <c r="G81" s="23">
        <v>18</v>
      </c>
    </row>
    <row r="82" spans="1:7" x14ac:dyDescent="0.25">
      <c r="A82" s="196">
        <v>81</v>
      </c>
      <c r="B82" s="197">
        <v>0.636622275061831</v>
      </c>
      <c r="C82" s="23"/>
      <c r="D82" s="69" t="s">
        <v>243</v>
      </c>
      <c r="E82" s="23"/>
      <c r="F82" s="23">
        <v>81</v>
      </c>
      <c r="G82" s="23">
        <v>15</v>
      </c>
    </row>
    <row r="83" spans="1:7" x14ac:dyDescent="0.25">
      <c r="A83" s="196">
        <v>82</v>
      </c>
      <c r="B83" s="197">
        <v>0.41226230066762998</v>
      </c>
      <c r="C83" s="23"/>
      <c r="D83" s="69" t="s">
        <v>243</v>
      </c>
      <c r="E83" s="23"/>
      <c r="F83" s="23">
        <v>82</v>
      </c>
      <c r="G83" s="23">
        <v>10</v>
      </c>
    </row>
    <row r="84" spans="1:7" x14ac:dyDescent="0.25">
      <c r="A84" s="196">
        <v>83</v>
      </c>
      <c r="B84" s="197">
        <v>0.152706298465971</v>
      </c>
      <c r="C84" s="23"/>
      <c r="D84" s="69" t="s">
        <v>243</v>
      </c>
      <c r="E84" s="23"/>
      <c r="F84" s="23">
        <v>83</v>
      </c>
      <c r="G84" s="23">
        <v>13</v>
      </c>
    </row>
    <row r="85" spans="1:7" x14ac:dyDescent="0.25">
      <c r="A85" s="196">
        <v>84</v>
      </c>
      <c r="B85" s="197">
        <v>0.21682983936920699</v>
      </c>
      <c r="C85" s="23"/>
      <c r="D85" s="69" t="s">
        <v>243</v>
      </c>
      <c r="E85" s="23"/>
      <c r="F85" s="23">
        <v>84</v>
      </c>
      <c r="G85" s="23">
        <v>21</v>
      </c>
    </row>
    <row r="86" spans="1:7" x14ac:dyDescent="0.25">
      <c r="A86" s="196">
        <v>85</v>
      </c>
      <c r="B86" s="197">
        <v>9.8628701268035801E-2</v>
      </c>
      <c r="C86" s="23"/>
      <c r="D86" s="69" t="s">
        <v>243</v>
      </c>
      <c r="E86" s="23"/>
      <c r="F86" s="23">
        <v>85</v>
      </c>
      <c r="G86" s="23">
        <v>27</v>
      </c>
    </row>
    <row r="87" spans="1:7" x14ac:dyDescent="0.25">
      <c r="A87" s="196">
        <v>86</v>
      </c>
      <c r="B87" s="197">
        <v>9.9141654321376102E-2</v>
      </c>
      <c r="C87" s="23"/>
      <c r="D87" s="69" t="s">
        <v>243</v>
      </c>
      <c r="E87" s="23"/>
      <c r="F87" s="23">
        <v>86</v>
      </c>
      <c r="G87" s="23">
        <v>11</v>
      </c>
    </row>
    <row r="88" spans="1:7" x14ac:dyDescent="0.25">
      <c r="A88" s="196">
        <v>87</v>
      </c>
      <c r="B88" s="197">
        <v>-2.5517983618143298</v>
      </c>
      <c r="C88" s="23"/>
      <c r="D88" s="69" t="s">
        <v>243</v>
      </c>
      <c r="E88" s="23"/>
      <c r="F88" s="23">
        <v>87</v>
      </c>
      <c r="G88" s="23">
        <v>35</v>
      </c>
    </row>
    <row r="89" spans="1:7" x14ac:dyDescent="0.25">
      <c r="A89" s="196">
        <v>88</v>
      </c>
      <c r="B89" s="197">
        <v>0.70645594049804505</v>
      </c>
      <c r="C89" s="23"/>
      <c r="D89" s="69" t="s">
        <v>243</v>
      </c>
      <c r="E89" s="23"/>
      <c r="F89" s="23">
        <v>88</v>
      </c>
      <c r="G89" s="23">
        <v>12</v>
      </c>
    </row>
    <row r="90" spans="1:7" x14ac:dyDescent="0.25">
      <c r="A90" s="196">
        <v>89</v>
      </c>
      <c r="B90" s="197">
        <v>0.332090595844378</v>
      </c>
      <c r="C90" s="23"/>
      <c r="D90" s="69" t="s">
        <v>243</v>
      </c>
      <c r="E90" s="23"/>
      <c r="F90" s="23">
        <v>89</v>
      </c>
      <c r="G90" s="23">
        <v>7</v>
      </c>
    </row>
    <row r="91" spans="1:7" x14ac:dyDescent="0.25">
      <c r="A91" s="196">
        <v>90</v>
      </c>
      <c r="B91" s="197">
        <v>0.20974648627629999</v>
      </c>
      <c r="C91" s="23"/>
      <c r="D91" s="69" t="s">
        <v>243</v>
      </c>
      <c r="E91" s="23"/>
      <c r="F91" s="23">
        <v>90</v>
      </c>
      <c r="G91" s="23">
        <v>8</v>
      </c>
    </row>
    <row r="92" spans="1:7" x14ac:dyDescent="0.25">
      <c r="A92" s="196">
        <v>91</v>
      </c>
      <c r="B92" s="197">
        <v>7.3962806711013504E-2</v>
      </c>
      <c r="C92" s="23"/>
      <c r="D92" s="69" t="s">
        <v>243</v>
      </c>
      <c r="E92" s="23"/>
      <c r="F92" s="23">
        <v>91</v>
      </c>
      <c r="G92" s="23">
        <v>29</v>
      </c>
    </row>
    <row r="93" spans="1:7" x14ac:dyDescent="0.25">
      <c r="A93" s="196">
        <v>92</v>
      </c>
      <c r="B93" s="197">
        <v>-5.4225284019895598E-2</v>
      </c>
      <c r="C93" s="23"/>
      <c r="D93" s="69" t="s">
        <v>243</v>
      </c>
      <c r="E93" s="23"/>
      <c r="F93" s="23">
        <v>92</v>
      </c>
      <c r="G93" s="23">
        <v>22</v>
      </c>
    </row>
    <row r="94" spans="1:7" x14ac:dyDescent="0.25">
      <c r="A94" s="196">
        <v>93</v>
      </c>
      <c r="B94" s="197">
        <v>-4.1625829361687898E-2</v>
      </c>
      <c r="C94" s="23"/>
      <c r="D94" s="69" t="s">
        <v>243</v>
      </c>
      <c r="E94" s="23"/>
      <c r="F94" s="23">
        <v>93</v>
      </c>
      <c r="G94" s="23">
        <v>25</v>
      </c>
    </row>
    <row r="95" spans="1:7" x14ac:dyDescent="0.25">
      <c r="A95" s="196">
        <v>94</v>
      </c>
      <c r="B95" s="197">
        <v>1.6172381566872E-2</v>
      </c>
      <c r="C95" s="23"/>
      <c r="D95" s="69" t="s">
        <v>243</v>
      </c>
      <c r="E95" s="23"/>
      <c r="F95" s="23">
        <v>94</v>
      </c>
      <c r="G95" s="23">
        <v>24</v>
      </c>
    </row>
    <row r="96" spans="1:7" x14ac:dyDescent="0.25">
      <c r="A96" s="196">
        <v>95</v>
      </c>
      <c r="B96" s="197">
        <v>0.86594360831986705</v>
      </c>
      <c r="C96" s="23"/>
      <c r="D96" s="69" t="s">
        <v>243</v>
      </c>
      <c r="E96" s="23"/>
      <c r="F96" s="23">
        <v>95</v>
      </c>
      <c r="G96" s="23">
        <v>282</v>
      </c>
    </row>
    <row r="97" spans="1:7" x14ac:dyDescent="0.25">
      <c r="A97" s="196">
        <v>96</v>
      </c>
      <c r="B97" s="197">
        <v>0.13010748632788699</v>
      </c>
      <c r="C97" s="23"/>
      <c r="D97" s="69" t="s">
        <v>243</v>
      </c>
      <c r="E97" s="23"/>
      <c r="F97" s="23">
        <v>96</v>
      </c>
      <c r="G97" s="23">
        <v>58</v>
      </c>
    </row>
    <row r="98" spans="1:7" x14ac:dyDescent="0.25">
      <c r="A98" s="196">
        <v>97</v>
      </c>
      <c r="B98" s="197">
        <v>0.63920555685979596</v>
      </c>
      <c r="C98" s="23"/>
      <c r="D98" s="69" t="s">
        <v>243</v>
      </c>
      <c r="E98" s="23"/>
      <c r="F98" s="23">
        <v>97</v>
      </c>
      <c r="G98" s="23">
        <v>14</v>
      </c>
    </row>
    <row r="99" spans="1:7" x14ac:dyDescent="0.25">
      <c r="A99" s="196">
        <v>98</v>
      </c>
      <c r="B99" s="197">
        <v>0.424532488308624</v>
      </c>
      <c r="C99" s="23"/>
      <c r="D99" s="69" t="s">
        <v>243</v>
      </c>
      <c r="E99" s="23"/>
      <c r="F99" s="23">
        <v>98</v>
      </c>
      <c r="G99" s="23">
        <v>19</v>
      </c>
    </row>
    <row r="100" spans="1:7" x14ac:dyDescent="0.25">
      <c r="A100" s="196">
        <v>99</v>
      </c>
      <c r="B100" s="197">
        <v>0.37609662994925003</v>
      </c>
      <c r="C100" s="23"/>
      <c r="D100" s="69" t="s">
        <v>243</v>
      </c>
      <c r="E100" s="23"/>
      <c r="F100" s="23">
        <v>99</v>
      </c>
      <c r="G100" s="23">
        <v>7</v>
      </c>
    </row>
    <row r="101" spans="1:7" x14ac:dyDescent="0.25">
      <c r="A101" s="196">
        <v>100</v>
      </c>
      <c r="B101" s="197">
        <v>0.31352389107701001</v>
      </c>
      <c r="C101" s="23"/>
      <c r="D101" s="69" t="s">
        <v>243</v>
      </c>
      <c r="E101" s="23"/>
      <c r="F101" s="23">
        <v>100</v>
      </c>
      <c r="G101" s="23">
        <v>40</v>
      </c>
    </row>
    <row r="102" spans="1:7" x14ac:dyDescent="0.25">
      <c r="A102" s="196">
        <v>101</v>
      </c>
      <c r="B102" s="197">
        <v>0.233737312842345</v>
      </c>
      <c r="C102" s="23"/>
      <c r="D102" s="69" t="s">
        <v>243</v>
      </c>
      <c r="E102" s="23"/>
      <c r="F102" s="23">
        <v>101</v>
      </c>
      <c r="G102" s="23">
        <v>20</v>
      </c>
    </row>
    <row r="103" spans="1:7" x14ac:dyDescent="0.25">
      <c r="A103" s="196">
        <v>102</v>
      </c>
      <c r="B103" s="197">
        <v>5.81311829169186E-2</v>
      </c>
      <c r="C103" s="23"/>
      <c r="D103" s="69" t="s">
        <v>243</v>
      </c>
      <c r="E103" s="23"/>
      <c r="F103" s="23">
        <v>102</v>
      </c>
      <c r="G103" s="23">
        <v>29</v>
      </c>
    </row>
    <row r="104" spans="1:7" x14ac:dyDescent="0.25">
      <c r="A104" s="196">
        <v>103</v>
      </c>
      <c r="B104" s="197">
        <v>2.2365283818091101E-2</v>
      </c>
      <c r="C104" s="23"/>
      <c r="D104" s="69" t="s">
        <v>243</v>
      </c>
      <c r="E104" s="23"/>
      <c r="F104" s="23">
        <v>103</v>
      </c>
      <c r="G104" s="23">
        <v>15</v>
      </c>
    </row>
    <row r="105" spans="1:7" x14ac:dyDescent="0.25">
      <c r="A105" s="196">
        <v>104</v>
      </c>
      <c r="B105" s="197">
        <v>2.44909099656558E-2</v>
      </c>
      <c r="C105" s="23"/>
      <c r="D105" s="69" t="s">
        <v>243</v>
      </c>
      <c r="E105" s="23"/>
      <c r="F105" s="23">
        <v>104</v>
      </c>
      <c r="G105" s="23">
        <v>13</v>
      </c>
    </row>
    <row r="106" spans="1:7" x14ac:dyDescent="0.25">
      <c r="A106" s="196">
        <v>105</v>
      </c>
      <c r="B106" s="197">
        <v>9.2418481176005196E-4</v>
      </c>
      <c r="C106" s="23"/>
      <c r="D106" s="69" t="s">
        <v>243</v>
      </c>
      <c r="E106" s="23"/>
      <c r="F106" s="23">
        <v>105</v>
      </c>
      <c r="G106" s="23">
        <v>13</v>
      </c>
    </row>
    <row r="107" spans="1:7" x14ac:dyDescent="0.25">
      <c r="A107" s="196">
        <v>106</v>
      </c>
      <c r="B107" s="197">
        <v>0.369288166921656</v>
      </c>
      <c r="C107" s="23"/>
      <c r="D107" s="69" t="s">
        <v>243</v>
      </c>
      <c r="E107" s="23"/>
      <c r="F107" s="23">
        <v>106</v>
      </c>
      <c r="G107" s="23">
        <v>23</v>
      </c>
    </row>
    <row r="108" spans="1:7" x14ac:dyDescent="0.25">
      <c r="A108" s="196">
        <v>107</v>
      </c>
      <c r="B108" s="197">
        <v>0.15711307298396299</v>
      </c>
      <c r="C108" s="23"/>
      <c r="D108" s="69" t="s">
        <v>243</v>
      </c>
      <c r="E108" s="23"/>
      <c r="F108" s="23">
        <v>107</v>
      </c>
      <c r="G108" s="23">
        <v>13</v>
      </c>
    </row>
    <row r="109" spans="1:7" x14ac:dyDescent="0.25">
      <c r="A109" s="196">
        <v>108</v>
      </c>
      <c r="B109" s="197">
        <v>0.26778463176724598</v>
      </c>
      <c r="C109" s="23"/>
      <c r="D109" s="69" t="s">
        <v>243</v>
      </c>
      <c r="E109" s="23"/>
      <c r="F109" s="23">
        <v>108</v>
      </c>
      <c r="G109" s="23">
        <v>15</v>
      </c>
    </row>
    <row r="110" spans="1:7" x14ac:dyDescent="0.25">
      <c r="A110" s="196">
        <v>109</v>
      </c>
      <c r="B110" s="197">
        <v>0.22602382912952401</v>
      </c>
      <c r="C110" s="23"/>
      <c r="D110" s="69" t="s">
        <v>243</v>
      </c>
      <c r="E110" s="23"/>
      <c r="F110" s="23">
        <v>109</v>
      </c>
      <c r="G110" s="23">
        <v>13</v>
      </c>
    </row>
    <row r="111" spans="1:7" x14ac:dyDescent="0.25">
      <c r="A111" s="196">
        <v>110</v>
      </c>
      <c r="B111" s="197">
        <v>0.27287302775563499</v>
      </c>
      <c r="C111" s="23"/>
      <c r="D111" s="69" t="s">
        <v>243</v>
      </c>
      <c r="E111" s="23"/>
      <c r="F111" s="23">
        <v>110</v>
      </c>
      <c r="G111" s="23">
        <v>8</v>
      </c>
    </row>
    <row r="112" spans="1:7" x14ac:dyDescent="0.25">
      <c r="A112" s="196">
        <v>111</v>
      </c>
      <c r="B112" s="197">
        <v>0.20409515225318101</v>
      </c>
      <c r="C112" s="23"/>
      <c r="D112" s="69" t="s">
        <v>243</v>
      </c>
      <c r="E112" s="23"/>
      <c r="F112" s="23">
        <v>111</v>
      </c>
      <c r="G112" s="23">
        <v>29</v>
      </c>
    </row>
    <row r="113" spans="1:7" x14ac:dyDescent="0.25">
      <c r="A113" s="196">
        <v>112</v>
      </c>
      <c r="B113" s="197">
        <v>0.204120601266091</v>
      </c>
      <c r="C113" s="23"/>
      <c r="D113" s="69" t="s">
        <v>243</v>
      </c>
      <c r="E113" s="23"/>
      <c r="F113" s="23">
        <v>112</v>
      </c>
      <c r="G113" s="23">
        <v>11</v>
      </c>
    </row>
    <row r="114" spans="1:7" x14ac:dyDescent="0.25">
      <c r="A114" s="196">
        <v>113</v>
      </c>
      <c r="B114" s="197">
        <v>0.190870971669651</v>
      </c>
      <c r="C114" s="23"/>
      <c r="D114" s="69" t="s">
        <v>243</v>
      </c>
      <c r="E114" s="23"/>
      <c r="F114" s="23">
        <v>113</v>
      </c>
      <c r="G114" s="23">
        <v>19</v>
      </c>
    </row>
    <row r="115" spans="1:7" x14ac:dyDescent="0.25">
      <c r="A115" s="196">
        <v>114</v>
      </c>
      <c r="B115" s="197">
        <v>0.16049160729686199</v>
      </c>
      <c r="C115" s="23"/>
      <c r="D115" s="69" t="s">
        <v>243</v>
      </c>
      <c r="E115" s="23"/>
      <c r="F115" s="23">
        <v>114</v>
      </c>
      <c r="G115" s="23">
        <v>28</v>
      </c>
    </row>
    <row r="116" spans="1:7" x14ac:dyDescent="0.25">
      <c r="A116" s="196">
        <v>115</v>
      </c>
      <c r="B116" s="197">
        <v>0.204139367520835</v>
      </c>
      <c r="C116" s="23"/>
      <c r="D116" s="69" t="s">
        <v>243</v>
      </c>
      <c r="E116" s="23"/>
      <c r="F116" s="23">
        <v>115</v>
      </c>
      <c r="G116" s="23">
        <v>23</v>
      </c>
    </row>
    <row r="117" spans="1:7" x14ac:dyDescent="0.25">
      <c r="A117" s="196">
        <v>116</v>
      </c>
      <c r="B117" s="197">
        <v>0.116531997430582</v>
      </c>
      <c r="C117" s="23"/>
      <c r="D117" s="69" t="s">
        <v>243</v>
      </c>
      <c r="E117" s="23"/>
      <c r="F117" s="23">
        <v>116</v>
      </c>
      <c r="G117" s="23">
        <v>8</v>
      </c>
    </row>
    <row r="118" spans="1:7" x14ac:dyDescent="0.25">
      <c r="A118" s="196">
        <v>117</v>
      </c>
      <c r="B118" s="197">
        <v>-9.4952918475441198E-2</v>
      </c>
      <c r="C118" s="23"/>
      <c r="D118" s="69" t="s">
        <v>243</v>
      </c>
      <c r="E118" s="23"/>
      <c r="F118" s="23">
        <v>117</v>
      </c>
      <c r="G118" s="23">
        <v>27</v>
      </c>
    </row>
    <row r="119" spans="1:7" x14ac:dyDescent="0.25">
      <c r="A119" s="196">
        <v>118</v>
      </c>
      <c r="B119" s="197">
        <v>-0.117336246621526</v>
      </c>
      <c r="C119" s="23"/>
      <c r="D119" s="69" t="s">
        <v>243</v>
      </c>
      <c r="E119" s="23"/>
      <c r="F119" s="23">
        <v>118</v>
      </c>
      <c r="G119" s="23">
        <v>24</v>
      </c>
    </row>
    <row r="120" spans="1:7" x14ac:dyDescent="0.25">
      <c r="A120" s="196">
        <v>119</v>
      </c>
      <c r="B120" s="197">
        <v>8.5690381711734098E-3</v>
      </c>
      <c r="C120" s="23"/>
      <c r="D120" s="69" t="s">
        <v>243</v>
      </c>
      <c r="E120" s="23"/>
      <c r="F120" s="23">
        <v>119</v>
      </c>
      <c r="G120" s="23">
        <v>14</v>
      </c>
    </row>
    <row r="121" spans="1:7" x14ac:dyDescent="0.25">
      <c r="A121" s="196">
        <v>120</v>
      </c>
      <c r="B121" s="197">
        <v>-7.8532346775627995E-2</v>
      </c>
      <c r="C121" s="23"/>
      <c r="D121" s="69" t="s">
        <v>243</v>
      </c>
      <c r="E121" s="23"/>
      <c r="F121" s="23">
        <v>120</v>
      </c>
      <c r="G121" s="23">
        <v>48</v>
      </c>
    </row>
    <row r="122" spans="1:7" x14ac:dyDescent="0.25">
      <c r="A122" s="196">
        <v>121</v>
      </c>
      <c r="B122" s="197">
        <v>-0.13046018256786299</v>
      </c>
      <c r="C122" s="23"/>
      <c r="D122" s="69" t="s">
        <v>243</v>
      </c>
      <c r="E122" s="23"/>
      <c r="F122" s="23">
        <v>121</v>
      </c>
      <c r="G122" s="23">
        <v>7</v>
      </c>
    </row>
    <row r="123" spans="1:7" x14ac:dyDescent="0.25">
      <c r="A123" s="196">
        <v>122</v>
      </c>
      <c r="B123" s="197">
        <v>3.4576250143352201E-2</v>
      </c>
      <c r="C123" s="23"/>
      <c r="D123" s="69" t="s">
        <v>243</v>
      </c>
      <c r="E123" s="23"/>
      <c r="F123" s="23">
        <v>122</v>
      </c>
      <c r="G123" s="23">
        <v>17</v>
      </c>
    </row>
    <row r="124" spans="1:7" x14ac:dyDescent="0.25">
      <c r="A124" s="196">
        <v>123</v>
      </c>
      <c r="B124" s="197">
        <v>1.5710711427949001E-2</v>
      </c>
      <c r="C124" s="23"/>
      <c r="D124" s="69" t="s">
        <v>243</v>
      </c>
      <c r="E124" s="23"/>
      <c r="F124" s="23">
        <v>123</v>
      </c>
      <c r="G124" s="23">
        <v>12</v>
      </c>
    </row>
    <row r="125" spans="1:7" x14ac:dyDescent="0.25">
      <c r="A125" s="196">
        <v>124</v>
      </c>
      <c r="B125" s="197">
        <v>0.151489596069799</v>
      </c>
      <c r="C125" s="23"/>
      <c r="D125" s="69" t="s">
        <v>243</v>
      </c>
      <c r="E125" s="23"/>
      <c r="F125" s="23">
        <v>124</v>
      </c>
      <c r="G125" s="23">
        <v>10</v>
      </c>
    </row>
    <row r="126" spans="1:7" x14ac:dyDescent="0.25">
      <c r="A126" s="196">
        <v>125</v>
      </c>
      <c r="B126" s="197">
        <v>0.20636258542672101</v>
      </c>
      <c r="C126" s="23"/>
      <c r="D126" s="69" t="s">
        <v>243</v>
      </c>
      <c r="E126" s="23"/>
      <c r="F126" s="23">
        <v>125</v>
      </c>
      <c r="G126" s="23">
        <v>14</v>
      </c>
    </row>
    <row r="127" spans="1:7" x14ac:dyDescent="0.25">
      <c r="A127" s="196">
        <v>126</v>
      </c>
      <c r="B127" s="197">
        <v>-8.0761268302418695E-3</v>
      </c>
      <c r="C127" s="23"/>
      <c r="D127" s="69" t="s">
        <v>243</v>
      </c>
      <c r="E127" s="23"/>
      <c r="F127" s="23">
        <v>126</v>
      </c>
      <c r="G127" s="23">
        <v>15</v>
      </c>
    </row>
    <row r="128" spans="1:7" x14ac:dyDescent="0.25">
      <c r="A128" s="196">
        <v>127</v>
      </c>
      <c r="B128" s="197">
        <v>0.14038416413597399</v>
      </c>
      <c r="C128" s="23"/>
      <c r="D128" s="69" t="s">
        <v>243</v>
      </c>
      <c r="E128" s="23"/>
      <c r="F128" s="23">
        <v>127</v>
      </c>
      <c r="G128" s="23">
        <v>10</v>
      </c>
    </row>
    <row r="129" spans="1:7" x14ac:dyDescent="0.25">
      <c r="A129" s="196">
        <v>128</v>
      </c>
      <c r="B129" s="197">
        <v>8.68723499769882E-2</v>
      </c>
      <c r="C129" s="23"/>
      <c r="D129" s="69" t="s">
        <v>243</v>
      </c>
      <c r="E129" s="23"/>
      <c r="F129" s="23">
        <v>128</v>
      </c>
      <c r="G129" s="23">
        <v>16</v>
      </c>
    </row>
    <row r="130" spans="1:7" x14ac:dyDescent="0.25">
      <c r="A130" s="196">
        <v>129</v>
      </c>
      <c r="B130" s="197">
        <v>0.21460035998301399</v>
      </c>
      <c r="C130" s="23"/>
      <c r="D130" s="69" t="s">
        <v>243</v>
      </c>
      <c r="E130" s="23"/>
      <c r="F130" s="23">
        <v>129</v>
      </c>
      <c r="G130" s="23">
        <v>48</v>
      </c>
    </row>
    <row r="131" spans="1:7" x14ac:dyDescent="0.25">
      <c r="A131" s="196">
        <v>130</v>
      </c>
      <c r="B131" s="197">
        <v>4.2182558523085202E-2</v>
      </c>
      <c r="C131" s="23"/>
      <c r="D131" s="69" t="s">
        <v>243</v>
      </c>
      <c r="E131" s="23"/>
      <c r="F131" s="23">
        <v>130</v>
      </c>
      <c r="G131" s="23">
        <v>69</v>
      </c>
    </row>
    <row r="132" spans="1:7" x14ac:dyDescent="0.25">
      <c r="A132" s="196">
        <v>131</v>
      </c>
      <c r="B132" s="197">
        <v>7.5741212134738903E-2</v>
      </c>
      <c r="C132" s="23"/>
      <c r="D132" s="69" t="s">
        <v>243</v>
      </c>
      <c r="E132" s="23"/>
      <c r="F132" s="23">
        <v>131</v>
      </c>
      <c r="G132" s="23">
        <v>17</v>
      </c>
    </row>
    <row r="133" spans="1:7" x14ac:dyDescent="0.25">
      <c r="A133" s="196">
        <v>132</v>
      </c>
      <c r="B133" s="197">
        <v>0.23131875949369601</v>
      </c>
      <c r="C133" s="23"/>
      <c r="D133" s="69" t="s">
        <v>243</v>
      </c>
      <c r="E133" s="23"/>
      <c r="F133" s="23">
        <v>132</v>
      </c>
      <c r="G133" s="23">
        <v>7</v>
      </c>
    </row>
    <row r="134" spans="1:7" x14ac:dyDescent="0.25">
      <c r="A134" s="196">
        <v>133</v>
      </c>
      <c r="B134" s="197">
        <v>0.30902699565962199</v>
      </c>
      <c r="C134" s="23"/>
      <c r="D134" s="69" t="s">
        <v>243</v>
      </c>
      <c r="E134" s="23"/>
      <c r="F134" s="23">
        <v>133</v>
      </c>
      <c r="G134" s="23">
        <v>13</v>
      </c>
    </row>
    <row r="135" spans="1:7" x14ac:dyDescent="0.25">
      <c r="A135" s="196">
        <v>134</v>
      </c>
      <c r="B135" s="197">
        <v>0.21928465325451199</v>
      </c>
      <c r="C135" s="23"/>
      <c r="D135" s="69" t="s">
        <v>243</v>
      </c>
      <c r="E135" s="23"/>
      <c r="F135" s="23">
        <v>134</v>
      </c>
      <c r="G135" s="23">
        <v>8</v>
      </c>
    </row>
    <row r="136" spans="1:7" x14ac:dyDescent="0.25">
      <c r="A136" s="196">
        <v>135</v>
      </c>
      <c r="B136" s="197">
        <v>0.124715807398355</v>
      </c>
      <c r="C136" s="23"/>
      <c r="D136" s="69" t="s">
        <v>243</v>
      </c>
      <c r="E136" s="23"/>
      <c r="F136" s="23">
        <v>135</v>
      </c>
      <c r="G136" s="23">
        <v>6</v>
      </c>
    </row>
    <row r="137" spans="1:7" x14ac:dyDescent="0.25">
      <c r="A137" s="196">
        <v>136</v>
      </c>
      <c r="B137" s="197">
        <v>4.3706421570703903E-2</v>
      </c>
      <c r="C137" s="23"/>
      <c r="D137" s="69" t="s">
        <v>243</v>
      </c>
      <c r="E137" s="23"/>
      <c r="F137" s="23">
        <v>136</v>
      </c>
      <c r="G137" s="23">
        <v>12</v>
      </c>
    </row>
    <row r="138" spans="1:7" x14ac:dyDescent="0.25">
      <c r="A138" s="196">
        <v>137</v>
      </c>
      <c r="B138" s="197">
        <v>1.1178570578090701E-2</v>
      </c>
      <c r="C138" s="23"/>
      <c r="D138" s="69" t="s">
        <v>243</v>
      </c>
      <c r="E138" s="23"/>
      <c r="F138" s="23">
        <v>137</v>
      </c>
      <c r="G138" s="23">
        <v>10</v>
      </c>
    </row>
    <row r="139" spans="1:7" x14ac:dyDescent="0.25">
      <c r="A139" s="196">
        <v>138</v>
      </c>
      <c r="B139" s="197">
        <v>6.9314912132728401E-3</v>
      </c>
      <c r="C139" s="23"/>
      <c r="D139" s="69" t="s">
        <v>243</v>
      </c>
      <c r="E139" s="23"/>
      <c r="F139" s="23">
        <v>138</v>
      </c>
      <c r="G139" s="23">
        <v>15</v>
      </c>
    </row>
    <row r="140" spans="1:7" x14ac:dyDescent="0.25">
      <c r="A140" s="196">
        <v>139</v>
      </c>
      <c r="B140" s="197">
        <v>-9.5172367709450895E-2</v>
      </c>
      <c r="C140" s="23"/>
      <c r="D140" s="69" t="s">
        <v>243</v>
      </c>
      <c r="E140" s="23"/>
      <c r="F140" s="23">
        <v>139</v>
      </c>
      <c r="G140" s="23">
        <v>18</v>
      </c>
    </row>
    <row r="141" spans="1:7" x14ac:dyDescent="0.25">
      <c r="A141" s="196">
        <v>140</v>
      </c>
      <c r="B141" s="197">
        <v>4.2420685424281498E-2</v>
      </c>
      <c r="C141" s="23"/>
      <c r="D141" s="69" t="s">
        <v>243</v>
      </c>
      <c r="E141" s="23"/>
      <c r="F141" s="23">
        <v>140</v>
      </c>
      <c r="G141" s="23">
        <v>13</v>
      </c>
    </row>
    <row r="142" spans="1:7" x14ac:dyDescent="0.25">
      <c r="A142" s="196">
        <v>141</v>
      </c>
      <c r="B142" s="197">
        <v>-0.158202234746665</v>
      </c>
      <c r="C142" s="23"/>
      <c r="D142" s="69" t="s">
        <v>243</v>
      </c>
      <c r="E142" s="23"/>
      <c r="F142" s="23">
        <v>141</v>
      </c>
      <c r="G142" s="23">
        <v>31</v>
      </c>
    </row>
    <row r="143" spans="1:7" x14ac:dyDescent="0.25">
      <c r="A143" s="196">
        <v>142</v>
      </c>
      <c r="B143" s="197">
        <v>0.100403447434687</v>
      </c>
      <c r="C143" s="23"/>
      <c r="D143" s="69" t="s">
        <v>243</v>
      </c>
      <c r="E143" s="23"/>
      <c r="F143" s="23">
        <v>142</v>
      </c>
      <c r="G143" s="23">
        <v>30</v>
      </c>
    </row>
    <row r="144" spans="1:7" x14ac:dyDescent="0.25">
      <c r="A144" s="196">
        <v>143</v>
      </c>
      <c r="B144" s="197">
        <v>0.16017140842752001</v>
      </c>
      <c r="C144" s="23"/>
      <c r="D144" s="69" t="s">
        <v>243</v>
      </c>
      <c r="E144" s="23"/>
      <c r="F144" s="23">
        <v>143</v>
      </c>
      <c r="G144" s="23">
        <v>29</v>
      </c>
    </row>
    <row r="145" spans="1:7" x14ac:dyDescent="0.25">
      <c r="A145" s="196">
        <v>144</v>
      </c>
      <c r="B145" s="197">
        <v>0.30096356418423698</v>
      </c>
      <c r="C145" s="23"/>
      <c r="D145" s="69" t="s">
        <v>243</v>
      </c>
      <c r="E145" s="23"/>
      <c r="F145" s="23">
        <v>144</v>
      </c>
      <c r="G145" s="23">
        <v>91</v>
      </c>
    </row>
    <row r="146" spans="1:7" x14ac:dyDescent="0.25">
      <c r="A146" s="196">
        <v>145</v>
      </c>
      <c r="B146" s="197">
        <v>6.9915226260587895E-2</v>
      </c>
      <c r="C146" s="23"/>
      <c r="D146" s="69" t="s">
        <v>243</v>
      </c>
      <c r="E146" s="23"/>
      <c r="F146" s="23">
        <v>145</v>
      </c>
      <c r="G146" s="23">
        <v>64</v>
      </c>
    </row>
    <row r="147" spans="1:7" x14ac:dyDescent="0.25">
      <c r="A147" s="196">
        <v>146</v>
      </c>
      <c r="B147" s="197">
        <v>7.2848003955953602E-2</v>
      </c>
      <c r="C147" s="23"/>
      <c r="D147" s="69" t="s">
        <v>243</v>
      </c>
      <c r="E147" s="23"/>
      <c r="F147" s="23">
        <v>146</v>
      </c>
      <c r="G147" s="23">
        <v>15</v>
      </c>
    </row>
    <row r="148" spans="1:7" x14ac:dyDescent="0.25">
      <c r="A148" s="196">
        <v>147</v>
      </c>
      <c r="B148" s="197">
        <v>5.5976590408351401E-2</v>
      </c>
      <c r="C148" s="23"/>
      <c r="D148" s="69" t="s">
        <v>243</v>
      </c>
      <c r="E148" s="23"/>
      <c r="F148" s="23">
        <v>147</v>
      </c>
      <c r="G148" s="23">
        <v>9</v>
      </c>
    </row>
    <row r="149" spans="1:7" x14ac:dyDescent="0.25">
      <c r="A149" s="196">
        <v>148</v>
      </c>
      <c r="B149" s="197">
        <v>3.0498619473353802E-2</v>
      </c>
      <c r="C149" s="23"/>
      <c r="D149" s="69" t="s">
        <v>243</v>
      </c>
      <c r="E149" s="23"/>
      <c r="F149" s="23">
        <v>148</v>
      </c>
      <c r="G149" s="23">
        <v>18</v>
      </c>
    </row>
    <row r="150" spans="1:7" x14ac:dyDescent="0.25">
      <c r="A150" s="196">
        <v>149</v>
      </c>
      <c r="B150" s="197">
        <v>-0.124848774603217</v>
      </c>
      <c r="C150" s="23"/>
      <c r="D150" s="69" t="s">
        <v>243</v>
      </c>
      <c r="E150" s="23"/>
      <c r="F150" s="23">
        <v>149</v>
      </c>
      <c r="G150" s="23">
        <v>83</v>
      </c>
    </row>
    <row r="151" spans="1:7" x14ac:dyDescent="0.25">
      <c r="A151" s="196">
        <v>150</v>
      </c>
      <c r="B151" s="197">
        <v>-5.8528771898286598E-2</v>
      </c>
      <c r="C151" s="23"/>
      <c r="D151" s="69" t="s">
        <v>243</v>
      </c>
      <c r="E151" s="23"/>
      <c r="F151" s="23">
        <v>150</v>
      </c>
      <c r="G151" s="23">
        <v>10</v>
      </c>
    </row>
    <row r="152" spans="1:7" x14ac:dyDescent="0.25">
      <c r="A152" s="196">
        <v>151</v>
      </c>
      <c r="B152" s="197">
        <v>-0.163634225898415</v>
      </c>
      <c r="C152" s="23"/>
      <c r="D152" s="69" t="s">
        <v>243</v>
      </c>
      <c r="E152" s="23"/>
      <c r="F152" s="23">
        <v>151</v>
      </c>
      <c r="G152" s="23">
        <v>10</v>
      </c>
    </row>
    <row r="153" spans="1:7" x14ac:dyDescent="0.25">
      <c r="A153" s="196">
        <v>152</v>
      </c>
      <c r="B153" s="197">
        <v>0.123941245488353</v>
      </c>
      <c r="C153" s="23"/>
      <c r="D153" s="69" t="s">
        <v>243</v>
      </c>
      <c r="E153" s="23"/>
      <c r="F153" s="23">
        <v>152</v>
      </c>
      <c r="G153" s="23">
        <v>33</v>
      </c>
    </row>
    <row r="154" spans="1:7" x14ac:dyDescent="0.25">
      <c r="A154" s="196">
        <v>153</v>
      </c>
      <c r="B154" s="197">
        <v>8.7797618156501504E-3</v>
      </c>
      <c r="C154" s="23"/>
      <c r="D154" s="69" t="s">
        <v>243</v>
      </c>
      <c r="E154" s="23"/>
      <c r="F154" s="23">
        <v>153</v>
      </c>
      <c r="G154" s="23">
        <v>15</v>
      </c>
    </row>
    <row r="155" spans="1:7" x14ac:dyDescent="0.25">
      <c r="A155" s="196">
        <v>154</v>
      </c>
      <c r="B155" s="197">
        <v>-0.12521897571181601</v>
      </c>
      <c r="C155" s="23"/>
      <c r="D155" s="69" t="s">
        <v>243</v>
      </c>
      <c r="E155" s="23"/>
      <c r="F155" s="23">
        <v>154</v>
      </c>
      <c r="G155" s="23">
        <v>15</v>
      </c>
    </row>
    <row r="156" spans="1:7" x14ac:dyDescent="0.25">
      <c r="A156" s="196">
        <v>155</v>
      </c>
      <c r="B156" s="197">
        <v>2.62362088363715E-2</v>
      </c>
      <c r="C156" s="23"/>
      <c r="D156" s="69" t="s">
        <v>243</v>
      </c>
      <c r="E156" s="23"/>
      <c r="F156" s="23">
        <v>155</v>
      </c>
      <c r="G156" s="23">
        <v>51</v>
      </c>
    </row>
    <row r="157" spans="1:7" x14ac:dyDescent="0.25">
      <c r="A157" s="196">
        <v>156</v>
      </c>
      <c r="B157" s="197">
        <v>-1.5707289785625901E-3</v>
      </c>
      <c r="C157" s="23"/>
      <c r="D157" s="69" t="s">
        <v>243</v>
      </c>
      <c r="E157" s="23"/>
      <c r="F157" s="23">
        <v>156</v>
      </c>
      <c r="G157" s="23">
        <v>2</v>
      </c>
    </row>
    <row r="158" spans="1:7" x14ac:dyDescent="0.25">
      <c r="A158" s="196">
        <v>157</v>
      </c>
      <c r="B158" s="197">
        <v>1.5707289785625901E-3</v>
      </c>
      <c r="C158" s="23"/>
      <c r="D158" s="69" t="s">
        <v>243</v>
      </c>
      <c r="E158" s="23"/>
      <c r="F158" s="23">
        <v>157</v>
      </c>
      <c r="G158" s="23">
        <v>42</v>
      </c>
    </row>
    <row r="159" spans="1:7" x14ac:dyDescent="0.25">
      <c r="A159" s="196">
        <v>158</v>
      </c>
      <c r="B159" s="197">
        <v>-2.37536877695026E-2</v>
      </c>
      <c r="C159" s="23"/>
      <c r="D159" s="69" t="s">
        <v>243</v>
      </c>
      <c r="E159" s="23"/>
      <c r="F159" s="23">
        <v>158</v>
      </c>
      <c r="G159" s="23">
        <v>40</v>
      </c>
    </row>
    <row r="160" spans="1:7" x14ac:dyDescent="0.25">
      <c r="A160" s="196">
        <v>159</v>
      </c>
      <c r="B160" s="197">
        <v>-5.8548999858662E-2</v>
      </c>
      <c r="C160" s="23"/>
      <c r="D160" s="69" t="s">
        <v>243</v>
      </c>
      <c r="E160" s="23"/>
      <c r="F160" s="23">
        <v>159</v>
      </c>
      <c r="G160" s="23">
        <v>39</v>
      </c>
    </row>
    <row r="161" spans="1:7" x14ac:dyDescent="0.25">
      <c r="A161" s="196">
        <v>160</v>
      </c>
      <c r="B161" s="197">
        <v>-6.2802666697747103E-2</v>
      </c>
      <c r="C161" s="23"/>
      <c r="D161" s="69" t="s">
        <v>243</v>
      </c>
      <c r="E161" s="23"/>
      <c r="F161" s="23">
        <v>160</v>
      </c>
      <c r="G161" s="23">
        <v>26</v>
      </c>
    </row>
    <row r="162" spans="1:7" x14ac:dyDescent="0.25">
      <c r="A162" s="196">
        <v>161</v>
      </c>
      <c r="B162" s="197">
        <v>-5.8524093175747298E-2</v>
      </c>
      <c r="C162" s="23"/>
      <c r="D162" s="69" t="s">
        <v>243</v>
      </c>
      <c r="E162" s="23"/>
      <c r="F162" s="23">
        <v>161</v>
      </c>
      <c r="G162" s="23">
        <v>21</v>
      </c>
    </row>
    <row r="163" spans="1:7" x14ac:dyDescent="0.25">
      <c r="A163" s="196">
        <v>162</v>
      </c>
      <c r="B163" s="197">
        <v>2.2937975103271498E-2</v>
      </c>
      <c r="C163" s="23"/>
      <c r="D163" s="69" t="s">
        <v>243</v>
      </c>
      <c r="E163" s="23"/>
      <c r="F163" s="23">
        <v>162</v>
      </c>
      <c r="G163" s="23">
        <v>20</v>
      </c>
    </row>
    <row r="164" spans="1:7" x14ac:dyDescent="0.25">
      <c r="A164" s="196">
        <v>163</v>
      </c>
      <c r="B164" s="197">
        <v>-7.2481391293038905E-2</v>
      </c>
      <c r="C164" s="23"/>
      <c r="D164" s="69" t="s">
        <v>243</v>
      </c>
      <c r="E164" s="23"/>
      <c r="F164" s="23">
        <v>163</v>
      </c>
      <c r="G164" s="23">
        <v>7</v>
      </c>
    </row>
    <row r="165" spans="1:7" x14ac:dyDescent="0.25">
      <c r="A165" s="196">
        <v>164</v>
      </c>
      <c r="B165" s="197">
        <v>-0.15459835406892</v>
      </c>
      <c r="C165" s="23"/>
      <c r="D165" s="69" t="s">
        <v>243</v>
      </c>
      <c r="E165" s="23"/>
      <c r="F165" s="23">
        <v>164</v>
      </c>
      <c r="G165" s="23">
        <v>17</v>
      </c>
    </row>
    <row r="166" spans="1:7" x14ac:dyDescent="0.25">
      <c r="A166" s="196">
        <v>165</v>
      </c>
      <c r="B166" s="197">
        <v>-0.14019099188203901</v>
      </c>
      <c r="C166" s="23"/>
      <c r="D166" s="69" t="s">
        <v>243</v>
      </c>
      <c r="E166" s="23"/>
      <c r="F166" s="23">
        <v>165</v>
      </c>
      <c r="G166" s="23">
        <v>5</v>
      </c>
    </row>
    <row r="167" spans="1:7" x14ac:dyDescent="0.25">
      <c r="A167" s="196">
        <v>166</v>
      </c>
      <c r="B167" s="197">
        <v>-0.23158127395478101</v>
      </c>
      <c r="C167" s="23"/>
      <c r="D167" s="69" t="s">
        <v>243</v>
      </c>
      <c r="E167" s="23"/>
      <c r="F167" s="23">
        <v>166</v>
      </c>
      <c r="G167" s="23">
        <v>16</v>
      </c>
    </row>
    <row r="168" spans="1:7" x14ac:dyDescent="0.25">
      <c r="A168" s="196">
        <v>167</v>
      </c>
      <c r="B168" s="197">
        <v>-9.3926560369356604E-3</v>
      </c>
      <c r="C168" s="23"/>
      <c r="D168" s="69" t="s">
        <v>243</v>
      </c>
      <c r="E168" s="23"/>
      <c r="F168" s="23">
        <v>167</v>
      </c>
      <c r="G168" s="23">
        <v>31</v>
      </c>
    </row>
    <row r="169" spans="1:7" x14ac:dyDescent="0.25">
      <c r="A169" s="196">
        <v>168</v>
      </c>
      <c r="B169" s="197">
        <v>-0.103590740572511</v>
      </c>
      <c r="C169" s="23"/>
      <c r="D169" s="69" t="s">
        <v>243</v>
      </c>
      <c r="E169" s="23"/>
      <c r="F169" s="23">
        <v>168</v>
      </c>
      <c r="G169" s="23">
        <v>10</v>
      </c>
    </row>
    <row r="170" spans="1:7" x14ac:dyDescent="0.25">
      <c r="A170" s="196">
        <v>169</v>
      </c>
      <c r="B170" s="197">
        <v>-0.210544319952057</v>
      </c>
      <c r="C170" s="23"/>
      <c r="D170" s="69" t="s">
        <v>243</v>
      </c>
      <c r="E170" s="23"/>
      <c r="F170" s="23">
        <v>169</v>
      </c>
      <c r="G170" s="23">
        <v>11</v>
      </c>
    </row>
    <row r="171" spans="1:7" x14ac:dyDescent="0.25">
      <c r="A171" s="196">
        <v>170</v>
      </c>
      <c r="B171" s="197">
        <v>-1.4970590264091799E-2</v>
      </c>
      <c r="C171" s="23"/>
      <c r="D171" s="69" t="s">
        <v>243</v>
      </c>
      <c r="E171" s="23"/>
      <c r="F171" s="23">
        <v>170</v>
      </c>
      <c r="G171" s="23">
        <v>12</v>
      </c>
    </row>
    <row r="172" spans="1:7" x14ac:dyDescent="0.25">
      <c r="A172" s="196">
        <v>171</v>
      </c>
      <c r="B172" s="197">
        <v>-2.3022496853889601E-2</v>
      </c>
      <c r="C172" s="23"/>
      <c r="D172" s="69" t="s">
        <v>243</v>
      </c>
      <c r="E172" s="23"/>
      <c r="F172" s="23">
        <v>171</v>
      </c>
      <c r="G172" s="23">
        <v>14</v>
      </c>
    </row>
    <row r="173" spans="1:7" x14ac:dyDescent="0.25">
      <c r="A173" s="196">
        <v>172</v>
      </c>
      <c r="B173" s="197">
        <v>-2.46980158729895E-2</v>
      </c>
      <c r="C173" s="23"/>
      <c r="D173" s="69" t="s">
        <v>243</v>
      </c>
      <c r="E173" s="23"/>
      <c r="F173" s="23">
        <v>172</v>
      </c>
      <c r="G173" s="23">
        <v>16</v>
      </c>
    </row>
    <row r="174" spans="1:7" x14ac:dyDescent="0.25">
      <c r="A174" s="196">
        <v>173</v>
      </c>
      <c r="B174" s="197">
        <v>-5.04786576419703E-2</v>
      </c>
      <c r="C174" s="23"/>
      <c r="D174" s="69" t="s">
        <v>243</v>
      </c>
      <c r="E174" s="23"/>
      <c r="F174" s="23">
        <v>173</v>
      </c>
      <c r="G174" s="23">
        <v>17</v>
      </c>
    </row>
    <row r="175" spans="1:7" x14ac:dyDescent="0.25">
      <c r="A175" s="196">
        <v>174</v>
      </c>
      <c r="B175" s="197">
        <v>-2.3686959110204499E-2</v>
      </c>
      <c r="C175" s="23"/>
      <c r="D175" s="69" t="s">
        <v>243</v>
      </c>
      <c r="E175" s="23"/>
      <c r="F175" s="23">
        <v>174</v>
      </c>
      <c r="G175" s="23">
        <v>35</v>
      </c>
    </row>
    <row r="176" spans="1:7" x14ac:dyDescent="0.25">
      <c r="A176" s="196">
        <v>175</v>
      </c>
      <c r="B176" s="197">
        <v>0.16342804155554999</v>
      </c>
      <c r="C176" s="23"/>
      <c r="D176" s="69" t="s">
        <v>243</v>
      </c>
      <c r="E176" s="23"/>
      <c r="F176" s="23">
        <v>175</v>
      </c>
      <c r="G176" s="23">
        <v>27</v>
      </c>
    </row>
    <row r="177" spans="1:7" x14ac:dyDescent="0.25">
      <c r="A177" s="196">
        <v>176</v>
      </c>
      <c r="B177" s="197">
        <v>0.50459124668639299</v>
      </c>
      <c r="C177" s="23"/>
      <c r="D177" s="69" t="s">
        <v>243</v>
      </c>
      <c r="E177" s="23"/>
      <c r="F177" s="23">
        <v>176</v>
      </c>
      <c r="G177" s="23">
        <v>36</v>
      </c>
    </row>
    <row r="178" spans="1:7" x14ac:dyDescent="0.25">
      <c r="A178" s="196">
        <v>177</v>
      </c>
      <c r="B178" s="197">
        <v>-0.13551507647130701</v>
      </c>
      <c r="C178" s="23"/>
      <c r="D178" s="69" t="s">
        <v>243</v>
      </c>
      <c r="E178" s="23"/>
      <c r="F178" s="23">
        <v>177</v>
      </c>
      <c r="G178" s="23">
        <v>19</v>
      </c>
    </row>
    <row r="179" spans="1:7" x14ac:dyDescent="0.25">
      <c r="A179" s="196">
        <v>178</v>
      </c>
      <c r="B179" s="197">
        <v>-6.3969040730035898E-2</v>
      </c>
      <c r="C179" s="23"/>
      <c r="D179" s="69" t="s">
        <v>243</v>
      </c>
      <c r="E179" s="23"/>
      <c r="F179" s="23">
        <v>178</v>
      </c>
      <c r="G179" s="23">
        <v>8</v>
      </c>
    </row>
    <row r="180" spans="1:7" x14ac:dyDescent="0.25">
      <c r="A180" s="196">
        <v>179</v>
      </c>
      <c r="B180" s="197">
        <v>-0.142292292082879</v>
      </c>
      <c r="C180" s="23"/>
      <c r="D180" s="69" t="s">
        <v>243</v>
      </c>
      <c r="E180" s="23"/>
      <c r="F180" s="23">
        <v>179</v>
      </c>
      <c r="G180" s="23">
        <v>13</v>
      </c>
    </row>
    <row r="181" spans="1:7" x14ac:dyDescent="0.25">
      <c r="A181" s="196">
        <v>180</v>
      </c>
      <c r="B181" s="197">
        <v>-0.166465464675217</v>
      </c>
      <c r="C181" s="23"/>
      <c r="D181" s="69" t="s">
        <v>243</v>
      </c>
      <c r="E181" s="23"/>
      <c r="F181" s="23">
        <v>180</v>
      </c>
      <c r="G181" s="23">
        <v>37</v>
      </c>
    </row>
    <row r="182" spans="1:7" x14ac:dyDescent="0.25">
      <c r="A182" s="196">
        <v>181</v>
      </c>
      <c r="B182" s="197">
        <v>-4.9883274189804698E-2</v>
      </c>
      <c r="C182" s="23"/>
      <c r="D182" s="69" t="s">
        <v>243</v>
      </c>
      <c r="E182" s="23"/>
      <c r="F182" s="23">
        <v>181</v>
      </c>
      <c r="G182" s="23">
        <v>41</v>
      </c>
    </row>
    <row r="183" spans="1:7" x14ac:dyDescent="0.25">
      <c r="A183" s="196">
        <v>182</v>
      </c>
      <c r="B183" s="197">
        <v>-0.49267810299900899</v>
      </c>
      <c r="C183" s="23"/>
      <c r="D183" s="69" t="s">
        <v>243</v>
      </c>
      <c r="E183" s="23"/>
      <c r="F183" s="23">
        <v>182</v>
      </c>
      <c r="G183" s="23">
        <v>28</v>
      </c>
    </row>
    <row r="184" spans="1:7" x14ac:dyDescent="0.25">
      <c r="A184" s="196">
        <v>183</v>
      </c>
      <c r="B184" s="197">
        <v>0.121489539988338</v>
      </c>
      <c r="C184" s="23"/>
      <c r="D184" s="69" t="s">
        <v>243</v>
      </c>
      <c r="E184" s="23"/>
      <c r="F184" s="23">
        <v>183</v>
      </c>
      <c r="G184" s="23">
        <v>13</v>
      </c>
    </row>
    <row r="185" spans="1:7" x14ac:dyDescent="0.25">
      <c r="A185" s="196">
        <v>184</v>
      </c>
      <c r="B185" s="197">
        <v>0.167398682548975</v>
      </c>
      <c r="C185" s="23"/>
      <c r="D185" s="69" t="s">
        <v>243</v>
      </c>
      <c r="E185" s="23"/>
      <c r="F185" s="23">
        <v>184</v>
      </c>
      <c r="G185" s="23">
        <v>15</v>
      </c>
    </row>
    <row r="186" spans="1:7" x14ac:dyDescent="0.25">
      <c r="A186" s="196">
        <v>185</v>
      </c>
      <c r="B186" s="197">
        <v>0.29040965116997602</v>
      </c>
      <c r="C186" s="23"/>
      <c r="D186" s="69" t="s">
        <v>243</v>
      </c>
      <c r="E186" s="23"/>
      <c r="F186" s="23">
        <v>185</v>
      </c>
      <c r="G186" s="23">
        <v>10</v>
      </c>
    </row>
    <row r="187" spans="1:7" x14ac:dyDescent="0.25">
      <c r="A187" s="196">
        <v>186</v>
      </c>
      <c r="B187" s="197">
        <v>0.19097787844956499</v>
      </c>
      <c r="C187" s="23"/>
      <c r="D187" s="69" t="s">
        <v>243</v>
      </c>
      <c r="E187" s="23"/>
      <c r="F187" s="23">
        <v>186</v>
      </c>
      <c r="G187" s="23">
        <v>12</v>
      </c>
    </row>
    <row r="188" spans="1:7" x14ac:dyDescent="0.25">
      <c r="A188" s="196">
        <v>187</v>
      </c>
      <c r="B188" s="197">
        <v>0.45590437666181599</v>
      </c>
      <c r="C188" s="23"/>
      <c r="D188" s="69" t="s">
        <v>243</v>
      </c>
      <c r="E188" s="23"/>
      <c r="F188" s="23">
        <v>187</v>
      </c>
      <c r="G188" s="23">
        <v>40</v>
      </c>
    </row>
    <row r="189" spans="1:7" x14ac:dyDescent="0.25">
      <c r="A189" s="196">
        <v>188</v>
      </c>
      <c r="B189" s="197">
        <v>0.42092415622561802</v>
      </c>
      <c r="C189" s="23"/>
      <c r="D189" s="69" t="s">
        <v>243</v>
      </c>
      <c r="E189" s="23"/>
      <c r="F189" s="23">
        <v>188</v>
      </c>
      <c r="G189" s="23">
        <v>14</v>
      </c>
    </row>
    <row r="190" spans="1:7" x14ac:dyDescent="0.25">
      <c r="A190" s="196">
        <v>189</v>
      </c>
      <c r="B190" s="197">
        <v>0.237687171739311</v>
      </c>
      <c r="C190" s="23"/>
      <c r="D190" s="69" t="s">
        <v>243</v>
      </c>
      <c r="E190" s="23"/>
      <c r="F190" s="23">
        <v>189</v>
      </c>
      <c r="G190" s="23">
        <v>22</v>
      </c>
    </row>
    <row r="191" spans="1:7" x14ac:dyDescent="0.25">
      <c r="A191" s="196">
        <v>190</v>
      </c>
      <c r="B191" s="197">
        <v>-1.4375646412143499</v>
      </c>
      <c r="C191" s="23"/>
      <c r="D191" s="69" t="s">
        <v>243</v>
      </c>
      <c r="E191" s="23"/>
      <c r="F191" s="23">
        <v>190</v>
      </c>
      <c r="G191" s="23">
        <v>34</v>
      </c>
    </row>
    <row r="192" spans="1:7" x14ac:dyDescent="0.25">
      <c r="A192" s="196">
        <v>191</v>
      </c>
      <c r="B192" s="197">
        <v>0</v>
      </c>
      <c r="C192" s="23"/>
      <c r="D192" s="23" t="s">
        <v>244</v>
      </c>
      <c r="E192" s="23"/>
      <c r="F192" s="23">
        <v>191</v>
      </c>
      <c r="G192" s="23">
        <v>11</v>
      </c>
    </row>
    <row r="193" spans="1:7" x14ac:dyDescent="0.25">
      <c r="A193" s="196">
        <v>192</v>
      </c>
      <c r="B193" s="197">
        <v>-2.44583393862297E-2</v>
      </c>
      <c r="C193" s="23"/>
      <c r="D193" s="69" t="s">
        <v>243</v>
      </c>
      <c r="E193" s="23"/>
      <c r="F193" s="23">
        <v>192</v>
      </c>
      <c r="G193" s="23">
        <v>40</v>
      </c>
    </row>
    <row r="194" spans="1:7" x14ac:dyDescent="0.25">
      <c r="A194" s="196">
        <v>193</v>
      </c>
      <c r="B194" s="197">
        <v>-0.227877716101549</v>
      </c>
      <c r="C194" s="23"/>
      <c r="D194" s="69" t="s">
        <v>243</v>
      </c>
      <c r="E194" s="23"/>
      <c r="F194" s="23">
        <v>193</v>
      </c>
      <c r="G194" s="23">
        <v>13</v>
      </c>
    </row>
    <row r="195" spans="1:7" x14ac:dyDescent="0.25">
      <c r="A195" s="196">
        <v>194</v>
      </c>
      <c r="B195" s="197">
        <v>-0.268961423115128</v>
      </c>
      <c r="C195" s="23"/>
      <c r="D195" s="69" t="s">
        <v>243</v>
      </c>
      <c r="E195" s="23"/>
      <c r="F195" s="23">
        <v>194</v>
      </c>
      <c r="G195" s="23">
        <v>19</v>
      </c>
    </row>
    <row r="196" spans="1:7" x14ac:dyDescent="0.25">
      <c r="A196" s="196">
        <v>195</v>
      </c>
      <c r="B196" s="197">
        <v>-0.29851977982869898</v>
      </c>
      <c r="C196" s="23"/>
      <c r="D196" s="69" t="s">
        <v>243</v>
      </c>
      <c r="E196" s="23"/>
      <c r="F196" s="23">
        <v>195</v>
      </c>
      <c r="G196" s="23">
        <v>15</v>
      </c>
    </row>
    <row r="197" spans="1:7" x14ac:dyDescent="0.25">
      <c r="A197" s="196">
        <v>196</v>
      </c>
      <c r="B197" s="197">
        <v>-0.51716143987722696</v>
      </c>
      <c r="C197" s="23"/>
      <c r="D197" s="69" t="s">
        <v>243</v>
      </c>
      <c r="E197" s="23"/>
      <c r="F197" s="23">
        <v>196</v>
      </c>
      <c r="G197" s="23">
        <v>13</v>
      </c>
    </row>
    <row r="198" spans="1:7" x14ac:dyDescent="0.25">
      <c r="A198" s="196">
        <v>197</v>
      </c>
      <c r="B198" s="197">
        <v>-0.194140245366095</v>
      </c>
      <c r="C198" s="23"/>
      <c r="D198" s="69" t="s">
        <v>243</v>
      </c>
      <c r="E198" s="23"/>
      <c r="F198" s="23">
        <v>197</v>
      </c>
      <c r="G198" s="23">
        <v>32</v>
      </c>
    </row>
    <row r="199" spans="1:7" x14ac:dyDescent="0.25">
      <c r="A199" s="196">
        <v>198</v>
      </c>
      <c r="B199" s="197">
        <v>-0.42155284721021302</v>
      </c>
      <c r="C199" s="23"/>
      <c r="D199" s="69" t="s">
        <v>243</v>
      </c>
      <c r="E199" s="23"/>
      <c r="F199" s="23">
        <v>198</v>
      </c>
      <c r="G199" s="23">
        <v>11</v>
      </c>
    </row>
    <row r="200" spans="1:7" x14ac:dyDescent="0.25">
      <c r="A200" s="196">
        <v>199</v>
      </c>
      <c r="B200" s="197">
        <v>-0.76726143791770995</v>
      </c>
      <c r="C200" s="23"/>
      <c r="D200" s="69" t="s">
        <v>243</v>
      </c>
      <c r="E200" s="23"/>
      <c r="F200" s="23">
        <v>199</v>
      </c>
      <c r="G200" s="23">
        <v>18</v>
      </c>
    </row>
    <row r="201" spans="1:7" x14ac:dyDescent="0.25">
      <c r="A201" s="196">
        <v>200</v>
      </c>
      <c r="B201" s="197">
        <v>-1.57072956388367</v>
      </c>
      <c r="C201" s="23"/>
      <c r="D201" s="69" t="s">
        <v>243</v>
      </c>
      <c r="E201" s="23"/>
      <c r="F201" s="23">
        <v>200</v>
      </c>
      <c r="G201" s="23">
        <v>45</v>
      </c>
    </row>
    <row r="202" spans="1:7" x14ac:dyDescent="0.25">
      <c r="A202" s="196">
        <v>201</v>
      </c>
      <c r="B202" s="197">
        <v>-0.11763021383778501</v>
      </c>
      <c r="C202" s="23"/>
      <c r="D202" s="69" t="s">
        <v>243</v>
      </c>
      <c r="E202" s="23"/>
      <c r="F202" s="23">
        <v>201</v>
      </c>
      <c r="G202" s="23">
        <v>58</v>
      </c>
    </row>
    <row r="203" spans="1:7" x14ac:dyDescent="0.25">
      <c r="A203" s="196">
        <v>202</v>
      </c>
      <c r="B203" s="197">
        <v>-0.29784572663289799</v>
      </c>
      <c r="C203" s="23"/>
      <c r="D203" s="69" t="s">
        <v>243</v>
      </c>
      <c r="E203" s="23"/>
      <c r="F203" s="23">
        <v>202</v>
      </c>
      <c r="G203" s="23">
        <v>14</v>
      </c>
    </row>
    <row r="204" spans="1:7" x14ac:dyDescent="0.25">
      <c r="A204" s="196">
        <v>203</v>
      </c>
      <c r="B204" s="197">
        <v>-0.41843469192085497</v>
      </c>
      <c r="C204" s="23"/>
      <c r="D204" s="69" t="s">
        <v>243</v>
      </c>
      <c r="E204" s="23"/>
      <c r="F204" s="23">
        <v>203</v>
      </c>
      <c r="G204" s="23">
        <v>13</v>
      </c>
    </row>
    <row r="205" spans="1:7" x14ac:dyDescent="0.25">
      <c r="A205" s="196">
        <v>204</v>
      </c>
      <c r="B205" s="197">
        <v>-0.46909839950997301</v>
      </c>
      <c r="C205" s="23"/>
      <c r="D205" s="69" t="s">
        <v>243</v>
      </c>
      <c r="E205" s="23"/>
      <c r="F205" s="23">
        <v>204</v>
      </c>
      <c r="G205" s="23">
        <v>18</v>
      </c>
    </row>
    <row r="206" spans="1:7" x14ac:dyDescent="0.25">
      <c r="A206" s="196">
        <v>205</v>
      </c>
      <c r="B206" s="197">
        <v>-3.3776089476199402E-2</v>
      </c>
      <c r="C206" s="23"/>
      <c r="D206" s="69" t="s">
        <v>243</v>
      </c>
      <c r="E206" s="23"/>
      <c r="F206" s="23">
        <v>205</v>
      </c>
      <c r="G206" s="23">
        <v>9</v>
      </c>
    </row>
    <row r="207" spans="1:7" x14ac:dyDescent="0.25">
      <c r="A207" s="196">
        <v>206</v>
      </c>
      <c r="B207" s="197">
        <v>-8.1204861255085206E-2</v>
      </c>
      <c r="C207" s="23"/>
      <c r="D207" s="69" t="s">
        <v>243</v>
      </c>
      <c r="E207" s="23"/>
      <c r="F207" s="23">
        <v>206</v>
      </c>
      <c r="G207" s="23">
        <v>67</v>
      </c>
    </row>
    <row r="208" spans="1:7" x14ac:dyDescent="0.25">
      <c r="A208" s="196">
        <v>207</v>
      </c>
      <c r="B208" s="197">
        <v>-0.16648757589295099</v>
      </c>
      <c r="C208" s="23"/>
      <c r="D208" s="69" t="s">
        <v>243</v>
      </c>
      <c r="E208" s="23"/>
      <c r="F208" s="23">
        <v>207</v>
      </c>
      <c r="G208" s="23">
        <v>7</v>
      </c>
    </row>
    <row r="209" spans="1:7" x14ac:dyDescent="0.25">
      <c r="A209" s="196">
        <v>208</v>
      </c>
      <c r="B209" s="197">
        <v>-0.18048340651845499</v>
      </c>
      <c r="C209" s="23"/>
      <c r="D209" s="69" t="s">
        <v>243</v>
      </c>
      <c r="E209" s="23"/>
      <c r="F209" s="23">
        <v>208</v>
      </c>
      <c r="G209" s="23">
        <v>13</v>
      </c>
    </row>
    <row r="210" spans="1:7" x14ac:dyDescent="0.25">
      <c r="A210" s="196">
        <v>209</v>
      </c>
      <c r="B210" s="197">
        <v>-0.163946624981547</v>
      </c>
      <c r="C210" s="23"/>
      <c r="D210" s="69" t="s">
        <v>243</v>
      </c>
      <c r="E210" s="23"/>
      <c r="F210" s="23">
        <v>209</v>
      </c>
      <c r="G210" s="23">
        <v>20</v>
      </c>
    </row>
    <row r="211" spans="1:7" x14ac:dyDescent="0.25">
      <c r="A211" s="196">
        <v>210</v>
      </c>
      <c r="B211" s="197">
        <v>0.18477265280519101</v>
      </c>
      <c r="C211" s="23"/>
      <c r="D211" s="69" t="s">
        <v>243</v>
      </c>
      <c r="E211" s="23"/>
      <c r="F211" s="23">
        <v>210</v>
      </c>
      <c r="G211" s="23">
        <v>10</v>
      </c>
    </row>
    <row r="212" spans="1:7" x14ac:dyDescent="0.25">
      <c r="A212" s="196">
        <v>211</v>
      </c>
      <c r="B212" s="197">
        <v>0.174353517370676</v>
      </c>
      <c r="C212" s="23"/>
      <c r="D212" s="69" t="s">
        <v>243</v>
      </c>
      <c r="E212" s="23"/>
      <c r="F212" s="23">
        <v>211</v>
      </c>
      <c r="G212" s="23">
        <v>15</v>
      </c>
    </row>
    <row r="213" spans="1:7" x14ac:dyDescent="0.25">
      <c r="A213" s="196">
        <v>212</v>
      </c>
      <c r="B213" s="197">
        <v>0.29155677103969901</v>
      </c>
      <c r="C213" s="23"/>
      <c r="D213" s="69" t="s">
        <v>243</v>
      </c>
      <c r="E213" s="23"/>
      <c r="F213" s="23">
        <v>212</v>
      </c>
      <c r="G213" s="23">
        <v>34</v>
      </c>
    </row>
    <row r="214" spans="1:7" x14ac:dyDescent="0.25">
      <c r="A214" s="196">
        <v>213</v>
      </c>
      <c r="B214" s="197">
        <v>1.1105564446531899</v>
      </c>
      <c r="C214" s="23"/>
      <c r="D214" s="69" t="s">
        <v>243</v>
      </c>
      <c r="E214" s="23"/>
      <c r="F214" s="23">
        <v>213</v>
      </c>
      <c r="G214" s="23">
        <v>21</v>
      </c>
    </row>
    <row r="215" spans="1:7" x14ac:dyDescent="0.25">
      <c r="A215" s="196">
        <v>214</v>
      </c>
      <c r="B215" s="197">
        <v>0.54238223800799901</v>
      </c>
      <c r="C215" s="23"/>
      <c r="D215" s="69" t="s">
        <v>243</v>
      </c>
      <c r="E215" s="23"/>
      <c r="F215" s="23">
        <v>214</v>
      </c>
      <c r="G215" s="23">
        <v>39</v>
      </c>
    </row>
    <row r="216" spans="1:7" x14ac:dyDescent="0.25">
      <c r="A216" s="196">
        <v>215</v>
      </c>
      <c r="B216" s="197">
        <v>0.318209335104709</v>
      </c>
      <c r="C216" s="23"/>
      <c r="D216" s="69" t="s">
        <v>243</v>
      </c>
      <c r="E216" s="23"/>
      <c r="F216" s="23">
        <v>215</v>
      </c>
      <c r="G216" s="23">
        <v>35</v>
      </c>
    </row>
    <row r="217" spans="1:7" x14ac:dyDescent="0.25">
      <c r="A217" s="196">
        <v>216</v>
      </c>
      <c r="B217" s="197">
        <v>0.232189283299335</v>
      </c>
      <c r="C217" s="23"/>
      <c r="D217" s="69" t="s">
        <v>243</v>
      </c>
      <c r="E217" s="23"/>
      <c r="F217" s="23">
        <v>216</v>
      </c>
      <c r="G217" s="23">
        <v>14</v>
      </c>
    </row>
    <row r="218" spans="1:7" x14ac:dyDescent="0.25">
      <c r="A218" s="196">
        <v>217</v>
      </c>
      <c r="B218" s="197">
        <v>0.15515450614585</v>
      </c>
      <c r="C218" s="23"/>
      <c r="D218" s="69" t="s">
        <v>243</v>
      </c>
      <c r="E218" s="23"/>
      <c r="F218" s="23">
        <v>217</v>
      </c>
      <c r="G218" s="23">
        <v>15</v>
      </c>
    </row>
    <row r="219" spans="1:7" x14ac:dyDescent="0.25">
      <c r="A219" s="196">
        <v>218</v>
      </c>
      <c r="B219" s="197">
        <v>-0.15746428455207301</v>
      </c>
      <c r="C219" s="23"/>
      <c r="D219" s="69" t="s">
        <v>243</v>
      </c>
      <c r="E219" s="23"/>
      <c r="F219" s="23">
        <v>218</v>
      </c>
      <c r="G219" s="23">
        <v>9</v>
      </c>
    </row>
    <row r="220" spans="1:7" x14ac:dyDescent="0.25">
      <c r="A220" s="196">
        <v>219</v>
      </c>
      <c r="B220" s="197">
        <v>-9.1945797104954596E-2</v>
      </c>
      <c r="C220" s="23"/>
      <c r="D220" s="69" t="s">
        <v>243</v>
      </c>
      <c r="E220" s="23"/>
      <c r="F220" s="23">
        <v>219</v>
      </c>
      <c r="G220" s="23">
        <v>25</v>
      </c>
    </row>
    <row r="221" spans="1:7" x14ac:dyDescent="0.25">
      <c r="A221" s="196">
        <v>220</v>
      </c>
      <c r="B221" s="197">
        <v>-0.13596361448380201</v>
      </c>
      <c r="C221" s="23"/>
      <c r="D221" s="69" t="s">
        <v>243</v>
      </c>
      <c r="E221" s="23"/>
      <c r="F221" s="23">
        <v>220</v>
      </c>
      <c r="G221" s="23">
        <v>25</v>
      </c>
    </row>
    <row r="222" spans="1:7" x14ac:dyDescent="0.25">
      <c r="A222" s="196">
        <v>221</v>
      </c>
      <c r="B222" s="197">
        <v>-2.43791989086618E-2</v>
      </c>
      <c r="C222" s="23"/>
      <c r="D222" s="69" t="s">
        <v>243</v>
      </c>
      <c r="E222" s="23"/>
      <c r="F222" s="23">
        <v>221</v>
      </c>
      <c r="G222" s="23">
        <v>30</v>
      </c>
    </row>
    <row r="223" spans="1:7" x14ac:dyDescent="0.25">
      <c r="A223" s="196">
        <v>222</v>
      </c>
      <c r="B223" s="197">
        <v>-4.97745081877497E-2</v>
      </c>
      <c r="C223" s="23"/>
      <c r="D223" s="69" t="s">
        <v>243</v>
      </c>
      <c r="E223" s="23"/>
      <c r="F223" s="23">
        <v>222</v>
      </c>
      <c r="G223" s="23">
        <v>8</v>
      </c>
    </row>
    <row r="224" spans="1:7" x14ac:dyDescent="0.25">
      <c r="A224" s="196">
        <v>223</v>
      </c>
      <c r="B224" s="197">
        <v>-0.167179856663286</v>
      </c>
      <c r="C224" s="23"/>
      <c r="D224" s="69" t="s">
        <v>243</v>
      </c>
      <c r="E224" s="23"/>
      <c r="F224" s="23">
        <v>223</v>
      </c>
      <c r="G224" s="23">
        <v>3</v>
      </c>
    </row>
    <row r="225" spans="1:7" x14ac:dyDescent="0.25">
      <c r="A225" s="196">
        <v>224</v>
      </c>
      <c r="B225" s="197">
        <v>-6.9971552822285801E-2</v>
      </c>
      <c r="C225" s="23"/>
      <c r="D225" s="69" t="s">
        <v>243</v>
      </c>
      <c r="E225" s="23"/>
      <c r="F225" s="23">
        <v>224</v>
      </c>
      <c r="G225" s="23">
        <v>42</v>
      </c>
    </row>
    <row r="226" spans="1:7" x14ac:dyDescent="0.25">
      <c r="A226" s="196">
        <v>225</v>
      </c>
      <c r="B226" s="197">
        <v>-0.185325668947288</v>
      </c>
      <c r="C226" s="23"/>
      <c r="D226" s="69" t="s">
        <v>243</v>
      </c>
      <c r="E226" s="23"/>
      <c r="F226" s="23">
        <v>225</v>
      </c>
      <c r="G226" s="23">
        <v>34</v>
      </c>
    </row>
    <row r="227" spans="1:7" x14ac:dyDescent="0.25">
      <c r="A227" s="196">
        <v>226</v>
      </c>
      <c r="B227" s="197">
        <v>-0.20747055057988101</v>
      </c>
      <c r="C227" s="23"/>
      <c r="D227" s="69" t="s">
        <v>243</v>
      </c>
      <c r="E227" s="23"/>
      <c r="F227" s="23">
        <v>226</v>
      </c>
      <c r="G227" s="23">
        <v>10</v>
      </c>
    </row>
    <row r="228" spans="1:7" x14ac:dyDescent="0.25">
      <c r="A228" s="196">
        <v>227</v>
      </c>
      <c r="B228" s="197">
        <v>-0.20304313878383301</v>
      </c>
      <c r="C228" s="23"/>
      <c r="D228" s="69" t="s">
        <v>243</v>
      </c>
      <c r="E228" s="23"/>
      <c r="F228" s="23">
        <v>227</v>
      </c>
      <c r="G228" s="23">
        <v>31</v>
      </c>
    </row>
    <row r="229" spans="1:7" x14ac:dyDescent="0.25">
      <c r="A229" s="196">
        <v>228</v>
      </c>
      <c r="B229" s="197">
        <v>-0.20061219573706901</v>
      </c>
      <c r="C229" s="23"/>
      <c r="D229" s="69" t="s">
        <v>243</v>
      </c>
      <c r="E229" s="23"/>
      <c r="F229" s="23">
        <v>228</v>
      </c>
      <c r="G229" s="23">
        <v>10</v>
      </c>
    </row>
    <row r="230" spans="1:7" x14ac:dyDescent="0.25">
      <c r="A230" s="196">
        <v>229</v>
      </c>
      <c r="B230" s="197">
        <v>-0.119398679495548</v>
      </c>
      <c r="C230" s="23"/>
      <c r="D230" s="69" t="s">
        <v>243</v>
      </c>
      <c r="E230" s="23"/>
      <c r="F230" s="23">
        <v>229</v>
      </c>
      <c r="G230" s="23">
        <v>7</v>
      </c>
    </row>
    <row r="231" spans="1:7" x14ac:dyDescent="0.25">
      <c r="A231" s="196">
        <v>230</v>
      </c>
      <c r="B231" s="197">
        <v>-3.5206378584438397E-2</v>
      </c>
      <c r="C231" s="23"/>
      <c r="D231" s="69" t="s">
        <v>243</v>
      </c>
      <c r="E231" s="23"/>
      <c r="F231" s="23">
        <v>230</v>
      </c>
      <c r="G231" s="23">
        <v>26</v>
      </c>
    </row>
    <row r="232" spans="1:7" x14ac:dyDescent="0.25">
      <c r="A232" s="196">
        <v>231</v>
      </c>
      <c r="B232" s="197">
        <v>-8.6784581917986894E-2</v>
      </c>
      <c r="C232" s="23"/>
      <c r="D232" s="69" t="s">
        <v>243</v>
      </c>
      <c r="E232" s="23"/>
      <c r="F232" s="23">
        <v>231</v>
      </c>
      <c r="G232" s="23">
        <v>21</v>
      </c>
    </row>
    <row r="233" spans="1:7" x14ac:dyDescent="0.25">
      <c r="A233" s="196">
        <v>232</v>
      </c>
      <c r="B233" s="197">
        <v>0.138220457367492</v>
      </c>
      <c r="C233" s="23"/>
      <c r="D233" s="69" t="s">
        <v>243</v>
      </c>
      <c r="E233" s="23"/>
      <c r="F233" s="23">
        <v>232</v>
      </c>
      <c r="G233" s="23">
        <v>18</v>
      </c>
    </row>
    <row r="234" spans="1:7" x14ac:dyDescent="0.25">
      <c r="A234" s="196">
        <v>233</v>
      </c>
      <c r="B234" s="197">
        <v>0.15307557923668499</v>
      </c>
      <c r="C234" s="23"/>
      <c r="D234" s="69" t="s">
        <v>243</v>
      </c>
      <c r="E234" s="23"/>
      <c r="F234" s="23">
        <v>233</v>
      </c>
      <c r="G234" s="23">
        <v>17</v>
      </c>
    </row>
    <row r="235" spans="1:7" x14ac:dyDescent="0.25">
      <c r="A235" s="196">
        <v>234</v>
      </c>
      <c r="B235" s="197">
        <v>0.12816526064008199</v>
      </c>
      <c r="C235" s="23"/>
      <c r="D235" s="69" t="s">
        <v>243</v>
      </c>
      <c r="E235" s="23"/>
      <c r="F235" s="23">
        <v>234</v>
      </c>
      <c r="G235" s="23">
        <v>13</v>
      </c>
    </row>
    <row r="236" spans="1:7" x14ac:dyDescent="0.25">
      <c r="A236" s="196">
        <v>235</v>
      </c>
      <c r="B236" s="197">
        <v>34.890307335079001</v>
      </c>
      <c r="C236" s="23"/>
      <c r="D236" s="69" t="s">
        <v>243</v>
      </c>
      <c r="E236" s="23"/>
      <c r="F236" s="23">
        <v>235</v>
      </c>
      <c r="G236" s="23">
        <v>7</v>
      </c>
    </row>
    <row r="237" spans="1:7" x14ac:dyDescent="0.25">
      <c r="A237" s="196">
        <v>236</v>
      </c>
      <c r="B237" s="197">
        <v>-534.35948096389495</v>
      </c>
      <c r="C237" s="23"/>
      <c r="D237" s="69" t="s">
        <v>243</v>
      </c>
      <c r="E237" s="23"/>
      <c r="F237" s="23">
        <v>236</v>
      </c>
      <c r="G237" s="23">
        <v>15</v>
      </c>
    </row>
    <row r="238" spans="1:7" x14ac:dyDescent="0.25">
      <c r="A238" s="196">
        <v>237</v>
      </c>
      <c r="B238" s="197">
        <v>22.0612239465386</v>
      </c>
      <c r="C238" s="23"/>
      <c r="D238" s="69" t="s">
        <v>243</v>
      </c>
      <c r="E238" s="23"/>
      <c r="F238" s="23">
        <v>237</v>
      </c>
      <c r="G238" s="23">
        <v>33</v>
      </c>
    </row>
    <row r="239" spans="1:7" x14ac:dyDescent="0.25">
      <c r="A239" s="196">
        <v>238</v>
      </c>
      <c r="B239" s="197">
        <v>-844.931014251904</v>
      </c>
      <c r="C239" s="23"/>
      <c r="D239" s="69" t="s">
        <v>243</v>
      </c>
      <c r="E239" s="23"/>
      <c r="F239" s="23">
        <v>238</v>
      </c>
      <c r="G239" s="23">
        <v>6</v>
      </c>
    </row>
    <row r="240" spans="1:7" x14ac:dyDescent="0.25">
      <c r="A240" s="196">
        <v>239</v>
      </c>
      <c r="B240" s="197">
        <v>0.15091699497167099</v>
      </c>
      <c r="C240" s="23"/>
      <c r="D240" s="69" t="s">
        <v>243</v>
      </c>
      <c r="E240" s="23"/>
      <c r="F240" s="23">
        <v>239</v>
      </c>
      <c r="G240" s="23">
        <v>8</v>
      </c>
    </row>
    <row r="241" spans="1:7" x14ac:dyDescent="0.25">
      <c r="A241" s="196">
        <v>240</v>
      </c>
      <c r="B241" s="197">
        <v>-0.79114004719605602</v>
      </c>
      <c r="C241" s="23"/>
      <c r="D241" s="69" t="s">
        <v>243</v>
      </c>
      <c r="E241" s="23"/>
      <c r="F241" s="23">
        <v>240</v>
      </c>
      <c r="G241" s="23">
        <v>17</v>
      </c>
    </row>
    <row r="242" spans="1:7" x14ac:dyDescent="0.25">
      <c r="A242" s="196">
        <v>241</v>
      </c>
      <c r="B242" s="197">
        <v>-0.63427187499276305</v>
      </c>
      <c r="C242" s="23"/>
      <c r="D242" s="69" t="s">
        <v>243</v>
      </c>
      <c r="E242" s="23"/>
      <c r="F242" s="23">
        <v>241</v>
      </c>
      <c r="G242" s="23">
        <v>21</v>
      </c>
    </row>
    <row r="243" spans="1:7" x14ac:dyDescent="0.25">
      <c r="A243" s="196">
        <v>242</v>
      </c>
      <c r="B243" s="197">
        <v>8.9877127738490797E-2</v>
      </c>
      <c r="C243" s="23"/>
      <c r="D243" s="69" t="s">
        <v>243</v>
      </c>
      <c r="E243" s="23"/>
      <c r="F243" s="23">
        <v>242</v>
      </c>
      <c r="G243" s="23">
        <v>4</v>
      </c>
    </row>
    <row r="244" spans="1:7" x14ac:dyDescent="0.25">
      <c r="A244" s="196">
        <v>243</v>
      </c>
      <c r="B244" s="197">
        <v>0.20341128350361201</v>
      </c>
      <c r="C244" s="23"/>
      <c r="D244" s="69" t="s">
        <v>243</v>
      </c>
      <c r="E244" s="23"/>
      <c r="F244" s="23">
        <v>243</v>
      </c>
      <c r="G244" s="23">
        <v>10</v>
      </c>
    </row>
    <row r="245" spans="1:7" x14ac:dyDescent="0.25">
      <c r="A245" s="196">
        <v>244</v>
      </c>
      <c r="B245" s="197">
        <v>0.13219186922809101</v>
      </c>
      <c r="C245" s="23"/>
      <c r="D245" s="69" t="s">
        <v>243</v>
      </c>
      <c r="E245" s="23"/>
      <c r="F245" s="23">
        <v>244</v>
      </c>
      <c r="G245" s="23">
        <v>20</v>
      </c>
    </row>
    <row r="246" spans="1:7" x14ac:dyDescent="0.25">
      <c r="A246" s="196">
        <v>245</v>
      </c>
      <c r="B246" s="197">
        <v>0.16226720513571199</v>
      </c>
      <c r="C246" s="23"/>
      <c r="D246" s="69" t="s">
        <v>243</v>
      </c>
      <c r="E246" s="23"/>
      <c r="F246" s="23">
        <v>245</v>
      </c>
      <c r="G246" s="23">
        <v>23</v>
      </c>
    </row>
    <row r="247" spans="1:7" x14ac:dyDescent="0.25">
      <c r="A247" s="196">
        <v>246</v>
      </c>
      <c r="B247" s="197">
        <v>7.8596666011746502E-2</v>
      </c>
      <c r="C247" s="23"/>
      <c r="D247" s="69" t="s">
        <v>243</v>
      </c>
      <c r="E247" s="23"/>
      <c r="F247" s="23">
        <v>246</v>
      </c>
      <c r="G247" s="23">
        <v>43</v>
      </c>
    </row>
    <row r="248" spans="1:7" x14ac:dyDescent="0.25">
      <c r="A248" s="196">
        <v>247</v>
      </c>
      <c r="B248" s="197">
        <v>-0.15177487098055401</v>
      </c>
      <c r="C248" s="23"/>
      <c r="D248" s="69" t="s">
        <v>243</v>
      </c>
      <c r="E248" s="23"/>
      <c r="F248" s="23">
        <v>247</v>
      </c>
      <c r="G248" s="23">
        <v>21</v>
      </c>
    </row>
    <row r="249" spans="1:7" x14ac:dyDescent="0.25">
      <c r="A249" s="196">
        <v>248</v>
      </c>
      <c r="B249" s="197">
        <v>-0.196525800132964</v>
      </c>
      <c r="C249" s="23"/>
      <c r="D249" s="69" t="s">
        <v>243</v>
      </c>
      <c r="E249" s="23"/>
      <c r="F249" s="23">
        <v>248</v>
      </c>
      <c r="G249" s="23">
        <v>22</v>
      </c>
    </row>
    <row r="250" spans="1:7" x14ac:dyDescent="0.25">
      <c r="A250" s="196">
        <v>249</v>
      </c>
      <c r="B250" s="197">
        <v>0.10870821580531601</v>
      </c>
      <c r="C250" s="23"/>
      <c r="D250" s="69" t="s">
        <v>243</v>
      </c>
      <c r="E250" s="23"/>
      <c r="F250" s="23">
        <v>249</v>
      </c>
      <c r="G250" s="23">
        <v>20</v>
      </c>
    </row>
    <row r="251" spans="1:7" x14ac:dyDescent="0.25">
      <c r="A251" s="196">
        <v>250</v>
      </c>
      <c r="B251" s="197">
        <v>7.5526284096835705E-2</v>
      </c>
      <c r="C251" s="23"/>
      <c r="D251" s="69" t="s">
        <v>243</v>
      </c>
      <c r="E251" s="23"/>
      <c r="F251" s="23">
        <v>250</v>
      </c>
      <c r="G251" s="23">
        <v>14</v>
      </c>
    </row>
    <row r="252" spans="1:7" x14ac:dyDescent="0.25">
      <c r="A252" s="196">
        <v>251</v>
      </c>
      <c r="B252" s="197">
        <v>7.39297070699359E-3</v>
      </c>
      <c r="C252" s="23"/>
      <c r="D252" s="69" t="s">
        <v>243</v>
      </c>
      <c r="E252" s="23"/>
      <c r="F252" s="23">
        <v>251</v>
      </c>
      <c r="G252" s="23">
        <v>7</v>
      </c>
    </row>
    <row r="253" spans="1:7" x14ac:dyDescent="0.25">
      <c r="A253" s="196">
        <v>252</v>
      </c>
      <c r="B253" s="197">
        <v>0.17758313977479401</v>
      </c>
      <c r="C253" s="23"/>
      <c r="D253" s="69" t="s">
        <v>243</v>
      </c>
      <c r="E253" s="23"/>
      <c r="F253" s="23">
        <v>252</v>
      </c>
      <c r="G253" s="23">
        <v>17</v>
      </c>
    </row>
    <row r="254" spans="1:7" x14ac:dyDescent="0.25">
      <c r="A254" s="196">
        <v>253</v>
      </c>
      <c r="B254" s="197">
        <v>19.110456171026701</v>
      </c>
      <c r="C254" s="23"/>
      <c r="D254" s="69" t="s">
        <v>243</v>
      </c>
      <c r="E254" s="23"/>
      <c r="F254" s="23">
        <v>253</v>
      </c>
      <c r="G254" s="23">
        <v>16</v>
      </c>
    </row>
    <row r="255" spans="1:7" x14ac:dyDescent="0.25">
      <c r="A255" s="196">
        <v>254</v>
      </c>
      <c r="B255" s="197">
        <v>-462.76075175941901</v>
      </c>
      <c r="C255" s="23"/>
      <c r="D255" s="69" t="s">
        <v>243</v>
      </c>
      <c r="E255" s="23"/>
      <c r="F255" s="23">
        <v>254</v>
      </c>
      <c r="G255" s="23">
        <v>20</v>
      </c>
    </row>
    <row r="256" spans="1:7" x14ac:dyDescent="0.25">
      <c r="A256" s="196">
        <v>255</v>
      </c>
      <c r="B256" s="197">
        <v>0.67253886573341803</v>
      </c>
      <c r="C256" s="23"/>
      <c r="D256" s="69" t="s">
        <v>243</v>
      </c>
      <c r="E256" s="23"/>
      <c r="F256" s="23">
        <v>255</v>
      </c>
      <c r="G256" s="23">
        <v>40</v>
      </c>
    </row>
    <row r="257" spans="1:7" x14ac:dyDescent="0.25">
      <c r="A257" s="196">
        <v>256</v>
      </c>
      <c r="B257" s="197">
        <v>0.33738047106553898</v>
      </c>
      <c r="C257" s="23"/>
      <c r="D257" s="69" t="s">
        <v>243</v>
      </c>
      <c r="E257" s="23"/>
      <c r="F257" s="23">
        <v>256</v>
      </c>
      <c r="G257" s="23">
        <v>38</v>
      </c>
    </row>
    <row r="258" spans="1:7" x14ac:dyDescent="0.25">
      <c r="A258" s="196">
        <v>257</v>
      </c>
      <c r="B258" s="197">
        <v>0.123156968278705</v>
      </c>
      <c r="C258" s="23"/>
      <c r="D258" s="69" t="s">
        <v>243</v>
      </c>
      <c r="E258" s="23"/>
      <c r="F258" s="23">
        <v>257</v>
      </c>
      <c r="G258" s="23">
        <v>40</v>
      </c>
    </row>
    <row r="259" spans="1:7" x14ac:dyDescent="0.25">
      <c r="A259" s="196">
        <v>258</v>
      </c>
      <c r="B259" s="197">
        <v>-1.24563032890521</v>
      </c>
      <c r="C259" s="23"/>
      <c r="D259" s="69" t="s">
        <v>243</v>
      </c>
      <c r="E259" s="23"/>
      <c r="F259" s="23">
        <v>258</v>
      </c>
      <c r="G259" s="23">
        <v>37</v>
      </c>
    </row>
    <row r="260" spans="1:7" x14ac:dyDescent="0.25">
      <c r="A260" s="196">
        <v>259</v>
      </c>
      <c r="B260" s="197">
        <v>-0.11391751530744799</v>
      </c>
      <c r="C260" s="23"/>
      <c r="D260" s="69" t="s">
        <v>243</v>
      </c>
      <c r="E260" s="23"/>
      <c r="F260" s="23">
        <v>259</v>
      </c>
      <c r="G260" s="23">
        <v>39</v>
      </c>
    </row>
    <row r="261" spans="1:7" x14ac:dyDescent="0.25">
      <c r="A261" s="196">
        <v>260</v>
      </c>
      <c r="B261" s="197">
        <v>-0.32814485908575702</v>
      </c>
      <c r="C261" s="23"/>
      <c r="D261" s="69" t="s">
        <v>243</v>
      </c>
      <c r="E261" s="23"/>
      <c r="F261" s="23">
        <v>260</v>
      </c>
      <c r="G261" s="23">
        <v>15</v>
      </c>
    </row>
    <row r="262" spans="1:7" x14ac:dyDescent="0.25">
      <c r="A262" s="196">
        <v>261</v>
      </c>
      <c r="B262" s="197">
        <v>0.30612204743694699</v>
      </c>
      <c r="C262" s="23"/>
      <c r="D262" s="69" t="s">
        <v>243</v>
      </c>
      <c r="E262" s="23"/>
      <c r="F262" s="23">
        <v>261</v>
      </c>
      <c r="G262" s="23">
        <v>25</v>
      </c>
    </row>
    <row r="263" spans="1:7" x14ac:dyDescent="0.25">
      <c r="A263" s="196">
        <v>262</v>
      </c>
      <c r="B263" s="197">
        <v>-4.8964888365229404E-3</v>
      </c>
      <c r="C263" s="23"/>
      <c r="D263" s="69" t="s">
        <v>243</v>
      </c>
      <c r="E263" s="23"/>
      <c r="F263" s="23">
        <v>262</v>
      </c>
      <c r="G263" s="23">
        <v>15</v>
      </c>
    </row>
    <row r="264" spans="1:7" x14ac:dyDescent="0.25">
      <c r="A264" s="196">
        <v>263</v>
      </c>
      <c r="B264" s="197">
        <v>0.26698453512933101</v>
      </c>
      <c r="C264" s="23"/>
      <c r="D264" s="69" t="s">
        <v>243</v>
      </c>
      <c r="E264" s="23"/>
      <c r="F264" s="23">
        <v>263</v>
      </c>
      <c r="G264" s="23">
        <v>24</v>
      </c>
    </row>
    <row r="265" spans="1:7" x14ac:dyDescent="0.25">
      <c r="A265" s="196">
        <v>264</v>
      </c>
      <c r="B265" s="197">
        <v>-0.27907081776228498</v>
      </c>
      <c r="C265" s="23"/>
      <c r="D265" s="69" t="s">
        <v>243</v>
      </c>
      <c r="E265" s="23"/>
      <c r="F265" s="23">
        <v>264</v>
      </c>
      <c r="G265" s="23">
        <v>13</v>
      </c>
    </row>
    <row r="266" spans="1:7" x14ac:dyDescent="0.25">
      <c r="A266" s="196">
        <v>265</v>
      </c>
      <c r="B266" s="197">
        <v>0.66470796330628701</v>
      </c>
      <c r="C266" s="23"/>
      <c r="D266" s="69" t="s">
        <v>243</v>
      </c>
      <c r="E266" s="23"/>
      <c r="F266" s="23">
        <v>265</v>
      </c>
      <c r="G266" s="23">
        <v>33</v>
      </c>
    </row>
    <row r="267" spans="1:7" x14ac:dyDescent="0.25">
      <c r="A267" s="196">
        <v>266</v>
      </c>
      <c r="B267" s="197">
        <v>-1.0331820968913501</v>
      </c>
      <c r="C267" s="23"/>
      <c r="D267" s="69" t="s">
        <v>243</v>
      </c>
      <c r="E267" s="23"/>
      <c r="F267" s="23">
        <v>266</v>
      </c>
      <c r="G267" s="23">
        <v>84</v>
      </c>
    </row>
    <row r="268" spans="1:7" x14ac:dyDescent="0.25">
      <c r="A268" s="196">
        <v>267</v>
      </c>
      <c r="B268" s="197">
        <v>-0.87465678303870398</v>
      </c>
      <c r="C268" s="23"/>
      <c r="D268" s="69" t="s">
        <v>243</v>
      </c>
      <c r="E268" s="23"/>
      <c r="F268" s="23">
        <v>267</v>
      </c>
      <c r="G268" s="23">
        <v>45</v>
      </c>
    </row>
    <row r="269" spans="1:7" x14ac:dyDescent="0.25">
      <c r="A269" s="196">
        <v>268</v>
      </c>
      <c r="B269" s="197">
        <v>-0.28732811612006598</v>
      </c>
      <c r="C269" s="23"/>
      <c r="D269" s="69" t="s">
        <v>243</v>
      </c>
      <c r="E269" s="23"/>
      <c r="F269" s="23">
        <v>268</v>
      </c>
      <c r="G269" s="23">
        <v>11</v>
      </c>
    </row>
    <row r="270" spans="1:7" x14ac:dyDescent="0.25">
      <c r="A270" s="196">
        <v>269</v>
      </c>
      <c r="B270" s="197">
        <v>-0.95204672159097103</v>
      </c>
      <c r="C270" s="23"/>
      <c r="D270" s="69" t="s">
        <v>243</v>
      </c>
      <c r="E270" s="23"/>
      <c r="F270" s="23">
        <v>269</v>
      </c>
      <c r="G270" s="23">
        <v>28</v>
      </c>
    </row>
    <row r="271" spans="1:7" x14ac:dyDescent="0.25">
      <c r="A271" s="196">
        <v>270</v>
      </c>
      <c r="B271" s="197">
        <v>-0.61749815641883699</v>
      </c>
      <c r="C271" s="23"/>
      <c r="D271" s="69" t="s">
        <v>243</v>
      </c>
      <c r="E271" s="23"/>
      <c r="F271" s="23">
        <v>270</v>
      </c>
      <c r="G271" s="23">
        <v>10</v>
      </c>
    </row>
    <row r="272" spans="1:7" x14ac:dyDescent="0.25">
      <c r="A272" s="196">
        <v>271</v>
      </c>
      <c r="B272" s="197">
        <v>-0.57567004563465696</v>
      </c>
      <c r="C272" s="23"/>
      <c r="D272" s="69" t="s">
        <v>243</v>
      </c>
      <c r="E272" s="23"/>
      <c r="F272" s="23">
        <v>271</v>
      </c>
      <c r="G272" s="23">
        <v>5</v>
      </c>
    </row>
    <row r="273" spans="1:7" x14ac:dyDescent="0.25">
      <c r="A273" s="196">
        <v>272</v>
      </c>
      <c r="B273" s="197">
        <v>-0.37275884091230299</v>
      </c>
      <c r="C273" s="23"/>
      <c r="D273" s="69" t="s">
        <v>243</v>
      </c>
      <c r="E273" s="23"/>
      <c r="F273" s="23">
        <v>272</v>
      </c>
      <c r="G273" s="23">
        <v>27</v>
      </c>
    </row>
    <row r="274" spans="1:7" x14ac:dyDescent="0.25">
      <c r="A274" s="196">
        <v>273</v>
      </c>
      <c r="B274" s="197">
        <v>-0.34503697524910099</v>
      </c>
      <c r="C274" s="23"/>
      <c r="D274" s="69" t="s">
        <v>243</v>
      </c>
      <c r="E274" s="23"/>
      <c r="F274" s="23">
        <v>273</v>
      </c>
      <c r="G274" s="23">
        <v>7</v>
      </c>
    </row>
    <row r="275" spans="1:7" x14ac:dyDescent="0.25">
      <c r="A275" s="196">
        <v>274</v>
      </c>
      <c r="B275" s="197">
        <v>-0.41548916909907202</v>
      </c>
      <c r="C275" s="23"/>
      <c r="D275" s="69" t="s">
        <v>243</v>
      </c>
      <c r="E275" s="23"/>
      <c r="F275" s="23">
        <v>274</v>
      </c>
      <c r="G275" s="23">
        <v>13</v>
      </c>
    </row>
    <row r="276" spans="1:7" x14ac:dyDescent="0.25">
      <c r="A276" s="196">
        <v>275</v>
      </c>
      <c r="B276" s="197">
        <v>-0.17680403141925799</v>
      </c>
      <c r="C276" s="23"/>
      <c r="D276" s="69" t="s">
        <v>243</v>
      </c>
      <c r="E276" s="23"/>
      <c r="F276" s="23">
        <v>275</v>
      </c>
      <c r="G276" s="23">
        <v>27</v>
      </c>
    </row>
    <row r="277" spans="1:7" x14ac:dyDescent="0.25">
      <c r="A277" s="196">
        <v>276</v>
      </c>
      <c r="B277" s="197">
        <v>-0.27713557903734898</v>
      </c>
      <c r="C277" s="23"/>
      <c r="D277" s="69" t="s">
        <v>243</v>
      </c>
      <c r="E277" s="23"/>
      <c r="F277" s="23">
        <v>276</v>
      </c>
      <c r="G277" s="23">
        <v>20</v>
      </c>
    </row>
    <row r="278" spans="1:7" x14ac:dyDescent="0.25">
      <c r="A278" s="196">
        <v>277</v>
      </c>
      <c r="B278" s="197">
        <v>-0.25172405450819701</v>
      </c>
      <c r="C278" s="23"/>
      <c r="D278" s="69" t="s">
        <v>243</v>
      </c>
      <c r="E278" s="23"/>
      <c r="F278" s="23">
        <v>277</v>
      </c>
      <c r="G278" s="23">
        <v>28</v>
      </c>
    </row>
    <row r="279" spans="1:7" x14ac:dyDescent="0.25">
      <c r="A279" s="196">
        <v>278</v>
      </c>
      <c r="B279" s="197">
        <v>-0.17960351856724499</v>
      </c>
      <c r="C279" s="23"/>
      <c r="D279" s="69" t="s">
        <v>243</v>
      </c>
      <c r="E279" s="23"/>
      <c r="F279" s="23">
        <v>278</v>
      </c>
      <c r="G279" s="23">
        <v>6</v>
      </c>
    </row>
    <row r="280" spans="1:7" x14ac:dyDescent="0.25">
      <c r="A280" s="196">
        <v>279</v>
      </c>
      <c r="B280" s="197">
        <v>-0.14801428649057999</v>
      </c>
      <c r="C280" s="23"/>
      <c r="D280" s="69" t="s">
        <v>243</v>
      </c>
      <c r="E280" s="23"/>
      <c r="F280" s="23">
        <v>279</v>
      </c>
      <c r="G280" s="23">
        <v>30</v>
      </c>
    </row>
    <row r="281" spans="1:7" x14ac:dyDescent="0.25">
      <c r="A281" s="196">
        <v>280</v>
      </c>
      <c r="B281" s="197">
        <v>-7.0655127328194595E-2</v>
      </c>
      <c r="C281" s="23"/>
      <c r="D281" s="69" t="s">
        <v>243</v>
      </c>
      <c r="E281" s="23"/>
      <c r="F281" s="23">
        <v>280</v>
      </c>
      <c r="G281" s="23">
        <v>2</v>
      </c>
    </row>
    <row r="282" spans="1:7" x14ac:dyDescent="0.25">
      <c r="A282" s="196">
        <v>281</v>
      </c>
      <c r="B282" s="197">
        <v>-5.6165517652403102E-2</v>
      </c>
      <c r="C282" s="23"/>
      <c r="D282" s="69" t="s">
        <v>243</v>
      </c>
      <c r="E282" s="23"/>
      <c r="F282" s="23">
        <v>281</v>
      </c>
      <c r="G282" s="23">
        <v>32</v>
      </c>
    </row>
    <row r="283" spans="1:7" x14ac:dyDescent="0.25">
      <c r="A283" s="196">
        <v>282</v>
      </c>
      <c r="B283" s="197">
        <v>-0.228164260397547</v>
      </c>
      <c r="C283" s="23"/>
      <c r="D283" s="69" t="s">
        <v>243</v>
      </c>
      <c r="E283" s="23"/>
      <c r="F283" s="23">
        <v>282</v>
      </c>
      <c r="G283" s="23">
        <v>3</v>
      </c>
    </row>
    <row r="284" spans="1:7" x14ac:dyDescent="0.25">
      <c r="A284" s="196">
        <v>283</v>
      </c>
      <c r="B284" s="197">
        <v>-0.49896826478060702</v>
      </c>
      <c r="C284" s="23"/>
      <c r="D284" s="69" t="s">
        <v>243</v>
      </c>
      <c r="E284" s="23"/>
      <c r="F284" s="23">
        <v>283</v>
      </c>
      <c r="G284" s="23">
        <v>20</v>
      </c>
    </row>
    <row r="285" spans="1:7" x14ac:dyDescent="0.25">
      <c r="A285" s="196">
        <v>284</v>
      </c>
      <c r="B285" s="197">
        <v>-0.58182692585955698</v>
      </c>
      <c r="C285" s="23"/>
      <c r="D285" s="69" t="s">
        <v>243</v>
      </c>
      <c r="E285" s="23"/>
      <c r="F285" s="23">
        <v>284</v>
      </c>
      <c r="G285" s="23">
        <v>25</v>
      </c>
    </row>
    <row r="286" spans="1:7" x14ac:dyDescent="0.25">
      <c r="A286" s="196">
        <v>285</v>
      </c>
      <c r="B286" s="197">
        <v>-0.12803257287803199</v>
      </c>
      <c r="C286" s="23"/>
      <c r="D286" s="69" t="s">
        <v>243</v>
      </c>
      <c r="E286" s="23"/>
      <c r="F286" s="23">
        <v>285</v>
      </c>
      <c r="G286" s="23">
        <v>37</v>
      </c>
    </row>
    <row r="287" spans="1:7" x14ac:dyDescent="0.25">
      <c r="A287" s="196">
        <v>286</v>
      </c>
      <c r="B287" s="197">
        <v>-0.48732280550032903</v>
      </c>
      <c r="C287" s="23"/>
      <c r="D287" s="69" t="s">
        <v>243</v>
      </c>
      <c r="E287" s="23"/>
      <c r="F287" s="23">
        <v>286</v>
      </c>
      <c r="G287" s="23">
        <v>9</v>
      </c>
    </row>
    <row r="288" spans="1:7" x14ac:dyDescent="0.25">
      <c r="A288" s="196">
        <v>287</v>
      </c>
      <c r="B288" s="197">
        <v>-0.21070318652327899</v>
      </c>
      <c r="C288" s="23"/>
      <c r="D288" s="69" t="s">
        <v>243</v>
      </c>
      <c r="E288" s="23"/>
      <c r="F288" s="23">
        <v>287</v>
      </c>
      <c r="G288" s="23">
        <v>19</v>
      </c>
    </row>
    <row r="289" spans="1:7" x14ac:dyDescent="0.25">
      <c r="A289" s="196">
        <v>288</v>
      </c>
      <c r="B289" s="197">
        <v>-1.41776994532782E-2</v>
      </c>
      <c r="C289" s="23"/>
      <c r="D289" s="69" t="s">
        <v>243</v>
      </c>
      <c r="E289" s="23"/>
      <c r="F289" s="23">
        <v>288</v>
      </c>
      <c r="G289" s="23">
        <v>15</v>
      </c>
    </row>
    <row r="290" spans="1:7" x14ac:dyDescent="0.25">
      <c r="A290" s="196">
        <v>289</v>
      </c>
      <c r="B290" s="197">
        <v>-0.151774698800067</v>
      </c>
      <c r="C290" s="23"/>
      <c r="D290" s="69" t="s">
        <v>243</v>
      </c>
      <c r="E290" s="23"/>
      <c r="F290" s="23">
        <v>289</v>
      </c>
      <c r="G290" s="23">
        <v>10</v>
      </c>
    </row>
    <row r="291" spans="1:7" x14ac:dyDescent="0.25">
      <c r="A291" s="196">
        <v>290</v>
      </c>
      <c r="B291" s="197">
        <v>0.218630137854332</v>
      </c>
      <c r="C291" s="23"/>
      <c r="D291" s="69" t="s">
        <v>243</v>
      </c>
      <c r="E291" s="23"/>
      <c r="F291" s="23">
        <v>290</v>
      </c>
      <c r="G291" s="23">
        <v>7</v>
      </c>
    </row>
    <row r="292" spans="1:7" x14ac:dyDescent="0.25">
      <c r="A292" s="196">
        <v>291</v>
      </c>
      <c r="B292" s="197">
        <v>2.1475685469687901E-2</v>
      </c>
      <c r="C292" s="23"/>
      <c r="D292" s="69" t="s">
        <v>243</v>
      </c>
      <c r="E292" s="23"/>
      <c r="F292" s="23">
        <v>291</v>
      </c>
      <c r="G292" s="23">
        <v>31</v>
      </c>
    </row>
    <row r="293" spans="1:7" x14ac:dyDescent="0.25">
      <c r="A293" s="196">
        <v>292</v>
      </c>
      <c r="B293" s="197">
        <v>4.42862766952066E-2</v>
      </c>
      <c r="C293" s="23"/>
      <c r="D293" s="69" t="s">
        <v>243</v>
      </c>
      <c r="E293" s="23"/>
      <c r="F293" s="23">
        <v>292</v>
      </c>
      <c r="G293" s="23">
        <v>10</v>
      </c>
    </row>
    <row r="294" spans="1:7" x14ac:dyDescent="0.25">
      <c r="A294" s="196">
        <v>293</v>
      </c>
      <c r="B294" s="197">
        <v>4.2698972324494697E-2</v>
      </c>
      <c r="C294" s="23"/>
      <c r="D294" s="69" t="s">
        <v>243</v>
      </c>
      <c r="E294" s="23"/>
      <c r="F294" s="23">
        <v>293</v>
      </c>
      <c r="G294" s="23">
        <v>7</v>
      </c>
    </row>
    <row r="295" spans="1:7" x14ac:dyDescent="0.25">
      <c r="A295" s="196">
        <v>294</v>
      </c>
      <c r="B295" s="197">
        <v>0.25203375227181501</v>
      </c>
      <c r="C295" s="23"/>
      <c r="D295" s="69" t="s">
        <v>243</v>
      </c>
      <c r="E295" s="23"/>
      <c r="F295" s="23">
        <v>294</v>
      </c>
      <c r="G295" s="23">
        <v>46</v>
      </c>
    </row>
    <row r="296" spans="1:7" x14ac:dyDescent="0.25">
      <c r="A296" s="196">
        <v>295</v>
      </c>
      <c r="B296" s="197">
        <v>-0.39190316906144501</v>
      </c>
      <c r="C296" s="23"/>
      <c r="D296" s="69" t="s">
        <v>243</v>
      </c>
      <c r="E296" s="23"/>
      <c r="F296" s="23">
        <v>295</v>
      </c>
      <c r="G296" s="23">
        <v>30</v>
      </c>
    </row>
    <row r="297" spans="1:7" x14ac:dyDescent="0.25">
      <c r="A297" s="196">
        <v>296</v>
      </c>
      <c r="B297" s="197">
        <v>-0.28491693097896997</v>
      </c>
      <c r="C297" s="23"/>
      <c r="D297" s="69" t="s">
        <v>243</v>
      </c>
      <c r="E297" s="23"/>
      <c r="F297" s="23">
        <v>296</v>
      </c>
      <c r="G297" s="23">
        <v>31</v>
      </c>
    </row>
    <row r="298" spans="1:7" x14ac:dyDescent="0.25">
      <c r="A298" s="196">
        <v>297</v>
      </c>
      <c r="B298" s="197">
        <v>-0.185001731210236</v>
      </c>
      <c r="C298" s="23"/>
      <c r="D298" s="69" t="s">
        <v>243</v>
      </c>
      <c r="E298" s="23"/>
      <c r="F298" s="23">
        <v>297</v>
      </c>
      <c r="G298" s="23">
        <v>32</v>
      </c>
    </row>
    <row r="299" spans="1:7" x14ac:dyDescent="0.25">
      <c r="A299" s="196">
        <v>298</v>
      </c>
      <c r="B299" s="197">
        <v>7.0981904229395196E-2</v>
      </c>
      <c r="C299" s="23"/>
      <c r="D299" s="69" t="s">
        <v>243</v>
      </c>
      <c r="E299" s="23"/>
      <c r="F299" s="23">
        <v>298</v>
      </c>
      <c r="G299" s="23">
        <v>42</v>
      </c>
    </row>
    <row r="300" spans="1:7" x14ac:dyDescent="0.25">
      <c r="A300" s="196">
        <v>299</v>
      </c>
      <c r="B300" s="197">
        <v>-0.18517928531480399</v>
      </c>
      <c r="C300" s="23"/>
      <c r="D300" s="69" t="s">
        <v>243</v>
      </c>
      <c r="E300" s="23"/>
      <c r="F300" s="23">
        <v>299</v>
      </c>
      <c r="G300" s="23">
        <v>48</v>
      </c>
    </row>
    <row r="301" spans="1:7" x14ac:dyDescent="0.25">
      <c r="A301" s="196">
        <v>300</v>
      </c>
      <c r="B301" s="197">
        <v>-0.24598441776454999</v>
      </c>
      <c r="C301" s="23"/>
      <c r="D301" s="69" t="s">
        <v>243</v>
      </c>
      <c r="E301" s="23"/>
      <c r="F301" s="23">
        <v>300</v>
      </c>
      <c r="G301" s="23">
        <v>32</v>
      </c>
    </row>
    <row r="302" spans="1:7" x14ac:dyDescent="0.25">
      <c r="A302" s="196">
        <v>301</v>
      </c>
      <c r="B302" s="197">
        <v>-0.32353177979863501</v>
      </c>
      <c r="C302" s="23"/>
      <c r="D302" s="69" t="s">
        <v>243</v>
      </c>
      <c r="E302" s="23"/>
      <c r="F302" s="23">
        <v>301</v>
      </c>
      <c r="G302" s="23">
        <v>17</v>
      </c>
    </row>
    <row r="303" spans="1:7" x14ac:dyDescent="0.25">
      <c r="A303" s="196">
        <v>302</v>
      </c>
      <c r="B303" s="197">
        <v>-0.16780473020121001</v>
      </c>
      <c r="C303" s="23"/>
      <c r="D303" s="69" t="s">
        <v>243</v>
      </c>
      <c r="E303" s="23"/>
      <c r="F303" s="23">
        <v>302</v>
      </c>
      <c r="G303" s="23">
        <v>15</v>
      </c>
    </row>
    <row r="304" spans="1:7" x14ac:dyDescent="0.25">
      <c r="A304" s="196">
        <v>303</v>
      </c>
      <c r="B304" s="197">
        <v>-0.26905362036659702</v>
      </c>
      <c r="C304" s="23"/>
      <c r="D304" s="69" t="s">
        <v>243</v>
      </c>
      <c r="E304" s="23"/>
      <c r="F304" s="23">
        <v>303</v>
      </c>
      <c r="G304" s="23">
        <v>33</v>
      </c>
    </row>
    <row r="305" spans="1:7" x14ac:dyDescent="0.25">
      <c r="A305" s="196">
        <v>304</v>
      </c>
      <c r="B305" s="197">
        <v>-0.21356142606850401</v>
      </c>
      <c r="C305" s="23"/>
      <c r="D305" s="69" t="s">
        <v>243</v>
      </c>
      <c r="E305" s="23"/>
      <c r="F305" s="23">
        <v>304</v>
      </c>
      <c r="G305" s="23">
        <v>2</v>
      </c>
    </row>
    <row r="306" spans="1:7" x14ac:dyDescent="0.25">
      <c r="A306" s="196">
        <v>305</v>
      </c>
      <c r="B306" s="197">
        <v>-0.18373085618958401</v>
      </c>
      <c r="C306" s="23"/>
      <c r="D306" s="69" t="s">
        <v>243</v>
      </c>
      <c r="E306" s="23"/>
      <c r="F306" s="23">
        <v>305</v>
      </c>
      <c r="G306" s="23">
        <v>36</v>
      </c>
    </row>
    <row r="307" spans="1:7" x14ac:dyDescent="0.25">
      <c r="A307" s="196">
        <v>306</v>
      </c>
      <c r="B307" s="197">
        <v>-8.5466743726385505E-2</v>
      </c>
      <c r="C307" s="23"/>
      <c r="D307" s="69" t="s">
        <v>243</v>
      </c>
      <c r="E307" s="23"/>
      <c r="F307" s="23">
        <v>306</v>
      </c>
      <c r="G307" s="23">
        <v>8</v>
      </c>
    </row>
    <row r="308" spans="1:7" x14ac:dyDescent="0.25">
      <c r="A308" s="196">
        <v>307</v>
      </c>
      <c r="B308" s="197">
        <v>-2.0838334353896E-3</v>
      </c>
      <c r="C308" s="23"/>
      <c r="D308" s="69" t="s">
        <v>243</v>
      </c>
      <c r="E308" s="23"/>
      <c r="F308" s="23">
        <v>307</v>
      </c>
      <c r="G308" s="23">
        <v>7</v>
      </c>
    </row>
    <row r="309" spans="1:7" x14ac:dyDescent="0.25">
      <c r="A309" s="196">
        <v>308</v>
      </c>
      <c r="B309" s="197">
        <v>-8.1642115325509704E-2</v>
      </c>
      <c r="C309" s="23"/>
      <c r="D309" s="69" t="s">
        <v>243</v>
      </c>
      <c r="E309" s="23"/>
      <c r="F309" s="23">
        <v>308</v>
      </c>
      <c r="G309" s="23">
        <v>35</v>
      </c>
    </row>
    <row r="310" spans="1:7" x14ac:dyDescent="0.25">
      <c r="A310" s="196">
        <v>309</v>
      </c>
      <c r="B310" s="197">
        <v>-0.20959010984047999</v>
      </c>
      <c r="C310" s="23"/>
      <c r="D310" s="69" t="s">
        <v>243</v>
      </c>
      <c r="E310" s="23"/>
      <c r="F310" s="23">
        <v>309</v>
      </c>
      <c r="G310" s="23">
        <v>34</v>
      </c>
    </row>
    <row r="311" spans="1:7" x14ac:dyDescent="0.25">
      <c r="A311" s="196">
        <v>310</v>
      </c>
      <c r="B311" s="197">
        <v>-0.64142959827007895</v>
      </c>
      <c r="C311" s="23"/>
      <c r="D311" s="69" t="s">
        <v>243</v>
      </c>
      <c r="E311" s="23"/>
      <c r="F311" s="23">
        <v>310</v>
      </c>
      <c r="G311" s="23">
        <v>13</v>
      </c>
    </row>
    <row r="312" spans="1:7" x14ac:dyDescent="0.25">
      <c r="A312" s="196">
        <v>311</v>
      </c>
      <c r="B312" s="197">
        <v>-0.61774807599660397</v>
      </c>
      <c r="C312" s="23"/>
      <c r="D312" s="69" t="s">
        <v>243</v>
      </c>
      <c r="E312" s="23"/>
      <c r="F312" s="23">
        <v>311</v>
      </c>
      <c r="G312" s="23">
        <v>30</v>
      </c>
    </row>
    <row r="313" spans="1:7" x14ac:dyDescent="0.25">
      <c r="A313" s="196">
        <v>312</v>
      </c>
      <c r="B313" s="197">
        <v>-0.56727418522061701</v>
      </c>
      <c r="C313" s="23"/>
      <c r="D313" s="69" t="s">
        <v>243</v>
      </c>
      <c r="E313" s="23"/>
      <c r="F313" s="23">
        <v>312</v>
      </c>
      <c r="G313" s="23">
        <v>32</v>
      </c>
    </row>
    <row r="314" spans="1:7" x14ac:dyDescent="0.25">
      <c r="A314" s="196">
        <v>313</v>
      </c>
      <c r="B314" s="197">
        <v>-0.54258032719683502</v>
      </c>
      <c r="C314" s="23"/>
      <c r="D314" s="69" t="s">
        <v>243</v>
      </c>
      <c r="E314" s="23"/>
      <c r="F314" s="23">
        <v>313</v>
      </c>
      <c r="G314" s="23">
        <v>31</v>
      </c>
    </row>
    <row r="315" spans="1:7" x14ac:dyDescent="0.25">
      <c r="A315" s="196">
        <v>314</v>
      </c>
      <c r="B315" s="197">
        <v>-0.51956183608671502</v>
      </c>
      <c r="C315" s="23"/>
      <c r="D315" s="69" t="s">
        <v>243</v>
      </c>
      <c r="E315" s="23"/>
      <c r="F315" s="23">
        <v>314</v>
      </c>
      <c r="G315" s="23">
        <v>33</v>
      </c>
    </row>
    <row r="316" spans="1:7" x14ac:dyDescent="0.25">
      <c r="A316" s="196">
        <v>315</v>
      </c>
      <c r="B316" s="197">
        <v>0.64036716089957502</v>
      </c>
      <c r="C316" s="23"/>
      <c r="D316" s="69" t="s">
        <v>243</v>
      </c>
      <c r="E316" s="23"/>
      <c r="F316" s="23">
        <v>315</v>
      </c>
      <c r="G316" s="23">
        <v>71</v>
      </c>
    </row>
    <row r="317" spans="1:7" x14ac:dyDescent="0.25">
      <c r="A317" s="196">
        <v>316</v>
      </c>
      <c r="B317" s="197">
        <v>-6.6577478073598706E-2</v>
      </c>
      <c r="C317" s="23"/>
      <c r="D317" s="69" t="s">
        <v>243</v>
      </c>
      <c r="E317" s="23"/>
      <c r="F317" s="23">
        <v>316</v>
      </c>
      <c r="G317" s="23">
        <v>7</v>
      </c>
    </row>
    <row r="318" spans="1:7" x14ac:dyDescent="0.25">
      <c r="A318" s="196">
        <v>317</v>
      </c>
      <c r="B318" s="197">
        <v>-0.19543365538900001</v>
      </c>
      <c r="C318" s="23"/>
      <c r="D318" s="69" t="s">
        <v>243</v>
      </c>
      <c r="E318" s="23"/>
      <c r="F318" s="23">
        <v>317</v>
      </c>
      <c r="G318" s="23">
        <v>34</v>
      </c>
    </row>
    <row r="319" spans="1:7" x14ac:dyDescent="0.25">
      <c r="A319" s="196">
        <v>318</v>
      </c>
      <c r="B319" s="197">
        <v>-7.7435928427140005E-2</v>
      </c>
      <c r="C319" s="23"/>
      <c r="D319" s="69" t="s">
        <v>243</v>
      </c>
      <c r="E319" s="23"/>
      <c r="F319" s="23">
        <v>318</v>
      </c>
      <c r="G319" s="23">
        <v>15</v>
      </c>
    </row>
    <row r="320" spans="1:7" x14ac:dyDescent="0.25">
      <c r="A320" s="196">
        <v>319</v>
      </c>
      <c r="B320" s="197">
        <v>-3.0189241639816001E-2</v>
      </c>
      <c r="C320" s="23"/>
      <c r="D320" s="69" t="s">
        <v>243</v>
      </c>
      <c r="E320" s="23"/>
      <c r="F320" s="23">
        <v>319</v>
      </c>
      <c r="G320" s="23">
        <v>17</v>
      </c>
    </row>
    <row r="321" spans="1:7" x14ac:dyDescent="0.25">
      <c r="A321" s="196">
        <v>320</v>
      </c>
      <c r="B321" s="197">
        <v>1.42915883396932</v>
      </c>
      <c r="C321" s="23"/>
      <c r="D321" s="69" t="s">
        <v>243</v>
      </c>
      <c r="E321" s="23"/>
      <c r="F321" s="23">
        <v>320</v>
      </c>
      <c r="G321" s="23">
        <v>19</v>
      </c>
    </row>
    <row r="322" spans="1:7" x14ac:dyDescent="0.25">
      <c r="A322" s="196">
        <v>321</v>
      </c>
      <c r="B322" s="197">
        <v>1.6297279283198698E-2</v>
      </c>
      <c r="C322" s="23"/>
      <c r="D322" s="69" t="s">
        <v>243</v>
      </c>
      <c r="E322" s="23"/>
      <c r="F322" s="23">
        <v>321</v>
      </c>
      <c r="G322" s="23">
        <v>1557</v>
      </c>
    </row>
    <row r="323" spans="1:7" x14ac:dyDescent="0.25">
      <c r="A323" s="196">
        <v>322</v>
      </c>
      <c r="B323" s="197">
        <v>1.4325372846472899</v>
      </c>
      <c r="C323" s="23"/>
      <c r="D323" s="69" t="s">
        <v>243</v>
      </c>
      <c r="E323" s="23"/>
      <c r="F323" s="23">
        <v>322</v>
      </c>
      <c r="G323" s="23">
        <v>22</v>
      </c>
    </row>
    <row r="324" spans="1:7" x14ac:dyDescent="0.25">
      <c r="A324" s="196">
        <v>323</v>
      </c>
      <c r="B324" s="197">
        <v>0</v>
      </c>
      <c r="C324" s="23"/>
      <c r="D324" s="23" t="s">
        <v>244</v>
      </c>
      <c r="E324" s="23"/>
      <c r="F324" s="23">
        <v>323</v>
      </c>
      <c r="G324" s="23">
        <v>67</v>
      </c>
    </row>
    <row r="325" spans="1:7" x14ac:dyDescent="0.25">
      <c r="A325" s="196">
        <v>324</v>
      </c>
      <c r="B325" s="197">
        <v>-0.172171679286688</v>
      </c>
      <c r="C325" s="23"/>
      <c r="D325" s="69" t="s">
        <v>243</v>
      </c>
      <c r="E325" s="23"/>
      <c r="F325" s="23">
        <v>324</v>
      </c>
      <c r="G325" s="23">
        <v>49</v>
      </c>
    </row>
    <row r="326" spans="1:7" x14ac:dyDescent="0.25">
      <c r="A326" s="196">
        <v>325</v>
      </c>
      <c r="B326" s="197">
        <v>-0.30275590420516002</v>
      </c>
      <c r="C326" s="23"/>
      <c r="D326" s="69" t="s">
        <v>243</v>
      </c>
      <c r="E326" s="23"/>
      <c r="F326" s="23">
        <v>325</v>
      </c>
      <c r="G326" s="23">
        <v>43</v>
      </c>
    </row>
    <row r="327" spans="1:7" x14ac:dyDescent="0.25">
      <c r="A327" s="196">
        <v>326</v>
      </c>
      <c r="B327" s="197">
        <v>-4.6856193783747002E-2</v>
      </c>
      <c r="C327" s="23"/>
      <c r="D327" s="69" t="s">
        <v>243</v>
      </c>
      <c r="E327" s="23"/>
      <c r="F327" s="23">
        <v>326</v>
      </c>
      <c r="G327" s="23">
        <v>33</v>
      </c>
    </row>
    <row r="328" spans="1:7" x14ac:dyDescent="0.25">
      <c r="A328" s="196">
        <v>327</v>
      </c>
      <c r="B328" s="197">
        <v>-0.26915718669001398</v>
      </c>
      <c r="C328" s="23"/>
      <c r="D328" s="69" t="s">
        <v>243</v>
      </c>
      <c r="E328" s="23"/>
      <c r="F328" s="23">
        <v>327</v>
      </c>
      <c r="G328" s="23">
        <v>5</v>
      </c>
    </row>
    <row r="329" spans="1:7" x14ac:dyDescent="0.25">
      <c r="A329" s="196">
        <v>328</v>
      </c>
      <c r="B329" s="197">
        <v>-0.25575823804305797</v>
      </c>
      <c r="C329" s="23"/>
      <c r="D329" s="69" t="s">
        <v>243</v>
      </c>
      <c r="E329" s="23"/>
      <c r="F329" s="23">
        <v>328</v>
      </c>
      <c r="G329" s="23">
        <v>3</v>
      </c>
    </row>
    <row r="330" spans="1:7" x14ac:dyDescent="0.25">
      <c r="A330" s="196">
        <v>329</v>
      </c>
      <c r="B330" s="197">
        <v>-0.25575843812844701</v>
      </c>
      <c r="C330" s="23"/>
      <c r="D330" s="69" t="s">
        <v>243</v>
      </c>
      <c r="E330" s="23"/>
      <c r="F330" s="23">
        <v>329</v>
      </c>
      <c r="G330" s="23">
        <v>8</v>
      </c>
    </row>
    <row r="331" spans="1:7" x14ac:dyDescent="0.25">
      <c r="A331" s="196">
        <v>330</v>
      </c>
      <c r="B331" s="197">
        <v>-0.25575851316058901</v>
      </c>
      <c r="C331" s="23"/>
      <c r="D331" s="69" t="s">
        <v>243</v>
      </c>
      <c r="E331" s="23"/>
      <c r="F331" s="23">
        <v>330</v>
      </c>
      <c r="G331" s="23">
        <v>3</v>
      </c>
    </row>
    <row r="332" spans="1:7" x14ac:dyDescent="0.25">
      <c r="A332" s="196">
        <v>331</v>
      </c>
      <c r="B332" s="197">
        <v>-0.25575871324662303</v>
      </c>
      <c r="C332" s="23"/>
      <c r="D332" s="69" t="s">
        <v>243</v>
      </c>
      <c r="E332" s="23"/>
      <c r="F332" s="23">
        <v>331</v>
      </c>
      <c r="G332" s="23">
        <v>8</v>
      </c>
    </row>
    <row r="333" spans="1:7" x14ac:dyDescent="0.25">
      <c r="A333" s="196">
        <v>332</v>
      </c>
      <c r="B333" s="197">
        <v>-0.24467011485190401</v>
      </c>
      <c r="C333" s="23"/>
      <c r="D333" s="69" t="s">
        <v>243</v>
      </c>
      <c r="E333" s="23"/>
      <c r="F333" s="23">
        <v>332</v>
      </c>
      <c r="G333" s="23">
        <v>12</v>
      </c>
    </row>
    <row r="334" spans="1:7" x14ac:dyDescent="0.25">
      <c r="A334" s="196">
        <v>333</v>
      </c>
      <c r="B334" s="197">
        <v>-0.24467022845403399</v>
      </c>
      <c r="C334" s="23"/>
      <c r="D334" s="69" t="s">
        <v>243</v>
      </c>
      <c r="E334" s="23"/>
      <c r="F334" s="23">
        <v>333</v>
      </c>
      <c r="G334" s="23">
        <v>5</v>
      </c>
    </row>
    <row r="335" spans="1:7" x14ac:dyDescent="0.25">
      <c r="A335" s="196">
        <v>334</v>
      </c>
      <c r="B335" s="197">
        <v>-0.23727801881646601</v>
      </c>
      <c r="C335" s="23"/>
      <c r="D335" s="69" t="s">
        <v>243</v>
      </c>
      <c r="E335" s="23"/>
      <c r="F335" s="23">
        <v>334</v>
      </c>
      <c r="G335" s="23">
        <v>18</v>
      </c>
    </row>
    <row r="336" spans="1:7" x14ac:dyDescent="0.25">
      <c r="A336" s="196">
        <v>335</v>
      </c>
      <c r="B336" s="197">
        <v>-0.23173374744460701</v>
      </c>
      <c r="C336" s="23"/>
      <c r="D336" s="69" t="s">
        <v>243</v>
      </c>
      <c r="E336" s="23"/>
      <c r="F336" s="23">
        <v>335</v>
      </c>
      <c r="G336" s="23">
        <v>9</v>
      </c>
    </row>
    <row r="337" spans="1:7" x14ac:dyDescent="0.25">
      <c r="A337" s="196">
        <v>336</v>
      </c>
      <c r="B337" s="197">
        <v>-0.23173398990329799</v>
      </c>
      <c r="C337" s="23"/>
      <c r="D337" s="69" t="s">
        <v>243</v>
      </c>
      <c r="E337" s="23"/>
      <c r="F337" s="23">
        <v>336</v>
      </c>
      <c r="G337" s="23">
        <v>12</v>
      </c>
    </row>
    <row r="338" spans="1:7" x14ac:dyDescent="0.25">
      <c r="A338" s="196">
        <v>337</v>
      </c>
      <c r="B338" s="197">
        <v>-0.30928914220044601</v>
      </c>
      <c r="C338" s="23"/>
      <c r="D338" s="69" t="s">
        <v>243</v>
      </c>
      <c r="E338" s="23"/>
      <c r="F338" s="23">
        <v>337</v>
      </c>
      <c r="G338" s="23">
        <v>11</v>
      </c>
    </row>
    <row r="339" spans="1:7" x14ac:dyDescent="0.25">
      <c r="A339" s="196">
        <v>338</v>
      </c>
      <c r="B339" s="197">
        <v>-0.26915704695747</v>
      </c>
      <c r="C339" s="23"/>
      <c r="D339" s="69" t="s">
        <v>243</v>
      </c>
      <c r="E339" s="23"/>
      <c r="F339" s="23">
        <v>338</v>
      </c>
      <c r="G339" s="23">
        <v>18</v>
      </c>
    </row>
    <row r="340" spans="1:7" x14ac:dyDescent="0.25">
      <c r="A340" s="196">
        <v>339</v>
      </c>
      <c r="B340" s="197">
        <v>0.56413917805865199</v>
      </c>
      <c r="C340" s="23"/>
      <c r="D340" s="69" t="s">
        <v>243</v>
      </c>
      <c r="E340" s="23"/>
      <c r="F340" s="23">
        <v>339</v>
      </c>
      <c r="G340" s="23">
        <v>18</v>
      </c>
    </row>
    <row r="341" spans="1:7" x14ac:dyDescent="0.25">
      <c r="A341" s="196">
        <v>340</v>
      </c>
      <c r="B341" s="197">
        <v>0.58880587026886499</v>
      </c>
      <c r="C341" s="23"/>
      <c r="D341" s="69" t="s">
        <v>243</v>
      </c>
      <c r="E341" s="23"/>
      <c r="F341" s="23">
        <v>340</v>
      </c>
      <c r="G341" s="23">
        <v>11</v>
      </c>
    </row>
    <row r="342" spans="1:7" x14ac:dyDescent="0.25">
      <c r="A342" s="196">
        <v>341</v>
      </c>
      <c r="B342" s="197">
        <v>0.59527196564827201</v>
      </c>
      <c r="C342" s="23"/>
      <c r="D342" s="69" t="s">
        <v>243</v>
      </c>
      <c r="E342" s="23"/>
      <c r="F342" s="23">
        <v>341</v>
      </c>
      <c r="G342" s="23">
        <v>14</v>
      </c>
    </row>
    <row r="343" spans="1:7" x14ac:dyDescent="0.25">
      <c r="A343" s="196">
        <v>342</v>
      </c>
      <c r="B343" s="197">
        <v>0.59942920694614499</v>
      </c>
      <c r="C343" s="23"/>
      <c r="D343" s="69" t="s">
        <v>243</v>
      </c>
      <c r="E343" s="23"/>
      <c r="F343" s="23">
        <v>342</v>
      </c>
      <c r="G343" s="23">
        <v>6</v>
      </c>
    </row>
    <row r="344" spans="1:7" x14ac:dyDescent="0.25">
      <c r="A344" s="196">
        <v>343</v>
      </c>
      <c r="B344" s="197">
        <v>0.61236349193695805</v>
      </c>
      <c r="C344" s="23"/>
      <c r="D344" s="69" t="s">
        <v>243</v>
      </c>
      <c r="E344" s="23"/>
      <c r="F344" s="23">
        <v>343</v>
      </c>
      <c r="G344" s="23">
        <v>14</v>
      </c>
    </row>
    <row r="345" spans="1:7" x14ac:dyDescent="0.25">
      <c r="A345" s="196">
        <v>344</v>
      </c>
      <c r="B345" s="197">
        <v>0.61236118628816605</v>
      </c>
      <c r="C345" s="23"/>
      <c r="D345" s="69" t="s">
        <v>243</v>
      </c>
      <c r="E345" s="23"/>
      <c r="F345" s="23">
        <v>344</v>
      </c>
      <c r="G345" s="23">
        <v>13</v>
      </c>
    </row>
    <row r="346" spans="1:7" x14ac:dyDescent="0.25">
      <c r="A346" s="196">
        <v>345</v>
      </c>
      <c r="B346" s="197">
        <v>0.61235959008500196</v>
      </c>
      <c r="C346" s="23"/>
      <c r="D346" s="69" t="s">
        <v>243</v>
      </c>
      <c r="E346" s="23"/>
      <c r="F346" s="23">
        <v>345</v>
      </c>
      <c r="G346" s="23">
        <v>9</v>
      </c>
    </row>
    <row r="347" spans="1:7" x14ac:dyDescent="0.25">
      <c r="A347" s="196">
        <v>346</v>
      </c>
      <c r="B347" s="197">
        <v>0.62529417488775696</v>
      </c>
      <c r="C347" s="23"/>
      <c r="D347" s="69" t="s">
        <v>243</v>
      </c>
      <c r="E347" s="23"/>
      <c r="F347" s="23">
        <v>346</v>
      </c>
      <c r="G347" s="23">
        <v>11</v>
      </c>
    </row>
    <row r="348" spans="1:7" x14ac:dyDescent="0.25">
      <c r="A348" s="196">
        <v>347</v>
      </c>
      <c r="B348" s="197">
        <v>0.62806517261773398</v>
      </c>
      <c r="C348" s="23"/>
      <c r="D348" s="69" t="s">
        <v>243</v>
      </c>
      <c r="E348" s="23"/>
      <c r="F348" s="23">
        <v>347</v>
      </c>
      <c r="G348" s="23">
        <v>6</v>
      </c>
    </row>
    <row r="349" spans="1:7" x14ac:dyDescent="0.25">
      <c r="A349" s="196">
        <v>348</v>
      </c>
      <c r="B349" s="197">
        <v>0.62806291491182198</v>
      </c>
      <c r="C349" s="23"/>
      <c r="D349" s="69" t="s">
        <v>243</v>
      </c>
      <c r="E349" s="23"/>
      <c r="F349" s="23">
        <v>348</v>
      </c>
      <c r="G349" s="23">
        <v>12</v>
      </c>
    </row>
    <row r="350" spans="1:7" x14ac:dyDescent="0.25">
      <c r="A350" s="196">
        <v>349</v>
      </c>
      <c r="B350" s="197">
        <v>0.62806235048914205</v>
      </c>
      <c r="C350" s="23"/>
      <c r="D350" s="69" t="s">
        <v>243</v>
      </c>
      <c r="E350" s="23"/>
      <c r="F350" s="23">
        <v>349</v>
      </c>
      <c r="G350" s="23">
        <v>3</v>
      </c>
    </row>
    <row r="351" spans="1:7" x14ac:dyDescent="0.25">
      <c r="A351" s="196">
        <v>350</v>
      </c>
      <c r="B351" s="197">
        <v>-0.25485338959908799</v>
      </c>
      <c r="C351" s="23"/>
      <c r="D351" s="69" t="s">
        <v>243</v>
      </c>
      <c r="E351" s="23"/>
      <c r="F351" s="23">
        <v>350</v>
      </c>
      <c r="G351" s="23">
        <v>12</v>
      </c>
    </row>
    <row r="352" spans="1:7" x14ac:dyDescent="0.25">
      <c r="A352" s="196">
        <v>351</v>
      </c>
      <c r="B352" s="197">
        <v>-0.248847158236602</v>
      </c>
      <c r="C352" s="23"/>
      <c r="D352" s="69" t="s">
        <v>243</v>
      </c>
      <c r="E352" s="23"/>
      <c r="F352" s="23">
        <v>351</v>
      </c>
      <c r="G352" s="23">
        <v>9</v>
      </c>
    </row>
    <row r="353" spans="1:7" x14ac:dyDescent="0.25">
      <c r="A353" s="196">
        <v>352</v>
      </c>
      <c r="B353" s="197">
        <v>-0.248847676735833</v>
      </c>
      <c r="C353" s="23"/>
      <c r="D353" s="69" t="s">
        <v>243</v>
      </c>
      <c r="E353" s="23"/>
      <c r="F353" s="23">
        <v>352</v>
      </c>
      <c r="G353" s="23">
        <v>22</v>
      </c>
    </row>
    <row r="354" spans="1:7" x14ac:dyDescent="0.25">
      <c r="A354" s="196">
        <v>353</v>
      </c>
      <c r="B354" s="197">
        <v>-0.23868306867737701</v>
      </c>
      <c r="C354" s="23"/>
      <c r="D354" s="69" t="s">
        <v>243</v>
      </c>
      <c r="E354" s="23"/>
      <c r="F354" s="23">
        <v>353</v>
      </c>
      <c r="G354" s="23">
        <v>8</v>
      </c>
    </row>
    <row r="355" spans="1:7" x14ac:dyDescent="0.25">
      <c r="A355" s="196">
        <v>354</v>
      </c>
      <c r="B355" s="197">
        <v>-0.238683262492768</v>
      </c>
      <c r="C355" s="23"/>
      <c r="D355" s="69" t="s">
        <v>243</v>
      </c>
      <c r="E355" s="23"/>
      <c r="F355" s="23">
        <v>354</v>
      </c>
      <c r="G355" s="23">
        <v>9</v>
      </c>
    </row>
    <row r="356" spans="1:7" x14ac:dyDescent="0.25">
      <c r="A356" s="196">
        <v>355</v>
      </c>
      <c r="B356" s="197">
        <v>4.6204012627489698E-3</v>
      </c>
      <c r="C356" s="23"/>
      <c r="D356" s="69" t="s">
        <v>243</v>
      </c>
      <c r="E356" s="23"/>
      <c r="F356" s="23">
        <v>355</v>
      </c>
      <c r="G356" s="23">
        <v>9</v>
      </c>
    </row>
    <row r="357" spans="1:7" x14ac:dyDescent="0.25">
      <c r="A357" s="196">
        <v>356</v>
      </c>
      <c r="B357" s="197">
        <v>4.6204012015484E-3</v>
      </c>
      <c r="C357" s="23"/>
      <c r="D357" s="69" t="s">
        <v>243</v>
      </c>
      <c r="E357" s="23"/>
      <c r="F357" s="23">
        <v>356</v>
      </c>
      <c r="G357" s="23">
        <v>9</v>
      </c>
    </row>
    <row r="358" spans="1:7" x14ac:dyDescent="0.25">
      <c r="A358" s="196">
        <v>357</v>
      </c>
      <c r="B358" s="197">
        <v>4.6204011471478899E-3</v>
      </c>
      <c r="C358" s="23"/>
      <c r="D358" s="69" t="s">
        <v>243</v>
      </c>
      <c r="E358" s="23"/>
      <c r="F358" s="23">
        <v>357</v>
      </c>
      <c r="G358" s="23">
        <v>8</v>
      </c>
    </row>
    <row r="359" spans="1:7" x14ac:dyDescent="0.25">
      <c r="A359" s="196">
        <v>358</v>
      </c>
      <c r="B359" s="197">
        <v>4.62040107914727E-3</v>
      </c>
      <c r="C359" s="23"/>
      <c r="D359" s="69" t="s">
        <v>243</v>
      </c>
      <c r="E359" s="23"/>
      <c r="F359" s="23">
        <v>358</v>
      </c>
      <c r="G359" s="23">
        <v>10</v>
      </c>
    </row>
    <row r="360" spans="1:7" x14ac:dyDescent="0.25">
      <c r="A360" s="196">
        <v>359</v>
      </c>
      <c r="B360" s="197">
        <v>1.89436436173781E-2</v>
      </c>
      <c r="C360" s="23"/>
      <c r="D360" s="69" t="s">
        <v>243</v>
      </c>
      <c r="E360" s="23"/>
      <c r="F360" s="23">
        <v>359</v>
      </c>
      <c r="G360" s="23">
        <v>7</v>
      </c>
    </row>
    <row r="361" spans="1:7" x14ac:dyDescent="0.25">
      <c r="A361" s="196">
        <v>360</v>
      </c>
      <c r="B361" s="197">
        <v>0</v>
      </c>
      <c r="C361" s="23"/>
      <c r="D361" s="23" t="s">
        <v>244</v>
      </c>
      <c r="E361" s="23"/>
      <c r="F361" s="23">
        <v>360</v>
      </c>
      <c r="G361" s="23">
        <v>9</v>
      </c>
    </row>
    <row r="362" spans="1:7" x14ac:dyDescent="0.25">
      <c r="A362" s="196">
        <v>361</v>
      </c>
      <c r="B362" s="197">
        <v>2.0315661953057399E-2</v>
      </c>
      <c r="C362" s="23"/>
      <c r="D362" s="69" t="s">
        <v>243</v>
      </c>
      <c r="E362" s="23"/>
      <c r="F362" s="23">
        <v>361</v>
      </c>
      <c r="G362" s="23">
        <v>8</v>
      </c>
    </row>
    <row r="363" spans="1:7" x14ac:dyDescent="0.25">
      <c r="A363" s="196">
        <v>362</v>
      </c>
      <c r="B363" s="197">
        <v>2.1147335568594099E-2</v>
      </c>
      <c r="C363" s="23"/>
      <c r="D363" s="69" t="s">
        <v>243</v>
      </c>
      <c r="E363" s="23"/>
      <c r="F363" s="23">
        <v>362</v>
      </c>
      <c r="G363" s="23">
        <v>9</v>
      </c>
    </row>
    <row r="364" spans="1:7" x14ac:dyDescent="0.25">
      <c r="A364" s="196">
        <v>363</v>
      </c>
      <c r="B364" s="197">
        <v>2.11473342696284E-2</v>
      </c>
      <c r="C364" s="23"/>
      <c r="D364" s="69" t="s">
        <v>243</v>
      </c>
      <c r="E364" s="23"/>
      <c r="F364" s="23">
        <v>363</v>
      </c>
      <c r="G364" s="23">
        <v>9</v>
      </c>
    </row>
    <row r="365" spans="1:7" x14ac:dyDescent="0.25">
      <c r="A365" s="196">
        <v>364</v>
      </c>
      <c r="B365" s="197">
        <v>2.8539997147429101E-2</v>
      </c>
      <c r="C365" s="23"/>
      <c r="D365" s="69" t="s">
        <v>243</v>
      </c>
      <c r="E365" s="23"/>
      <c r="F365" s="23">
        <v>364</v>
      </c>
      <c r="G365" s="23">
        <v>8</v>
      </c>
    </row>
    <row r="366" spans="1:7" x14ac:dyDescent="0.25">
      <c r="A366" s="196">
        <v>365</v>
      </c>
      <c r="B366" s="197">
        <v>4.8298822659130899E-3</v>
      </c>
      <c r="C366" s="23"/>
      <c r="D366" s="69" t="s">
        <v>243</v>
      </c>
      <c r="E366" s="23"/>
      <c r="F366" s="23">
        <v>365</v>
      </c>
      <c r="G366" s="23">
        <v>8</v>
      </c>
    </row>
    <row r="367" spans="1:7" x14ac:dyDescent="0.25">
      <c r="A367" s="196">
        <v>366</v>
      </c>
      <c r="B367" s="197">
        <v>1.44896461237121E-2</v>
      </c>
      <c r="C367" s="23"/>
      <c r="D367" s="69" t="s">
        <v>243</v>
      </c>
      <c r="E367" s="23"/>
      <c r="F367" s="23">
        <v>366</v>
      </c>
      <c r="G367" s="23">
        <v>10</v>
      </c>
    </row>
    <row r="368" spans="1:7" x14ac:dyDescent="0.25">
      <c r="A368" s="196">
        <v>367</v>
      </c>
      <c r="B368" s="197">
        <v>-0.20851712717027901</v>
      </c>
      <c r="C368" s="23"/>
      <c r="D368" s="69" t="s">
        <v>243</v>
      </c>
      <c r="E368" s="23"/>
      <c r="F368" s="23">
        <v>367</v>
      </c>
      <c r="G368" s="23">
        <v>6</v>
      </c>
    </row>
    <row r="369" spans="1:7" x14ac:dyDescent="0.25">
      <c r="A369" s="196">
        <v>368</v>
      </c>
      <c r="B369" s="197">
        <v>-0.20851727209474499</v>
      </c>
      <c r="C369" s="23"/>
      <c r="D369" s="69" t="s">
        <v>243</v>
      </c>
      <c r="E369" s="23"/>
      <c r="F369" s="23">
        <v>368</v>
      </c>
      <c r="G369" s="23">
        <v>9</v>
      </c>
    </row>
    <row r="370" spans="1:7" x14ac:dyDescent="0.25">
      <c r="A370" s="196">
        <v>369</v>
      </c>
      <c r="B370" s="197">
        <v>-0.208517400916745</v>
      </c>
      <c r="C370" s="23"/>
      <c r="D370" s="69" t="s">
        <v>243</v>
      </c>
      <c r="E370" s="23"/>
      <c r="F370" s="23">
        <v>369</v>
      </c>
      <c r="G370" s="23">
        <v>8</v>
      </c>
    </row>
    <row r="371" spans="1:7" x14ac:dyDescent="0.25">
      <c r="A371" s="196">
        <v>370</v>
      </c>
      <c r="B371" s="197">
        <v>-0.19471789609946999</v>
      </c>
      <c r="C371" s="23"/>
      <c r="D371" s="69" t="s">
        <v>243</v>
      </c>
      <c r="E371" s="23"/>
      <c r="F371" s="23">
        <v>370</v>
      </c>
      <c r="G371" s="23">
        <v>9</v>
      </c>
    </row>
    <row r="372" spans="1:7" x14ac:dyDescent="0.25">
      <c r="A372" s="196">
        <v>371</v>
      </c>
      <c r="B372" s="197">
        <v>-0.17875568781572301</v>
      </c>
      <c r="C372" s="23"/>
      <c r="D372" s="69" t="s">
        <v>243</v>
      </c>
      <c r="E372" s="23"/>
      <c r="F372" s="23">
        <v>371</v>
      </c>
      <c r="G372" s="23">
        <v>8</v>
      </c>
    </row>
    <row r="373" spans="1:7" x14ac:dyDescent="0.25">
      <c r="A373" s="196">
        <v>372</v>
      </c>
      <c r="B373" s="197">
        <v>-0.16674269311923701</v>
      </c>
      <c r="C373" s="23"/>
      <c r="D373" s="69" t="s">
        <v>243</v>
      </c>
      <c r="E373" s="23"/>
      <c r="F373" s="23">
        <v>372</v>
      </c>
      <c r="G373" s="23">
        <v>9</v>
      </c>
    </row>
    <row r="374" spans="1:7" x14ac:dyDescent="0.25">
      <c r="A374" s="196">
        <v>373</v>
      </c>
      <c r="B374" s="197">
        <v>5.0824056828425099E-3</v>
      </c>
      <c r="C374" s="23"/>
      <c r="D374" s="69" t="s">
        <v>243</v>
      </c>
      <c r="E374" s="23"/>
      <c r="F374" s="23">
        <v>373</v>
      </c>
      <c r="G374" s="23">
        <v>8</v>
      </c>
    </row>
    <row r="375" spans="1:7" x14ac:dyDescent="0.25">
      <c r="A375" s="196">
        <v>374</v>
      </c>
      <c r="B375" s="197">
        <v>5.0824056087640799E-3</v>
      </c>
      <c r="C375" s="23"/>
      <c r="D375" s="69" t="s">
        <v>243</v>
      </c>
      <c r="E375" s="23"/>
      <c r="F375" s="23">
        <v>374</v>
      </c>
      <c r="G375" s="23">
        <v>9</v>
      </c>
    </row>
    <row r="376" spans="1:7" x14ac:dyDescent="0.25">
      <c r="A376" s="196">
        <v>375</v>
      </c>
      <c r="B376" s="197">
        <v>1.29370319758515E-2</v>
      </c>
      <c r="C376" s="23"/>
      <c r="D376" s="69" t="s">
        <v>243</v>
      </c>
      <c r="E376" s="23"/>
      <c r="F376" s="23">
        <v>375</v>
      </c>
      <c r="G376" s="23">
        <v>9</v>
      </c>
    </row>
    <row r="377" spans="1:7" x14ac:dyDescent="0.25">
      <c r="A377" s="196">
        <v>376</v>
      </c>
      <c r="B377" s="197">
        <v>2.3563878234183901E-2</v>
      </c>
      <c r="C377" s="23"/>
      <c r="D377" s="69" t="s">
        <v>243</v>
      </c>
      <c r="E377" s="23"/>
      <c r="F377" s="23">
        <v>376</v>
      </c>
      <c r="G377" s="23">
        <v>8</v>
      </c>
    </row>
    <row r="378" spans="1:7" x14ac:dyDescent="0.25">
      <c r="A378" s="196">
        <v>377</v>
      </c>
      <c r="B378" s="197">
        <v>2.7722207941363899E-2</v>
      </c>
      <c r="C378" s="23"/>
      <c r="D378" s="69" t="s">
        <v>243</v>
      </c>
      <c r="E378" s="23"/>
      <c r="F378" s="23">
        <v>377</v>
      </c>
      <c r="G378" s="23">
        <v>7</v>
      </c>
    </row>
    <row r="379" spans="1:7" x14ac:dyDescent="0.25">
      <c r="A379" s="196">
        <v>378</v>
      </c>
      <c r="B379" s="197">
        <v>6.0064471762429099E-3</v>
      </c>
      <c r="C379" s="23"/>
      <c r="D379" s="69" t="s">
        <v>243</v>
      </c>
      <c r="E379" s="23"/>
      <c r="F379" s="23">
        <v>378</v>
      </c>
      <c r="G379" s="23">
        <v>8</v>
      </c>
    </row>
    <row r="380" spans="1:7" x14ac:dyDescent="0.25">
      <c r="A380" s="196">
        <v>379</v>
      </c>
      <c r="B380" s="197">
        <v>6.0064470727034204E-3</v>
      </c>
      <c r="C380" s="23"/>
      <c r="D380" s="69" t="s">
        <v>243</v>
      </c>
      <c r="E380" s="23"/>
      <c r="F380" s="23">
        <v>379</v>
      </c>
      <c r="G380" s="23">
        <v>9</v>
      </c>
    </row>
    <row r="381" spans="1:7" x14ac:dyDescent="0.25">
      <c r="A381" s="196">
        <v>380</v>
      </c>
      <c r="B381" s="197">
        <v>-0.27188216854360903</v>
      </c>
      <c r="C381" s="23"/>
      <c r="D381" s="69" t="s">
        <v>243</v>
      </c>
      <c r="E381" s="23"/>
      <c r="F381" s="23">
        <v>380</v>
      </c>
      <c r="G381" s="23">
        <v>17</v>
      </c>
    </row>
    <row r="382" spans="1:7" x14ac:dyDescent="0.25">
      <c r="A382" s="196">
        <v>381</v>
      </c>
      <c r="B382" s="197">
        <v>-0.27188239707053902</v>
      </c>
      <c r="C382" s="23"/>
      <c r="D382" s="69" t="s">
        <v>243</v>
      </c>
      <c r="E382" s="23"/>
      <c r="F382" s="23">
        <v>381</v>
      </c>
      <c r="G382" s="23">
        <v>8</v>
      </c>
    </row>
    <row r="383" spans="1:7" x14ac:dyDescent="0.25">
      <c r="A383" s="196">
        <v>382</v>
      </c>
      <c r="B383" s="197">
        <v>-0.27188259703207501</v>
      </c>
      <c r="C383" s="23"/>
      <c r="D383" s="69" t="s">
        <v>243</v>
      </c>
      <c r="E383" s="23"/>
      <c r="F383" s="23">
        <v>382</v>
      </c>
      <c r="G383" s="23">
        <v>7</v>
      </c>
    </row>
    <row r="384" spans="1:7" x14ac:dyDescent="0.25">
      <c r="A384" s="196">
        <v>383</v>
      </c>
      <c r="B384" s="197">
        <v>-0.26310449033467198</v>
      </c>
      <c r="C384" s="23"/>
      <c r="D384" s="69" t="s">
        <v>243</v>
      </c>
      <c r="E384" s="23"/>
      <c r="F384" s="23">
        <v>383</v>
      </c>
      <c r="G384" s="23">
        <v>7</v>
      </c>
    </row>
    <row r="385" spans="1:7" x14ac:dyDescent="0.25">
      <c r="A385" s="196">
        <v>384</v>
      </c>
      <c r="B385" s="197">
        <v>-0.25201630632810901</v>
      </c>
      <c r="C385" s="23"/>
      <c r="D385" s="69" t="s">
        <v>243</v>
      </c>
      <c r="E385" s="23"/>
      <c r="F385" s="23">
        <v>384</v>
      </c>
      <c r="G385" s="23">
        <v>8</v>
      </c>
    </row>
    <row r="386" spans="1:7" x14ac:dyDescent="0.25">
      <c r="A386" s="196">
        <v>385</v>
      </c>
      <c r="B386" s="197">
        <v>-0.43763311181494802</v>
      </c>
      <c r="C386" s="23"/>
      <c r="D386" s="69" t="s">
        <v>243</v>
      </c>
      <c r="E386" s="23"/>
      <c r="F386" s="23">
        <v>385</v>
      </c>
      <c r="G386" s="23">
        <v>17</v>
      </c>
    </row>
    <row r="387" spans="1:7" x14ac:dyDescent="0.25">
      <c r="A387" s="196">
        <v>386</v>
      </c>
      <c r="B387" s="197">
        <v>-0.43255158805496602</v>
      </c>
      <c r="C387" s="23"/>
      <c r="D387" s="69" t="s">
        <v>243</v>
      </c>
      <c r="E387" s="23"/>
      <c r="F387" s="23">
        <v>386</v>
      </c>
      <c r="G387" s="23">
        <v>8</v>
      </c>
    </row>
    <row r="388" spans="1:7" x14ac:dyDescent="0.25">
      <c r="A388" s="196">
        <v>387</v>
      </c>
      <c r="B388" s="197">
        <v>-0.423773827333011</v>
      </c>
      <c r="C388" s="23"/>
      <c r="D388" s="69" t="s">
        <v>243</v>
      </c>
      <c r="E388" s="23"/>
      <c r="F388" s="23">
        <v>387</v>
      </c>
      <c r="G388" s="23">
        <v>7</v>
      </c>
    </row>
    <row r="389" spans="1:7" x14ac:dyDescent="0.25">
      <c r="A389" s="196">
        <v>388</v>
      </c>
      <c r="B389" s="197">
        <v>-0.41268594403959002</v>
      </c>
      <c r="C389" s="23"/>
      <c r="D389" s="69" t="s">
        <v>243</v>
      </c>
      <c r="E389" s="23"/>
      <c r="F389" s="23">
        <v>388</v>
      </c>
      <c r="G389" s="23">
        <v>7</v>
      </c>
    </row>
    <row r="390" spans="1:7" x14ac:dyDescent="0.25">
      <c r="A390" s="196">
        <v>389</v>
      </c>
      <c r="B390" s="197">
        <v>-0.41268651930060202</v>
      </c>
      <c r="C390" s="23"/>
      <c r="D390" s="69" t="s">
        <v>243</v>
      </c>
      <c r="E390" s="23"/>
      <c r="F390" s="23">
        <v>389</v>
      </c>
      <c r="G390" s="23">
        <v>8</v>
      </c>
    </row>
    <row r="391" spans="1:7" x14ac:dyDescent="0.25">
      <c r="A391" s="196">
        <v>390</v>
      </c>
      <c r="B391" s="197">
        <v>-0.57311726912388405</v>
      </c>
      <c r="C391" s="23"/>
      <c r="D391" s="69" t="s">
        <v>243</v>
      </c>
      <c r="E391" s="23"/>
      <c r="F391" s="23">
        <v>390</v>
      </c>
      <c r="G391" s="23">
        <v>21</v>
      </c>
    </row>
    <row r="392" spans="1:7" x14ac:dyDescent="0.25">
      <c r="A392" s="196">
        <v>391</v>
      </c>
      <c r="B392" s="197">
        <v>-0.56346047093117801</v>
      </c>
      <c r="C392" s="23"/>
      <c r="D392" s="69" t="s">
        <v>243</v>
      </c>
      <c r="E392" s="23"/>
      <c r="F392" s="23">
        <v>391</v>
      </c>
      <c r="G392" s="23">
        <v>15</v>
      </c>
    </row>
    <row r="393" spans="1:7" x14ac:dyDescent="0.25">
      <c r="A393" s="196">
        <v>392</v>
      </c>
      <c r="B393" s="197">
        <v>-0.56346266413151302</v>
      </c>
      <c r="C393" s="23"/>
      <c r="D393" s="69" t="s">
        <v>243</v>
      </c>
      <c r="E393" s="23"/>
      <c r="F393" s="23">
        <v>392</v>
      </c>
      <c r="G393" s="23">
        <v>15</v>
      </c>
    </row>
    <row r="394" spans="1:7" x14ac:dyDescent="0.25">
      <c r="A394" s="196">
        <v>393</v>
      </c>
      <c r="B394" s="197">
        <v>-0.33516362538752198</v>
      </c>
      <c r="C394" s="23"/>
      <c r="D394" s="69" t="s">
        <v>243</v>
      </c>
      <c r="E394" s="23"/>
      <c r="F394" s="23">
        <v>393</v>
      </c>
      <c r="G394" s="23">
        <v>18</v>
      </c>
    </row>
    <row r="395" spans="1:7" x14ac:dyDescent="0.25">
      <c r="A395" s="196">
        <v>394</v>
      </c>
      <c r="B395" s="197">
        <v>-0.33516439407266502</v>
      </c>
      <c r="C395" s="23"/>
      <c r="D395" s="69" t="s">
        <v>243</v>
      </c>
      <c r="E395" s="23"/>
      <c r="F395" s="23">
        <v>394</v>
      </c>
      <c r="G395" s="23">
        <v>17</v>
      </c>
    </row>
    <row r="396" spans="1:7" x14ac:dyDescent="0.25">
      <c r="A396" s="196">
        <v>395</v>
      </c>
      <c r="B396" s="197">
        <v>-0.31101727084023201</v>
      </c>
      <c r="C396" s="23"/>
      <c r="D396" s="69" t="s">
        <v>243</v>
      </c>
      <c r="E396" s="23"/>
      <c r="F396" s="23">
        <v>395</v>
      </c>
      <c r="G396" s="23">
        <v>17</v>
      </c>
    </row>
    <row r="397" spans="1:7" x14ac:dyDescent="0.25">
      <c r="A397" s="196">
        <v>396</v>
      </c>
      <c r="B397" s="197">
        <v>-0.21422560455411799</v>
      </c>
      <c r="C397" s="23"/>
      <c r="D397" s="69" t="s">
        <v>243</v>
      </c>
      <c r="E397" s="23"/>
      <c r="F397" s="23">
        <v>396</v>
      </c>
      <c r="G397" s="23">
        <v>21</v>
      </c>
    </row>
    <row r="398" spans="1:7" x14ac:dyDescent="0.25">
      <c r="A398" s="196">
        <v>397</v>
      </c>
      <c r="B398" s="197">
        <v>-0.214225894606662</v>
      </c>
      <c r="C398" s="23"/>
      <c r="D398" s="69" t="s">
        <v>243</v>
      </c>
      <c r="E398" s="23"/>
      <c r="F398" s="23">
        <v>397</v>
      </c>
      <c r="G398" s="23">
        <v>17</v>
      </c>
    </row>
    <row r="399" spans="1:7" x14ac:dyDescent="0.25">
      <c r="A399" s="196">
        <v>398</v>
      </c>
      <c r="B399" s="197">
        <v>-0.21422615053635499</v>
      </c>
      <c r="C399" s="23"/>
      <c r="D399" s="69" t="s">
        <v>243</v>
      </c>
      <c r="E399" s="23"/>
      <c r="F399" s="23">
        <v>398</v>
      </c>
      <c r="G399" s="23">
        <v>15</v>
      </c>
    </row>
    <row r="400" spans="1:7" x14ac:dyDescent="0.25">
      <c r="A400" s="196">
        <v>399</v>
      </c>
      <c r="B400" s="197">
        <v>-0.123157296136095</v>
      </c>
      <c r="C400" s="23"/>
      <c r="D400" s="69" t="s">
        <v>243</v>
      </c>
      <c r="E400" s="23"/>
      <c r="F400" s="23">
        <v>399</v>
      </c>
      <c r="G400" s="23">
        <v>22</v>
      </c>
    </row>
    <row r="401" spans="1:7" x14ac:dyDescent="0.25">
      <c r="A401" s="196">
        <v>400</v>
      </c>
      <c r="B401" s="197">
        <v>-0.117613218924576</v>
      </c>
      <c r="C401" s="23"/>
      <c r="D401" s="69" t="s">
        <v>243</v>
      </c>
      <c r="E401" s="23"/>
      <c r="F401" s="23">
        <v>400</v>
      </c>
      <c r="G401" s="23">
        <v>15</v>
      </c>
    </row>
    <row r="402" spans="1:7" x14ac:dyDescent="0.25">
      <c r="A402" s="196">
        <v>401</v>
      </c>
      <c r="B402" s="197">
        <v>-0.11761330057885599</v>
      </c>
      <c r="C402" s="23"/>
      <c r="D402" s="69" t="s">
        <v>243</v>
      </c>
      <c r="E402" s="23"/>
      <c r="F402" s="23">
        <v>401</v>
      </c>
      <c r="G402" s="23">
        <v>17</v>
      </c>
    </row>
    <row r="403" spans="1:7" x14ac:dyDescent="0.25">
      <c r="A403" s="196">
        <v>402</v>
      </c>
      <c r="B403" s="197">
        <v>-0.58734265622812498</v>
      </c>
      <c r="C403" s="23"/>
      <c r="D403" s="69" t="s">
        <v>243</v>
      </c>
      <c r="E403" s="23"/>
      <c r="F403" s="23">
        <v>402</v>
      </c>
      <c r="G403" s="23">
        <v>27</v>
      </c>
    </row>
    <row r="404" spans="1:7" x14ac:dyDescent="0.25">
      <c r="A404" s="196">
        <v>403</v>
      </c>
      <c r="B404" s="197">
        <v>4.6434610896819301E-2</v>
      </c>
      <c r="C404" s="23"/>
      <c r="D404" s="69" t="s">
        <v>243</v>
      </c>
      <c r="E404" s="23"/>
      <c r="F404" s="23">
        <v>403</v>
      </c>
      <c r="G404" s="23">
        <v>30</v>
      </c>
    </row>
    <row r="405" spans="1:7" x14ac:dyDescent="0.25">
      <c r="A405" s="196">
        <v>404</v>
      </c>
      <c r="B405" s="197">
        <v>6.29937390704777E-2</v>
      </c>
      <c r="C405" s="23"/>
      <c r="D405" s="69" t="s">
        <v>243</v>
      </c>
      <c r="E405" s="23"/>
      <c r="F405" s="23">
        <v>404</v>
      </c>
      <c r="G405" s="23">
        <v>15</v>
      </c>
    </row>
    <row r="406" spans="1:7" x14ac:dyDescent="0.25">
      <c r="A406" s="196">
        <v>405</v>
      </c>
      <c r="B406" s="197">
        <v>6.9000105440479506E-2</v>
      </c>
      <c r="C406" s="23"/>
      <c r="D406" s="69" t="s">
        <v>243</v>
      </c>
      <c r="E406" s="23"/>
      <c r="F406" s="23">
        <v>405</v>
      </c>
      <c r="G406" s="23">
        <v>12</v>
      </c>
    </row>
    <row r="407" spans="1:7" x14ac:dyDescent="0.25">
      <c r="A407" s="196">
        <v>406</v>
      </c>
      <c r="B407" s="197">
        <v>-0.49069058668987198</v>
      </c>
      <c r="C407" s="23"/>
      <c r="D407" s="69" t="s">
        <v>243</v>
      </c>
      <c r="E407" s="23"/>
      <c r="F407" s="23">
        <v>406</v>
      </c>
      <c r="G407" s="23">
        <v>18</v>
      </c>
    </row>
    <row r="408" spans="1:7" x14ac:dyDescent="0.25">
      <c r="A408" s="196">
        <v>407</v>
      </c>
      <c r="B408" s="197">
        <v>0.20173676342472999</v>
      </c>
      <c r="C408" s="23"/>
      <c r="D408" s="69" t="s">
        <v>243</v>
      </c>
      <c r="E408" s="23"/>
      <c r="F408" s="23">
        <v>407</v>
      </c>
      <c r="G408" s="23">
        <v>16</v>
      </c>
    </row>
    <row r="409" spans="1:7" x14ac:dyDescent="0.25">
      <c r="A409" s="196">
        <v>408</v>
      </c>
      <c r="B409" s="197">
        <v>0.20173659840243799</v>
      </c>
      <c r="C409" s="23"/>
      <c r="D409" s="69" t="s">
        <v>243</v>
      </c>
      <c r="E409" s="23"/>
      <c r="F409" s="23">
        <v>408</v>
      </c>
      <c r="G409" s="23">
        <v>11</v>
      </c>
    </row>
    <row r="410" spans="1:7" x14ac:dyDescent="0.25">
      <c r="A410" s="196">
        <v>409</v>
      </c>
      <c r="B410" s="197">
        <v>0.20755801727044099</v>
      </c>
      <c r="C410" s="23"/>
      <c r="D410" s="69" t="s">
        <v>243</v>
      </c>
      <c r="E410" s="23"/>
      <c r="F410" s="23">
        <v>409</v>
      </c>
      <c r="G410" s="23">
        <v>12</v>
      </c>
    </row>
    <row r="411" spans="1:7" x14ac:dyDescent="0.25">
      <c r="A411" s="196">
        <v>410</v>
      </c>
      <c r="B411" s="197">
        <v>0.21448831102677299</v>
      </c>
      <c r="C411" s="23"/>
      <c r="D411" s="69" t="s">
        <v>243</v>
      </c>
      <c r="E411" s="23"/>
      <c r="F411" s="23">
        <v>410</v>
      </c>
      <c r="G411" s="23">
        <v>11</v>
      </c>
    </row>
    <row r="412" spans="1:7" x14ac:dyDescent="0.25">
      <c r="A412" s="196">
        <v>411</v>
      </c>
      <c r="B412" s="197">
        <v>5.8215950563673298E-3</v>
      </c>
      <c r="C412" s="23"/>
      <c r="D412" s="69" t="s">
        <v>243</v>
      </c>
      <c r="E412" s="23"/>
      <c r="F412" s="23">
        <v>411</v>
      </c>
      <c r="G412" s="23">
        <v>7</v>
      </c>
    </row>
    <row r="413" spans="1:7" x14ac:dyDescent="0.25">
      <c r="A413" s="196">
        <v>412</v>
      </c>
      <c r="B413" s="197">
        <v>5.8215949699232297E-3</v>
      </c>
      <c r="C413" s="23"/>
      <c r="D413" s="69" t="s">
        <v>243</v>
      </c>
      <c r="E413" s="23"/>
      <c r="F413" s="23">
        <v>412</v>
      </c>
      <c r="G413" s="23">
        <v>8</v>
      </c>
    </row>
    <row r="414" spans="1:7" x14ac:dyDescent="0.25">
      <c r="A414" s="196">
        <v>413</v>
      </c>
      <c r="B414" s="197">
        <v>-0.25943079236732602</v>
      </c>
      <c r="C414" s="23"/>
      <c r="D414" s="69" t="s">
        <v>243</v>
      </c>
      <c r="E414" s="23"/>
      <c r="F414" s="23">
        <v>413</v>
      </c>
      <c r="G414" s="23">
        <v>20</v>
      </c>
    </row>
    <row r="415" spans="1:7" x14ac:dyDescent="0.25">
      <c r="A415" s="196">
        <v>414</v>
      </c>
      <c r="B415" s="197">
        <v>-0.23186045154947801</v>
      </c>
      <c r="C415" s="23"/>
      <c r="D415" s="69" t="s">
        <v>243</v>
      </c>
      <c r="E415" s="23"/>
      <c r="F415" s="23">
        <v>414</v>
      </c>
      <c r="G415" s="23">
        <v>13</v>
      </c>
    </row>
    <row r="416" spans="1:7" x14ac:dyDescent="0.25">
      <c r="A416" s="196">
        <v>415</v>
      </c>
      <c r="B416" s="197">
        <v>-0.32976970721507398</v>
      </c>
      <c r="C416" s="23"/>
      <c r="D416" s="69" t="s">
        <v>243</v>
      </c>
      <c r="E416" s="23"/>
      <c r="F416" s="23">
        <v>415</v>
      </c>
      <c r="G416" s="23">
        <v>3</v>
      </c>
    </row>
    <row r="417" spans="1:7" x14ac:dyDescent="0.25">
      <c r="A417" s="196">
        <v>416</v>
      </c>
      <c r="B417" s="197">
        <v>-0.32422593357587498</v>
      </c>
      <c r="C417" s="23"/>
      <c r="D417" s="69" t="s">
        <v>243</v>
      </c>
      <c r="E417" s="23"/>
      <c r="F417" s="23">
        <v>416</v>
      </c>
      <c r="G417" s="23">
        <v>15</v>
      </c>
    </row>
    <row r="418" spans="1:7" x14ac:dyDescent="0.25">
      <c r="A418" s="196">
        <v>417</v>
      </c>
      <c r="B418" s="197">
        <v>-0.32422643786400202</v>
      </c>
      <c r="C418" s="23"/>
      <c r="D418" s="69" t="s">
        <v>243</v>
      </c>
      <c r="E418" s="23"/>
      <c r="F418" s="23">
        <v>417</v>
      </c>
      <c r="G418" s="23">
        <v>12</v>
      </c>
    </row>
    <row r="419" spans="1:7" x14ac:dyDescent="0.25">
      <c r="A419" s="196">
        <v>418</v>
      </c>
      <c r="B419" s="197">
        <v>-0.32422719430059599</v>
      </c>
      <c r="C419" s="23"/>
      <c r="D419" s="69" t="s">
        <v>243</v>
      </c>
      <c r="E419" s="23"/>
      <c r="F419" s="23">
        <v>418</v>
      </c>
      <c r="G419" s="23">
        <v>18</v>
      </c>
    </row>
    <row r="420" spans="1:7" x14ac:dyDescent="0.25">
      <c r="A420" s="196">
        <v>419</v>
      </c>
      <c r="B420" s="197">
        <v>-0.31775952941185098</v>
      </c>
      <c r="C420" s="23"/>
      <c r="D420" s="69" t="s">
        <v>243</v>
      </c>
      <c r="E420" s="23"/>
      <c r="F420" s="23">
        <v>419</v>
      </c>
      <c r="G420" s="23">
        <v>21</v>
      </c>
    </row>
    <row r="421" spans="1:7" x14ac:dyDescent="0.25">
      <c r="A421" s="196">
        <v>420</v>
      </c>
      <c r="B421" s="197">
        <v>-0.31554202607072401</v>
      </c>
      <c r="C421" s="23"/>
      <c r="D421" s="69" t="s">
        <v>243</v>
      </c>
      <c r="E421" s="23"/>
      <c r="F421" s="23">
        <v>420</v>
      </c>
      <c r="G421" s="23">
        <v>7</v>
      </c>
    </row>
    <row r="422" spans="1:7" x14ac:dyDescent="0.25">
      <c r="A422" s="196">
        <v>421</v>
      </c>
      <c r="B422" s="197">
        <v>-0.315542223988383</v>
      </c>
      <c r="C422" s="23"/>
      <c r="D422" s="69" t="s">
        <v>243</v>
      </c>
      <c r="E422" s="23"/>
      <c r="F422" s="23">
        <v>421</v>
      </c>
      <c r="G422" s="23">
        <v>5</v>
      </c>
    </row>
    <row r="423" spans="1:7" x14ac:dyDescent="0.25">
      <c r="A423" s="196">
        <v>422</v>
      </c>
      <c r="B423" s="197">
        <v>-0.306301680776839</v>
      </c>
      <c r="C423" s="23"/>
      <c r="D423" s="69" t="s">
        <v>243</v>
      </c>
      <c r="E423" s="23"/>
      <c r="F423" s="23">
        <v>422</v>
      </c>
      <c r="G423" s="23">
        <v>6</v>
      </c>
    </row>
    <row r="424" spans="1:7" x14ac:dyDescent="0.25">
      <c r="A424" s="196">
        <v>423</v>
      </c>
      <c r="B424" s="197">
        <v>0.19274931212624899</v>
      </c>
      <c r="C424" s="23"/>
      <c r="D424" s="69" t="s">
        <v>243</v>
      </c>
      <c r="E424" s="23"/>
      <c r="F424" s="23">
        <v>423</v>
      </c>
      <c r="G424" s="23">
        <v>26</v>
      </c>
    </row>
    <row r="425" spans="1:7" x14ac:dyDescent="0.25">
      <c r="A425" s="196">
        <v>424</v>
      </c>
      <c r="B425" s="197">
        <v>0.19783154291560501</v>
      </c>
      <c r="C425" s="23"/>
      <c r="D425" s="69" t="s">
        <v>243</v>
      </c>
      <c r="E425" s="23"/>
      <c r="F425" s="23">
        <v>424</v>
      </c>
      <c r="G425" s="23">
        <v>13</v>
      </c>
    </row>
    <row r="426" spans="1:7" x14ac:dyDescent="0.25">
      <c r="A426" s="196">
        <v>425</v>
      </c>
      <c r="B426" s="197">
        <v>0.19783137025828099</v>
      </c>
      <c r="C426" s="23"/>
      <c r="D426" s="69" t="s">
        <v>243</v>
      </c>
      <c r="E426" s="23"/>
      <c r="F426" s="23">
        <v>425</v>
      </c>
      <c r="G426" s="23">
        <v>12</v>
      </c>
    </row>
    <row r="427" spans="1:7" x14ac:dyDescent="0.25">
      <c r="A427" s="196">
        <v>426</v>
      </c>
      <c r="B427" s="197">
        <v>0.19783121198946299</v>
      </c>
      <c r="C427" s="23"/>
      <c r="D427" s="69" t="s">
        <v>243</v>
      </c>
      <c r="E427" s="23"/>
      <c r="F427" s="23">
        <v>426</v>
      </c>
      <c r="G427" s="23">
        <v>11</v>
      </c>
    </row>
    <row r="428" spans="1:7" x14ac:dyDescent="0.25">
      <c r="A428" s="196">
        <v>427</v>
      </c>
      <c r="B428" s="197">
        <v>-9.5421585583623403E-2</v>
      </c>
      <c r="C428" s="23"/>
      <c r="D428" s="69" t="s">
        <v>243</v>
      </c>
      <c r="E428" s="23"/>
      <c r="F428" s="23">
        <v>427</v>
      </c>
      <c r="G428" s="23">
        <v>9</v>
      </c>
    </row>
    <row r="429" spans="1:7" x14ac:dyDescent="0.25">
      <c r="A429" s="196">
        <v>428</v>
      </c>
      <c r="B429" s="197">
        <v>-9.5421607359448102E-2</v>
      </c>
      <c r="C429" s="23"/>
      <c r="D429" s="69" t="s">
        <v>243</v>
      </c>
      <c r="E429" s="23"/>
      <c r="F429" s="23">
        <v>428</v>
      </c>
      <c r="G429" s="23">
        <v>7</v>
      </c>
    </row>
    <row r="430" spans="1:7" x14ac:dyDescent="0.25">
      <c r="A430" s="196">
        <v>429</v>
      </c>
      <c r="B430" s="197">
        <v>0.129964952609081</v>
      </c>
      <c r="C430" s="23"/>
      <c r="D430" s="69" t="s">
        <v>243</v>
      </c>
      <c r="E430" s="23"/>
      <c r="F430" s="23">
        <v>429</v>
      </c>
      <c r="G430" s="23">
        <v>17</v>
      </c>
    </row>
    <row r="431" spans="1:7" x14ac:dyDescent="0.25">
      <c r="A431" s="196">
        <v>430</v>
      </c>
      <c r="B431" s="197">
        <v>0.129964893425769</v>
      </c>
      <c r="C431" s="23"/>
      <c r="D431" s="69" t="s">
        <v>243</v>
      </c>
      <c r="E431" s="23"/>
      <c r="F431" s="23">
        <v>430</v>
      </c>
      <c r="G431" s="23">
        <v>10</v>
      </c>
    </row>
    <row r="432" spans="1:7" x14ac:dyDescent="0.25">
      <c r="A432" s="196">
        <v>431</v>
      </c>
      <c r="B432" s="197">
        <v>0.13412317899307399</v>
      </c>
      <c r="C432" s="23"/>
      <c r="D432" s="69" t="s">
        <v>243</v>
      </c>
      <c r="E432" s="23"/>
      <c r="F432" s="23">
        <v>431</v>
      </c>
      <c r="G432" s="23">
        <v>11</v>
      </c>
    </row>
    <row r="433" spans="1:7" x14ac:dyDescent="0.25">
      <c r="A433" s="196">
        <v>432</v>
      </c>
      <c r="B433" s="197">
        <v>0.13874351007498301</v>
      </c>
      <c r="C433" s="23"/>
      <c r="D433" s="69" t="s">
        <v>243</v>
      </c>
      <c r="E433" s="23"/>
      <c r="F433" s="23">
        <v>432</v>
      </c>
      <c r="G433" s="23">
        <v>9</v>
      </c>
    </row>
    <row r="434" spans="1:7" x14ac:dyDescent="0.25">
      <c r="A434" s="196">
        <v>433</v>
      </c>
      <c r="B434" s="197">
        <v>0.15029440510728601</v>
      </c>
      <c r="C434" s="23"/>
      <c r="D434" s="69" t="s">
        <v>243</v>
      </c>
      <c r="E434" s="23"/>
      <c r="F434" s="23">
        <v>433</v>
      </c>
      <c r="G434" s="23">
        <v>10</v>
      </c>
    </row>
    <row r="435" spans="1:7" x14ac:dyDescent="0.25">
      <c r="A435" s="196">
        <v>434</v>
      </c>
      <c r="B435" s="197">
        <v>0.16340388922951599</v>
      </c>
      <c r="C435" s="23"/>
      <c r="D435" s="69" t="s">
        <v>243</v>
      </c>
      <c r="E435" s="23"/>
      <c r="F435" s="23">
        <v>434</v>
      </c>
      <c r="G435" s="23">
        <v>10</v>
      </c>
    </row>
    <row r="436" spans="1:7" x14ac:dyDescent="0.25">
      <c r="A436" s="196">
        <v>435</v>
      </c>
      <c r="B436" s="197">
        <v>0.16340380298722099</v>
      </c>
      <c r="C436" s="23"/>
      <c r="D436" s="69" t="s">
        <v>243</v>
      </c>
      <c r="E436" s="23"/>
      <c r="F436" s="23">
        <v>435</v>
      </c>
      <c r="G436" s="23">
        <v>9</v>
      </c>
    </row>
    <row r="437" spans="1:7" x14ac:dyDescent="0.25">
      <c r="A437" s="196">
        <v>436</v>
      </c>
      <c r="B437" s="197">
        <v>0.16340373590997401</v>
      </c>
      <c r="C437" s="23"/>
      <c r="D437" s="69" t="s">
        <v>243</v>
      </c>
      <c r="E437" s="23"/>
      <c r="F437" s="23">
        <v>436</v>
      </c>
      <c r="G437" s="23">
        <v>7</v>
      </c>
    </row>
    <row r="438" spans="1:7" x14ac:dyDescent="0.25">
      <c r="A438" s="196">
        <v>437</v>
      </c>
      <c r="B438" s="197">
        <v>0.16340367841525699</v>
      </c>
      <c r="C438" s="23"/>
      <c r="D438" s="69" t="s">
        <v>243</v>
      </c>
      <c r="E438" s="23"/>
      <c r="F438" s="23">
        <v>437</v>
      </c>
      <c r="G438" s="23">
        <v>6</v>
      </c>
    </row>
    <row r="439" spans="1:7" x14ac:dyDescent="0.25">
      <c r="A439" s="196">
        <v>438</v>
      </c>
      <c r="B439" s="197">
        <v>0.106987404274668</v>
      </c>
      <c r="C439" s="23"/>
      <c r="D439" s="69" t="s">
        <v>243</v>
      </c>
      <c r="E439" s="23"/>
      <c r="F439" s="23">
        <v>438</v>
      </c>
      <c r="G439" s="23">
        <v>8</v>
      </c>
    </row>
    <row r="440" spans="1:7" x14ac:dyDescent="0.25">
      <c r="A440" s="196">
        <v>439</v>
      </c>
      <c r="B440" s="197">
        <v>0.10698737272417699</v>
      </c>
      <c r="C440" s="23"/>
      <c r="D440" s="69" t="s">
        <v>243</v>
      </c>
      <c r="E440" s="23"/>
      <c r="F440" s="23">
        <v>439</v>
      </c>
      <c r="G440" s="23">
        <v>8</v>
      </c>
    </row>
    <row r="441" spans="1:7" x14ac:dyDescent="0.25">
      <c r="A441" s="196">
        <v>440</v>
      </c>
      <c r="B441" s="197">
        <v>0.106987341173713</v>
      </c>
      <c r="C441" s="23"/>
      <c r="D441" s="69" t="s">
        <v>243</v>
      </c>
      <c r="E441" s="23"/>
      <c r="F441" s="23">
        <v>440</v>
      </c>
      <c r="G441" s="23">
        <v>8</v>
      </c>
    </row>
    <row r="442" spans="1:7" x14ac:dyDescent="0.25">
      <c r="A442" s="196">
        <v>441</v>
      </c>
      <c r="B442" s="197">
        <v>0.106987317510884</v>
      </c>
      <c r="C442" s="23"/>
      <c r="D442" s="69" t="s">
        <v>243</v>
      </c>
      <c r="E442" s="23"/>
      <c r="F442" s="23">
        <v>441</v>
      </c>
      <c r="G442" s="23">
        <v>6</v>
      </c>
    </row>
    <row r="443" spans="1:7" x14ac:dyDescent="0.25">
      <c r="A443" s="196">
        <v>442</v>
      </c>
      <c r="B443" s="197">
        <v>0.10698728990426901</v>
      </c>
      <c r="C443" s="23"/>
      <c r="D443" s="69" t="s">
        <v>243</v>
      </c>
      <c r="E443" s="23"/>
      <c r="F443" s="23">
        <v>442</v>
      </c>
      <c r="G443" s="23">
        <v>7</v>
      </c>
    </row>
    <row r="444" spans="1:7" x14ac:dyDescent="0.25">
      <c r="A444" s="196">
        <v>443</v>
      </c>
      <c r="B444" s="197">
        <v>0.10698726624147301</v>
      </c>
      <c r="C444" s="23"/>
      <c r="D444" s="69" t="s">
        <v>243</v>
      </c>
      <c r="E444" s="23"/>
      <c r="F444" s="23">
        <v>443</v>
      </c>
      <c r="G444" s="23">
        <v>6</v>
      </c>
    </row>
    <row r="445" spans="1:7" x14ac:dyDescent="0.25">
      <c r="A445" s="196">
        <v>444</v>
      </c>
      <c r="B445" s="197">
        <v>-0.21984226410805199</v>
      </c>
      <c r="C445" s="23"/>
      <c r="D445" s="69" t="s">
        <v>243</v>
      </c>
      <c r="E445" s="23"/>
      <c r="F445" s="23">
        <v>444</v>
      </c>
      <c r="G445" s="23">
        <v>4</v>
      </c>
    </row>
    <row r="446" spans="1:7" x14ac:dyDescent="0.25">
      <c r="A446" s="196">
        <v>445</v>
      </c>
      <c r="B446" s="197">
        <v>-0.21403794363602899</v>
      </c>
      <c r="C446" s="23"/>
      <c r="D446" s="69" t="s">
        <v>243</v>
      </c>
      <c r="E446" s="23"/>
      <c r="F446" s="23">
        <v>445</v>
      </c>
      <c r="G446" s="23">
        <v>8</v>
      </c>
    </row>
    <row r="447" spans="1:7" x14ac:dyDescent="0.25">
      <c r="A447" s="196">
        <v>446</v>
      </c>
      <c r="B447" s="197">
        <v>-0.21403809692030001</v>
      </c>
      <c r="C447" s="23"/>
      <c r="D447" s="69" t="s">
        <v>243</v>
      </c>
      <c r="E447" s="23"/>
      <c r="F447" s="23">
        <v>446</v>
      </c>
      <c r="G447" s="23">
        <v>9</v>
      </c>
    </row>
    <row r="448" spans="1:7" x14ac:dyDescent="0.25">
      <c r="A448" s="196">
        <v>447</v>
      </c>
      <c r="B448" s="197">
        <v>-0.20756965327282001</v>
      </c>
      <c r="C448" s="23"/>
      <c r="D448" s="69" t="s">
        <v>243</v>
      </c>
      <c r="E448" s="23"/>
      <c r="F448" s="23">
        <v>447</v>
      </c>
      <c r="G448" s="23">
        <v>8</v>
      </c>
    </row>
    <row r="449" spans="1:7" x14ac:dyDescent="0.25">
      <c r="A449" s="196">
        <v>448</v>
      </c>
      <c r="B449" s="197">
        <v>0.11395903752309899</v>
      </c>
      <c r="C449" s="23"/>
      <c r="D449" s="69" t="s">
        <v>243</v>
      </c>
      <c r="E449" s="23"/>
      <c r="F449" s="23">
        <v>448</v>
      </c>
      <c r="G449" s="23">
        <v>18</v>
      </c>
    </row>
    <row r="450" spans="1:7" x14ac:dyDescent="0.25">
      <c r="A450" s="196">
        <v>449</v>
      </c>
      <c r="B450" s="197">
        <v>0.11534511009951499</v>
      </c>
      <c r="C450" s="23"/>
      <c r="D450" s="69" t="s">
        <v>243</v>
      </c>
      <c r="E450" s="23"/>
      <c r="F450" s="23">
        <v>449</v>
      </c>
      <c r="G450" s="23">
        <v>11</v>
      </c>
    </row>
    <row r="451" spans="1:7" x14ac:dyDescent="0.25">
      <c r="A451" s="196">
        <v>450</v>
      </c>
      <c r="B451" s="197">
        <v>0.115345063976624</v>
      </c>
      <c r="C451" s="23"/>
      <c r="D451" s="69" t="s">
        <v>243</v>
      </c>
      <c r="E451" s="23"/>
      <c r="F451" s="23">
        <v>450</v>
      </c>
      <c r="G451" s="23">
        <v>10</v>
      </c>
    </row>
    <row r="452" spans="1:7" x14ac:dyDescent="0.25">
      <c r="A452" s="196">
        <v>451</v>
      </c>
      <c r="B452" s="197">
        <v>0.12088950678854</v>
      </c>
      <c r="C452" s="23"/>
      <c r="D452" s="69" t="s">
        <v>243</v>
      </c>
      <c r="E452" s="23"/>
      <c r="F452" s="23">
        <v>451</v>
      </c>
      <c r="G452" s="23">
        <v>9</v>
      </c>
    </row>
    <row r="453" spans="1:7" x14ac:dyDescent="0.25">
      <c r="A453" s="196">
        <v>452</v>
      </c>
      <c r="B453" s="197">
        <v>0.12310724854764001</v>
      </c>
      <c r="C453" s="23"/>
      <c r="D453" s="69" t="s">
        <v>243</v>
      </c>
      <c r="E453" s="23"/>
      <c r="F453" s="23">
        <v>452</v>
      </c>
      <c r="G453" s="23">
        <v>10</v>
      </c>
    </row>
    <row r="454" spans="1:7" x14ac:dyDescent="0.25">
      <c r="A454" s="196">
        <v>453</v>
      </c>
      <c r="B454" s="197">
        <v>0.13003780036274601</v>
      </c>
      <c r="C454" s="23"/>
      <c r="D454" s="69" t="s">
        <v>243</v>
      </c>
      <c r="E454" s="23"/>
      <c r="F454" s="23">
        <v>453</v>
      </c>
      <c r="G454" s="23">
        <v>9</v>
      </c>
    </row>
    <row r="455" spans="1:7" x14ac:dyDescent="0.25">
      <c r="A455" s="196">
        <v>454</v>
      </c>
      <c r="B455" s="197">
        <v>0.13835445564552701</v>
      </c>
      <c r="C455" s="23"/>
      <c r="D455" s="69" t="s">
        <v>243</v>
      </c>
      <c r="E455" s="23"/>
      <c r="F455" s="23">
        <v>454</v>
      </c>
      <c r="G455" s="23">
        <v>10</v>
      </c>
    </row>
    <row r="456" spans="1:7" x14ac:dyDescent="0.25">
      <c r="A456" s="196">
        <v>455</v>
      </c>
      <c r="B456" s="197">
        <v>0.138354381418763</v>
      </c>
      <c r="C456" s="23"/>
      <c r="D456" s="69" t="s">
        <v>243</v>
      </c>
      <c r="E456" s="23"/>
      <c r="F456" s="23">
        <v>455</v>
      </c>
      <c r="G456" s="23">
        <v>11</v>
      </c>
    </row>
    <row r="457" spans="1:7" x14ac:dyDescent="0.25">
      <c r="A457" s="196">
        <v>456</v>
      </c>
      <c r="B457" s="197">
        <v>6.9306491503748303E-3</v>
      </c>
      <c r="C457" s="23"/>
      <c r="D457" s="69" t="s">
        <v>243</v>
      </c>
      <c r="E457" s="23"/>
      <c r="F457" s="23">
        <v>456</v>
      </c>
      <c r="G457" s="23">
        <v>9</v>
      </c>
    </row>
    <row r="458" spans="1:7" x14ac:dyDescent="0.25">
      <c r="A458" s="196">
        <v>457</v>
      </c>
      <c r="B458" s="197">
        <v>4.3872850977041897E-2</v>
      </c>
      <c r="C458" s="23"/>
      <c r="D458" s="69" t="s">
        <v>243</v>
      </c>
      <c r="E458" s="23"/>
      <c r="F458" s="23">
        <v>457</v>
      </c>
      <c r="G458" s="23">
        <v>10</v>
      </c>
    </row>
    <row r="459" spans="1:7" x14ac:dyDescent="0.25">
      <c r="A459" s="196">
        <v>458</v>
      </c>
      <c r="B459" s="197">
        <v>4.38728452861218E-2</v>
      </c>
      <c r="C459" s="23"/>
      <c r="D459" s="69" t="s">
        <v>243</v>
      </c>
      <c r="E459" s="23"/>
      <c r="F459" s="23">
        <v>458</v>
      </c>
      <c r="G459" s="23">
        <v>9</v>
      </c>
    </row>
    <row r="460" spans="1:7" x14ac:dyDescent="0.25">
      <c r="A460" s="196">
        <v>459</v>
      </c>
      <c r="B460" s="197">
        <v>4.3872838962879801E-2</v>
      </c>
      <c r="C460" s="23"/>
      <c r="D460" s="69" t="s">
        <v>243</v>
      </c>
      <c r="E460" s="23"/>
      <c r="F460" s="23">
        <v>459</v>
      </c>
      <c r="G460" s="23">
        <v>10</v>
      </c>
    </row>
    <row r="461" spans="1:7" x14ac:dyDescent="0.25">
      <c r="A461" s="196">
        <v>460</v>
      </c>
      <c r="B461" s="197">
        <v>-0.179362788010409</v>
      </c>
      <c r="C461" s="23"/>
      <c r="D461" s="69" t="s">
        <v>243</v>
      </c>
      <c r="E461" s="23"/>
      <c r="F461" s="23">
        <v>460</v>
      </c>
      <c r="G461" s="23">
        <v>11</v>
      </c>
    </row>
    <row r="462" spans="1:7" x14ac:dyDescent="0.25">
      <c r="A462" s="196">
        <v>461</v>
      </c>
      <c r="B462" s="197">
        <v>0.128495768620319</v>
      </c>
      <c r="C462" s="23"/>
      <c r="D462" s="69" t="s">
        <v>243</v>
      </c>
      <c r="E462" s="23"/>
      <c r="F462" s="23">
        <v>461</v>
      </c>
      <c r="G462" s="23">
        <v>9</v>
      </c>
    </row>
    <row r="463" spans="1:7" x14ac:dyDescent="0.25">
      <c r="A463" s="196">
        <v>462</v>
      </c>
      <c r="B463" s="197">
        <v>0.12849571660801101</v>
      </c>
      <c r="C463" s="23"/>
      <c r="D463" s="69" t="s">
        <v>243</v>
      </c>
      <c r="E463" s="23"/>
      <c r="F463" s="23">
        <v>462</v>
      </c>
      <c r="G463" s="23">
        <v>9</v>
      </c>
    </row>
    <row r="464" spans="1:7" x14ac:dyDescent="0.25">
      <c r="A464" s="196">
        <v>463</v>
      </c>
      <c r="B464" s="197">
        <v>0.132191991884298</v>
      </c>
      <c r="C464" s="23"/>
      <c r="D464" s="69" t="s">
        <v>243</v>
      </c>
      <c r="E464" s="23"/>
      <c r="F464" s="23">
        <v>463</v>
      </c>
      <c r="G464" s="23">
        <v>10</v>
      </c>
    </row>
    <row r="465" spans="1:7" x14ac:dyDescent="0.25">
      <c r="A465" s="196">
        <v>464</v>
      </c>
      <c r="B465" s="197">
        <v>5.08668227058943E-2</v>
      </c>
      <c r="C465" s="23"/>
      <c r="D465" s="69" t="s">
        <v>243</v>
      </c>
      <c r="E465" s="23"/>
      <c r="F465" s="23">
        <v>464</v>
      </c>
      <c r="G465" s="23">
        <v>19</v>
      </c>
    </row>
    <row r="466" spans="1:7" x14ac:dyDescent="0.25">
      <c r="A466" s="196">
        <v>465</v>
      </c>
      <c r="B466" s="197">
        <v>6.2879909379922799E-2</v>
      </c>
      <c r="C466" s="23"/>
      <c r="D466" s="69" t="s">
        <v>243</v>
      </c>
      <c r="E466" s="23"/>
      <c r="F466" s="23">
        <v>465</v>
      </c>
      <c r="G466" s="23">
        <v>10</v>
      </c>
    </row>
    <row r="467" spans="1:7" x14ac:dyDescent="0.25">
      <c r="A467" s="196">
        <v>466</v>
      </c>
      <c r="B467" s="197">
        <v>6.2879896200074906E-2</v>
      </c>
      <c r="C467" s="23"/>
      <c r="D467" s="69" t="s">
        <v>243</v>
      </c>
      <c r="E467" s="23"/>
      <c r="F467" s="23">
        <v>466</v>
      </c>
      <c r="G467" s="23">
        <v>10</v>
      </c>
    </row>
    <row r="468" spans="1:7" x14ac:dyDescent="0.25">
      <c r="A468" s="196">
        <v>467</v>
      </c>
      <c r="B468" s="197">
        <v>6.9810513126489296E-2</v>
      </c>
      <c r="C468" s="23"/>
      <c r="D468" s="69" t="s">
        <v>243</v>
      </c>
      <c r="E468" s="23"/>
      <c r="F468" s="23">
        <v>467</v>
      </c>
      <c r="G468" s="23">
        <v>9</v>
      </c>
    </row>
    <row r="469" spans="1:7" x14ac:dyDescent="0.25">
      <c r="A469" s="196">
        <v>468</v>
      </c>
      <c r="B469" s="197">
        <v>7.2120705721128803E-2</v>
      </c>
      <c r="C469" s="23"/>
      <c r="D469" s="69" t="s">
        <v>243</v>
      </c>
      <c r="E469" s="23"/>
      <c r="F469" s="23">
        <v>468</v>
      </c>
      <c r="G469" s="23">
        <v>10</v>
      </c>
    </row>
    <row r="470" spans="1:7" x14ac:dyDescent="0.25">
      <c r="A470" s="196">
        <v>469</v>
      </c>
      <c r="B470" s="197">
        <v>7.2120690006734406E-2</v>
      </c>
      <c r="C470" s="23"/>
      <c r="D470" s="69" t="s">
        <v>243</v>
      </c>
      <c r="E470" s="23"/>
      <c r="F470" s="23">
        <v>469</v>
      </c>
      <c r="G470" s="23">
        <v>9</v>
      </c>
    </row>
    <row r="471" spans="1:7" x14ac:dyDescent="0.25">
      <c r="A471" s="196">
        <v>470</v>
      </c>
      <c r="B471" s="197">
        <v>7.2120672546308107E-2</v>
      </c>
      <c r="C471" s="23"/>
      <c r="D471" s="69" t="s">
        <v>243</v>
      </c>
      <c r="E471" s="23"/>
      <c r="F471" s="23">
        <v>470</v>
      </c>
      <c r="G471" s="23">
        <v>10</v>
      </c>
    </row>
    <row r="472" spans="1:7" x14ac:dyDescent="0.25">
      <c r="A472" s="196">
        <v>471</v>
      </c>
      <c r="B472" s="197">
        <v>7.2120653339853805E-2</v>
      </c>
      <c r="C472" s="23"/>
      <c r="D472" s="69" t="s">
        <v>243</v>
      </c>
      <c r="E472" s="23"/>
      <c r="F472" s="23">
        <v>471</v>
      </c>
      <c r="G472" s="23">
        <v>11</v>
      </c>
    </row>
    <row r="473" spans="1:7" x14ac:dyDescent="0.25">
      <c r="A473" s="196">
        <v>472</v>
      </c>
      <c r="B473" s="197">
        <v>4.8435438218170097E-2</v>
      </c>
      <c r="C473" s="23"/>
      <c r="D473" s="69" t="s">
        <v>243</v>
      </c>
      <c r="E473" s="23"/>
      <c r="F473" s="23">
        <v>472</v>
      </c>
      <c r="G473" s="23">
        <v>17</v>
      </c>
    </row>
    <row r="474" spans="1:7" x14ac:dyDescent="0.25">
      <c r="A474" s="196">
        <v>473</v>
      </c>
      <c r="B474" s="197">
        <v>5.67522053835295E-2</v>
      </c>
      <c r="C474" s="23"/>
      <c r="D474" s="69" t="s">
        <v>243</v>
      </c>
      <c r="E474" s="23"/>
      <c r="F474" s="23">
        <v>473</v>
      </c>
      <c r="G474" s="23">
        <v>11</v>
      </c>
    </row>
    <row r="475" spans="1:7" x14ac:dyDescent="0.25">
      <c r="A475" s="196">
        <v>474</v>
      </c>
      <c r="B475" s="197">
        <v>6.1465031957063397E-2</v>
      </c>
      <c r="C475" s="23"/>
      <c r="D475" s="69" t="s">
        <v>243</v>
      </c>
      <c r="E475" s="23"/>
      <c r="F475" s="23">
        <v>474</v>
      </c>
      <c r="G475" s="23">
        <v>11</v>
      </c>
    </row>
    <row r="476" spans="1:7" x14ac:dyDescent="0.25">
      <c r="A476" s="196">
        <v>475</v>
      </c>
      <c r="B476" s="197">
        <v>7.1814781227788796E-2</v>
      </c>
      <c r="C476" s="23"/>
      <c r="D476" s="69" t="s">
        <v>243</v>
      </c>
      <c r="E476" s="23"/>
      <c r="F476" s="23">
        <v>475</v>
      </c>
      <c r="G476" s="23">
        <v>9</v>
      </c>
    </row>
    <row r="477" spans="1:7" x14ac:dyDescent="0.25">
      <c r="A477" s="196">
        <v>476</v>
      </c>
      <c r="B477" s="197">
        <v>7.1814763919137506E-2</v>
      </c>
      <c r="C477" s="23"/>
      <c r="D477" s="69" t="s">
        <v>243</v>
      </c>
      <c r="E477" s="23"/>
      <c r="F477" s="23">
        <v>476</v>
      </c>
      <c r="G477" s="23">
        <v>10</v>
      </c>
    </row>
    <row r="478" spans="1:7" x14ac:dyDescent="0.25">
      <c r="A478" s="196">
        <v>477</v>
      </c>
      <c r="B478" s="197">
        <v>7.5141453529017396E-2</v>
      </c>
      <c r="C478" s="23"/>
      <c r="D478" s="69" t="s">
        <v>243</v>
      </c>
      <c r="E478" s="23"/>
      <c r="F478" s="23">
        <v>477</v>
      </c>
      <c r="G478" s="23">
        <v>10</v>
      </c>
    </row>
    <row r="479" spans="1:7" x14ac:dyDescent="0.25">
      <c r="A479" s="196">
        <v>478</v>
      </c>
      <c r="B479" s="197">
        <v>7.5141434531924303E-2</v>
      </c>
      <c r="C479" s="23"/>
      <c r="D479" s="69" t="s">
        <v>243</v>
      </c>
      <c r="E479" s="23"/>
      <c r="F479" s="23">
        <v>478</v>
      </c>
      <c r="G479" s="23">
        <v>10</v>
      </c>
    </row>
    <row r="480" spans="1:7" x14ac:dyDescent="0.25">
      <c r="A480" s="196">
        <v>479</v>
      </c>
      <c r="B480" s="197">
        <v>7.7359218979151198E-2</v>
      </c>
      <c r="C480" s="23"/>
      <c r="D480" s="69" t="s">
        <v>243</v>
      </c>
      <c r="E480" s="23"/>
      <c r="F480" s="23">
        <v>479</v>
      </c>
      <c r="G480" s="23">
        <v>10</v>
      </c>
    </row>
    <row r="481" spans="1:7" x14ac:dyDescent="0.25">
      <c r="A481" s="196">
        <v>480</v>
      </c>
      <c r="B481" s="197">
        <v>-0.104912945075907</v>
      </c>
      <c r="C481" s="23"/>
      <c r="D481" s="69" t="s">
        <v>243</v>
      </c>
      <c r="E481" s="23"/>
      <c r="F481" s="23">
        <v>480</v>
      </c>
      <c r="G481" s="23">
        <v>20</v>
      </c>
    </row>
    <row r="482" spans="1:7" x14ac:dyDescent="0.25">
      <c r="A482" s="196">
        <v>481</v>
      </c>
      <c r="B482" s="197">
        <v>-0.101863494873302</v>
      </c>
      <c r="C482" s="23"/>
      <c r="D482" s="69" t="s">
        <v>243</v>
      </c>
      <c r="E482" s="23"/>
      <c r="F482" s="23">
        <v>481</v>
      </c>
      <c r="G482" s="23">
        <v>10</v>
      </c>
    </row>
    <row r="483" spans="1:7" x14ac:dyDescent="0.25">
      <c r="A483" s="196">
        <v>482</v>
      </c>
      <c r="B483" s="197">
        <v>-0.101863530493344</v>
      </c>
      <c r="C483" s="23"/>
      <c r="D483" s="69" t="s">
        <v>243</v>
      </c>
      <c r="E483" s="23"/>
      <c r="F483" s="23">
        <v>482</v>
      </c>
      <c r="G483" s="23">
        <v>10</v>
      </c>
    </row>
    <row r="484" spans="1:7" x14ac:dyDescent="0.25">
      <c r="A484" s="196">
        <v>483</v>
      </c>
      <c r="B484" s="197">
        <v>-6.9938797958032498E-2</v>
      </c>
      <c r="C484" s="23"/>
      <c r="D484" s="69" t="s">
        <v>243</v>
      </c>
      <c r="E484" s="23"/>
      <c r="F484" s="23">
        <v>483</v>
      </c>
      <c r="G484" s="23">
        <v>11</v>
      </c>
    </row>
    <row r="485" spans="1:7" x14ac:dyDescent="0.25">
      <c r="A485" s="196">
        <v>484</v>
      </c>
      <c r="B485" s="197">
        <v>-6.4418927773453899E-2</v>
      </c>
      <c r="C485" s="23"/>
      <c r="D485" s="69" t="s">
        <v>243</v>
      </c>
      <c r="E485" s="23"/>
      <c r="F485" s="23">
        <v>484</v>
      </c>
      <c r="G485" s="23">
        <v>9</v>
      </c>
    </row>
    <row r="486" spans="1:7" x14ac:dyDescent="0.25">
      <c r="A486" s="196">
        <v>485</v>
      </c>
      <c r="B486" s="197">
        <v>-6.4418943010415494E-2</v>
      </c>
      <c r="C486" s="23"/>
      <c r="D486" s="69" t="s">
        <v>243</v>
      </c>
      <c r="E486" s="23"/>
      <c r="F486" s="23">
        <v>485</v>
      </c>
      <c r="G486" s="23">
        <v>11</v>
      </c>
    </row>
    <row r="487" spans="1:7" x14ac:dyDescent="0.25">
      <c r="A487" s="196">
        <v>486</v>
      </c>
      <c r="B487" s="197">
        <v>-6.4418966558468294E-2</v>
      </c>
      <c r="C487" s="23"/>
      <c r="D487" s="69" t="s">
        <v>243</v>
      </c>
      <c r="E487" s="23"/>
      <c r="F487" s="23">
        <v>486</v>
      </c>
      <c r="G487" s="23">
        <v>17</v>
      </c>
    </row>
    <row r="488" spans="1:7" x14ac:dyDescent="0.25">
      <c r="A488" s="196">
        <v>487</v>
      </c>
      <c r="B488" s="197">
        <v>7.3177836004711602E-2</v>
      </c>
      <c r="C488" s="23"/>
      <c r="D488" s="69" t="s">
        <v>243</v>
      </c>
      <c r="E488" s="23"/>
      <c r="F488" s="23">
        <v>487</v>
      </c>
      <c r="G488" s="23">
        <v>14</v>
      </c>
    </row>
    <row r="489" spans="1:7" x14ac:dyDescent="0.25">
      <c r="A489" s="196">
        <v>488</v>
      </c>
      <c r="B489" s="197">
        <v>8.3342784083587404E-2</v>
      </c>
      <c r="C489" s="23"/>
      <c r="D489" s="69" t="s">
        <v>243</v>
      </c>
      <c r="E489" s="23"/>
      <c r="F489" s="23">
        <v>488</v>
      </c>
      <c r="G489" s="23">
        <v>13</v>
      </c>
    </row>
    <row r="490" spans="1:7" x14ac:dyDescent="0.25">
      <c r="A490" s="196">
        <v>489</v>
      </c>
      <c r="B490" s="197">
        <v>9.1659555987969502E-2</v>
      </c>
      <c r="C490" s="23"/>
      <c r="D490" s="69" t="s">
        <v>243</v>
      </c>
      <c r="E490" s="23"/>
      <c r="F490" s="23">
        <v>489</v>
      </c>
      <c r="G490" s="23">
        <v>9</v>
      </c>
    </row>
    <row r="491" spans="1:7" x14ac:dyDescent="0.25">
      <c r="A491" s="196">
        <v>490</v>
      </c>
      <c r="B491" s="197">
        <v>9.1659527367968799E-2</v>
      </c>
      <c r="C491" s="23"/>
      <c r="D491" s="69" t="s">
        <v>243</v>
      </c>
      <c r="E491" s="23"/>
      <c r="F491" s="23">
        <v>490</v>
      </c>
      <c r="G491" s="23">
        <v>10</v>
      </c>
    </row>
    <row r="492" spans="1:7" x14ac:dyDescent="0.25">
      <c r="A492" s="196">
        <v>491</v>
      </c>
      <c r="B492" s="197">
        <v>9.1659493024003197E-2</v>
      </c>
      <c r="C492" s="23"/>
      <c r="D492" s="69" t="s">
        <v>243</v>
      </c>
      <c r="E492" s="23"/>
      <c r="F492" s="23">
        <v>491</v>
      </c>
      <c r="G492" s="23">
        <v>12</v>
      </c>
    </row>
    <row r="493" spans="1:7" x14ac:dyDescent="0.25">
      <c r="A493" s="196">
        <v>492</v>
      </c>
      <c r="B493" s="197">
        <v>9.1659467266054395E-2</v>
      </c>
      <c r="C493" s="23"/>
      <c r="D493" s="69" t="s">
        <v>243</v>
      </c>
      <c r="E493" s="23"/>
      <c r="F493" s="23">
        <v>492</v>
      </c>
      <c r="G493" s="23">
        <v>9</v>
      </c>
    </row>
    <row r="494" spans="1:7" x14ac:dyDescent="0.25">
      <c r="A494" s="196">
        <v>493</v>
      </c>
      <c r="B494" s="197">
        <v>0.102286437304657</v>
      </c>
      <c r="C494" s="23"/>
      <c r="D494" s="69" t="s">
        <v>243</v>
      </c>
      <c r="E494" s="23"/>
      <c r="F494" s="23">
        <v>493</v>
      </c>
      <c r="G494" s="23">
        <v>10</v>
      </c>
    </row>
    <row r="495" spans="1:7" x14ac:dyDescent="0.25">
      <c r="A495" s="196">
        <v>494</v>
      </c>
      <c r="B495" s="197">
        <v>0.110141136188427</v>
      </c>
      <c r="C495" s="23"/>
      <c r="D495" s="69" t="s">
        <v>243</v>
      </c>
      <c r="E495" s="23"/>
      <c r="F495" s="23">
        <v>494</v>
      </c>
      <c r="G495" s="23">
        <v>10</v>
      </c>
    </row>
    <row r="496" spans="1:7" x14ac:dyDescent="0.25">
      <c r="A496" s="196">
        <v>495</v>
      </c>
      <c r="B496" s="197">
        <v>0.105755724054826</v>
      </c>
      <c r="C496" s="23"/>
      <c r="D496" s="69" t="s">
        <v>243</v>
      </c>
      <c r="E496" s="23"/>
      <c r="F496" s="23">
        <v>495</v>
      </c>
      <c r="G496" s="23">
        <v>20</v>
      </c>
    </row>
    <row r="497" spans="1:7" x14ac:dyDescent="0.25">
      <c r="A497" s="196">
        <v>496</v>
      </c>
      <c r="B497" s="197">
        <v>0.10575569325428801</v>
      </c>
      <c r="C497" s="23"/>
      <c r="D497" s="69" t="s">
        <v>243</v>
      </c>
      <c r="E497" s="23"/>
      <c r="F497" s="23">
        <v>496</v>
      </c>
      <c r="G497" s="23">
        <v>8</v>
      </c>
    </row>
    <row r="498" spans="1:7" x14ac:dyDescent="0.25">
      <c r="A498" s="196">
        <v>497</v>
      </c>
      <c r="B498" s="197">
        <v>0.10852792318279</v>
      </c>
      <c r="C498" s="23"/>
      <c r="D498" s="69" t="s">
        <v>243</v>
      </c>
      <c r="E498" s="23"/>
      <c r="F498" s="23">
        <v>497</v>
      </c>
      <c r="G498" s="23">
        <v>14</v>
      </c>
    </row>
    <row r="499" spans="1:7" x14ac:dyDescent="0.25">
      <c r="A499" s="196">
        <v>498</v>
      </c>
      <c r="B499" s="197">
        <v>0.12469955518985</v>
      </c>
      <c r="C499" s="23"/>
      <c r="D499" s="69" t="s">
        <v>243</v>
      </c>
      <c r="E499" s="23"/>
      <c r="F499" s="23">
        <v>498</v>
      </c>
      <c r="G499" s="23">
        <v>6</v>
      </c>
    </row>
    <row r="500" spans="1:7" x14ac:dyDescent="0.25">
      <c r="A500" s="196">
        <v>499</v>
      </c>
      <c r="B500" s="197">
        <v>0.13255426912306101</v>
      </c>
      <c r="C500" s="23"/>
      <c r="D500" s="69" t="s">
        <v>243</v>
      </c>
      <c r="E500" s="23"/>
      <c r="F500" s="23">
        <v>499</v>
      </c>
      <c r="G500" s="23">
        <v>15</v>
      </c>
    </row>
    <row r="501" spans="1:7" x14ac:dyDescent="0.25">
      <c r="A501" s="196">
        <v>500</v>
      </c>
      <c r="B501" s="197">
        <v>0.13255416426446301</v>
      </c>
      <c r="C501" s="23"/>
      <c r="D501" s="69" t="s">
        <v>243</v>
      </c>
      <c r="E501" s="23"/>
      <c r="F501" s="23">
        <v>500</v>
      </c>
      <c r="G501" s="23">
        <v>17</v>
      </c>
    </row>
    <row r="502" spans="1:7" x14ac:dyDescent="0.25">
      <c r="A502" s="196">
        <v>501</v>
      </c>
      <c r="B502" s="197">
        <v>0.13255414576003</v>
      </c>
      <c r="C502" s="23"/>
      <c r="D502" s="69" t="s">
        <v>243</v>
      </c>
      <c r="E502" s="23"/>
      <c r="F502" s="23">
        <v>501</v>
      </c>
      <c r="G502" s="23">
        <v>3</v>
      </c>
    </row>
    <row r="503" spans="1:7" x14ac:dyDescent="0.25">
      <c r="A503" s="196">
        <v>502</v>
      </c>
      <c r="B503" s="197">
        <v>0.14087087397533199</v>
      </c>
      <c r="C503" s="23"/>
      <c r="D503" s="69" t="s">
        <v>243</v>
      </c>
      <c r="E503" s="23"/>
      <c r="F503" s="23">
        <v>502</v>
      </c>
      <c r="G503" s="23">
        <v>16</v>
      </c>
    </row>
    <row r="504" spans="1:7" x14ac:dyDescent="0.25">
      <c r="A504" s="196">
        <v>503</v>
      </c>
      <c r="B504" s="197">
        <v>0.14087081790843101</v>
      </c>
      <c r="C504" s="23"/>
      <c r="D504" s="69" t="s">
        <v>243</v>
      </c>
      <c r="E504" s="23"/>
      <c r="F504" s="23">
        <v>503</v>
      </c>
      <c r="G504" s="23">
        <v>8</v>
      </c>
    </row>
    <row r="505" spans="1:7" x14ac:dyDescent="0.25">
      <c r="A505" s="196">
        <v>504</v>
      </c>
      <c r="B505" s="197">
        <v>0.14087076884994801</v>
      </c>
      <c r="C505" s="23"/>
      <c r="D505" s="69" t="s">
        <v>243</v>
      </c>
      <c r="E505" s="23"/>
      <c r="F505" s="23">
        <v>504</v>
      </c>
      <c r="G505" s="23">
        <v>7</v>
      </c>
    </row>
    <row r="506" spans="1:7" x14ac:dyDescent="0.25">
      <c r="A506" s="196">
        <v>505</v>
      </c>
      <c r="B506" s="197">
        <v>0.140870733808206</v>
      </c>
      <c r="C506" s="23"/>
      <c r="D506" s="69" t="s">
        <v>243</v>
      </c>
      <c r="E506" s="23"/>
      <c r="F506" s="23">
        <v>505</v>
      </c>
      <c r="G506" s="23">
        <v>5</v>
      </c>
    </row>
    <row r="507" spans="1:7" x14ac:dyDescent="0.25">
      <c r="A507" s="196">
        <v>506</v>
      </c>
      <c r="B507" s="197">
        <v>0.14087071278317401</v>
      </c>
      <c r="C507" s="23"/>
      <c r="D507" s="69" t="s">
        <v>243</v>
      </c>
      <c r="E507" s="23"/>
      <c r="F507" s="23">
        <v>506</v>
      </c>
      <c r="G507" s="23">
        <v>3</v>
      </c>
    </row>
    <row r="508" spans="1:7" x14ac:dyDescent="0.25">
      <c r="A508" s="196">
        <v>507</v>
      </c>
      <c r="B508" s="197">
        <v>0.1408706637248</v>
      </c>
      <c r="C508" s="23"/>
      <c r="D508" s="69" t="s">
        <v>243</v>
      </c>
      <c r="E508" s="23"/>
      <c r="F508" s="23">
        <v>507</v>
      </c>
      <c r="G508" s="23">
        <v>7</v>
      </c>
    </row>
    <row r="509" spans="1:7" x14ac:dyDescent="0.25">
      <c r="A509" s="196">
        <v>508</v>
      </c>
      <c r="B509" s="197">
        <v>0.143920098894396</v>
      </c>
      <c r="C509" s="23"/>
      <c r="D509" s="69" t="s">
        <v>243</v>
      </c>
      <c r="E509" s="23"/>
      <c r="F509" s="23">
        <v>508</v>
      </c>
      <c r="G509" s="23">
        <v>9</v>
      </c>
    </row>
    <row r="510" spans="1:7" x14ac:dyDescent="0.25">
      <c r="A510" s="196">
        <v>509</v>
      </c>
      <c r="B510" s="197">
        <v>4.6607212373276301E-2</v>
      </c>
      <c r="C510" s="23"/>
      <c r="D510" s="69" t="s">
        <v>243</v>
      </c>
      <c r="E510" s="23"/>
      <c r="F510" s="23">
        <v>509</v>
      </c>
      <c r="G510" s="23">
        <v>12</v>
      </c>
    </row>
    <row r="511" spans="1:7" x14ac:dyDescent="0.25">
      <c r="A511" s="196">
        <v>510</v>
      </c>
      <c r="B511" s="197">
        <v>4.6607206652345599E-2</v>
      </c>
      <c r="C511" s="23"/>
      <c r="D511" s="69" t="s">
        <v>243</v>
      </c>
      <c r="E511" s="23"/>
      <c r="F511" s="23">
        <v>510</v>
      </c>
      <c r="G511" s="23">
        <v>8</v>
      </c>
    </row>
    <row r="512" spans="1:7" x14ac:dyDescent="0.25">
      <c r="A512" s="196">
        <v>511</v>
      </c>
      <c r="B512" s="197">
        <v>9.6169592479701499E-2</v>
      </c>
      <c r="C512" s="23"/>
      <c r="D512" s="69" t="s">
        <v>243</v>
      </c>
      <c r="E512" s="23"/>
      <c r="F512" s="23">
        <v>511</v>
      </c>
      <c r="G512" s="23">
        <v>7</v>
      </c>
    </row>
    <row r="513" spans="1:7" x14ac:dyDescent="0.25">
      <c r="A513" s="196">
        <v>512</v>
      </c>
      <c r="B513" s="197">
        <v>0.104948467075988</v>
      </c>
      <c r="C513" s="23"/>
      <c r="D513" s="69" t="s">
        <v>243</v>
      </c>
      <c r="E513" s="23"/>
      <c r="F513" s="23">
        <v>512</v>
      </c>
      <c r="G513" s="23">
        <v>7</v>
      </c>
    </row>
    <row r="514" spans="1:7" x14ac:dyDescent="0.25">
      <c r="A514" s="196">
        <v>513</v>
      </c>
      <c r="B514" s="197">
        <v>0.10494844055123299</v>
      </c>
      <c r="C514" s="23"/>
      <c r="D514" s="69" t="s">
        <v>243</v>
      </c>
      <c r="E514" s="23"/>
      <c r="F514" s="23">
        <v>513</v>
      </c>
      <c r="G514" s="23">
        <v>7</v>
      </c>
    </row>
    <row r="515" spans="1:7" x14ac:dyDescent="0.25">
      <c r="A515" s="196">
        <v>514</v>
      </c>
      <c r="B515" s="197">
        <v>0.12495812074963999</v>
      </c>
      <c r="C515" s="23"/>
      <c r="D515" s="69" t="s">
        <v>243</v>
      </c>
      <c r="E515" s="23"/>
      <c r="F515" s="23">
        <v>514</v>
      </c>
      <c r="G515" s="23">
        <v>8</v>
      </c>
    </row>
    <row r="516" spans="1:7" x14ac:dyDescent="0.25">
      <c r="A516" s="196">
        <v>515</v>
      </c>
      <c r="B516" s="197">
        <v>0.135123084830023</v>
      </c>
      <c r="C516" s="23"/>
      <c r="D516" s="69" t="s">
        <v>243</v>
      </c>
      <c r="E516" s="23"/>
      <c r="F516" s="23">
        <v>515</v>
      </c>
      <c r="G516" s="23">
        <v>11</v>
      </c>
    </row>
    <row r="517" spans="1:7" x14ac:dyDescent="0.25">
      <c r="A517" s="196">
        <v>516</v>
      </c>
      <c r="B517" s="197">
        <v>0.14133293019099999</v>
      </c>
      <c r="C517" s="23"/>
      <c r="D517" s="69" t="s">
        <v>243</v>
      </c>
      <c r="E517" s="23"/>
      <c r="F517" s="23">
        <v>516</v>
      </c>
      <c r="G517" s="23">
        <v>9</v>
      </c>
    </row>
    <row r="518" spans="1:7" x14ac:dyDescent="0.25">
      <c r="A518" s="196">
        <v>517</v>
      </c>
      <c r="B518" s="197">
        <v>0.15582261570790301</v>
      </c>
      <c r="C518" s="23"/>
      <c r="D518" s="69" t="s">
        <v>243</v>
      </c>
      <c r="E518" s="23"/>
      <c r="F518" s="23">
        <v>517</v>
      </c>
      <c r="G518" s="23">
        <v>11</v>
      </c>
    </row>
    <row r="519" spans="1:7" x14ac:dyDescent="0.25">
      <c r="A519" s="196">
        <v>518</v>
      </c>
      <c r="B519" s="197">
        <v>0.15582252903513</v>
      </c>
      <c r="C519" s="23"/>
      <c r="D519" s="69" t="s">
        <v>243</v>
      </c>
      <c r="E519" s="23"/>
      <c r="F519" s="23">
        <v>518</v>
      </c>
      <c r="G519" s="23">
        <v>10</v>
      </c>
    </row>
    <row r="520" spans="1:7" x14ac:dyDescent="0.25">
      <c r="A520" s="196">
        <v>519</v>
      </c>
      <c r="B520" s="197">
        <v>0.164601335743362</v>
      </c>
      <c r="C520" s="23"/>
      <c r="D520" s="69" t="s">
        <v>243</v>
      </c>
      <c r="E520" s="23"/>
      <c r="F520" s="23">
        <v>519</v>
      </c>
      <c r="G520" s="23">
        <v>7</v>
      </c>
    </row>
    <row r="521" spans="1:7" x14ac:dyDescent="0.25">
      <c r="A521" s="196">
        <v>520</v>
      </c>
      <c r="B521" s="197">
        <v>0.19652606967132499</v>
      </c>
      <c r="C521" s="23"/>
      <c r="D521" s="69" t="s">
        <v>243</v>
      </c>
      <c r="E521" s="23"/>
      <c r="F521" s="23">
        <v>520</v>
      </c>
      <c r="G521" s="23">
        <v>12</v>
      </c>
    </row>
    <row r="522" spans="1:7" x14ac:dyDescent="0.25">
      <c r="A522" s="196">
        <v>521</v>
      </c>
      <c r="B522" s="197">
        <v>0.19652597036758901</v>
      </c>
      <c r="C522" s="23"/>
      <c r="D522" s="69" t="s">
        <v>243</v>
      </c>
      <c r="E522" s="23"/>
      <c r="F522" s="23">
        <v>521</v>
      </c>
      <c r="G522" s="23">
        <v>7</v>
      </c>
    </row>
    <row r="523" spans="1:7" x14ac:dyDescent="0.25">
      <c r="A523" s="196">
        <v>522</v>
      </c>
      <c r="B523" s="197">
        <v>0.196525800132964</v>
      </c>
      <c r="C523" s="23"/>
      <c r="D523" s="69" t="s">
        <v>243</v>
      </c>
      <c r="E523" s="23"/>
      <c r="F523" s="23">
        <v>522</v>
      </c>
      <c r="G523" s="23">
        <v>12</v>
      </c>
    </row>
    <row r="524" spans="1:7" x14ac:dyDescent="0.25">
      <c r="A524" s="196">
        <v>523</v>
      </c>
      <c r="B524" s="197">
        <v>-0.15572740075296701</v>
      </c>
      <c r="C524" s="23"/>
      <c r="D524" s="69" t="s">
        <v>243</v>
      </c>
      <c r="E524" s="23"/>
      <c r="F524" s="23">
        <v>523</v>
      </c>
      <c r="G524" s="23">
        <v>23</v>
      </c>
    </row>
    <row r="525" spans="1:7" x14ac:dyDescent="0.25">
      <c r="A525" s="196">
        <v>524</v>
      </c>
      <c r="B525" s="197">
        <v>-0.15018291389899899</v>
      </c>
      <c r="C525" s="23"/>
      <c r="D525" s="69" t="s">
        <v>243</v>
      </c>
      <c r="E525" s="23"/>
      <c r="F525" s="23">
        <v>524</v>
      </c>
      <c r="G525" s="23">
        <v>8</v>
      </c>
    </row>
    <row r="526" spans="1:7" x14ac:dyDescent="0.25">
      <c r="A526" s="196">
        <v>525</v>
      </c>
      <c r="B526" s="197">
        <v>-0.15018298606705099</v>
      </c>
      <c r="C526" s="23"/>
      <c r="D526" s="69" t="s">
        <v>243</v>
      </c>
      <c r="E526" s="23"/>
      <c r="F526" s="23">
        <v>525</v>
      </c>
      <c r="G526" s="23">
        <v>9</v>
      </c>
    </row>
    <row r="527" spans="1:7" x14ac:dyDescent="0.25">
      <c r="A527" s="196">
        <v>526</v>
      </c>
      <c r="B527" s="197">
        <v>-0.14279031679002699</v>
      </c>
      <c r="C527" s="23"/>
      <c r="D527" s="69" t="s">
        <v>243</v>
      </c>
      <c r="E527" s="23"/>
      <c r="F527" s="23">
        <v>526</v>
      </c>
      <c r="G527" s="23">
        <v>10</v>
      </c>
    </row>
    <row r="528" spans="1:7" x14ac:dyDescent="0.25">
      <c r="A528" s="196">
        <v>527</v>
      </c>
      <c r="B528" s="197">
        <v>-0.13493557632686001</v>
      </c>
      <c r="C528" s="23"/>
      <c r="D528" s="69" t="s">
        <v>243</v>
      </c>
      <c r="E528" s="23"/>
      <c r="F528" s="23">
        <v>527</v>
      </c>
      <c r="G528" s="23">
        <v>8</v>
      </c>
    </row>
    <row r="529" spans="1:7" x14ac:dyDescent="0.25">
      <c r="A529" s="196">
        <v>528</v>
      </c>
      <c r="B529" s="197">
        <v>1.01650471572116E-2</v>
      </c>
      <c r="C529" s="23"/>
      <c r="D529" s="69" t="s">
        <v>243</v>
      </c>
      <c r="E529" s="23"/>
      <c r="F529" s="23">
        <v>528</v>
      </c>
      <c r="G529" s="23">
        <v>8</v>
      </c>
    </row>
    <row r="530" spans="1:7" x14ac:dyDescent="0.25">
      <c r="A530" s="196">
        <v>529</v>
      </c>
      <c r="B530" s="197">
        <v>1.8943950596117101E-2</v>
      </c>
      <c r="C530" s="23"/>
      <c r="D530" s="69" t="s">
        <v>243</v>
      </c>
      <c r="E530" s="23"/>
      <c r="F530" s="23">
        <v>529</v>
      </c>
      <c r="G530" s="23">
        <v>8</v>
      </c>
    </row>
    <row r="531" spans="1:7" x14ac:dyDescent="0.25">
      <c r="A531" s="196">
        <v>530</v>
      </c>
      <c r="B531" s="197">
        <v>2.9831020420720201E-2</v>
      </c>
      <c r="C531" s="23"/>
      <c r="D531" s="69" t="s">
        <v>243</v>
      </c>
      <c r="E531" s="23"/>
      <c r="F531" s="23">
        <v>530</v>
      </c>
      <c r="G531" s="23">
        <v>11</v>
      </c>
    </row>
    <row r="532" spans="1:7" x14ac:dyDescent="0.25">
      <c r="A532" s="196">
        <v>531</v>
      </c>
      <c r="B532" s="197">
        <v>2.98310178182392E-2</v>
      </c>
      <c r="C532" s="23"/>
      <c r="D532" s="69" t="s">
        <v>243</v>
      </c>
      <c r="E532" s="23"/>
      <c r="F532" s="23">
        <v>531</v>
      </c>
      <c r="G532" s="23">
        <v>9</v>
      </c>
    </row>
    <row r="533" spans="1:7" x14ac:dyDescent="0.25">
      <c r="A533" s="196">
        <v>532</v>
      </c>
      <c r="B533" s="197">
        <v>-5.5492247593739399E-2</v>
      </c>
      <c r="C533" s="23"/>
      <c r="D533" s="69" t="s">
        <v>243</v>
      </c>
      <c r="E533" s="23"/>
      <c r="F533" s="23">
        <v>532</v>
      </c>
      <c r="G533" s="23">
        <v>8</v>
      </c>
    </row>
    <row r="534" spans="1:7" x14ac:dyDescent="0.25">
      <c r="A534" s="196">
        <v>533</v>
      </c>
      <c r="B534" s="197">
        <v>-5.5492239427669503E-2</v>
      </c>
      <c r="C534" s="23"/>
      <c r="D534" s="69" t="s">
        <v>243</v>
      </c>
      <c r="E534" s="23"/>
      <c r="F534" s="23">
        <v>533</v>
      </c>
      <c r="G534" s="23">
        <v>11</v>
      </c>
    </row>
    <row r="535" spans="1:7" x14ac:dyDescent="0.25">
      <c r="A535" s="196">
        <v>534</v>
      </c>
      <c r="B535" s="197">
        <v>-5.2719970014704902E-2</v>
      </c>
      <c r="C535" s="23"/>
      <c r="D535" s="69" t="s">
        <v>243</v>
      </c>
      <c r="E535" s="23"/>
      <c r="F535" s="23">
        <v>534</v>
      </c>
      <c r="G535" s="23">
        <v>8</v>
      </c>
    </row>
    <row r="536" spans="1:7" x14ac:dyDescent="0.25">
      <c r="A536" s="196">
        <v>535</v>
      </c>
      <c r="B536" s="197">
        <v>-5.2719978288953702E-2</v>
      </c>
      <c r="C536" s="23"/>
      <c r="D536" s="69" t="s">
        <v>243</v>
      </c>
      <c r="E536" s="23"/>
      <c r="F536" s="23">
        <v>535</v>
      </c>
      <c r="G536" s="23">
        <v>9</v>
      </c>
    </row>
    <row r="537" spans="1:7" x14ac:dyDescent="0.25">
      <c r="A537" s="196">
        <v>536</v>
      </c>
      <c r="B537" s="197">
        <v>-0.118157476753024</v>
      </c>
      <c r="C537" s="23"/>
      <c r="D537" s="69" t="s">
        <v>243</v>
      </c>
      <c r="E537" s="23"/>
      <c r="F537" s="23">
        <v>536</v>
      </c>
      <c r="G537" s="23">
        <v>7</v>
      </c>
    </row>
    <row r="538" spans="1:7" x14ac:dyDescent="0.25">
      <c r="A538" s="196">
        <v>537</v>
      </c>
      <c r="B538" s="197">
        <v>-0.1103026880597</v>
      </c>
      <c r="C538" s="23"/>
      <c r="D538" s="69" t="s">
        <v>243</v>
      </c>
      <c r="E538" s="23"/>
      <c r="F538" s="23">
        <v>537</v>
      </c>
      <c r="G538" s="23">
        <v>7</v>
      </c>
    </row>
    <row r="539" spans="1:7" x14ac:dyDescent="0.25">
      <c r="A539" s="196">
        <v>538</v>
      </c>
      <c r="B539" s="197">
        <v>-0.10429608702769499</v>
      </c>
      <c r="C539" s="23"/>
      <c r="D539" s="69" t="s">
        <v>243</v>
      </c>
      <c r="E539" s="23"/>
      <c r="F539" s="23">
        <v>538</v>
      </c>
      <c r="G539" s="23">
        <v>7</v>
      </c>
    </row>
    <row r="540" spans="1:7" x14ac:dyDescent="0.25">
      <c r="A540" s="196">
        <v>539</v>
      </c>
      <c r="B540" s="197">
        <v>-8.6276216010102602E-2</v>
      </c>
      <c r="C540" s="23"/>
      <c r="D540" s="69" t="s">
        <v>243</v>
      </c>
      <c r="E540" s="23"/>
      <c r="F540" s="23">
        <v>539</v>
      </c>
      <c r="G540" s="23">
        <v>6</v>
      </c>
    </row>
    <row r="541" spans="1:7" x14ac:dyDescent="0.25">
      <c r="A541" s="196">
        <v>540</v>
      </c>
      <c r="B541" s="197">
        <v>-8.1655749601572999E-2</v>
      </c>
      <c r="C541" s="23"/>
      <c r="D541" s="69" t="s">
        <v>243</v>
      </c>
      <c r="E541" s="23"/>
      <c r="F541" s="23">
        <v>540</v>
      </c>
      <c r="G541" s="23">
        <v>8</v>
      </c>
    </row>
    <row r="542" spans="1:7" x14ac:dyDescent="0.25">
      <c r="A542" s="196">
        <v>541</v>
      </c>
      <c r="B542" s="197">
        <v>-8.1655772147040701E-2</v>
      </c>
      <c r="C542" s="23"/>
      <c r="D542" s="69" t="s">
        <v>243</v>
      </c>
      <c r="E542" s="23"/>
      <c r="F542" s="23">
        <v>541</v>
      </c>
      <c r="G542" s="23">
        <v>10</v>
      </c>
    </row>
    <row r="543" spans="1:7" x14ac:dyDescent="0.25">
      <c r="A543" s="196">
        <v>542</v>
      </c>
      <c r="B543" s="197">
        <v>-8.5466753632754397E-2</v>
      </c>
      <c r="C543" s="23"/>
      <c r="D543" s="69" t="s">
        <v>243</v>
      </c>
      <c r="E543" s="23"/>
      <c r="F543" s="23">
        <v>542</v>
      </c>
      <c r="G543" s="23">
        <v>4</v>
      </c>
    </row>
    <row r="544" spans="1:7" x14ac:dyDescent="0.25">
      <c r="A544" s="196">
        <v>543</v>
      </c>
      <c r="B544" s="197">
        <v>-0.16712257602919001</v>
      </c>
      <c r="C544" s="23"/>
      <c r="D544" s="69" t="s">
        <v>243</v>
      </c>
      <c r="E544" s="23"/>
      <c r="F544" s="23">
        <v>543</v>
      </c>
      <c r="G544" s="23">
        <v>5</v>
      </c>
    </row>
    <row r="545" spans="1:7" x14ac:dyDescent="0.25">
      <c r="A545" s="196">
        <v>544</v>
      </c>
      <c r="B545" s="197">
        <v>-0.167122666478215</v>
      </c>
      <c r="C545" s="23"/>
      <c r="D545" s="69" t="s">
        <v>243</v>
      </c>
      <c r="E545" s="23"/>
      <c r="F545" s="23">
        <v>544</v>
      </c>
      <c r="G545" s="23">
        <v>9</v>
      </c>
    </row>
    <row r="546" spans="1:7" x14ac:dyDescent="0.25">
      <c r="A546" s="196">
        <v>545</v>
      </c>
      <c r="B546" s="197">
        <v>-0.16712276697730299</v>
      </c>
      <c r="C546" s="23"/>
      <c r="D546" s="69" t="s">
        <v>243</v>
      </c>
      <c r="E546" s="23"/>
      <c r="F546" s="23">
        <v>545</v>
      </c>
      <c r="G546" s="23">
        <v>10</v>
      </c>
    </row>
    <row r="547" spans="1:7" x14ac:dyDescent="0.25">
      <c r="A547" s="196">
        <v>546</v>
      </c>
      <c r="B547" s="197">
        <v>-0.16712285742663799</v>
      </c>
      <c r="C547" s="23"/>
      <c r="D547" s="69" t="s">
        <v>243</v>
      </c>
      <c r="E547" s="23"/>
      <c r="F547" s="23">
        <v>546</v>
      </c>
      <c r="G547" s="23">
        <v>9</v>
      </c>
    </row>
    <row r="548" spans="1:7" x14ac:dyDescent="0.25">
      <c r="A548" s="196">
        <v>547</v>
      </c>
      <c r="B548" s="197">
        <v>-0.36266021887185801</v>
      </c>
      <c r="C548" s="23"/>
      <c r="D548" s="69" t="s">
        <v>243</v>
      </c>
      <c r="E548" s="23"/>
      <c r="F548" s="23">
        <v>547</v>
      </c>
      <c r="G548" s="23">
        <v>37</v>
      </c>
    </row>
    <row r="549" spans="1:7" x14ac:dyDescent="0.25">
      <c r="A549" s="196">
        <v>548</v>
      </c>
      <c r="B549" s="197">
        <v>-0.36266064975797901</v>
      </c>
      <c r="C549" s="23"/>
      <c r="D549" s="69" t="s">
        <v>243</v>
      </c>
      <c r="E549" s="23"/>
      <c r="F549" s="23">
        <v>548</v>
      </c>
      <c r="G549" s="23">
        <v>8</v>
      </c>
    </row>
    <row r="550" spans="1:7" x14ac:dyDescent="0.25">
      <c r="A550" s="196">
        <v>549</v>
      </c>
      <c r="B550" s="197">
        <v>-0.34670005562953499</v>
      </c>
      <c r="C550" s="23"/>
      <c r="D550" s="69" t="s">
        <v>243</v>
      </c>
      <c r="E550" s="23"/>
      <c r="F550" s="23">
        <v>549</v>
      </c>
      <c r="G550" s="23">
        <v>31</v>
      </c>
    </row>
    <row r="551" spans="1:7" x14ac:dyDescent="0.25">
      <c r="A551" s="196">
        <v>550</v>
      </c>
      <c r="B551" s="197">
        <v>-0.34670054300040798</v>
      </c>
      <c r="C551" s="23"/>
      <c r="D551" s="69" t="s">
        <v>243</v>
      </c>
      <c r="E551" s="23"/>
      <c r="F551" s="23">
        <v>550</v>
      </c>
      <c r="G551" s="23">
        <v>10</v>
      </c>
    </row>
    <row r="552" spans="1:7" x14ac:dyDescent="0.25">
      <c r="A552" s="196">
        <v>551</v>
      </c>
      <c r="B552" s="197">
        <v>-0.344631283988445</v>
      </c>
      <c r="C552" s="23"/>
      <c r="D552" s="69" t="s">
        <v>243</v>
      </c>
      <c r="E552" s="23"/>
      <c r="F552" s="23">
        <v>551</v>
      </c>
      <c r="G552" s="23">
        <v>14</v>
      </c>
    </row>
    <row r="553" spans="1:7" x14ac:dyDescent="0.25">
      <c r="A553" s="196">
        <v>552</v>
      </c>
      <c r="B553" s="197">
        <v>-0.33862504971788399</v>
      </c>
      <c r="C553" s="23"/>
      <c r="D553" s="69" t="s">
        <v>243</v>
      </c>
      <c r="E553" s="23"/>
      <c r="F553" s="23">
        <v>552</v>
      </c>
      <c r="G553" s="23">
        <v>6</v>
      </c>
    </row>
    <row r="554" spans="1:7" x14ac:dyDescent="0.25">
      <c r="A554" s="196">
        <v>553</v>
      </c>
      <c r="B554" s="197">
        <v>-0.32291773907608601</v>
      </c>
      <c r="C554" s="23"/>
      <c r="D554" s="69" t="s">
        <v>243</v>
      </c>
      <c r="E554" s="23"/>
      <c r="F554" s="23">
        <v>553</v>
      </c>
      <c r="G554" s="23">
        <v>49</v>
      </c>
    </row>
    <row r="555" spans="1:7" x14ac:dyDescent="0.25">
      <c r="A555" s="196">
        <v>554</v>
      </c>
      <c r="B555" s="197">
        <v>-3.0575157120430099E-2</v>
      </c>
      <c r="C555" s="23"/>
      <c r="D555" s="69" t="s">
        <v>243</v>
      </c>
      <c r="E555" s="23"/>
      <c r="F555" s="23">
        <v>554</v>
      </c>
      <c r="G555" s="23">
        <v>20</v>
      </c>
    </row>
    <row r="556" spans="1:7" x14ac:dyDescent="0.25">
      <c r="A556" s="196">
        <v>555</v>
      </c>
      <c r="B556" s="197">
        <v>-3.0575158943910202E-2</v>
      </c>
      <c r="C556" s="23"/>
      <c r="D556" s="69" t="s">
        <v>243</v>
      </c>
      <c r="E556" s="23"/>
      <c r="F556" s="23">
        <v>555</v>
      </c>
      <c r="G556" s="23">
        <v>6</v>
      </c>
    </row>
    <row r="557" spans="1:7" x14ac:dyDescent="0.25">
      <c r="A557" s="196">
        <v>556</v>
      </c>
      <c r="B557" s="197">
        <v>-1.02593618265104E-2</v>
      </c>
      <c r="C557" s="23"/>
      <c r="D557" s="69" t="s">
        <v>243</v>
      </c>
      <c r="E557" s="23"/>
      <c r="F557" s="23">
        <v>556</v>
      </c>
      <c r="G557" s="23">
        <v>8</v>
      </c>
    </row>
    <row r="558" spans="1:7" x14ac:dyDescent="0.25">
      <c r="A558" s="196">
        <v>557</v>
      </c>
      <c r="B558" s="197">
        <v>-6.1009595217092196E-3</v>
      </c>
      <c r="C558" s="23"/>
      <c r="D558" s="69" t="s">
        <v>243</v>
      </c>
      <c r="E558" s="23"/>
      <c r="F558" s="23">
        <v>557</v>
      </c>
      <c r="G558" s="23">
        <v>8</v>
      </c>
    </row>
    <row r="559" spans="1:7" x14ac:dyDescent="0.25">
      <c r="A559" s="196">
        <v>558</v>
      </c>
      <c r="B559" s="197">
        <v>-0.32902202335568898</v>
      </c>
      <c r="C559" s="23"/>
      <c r="D559" s="69" t="s">
        <v>243</v>
      </c>
      <c r="E559" s="23"/>
      <c r="F559" s="23">
        <v>558</v>
      </c>
      <c r="G559" s="23">
        <v>43</v>
      </c>
    </row>
    <row r="560" spans="1:7" x14ac:dyDescent="0.25">
      <c r="A560" s="196">
        <v>559</v>
      </c>
      <c r="B560" s="197">
        <v>-0.258040374100236</v>
      </c>
      <c r="C560" s="23"/>
      <c r="D560" s="69" t="s">
        <v>243</v>
      </c>
      <c r="E560" s="23"/>
      <c r="F560" s="23">
        <v>559</v>
      </c>
      <c r="G560" s="23">
        <v>10</v>
      </c>
    </row>
    <row r="561" spans="1:7" x14ac:dyDescent="0.25">
      <c r="A561" s="196">
        <v>560</v>
      </c>
      <c r="B561" s="197">
        <v>7.7546632742689095E-2</v>
      </c>
      <c r="C561" s="23"/>
      <c r="D561" s="69" t="s">
        <v>243</v>
      </c>
      <c r="E561" s="23"/>
      <c r="F561" s="23">
        <v>560</v>
      </c>
      <c r="G561" s="23">
        <v>9</v>
      </c>
    </row>
    <row r="562" spans="1:7" x14ac:dyDescent="0.25">
      <c r="A562" s="196">
        <v>561</v>
      </c>
      <c r="B562" s="197">
        <v>7.7546618554025698E-2</v>
      </c>
      <c r="C562" s="23"/>
      <c r="D562" s="69" t="s">
        <v>243</v>
      </c>
      <c r="E562" s="23"/>
      <c r="F562" s="23">
        <v>561</v>
      </c>
      <c r="G562" s="23">
        <v>7</v>
      </c>
    </row>
    <row r="563" spans="1:7" x14ac:dyDescent="0.25">
      <c r="A563" s="196">
        <v>562</v>
      </c>
      <c r="B563" s="197">
        <v>7.7546604365370003E-2</v>
      </c>
      <c r="C563" s="23"/>
      <c r="D563" s="69" t="s">
        <v>243</v>
      </c>
      <c r="E563" s="23"/>
      <c r="F563" s="23">
        <v>562</v>
      </c>
      <c r="G563" s="23">
        <v>7</v>
      </c>
    </row>
    <row r="564" spans="1:7" x14ac:dyDescent="0.25">
      <c r="A564" s="196">
        <v>563</v>
      </c>
      <c r="B564" s="197">
        <v>8.3553160248377098E-2</v>
      </c>
      <c r="C564" s="23"/>
      <c r="D564" s="69" t="s">
        <v>243</v>
      </c>
      <c r="E564" s="23"/>
      <c r="F564" s="23">
        <v>563</v>
      </c>
      <c r="G564" s="23">
        <v>7</v>
      </c>
    </row>
    <row r="565" spans="1:7" x14ac:dyDescent="0.25">
      <c r="A565" s="196">
        <v>564</v>
      </c>
      <c r="B565" s="197">
        <v>9.0945843599173695E-2</v>
      </c>
      <c r="C565" s="23"/>
      <c r="D565" s="69" t="s">
        <v>243</v>
      </c>
      <c r="E565" s="23"/>
      <c r="F565" s="23">
        <v>564</v>
      </c>
      <c r="G565" s="23">
        <v>7</v>
      </c>
    </row>
    <row r="566" spans="1:7" x14ac:dyDescent="0.25">
      <c r="A566" s="196">
        <v>565</v>
      </c>
      <c r="B566" s="197">
        <v>9.0945823886462607E-2</v>
      </c>
      <c r="C566" s="23"/>
      <c r="D566" s="69" t="s">
        <v>243</v>
      </c>
      <c r="E566" s="23"/>
      <c r="F566" s="23">
        <v>565</v>
      </c>
      <c r="G566" s="23">
        <v>7</v>
      </c>
    </row>
    <row r="567" spans="1:7" x14ac:dyDescent="0.25">
      <c r="A567" s="196">
        <v>566</v>
      </c>
      <c r="B567" s="197">
        <v>0.101247940512766</v>
      </c>
      <c r="C567" s="23"/>
      <c r="D567" s="69" t="s">
        <v>243</v>
      </c>
      <c r="E567" s="23"/>
      <c r="F567" s="23">
        <v>566</v>
      </c>
      <c r="G567" s="23">
        <v>8</v>
      </c>
    </row>
    <row r="568" spans="1:7" x14ac:dyDescent="0.25">
      <c r="A568" s="196">
        <v>567</v>
      </c>
      <c r="B568" s="197">
        <v>0.1132610910213</v>
      </c>
      <c r="C568" s="23"/>
      <c r="D568" s="69" t="s">
        <v>243</v>
      </c>
      <c r="E568" s="23"/>
      <c r="F568" s="23">
        <v>567</v>
      </c>
      <c r="G568" s="23">
        <v>8</v>
      </c>
    </row>
    <row r="569" spans="1:7" x14ac:dyDescent="0.25">
      <c r="A569" s="196">
        <v>568</v>
      </c>
      <c r="B569" s="197">
        <v>0.117881511952712</v>
      </c>
      <c r="C569" s="23"/>
      <c r="D569" s="69" t="s">
        <v>243</v>
      </c>
      <c r="E569" s="23"/>
      <c r="F569" s="23">
        <v>568</v>
      </c>
      <c r="G569" s="23">
        <v>7</v>
      </c>
    </row>
    <row r="570" spans="1:7" x14ac:dyDescent="0.25">
      <c r="A570" s="196">
        <v>569</v>
      </c>
      <c r="B570" s="197">
        <v>0.12250192873627</v>
      </c>
      <c r="C570" s="23"/>
      <c r="D570" s="69" t="s">
        <v>243</v>
      </c>
      <c r="E570" s="23"/>
      <c r="F570" s="23">
        <v>569</v>
      </c>
      <c r="G570" s="23">
        <v>7</v>
      </c>
    </row>
    <row r="571" spans="1:7" x14ac:dyDescent="0.25">
      <c r="A571" s="196">
        <v>570</v>
      </c>
      <c r="B571" s="197">
        <v>0.122501892128076</v>
      </c>
      <c r="C571" s="23"/>
      <c r="D571" s="69" t="s">
        <v>243</v>
      </c>
      <c r="E571" s="23"/>
      <c r="F571" s="23">
        <v>570</v>
      </c>
      <c r="G571" s="23">
        <v>7</v>
      </c>
    </row>
    <row r="572" spans="1:7" x14ac:dyDescent="0.25">
      <c r="A572" s="196">
        <v>571</v>
      </c>
      <c r="B572" s="197">
        <v>0.15442667371348601</v>
      </c>
      <c r="C572" s="23"/>
      <c r="D572" s="69" t="s">
        <v>243</v>
      </c>
      <c r="E572" s="23"/>
      <c r="F572" s="23">
        <v>571</v>
      </c>
      <c r="G572" s="23">
        <v>8</v>
      </c>
    </row>
    <row r="573" spans="1:7" x14ac:dyDescent="0.25">
      <c r="A573" s="196">
        <v>572</v>
      </c>
      <c r="B573" s="197">
        <v>-9.8264324038800005E-2</v>
      </c>
      <c r="C573" s="23"/>
      <c r="D573" s="69" t="s">
        <v>243</v>
      </c>
      <c r="E573" s="23"/>
      <c r="F573" s="23">
        <v>572</v>
      </c>
      <c r="G573" s="23">
        <v>10</v>
      </c>
    </row>
    <row r="574" spans="1:7" x14ac:dyDescent="0.25">
      <c r="A574" s="196">
        <v>573</v>
      </c>
      <c r="B574" s="197">
        <v>-8.9947456591000396E-2</v>
      </c>
      <c r="C574" s="23"/>
      <c r="D574" s="69" t="s">
        <v>243</v>
      </c>
      <c r="E574" s="23"/>
      <c r="F574" s="23">
        <v>573</v>
      </c>
      <c r="G574" s="23">
        <v>8</v>
      </c>
    </row>
    <row r="575" spans="1:7" x14ac:dyDescent="0.25">
      <c r="A575" s="196">
        <v>574</v>
      </c>
      <c r="B575" s="197">
        <v>-8.1630623674264102E-2</v>
      </c>
      <c r="C575" s="23"/>
      <c r="D575" s="69" t="s">
        <v>243</v>
      </c>
      <c r="E575" s="23"/>
      <c r="F575" s="23">
        <v>574</v>
      </c>
      <c r="G575" s="23">
        <v>26</v>
      </c>
    </row>
    <row r="576" spans="1:7" x14ac:dyDescent="0.25">
      <c r="A576" s="196">
        <v>575</v>
      </c>
      <c r="B576" s="197">
        <v>-7.0079396932894097E-2</v>
      </c>
      <c r="C576" s="23"/>
      <c r="D576" s="69" t="s">
        <v>243</v>
      </c>
      <c r="E576" s="23"/>
      <c r="F576" s="23">
        <v>575</v>
      </c>
      <c r="G576" s="23">
        <v>12</v>
      </c>
    </row>
    <row r="577" spans="1:7" x14ac:dyDescent="0.25">
      <c r="A577" s="196">
        <v>576</v>
      </c>
      <c r="B577" s="197">
        <v>-7.0079413398748305E-2</v>
      </c>
      <c r="C577" s="23"/>
      <c r="D577" s="69" t="s">
        <v>243</v>
      </c>
      <c r="E577" s="23"/>
      <c r="F577" s="23">
        <v>576</v>
      </c>
      <c r="G577" s="23">
        <v>10</v>
      </c>
    </row>
    <row r="578" spans="1:7" x14ac:dyDescent="0.25">
      <c r="A578" s="196">
        <v>577</v>
      </c>
      <c r="B578" s="197">
        <v>-6.3610722814582493E-2</v>
      </c>
      <c r="C578" s="23"/>
      <c r="D578" s="69" t="s">
        <v>243</v>
      </c>
      <c r="E578" s="23"/>
      <c r="F578" s="23">
        <v>577</v>
      </c>
      <c r="G578" s="23">
        <v>8</v>
      </c>
    </row>
    <row r="579" spans="1:7" x14ac:dyDescent="0.25">
      <c r="A579" s="196">
        <v>578</v>
      </c>
      <c r="B579" s="197">
        <v>-6.3610732264788403E-2</v>
      </c>
      <c r="C579" s="23"/>
      <c r="D579" s="69" t="s">
        <v>243</v>
      </c>
      <c r="E579" s="23"/>
      <c r="F579" s="23">
        <v>578</v>
      </c>
      <c r="G579" s="23">
        <v>7</v>
      </c>
    </row>
    <row r="580" spans="1:7" x14ac:dyDescent="0.25">
      <c r="A580" s="196">
        <v>579</v>
      </c>
      <c r="B580" s="197">
        <v>-5.8990239061822498E-2</v>
      </c>
      <c r="C580" s="23"/>
      <c r="D580" s="69" t="s">
        <v>243</v>
      </c>
      <c r="E580" s="23"/>
      <c r="F580" s="23">
        <v>579</v>
      </c>
      <c r="G580" s="23">
        <v>8</v>
      </c>
    </row>
    <row r="581" spans="1:7" x14ac:dyDescent="0.25">
      <c r="A581" s="196">
        <v>580</v>
      </c>
      <c r="B581" s="197">
        <v>-4.1432338224232E-2</v>
      </c>
      <c r="C581" s="23"/>
      <c r="D581" s="69" t="s">
        <v>243</v>
      </c>
      <c r="E581" s="23"/>
      <c r="F581" s="23">
        <v>580</v>
      </c>
      <c r="G581" s="23">
        <v>20</v>
      </c>
    </row>
    <row r="582" spans="1:7" x14ac:dyDescent="0.25">
      <c r="A582" s="196">
        <v>581</v>
      </c>
      <c r="B582" s="197">
        <v>-4.9352455900241801E-2</v>
      </c>
      <c r="C582" s="23"/>
      <c r="D582" s="69" t="s">
        <v>243</v>
      </c>
      <c r="E582" s="23"/>
      <c r="F582" s="23">
        <v>581</v>
      </c>
      <c r="G582" s="23">
        <v>17</v>
      </c>
    </row>
    <row r="583" spans="1:7" x14ac:dyDescent="0.25">
      <c r="A583" s="196">
        <v>582</v>
      </c>
      <c r="B583" s="197">
        <v>-4.9352472769170402E-2</v>
      </c>
      <c r="C583" s="23"/>
      <c r="D583" s="69" t="s">
        <v>243</v>
      </c>
      <c r="E583" s="23"/>
      <c r="F583" s="23">
        <v>582</v>
      </c>
      <c r="G583" s="23">
        <v>21</v>
      </c>
    </row>
    <row r="584" spans="1:7" x14ac:dyDescent="0.25">
      <c r="A584" s="196">
        <v>583</v>
      </c>
      <c r="B584" s="197">
        <v>-4.9352485621699103E-2</v>
      </c>
      <c r="C584" s="23"/>
      <c r="D584" s="69" t="s">
        <v>243</v>
      </c>
      <c r="E584" s="23"/>
      <c r="F584" s="23">
        <v>583</v>
      </c>
      <c r="G584" s="23">
        <v>16</v>
      </c>
    </row>
    <row r="585" spans="1:7" x14ac:dyDescent="0.25">
      <c r="A585" s="196">
        <v>584</v>
      </c>
      <c r="B585" s="197">
        <v>-4.2698972324494697E-2</v>
      </c>
      <c r="C585" s="23"/>
      <c r="D585" s="69" t="s">
        <v>243</v>
      </c>
      <c r="E585" s="23"/>
      <c r="F585" s="23">
        <v>584</v>
      </c>
      <c r="G585" s="23">
        <v>18</v>
      </c>
    </row>
    <row r="586" spans="1:7" x14ac:dyDescent="0.25">
      <c r="A586" s="196">
        <v>585</v>
      </c>
      <c r="B586" s="197">
        <v>-8.41313435115041E-2</v>
      </c>
      <c r="C586" s="23"/>
      <c r="D586" s="69" t="s">
        <v>243</v>
      </c>
      <c r="E586" s="23"/>
      <c r="F586" s="23">
        <v>585</v>
      </c>
      <c r="G586" s="23">
        <v>12</v>
      </c>
    </row>
    <row r="587" spans="1:7" x14ac:dyDescent="0.25">
      <c r="A587" s="196">
        <v>586</v>
      </c>
      <c r="B587" s="197">
        <v>-7.76626716826435E-2</v>
      </c>
      <c r="C587" s="23"/>
      <c r="D587" s="69" t="s">
        <v>243</v>
      </c>
      <c r="E587" s="23"/>
      <c r="F587" s="23">
        <v>586</v>
      </c>
      <c r="G587" s="23">
        <v>18</v>
      </c>
    </row>
    <row r="588" spans="1:7" x14ac:dyDescent="0.25">
      <c r="A588" s="196">
        <v>587</v>
      </c>
      <c r="B588" s="197">
        <v>-3.8109513002798398E-2</v>
      </c>
      <c r="C588" s="23"/>
      <c r="D588" s="69" t="s">
        <v>243</v>
      </c>
      <c r="E588" s="23"/>
      <c r="F588" s="23">
        <v>587</v>
      </c>
      <c r="G588" s="23">
        <v>8</v>
      </c>
    </row>
    <row r="589" spans="1:7" x14ac:dyDescent="0.25">
      <c r="A589" s="196">
        <v>588</v>
      </c>
      <c r="B589" s="197">
        <v>-3.2102854897766299E-2</v>
      </c>
      <c r="C589" s="23"/>
      <c r="D589" s="69" t="s">
        <v>243</v>
      </c>
      <c r="E589" s="23"/>
      <c r="F589" s="23">
        <v>588</v>
      </c>
      <c r="G589" s="23">
        <v>12</v>
      </c>
    </row>
    <row r="590" spans="1:7" x14ac:dyDescent="0.25">
      <c r="A590" s="196">
        <v>589</v>
      </c>
      <c r="B590" s="197">
        <v>-3.2102859930408699E-2</v>
      </c>
      <c r="C590" s="23"/>
      <c r="D590" s="69" t="s">
        <v>243</v>
      </c>
      <c r="E590" s="23"/>
      <c r="F590" s="23">
        <v>589</v>
      </c>
      <c r="G590" s="23">
        <v>15</v>
      </c>
    </row>
    <row r="591" spans="1:7" x14ac:dyDescent="0.25">
      <c r="A591" s="196">
        <v>590</v>
      </c>
      <c r="B591" s="197">
        <v>-6.1767741203175098E-3</v>
      </c>
      <c r="C591" s="23"/>
      <c r="D591" s="69" t="s">
        <v>243</v>
      </c>
      <c r="E591" s="23"/>
      <c r="F591" s="23">
        <v>590</v>
      </c>
      <c r="G591" s="23">
        <v>15</v>
      </c>
    </row>
    <row r="592" spans="1:7" x14ac:dyDescent="0.25">
      <c r="A592" s="196">
        <v>591</v>
      </c>
      <c r="B592" s="197">
        <v>1.8478259743386599E-2</v>
      </c>
      <c r="C592" s="23"/>
      <c r="D592" s="69" t="s">
        <v>243</v>
      </c>
      <c r="E592" s="23"/>
      <c r="F592" s="23">
        <v>591</v>
      </c>
      <c r="G592" s="23">
        <v>20</v>
      </c>
    </row>
    <row r="593" spans="1:7" x14ac:dyDescent="0.25">
      <c r="A593" s="196">
        <v>592</v>
      </c>
      <c r="B593" s="197">
        <v>2.1380552909661399E-2</v>
      </c>
      <c r="C593" s="23"/>
      <c r="D593" s="69" t="s">
        <v>243</v>
      </c>
      <c r="E593" s="23"/>
      <c r="F593" s="23">
        <v>592</v>
      </c>
      <c r="G593" s="23">
        <v>15</v>
      </c>
    </row>
    <row r="594" spans="1:7" x14ac:dyDescent="0.25">
      <c r="A594" s="196">
        <v>593</v>
      </c>
      <c r="B594" s="197">
        <v>2.1380551729177799E-2</v>
      </c>
      <c r="C594" s="23"/>
      <c r="D594" s="69" t="s">
        <v>243</v>
      </c>
      <c r="E594" s="23"/>
      <c r="F594" s="23">
        <v>593</v>
      </c>
      <c r="G594" s="23">
        <v>8</v>
      </c>
    </row>
    <row r="595" spans="1:7" x14ac:dyDescent="0.25">
      <c r="A595" s="196">
        <v>594</v>
      </c>
      <c r="B595" s="197">
        <v>2.1380550991375698E-2</v>
      </c>
      <c r="C595" s="23"/>
      <c r="D595" s="69" t="s">
        <v>243</v>
      </c>
      <c r="E595" s="23"/>
      <c r="F595" s="23">
        <v>594</v>
      </c>
      <c r="G595" s="23">
        <v>5</v>
      </c>
    </row>
    <row r="596" spans="1:7" x14ac:dyDescent="0.25">
      <c r="A596" s="196">
        <v>595</v>
      </c>
      <c r="B596" s="197">
        <v>5.0403493300683902E-2</v>
      </c>
      <c r="C596" s="23"/>
      <c r="D596" s="69" t="s">
        <v>243</v>
      </c>
      <c r="E596" s="23"/>
      <c r="F596" s="23">
        <v>595</v>
      </c>
      <c r="G596" s="23">
        <v>7</v>
      </c>
    </row>
    <row r="597" spans="1:7" x14ac:dyDescent="0.25">
      <c r="A597" s="196">
        <v>596</v>
      </c>
      <c r="B597" s="197">
        <v>6.8423450327766699E-2</v>
      </c>
      <c r="C597" s="23"/>
      <c r="D597" s="69" t="s">
        <v>243</v>
      </c>
      <c r="E597" s="23"/>
      <c r="F597" s="23">
        <v>596</v>
      </c>
      <c r="G597" s="23">
        <v>13</v>
      </c>
    </row>
    <row r="598" spans="1:7" x14ac:dyDescent="0.25">
      <c r="A598" s="196">
        <v>597</v>
      </c>
      <c r="B598" s="197">
        <v>8.73674897985669E-2</v>
      </c>
      <c r="C598" s="23"/>
      <c r="D598" s="69" t="s">
        <v>243</v>
      </c>
      <c r="E598" s="23"/>
      <c r="F598" s="23">
        <v>597</v>
      </c>
      <c r="G598" s="23">
        <v>13</v>
      </c>
    </row>
    <row r="599" spans="1:7" x14ac:dyDescent="0.25">
      <c r="A599" s="196">
        <v>598</v>
      </c>
      <c r="B599" s="197">
        <v>0.104781218340858</v>
      </c>
      <c r="C599" s="23"/>
      <c r="D599" s="69" t="s">
        <v>243</v>
      </c>
      <c r="E599" s="23"/>
      <c r="F599" s="23">
        <v>598</v>
      </c>
      <c r="G599" s="23">
        <v>7</v>
      </c>
    </row>
    <row r="600" spans="1:7" x14ac:dyDescent="0.25">
      <c r="A600" s="196">
        <v>599</v>
      </c>
      <c r="B600" s="197">
        <v>0.124187254353525</v>
      </c>
      <c r="C600" s="23"/>
      <c r="D600" s="69" t="s">
        <v>243</v>
      </c>
      <c r="E600" s="23"/>
      <c r="F600" s="23">
        <v>599</v>
      </c>
      <c r="G600" s="23">
        <v>14</v>
      </c>
    </row>
    <row r="601" spans="1:7" x14ac:dyDescent="0.25">
      <c r="A601" s="196">
        <v>600</v>
      </c>
      <c r="B601" s="197">
        <v>0.13527642192842501</v>
      </c>
      <c r="C601" s="23"/>
      <c r="D601" s="69" t="s">
        <v>243</v>
      </c>
      <c r="E601" s="23"/>
      <c r="F601" s="23">
        <v>600</v>
      </c>
      <c r="G601" s="23">
        <v>5</v>
      </c>
    </row>
    <row r="602" spans="1:7" x14ac:dyDescent="0.25">
      <c r="A602" s="196">
        <v>601</v>
      </c>
      <c r="B602" s="197">
        <v>0.14026644950619599</v>
      </c>
      <c r="C602" s="23"/>
      <c r="D602" s="69" t="s">
        <v>243</v>
      </c>
      <c r="E602" s="23"/>
      <c r="F602" s="23">
        <v>601</v>
      </c>
      <c r="G602" s="23">
        <v>16</v>
      </c>
    </row>
    <row r="603" spans="1:7" x14ac:dyDescent="0.25">
      <c r="A603" s="196">
        <v>602</v>
      </c>
      <c r="B603" s="197">
        <v>0.15291942146853199</v>
      </c>
      <c r="C603" s="23"/>
      <c r="D603" s="69" t="s">
        <v>243</v>
      </c>
      <c r="E603" s="23"/>
      <c r="F603" s="23">
        <v>602</v>
      </c>
      <c r="G603" s="23">
        <v>12</v>
      </c>
    </row>
    <row r="604" spans="1:7" x14ac:dyDescent="0.25">
      <c r="A604" s="196">
        <v>603</v>
      </c>
      <c r="B604" s="197">
        <v>0.158439288588827</v>
      </c>
      <c r="C604" s="23"/>
      <c r="D604" s="69" t="s">
        <v>243</v>
      </c>
      <c r="E604" s="23"/>
      <c r="F604" s="23">
        <v>603</v>
      </c>
      <c r="G604" s="23">
        <v>9</v>
      </c>
    </row>
    <row r="605" spans="1:7" x14ac:dyDescent="0.25">
      <c r="A605" s="196">
        <v>604</v>
      </c>
      <c r="B605" s="197">
        <v>0.16675607012656199</v>
      </c>
      <c r="C605" s="23"/>
      <c r="D605" s="69" t="s">
        <v>243</v>
      </c>
      <c r="E605" s="23"/>
      <c r="F605" s="23">
        <v>604</v>
      </c>
      <c r="G605" s="23">
        <v>10</v>
      </c>
    </row>
    <row r="606" spans="1:7" x14ac:dyDescent="0.25">
      <c r="A606" s="196">
        <v>605</v>
      </c>
      <c r="B606" s="197">
        <v>0.166756000101656</v>
      </c>
      <c r="C606" s="23"/>
      <c r="D606" s="69" t="s">
        <v>243</v>
      </c>
      <c r="E606" s="23"/>
      <c r="F606" s="23">
        <v>605</v>
      </c>
      <c r="G606" s="23">
        <v>7</v>
      </c>
    </row>
    <row r="607" spans="1:7" x14ac:dyDescent="0.25">
      <c r="A607" s="196">
        <v>606</v>
      </c>
      <c r="B607" s="197">
        <v>0.16675590006622901</v>
      </c>
      <c r="C607" s="23"/>
      <c r="D607" s="69" t="s">
        <v>243</v>
      </c>
      <c r="E607" s="23"/>
      <c r="F607" s="23">
        <v>606</v>
      </c>
      <c r="G607" s="23">
        <v>10</v>
      </c>
    </row>
    <row r="608" spans="1:7" x14ac:dyDescent="0.25">
      <c r="A608" s="196">
        <v>607</v>
      </c>
      <c r="B608" s="197">
        <v>0.172023175068727</v>
      </c>
      <c r="C608" s="23"/>
      <c r="D608" s="69" t="s">
        <v>243</v>
      </c>
      <c r="E608" s="23"/>
      <c r="F608" s="23">
        <v>607</v>
      </c>
      <c r="G608" s="23">
        <v>7</v>
      </c>
    </row>
    <row r="609" spans="1:7" x14ac:dyDescent="0.25">
      <c r="A609" s="196">
        <v>608</v>
      </c>
      <c r="B609" s="197">
        <v>-2.1475691872077499E-2</v>
      </c>
      <c r="C609" s="23"/>
      <c r="D609" s="69" t="s">
        <v>243</v>
      </c>
      <c r="E609" s="23"/>
      <c r="F609" s="23">
        <v>608</v>
      </c>
      <c r="G609" s="23">
        <v>12</v>
      </c>
    </row>
    <row r="610" spans="1:7" x14ac:dyDescent="0.25">
      <c r="A610" s="196">
        <v>609</v>
      </c>
      <c r="B610" s="197">
        <v>-2.1475692914417199E-2</v>
      </c>
      <c r="C610" s="23"/>
      <c r="D610" s="69" t="s">
        <v>243</v>
      </c>
      <c r="E610" s="23"/>
      <c r="F610" s="23">
        <v>609</v>
      </c>
      <c r="G610" s="23">
        <v>7</v>
      </c>
    </row>
    <row r="611" spans="1:7" x14ac:dyDescent="0.25">
      <c r="A611" s="196">
        <v>610</v>
      </c>
      <c r="B611" s="197">
        <v>1.0449581915754199E-2</v>
      </c>
      <c r="C611" s="23"/>
      <c r="D611" s="69" t="s">
        <v>243</v>
      </c>
      <c r="E611" s="23"/>
      <c r="F611" s="23">
        <v>610</v>
      </c>
      <c r="G611" s="23">
        <v>13</v>
      </c>
    </row>
    <row r="612" spans="1:7" x14ac:dyDescent="0.25">
      <c r="A612" s="196">
        <v>611</v>
      </c>
      <c r="B612" s="197">
        <v>1.48852731138953E-2</v>
      </c>
      <c r="C612" s="23"/>
      <c r="D612" s="69" t="s">
        <v>243</v>
      </c>
      <c r="E612" s="23"/>
      <c r="F612" s="23">
        <v>611</v>
      </c>
      <c r="G612" s="23">
        <v>5</v>
      </c>
    </row>
    <row r="613" spans="1:7" x14ac:dyDescent="0.25">
      <c r="A613" s="196">
        <v>612</v>
      </c>
      <c r="B613" s="197">
        <v>1.4885272188850201E-2</v>
      </c>
      <c r="C613" s="23"/>
      <c r="D613" s="69" t="s">
        <v>243</v>
      </c>
      <c r="E613" s="23"/>
      <c r="F613" s="23">
        <v>612</v>
      </c>
      <c r="G613" s="23">
        <v>13</v>
      </c>
    </row>
    <row r="614" spans="1:7" x14ac:dyDescent="0.25">
      <c r="A614" s="196">
        <v>613</v>
      </c>
      <c r="B614" s="197">
        <v>1.4885271619591699E-2</v>
      </c>
      <c r="C614" s="23"/>
      <c r="D614" s="69" t="s">
        <v>243</v>
      </c>
      <c r="E614" s="23"/>
      <c r="F614" s="23">
        <v>613</v>
      </c>
      <c r="G614" s="23">
        <v>8</v>
      </c>
    </row>
    <row r="615" spans="1:7" x14ac:dyDescent="0.25">
      <c r="A615" s="196">
        <v>614</v>
      </c>
      <c r="B615" s="197">
        <v>3.5388013380544502E-2</v>
      </c>
      <c r="C615" s="23"/>
      <c r="D615" s="69" t="s">
        <v>243</v>
      </c>
      <c r="E615" s="23"/>
      <c r="F615" s="23">
        <v>614</v>
      </c>
      <c r="G615" s="23">
        <v>19</v>
      </c>
    </row>
    <row r="616" spans="1:7" x14ac:dyDescent="0.25">
      <c r="A616" s="196">
        <v>615</v>
      </c>
      <c r="B616" s="197">
        <v>4.8787483475354498E-2</v>
      </c>
      <c r="C616" s="23"/>
      <c r="D616" s="69" t="s">
        <v>243</v>
      </c>
      <c r="E616" s="23"/>
      <c r="F616" s="23">
        <v>615</v>
      </c>
      <c r="G616" s="23">
        <v>13</v>
      </c>
    </row>
    <row r="617" spans="1:7" x14ac:dyDescent="0.25">
      <c r="A617" s="196">
        <v>616</v>
      </c>
      <c r="B617" s="197">
        <v>5.2114241323422503E-2</v>
      </c>
      <c r="C617" s="23"/>
      <c r="D617" s="69" t="s">
        <v>243</v>
      </c>
      <c r="E617" s="23"/>
      <c r="F617" s="23">
        <v>616</v>
      </c>
      <c r="G617" s="23">
        <v>10</v>
      </c>
    </row>
    <row r="618" spans="1:7" x14ac:dyDescent="0.25">
      <c r="A618" s="196">
        <v>617</v>
      </c>
      <c r="B618" s="197">
        <v>7.8334052761622794E-2</v>
      </c>
      <c r="C618" s="23"/>
      <c r="D618" s="69" t="s">
        <v>243</v>
      </c>
      <c r="E618" s="23"/>
      <c r="F618" s="23">
        <v>617</v>
      </c>
      <c r="G618" s="23">
        <v>17</v>
      </c>
    </row>
    <row r="619" spans="1:7" x14ac:dyDescent="0.25">
      <c r="A619" s="196">
        <v>618</v>
      </c>
      <c r="B619" s="197">
        <v>8.3416598253332794E-2</v>
      </c>
      <c r="C619" s="23"/>
      <c r="D619" s="69" t="s">
        <v>243</v>
      </c>
      <c r="E619" s="23"/>
      <c r="F619" s="23">
        <v>618</v>
      </c>
      <c r="G619" s="23">
        <v>5</v>
      </c>
    </row>
    <row r="620" spans="1:7" x14ac:dyDescent="0.25">
      <c r="A620" s="196">
        <v>619</v>
      </c>
      <c r="B620" s="197">
        <v>8.8936519679413004E-2</v>
      </c>
      <c r="C620" s="23"/>
      <c r="D620" s="69" t="s">
        <v>243</v>
      </c>
      <c r="E620" s="23"/>
      <c r="F620" s="23">
        <v>619</v>
      </c>
      <c r="G620" s="23">
        <v>16</v>
      </c>
    </row>
    <row r="621" spans="1:7" x14ac:dyDescent="0.25">
      <c r="A621" s="196">
        <v>620</v>
      </c>
      <c r="B621" s="197">
        <v>9.33721318815358E-2</v>
      </c>
      <c r="C621" s="23"/>
      <c r="D621" s="69" t="s">
        <v>243</v>
      </c>
      <c r="E621" s="23"/>
      <c r="F621" s="23">
        <v>620</v>
      </c>
      <c r="G621" s="23">
        <v>24</v>
      </c>
    </row>
    <row r="622" spans="1:7" x14ac:dyDescent="0.25">
      <c r="A622" s="196">
        <v>621</v>
      </c>
      <c r="B622" s="197">
        <v>0.107883538672105</v>
      </c>
      <c r="C622" s="23"/>
      <c r="D622" s="69" t="s">
        <v>243</v>
      </c>
      <c r="E622" s="23"/>
      <c r="F622" s="23">
        <v>621</v>
      </c>
      <c r="G622" s="23">
        <v>11</v>
      </c>
    </row>
    <row r="623" spans="1:7" x14ac:dyDescent="0.25">
      <c r="A623" s="196">
        <v>622</v>
      </c>
      <c r="B623" s="197">
        <v>0.11712450670123099</v>
      </c>
      <c r="C623" s="23"/>
      <c r="D623" s="69" t="s">
        <v>243</v>
      </c>
      <c r="E623" s="23"/>
      <c r="F623" s="23">
        <v>622</v>
      </c>
      <c r="G623" s="23">
        <v>6</v>
      </c>
    </row>
    <row r="624" spans="1:7" x14ac:dyDescent="0.25">
      <c r="A624" s="196">
        <v>623</v>
      </c>
      <c r="B624" s="197">
        <v>0.11712448289133499</v>
      </c>
      <c r="C624" s="23"/>
      <c r="D624" s="69" t="s">
        <v>243</v>
      </c>
      <c r="E624" s="23"/>
      <c r="F624" s="23">
        <v>623</v>
      </c>
      <c r="G624" s="23">
        <v>5</v>
      </c>
    </row>
    <row r="625" spans="1:7" x14ac:dyDescent="0.25">
      <c r="A625" s="196">
        <v>624</v>
      </c>
      <c r="B625" s="197">
        <v>0.119896740630001</v>
      </c>
      <c r="C625" s="23"/>
      <c r="D625" s="69" t="s">
        <v>243</v>
      </c>
      <c r="E625" s="23"/>
      <c r="F625" s="23">
        <v>624</v>
      </c>
      <c r="G625" s="23">
        <v>8</v>
      </c>
    </row>
    <row r="626" spans="1:7" x14ac:dyDescent="0.25">
      <c r="A626" s="196">
        <v>625</v>
      </c>
      <c r="B626" s="197">
        <v>0.13300658696274301</v>
      </c>
      <c r="C626" s="23"/>
      <c r="D626" s="69" t="s">
        <v>243</v>
      </c>
      <c r="E626" s="23"/>
      <c r="F626" s="23">
        <v>625</v>
      </c>
      <c r="G626" s="23">
        <v>6</v>
      </c>
    </row>
    <row r="627" spans="1:7" x14ac:dyDescent="0.25">
      <c r="A627" s="196">
        <v>626</v>
      </c>
      <c r="B627" s="197">
        <v>0.13485471397857601</v>
      </c>
      <c r="C627" s="23"/>
      <c r="D627" s="69" t="s">
        <v>243</v>
      </c>
      <c r="E627" s="23"/>
      <c r="F627" s="23">
        <v>626</v>
      </c>
      <c r="G627" s="23">
        <v>11</v>
      </c>
    </row>
    <row r="628" spans="1:7" x14ac:dyDescent="0.25">
      <c r="A628" s="196">
        <v>627</v>
      </c>
      <c r="B628" s="197">
        <v>0.14132335902651699</v>
      </c>
      <c r="C628" s="23"/>
      <c r="D628" s="69" t="s">
        <v>243</v>
      </c>
      <c r="E628" s="23"/>
      <c r="F628" s="23">
        <v>627</v>
      </c>
      <c r="G628" s="23">
        <v>6</v>
      </c>
    </row>
    <row r="629" spans="1:7" x14ac:dyDescent="0.25">
      <c r="A629" s="196">
        <v>628</v>
      </c>
      <c r="B629" s="197">
        <v>0.141323309635983</v>
      </c>
      <c r="C629" s="23"/>
      <c r="D629" s="69" t="s">
        <v>243</v>
      </c>
      <c r="E629" s="23"/>
      <c r="F629" s="23">
        <v>628</v>
      </c>
      <c r="G629" s="23">
        <v>7</v>
      </c>
    </row>
    <row r="630" spans="1:7" x14ac:dyDescent="0.25">
      <c r="A630" s="196">
        <v>629</v>
      </c>
      <c r="B630" s="197">
        <v>0.15236311293911201</v>
      </c>
      <c r="C630" s="23"/>
      <c r="D630" s="69" t="s">
        <v>243</v>
      </c>
      <c r="E630" s="23"/>
      <c r="F630" s="23">
        <v>629</v>
      </c>
      <c r="G630" s="23">
        <v>10</v>
      </c>
    </row>
    <row r="631" spans="1:7" x14ac:dyDescent="0.25">
      <c r="A631" s="196">
        <v>630</v>
      </c>
      <c r="B631" s="197">
        <v>0.29779902960357801</v>
      </c>
      <c r="C631" s="23"/>
      <c r="D631" s="69" t="s">
        <v>243</v>
      </c>
      <c r="E631" s="23"/>
      <c r="F631" s="23">
        <v>630</v>
      </c>
      <c r="G631" s="23">
        <v>13</v>
      </c>
    </row>
    <row r="632" spans="1:7" x14ac:dyDescent="0.25">
      <c r="A632" s="196">
        <v>631</v>
      </c>
      <c r="B632" s="197">
        <v>0.29779854159889502</v>
      </c>
      <c r="C632" s="23"/>
      <c r="D632" s="69" t="s">
        <v>243</v>
      </c>
      <c r="E632" s="23"/>
      <c r="F632" s="23">
        <v>631</v>
      </c>
      <c r="G632" s="23">
        <v>14</v>
      </c>
    </row>
    <row r="633" spans="1:7" x14ac:dyDescent="0.25">
      <c r="A633" s="196">
        <v>632</v>
      </c>
      <c r="B633" s="197">
        <v>0.306115202678653</v>
      </c>
      <c r="C633" s="23"/>
      <c r="D633" s="69" t="s">
        <v>243</v>
      </c>
      <c r="E633" s="23"/>
      <c r="F633" s="23">
        <v>632</v>
      </c>
      <c r="G633" s="23">
        <v>11</v>
      </c>
    </row>
    <row r="634" spans="1:7" x14ac:dyDescent="0.25">
      <c r="A634" s="196">
        <v>633</v>
      </c>
      <c r="B634" s="197">
        <v>0.30611405476981302</v>
      </c>
      <c r="C634" s="23"/>
      <c r="D634" s="69" t="s">
        <v>243</v>
      </c>
      <c r="E634" s="23"/>
      <c r="F634" s="23">
        <v>633</v>
      </c>
      <c r="G634" s="23">
        <v>31</v>
      </c>
    </row>
    <row r="635" spans="1:7" x14ac:dyDescent="0.25">
      <c r="A635" s="196">
        <v>634</v>
      </c>
      <c r="B635" s="197">
        <v>9.2411740607679796E-4</v>
      </c>
      <c r="C635" s="23"/>
      <c r="D635" s="69" t="s">
        <v>243</v>
      </c>
      <c r="E635" s="23"/>
      <c r="F635" s="23">
        <v>634</v>
      </c>
      <c r="G635" s="23">
        <v>8</v>
      </c>
    </row>
    <row r="636" spans="1:7" x14ac:dyDescent="0.25">
      <c r="A636" s="196">
        <v>635</v>
      </c>
      <c r="B636" s="197">
        <v>9.2411739821103903E-4</v>
      </c>
      <c r="C636" s="23"/>
      <c r="D636" s="69" t="s">
        <v>243</v>
      </c>
      <c r="E636" s="23"/>
      <c r="F636" s="23">
        <v>635</v>
      </c>
      <c r="G636" s="23">
        <v>10</v>
      </c>
    </row>
    <row r="637" spans="1:7" x14ac:dyDescent="0.25">
      <c r="A637" s="196">
        <v>636</v>
      </c>
      <c r="B637" s="197">
        <v>1.10894358300467E-2</v>
      </c>
      <c r="C637" s="23"/>
      <c r="D637" s="69" t="s">
        <v>243</v>
      </c>
      <c r="E637" s="23"/>
      <c r="F637" s="23">
        <v>636</v>
      </c>
      <c r="G637" s="23">
        <v>10</v>
      </c>
    </row>
    <row r="638" spans="1:7" x14ac:dyDescent="0.25">
      <c r="A638" s="196">
        <v>637</v>
      </c>
      <c r="B638" s="197">
        <v>1.10894354362914E-2</v>
      </c>
      <c r="C638" s="23"/>
      <c r="D638" s="69" t="s">
        <v>243</v>
      </c>
      <c r="E638" s="23"/>
      <c r="F638" s="23">
        <v>637</v>
      </c>
      <c r="G638" s="23">
        <v>10</v>
      </c>
    </row>
    <row r="639" spans="1:7" x14ac:dyDescent="0.25">
      <c r="A639" s="196">
        <v>638</v>
      </c>
      <c r="B639" s="197">
        <v>1.84823914030488E-2</v>
      </c>
      <c r="C639" s="23"/>
      <c r="D639" s="69" t="s">
        <v>243</v>
      </c>
      <c r="E639" s="23"/>
      <c r="F639" s="23">
        <v>638</v>
      </c>
      <c r="G639" s="23">
        <v>9</v>
      </c>
    </row>
    <row r="640" spans="1:7" x14ac:dyDescent="0.25">
      <c r="A640" s="196">
        <v>639</v>
      </c>
      <c r="B640" s="197">
        <v>3.0033883392151899E-2</v>
      </c>
      <c r="C640" s="23"/>
      <c r="D640" s="69" t="s">
        <v>243</v>
      </c>
      <c r="E640" s="23"/>
      <c r="F640" s="23">
        <v>639</v>
      </c>
      <c r="G640" s="23">
        <v>9</v>
      </c>
    </row>
    <row r="641" spans="1:7" x14ac:dyDescent="0.25">
      <c r="A641" s="196">
        <v>640</v>
      </c>
      <c r="B641" s="197">
        <v>3.6964841523291201E-3</v>
      </c>
      <c r="C641" s="23"/>
      <c r="D641" s="69" t="s">
        <v>243</v>
      </c>
      <c r="E641" s="23"/>
      <c r="F641" s="23">
        <v>640</v>
      </c>
      <c r="G641" s="23">
        <v>8</v>
      </c>
    </row>
    <row r="642" spans="1:7" x14ac:dyDescent="0.25">
      <c r="A642" s="196">
        <v>641</v>
      </c>
      <c r="B642" s="197">
        <v>1.8186700962844801E-2</v>
      </c>
      <c r="C642" s="23"/>
      <c r="D642" s="69" t="s">
        <v>243</v>
      </c>
      <c r="E642" s="23"/>
      <c r="F642" s="23">
        <v>641</v>
      </c>
      <c r="G642" s="23">
        <v>10</v>
      </c>
    </row>
    <row r="643" spans="1:7" x14ac:dyDescent="0.25">
      <c r="A643" s="196">
        <v>642</v>
      </c>
      <c r="B643" s="197">
        <v>2.3269364623046799E-2</v>
      </c>
      <c r="C643" s="23"/>
      <c r="D643" s="69" t="s">
        <v>243</v>
      </c>
      <c r="E643" s="23"/>
      <c r="F643" s="23">
        <v>642</v>
      </c>
      <c r="G643" s="23">
        <v>10</v>
      </c>
    </row>
    <row r="644" spans="1:7" x14ac:dyDescent="0.25">
      <c r="A644" s="196">
        <v>643</v>
      </c>
      <c r="B644" s="197">
        <v>2.8099434039134299E-2</v>
      </c>
      <c r="C644" s="23"/>
      <c r="D644" s="69" t="s">
        <v>243</v>
      </c>
      <c r="E644" s="23"/>
      <c r="F644" s="23">
        <v>643</v>
      </c>
      <c r="G644" s="23">
        <v>10</v>
      </c>
    </row>
    <row r="645" spans="1:7" x14ac:dyDescent="0.25">
      <c r="A645" s="196">
        <v>644</v>
      </c>
      <c r="B645" s="197">
        <v>0</v>
      </c>
      <c r="C645" s="23"/>
      <c r="D645" s="23" t="s">
        <v>244</v>
      </c>
      <c r="E645" s="23"/>
      <c r="F645" s="23">
        <v>644</v>
      </c>
      <c r="G645" s="23">
        <v>8</v>
      </c>
    </row>
    <row r="646" spans="1:7" x14ac:dyDescent="0.25">
      <c r="A646" s="196">
        <v>645</v>
      </c>
      <c r="B646" s="197">
        <v>7.3929715619941499E-3</v>
      </c>
      <c r="C646" s="23"/>
      <c r="D646" s="69" t="s">
        <v>243</v>
      </c>
      <c r="E646" s="23"/>
      <c r="F646" s="23">
        <v>645</v>
      </c>
      <c r="G646" s="23">
        <v>10</v>
      </c>
    </row>
    <row r="647" spans="1:7" x14ac:dyDescent="0.25">
      <c r="A647" s="196">
        <v>646</v>
      </c>
      <c r="B647" s="197">
        <v>7.3929713875042196E-3</v>
      </c>
      <c r="C647" s="23"/>
      <c r="D647" s="69" t="s">
        <v>243</v>
      </c>
      <c r="E647" s="23"/>
      <c r="F647" s="23">
        <v>646</v>
      </c>
      <c r="G647" s="23">
        <v>10</v>
      </c>
    </row>
    <row r="648" spans="1:7" x14ac:dyDescent="0.25">
      <c r="A648" s="196">
        <v>647</v>
      </c>
      <c r="B648" s="197">
        <v>7.3929712304632899E-3</v>
      </c>
      <c r="C648" s="23"/>
      <c r="D648" s="69" t="s">
        <v>243</v>
      </c>
      <c r="E648" s="23"/>
      <c r="F648" s="23">
        <v>647</v>
      </c>
      <c r="G648" s="23">
        <v>9</v>
      </c>
    </row>
    <row r="649" spans="1:7" x14ac:dyDescent="0.25">
      <c r="A649" s="196">
        <v>648</v>
      </c>
      <c r="B649" s="197">
        <v>9.2411740363569997E-4</v>
      </c>
      <c r="C649" s="23"/>
      <c r="D649" s="69" t="s">
        <v>243</v>
      </c>
      <c r="E649" s="23"/>
      <c r="F649" s="23">
        <v>648</v>
      </c>
      <c r="G649" s="23">
        <v>9</v>
      </c>
    </row>
    <row r="650" spans="1:7" x14ac:dyDescent="0.25">
      <c r="A650" s="196">
        <v>649</v>
      </c>
      <c r="B650" s="197">
        <v>9.2411740092337004E-4</v>
      </c>
      <c r="C650" s="23"/>
      <c r="D650" s="69" t="s">
        <v>243</v>
      </c>
      <c r="E650" s="23"/>
      <c r="F650" s="23">
        <v>649</v>
      </c>
      <c r="G650" s="23">
        <v>10</v>
      </c>
    </row>
    <row r="651" spans="1:7" x14ac:dyDescent="0.25">
      <c r="A651" s="196">
        <v>650</v>
      </c>
      <c r="B651" s="197">
        <v>7.5526310974673994E-2</v>
      </c>
      <c r="C651" s="23"/>
      <c r="D651" s="69" t="s">
        <v>243</v>
      </c>
      <c r="E651" s="23"/>
      <c r="F651" s="23">
        <v>650</v>
      </c>
      <c r="G651" s="23">
        <v>17</v>
      </c>
    </row>
    <row r="652" spans="1:7" x14ac:dyDescent="0.25">
      <c r="A652" s="196">
        <v>651</v>
      </c>
      <c r="B652" s="197">
        <v>0.108708297345485</v>
      </c>
      <c r="C652" s="23"/>
      <c r="D652" s="69" t="s">
        <v>243</v>
      </c>
      <c r="E652" s="23"/>
      <c r="F652" s="23">
        <v>651</v>
      </c>
      <c r="G652" s="23">
        <v>19</v>
      </c>
    </row>
    <row r="653" spans="1:7" x14ac:dyDescent="0.25">
      <c r="A653" s="196">
        <v>652</v>
      </c>
      <c r="B653" s="197">
        <v>0.143455070800137</v>
      </c>
      <c r="C653" s="23"/>
      <c r="D653" s="69" t="s">
        <v>243</v>
      </c>
      <c r="E653" s="23"/>
      <c r="F653" s="23">
        <v>652</v>
      </c>
      <c r="G653" s="23">
        <v>4</v>
      </c>
    </row>
    <row r="654" spans="1:7" x14ac:dyDescent="0.25">
      <c r="A654" s="196">
        <v>653</v>
      </c>
      <c r="B654" s="197">
        <v>0.14345499798464101</v>
      </c>
      <c r="C654" s="23"/>
      <c r="D654" s="69" t="s">
        <v>243</v>
      </c>
      <c r="E654" s="23"/>
      <c r="F654" s="23">
        <v>653</v>
      </c>
      <c r="G654" s="23">
        <v>10</v>
      </c>
    </row>
    <row r="655" spans="1:7" x14ac:dyDescent="0.25">
      <c r="A655" s="196">
        <v>654</v>
      </c>
      <c r="B655" s="197">
        <v>0.15587493515256001</v>
      </c>
      <c r="C655" s="23"/>
      <c r="D655" s="69" t="s">
        <v>243</v>
      </c>
      <c r="E655" s="23"/>
      <c r="F655" s="23">
        <v>654</v>
      </c>
      <c r="G655" s="23">
        <v>25</v>
      </c>
    </row>
    <row r="656" spans="1:7" x14ac:dyDescent="0.25">
      <c r="A656" s="196">
        <v>655</v>
      </c>
      <c r="B656" s="197">
        <v>0.18036372501672401</v>
      </c>
      <c r="C656" s="23"/>
      <c r="D656" s="69" t="s">
        <v>243</v>
      </c>
      <c r="E656" s="23"/>
      <c r="F656" s="23">
        <v>655</v>
      </c>
      <c r="G656" s="23">
        <v>27</v>
      </c>
    </row>
    <row r="657" spans="1:7" x14ac:dyDescent="0.25">
      <c r="A657" s="196">
        <v>656</v>
      </c>
      <c r="B657" s="197">
        <v>0.18450362687101801</v>
      </c>
      <c r="C657" s="23"/>
      <c r="D657" s="69" t="s">
        <v>243</v>
      </c>
      <c r="E657" s="23"/>
      <c r="F657" s="23">
        <v>656</v>
      </c>
      <c r="G657" s="23">
        <v>11</v>
      </c>
    </row>
    <row r="658" spans="1:7" x14ac:dyDescent="0.25">
      <c r="A658" s="196">
        <v>657</v>
      </c>
      <c r="B658" s="197">
        <v>-6.8133456803887896E-2</v>
      </c>
      <c r="C658" s="23"/>
      <c r="D658" s="69" t="s">
        <v>243</v>
      </c>
      <c r="E658" s="23"/>
      <c r="F658" s="23">
        <v>657</v>
      </c>
      <c r="G658" s="23">
        <v>21</v>
      </c>
    </row>
    <row r="659" spans="1:7" x14ac:dyDescent="0.25">
      <c r="A659" s="196">
        <v>658</v>
      </c>
      <c r="B659" s="197">
        <v>-6.8133478555661695E-2</v>
      </c>
      <c r="C659" s="23"/>
      <c r="D659" s="69" t="s">
        <v>243</v>
      </c>
      <c r="E659" s="23"/>
      <c r="F659" s="23">
        <v>658</v>
      </c>
      <c r="G659" s="23">
        <v>14</v>
      </c>
    </row>
    <row r="660" spans="1:7" x14ac:dyDescent="0.25">
      <c r="A660" s="196">
        <v>659</v>
      </c>
      <c r="B660" s="197">
        <v>-5.2673051374871299E-2</v>
      </c>
      <c r="C660" s="23"/>
      <c r="D660" s="69" t="s">
        <v>243</v>
      </c>
      <c r="E660" s="23"/>
      <c r="F660" s="23">
        <v>659</v>
      </c>
      <c r="G660" s="23">
        <v>47</v>
      </c>
    </row>
    <row r="661" spans="1:7" x14ac:dyDescent="0.25">
      <c r="A661" s="196">
        <v>660</v>
      </c>
      <c r="B661" s="197">
        <v>-1.54604714626187E-2</v>
      </c>
      <c r="C661" s="23"/>
      <c r="D661" s="69" t="s">
        <v>243</v>
      </c>
      <c r="E661" s="23"/>
      <c r="F661" s="23">
        <v>660</v>
      </c>
      <c r="G661" s="23">
        <v>15</v>
      </c>
    </row>
    <row r="662" spans="1:7" x14ac:dyDescent="0.25">
      <c r="A662" s="196">
        <v>661</v>
      </c>
      <c r="B662" s="197">
        <v>-1.5460473229258699E-2</v>
      </c>
      <c r="C662" s="23"/>
      <c r="D662" s="69" t="s">
        <v>243</v>
      </c>
      <c r="E662" s="23"/>
      <c r="F662" s="23">
        <v>661</v>
      </c>
      <c r="G662" s="23">
        <v>23</v>
      </c>
    </row>
    <row r="663" spans="1:7" x14ac:dyDescent="0.25">
      <c r="A663" s="196">
        <v>662</v>
      </c>
      <c r="B663" s="197">
        <v>-1.5460473920552701E-2</v>
      </c>
      <c r="C663" s="23"/>
      <c r="D663" s="69" t="s">
        <v>243</v>
      </c>
      <c r="E663" s="23"/>
      <c r="F663" s="23">
        <v>662</v>
      </c>
      <c r="G663" s="23">
        <v>9</v>
      </c>
    </row>
    <row r="664" spans="1:7" x14ac:dyDescent="0.25">
      <c r="A664" s="196">
        <v>663</v>
      </c>
      <c r="B664" s="197">
        <v>-1.54604754567621E-2</v>
      </c>
      <c r="C664" s="23"/>
      <c r="D664" s="69" t="s">
        <v>243</v>
      </c>
      <c r="E664" s="23"/>
      <c r="F664" s="23">
        <v>663</v>
      </c>
      <c r="G664" s="23">
        <v>20</v>
      </c>
    </row>
    <row r="665" spans="1:7" x14ac:dyDescent="0.25">
      <c r="A665" s="196">
        <v>664</v>
      </c>
      <c r="B665" s="197">
        <v>-3.8510253464370701E-3</v>
      </c>
      <c r="C665" s="23"/>
      <c r="D665" s="69" t="s">
        <v>243</v>
      </c>
      <c r="E665" s="23"/>
      <c r="F665" s="23">
        <v>664</v>
      </c>
      <c r="G665" s="23">
        <v>19</v>
      </c>
    </row>
    <row r="666" spans="1:7" x14ac:dyDescent="0.25">
      <c r="A666" s="196">
        <v>665</v>
      </c>
      <c r="B666" s="197">
        <v>6.1295040312821904E-3</v>
      </c>
      <c r="C666" s="23"/>
      <c r="D666" s="69" t="s">
        <v>243</v>
      </c>
      <c r="E666" s="23"/>
      <c r="F666" s="23">
        <v>665</v>
      </c>
      <c r="G666" s="23">
        <v>9</v>
      </c>
    </row>
    <row r="667" spans="1:7" x14ac:dyDescent="0.25">
      <c r="A667" s="196">
        <v>666</v>
      </c>
      <c r="B667" s="197">
        <v>1.99913495229131E-2</v>
      </c>
      <c r="C667" s="23"/>
      <c r="D667" s="69" t="s">
        <v>243</v>
      </c>
      <c r="E667" s="23"/>
      <c r="F667" s="23">
        <v>666</v>
      </c>
      <c r="G667" s="23">
        <v>6</v>
      </c>
    </row>
    <row r="668" spans="1:7" x14ac:dyDescent="0.25">
      <c r="A668" s="196">
        <v>667</v>
      </c>
      <c r="B668" s="197">
        <v>5.7722048156418099E-2</v>
      </c>
      <c r="C668" s="23"/>
      <c r="D668" s="69" t="s">
        <v>243</v>
      </c>
      <c r="E668" s="23"/>
      <c r="F668" s="23">
        <v>667</v>
      </c>
      <c r="G668" s="23">
        <v>12</v>
      </c>
    </row>
    <row r="669" spans="1:7" x14ac:dyDescent="0.25">
      <c r="A669" s="196">
        <v>668</v>
      </c>
      <c r="B669" s="197">
        <v>6.7887394725670597E-2</v>
      </c>
      <c r="C669" s="23"/>
      <c r="D669" s="69" t="s">
        <v>243</v>
      </c>
      <c r="E669" s="23"/>
      <c r="F669" s="23">
        <v>668</v>
      </c>
      <c r="G669" s="23">
        <v>3</v>
      </c>
    </row>
    <row r="670" spans="1:7" x14ac:dyDescent="0.25">
      <c r="A670" s="196">
        <v>669</v>
      </c>
      <c r="B670" s="197">
        <v>-6.7090511199834196E-3</v>
      </c>
      <c r="C670" s="23"/>
      <c r="D670" s="69" t="s">
        <v>243</v>
      </c>
      <c r="E670" s="23"/>
      <c r="F670" s="23">
        <v>669</v>
      </c>
      <c r="G670" s="23">
        <v>38</v>
      </c>
    </row>
    <row r="671" spans="1:7" x14ac:dyDescent="0.25">
      <c r="A671" s="196">
        <v>670</v>
      </c>
      <c r="B671" s="197">
        <v>-1.1643208771885099E-3</v>
      </c>
      <c r="C671" s="23"/>
      <c r="D671" s="69" t="s">
        <v>243</v>
      </c>
      <c r="E671" s="23"/>
      <c r="F671" s="23">
        <v>670</v>
      </c>
      <c r="G671" s="23">
        <v>4</v>
      </c>
    </row>
    <row r="672" spans="1:7" x14ac:dyDescent="0.25">
      <c r="A672" s="196">
        <v>671</v>
      </c>
      <c r="B672" s="197">
        <v>-1.16432088062859E-3</v>
      </c>
      <c r="C672" s="23"/>
      <c r="D672" s="69" t="s">
        <v>243</v>
      </c>
      <c r="E672" s="23"/>
      <c r="F672" s="23">
        <v>671</v>
      </c>
      <c r="G672" s="23">
        <v>8</v>
      </c>
    </row>
    <row r="673" spans="1:7" x14ac:dyDescent="0.25">
      <c r="A673" s="196">
        <v>672</v>
      </c>
      <c r="B673" s="197">
        <v>7.1527742290557802E-3</v>
      </c>
      <c r="C673" s="23"/>
      <c r="D673" s="69" t="s">
        <v>243</v>
      </c>
      <c r="E673" s="23"/>
      <c r="F673" s="23">
        <v>672</v>
      </c>
      <c r="G673" s="23">
        <v>18</v>
      </c>
    </row>
    <row r="674" spans="1:7" x14ac:dyDescent="0.25">
      <c r="A674" s="196">
        <v>673</v>
      </c>
      <c r="B674" s="197">
        <v>7.1527740657511803E-3</v>
      </c>
      <c r="C674" s="23"/>
      <c r="D674" s="69" t="s">
        <v>243</v>
      </c>
      <c r="E674" s="23"/>
      <c r="F674" s="23">
        <v>673</v>
      </c>
      <c r="G674" s="23">
        <v>10</v>
      </c>
    </row>
    <row r="675" spans="1:7" x14ac:dyDescent="0.25">
      <c r="A675" s="196">
        <v>674</v>
      </c>
      <c r="B675" s="197">
        <v>9.00101705924314E-3</v>
      </c>
      <c r="C675" s="23"/>
      <c r="D675" s="69" t="s">
        <v>243</v>
      </c>
      <c r="E675" s="23"/>
      <c r="F675" s="23">
        <v>674</v>
      </c>
      <c r="G675" s="23">
        <v>12</v>
      </c>
    </row>
    <row r="676" spans="1:7" x14ac:dyDescent="0.25">
      <c r="A676" s="196">
        <v>675</v>
      </c>
      <c r="B676" s="197">
        <v>9.0010168261585102E-3</v>
      </c>
      <c r="C676" s="23"/>
      <c r="D676" s="69" t="s">
        <v>243</v>
      </c>
      <c r="E676" s="23"/>
      <c r="F676" s="23">
        <v>675</v>
      </c>
      <c r="G676" s="23">
        <v>9</v>
      </c>
    </row>
    <row r="677" spans="1:7" x14ac:dyDescent="0.25">
      <c r="A677" s="196">
        <v>676</v>
      </c>
      <c r="B677" s="197">
        <v>1.12189082948961E-2</v>
      </c>
      <c r="C677" s="23"/>
      <c r="D677" s="69" t="s">
        <v>243</v>
      </c>
      <c r="E677" s="23"/>
      <c r="F677" s="23">
        <v>676</v>
      </c>
      <c r="G677" s="23">
        <v>9</v>
      </c>
    </row>
    <row r="678" spans="1:7" x14ac:dyDescent="0.25">
      <c r="A678" s="196">
        <v>677</v>
      </c>
      <c r="B678" s="197">
        <v>1.12189080933733E-2</v>
      </c>
      <c r="C678" s="23"/>
      <c r="D678" s="69" t="s">
        <v>243</v>
      </c>
      <c r="E678" s="23"/>
      <c r="F678" s="23">
        <v>677</v>
      </c>
      <c r="G678" s="23">
        <v>5</v>
      </c>
    </row>
    <row r="679" spans="1:7" x14ac:dyDescent="0.25">
      <c r="A679" s="196">
        <v>678</v>
      </c>
      <c r="B679" s="197">
        <v>1.12189074485004E-2</v>
      </c>
      <c r="C679" s="23"/>
      <c r="D679" s="69" t="s">
        <v>243</v>
      </c>
      <c r="E679" s="23"/>
      <c r="F679" s="23">
        <v>678</v>
      </c>
      <c r="G679" s="23">
        <v>16</v>
      </c>
    </row>
    <row r="680" spans="1:7" x14ac:dyDescent="0.25">
      <c r="A680" s="196">
        <v>679</v>
      </c>
      <c r="B680" s="197">
        <v>1.88090242046631E-2</v>
      </c>
      <c r="C680" s="23"/>
      <c r="D680" s="69" t="s">
        <v>243</v>
      </c>
      <c r="E680" s="23"/>
      <c r="F680" s="23">
        <v>679</v>
      </c>
      <c r="G680" s="23">
        <v>10</v>
      </c>
    </row>
    <row r="681" spans="1:7" x14ac:dyDescent="0.25">
      <c r="A681" s="196">
        <v>680</v>
      </c>
      <c r="B681" s="197">
        <v>2.2967567619358802E-2</v>
      </c>
      <c r="C681" s="23"/>
      <c r="D681" s="69" t="s">
        <v>243</v>
      </c>
      <c r="E681" s="23"/>
      <c r="F681" s="23">
        <v>680</v>
      </c>
      <c r="G681" s="23">
        <v>18</v>
      </c>
    </row>
    <row r="682" spans="1:7" x14ac:dyDescent="0.25">
      <c r="A682" s="196">
        <v>681</v>
      </c>
      <c r="B682" s="197">
        <v>6.4264676249344399E-2</v>
      </c>
      <c r="C682" s="23"/>
      <c r="D682" s="69" t="s">
        <v>243</v>
      </c>
      <c r="E682" s="23"/>
      <c r="F682" s="23">
        <v>681</v>
      </c>
      <c r="G682" s="23">
        <v>18</v>
      </c>
    </row>
    <row r="683" spans="1:7" x14ac:dyDescent="0.25">
      <c r="A683" s="196">
        <v>682</v>
      </c>
      <c r="B683" s="197">
        <v>7.30437841532834E-2</v>
      </c>
      <c r="C683" s="23"/>
      <c r="D683" s="69" t="s">
        <v>243</v>
      </c>
      <c r="E683" s="23"/>
      <c r="F683" s="23">
        <v>682</v>
      </c>
      <c r="G683" s="23">
        <v>23</v>
      </c>
    </row>
    <row r="684" spans="1:7" x14ac:dyDescent="0.25">
      <c r="A684" s="196">
        <v>683</v>
      </c>
      <c r="B684" s="197">
        <v>0.13975063307841301</v>
      </c>
      <c r="C684" s="23"/>
      <c r="D684" s="69" t="s">
        <v>243</v>
      </c>
      <c r="E684" s="23"/>
      <c r="F684" s="23">
        <v>683</v>
      </c>
      <c r="G684" s="23">
        <v>14</v>
      </c>
    </row>
    <row r="685" spans="1:7" x14ac:dyDescent="0.25">
      <c r="A685" s="196">
        <v>684</v>
      </c>
      <c r="B685" s="197">
        <v>0.139750557267315</v>
      </c>
      <c r="C685" s="23"/>
      <c r="D685" s="69" t="s">
        <v>243</v>
      </c>
      <c r="E685" s="23"/>
      <c r="F685" s="23">
        <v>684</v>
      </c>
      <c r="G685" s="23">
        <v>11</v>
      </c>
    </row>
    <row r="686" spans="1:7" x14ac:dyDescent="0.25">
      <c r="A686" s="196">
        <v>685</v>
      </c>
      <c r="B686" s="197">
        <v>0.13975041942927099</v>
      </c>
      <c r="C686" s="23"/>
      <c r="D686" s="69" t="s">
        <v>243</v>
      </c>
      <c r="E686" s="23"/>
      <c r="F686" s="23">
        <v>685</v>
      </c>
      <c r="G686" s="23">
        <v>20</v>
      </c>
    </row>
    <row r="687" spans="1:7" x14ac:dyDescent="0.25">
      <c r="A687" s="196">
        <v>686</v>
      </c>
      <c r="B687" s="197">
        <v>0.13975034361852001</v>
      </c>
      <c r="C687" s="23"/>
      <c r="D687" s="69" t="s">
        <v>243</v>
      </c>
      <c r="E687" s="23"/>
      <c r="F687" s="23">
        <v>686</v>
      </c>
      <c r="G687" s="23">
        <v>11</v>
      </c>
    </row>
    <row r="688" spans="1:7" x14ac:dyDescent="0.25">
      <c r="A688" s="196">
        <v>687</v>
      </c>
      <c r="B688" s="197">
        <v>0.14621897227497099</v>
      </c>
      <c r="C688" s="23"/>
      <c r="D688" s="69" t="s">
        <v>243</v>
      </c>
      <c r="E688" s="23"/>
      <c r="F688" s="23">
        <v>687</v>
      </c>
      <c r="G688" s="23">
        <v>20</v>
      </c>
    </row>
    <row r="689" spans="1:7" x14ac:dyDescent="0.25">
      <c r="A689" s="196">
        <v>688</v>
      </c>
      <c r="B689" s="197">
        <v>0.16218165480904401</v>
      </c>
      <c r="C689" s="23"/>
      <c r="D689" s="69" t="s">
        <v>243</v>
      </c>
      <c r="E689" s="23"/>
      <c r="F689" s="23">
        <v>688</v>
      </c>
      <c r="G689" s="23">
        <v>10</v>
      </c>
    </row>
    <row r="690" spans="1:7" x14ac:dyDescent="0.25">
      <c r="A690" s="196">
        <v>689</v>
      </c>
      <c r="B690" s="197">
        <v>0.168650199182521</v>
      </c>
      <c r="C690" s="23"/>
      <c r="D690" s="69" t="s">
        <v>243</v>
      </c>
      <c r="E690" s="23"/>
      <c r="F690" s="23">
        <v>689</v>
      </c>
      <c r="G690" s="23">
        <v>22</v>
      </c>
    </row>
    <row r="691" spans="1:7" x14ac:dyDescent="0.25">
      <c r="A691" s="196">
        <v>690</v>
      </c>
      <c r="B691" s="197">
        <v>0.17049830131089899</v>
      </c>
      <c r="C691" s="23"/>
      <c r="D691" s="69" t="s">
        <v>243</v>
      </c>
      <c r="E691" s="23"/>
      <c r="F691" s="23">
        <v>690</v>
      </c>
      <c r="G691" s="23">
        <v>11</v>
      </c>
    </row>
    <row r="692" spans="1:7" x14ac:dyDescent="0.25">
      <c r="A692" s="196">
        <v>691</v>
      </c>
      <c r="B692" s="197">
        <v>0.17049795529568301</v>
      </c>
      <c r="C692" s="23"/>
      <c r="D692" s="69" t="s">
        <v>243</v>
      </c>
      <c r="E692" s="23"/>
      <c r="F692" s="23">
        <v>691</v>
      </c>
      <c r="G692" s="23">
        <v>33</v>
      </c>
    </row>
    <row r="693" spans="1:7" x14ac:dyDescent="0.25">
      <c r="A693" s="196">
        <v>692</v>
      </c>
      <c r="B693" s="197">
        <v>0.17049751491572199</v>
      </c>
      <c r="C693" s="23"/>
      <c r="D693" s="69" t="s">
        <v>243</v>
      </c>
      <c r="E693" s="23"/>
      <c r="F693" s="23">
        <v>692</v>
      </c>
      <c r="G693" s="23">
        <v>42</v>
      </c>
    </row>
    <row r="694" spans="1:7" x14ac:dyDescent="0.25">
      <c r="A694" s="196">
        <v>693</v>
      </c>
      <c r="B694" s="197">
        <v>0.17049720036069199</v>
      </c>
      <c r="C694" s="23"/>
      <c r="D694" s="69" t="s">
        <v>243</v>
      </c>
      <c r="E694" s="23"/>
      <c r="F694" s="23">
        <v>693</v>
      </c>
      <c r="G694" s="23">
        <v>30</v>
      </c>
    </row>
    <row r="695" spans="1:7" x14ac:dyDescent="0.25">
      <c r="A695" s="196">
        <v>694</v>
      </c>
      <c r="B695" s="197">
        <v>0.20532465281630899</v>
      </c>
      <c r="C695" s="23"/>
      <c r="D695" s="69" t="s">
        <v>243</v>
      </c>
      <c r="E695" s="23"/>
      <c r="F695" s="23">
        <v>694</v>
      </c>
      <c r="G695" s="23">
        <v>7</v>
      </c>
    </row>
    <row r="696" spans="1:7" x14ac:dyDescent="0.25">
      <c r="A696" s="196">
        <v>695</v>
      </c>
      <c r="B696" s="197">
        <v>7.9496779213470301E-2</v>
      </c>
      <c r="C696" s="23"/>
      <c r="D696" s="69" t="s">
        <v>243</v>
      </c>
      <c r="E696" s="23"/>
      <c r="F696" s="23">
        <v>695</v>
      </c>
      <c r="G696" s="23">
        <v>29</v>
      </c>
    </row>
    <row r="697" spans="1:7" x14ac:dyDescent="0.25">
      <c r="A697" s="196">
        <v>696</v>
      </c>
      <c r="B697" s="197">
        <v>-0.14490114336295901</v>
      </c>
      <c r="C697" s="23"/>
      <c r="D697" s="69" t="s">
        <v>243</v>
      </c>
      <c r="E697" s="23"/>
      <c r="F697" s="23">
        <v>696</v>
      </c>
      <c r="G697" s="23">
        <v>38</v>
      </c>
    </row>
    <row r="698" spans="1:7" x14ac:dyDescent="0.25">
      <c r="A698" s="196">
        <v>697</v>
      </c>
      <c r="B698" s="197">
        <v>-0.14490135903307999</v>
      </c>
      <c r="C698" s="23"/>
      <c r="D698" s="69" t="s">
        <v>243</v>
      </c>
      <c r="E698" s="23"/>
      <c r="F698" s="23">
        <v>697</v>
      </c>
      <c r="G698" s="23">
        <v>29</v>
      </c>
    </row>
    <row r="699" spans="1:7" x14ac:dyDescent="0.25">
      <c r="A699" s="196">
        <v>698</v>
      </c>
      <c r="B699" s="197">
        <v>-0.183810721768178</v>
      </c>
      <c r="C699" s="23"/>
      <c r="D699" s="69" t="s">
        <v>243</v>
      </c>
      <c r="E699" s="23"/>
      <c r="F699" s="23">
        <v>698</v>
      </c>
      <c r="G699" s="23">
        <v>13</v>
      </c>
    </row>
    <row r="700" spans="1:7" x14ac:dyDescent="0.25">
      <c r="A700" s="196">
        <v>699</v>
      </c>
      <c r="B700" s="197">
        <v>-0.177804185393657</v>
      </c>
      <c r="C700" s="23"/>
      <c r="D700" s="69" t="s">
        <v>243</v>
      </c>
      <c r="E700" s="23"/>
      <c r="F700" s="23">
        <v>699</v>
      </c>
      <c r="G700" s="23">
        <v>21</v>
      </c>
    </row>
    <row r="701" spans="1:7" x14ac:dyDescent="0.25">
      <c r="A701" s="196">
        <v>700</v>
      </c>
      <c r="B701" s="197">
        <v>-0.17780439171954401</v>
      </c>
      <c r="C701" s="23"/>
      <c r="D701" s="69" t="s">
        <v>243</v>
      </c>
      <c r="E701" s="23"/>
      <c r="F701" s="23">
        <v>700</v>
      </c>
      <c r="G701" s="23">
        <v>18</v>
      </c>
    </row>
    <row r="702" spans="1:7" x14ac:dyDescent="0.25">
      <c r="A702" s="196">
        <v>701</v>
      </c>
      <c r="B702" s="197">
        <v>-3.0189236605720201E-2</v>
      </c>
      <c r="C702" s="23"/>
      <c r="D702" s="69" t="s">
        <v>243</v>
      </c>
      <c r="E702" s="23"/>
      <c r="F702" s="23">
        <v>701</v>
      </c>
      <c r="G702" s="23">
        <v>15</v>
      </c>
    </row>
    <row r="703" spans="1:7" x14ac:dyDescent="0.25">
      <c r="A703" s="196">
        <v>702</v>
      </c>
      <c r="B703" s="197">
        <v>-8.2862381323762599E-2</v>
      </c>
      <c r="C703" s="23"/>
      <c r="D703" s="69" t="s">
        <v>243</v>
      </c>
      <c r="E703" s="23"/>
      <c r="F703" s="23">
        <v>702</v>
      </c>
      <c r="G703" s="23">
        <v>23</v>
      </c>
    </row>
    <row r="704" spans="1:7" x14ac:dyDescent="0.25">
      <c r="A704" s="196">
        <v>703</v>
      </c>
      <c r="B704" s="197">
        <v>-8.2862388293868605E-2</v>
      </c>
      <c r="C704" s="23"/>
      <c r="D704" s="69" t="s">
        <v>243</v>
      </c>
      <c r="E704" s="23"/>
      <c r="F704" s="23">
        <v>703</v>
      </c>
      <c r="G704" s="23">
        <v>3</v>
      </c>
    </row>
    <row r="705" spans="1:7" x14ac:dyDescent="0.25">
      <c r="A705" s="196">
        <v>704</v>
      </c>
      <c r="B705" s="197">
        <v>-8.2862416174310199E-2</v>
      </c>
      <c r="C705" s="23"/>
      <c r="D705" s="69" t="s">
        <v>243</v>
      </c>
      <c r="E705" s="23"/>
      <c r="F705" s="23">
        <v>704</v>
      </c>
      <c r="G705" s="23">
        <v>12</v>
      </c>
    </row>
    <row r="706" spans="1:7" x14ac:dyDescent="0.25">
      <c r="A706" s="196">
        <v>705</v>
      </c>
      <c r="B706" s="197">
        <v>-7.9165943167875105E-2</v>
      </c>
      <c r="C706" s="23"/>
      <c r="D706" s="69" t="s">
        <v>243</v>
      </c>
      <c r="E706" s="23"/>
      <c r="F706" s="23">
        <v>705</v>
      </c>
      <c r="G706" s="23">
        <v>13</v>
      </c>
    </row>
    <row r="707" spans="1:7" x14ac:dyDescent="0.25">
      <c r="A707" s="196">
        <v>706</v>
      </c>
      <c r="B707" s="197">
        <v>-7.9165957971497905E-2</v>
      </c>
      <c r="C707" s="23"/>
      <c r="D707" s="69" t="s">
        <v>243</v>
      </c>
      <c r="E707" s="23"/>
      <c r="F707" s="23">
        <v>706</v>
      </c>
      <c r="G707" s="23">
        <v>7</v>
      </c>
    </row>
    <row r="708" spans="1:7" x14ac:dyDescent="0.25">
      <c r="A708" s="196">
        <v>707</v>
      </c>
      <c r="B708" s="197">
        <v>-6.7614416797325799E-2</v>
      </c>
      <c r="C708" s="23"/>
      <c r="D708" s="69" t="s">
        <v>243</v>
      </c>
      <c r="E708" s="23"/>
      <c r="F708" s="23">
        <v>707</v>
      </c>
      <c r="G708" s="23">
        <v>19</v>
      </c>
    </row>
    <row r="709" spans="1:7" x14ac:dyDescent="0.25">
      <c r="A709" s="196">
        <v>708</v>
      </c>
      <c r="B709" s="197">
        <v>-6.7614424443338594E-2</v>
      </c>
      <c r="C709" s="23"/>
      <c r="D709" s="69" t="s">
        <v>243</v>
      </c>
      <c r="E709" s="23"/>
      <c r="F709" s="23">
        <v>708</v>
      </c>
      <c r="G709" s="23">
        <v>5</v>
      </c>
    </row>
    <row r="710" spans="1:7" x14ac:dyDescent="0.25">
      <c r="A710" s="196">
        <v>709</v>
      </c>
      <c r="B710" s="197">
        <v>-6.7614435147760901E-2</v>
      </c>
      <c r="C710" s="23"/>
      <c r="D710" s="69" t="s">
        <v>243</v>
      </c>
      <c r="E710" s="23"/>
      <c r="F710" s="23">
        <v>709</v>
      </c>
      <c r="G710" s="23">
        <v>7</v>
      </c>
    </row>
    <row r="711" spans="1:7" x14ac:dyDescent="0.25">
      <c r="A711" s="196">
        <v>710</v>
      </c>
      <c r="B711" s="197">
        <v>-6.0024299647838002E-2</v>
      </c>
      <c r="C711" s="23"/>
      <c r="D711" s="69" t="s">
        <v>243</v>
      </c>
      <c r="E711" s="23"/>
      <c r="F711" s="23">
        <v>710</v>
      </c>
      <c r="G711" s="23">
        <v>18</v>
      </c>
    </row>
    <row r="712" spans="1:7" x14ac:dyDescent="0.25">
      <c r="A712" s="196">
        <v>711</v>
      </c>
      <c r="B712" s="197">
        <v>-5.1707168214583502E-2</v>
      </c>
      <c r="C712" s="23"/>
      <c r="D712" s="69" t="s">
        <v>243</v>
      </c>
      <c r="E712" s="23"/>
      <c r="F712" s="23">
        <v>711</v>
      </c>
      <c r="G712" s="23">
        <v>9</v>
      </c>
    </row>
    <row r="713" spans="1:7" x14ac:dyDescent="0.25">
      <c r="A713" s="196">
        <v>712</v>
      </c>
      <c r="B713" s="197">
        <v>-4.43141562278151E-2</v>
      </c>
      <c r="C713" s="23"/>
      <c r="D713" s="69" t="s">
        <v>243</v>
      </c>
      <c r="E713" s="23"/>
      <c r="F713" s="23">
        <v>712</v>
      </c>
      <c r="G713" s="23">
        <v>3</v>
      </c>
    </row>
    <row r="714" spans="1:7" x14ac:dyDescent="0.25">
      <c r="A714" s="196">
        <v>713</v>
      </c>
      <c r="B714" s="197">
        <v>-4.4314174937573197E-2</v>
      </c>
      <c r="C714" s="23"/>
      <c r="D714" s="69" t="s">
        <v>243</v>
      </c>
      <c r="E714" s="23"/>
      <c r="F714" s="23">
        <v>713</v>
      </c>
      <c r="G714" s="23">
        <v>29</v>
      </c>
    </row>
    <row r="715" spans="1:7" x14ac:dyDescent="0.25">
      <c r="A715" s="196">
        <v>714</v>
      </c>
      <c r="B715" s="197">
        <v>-2.6121737354317099E-2</v>
      </c>
      <c r="C715" s="23"/>
      <c r="D715" s="69" t="s">
        <v>243</v>
      </c>
      <c r="E715" s="23"/>
      <c r="F715" s="23">
        <v>714</v>
      </c>
      <c r="G715" s="23">
        <v>22</v>
      </c>
    </row>
    <row r="716" spans="1:7" x14ac:dyDescent="0.25">
      <c r="A716" s="196">
        <v>715</v>
      </c>
      <c r="B716" s="197">
        <v>-2.6121740449405201E-2</v>
      </c>
      <c r="C716" s="23"/>
      <c r="D716" s="69" t="s">
        <v>243</v>
      </c>
      <c r="E716" s="23"/>
      <c r="F716" s="23">
        <v>715</v>
      </c>
      <c r="G716" s="23">
        <v>14</v>
      </c>
    </row>
    <row r="717" spans="1:7" x14ac:dyDescent="0.25">
      <c r="A717" s="196">
        <v>716</v>
      </c>
      <c r="B717" s="197">
        <v>-1.40156689582053E-2</v>
      </c>
      <c r="C717" s="23"/>
      <c r="D717" s="69" t="s">
        <v>243</v>
      </c>
      <c r="E717" s="23"/>
      <c r="F717" s="23">
        <v>716</v>
      </c>
      <c r="G717" s="23">
        <v>10</v>
      </c>
    </row>
    <row r="718" spans="1:7" x14ac:dyDescent="0.25">
      <c r="A718" s="196">
        <v>717</v>
      </c>
      <c r="B718" s="197">
        <v>5.7976284658966303E-3</v>
      </c>
      <c r="C718" s="23"/>
      <c r="D718" s="69" t="s">
        <v>243</v>
      </c>
      <c r="E718" s="23"/>
      <c r="F718" s="23">
        <v>717</v>
      </c>
      <c r="G718" s="23">
        <v>12</v>
      </c>
    </row>
    <row r="719" spans="1:7" x14ac:dyDescent="0.25">
      <c r="A719" s="196">
        <v>718</v>
      </c>
      <c r="B719" s="197">
        <v>5.7976284123102901E-3</v>
      </c>
      <c r="C719" s="23"/>
      <c r="D719" s="69" t="s">
        <v>243</v>
      </c>
      <c r="E719" s="23"/>
      <c r="F719" s="23">
        <v>718</v>
      </c>
      <c r="G719" s="23">
        <v>5</v>
      </c>
    </row>
    <row r="720" spans="1:7" x14ac:dyDescent="0.25">
      <c r="A720" s="196">
        <v>719</v>
      </c>
      <c r="B720" s="197">
        <v>1.41147767348883E-2</v>
      </c>
      <c r="C720" s="23"/>
      <c r="D720" s="69" t="s">
        <v>243</v>
      </c>
      <c r="E720" s="23"/>
      <c r="F720" s="23">
        <v>719</v>
      </c>
      <c r="G720" s="23">
        <v>9</v>
      </c>
    </row>
    <row r="721" spans="1:7" x14ac:dyDescent="0.25">
      <c r="A721" s="196">
        <v>720</v>
      </c>
      <c r="B721" s="197">
        <v>3.02697542996288E-2</v>
      </c>
      <c r="C721" s="23"/>
      <c r="D721" s="69" t="s">
        <v>243</v>
      </c>
      <c r="E721" s="23"/>
      <c r="F721" s="23">
        <v>720</v>
      </c>
      <c r="G721" s="23">
        <v>18</v>
      </c>
    </row>
    <row r="722" spans="1:7" x14ac:dyDescent="0.25">
      <c r="A722" s="196">
        <v>721</v>
      </c>
      <c r="B722" s="197">
        <v>3.48903879946387E-2</v>
      </c>
      <c r="C722" s="23"/>
      <c r="D722" s="69" t="s">
        <v>243</v>
      </c>
      <c r="E722" s="23"/>
      <c r="F722" s="23">
        <v>721</v>
      </c>
      <c r="G722" s="23">
        <v>9</v>
      </c>
    </row>
    <row r="723" spans="1:7" x14ac:dyDescent="0.25">
      <c r="A723" s="196">
        <v>722</v>
      </c>
      <c r="B723" s="197">
        <v>4.0435141972068801E-2</v>
      </c>
      <c r="C723" s="23"/>
      <c r="D723" s="69" t="s">
        <v>243</v>
      </c>
      <c r="E723" s="23"/>
      <c r="F723" s="23">
        <v>722</v>
      </c>
      <c r="G723" s="23">
        <v>19</v>
      </c>
    </row>
    <row r="724" spans="1:7" x14ac:dyDescent="0.25">
      <c r="A724" s="196">
        <v>723</v>
      </c>
      <c r="B724" s="197">
        <v>4.0435136614988598E-2</v>
      </c>
      <c r="C724" s="23"/>
      <c r="D724" s="69" t="s">
        <v>243</v>
      </c>
      <c r="E724" s="23"/>
      <c r="F724" s="23">
        <v>723</v>
      </c>
      <c r="G724" s="23">
        <v>10</v>
      </c>
    </row>
    <row r="725" spans="1:7" x14ac:dyDescent="0.25">
      <c r="A725" s="196">
        <v>724</v>
      </c>
      <c r="B725" s="197">
        <v>4.0435120543760597E-2</v>
      </c>
      <c r="C725" s="23"/>
      <c r="D725" s="69" t="s">
        <v>243</v>
      </c>
      <c r="E725" s="23"/>
      <c r="F725" s="23">
        <v>724</v>
      </c>
      <c r="G725" s="23">
        <v>30</v>
      </c>
    </row>
    <row r="726" spans="1:7" x14ac:dyDescent="0.25">
      <c r="A726" s="196">
        <v>725</v>
      </c>
      <c r="B726" s="197">
        <v>8.9308321713076802E-2</v>
      </c>
      <c r="C726" s="23"/>
      <c r="D726" s="69" t="s">
        <v>243</v>
      </c>
      <c r="E726" s="23"/>
      <c r="F726" s="23">
        <v>725</v>
      </c>
      <c r="G726" s="23">
        <v>5</v>
      </c>
    </row>
    <row r="727" spans="1:7" x14ac:dyDescent="0.25">
      <c r="A727" s="196">
        <v>726</v>
      </c>
      <c r="B727" s="197">
        <v>8.9308297301739004E-2</v>
      </c>
      <c r="C727" s="23"/>
      <c r="D727" s="69" t="s">
        <v>243</v>
      </c>
      <c r="E727" s="23"/>
      <c r="F727" s="23">
        <v>726</v>
      </c>
      <c r="G727" s="23">
        <v>9</v>
      </c>
    </row>
    <row r="728" spans="1:7" x14ac:dyDescent="0.25">
      <c r="A728" s="196">
        <v>727</v>
      </c>
      <c r="B728" s="197">
        <v>9.7625303443251002E-2</v>
      </c>
      <c r="C728" s="23"/>
      <c r="D728" s="69" t="s">
        <v>243</v>
      </c>
      <c r="E728" s="23"/>
      <c r="F728" s="23">
        <v>727</v>
      </c>
      <c r="G728" s="23">
        <v>20</v>
      </c>
    </row>
    <row r="729" spans="1:7" x14ac:dyDescent="0.25">
      <c r="A729" s="196">
        <v>728</v>
      </c>
      <c r="B729" s="197">
        <v>0.10363202889937</v>
      </c>
      <c r="C729" s="23"/>
      <c r="D729" s="69" t="s">
        <v>243</v>
      </c>
      <c r="E729" s="23"/>
      <c r="F729" s="23">
        <v>728</v>
      </c>
      <c r="G729" s="23">
        <v>12</v>
      </c>
    </row>
    <row r="730" spans="1:7" x14ac:dyDescent="0.25">
      <c r="A730" s="196">
        <v>729</v>
      </c>
      <c r="B730" s="197">
        <v>-4.9074386281306601E-2</v>
      </c>
      <c r="C730" s="23"/>
      <c r="D730" s="69" t="s">
        <v>243</v>
      </c>
      <c r="E730" s="23"/>
      <c r="F730" s="23">
        <v>729</v>
      </c>
      <c r="G730" s="23">
        <v>11</v>
      </c>
    </row>
    <row r="731" spans="1:7" x14ac:dyDescent="0.25">
      <c r="A731" s="196">
        <v>730</v>
      </c>
      <c r="B731" s="197">
        <v>0.15871284515039799</v>
      </c>
      <c r="C731" s="23"/>
      <c r="D731" s="69" t="s">
        <v>243</v>
      </c>
      <c r="E731" s="23"/>
      <c r="F731" s="23">
        <v>730</v>
      </c>
      <c r="G731" s="23">
        <v>24</v>
      </c>
    </row>
    <row r="732" spans="1:7" x14ac:dyDescent="0.25">
      <c r="A732" s="196">
        <v>731</v>
      </c>
      <c r="B732" s="197">
        <v>0.16471952192794501</v>
      </c>
      <c r="C732" s="23"/>
      <c r="D732" s="69" t="s">
        <v>243</v>
      </c>
      <c r="E732" s="23"/>
      <c r="F732" s="23">
        <v>731</v>
      </c>
      <c r="G732" s="23">
        <v>8</v>
      </c>
    </row>
    <row r="733" spans="1:7" x14ac:dyDescent="0.25">
      <c r="A733" s="196">
        <v>732</v>
      </c>
      <c r="B733" s="197">
        <v>0.16471936597870501</v>
      </c>
      <c r="C733" s="23"/>
      <c r="D733" s="69" t="s">
        <v>243</v>
      </c>
      <c r="E733" s="23"/>
      <c r="F733" s="23">
        <v>732</v>
      </c>
      <c r="G733" s="23">
        <v>16</v>
      </c>
    </row>
    <row r="734" spans="1:7" x14ac:dyDescent="0.25">
      <c r="A734" s="196">
        <v>733</v>
      </c>
      <c r="B734" s="197">
        <v>0.171188127300342</v>
      </c>
      <c r="C734" s="23"/>
      <c r="D734" s="69" t="s">
        <v>243</v>
      </c>
      <c r="E734" s="23"/>
      <c r="F734" s="23">
        <v>733</v>
      </c>
      <c r="G734" s="23">
        <v>4</v>
      </c>
    </row>
    <row r="735" spans="1:7" x14ac:dyDescent="0.25">
      <c r="A735" s="196">
        <v>734</v>
      </c>
      <c r="B735" s="197">
        <v>0.171187905213984</v>
      </c>
      <c r="C735" s="23"/>
      <c r="D735" s="69" t="s">
        <v>243</v>
      </c>
      <c r="E735" s="23"/>
      <c r="F735" s="23">
        <v>734</v>
      </c>
      <c r="G735" s="23">
        <v>21</v>
      </c>
    </row>
    <row r="736" spans="1:7" x14ac:dyDescent="0.25">
      <c r="A736" s="196">
        <v>735</v>
      </c>
      <c r="B736" s="197">
        <v>0.1808476851793</v>
      </c>
      <c r="C736" s="23"/>
      <c r="D736" s="69" t="s">
        <v>243</v>
      </c>
      <c r="E736" s="23"/>
      <c r="F736" s="23">
        <v>735</v>
      </c>
      <c r="G736" s="23">
        <v>24</v>
      </c>
    </row>
    <row r="737" spans="1:7" x14ac:dyDescent="0.25">
      <c r="A737" s="196">
        <v>736</v>
      </c>
      <c r="B737" s="197">
        <v>0.18084754258375699</v>
      </c>
      <c r="C737" s="23"/>
      <c r="D737" s="69" t="s">
        <v>243</v>
      </c>
      <c r="E737" s="23"/>
      <c r="F737" s="23">
        <v>736</v>
      </c>
      <c r="G737" s="23">
        <v>12</v>
      </c>
    </row>
    <row r="738" spans="1:7" x14ac:dyDescent="0.25">
      <c r="A738" s="196">
        <v>737</v>
      </c>
      <c r="B738" s="197">
        <v>0.144900764084508</v>
      </c>
      <c r="C738" s="23"/>
      <c r="D738" s="69" t="s">
        <v>243</v>
      </c>
      <c r="E738" s="23"/>
      <c r="F738" s="23">
        <v>737</v>
      </c>
      <c r="G738" s="23">
        <v>13</v>
      </c>
    </row>
    <row r="739" spans="1:7" x14ac:dyDescent="0.25">
      <c r="A739" s="196">
        <v>738</v>
      </c>
      <c r="B739" s="197">
        <v>0.14490061534999499</v>
      </c>
      <c r="C739" s="23"/>
      <c r="D739" s="69" t="s">
        <v>243</v>
      </c>
      <c r="E739" s="23"/>
      <c r="F739" s="23">
        <v>738</v>
      </c>
      <c r="G739" s="23">
        <v>20</v>
      </c>
    </row>
    <row r="740" spans="1:7" x14ac:dyDescent="0.25">
      <c r="A740" s="196">
        <v>739</v>
      </c>
      <c r="B740" s="197">
        <v>0.151800514504596</v>
      </c>
      <c r="C740" s="23"/>
      <c r="D740" s="69" t="s">
        <v>243</v>
      </c>
      <c r="E740" s="23"/>
      <c r="F740" s="23">
        <v>739</v>
      </c>
      <c r="G740" s="23">
        <v>18</v>
      </c>
    </row>
    <row r="741" spans="1:7" x14ac:dyDescent="0.25">
      <c r="A741" s="196">
        <v>740</v>
      </c>
      <c r="B741" s="197">
        <v>2.6889345229358302E-2</v>
      </c>
      <c r="C741" s="23"/>
      <c r="D741" s="69" t="s">
        <v>243</v>
      </c>
      <c r="E741" s="23"/>
      <c r="F741" s="23">
        <v>740</v>
      </c>
      <c r="G741" s="23">
        <v>10</v>
      </c>
    </row>
    <row r="742" spans="1:7" x14ac:dyDescent="0.25">
      <c r="A742" s="196">
        <v>741</v>
      </c>
      <c r="B742" s="197">
        <v>2.6889342416376E-2</v>
      </c>
      <c r="C742" s="23"/>
      <c r="D742" s="69" t="s">
        <v>243</v>
      </c>
      <c r="E742" s="23"/>
      <c r="F742" s="23">
        <v>741</v>
      </c>
      <c r="G742" s="23">
        <v>12</v>
      </c>
    </row>
    <row r="743" spans="1:7" x14ac:dyDescent="0.25">
      <c r="A743" s="196">
        <v>742</v>
      </c>
      <c r="B743" s="197">
        <v>3.9365112211349702E-2</v>
      </c>
      <c r="C743" s="23"/>
      <c r="D743" s="69" t="s">
        <v>243</v>
      </c>
      <c r="E743" s="23"/>
      <c r="F743" s="23">
        <v>742</v>
      </c>
      <c r="G743" s="23">
        <v>14</v>
      </c>
    </row>
    <row r="744" spans="1:7" x14ac:dyDescent="0.25">
      <c r="A744" s="196">
        <v>743</v>
      </c>
      <c r="B744" s="197">
        <v>4.9715373091649299E-2</v>
      </c>
      <c r="C744" s="23"/>
      <c r="D744" s="69" t="s">
        <v>243</v>
      </c>
      <c r="E744" s="23"/>
      <c r="F744" s="23">
        <v>743</v>
      </c>
      <c r="G744" s="23">
        <v>14</v>
      </c>
    </row>
    <row r="745" spans="1:7" x14ac:dyDescent="0.25">
      <c r="A745" s="196">
        <v>744</v>
      </c>
      <c r="B745" s="197">
        <v>5.8685587568812397E-2</v>
      </c>
      <c r="C745" s="23"/>
      <c r="D745" s="69" t="s">
        <v>243</v>
      </c>
      <c r="E745" s="23"/>
      <c r="F745" s="23">
        <v>744</v>
      </c>
      <c r="G745" s="23">
        <v>17</v>
      </c>
    </row>
    <row r="746" spans="1:7" x14ac:dyDescent="0.25">
      <c r="A746" s="196">
        <v>745</v>
      </c>
      <c r="B746" s="197">
        <v>5.8685582991196097E-2</v>
      </c>
      <c r="C746" s="23"/>
      <c r="D746" s="69" t="s">
        <v>243</v>
      </c>
      <c r="E746" s="23"/>
      <c r="F746" s="23">
        <v>745</v>
      </c>
      <c r="G746" s="23">
        <v>4</v>
      </c>
    </row>
    <row r="747" spans="1:7" x14ac:dyDescent="0.25">
      <c r="A747" s="196">
        <v>746</v>
      </c>
      <c r="B747" s="197">
        <v>6.7002730747873496E-2</v>
      </c>
      <c r="C747" s="23"/>
      <c r="D747" s="69" t="s">
        <v>243</v>
      </c>
      <c r="E747" s="23"/>
      <c r="F747" s="23">
        <v>746</v>
      </c>
      <c r="G747" s="23">
        <v>20</v>
      </c>
    </row>
    <row r="748" spans="1:7" x14ac:dyDescent="0.25">
      <c r="A748" s="196">
        <v>747</v>
      </c>
      <c r="B748" s="197">
        <v>7.25474957767899E-2</v>
      </c>
      <c r="C748" s="23"/>
      <c r="D748" s="69" t="s">
        <v>243</v>
      </c>
      <c r="E748" s="23"/>
      <c r="F748" s="23">
        <v>747</v>
      </c>
      <c r="G748" s="23">
        <v>10</v>
      </c>
    </row>
    <row r="749" spans="1:7" x14ac:dyDescent="0.25">
      <c r="A749" s="196">
        <v>748</v>
      </c>
      <c r="B749" s="197">
        <v>7.2547483404817495E-2</v>
      </c>
      <c r="C749" s="23"/>
      <c r="D749" s="69" t="s">
        <v>243</v>
      </c>
      <c r="E749" s="23"/>
      <c r="F749" s="23">
        <v>748</v>
      </c>
      <c r="G749" s="23">
        <v>7</v>
      </c>
    </row>
    <row r="750" spans="1:7" x14ac:dyDescent="0.25">
      <c r="A750" s="196">
        <v>749</v>
      </c>
      <c r="B750" s="197">
        <v>-0.22854329680854399</v>
      </c>
      <c r="C750" s="23"/>
      <c r="D750" s="69" t="s">
        <v>243</v>
      </c>
      <c r="E750" s="23"/>
      <c r="F750" s="23">
        <v>749</v>
      </c>
      <c r="G750" s="23">
        <v>20</v>
      </c>
    </row>
    <row r="751" spans="1:7" x14ac:dyDescent="0.25">
      <c r="A751" s="196">
        <v>750</v>
      </c>
      <c r="B751" s="197">
        <v>-0.22854372824131899</v>
      </c>
      <c r="C751" s="23"/>
      <c r="D751" s="69" t="s">
        <v>243</v>
      </c>
      <c r="E751" s="23"/>
      <c r="F751" s="23">
        <v>750</v>
      </c>
      <c r="G751" s="23">
        <v>22</v>
      </c>
    </row>
    <row r="752" spans="1:7" x14ac:dyDescent="0.25">
      <c r="A752" s="196">
        <v>751</v>
      </c>
      <c r="B752" s="197">
        <v>-0.22854386551589501</v>
      </c>
      <c r="C752" s="23"/>
      <c r="D752" s="69" t="s">
        <v>243</v>
      </c>
      <c r="E752" s="23"/>
      <c r="F752" s="23">
        <v>751</v>
      </c>
      <c r="G752" s="23">
        <v>7</v>
      </c>
    </row>
    <row r="753" spans="1:7" x14ac:dyDescent="0.25">
      <c r="A753" s="196">
        <v>752</v>
      </c>
      <c r="B753" s="197">
        <v>-0.228543963569315</v>
      </c>
      <c r="C753" s="23"/>
      <c r="D753" s="69" t="s">
        <v>243</v>
      </c>
      <c r="E753" s="23"/>
      <c r="F753" s="23">
        <v>752</v>
      </c>
      <c r="G753" s="23">
        <v>5</v>
      </c>
    </row>
    <row r="754" spans="1:7" x14ac:dyDescent="0.25">
      <c r="A754" s="196">
        <v>753</v>
      </c>
      <c r="B754" s="197">
        <v>-0.22371406369925201</v>
      </c>
      <c r="C754" s="23"/>
      <c r="D754" s="69" t="s">
        <v>243</v>
      </c>
      <c r="E754" s="23"/>
      <c r="F754" s="23">
        <v>753</v>
      </c>
      <c r="G754" s="23">
        <v>10</v>
      </c>
    </row>
    <row r="755" spans="1:7" x14ac:dyDescent="0.25">
      <c r="A755" s="196">
        <v>754</v>
      </c>
      <c r="B755" s="197">
        <v>-0.22371436336634101</v>
      </c>
      <c r="C755" s="23"/>
      <c r="D755" s="69" t="s">
        <v>243</v>
      </c>
      <c r="E755" s="23"/>
      <c r="F755" s="23">
        <v>754</v>
      </c>
      <c r="G755" s="23">
        <v>16</v>
      </c>
    </row>
    <row r="756" spans="1:7" x14ac:dyDescent="0.25">
      <c r="A756" s="196">
        <v>755</v>
      </c>
      <c r="B756" s="197">
        <v>-0.23143714421087699</v>
      </c>
      <c r="C756" s="23"/>
      <c r="D756" s="69" t="s">
        <v>243</v>
      </c>
      <c r="E756" s="23"/>
      <c r="F756" s="23">
        <v>755</v>
      </c>
      <c r="G756" s="23">
        <v>12</v>
      </c>
    </row>
    <row r="757" spans="1:7" x14ac:dyDescent="0.25">
      <c r="A757" s="196">
        <v>756</v>
      </c>
      <c r="B757" s="197">
        <v>-0.18064569785270401</v>
      </c>
      <c r="C757" s="23"/>
      <c r="D757" s="69" t="s">
        <v>243</v>
      </c>
      <c r="E757" s="23"/>
      <c r="F757" s="23">
        <v>756</v>
      </c>
      <c r="G757" s="23">
        <v>12</v>
      </c>
    </row>
    <row r="758" spans="1:7" x14ac:dyDescent="0.25">
      <c r="A758" s="196">
        <v>757</v>
      </c>
      <c r="B758" s="197">
        <v>-0.17186667148072901</v>
      </c>
      <c r="C758" s="23"/>
      <c r="D758" s="69" t="s">
        <v>243</v>
      </c>
      <c r="E758" s="23"/>
      <c r="F758" s="23">
        <v>757</v>
      </c>
      <c r="G758" s="23">
        <v>18</v>
      </c>
    </row>
    <row r="759" spans="1:7" x14ac:dyDescent="0.25">
      <c r="A759" s="196">
        <v>758</v>
      </c>
      <c r="B759" s="197">
        <v>-0.17186684211752101</v>
      </c>
      <c r="C759" s="23"/>
      <c r="D759" s="69" t="s">
        <v>243</v>
      </c>
      <c r="E759" s="23"/>
      <c r="F759" s="23">
        <v>758</v>
      </c>
      <c r="G759" s="23">
        <v>16</v>
      </c>
    </row>
    <row r="760" spans="1:7" x14ac:dyDescent="0.25">
      <c r="A760" s="196">
        <v>759</v>
      </c>
      <c r="B760" s="197">
        <v>-0.170480751657236</v>
      </c>
      <c r="C760" s="23"/>
      <c r="D760" s="69" t="s">
        <v>243</v>
      </c>
      <c r="E760" s="23"/>
      <c r="F760" s="23">
        <v>759</v>
      </c>
      <c r="G760" s="23">
        <v>10</v>
      </c>
    </row>
    <row r="761" spans="1:7" x14ac:dyDescent="0.25">
      <c r="A761" s="196">
        <v>760</v>
      </c>
      <c r="B761" s="197">
        <v>-0.105446185813481</v>
      </c>
      <c r="C761" s="23"/>
      <c r="D761" s="69" t="s">
        <v>243</v>
      </c>
      <c r="E761" s="23"/>
      <c r="F761" s="23">
        <v>760</v>
      </c>
      <c r="G761" s="23">
        <v>8</v>
      </c>
    </row>
    <row r="762" spans="1:7" x14ac:dyDescent="0.25">
      <c r="A762" s="196">
        <v>761</v>
      </c>
      <c r="B762" s="197">
        <v>-0.105446243216686</v>
      </c>
      <c r="C762" s="23"/>
      <c r="D762" s="69" t="s">
        <v>243</v>
      </c>
      <c r="E762" s="23"/>
      <c r="F762" s="23">
        <v>761</v>
      </c>
      <c r="G762" s="23">
        <v>15</v>
      </c>
    </row>
    <row r="763" spans="1:7" x14ac:dyDescent="0.25">
      <c r="A763" s="196">
        <v>762</v>
      </c>
      <c r="B763" s="197">
        <v>-9.7129085214301095E-2</v>
      </c>
      <c r="C763" s="23"/>
      <c r="D763" s="69" t="s">
        <v>243</v>
      </c>
      <c r="E763" s="23"/>
      <c r="F763" s="23">
        <v>762</v>
      </c>
      <c r="G763" s="23">
        <v>8</v>
      </c>
    </row>
    <row r="764" spans="1:7" x14ac:dyDescent="0.25">
      <c r="A764" s="196">
        <v>763</v>
      </c>
      <c r="B764" s="197">
        <v>-8.2617158908955698E-2</v>
      </c>
      <c r="C764" s="23"/>
      <c r="D764" s="69" t="s">
        <v>243</v>
      </c>
      <c r="E764" s="23"/>
      <c r="F764" s="23">
        <v>763</v>
      </c>
      <c r="G764" s="23">
        <v>10</v>
      </c>
    </row>
    <row r="765" spans="1:7" x14ac:dyDescent="0.25">
      <c r="A765" s="196">
        <v>764</v>
      </c>
      <c r="B765" s="197">
        <v>-5.7946856986630102E-2</v>
      </c>
      <c r="C765" s="23"/>
      <c r="D765" s="69" t="s">
        <v>243</v>
      </c>
      <c r="E765" s="23"/>
      <c r="F765" s="23">
        <v>764</v>
      </c>
      <c r="G765" s="23">
        <v>17</v>
      </c>
    </row>
    <row r="766" spans="1:7" x14ac:dyDescent="0.25">
      <c r="A766" s="196">
        <v>765</v>
      </c>
      <c r="B766" s="197">
        <v>-5.7946871483911797E-2</v>
      </c>
      <c r="C766" s="23"/>
      <c r="D766" s="69" t="s">
        <v>243</v>
      </c>
      <c r="E766" s="23"/>
      <c r="F766" s="23">
        <v>765</v>
      </c>
      <c r="G766" s="23">
        <v>13</v>
      </c>
    </row>
    <row r="767" spans="1:7" x14ac:dyDescent="0.25">
      <c r="A767" s="196">
        <v>766</v>
      </c>
      <c r="B767" s="197">
        <v>4.16172888938059E-2</v>
      </c>
      <c r="C767" s="23"/>
      <c r="D767" s="69" t="s">
        <v>243</v>
      </c>
      <c r="E767" s="23"/>
      <c r="F767" s="23">
        <v>766</v>
      </c>
      <c r="G767" s="23">
        <v>10</v>
      </c>
    </row>
    <row r="768" spans="1:7" x14ac:dyDescent="0.25">
      <c r="A768" s="196">
        <v>767</v>
      </c>
      <c r="B768" s="197">
        <v>4.16172837816896E-2</v>
      </c>
      <c r="C768" s="23"/>
      <c r="D768" s="69" t="s">
        <v>243</v>
      </c>
      <c r="E768" s="23"/>
      <c r="F768" s="23">
        <v>767</v>
      </c>
      <c r="G768" s="23">
        <v>9</v>
      </c>
    </row>
    <row r="769" spans="1:7" x14ac:dyDescent="0.25">
      <c r="A769" s="196">
        <v>768</v>
      </c>
      <c r="B769" s="197">
        <v>4.1617276965537499E-2</v>
      </c>
      <c r="C769" s="23"/>
      <c r="D769" s="69" t="s">
        <v>243</v>
      </c>
      <c r="E769" s="23"/>
      <c r="F769" s="23">
        <v>768</v>
      </c>
      <c r="G769" s="23">
        <v>12</v>
      </c>
    </row>
    <row r="770" spans="1:7" x14ac:dyDescent="0.25">
      <c r="A770" s="196">
        <v>769</v>
      </c>
      <c r="B770" s="197">
        <v>4.6330341201621397E-2</v>
      </c>
      <c r="C770" s="23"/>
      <c r="D770" s="69" t="s">
        <v>243</v>
      </c>
      <c r="E770" s="23"/>
      <c r="F770" s="23">
        <v>769</v>
      </c>
      <c r="G770" s="23">
        <v>14</v>
      </c>
    </row>
    <row r="771" spans="1:7" x14ac:dyDescent="0.25">
      <c r="A771" s="196">
        <v>770</v>
      </c>
      <c r="B771" s="197">
        <v>5.8047541218225196E-3</v>
      </c>
      <c r="C771" s="23"/>
      <c r="D771" s="69" t="s">
        <v>243</v>
      </c>
      <c r="E771" s="23"/>
      <c r="F771" s="23">
        <v>770</v>
      </c>
      <c r="G771" s="23">
        <v>12</v>
      </c>
    </row>
    <row r="772" spans="1:7" x14ac:dyDescent="0.25">
      <c r="A772" s="196">
        <v>771</v>
      </c>
      <c r="B772" s="197">
        <v>8.5771368907973794E-3</v>
      </c>
      <c r="C772" s="23"/>
      <c r="D772" s="69" t="s">
        <v>243</v>
      </c>
      <c r="E772" s="23"/>
      <c r="F772" s="23">
        <v>771</v>
      </c>
      <c r="G772" s="23">
        <v>14</v>
      </c>
    </row>
    <row r="773" spans="1:7" x14ac:dyDescent="0.25">
      <c r="A773" s="196">
        <v>772</v>
      </c>
      <c r="B773" s="197">
        <v>-0.18955290569570801</v>
      </c>
      <c r="C773" s="23"/>
      <c r="D773" s="69" t="s">
        <v>243</v>
      </c>
      <c r="E773" s="23"/>
      <c r="F773" s="23">
        <v>772</v>
      </c>
      <c r="G773" s="23">
        <v>11</v>
      </c>
    </row>
    <row r="774" spans="1:7" x14ac:dyDescent="0.25">
      <c r="A774" s="196">
        <v>773</v>
      </c>
      <c r="B774" s="197">
        <v>-0.189553023907963</v>
      </c>
      <c r="C774" s="23"/>
      <c r="D774" s="69" t="s">
        <v>243</v>
      </c>
      <c r="E774" s="23"/>
      <c r="F774" s="23">
        <v>773</v>
      </c>
      <c r="G774" s="23">
        <v>9</v>
      </c>
    </row>
    <row r="775" spans="1:7" x14ac:dyDescent="0.25">
      <c r="A775" s="196">
        <v>774</v>
      </c>
      <c r="B775" s="197">
        <v>-0.18955316838990799</v>
      </c>
      <c r="C775" s="23"/>
      <c r="D775" s="69" t="s">
        <v>243</v>
      </c>
      <c r="E775" s="23"/>
      <c r="F775" s="23">
        <v>774</v>
      </c>
      <c r="G775" s="23">
        <v>11</v>
      </c>
    </row>
    <row r="776" spans="1:7" x14ac:dyDescent="0.25">
      <c r="A776" s="196">
        <v>775</v>
      </c>
      <c r="B776" s="197">
        <v>-0.17984999620030501</v>
      </c>
      <c r="C776" s="23"/>
      <c r="D776" s="69" t="s">
        <v>243</v>
      </c>
      <c r="E776" s="23"/>
      <c r="F776" s="23">
        <v>775</v>
      </c>
      <c r="G776" s="23">
        <v>16</v>
      </c>
    </row>
    <row r="777" spans="1:7" x14ac:dyDescent="0.25">
      <c r="A777" s="196">
        <v>776</v>
      </c>
      <c r="B777" s="197">
        <v>-0.17985018411581999</v>
      </c>
      <c r="C777" s="23"/>
      <c r="D777" s="69" t="s">
        <v>243</v>
      </c>
      <c r="E777" s="23"/>
      <c r="F777" s="23">
        <v>776</v>
      </c>
      <c r="G777" s="23">
        <v>16</v>
      </c>
    </row>
    <row r="778" spans="1:7" x14ac:dyDescent="0.25">
      <c r="A778" s="196">
        <v>777</v>
      </c>
      <c r="B778" s="197">
        <v>-9.5706313287551095E-2</v>
      </c>
      <c r="C778" s="23"/>
      <c r="D778" s="69" t="s">
        <v>243</v>
      </c>
      <c r="E778" s="23"/>
      <c r="F778" s="23">
        <v>777</v>
      </c>
      <c r="G778" s="23">
        <v>14</v>
      </c>
    </row>
    <row r="779" spans="1:7" x14ac:dyDescent="0.25">
      <c r="A779" s="196">
        <v>778</v>
      </c>
      <c r="B779" s="197">
        <v>-9.5706447879035705E-2</v>
      </c>
      <c r="C779" s="23"/>
      <c r="D779" s="69" t="s">
        <v>243</v>
      </c>
      <c r="E779" s="23"/>
      <c r="F779" s="23">
        <v>778</v>
      </c>
      <c r="G779" s="23">
        <v>43</v>
      </c>
    </row>
    <row r="780" spans="1:7" x14ac:dyDescent="0.25">
      <c r="A780" s="196">
        <v>779</v>
      </c>
      <c r="B780" s="197">
        <v>-1.7822364690934199E-2</v>
      </c>
      <c r="C780" s="23"/>
      <c r="D780" s="69" t="s">
        <v>243</v>
      </c>
      <c r="E780" s="23"/>
      <c r="F780" s="23">
        <v>779</v>
      </c>
      <c r="G780" s="23">
        <v>19</v>
      </c>
    </row>
    <row r="781" spans="1:7" x14ac:dyDescent="0.25">
      <c r="A781" s="196">
        <v>780</v>
      </c>
      <c r="B781" s="197">
        <v>-1.13534249976337E-2</v>
      </c>
      <c r="C781" s="23"/>
      <c r="D781" s="69" t="s">
        <v>243</v>
      </c>
      <c r="E781" s="23"/>
      <c r="F781" s="23">
        <v>780</v>
      </c>
      <c r="G781" s="23">
        <v>20</v>
      </c>
    </row>
    <row r="782" spans="1:7" x14ac:dyDescent="0.25">
      <c r="A782" s="196">
        <v>781</v>
      </c>
      <c r="B782" s="197">
        <v>4.9239583353429799E-3</v>
      </c>
      <c r="C782" s="23"/>
      <c r="D782" s="69" t="s">
        <v>243</v>
      </c>
      <c r="E782" s="23"/>
      <c r="F782" s="23">
        <v>781</v>
      </c>
      <c r="G782" s="23">
        <v>11</v>
      </c>
    </row>
    <row r="783" spans="1:7" x14ac:dyDescent="0.25">
      <c r="A783" s="196">
        <v>782</v>
      </c>
      <c r="B783" s="197">
        <v>1.32042057120411E-2</v>
      </c>
      <c r="C783" s="23"/>
      <c r="D783" s="69" t="s">
        <v>243</v>
      </c>
      <c r="E783" s="23"/>
      <c r="F783" s="23">
        <v>782</v>
      </c>
      <c r="G783" s="23">
        <v>12</v>
      </c>
    </row>
    <row r="784" spans="1:7" x14ac:dyDescent="0.25">
      <c r="A784" s="196">
        <v>783</v>
      </c>
      <c r="B784" s="197">
        <v>1.32042049291607E-2</v>
      </c>
      <c r="C784" s="23"/>
      <c r="D784" s="69" t="s">
        <v>243</v>
      </c>
      <c r="E784" s="23"/>
      <c r="F784" s="23">
        <v>783</v>
      </c>
      <c r="G784" s="23">
        <v>14</v>
      </c>
    </row>
    <row r="785" spans="1:7" x14ac:dyDescent="0.25">
      <c r="A785" s="196">
        <v>784</v>
      </c>
      <c r="B785" s="197">
        <v>1.32042044258805E-2</v>
      </c>
      <c r="C785" s="23"/>
      <c r="D785" s="69" t="s">
        <v>243</v>
      </c>
      <c r="E785" s="23"/>
      <c r="F785" s="23">
        <v>784</v>
      </c>
      <c r="G785" s="23">
        <v>9</v>
      </c>
    </row>
    <row r="786" spans="1:7" x14ac:dyDescent="0.25">
      <c r="A786" s="196">
        <v>785</v>
      </c>
      <c r="B786" s="197">
        <v>2.29076176491896E-2</v>
      </c>
      <c r="C786" s="23"/>
      <c r="D786" s="69" t="s">
        <v>243</v>
      </c>
      <c r="E786" s="23"/>
      <c r="F786" s="23">
        <v>785</v>
      </c>
      <c r="G786" s="23">
        <v>6</v>
      </c>
    </row>
    <row r="787" spans="1:7" x14ac:dyDescent="0.25">
      <c r="A787" s="196">
        <v>786</v>
      </c>
      <c r="B787" s="197">
        <v>2.9376558227982501E-2</v>
      </c>
      <c r="C787" s="23"/>
      <c r="D787" s="69" t="s">
        <v>243</v>
      </c>
      <c r="E787" s="23"/>
      <c r="F787" s="23">
        <v>786</v>
      </c>
      <c r="G787" s="23">
        <v>7</v>
      </c>
    </row>
    <row r="788" spans="1:7" x14ac:dyDescent="0.25">
      <c r="A788" s="196">
        <v>787</v>
      </c>
      <c r="B788" s="197">
        <v>3.5845498658978403E-2</v>
      </c>
      <c r="C788" s="23"/>
      <c r="D788" s="69" t="s">
        <v>243</v>
      </c>
      <c r="E788" s="23"/>
      <c r="F788" s="23">
        <v>787</v>
      </c>
      <c r="G788" s="23">
        <v>4</v>
      </c>
    </row>
    <row r="789" spans="1:7" x14ac:dyDescent="0.25">
      <c r="A789" s="196">
        <v>788</v>
      </c>
      <c r="B789" s="197">
        <v>3.5845496141966103E-2</v>
      </c>
      <c r="C789" s="23"/>
      <c r="D789" s="69" t="s">
        <v>243</v>
      </c>
      <c r="E789" s="23"/>
      <c r="F789" s="23">
        <v>788</v>
      </c>
      <c r="G789" s="23">
        <v>6</v>
      </c>
    </row>
    <row r="790" spans="1:7" x14ac:dyDescent="0.25">
      <c r="A790" s="196">
        <v>789</v>
      </c>
      <c r="B790" s="197">
        <v>4.6885803893870301E-2</v>
      </c>
      <c r="C790" s="23"/>
      <c r="D790" s="69" t="s">
        <v>243</v>
      </c>
      <c r="E790" s="23"/>
      <c r="F790" s="23">
        <v>789</v>
      </c>
      <c r="G790" s="23">
        <v>26</v>
      </c>
    </row>
    <row r="791" spans="1:7" x14ac:dyDescent="0.25">
      <c r="A791" s="196">
        <v>790</v>
      </c>
      <c r="B791" s="197">
        <v>-0.68516451853037197</v>
      </c>
      <c r="C791" s="23"/>
      <c r="D791" s="69" t="s">
        <v>243</v>
      </c>
      <c r="E791" s="23"/>
      <c r="F791" s="23">
        <v>790</v>
      </c>
      <c r="G791" s="23">
        <v>20</v>
      </c>
    </row>
    <row r="792" spans="1:7" x14ac:dyDescent="0.25">
      <c r="A792" s="196">
        <v>791</v>
      </c>
      <c r="B792" s="197">
        <v>-0.68516613362191603</v>
      </c>
      <c r="C792" s="23"/>
      <c r="D792" s="69" t="s">
        <v>243</v>
      </c>
      <c r="E792" s="23"/>
      <c r="F792" s="23">
        <v>791</v>
      </c>
      <c r="G792" s="23">
        <v>7</v>
      </c>
    </row>
    <row r="793" spans="1:7" x14ac:dyDescent="0.25">
      <c r="A793" s="196">
        <v>792</v>
      </c>
      <c r="B793" s="197">
        <v>-0.68517074823201696</v>
      </c>
      <c r="C793" s="23"/>
      <c r="D793" s="69" t="s">
        <v>243</v>
      </c>
      <c r="E793" s="23"/>
      <c r="F793" s="23">
        <v>792</v>
      </c>
      <c r="G793" s="23">
        <v>20</v>
      </c>
    </row>
    <row r="794" spans="1:7" x14ac:dyDescent="0.25">
      <c r="A794" s="196">
        <v>793</v>
      </c>
      <c r="B794" s="197">
        <v>-0.66999156300769602</v>
      </c>
      <c r="C794" s="23"/>
      <c r="D794" s="69" t="s">
        <v>243</v>
      </c>
      <c r="E794" s="23"/>
      <c r="F794" s="23">
        <v>793</v>
      </c>
      <c r="G794" s="23">
        <v>3</v>
      </c>
    </row>
    <row r="795" spans="1:7" x14ac:dyDescent="0.25">
      <c r="A795" s="196">
        <v>794</v>
      </c>
      <c r="B795" s="197">
        <v>-0.63661936216070003</v>
      </c>
      <c r="C795" s="23"/>
      <c r="D795" s="69" t="s">
        <v>243</v>
      </c>
      <c r="E795" s="23"/>
      <c r="F795" s="23">
        <v>794</v>
      </c>
      <c r="G795" s="23">
        <v>21</v>
      </c>
    </row>
    <row r="796" spans="1:7" x14ac:dyDescent="0.25">
      <c r="A796" s="196">
        <v>795</v>
      </c>
      <c r="B796" s="197">
        <v>-0.636622275061831</v>
      </c>
      <c r="C796" s="23"/>
      <c r="D796" s="69" t="s">
        <v>243</v>
      </c>
      <c r="E796" s="23"/>
      <c r="F796" s="23">
        <v>795</v>
      </c>
      <c r="G796" s="23">
        <v>15</v>
      </c>
    </row>
    <row r="797" spans="1:7" x14ac:dyDescent="0.25">
      <c r="A797" s="196">
        <v>796</v>
      </c>
      <c r="B797" s="197">
        <v>-0.454420845472498</v>
      </c>
      <c r="C797" s="23"/>
      <c r="D797" s="69" t="s">
        <v>243</v>
      </c>
      <c r="E797" s="23"/>
      <c r="F797" s="23">
        <v>796</v>
      </c>
      <c r="G797" s="23">
        <v>5</v>
      </c>
    </row>
    <row r="798" spans="1:7" x14ac:dyDescent="0.25">
      <c r="A798" s="196">
        <v>797</v>
      </c>
      <c r="B798" s="197">
        <v>-0.44887677173183799</v>
      </c>
      <c r="C798" s="23"/>
      <c r="D798" s="69" t="s">
        <v>243</v>
      </c>
      <c r="E798" s="23"/>
      <c r="F798" s="23">
        <v>797</v>
      </c>
      <c r="G798" s="23">
        <v>7</v>
      </c>
    </row>
    <row r="799" spans="1:7" x14ac:dyDescent="0.25">
      <c r="A799" s="196">
        <v>798</v>
      </c>
      <c r="B799" s="197">
        <v>-0.42565923179786802</v>
      </c>
      <c r="C799" s="23"/>
      <c r="D799" s="69" t="s">
        <v>243</v>
      </c>
      <c r="E799" s="23"/>
      <c r="F799" s="23">
        <v>798</v>
      </c>
      <c r="G799" s="23">
        <v>15</v>
      </c>
    </row>
    <row r="800" spans="1:7" x14ac:dyDescent="0.25">
      <c r="A800" s="196">
        <v>799</v>
      </c>
      <c r="B800" s="197">
        <v>-0.41780438114884599</v>
      </c>
      <c r="C800" s="23"/>
      <c r="D800" s="69" t="s">
        <v>243</v>
      </c>
      <c r="E800" s="23"/>
      <c r="F800" s="23">
        <v>799</v>
      </c>
      <c r="G800" s="23">
        <v>2</v>
      </c>
    </row>
    <row r="801" spans="1:7" x14ac:dyDescent="0.25">
      <c r="A801" s="196">
        <v>800</v>
      </c>
      <c r="B801" s="197">
        <v>-0.41780541622473</v>
      </c>
      <c r="C801" s="23"/>
      <c r="D801" s="69" t="s">
        <v>243</v>
      </c>
      <c r="E801" s="23"/>
      <c r="F801" s="23">
        <v>800</v>
      </c>
      <c r="G801" s="23">
        <v>14</v>
      </c>
    </row>
    <row r="802" spans="1:7" x14ac:dyDescent="0.25">
      <c r="A802" s="196">
        <v>801</v>
      </c>
      <c r="B802" s="197">
        <v>-0.41780667311291297</v>
      </c>
      <c r="C802" s="23"/>
      <c r="D802" s="69" t="s">
        <v>243</v>
      </c>
      <c r="E802" s="23"/>
      <c r="F802" s="23">
        <v>801</v>
      </c>
      <c r="G802" s="23">
        <v>17</v>
      </c>
    </row>
    <row r="803" spans="1:7" x14ac:dyDescent="0.25">
      <c r="A803" s="196">
        <v>802</v>
      </c>
      <c r="B803" s="197">
        <v>-0.41780704278806402</v>
      </c>
      <c r="C803" s="23"/>
      <c r="D803" s="69" t="s">
        <v>243</v>
      </c>
      <c r="E803" s="23"/>
      <c r="F803" s="23">
        <v>802</v>
      </c>
      <c r="G803" s="23">
        <v>5</v>
      </c>
    </row>
    <row r="804" spans="1:7" x14ac:dyDescent="0.25">
      <c r="A804" s="196">
        <v>803</v>
      </c>
      <c r="B804" s="197">
        <v>-0.77751311404642698</v>
      </c>
      <c r="C804" s="23"/>
      <c r="D804" s="69" t="s">
        <v>243</v>
      </c>
      <c r="E804" s="23"/>
      <c r="F804" s="23">
        <v>803</v>
      </c>
      <c r="G804" s="23">
        <v>43</v>
      </c>
    </row>
    <row r="805" spans="1:7" x14ac:dyDescent="0.25">
      <c r="A805" s="196">
        <v>804</v>
      </c>
      <c r="B805" s="197">
        <v>-0.77752198632352199</v>
      </c>
      <c r="C805" s="23"/>
      <c r="D805" s="69" t="s">
        <v>243</v>
      </c>
      <c r="E805" s="23"/>
      <c r="F805" s="23">
        <v>804</v>
      </c>
      <c r="G805" s="23">
        <v>7</v>
      </c>
    </row>
    <row r="806" spans="1:7" x14ac:dyDescent="0.25">
      <c r="A806" s="196">
        <v>805</v>
      </c>
      <c r="B806" s="197">
        <v>-0.767863534789895</v>
      </c>
      <c r="C806" s="23"/>
      <c r="D806" s="69" t="s">
        <v>243</v>
      </c>
      <c r="E806" s="23"/>
      <c r="F806" s="23">
        <v>805</v>
      </c>
      <c r="G806" s="23">
        <v>5</v>
      </c>
    </row>
    <row r="807" spans="1:7" x14ac:dyDescent="0.25">
      <c r="A807" s="196">
        <v>806</v>
      </c>
      <c r="B807" s="197">
        <v>-0.76278392970604003</v>
      </c>
      <c r="C807" s="23"/>
      <c r="D807" s="69" t="s">
        <v>243</v>
      </c>
      <c r="E807" s="23"/>
      <c r="F807" s="23">
        <v>806</v>
      </c>
      <c r="G807" s="23">
        <v>10</v>
      </c>
    </row>
    <row r="808" spans="1:7" x14ac:dyDescent="0.25">
      <c r="A808" s="196">
        <v>807</v>
      </c>
      <c r="B808" s="197">
        <v>-0.73231120817989603</v>
      </c>
      <c r="C808" s="23"/>
      <c r="D808" s="69" t="s">
        <v>243</v>
      </c>
      <c r="E808" s="23"/>
      <c r="F808" s="23">
        <v>807</v>
      </c>
      <c r="G808" s="23">
        <v>6</v>
      </c>
    </row>
    <row r="809" spans="1:7" x14ac:dyDescent="0.25">
      <c r="A809" s="196">
        <v>808</v>
      </c>
      <c r="B809" s="197">
        <v>-0.72677237621808599</v>
      </c>
      <c r="C809" s="23"/>
      <c r="D809" s="69" t="s">
        <v>243</v>
      </c>
      <c r="E809" s="23"/>
      <c r="F809" s="23">
        <v>808</v>
      </c>
      <c r="G809" s="23">
        <v>22</v>
      </c>
    </row>
    <row r="810" spans="1:7" x14ac:dyDescent="0.25">
      <c r="A810" s="196">
        <v>809</v>
      </c>
      <c r="B810" s="197">
        <v>-0.33717107028740301</v>
      </c>
      <c r="C810" s="23"/>
      <c r="D810" s="69" t="s">
        <v>243</v>
      </c>
      <c r="E810" s="23"/>
      <c r="F810" s="23">
        <v>809</v>
      </c>
      <c r="G810" s="23">
        <v>7</v>
      </c>
    </row>
    <row r="811" spans="1:7" x14ac:dyDescent="0.25">
      <c r="A811" s="196">
        <v>810</v>
      </c>
      <c r="B811" s="197">
        <v>-0.33717139103620097</v>
      </c>
      <c r="C811" s="23"/>
      <c r="D811" s="69" t="s">
        <v>243</v>
      </c>
      <c r="E811" s="23"/>
      <c r="F811" s="23">
        <v>810</v>
      </c>
      <c r="G811" s="23">
        <v>7</v>
      </c>
    </row>
    <row r="812" spans="1:7" x14ac:dyDescent="0.25">
      <c r="A812" s="196">
        <v>811</v>
      </c>
      <c r="B812" s="197">
        <v>-0.33717239910980001</v>
      </c>
      <c r="C812" s="23"/>
      <c r="D812" s="69" t="s">
        <v>243</v>
      </c>
      <c r="E812" s="23"/>
      <c r="F812" s="23">
        <v>811</v>
      </c>
      <c r="G812" s="23">
        <v>22</v>
      </c>
    </row>
    <row r="813" spans="1:7" x14ac:dyDescent="0.25">
      <c r="A813" s="196">
        <v>812</v>
      </c>
      <c r="B813" s="197">
        <v>-0.33717285732805602</v>
      </c>
      <c r="C813" s="23"/>
      <c r="D813" s="69" t="s">
        <v>243</v>
      </c>
      <c r="E813" s="23"/>
      <c r="F813" s="23">
        <v>812</v>
      </c>
      <c r="G813" s="23">
        <v>10</v>
      </c>
    </row>
    <row r="814" spans="1:7" x14ac:dyDescent="0.25">
      <c r="A814" s="196">
        <v>813</v>
      </c>
      <c r="B814" s="197">
        <v>-0.332090595844378</v>
      </c>
      <c r="C814" s="23"/>
      <c r="D814" s="69" t="s">
        <v>243</v>
      </c>
      <c r="E814" s="23"/>
      <c r="F814" s="23">
        <v>813</v>
      </c>
      <c r="G814" s="23">
        <v>10</v>
      </c>
    </row>
    <row r="815" spans="1:7" x14ac:dyDescent="0.25">
      <c r="A815" s="196">
        <v>814</v>
      </c>
      <c r="B815" s="197">
        <v>-0.22796345228895901</v>
      </c>
      <c r="C815" s="23"/>
      <c r="D815" s="69" t="s">
        <v>243</v>
      </c>
      <c r="E815" s="23"/>
      <c r="F815" s="23">
        <v>814</v>
      </c>
      <c r="G815" s="23">
        <v>17</v>
      </c>
    </row>
    <row r="816" spans="1:7" x14ac:dyDescent="0.25">
      <c r="A816" s="196">
        <v>815</v>
      </c>
      <c r="B816" s="197">
        <v>-0.22037350573832101</v>
      </c>
      <c r="C816" s="23"/>
      <c r="D816" s="69" t="s">
        <v>243</v>
      </c>
      <c r="E816" s="23"/>
      <c r="F816" s="23">
        <v>815</v>
      </c>
      <c r="G816" s="23">
        <v>14</v>
      </c>
    </row>
    <row r="817" spans="1:7" x14ac:dyDescent="0.25">
      <c r="A817" s="196">
        <v>816</v>
      </c>
      <c r="B817" s="197">
        <v>-0.20974617643368701</v>
      </c>
      <c r="C817" s="23"/>
      <c r="D817" s="69" t="s">
        <v>243</v>
      </c>
      <c r="E817" s="23"/>
      <c r="F817" s="23">
        <v>816</v>
      </c>
      <c r="G817" s="23">
        <v>12</v>
      </c>
    </row>
    <row r="818" spans="1:7" x14ac:dyDescent="0.25">
      <c r="A818" s="196">
        <v>817</v>
      </c>
      <c r="B818" s="197">
        <v>-0.20974624166359701</v>
      </c>
      <c r="C818" s="23"/>
      <c r="D818" s="69" t="s">
        <v>243</v>
      </c>
      <c r="E818" s="23"/>
      <c r="F818" s="23">
        <v>817</v>
      </c>
      <c r="G818" s="23">
        <v>4</v>
      </c>
    </row>
    <row r="819" spans="1:7" x14ac:dyDescent="0.25">
      <c r="A819" s="196">
        <v>818</v>
      </c>
      <c r="B819" s="197">
        <v>-0.20974648627629999</v>
      </c>
      <c r="C819" s="23"/>
      <c r="D819" s="69" t="s">
        <v>243</v>
      </c>
      <c r="E819" s="23"/>
      <c r="F819" s="23">
        <v>818</v>
      </c>
      <c r="G819" s="23">
        <v>15</v>
      </c>
    </row>
    <row r="820" spans="1:7" x14ac:dyDescent="0.25">
      <c r="A820" s="196">
        <v>819</v>
      </c>
      <c r="B820" s="197">
        <v>-8.6900641429965106E-2</v>
      </c>
      <c r="C820" s="23"/>
      <c r="D820" s="69" t="s">
        <v>243</v>
      </c>
      <c r="E820" s="23"/>
      <c r="F820" s="23">
        <v>819</v>
      </c>
      <c r="G820" s="23">
        <v>11</v>
      </c>
    </row>
    <row r="821" spans="1:7" x14ac:dyDescent="0.25">
      <c r="A821" s="196">
        <v>820</v>
      </c>
      <c r="B821" s="197">
        <v>-8.1817924453115601E-2</v>
      </c>
      <c r="C821" s="23"/>
      <c r="D821" s="69" t="s">
        <v>243</v>
      </c>
      <c r="E821" s="23"/>
      <c r="F821" s="23">
        <v>820</v>
      </c>
      <c r="G821" s="23">
        <v>13</v>
      </c>
    </row>
    <row r="822" spans="1:7" x14ac:dyDescent="0.25">
      <c r="A822" s="196">
        <v>821</v>
      </c>
      <c r="B822" s="197">
        <v>-7.3962779125271202E-2</v>
      </c>
      <c r="C822" s="23"/>
      <c r="D822" s="69" t="s">
        <v>243</v>
      </c>
      <c r="E822" s="23"/>
      <c r="F822" s="23">
        <v>821</v>
      </c>
      <c r="G822" s="23">
        <v>6</v>
      </c>
    </row>
    <row r="823" spans="1:7" x14ac:dyDescent="0.25">
      <c r="A823" s="196">
        <v>822</v>
      </c>
      <c r="B823" s="197">
        <v>-7.3962806711013504E-2</v>
      </c>
      <c r="C823" s="23"/>
      <c r="D823" s="69" t="s">
        <v>243</v>
      </c>
      <c r="E823" s="23"/>
      <c r="F823" s="23">
        <v>822</v>
      </c>
      <c r="G823" s="23">
        <v>15</v>
      </c>
    </row>
    <row r="824" spans="1:7" x14ac:dyDescent="0.25">
      <c r="A824" s="196">
        <v>823</v>
      </c>
      <c r="B824" s="197">
        <v>2.6223949846225801E-2</v>
      </c>
      <c r="C824" s="23"/>
      <c r="D824" s="69" t="s">
        <v>243</v>
      </c>
      <c r="E824" s="23"/>
      <c r="F824" s="23">
        <v>823</v>
      </c>
      <c r="G824" s="23">
        <v>9</v>
      </c>
    </row>
    <row r="825" spans="1:7" x14ac:dyDescent="0.25">
      <c r="A825" s="196">
        <v>824</v>
      </c>
      <c r="B825" s="197">
        <v>4.00860013956661E-2</v>
      </c>
      <c r="C825" s="23"/>
      <c r="D825" s="69" t="s">
        <v>243</v>
      </c>
      <c r="E825" s="23"/>
      <c r="F825" s="23">
        <v>824</v>
      </c>
      <c r="G825" s="23">
        <v>10</v>
      </c>
    </row>
    <row r="826" spans="1:7" x14ac:dyDescent="0.25">
      <c r="A826" s="196">
        <v>825</v>
      </c>
      <c r="B826" s="197">
        <v>4.9789438253463797E-2</v>
      </c>
      <c r="C826" s="23"/>
      <c r="D826" s="69" t="s">
        <v>243</v>
      </c>
      <c r="E826" s="23"/>
      <c r="F826" s="23">
        <v>825</v>
      </c>
      <c r="G826" s="23">
        <v>2</v>
      </c>
    </row>
    <row r="827" spans="1:7" x14ac:dyDescent="0.25">
      <c r="A827" s="196">
        <v>826</v>
      </c>
      <c r="B827" s="197">
        <v>5.4225285967356901E-2</v>
      </c>
      <c r="C827" s="23"/>
      <c r="D827" s="69" t="s">
        <v>243</v>
      </c>
      <c r="E827" s="23"/>
      <c r="F827" s="23">
        <v>826</v>
      </c>
      <c r="G827" s="23">
        <v>10</v>
      </c>
    </row>
    <row r="828" spans="1:7" x14ac:dyDescent="0.25">
      <c r="A828" s="196">
        <v>827</v>
      </c>
      <c r="B828" s="197">
        <v>5.4225284019895598E-2</v>
      </c>
      <c r="C828" s="23"/>
      <c r="D828" s="69" t="s">
        <v>243</v>
      </c>
      <c r="E828" s="23"/>
      <c r="F828" s="23">
        <v>827</v>
      </c>
      <c r="G828" s="23">
        <v>2</v>
      </c>
    </row>
    <row r="829" spans="1:7" x14ac:dyDescent="0.25">
      <c r="A829" s="196">
        <v>828</v>
      </c>
      <c r="B829" s="197">
        <v>5.7798186739035799E-2</v>
      </c>
      <c r="C829" s="23"/>
      <c r="D829" s="69" t="s">
        <v>243</v>
      </c>
      <c r="E829" s="23"/>
      <c r="F829" s="23">
        <v>828</v>
      </c>
      <c r="G829" s="23">
        <v>9</v>
      </c>
    </row>
    <row r="830" spans="1:7" x14ac:dyDescent="0.25">
      <c r="A830" s="196">
        <v>829</v>
      </c>
      <c r="B830" s="197">
        <v>-0.16008516265848299</v>
      </c>
      <c r="C830" s="23"/>
      <c r="D830" s="69" t="s">
        <v>243</v>
      </c>
      <c r="E830" s="23"/>
      <c r="F830" s="23">
        <v>829</v>
      </c>
      <c r="G830" s="23">
        <v>17</v>
      </c>
    </row>
    <row r="831" spans="1:7" x14ac:dyDescent="0.25">
      <c r="A831" s="196">
        <v>830</v>
      </c>
      <c r="B831" s="197">
        <v>-0.123805120235494</v>
      </c>
      <c r="C831" s="23"/>
      <c r="D831" s="69" t="s">
        <v>243</v>
      </c>
      <c r="E831" s="23"/>
      <c r="F831" s="23">
        <v>830</v>
      </c>
      <c r="G831" s="23">
        <v>29</v>
      </c>
    </row>
    <row r="832" spans="1:7" x14ac:dyDescent="0.25">
      <c r="A832" s="196">
        <v>831</v>
      </c>
      <c r="B832" s="197">
        <v>-9.9111416193962604E-2</v>
      </c>
      <c r="C832" s="23"/>
      <c r="D832" s="69" t="s">
        <v>243</v>
      </c>
      <c r="E832" s="23"/>
      <c r="F832" s="23">
        <v>831</v>
      </c>
      <c r="G832" s="23">
        <v>19</v>
      </c>
    </row>
    <row r="833" spans="1:7" x14ac:dyDescent="0.25">
      <c r="A833" s="196">
        <v>832</v>
      </c>
      <c r="B833" s="197">
        <v>-9.9111480130392005E-2</v>
      </c>
      <c r="C833" s="23"/>
      <c r="D833" s="69" t="s">
        <v>243</v>
      </c>
      <c r="E833" s="23"/>
      <c r="F833" s="23">
        <v>832</v>
      </c>
      <c r="G833" s="23">
        <v>19</v>
      </c>
    </row>
    <row r="834" spans="1:7" x14ac:dyDescent="0.25">
      <c r="A834" s="196">
        <v>833</v>
      </c>
      <c r="B834" s="197">
        <v>-1.85615094614099E-2</v>
      </c>
      <c r="C834" s="23"/>
      <c r="D834" s="69" t="s">
        <v>243</v>
      </c>
      <c r="E834" s="23"/>
      <c r="F834" s="23">
        <v>833</v>
      </c>
      <c r="G834" s="23">
        <v>12</v>
      </c>
    </row>
    <row r="835" spans="1:7" x14ac:dyDescent="0.25">
      <c r="A835" s="196">
        <v>834</v>
      </c>
      <c r="B835" s="197">
        <v>-1.8561510682154999E-2</v>
      </c>
      <c r="C835" s="23"/>
      <c r="D835" s="69" t="s">
        <v>243</v>
      </c>
      <c r="E835" s="23"/>
      <c r="F835" s="23">
        <v>834</v>
      </c>
      <c r="G835" s="23">
        <v>11</v>
      </c>
    </row>
    <row r="836" spans="1:7" x14ac:dyDescent="0.25">
      <c r="A836" s="196">
        <v>835</v>
      </c>
      <c r="B836" s="197">
        <v>-6.5476362731648396E-3</v>
      </c>
      <c r="C836" s="23"/>
      <c r="D836" s="69" t="s">
        <v>243</v>
      </c>
      <c r="E836" s="23"/>
      <c r="F836" s="23">
        <v>835</v>
      </c>
      <c r="G836" s="23">
        <v>36</v>
      </c>
    </row>
    <row r="837" spans="1:7" x14ac:dyDescent="0.25">
      <c r="A837" s="196">
        <v>836</v>
      </c>
      <c r="B837" s="197">
        <v>3.83445920052581E-4</v>
      </c>
      <c r="C837" s="23"/>
      <c r="D837" s="69" t="s">
        <v>243</v>
      </c>
      <c r="E837" s="23"/>
      <c r="F837" s="23">
        <v>836</v>
      </c>
      <c r="G837" s="23">
        <v>16</v>
      </c>
    </row>
    <row r="838" spans="1:7" x14ac:dyDescent="0.25">
      <c r="A838" s="196">
        <v>837</v>
      </c>
      <c r="B838" s="197">
        <v>8.3262962430545998E-2</v>
      </c>
      <c r="C838" s="23"/>
      <c r="D838" s="69" t="s">
        <v>243</v>
      </c>
      <c r="E838" s="23"/>
      <c r="F838" s="23">
        <v>837</v>
      </c>
      <c r="G838" s="23">
        <v>7</v>
      </c>
    </row>
    <row r="839" spans="1:7" x14ac:dyDescent="0.25">
      <c r="A839" s="196">
        <v>838</v>
      </c>
      <c r="B839" s="197">
        <v>9.2966440202129505E-2</v>
      </c>
      <c r="C839" s="23"/>
      <c r="D839" s="69" t="s">
        <v>243</v>
      </c>
      <c r="E839" s="23"/>
      <c r="F839" s="23">
        <v>838</v>
      </c>
      <c r="G839" s="23">
        <v>12</v>
      </c>
    </row>
    <row r="840" spans="1:7" x14ac:dyDescent="0.25">
      <c r="A840" s="196">
        <v>839</v>
      </c>
      <c r="B840" s="197">
        <v>0.104056101997499</v>
      </c>
      <c r="C840" s="23"/>
      <c r="D840" s="69" t="s">
        <v>243</v>
      </c>
      <c r="E840" s="23"/>
      <c r="F840" s="23">
        <v>839</v>
      </c>
      <c r="G840" s="23">
        <v>17</v>
      </c>
    </row>
    <row r="841" spans="1:7" x14ac:dyDescent="0.25">
      <c r="A841" s="196">
        <v>840</v>
      </c>
      <c r="B841" s="197">
        <v>-0.14617013641788101</v>
      </c>
      <c r="C841" s="23"/>
      <c r="D841" s="69" t="s">
        <v>243</v>
      </c>
      <c r="E841" s="23"/>
      <c r="F841" s="23">
        <v>840</v>
      </c>
      <c r="G841" s="23">
        <v>14</v>
      </c>
    </row>
    <row r="842" spans="1:7" x14ac:dyDescent="0.25">
      <c r="A842" s="196">
        <v>841</v>
      </c>
      <c r="B842" s="197">
        <v>-0.14247373594632301</v>
      </c>
      <c r="C842" s="23"/>
      <c r="D842" s="69" t="s">
        <v>243</v>
      </c>
      <c r="E842" s="23"/>
      <c r="F842" s="23">
        <v>841</v>
      </c>
      <c r="G842" s="23">
        <v>22</v>
      </c>
    </row>
    <row r="843" spans="1:7" x14ac:dyDescent="0.25">
      <c r="A843" s="196">
        <v>842</v>
      </c>
      <c r="B843" s="197">
        <v>-0.136929017701378</v>
      </c>
      <c r="C843" s="23"/>
      <c r="D843" s="69" t="s">
        <v>243</v>
      </c>
      <c r="E843" s="23"/>
      <c r="F843" s="23">
        <v>842</v>
      </c>
      <c r="G843" s="23">
        <v>19</v>
      </c>
    </row>
    <row r="844" spans="1:7" x14ac:dyDescent="0.25">
      <c r="A844" s="196">
        <v>843</v>
      </c>
      <c r="B844" s="197">
        <v>-0.13046014080533999</v>
      </c>
      <c r="C844" s="23"/>
      <c r="D844" s="69" t="s">
        <v>243</v>
      </c>
      <c r="E844" s="23"/>
      <c r="F844" s="23">
        <v>843</v>
      </c>
      <c r="G844" s="23">
        <v>19</v>
      </c>
    </row>
    <row r="845" spans="1:7" x14ac:dyDescent="0.25">
      <c r="A845" s="196">
        <v>844</v>
      </c>
      <c r="B845" s="197">
        <v>-0.23254391883157</v>
      </c>
      <c r="C845" s="23"/>
      <c r="D845" s="69" t="s">
        <v>243</v>
      </c>
      <c r="E845" s="23"/>
      <c r="F845" s="23">
        <v>844</v>
      </c>
      <c r="G845" s="23">
        <v>15</v>
      </c>
    </row>
    <row r="846" spans="1:7" x14ac:dyDescent="0.25">
      <c r="A846" s="196">
        <v>845</v>
      </c>
      <c r="B846" s="197">
        <v>-0.226074969866739</v>
      </c>
      <c r="C846" s="23"/>
      <c r="D846" s="69" t="s">
        <v>243</v>
      </c>
      <c r="E846" s="23"/>
      <c r="F846" s="23">
        <v>845</v>
      </c>
      <c r="G846" s="23">
        <v>3</v>
      </c>
    </row>
    <row r="847" spans="1:7" x14ac:dyDescent="0.25">
      <c r="A847" s="196">
        <v>846</v>
      </c>
      <c r="B847" s="197">
        <v>-0.216833722393348</v>
      </c>
      <c r="C847" s="23"/>
      <c r="D847" s="69" t="s">
        <v>243</v>
      </c>
      <c r="E847" s="23"/>
      <c r="F847" s="23">
        <v>846</v>
      </c>
      <c r="G847" s="23">
        <v>11</v>
      </c>
    </row>
    <row r="848" spans="1:7" x14ac:dyDescent="0.25">
      <c r="A848" s="196">
        <v>847</v>
      </c>
      <c r="B848" s="197">
        <v>-0.190712044143965</v>
      </c>
      <c r="C848" s="23"/>
      <c r="D848" s="69" t="s">
        <v>243</v>
      </c>
      <c r="E848" s="23"/>
      <c r="F848" s="23">
        <v>847</v>
      </c>
      <c r="G848" s="23">
        <v>15</v>
      </c>
    </row>
    <row r="849" spans="1:7" x14ac:dyDescent="0.25">
      <c r="A849" s="196">
        <v>848</v>
      </c>
      <c r="B849" s="197">
        <v>-0.18174171694807301</v>
      </c>
      <c r="C849" s="23"/>
      <c r="D849" s="69" t="s">
        <v>243</v>
      </c>
      <c r="E849" s="23"/>
      <c r="F849" s="23">
        <v>848</v>
      </c>
      <c r="G849" s="23">
        <v>4</v>
      </c>
    </row>
    <row r="850" spans="1:7" x14ac:dyDescent="0.25">
      <c r="A850" s="196">
        <v>849</v>
      </c>
      <c r="B850" s="197">
        <v>-0.17758313977479401</v>
      </c>
      <c r="C850" s="23"/>
      <c r="D850" s="69" t="s">
        <v>243</v>
      </c>
      <c r="E850" s="23"/>
      <c r="F850" s="23">
        <v>849</v>
      </c>
      <c r="G850" s="23">
        <v>7</v>
      </c>
    </row>
    <row r="851" spans="1:7" x14ac:dyDescent="0.25">
      <c r="A851" s="196">
        <v>850</v>
      </c>
      <c r="B851" s="197">
        <v>-8.08426167259131E-2</v>
      </c>
      <c r="C851" s="23"/>
      <c r="D851" s="69" t="s">
        <v>243</v>
      </c>
      <c r="E851" s="23"/>
      <c r="F851" s="23">
        <v>850</v>
      </c>
      <c r="G851" s="23">
        <v>18</v>
      </c>
    </row>
    <row r="852" spans="1:7" x14ac:dyDescent="0.25">
      <c r="A852" s="196">
        <v>851</v>
      </c>
      <c r="B852" s="197">
        <v>-2.8382759111528801E-2</v>
      </c>
      <c r="C852" s="23"/>
      <c r="D852" s="69" t="s">
        <v>243</v>
      </c>
      <c r="E852" s="23"/>
      <c r="F852" s="23">
        <v>851</v>
      </c>
      <c r="G852" s="23">
        <v>8</v>
      </c>
    </row>
    <row r="853" spans="1:7" x14ac:dyDescent="0.25">
      <c r="A853" s="196">
        <v>852</v>
      </c>
      <c r="B853" s="197">
        <v>-2.5610314788903899E-2</v>
      </c>
      <c r="C853" s="23"/>
      <c r="D853" s="69" t="s">
        <v>243</v>
      </c>
      <c r="E853" s="23"/>
      <c r="F853" s="23">
        <v>852</v>
      </c>
      <c r="G853" s="23">
        <v>15</v>
      </c>
    </row>
    <row r="854" spans="1:7" x14ac:dyDescent="0.25">
      <c r="A854" s="196">
        <v>853</v>
      </c>
      <c r="B854" s="197">
        <v>-1.7292971706858899E-2</v>
      </c>
      <c r="C854" s="23"/>
      <c r="D854" s="69" t="s">
        <v>243</v>
      </c>
      <c r="E854" s="23"/>
      <c r="F854" s="23">
        <v>853</v>
      </c>
      <c r="G854" s="23">
        <v>5</v>
      </c>
    </row>
    <row r="855" spans="1:7" x14ac:dyDescent="0.25">
      <c r="A855" s="196">
        <v>854</v>
      </c>
      <c r="B855" s="197">
        <v>3.0241427820608198E-3</v>
      </c>
      <c r="C855" s="23"/>
      <c r="D855" s="69" t="s">
        <v>243</v>
      </c>
      <c r="E855" s="23"/>
      <c r="F855" s="23">
        <v>854</v>
      </c>
      <c r="G855" s="23">
        <v>18</v>
      </c>
    </row>
    <row r="856" spans="1:7" x14ac:dyDescent="0.25">
      <c r="A856" s="196">
        <v>855</v>
      </c>
      <c r="B856" s="197">
        <v>3.0241427646030702E-3</v>
      </c>
      <c r="C856" s="23"/>
      <c r="D856" s="69" t="s">
        <v>243</v>
      </c>
      <c r="E856" s="23"/>
      <c r="F856" s="23">
        <v>855</v>
      </c>
      <c r="G856" s="23">
        <v>6</v>
      </c>
    </row>
    <row r="857" spans="1:7" x14ac:dyDescent="0.25">
      <c r="A857" s="196">
        <v>856</v>
      </c>
      <c r="B857" s="197">
        <v>-0.151489596069799</v>
      </c>
      <c r="C857" s="23"/>
      <c r="D857" s="69" t="s">
        <v>243</v>
      </c>
      <c r="E857" s="23"/>
      <c r="F857" s="23">
        <v>856</v>
      </c>
      <c r="G857" s="23">
        <v>11</v>
      </c>
    </row>
    <row r="858" spans="1:7" x14ac:dyDescent="0.25">
      <c r="A858" s="196">
        <v>857</v>
      </c>
      <c r="B858" s="197">
        <v>2.34865283518031E-2</v>
      </c>
      <c r="C858" s="23"/>
      <c r="D858" s="69" t="s">
        <v>243</v>
      </c>
      <c r="E858" s="23"/>
      <c r="F858" s="23">
        <v>857</v>
      </c>
      <c r="G858" s="23">
        <v>15</v>
      </c>
    </row>
    <row r="859" spans="1:7" x14ac:dyDescent="0.25">
      <c r="A859" s="196">
        <v>858</v>
      </c>
      <c r="B859" s="197">
        <v>2.7183106321043399E-2</v>
      </c>
      <c r="C859" s="23"/>
      <c r="D859" s="69" t="s">
        <v>243</v>
      </c>
      <c r="E859" s="23"/>
      <c r="F859" s="23">
        <v>858</v>
      </c>
      <c r="G859" s="23">
        <v>8</v>
      </c>
    </row>
    <row r="860" spans="1:7" x14ac:dyDescent="0.25">
      <c r="A860" s="196">
        <v>859</v>
      </c>
      <c r="B860" s="197">
        <v>3.1341753604360097E-2</v>
      </c>
      <c r="C860" s="23"/>
      <c r="D860" s="69" t="s">
        <v>243</v>
      </c>
      <c r="E860" s="23"/>
      <c r="F860" s="23">
        <v>859</v>
      </c>
      <c r="G860" s="23">
        <v>15</v>
      </c>
    </row>
    <row r="861" spans="1:7" x14ac:dyDescent="0.25">
      <c r="A861" s="196">
        <v>860</v>
      </c>
      <c r="B861" s="197">
        <v>3.4576256772305601E-2</v>
      </c>
      <c r="C861" s="23"/>
      <c r="D861" s="69" t="s">
        <v>243</v>
      </c>
      <c r="E861" s="23"/>
      <c r="F861" s="23">
        <v>860</v>
      </c>
      <c r="G861" s="23">
        <v>9</v>
      </c>
    </row>
    <row r="862" spans="1:7" x14ac:dyDescent="0.25">
      <c r="A862" s="196">
        <v>861</v>
      </c>
      <c r="B862" s="197">
        <v>4.1587182332104003E-3</v>
      </c>
      <c r="C862" s="23"/>
      <c r="D862" s="69" t="s">
        <v>243</v>
      </c>
      <c r="E862" s="23"/>
      <c r="F862" s="23">
        <v>861</v>
      </c>
      <c r="G862" s="23">
        <v>7</v>
      </c>
    </row>
    <row r="863" spans="1:7" x14ac:dyDescent="0.25">
      <c r="A863" s="196">
        <v>862</v>
      </c>
      <c r="B863" s="197">
        <v>7.8553563882333508E-3</v>
      </c>
      <c r="C863" s="23"/>
      <c r="D863" s="69" t="s">
        <v>243</v>
      </c>
      <c r="E863" s="23"/>
      <c r="F863" s="23">
        <v>862</v>
      </c>
      <c r="G863" s="23">
        <v>14</v>
      </c>
    </row>
    <row r="864" spans="1:7" x14ac:dyDescent="0.25">
      <c r="A864" s="196">
        <v>863</v>
      </c>
      <c r="B864" s="197">
        <v>1.57107123798438E-2</v>
      </c>
      <c r="C864" s="23"/>
      <c r="D864" s="69" t="s">
        <v>243</v>
      </c>
      <c r="E864" s="23"/>
      <c r="F864" s="23">
        <v>863</v>
      </c>
      <c r="G864" s="23">
        <v>5</v>
      </c>
    </row>
    <row r="865" spans="1:7" x14ac:dyDescent="0.25">
      <c r="A865" s="196">
        <v>864</v>
      </c>
      <c r="B865" s="197">
        <v>1.4786635528819999E-2</v>
      </c>
      <c r="C865" s="23"/>
      <c r="D865" s="69" t="s">
        <v>243</v>
      </c>
      <c r="E865" s="23"/>
      <c r="F865" s="23">
        <v>864</v>
      </c>
      <c r="G865" s="23">
        <v>16</v>
      </c>
    </row>
    <row r="866" spans="1:7" x14ac:dyDescent="0.25">
      <c r="A866" s="196">
        <v>865</v>
      </c>
      <c r="B866" s="197">
        <v>2.3494113027999499E-2</v>
      </c>
      <c r="C866" s="23"/>
      <c r="D866" s="69" t="s">
        <v>243</v>
      </c>
      <c r="E866" s="23"/>
      <c r="F866" s="23">
        <v>865</v>
      </c>
      <c r="G866" s="23">
        <v>14</v>
      </c>
    </row>
    <row r="867" spans="1:7" x14ac:dyDescent="0.25">
      <c r="A867" s="196">
        <v>866</v>
      </c>
      <c r="B867" s="197">
        <v>2.7634361616927401E-2</v>
      </c>
      <c r="C867" s="23"/>
      <c r="D867" s="69" t="s">
        <v>243</v>
      </c>
      <c r="E867" s="23"/>
      <c r="F867" s="23">
        <v>866</v>
      </c>
      <c r="G867" s="23">
        <v>36</v>
      </c>
    </row>
    <row r="868" spans="1:7" x14ac:dyDescent="0.25">
      <c r="A868" s="196">
        <v>867</v>
      </c>
      <c r="B868" s="197">
        <v>4.6500548794719002E-2</v>
      </c>
      <c r="C868" s="23"/>
      <c r="D868" s="69" t="s">
        <v>243</v>
      </c>
      <c r="E868" s="23"/>
      <c r="F868" s="23">
        <v>867</v>
      </c>
      <c r="G868" s="23">
        <v>16</v>
      </c>
    </row>
    <row r="869" spans="1:7" x14ac:dyDescent="0.25">
      <c r="A869" s="196">
        <v>868</v>
      </c>
      <c r="B869" s="197">
        <v>7.8092986714588794E-2</v>
      </c>
      <c r="C869" s="23"/>
      <c r="D869" s="69" t="s">
        <v>243</v>
      </c>
      <c r="E869" s="23"/>
      <c r="F869" s="23">
        <v>868</v>
      </c>
      <c r="G869" s="23">
        <v>12</v>
      </c>
    </row>
    <row r="870" spans="1:7" x14ac:dyDescent="0.25">
      <c r="A870" s="196">
        <v>869</v>
      </c>
      <c r="B870" s="197">
        <v>7.8092959978559404E-2</v>
      </c>
      <c r="C870" s="23"/>
      <c r="D870" s="69" t="s">
        <v>243</v>
      </c>
      <c r="E870" s="23"/>
      <c r="F870" s="23">
        <v>869</v>
      </c>
      <c r="G870" s="23">
        <v>13</v>
      </c>
    </row>
    <row r="871" spans="1:7" x14ac:dyDescent="0.25">
      <c r="A871" s="196">
        <v>870</v>
      </c>
      <c r="B871" s="197">
        <v>7.8092943525631897E-2</v>
      </c>
      <c r="C871" s="23"/>
      <c r="D871" s="69" t="s">
        <v>243</v>
      </c>
      <c r="E871" s="23"/>
      <c r="F871" s="23">
        <v>870</v>
      </c>
      <c r="G871" s="23">
        <v>8</v>
      </c>
    </row>
    <row r="872" spans="1:7" x14ac:dyDescent="0.25">
      <c r="A872" s="196">
        <v>871</v>
      </c>
      <c r="B872" s="197">
        <v>7.80929291293289E-2</v>
      </c>
      <c r="C872" s="23"/>
      <c r="D872" s="69" t="s">
        <v>243</v>
      </c>
      <c r="E872" s="23"/>
      <c r="F872" s="23">
        <v>871</v>
      </c>
      <c r="G872" s="23">
        <v>7</v>
      </c>
    </row>
    <row r="873" spans="1:7" x14ac:dyDescent="0.25">
      <c r="A873" s="196">
        <v>872</v>
      </c>
      <c r="B873" s="197">
        <v>7.8092916789646902E-2</v>
      </c>
      <c r="C873" s="23"/>
      <c r="D873" s="69" t="s">
        <v>243</v>
      </c>
      <c r="E873" s="23"/>
      <c r="F873" s="23">
        <v>872</v>
      </c>
      <c r="G873" s="23">
        <v>6</v>
      </c>
    </row>
    <row r="874" spans="1:7" x14ac:dyDescent="0.25">
      <c r="A874" s="196">
        <v>873</v>
      </c>
      <c r="B874" s="197">
        <v>7.8092896223523195E-2</v>
      </c>
      <c r="C874" s="23"/>
      <c r="D874" s="69" t="s">
        <v>243</v>
      </c>
      <c r="E874" s="23"/>
      <c r="F874" s="23">
        <v>873</v>
      </c>
      <c r="G874" s="23">
        <v>10</v>
      </c>
    </row>
    <row r="875" spans="1:7" x14ac:dyDescent="0.25">
      <c r="A875" s="196">
        <v>874</v>
      </c>
      <c r="B875" s="197">
        <v>8.6872424271089196E-2</v>
      </c>
      <c r="C875" s="23"/>
      <c r="D875" s="69" t="s">
        <v>243</v>
      </c>
      <c r="E875" s="23"/>
      <c r="F875" s="23">
        <v>874</v>
      </c>
      <c r="G875" s="23">
        <v>7</v>
      </c>
    </row>
    <row r="876" spans="1:7" x14ac:dyDescent="0.25">
      <c r="A876" s="196">
        <v>875</v>
      </c>
      <c r="B876" s="197">
        <v>8.6872390966813498E-2</v>
      </c>
      <c r="C876" s="23"/>
      <c r="D876" s="69" t="s">
        <v>243</v>
      </c>
      <c r="E876" s="23"/>
      <c r="F876" s="23">
        <v>875</v>
      </c>
      <c r="G876" s="23">
        <v>13</v>
      </c>
    </row>
    <row r="877" spans="1:7" x14ac:dyDescent="0.25">
      <c r="A877" s="196">
        <v>876</v>
      </c>
      <c r="B877" s="197">
        <v>0.14038431721292499</v>
      </c>
      <c r="C877" s="23"/>
      <c r="D877" s="69" t="s">
        <v>243</v>
      </c>
      <c r="E877" s="23"/>
      <c r="F877" s="23">
        <v>876</v>
      </c>
      <c r="G877" s="23">
        <v>37</v>
      </c>
    </row>
    <row r="878" spans="1:7" x14ac:dyDescent="0.25">
      <c r="A878" s="196">
        <v>877</v>
      </c>
      <c r="B878" s="197">
        <v>0.14038423371634401</v>
      </c>
      <c r="C878" s="23"/>
      <c r="D878" s="69" t="s">
        <v>243</v>
      </c>
      <c r="E878" s="23"/>
      <c r="F878" s="23">
        <v>877</v>
      </c>
      <c r="G878" s="23">
        <v>12</v>
      </c>
    </row>
    <row r="879" spans="1:7" x14ac:dyDescent="0.25">
      <c r="A879" s="196">
        <v>878</v>
      </c>
      <c r="B879" s="197">
        <v>-2.84076276979758E-2</v>
      </c>
      <c r="C879" s="23"/>
      <c r="D879" s="69" t="s">
        <v>243</v>
      </c>
      <c r="E879" s="23"/>
      <c r="F879" s="23">
        <v>878</v>
      </c>
      <c r="G879" s="23">
        <v>21</v>
      </c>
    </row>
    <row r="880" spans="1:7" x14ac:dyDescent="0.25">
      <c r="A880" s="196">
        <v>879</v>
      </c>
      <c r="B880" s="197">
        <v>-2.8407631365061602E-2</v>
      </c>
      <c r="C880" s="23"/>
      <c r="D880" s="69" t="s">
        <v>243</v>
      </c>
      <c r="E880" s="23"/>
      <c r="F880" s="23">
        <v>879</v>
      </c>
      <c r="G880" s="23">
        <v>14</v>
      </c>
    </row>
    <row r="881" spans="1:7" x14ac:dyDescent="0.25">
      <c r="A881" s="196">
        <v>880</v>
      </c>
      <c r="B881" s="197">
        <v>-1.4083162085999501E-2</v>
      </c>
      <c r="C881" s="23"/>
      <c r="D881" s="69" t="s">
        <v>243</v>
      </c>
      <c r="E881" s="23"/>
      <c r="F881" s="23">
        <v>880</v>
      </c>
      <c r="G881" s="23">
        <v>10</v>
      </c>
    </row>
    <row r="882" spans="1:7" x14ac:dyDescent="0.25">
      <c r="A882" s="196">
        <v>881</v>
      </c>
      <c r="B882" s="197">
        <v>-1.40831623405962E-2</v>
      </c>
      <c r="C882" s="23"/>
      <c r="D882" s="69" t="s">
        <v>243</v>
      </c>
      <c r="E882" s="23"/>
      <c r="F882" s="23">
        <v>881</v>
      </c>
      <c r="G882" s="23">
        <v>4</v>
      </c>
    </row>
    <row r="883" spans="1:7" x14ac:dyDescent="0.25">
      <c r="A883" s="196">
        <v>882</v>
      </c>
      <c r="B883" s="197">
        <v>-1.40831629134388E-2</v>
      </c>
      <c r="C883" s="23"/>
      <c r="D883" s="69" t="s">
        <v>243</v>
      </c>
      <c r="E883" s="23"/>
      <c r="F883" s="23">
        <v>882</v>
      </c>
      <c r="G883" s="23">
        <v>9</v>
      </c>
    </row>
    <row r="884" spans="1:7" x14ac:dyDescent="0.25">
      <c r="A884" s="196">
        <v>883</v>
      </c>
      <c r="B884" s="197">
        <v>0.192683273027279</v>
      </c>
      <c r="C884" s="23"/>
      <c r="D884" s="69" t="s">
        <v>243</v>
      </c>
      <c r="E884" s="23"/>
      <c r="F884" s="23">
        <v>883</v>
      </c>
      <c r="G884" s="23">
        <v>4</v>
      </c>
    </row>
    <row r="885" spans="1:7" x14ac:dyDescent="0.25">
      <c r="A885" s="196">
        <v>884</v>
      </c>
      <c r="B885" s="197">
        <v>0.199614271706269</v>
      </c>
      <c r="C885" s="23"/>
      <c r="D885" s="69" t="s">
        <v>243</v>
      </c>
      <c r="E885" s="23"/>
      <c r="F885" s="23">
        <v>884</v>
      </c>
      <c r="G885" s="23">
        <v>32</v>
      </c>
    </row>
    <row r="886" spans="1:7" x14ac:dyDescent="0.25">
      <c r="A886" s="196">
        <v>885</v>
      </c>
      <c r="B886" s="197">
        <v>0.21301472443092601</v>
      </c>
      <c r="C886" s="23"/>
      <c r="D886" s="69" t="s">
        <v>243</v>
      </c>
      <c r="E886" s="23"/>
      <c r="F886" s="23">
        <v>885</v>
      </c>
      <c r="G886" s="23">
        <v>21</v>
      </c>
    </row>
    <row r="887" spans="1:7" x14ac:dyDescent="0.25">
      <c r="A887" s="196">
        <v>886</v>
      </c>
      <c r="B887" s="197">
        <v>0.24784546347611799</v>
      </c>
      <c r="C887" s="23"/>
      <c r="D887" s="69" t="s">
        <v>243</v>
      </c>
      <c r="E887" s="23"/>
      <c r="F887" s="23">
        <v>886</v>
      </c>
      <c r="G887" s="23">
        <v>9</v>
      </c>
    </row>
    <row r="888" spans="1:7" x14ac:dyDescent="0.25">
      <c r="A888" s="196">
        <v>887</v>
      </c>
      <c r="B888" s="197">
        <v>0.25662472599550201</v>
      </c>
      <c r="C888" s="23"/>
      <c r="D888" s="69" t="s">
        <v>243</v>
      </c>
      <c r="E888" s="23"/>
      <c r="F888" s="23">
        <v>887</v>
      </c>
      <c r="G888" s="23">
        <v>22</v>
      </c>
    </row>
    <row r="889" spans="1:7" x14ac:dyDescent="0.25">
      <c r="A889" s="196">
        <v>888</v>
      </c>
      <c r="B889" s="197">
        <v>0.25662439842984702</v>
      </c>
      <c r="C889" s="23"/>
      <c r="D889" s="69" t="s">
        <v>243</v>
      </c>
      <c r="E889" s="23"/>
      <c r="F889" s="23">
        <v>888</v>
      </c>
      <c r="G889" s="23">
        <v>13</v>
      </c>
    </row>
    <row r="890" spans="1:7" x14ac:dyDescent="0.25">
      <c r="A890" s="196">
        <v>889</v>
      </c>
      <c r="B890" s="197">
        <v>0.25662376849941598</v>
      </c>
      <c r="C890" s="23"/>
      <c r="D890" s="69" t="s">
        <v>243</v>
      </c>
      <c r="E890" s="23"/>
      <c r="F890" s="23">
        <v>889</v>
      </c>
      <c r="G890" s="23">
        <v>25</v>
      </c>
    </row>
    <row r="891" spans="1:7" x14ac:dyDescent="0.25">
      <c r="A891" s="196">
        <v>890</v>
      </c>
      <c r="B891" s="197">
        <v>0.25662349133149298</v>
      </c>
      <c r="C891" s="23"/>
      <c r="D891" s="69" t="s">
        <v>243</v>
      </c>
      <c r="E891" s="23"/>
      <c r="F891" s="23">
        <v>890</v>
      </c>
      <c r="G891" s="23">
        <v>11</v>
      </c>
    </row>
    <row r="892" spans="1:7" x14ac:dyDescent="0.25">
      <c r="A892" s="196">
        <v>891</v>
      </c>
      <c r="B892" s="197">
        <v>0.26105939533210598</v>
      </c>
      <c r="C892" s="23"/>
      <c r="D892" s="69" t="s">
        <v>243</v>
      </c>
      <c r="E892" s="23"/>
      <c r="F892" s="23">
        <v>891</v>
      </c>
      <c r="G892" s="23">
        <v>7</v>
      </c>
    </row>
    <row r="893" spans="1:7" x14ac:dyDescent="0.25">
      <c r="A893" s="196">
        <v>892</v>
      </c>
      <c r="B893" s="197">
        <v>0.26105887228408098</v>
      </c>
      <c r="C893" s="23"/>
      <c r="D893" s="69" t="s">
        <v>243</v>
      </c>
      <c r="E893" s="23"/>
      <c r="F893" s="23">
        <v>892</v>
      </c>
      <c r="G893" s="23">
        <v>20</v>
      </c>
    </row>
    <row r="894" spans="1:7" x14ac:dyDescent="0.25">
      <c r="A894" s="196">
        <v>893</v>
      </c>
      <c r="B894" s="197">
        <v>0.26105863691349301</v>
      </c>
      <c r="C894" s="23"/>
      <c r="D894" s="69" t="s">
        <v>243</v>
      </c>
      <c r="E894" s="23"/>
      <c r="F894" s="23">
        <v>893</v>
      </c>
      <c r="G894" s="23">
        <v>9</v>
      </c>
    </row>
    <row r="895" spans="1:7" x14ac:dyDescent="0.25">
      <c r="A895" s="196">
        <v>894</v>
      </c>
      <c r="B895" s="197">
        <v>0.27815542366986401</v>
      </c>
      <c r="C895" s="23"/>
      <c r="D895" s="69" t="s">
        <v>243</v>
      </c>
      <c r="E895" s="23"/>
      <c r="F895" s="23">
        <v>894</v>
      </c>
      <c r="G895" s="23">
        <v>19</v>
      </c>
    </row>
    <row r="896" spans="1:7" x14ac:dyDescent="0.25">
      <c r="A896" s="196">
        <v>895</v>
      </c>
      <c r="B896" s="197">
        <v>0.28919619094799098</v>
      </c>
      <c r="C896" s="23"/>
      <c r="D896" s="69" t="s">
        <v>243</v>
      </c>
      <c r="E896" s="23"/>
      <c r="F896" s="23">
        <v>895</v>
      </c>
      <c r="G896" s="23">
        <v>3</v>
      </c>
    </row>
    <row r="897" spans="1:7" x14ac:dyDescent="0.25">
      <c r="A897" s="196">
        <v>896</v>
      </c>
      <c r="B897" s="197">
        <v>0.29612736326883199</v>
      </c>
      <c r="C897" s="23"/>
      <c r="D897" s="69" t="s">
        <v>243</v>
      </c>
      <c r="E897" s="23"/>
      <c r="F897" s="23">
        <v>896</v>
      </c>
      <c r="G897" s="23">
        <v>5</v>
      </c>
    </row>
    <row r="898" spans="1:7" x14ac:dyDescent="0.25">
      <c r="A898" s="196">
        <v>897</v>
      </c>
      <c r="B898" s="197">
        <v>0.30440782176529801</v>
      </c>
      <c r="C898" s="23"/>
      <c r="D898" s="69" t="s">
        <v>243</v>
      </c>
      <c r="E898" s="23"/>
      <c r="F898" s="23">
        <v>897</v>
      </c>
      <c r="G898" s="23">
        <v>5</v>
      </c>
    </row>
    <row r="899" spans="1:7" x14ac:dyDescent="0.25">
      <c r="A899" s="196">
        <v>898</v>
      </c>
      <c r="B899" s="197">
        <v>0.30440698044442499</v>
      </c>
      <c r="C899" s="23"/>
      <c r="D899" s="69" t="s">
        <v>243</v>
      </c>
      <c r="E899" s="23"/>
      <c r="F899" s="23">
        <v>898</v>
      </c>
      <c r="G899" s="23">
        <v>23</v>
      </c>
    </row>
    <row r="900" spans="1:7" x14ac:dyDescent="0.25">
      <c r="A900" s="196">
        <v>899</v>
      </c>
      <c r="B900" s="197">
        <v>0.30440661465491298</v>
      </c>
      <c r="C900" s="23"/>
      <c r="D900" s="69" t="s">
        <v>243</v>
      </c>
      <c r="E900" s="23"/>
      <c r="F900" s="23">
        <v>899</v>
      </c>
      <c r="G900" s="23">
        <v>10</v>
      </c>
    </row>
    <row r="901" spans="1:7" x14ac:dyDescent="0.25">
      <c r="A901" s="196">
        <v>900</v>
      </c>
      <c r="B901" s="197">
        <v>0.14993932499962101</v>
      </c>
      <c r="C901" s="23"/>
      <c r="D901" s="69" t="s">
        <v>243</v>
      </c>
      <c r="E901" s="23"/>
      <c r="F901" s="23">
        <v>900</v>
      </c>
      <c r="G901" s="23">
        <v>21</v>
      </c>
    </row>
    <row r="902" spans="1:7" x14ac:dyDescent="0.25">
      <c r="A902" s="196">
        <v>901</v>
      </c>
      <c r="B902" s="197">
        <v>0.16056720144233799</v>
      </c>
      <c r="C902" s="23"/>
      <c r="D902" s="69" t="s">
        <v>243</v>
      </c>
      <c r="E902" s="23"/>
      <c r="F902" s="23">
        <v>901</v>
      </c>
      <c r="G902" s="23">
        <v>11</v>
      </c>
    </row>
    <row r="903" spans="1:7" x14ac:dyDescent="0.25">
      <c r="A903" s="196">
        <v>902</v>
      </c>
      <c r="B903" s="197">
        <v>0.20133927882521299</v>
      </c>
      <c r="C903" s="23"/>
      <c r="D903" s="69" t="s">
        <v>243</v>
      </c>
      <c r="E903" s="23"/>
      <c r="F903" s="23">
        <v>902</v>
      </c>
      <c r="G903" s="23">
        <v>14</v>
      </c>
    </row>
    <row r="904" spans="1:7" x14ac:dyDescent="0.25">
      <c r="A904" s="196">
        <v>903</v>
      </c>
      <c r="B904" s="197">
        <v>0.21976711156408299</v>
      </c>
      <c r="C904" s="23"/>
      <c r="D904" s="69" t="s">
        <v>243</v>
      </c>
      <c r="E904" s="23"/>
      <c r="F904" s="23">
        <v>903</v>
      </c>
      <c r="G904" s="23">
        <v>7</v>
      </c>
    </row>
    <row r="905" spans="1:7" x14ac:dyDescent="0.25">
      <c r="A905" s="196">
        <v>904</v>
      </c>
      <c r="B905" s="197">
        <v>0.21976700340494501</v>
      </c>
      <c r="C905" s="23"/>
      <c r="D905" s="69" t="s">
        <v>243</v>
      </c>
      <c r="E905" s="23"/>
      <c r="F905" s="23">
        <v>904</v>
      </c>
      <c r="G905" s="23">
        <v>6</v>
      </c>
    </row>
    <row r="906" spans="1:7" x14ac:dyDescent="0.25">
      <c r="A906" s="196">
        <v>905</v>
      </c>
      <c r="B906" s="197">
        <v>0.231318900392984</v>
      </c>
      <c r="C906" s="23"/>
      <c r="D906" s="69" t="s">
        <v>243</v>
      </c>
      <c r="E906" s="23"/>
      <c r="F906" s="23">
        <v>905</v>
      </c>
      <c r="G906" s="23">
        <v>11</v>
      </c>
    </row>
    <row r="907" spans="1:7" x14ac:dyDescent="0.25">
      <c r="A907" s="196">
        <v>906</v>
      </c>
      <c r="B907" s="197">
        <v>1.59732554954546E-2</v>
      </c>
      <c r="C907" s="23"/>
      <c r="D907" s="69" t="s">
        <v>243</v>
      </c>
      <c r="E907" s="23"/>
      <c r="F907" s="23">
        <v>906</v>
      </c>
      <c r="G907" s="23">
        <v>17</v>
      </c>
    </row>
    <row r="908" spans="1:7" x14ac:dyDescent="0.25">
      <c r="A908" s="196">
        <v>907</v>
      </c>
      <c r="B908" s="197">
        <v>3.0464206443069498E-2</v>
      </c>
      <c r="C908" s="23"/>
      <c r="D908" s="69" t="s">
        <v>243</v>
      </c>
      <c r="E908" s="23"/>
      <c r="F908" s="23">
        <v>907</v>
      </c>
      <c r="G908" s="23">
        <v>8</v>
      </c>
    </row>
    <row r="909" spans="1:7" x14ac:dyDescent="0.25">
      <c r="A909" s="196">
        <v>908</v>
      </c>
      <c r="B909" s="197">
        <v>3.78575409720356E-2</v>
      </c>
      <c r="C909" s="23"/>
      <c r="D909" s="69" t="s">
        <v>243</v>
      </c>
      <c r="E909" s="23"/>
      <c r="F909" s="23">
        <v>908</v>
      </c>
      <c r="G909" s="23">
        <v>18</v>
      </c>
    </row>
    <row r="910" spans="1:7" x14ac:dyDescent="0.25">
      <c r="A910" s="196">
        <v>909</v>
      </c>
      <c r="B910" s="197">
        <v>4.8947546627391599E-2</v>
      </c>
      <c r="C910" s="23"/>
      <c r="D910" s="69" t="s">
        <v>243</v>
      </c>
      <c r="E910" s="23"/>
      <c r="F910" s="23">
        <v>909</v>
      </c>
      <c r="G910" s="23">
        <v>8</v>
      </c>
    </row>
    <row r="911" spans="1:7" x14ac:dyDescent="0.25">
      <c r="A911" s="196">
        <v>910</v>
      </c>
      <c r="B911" s="197">
        <v>5.9113365233161803E-2</v>
      </c>
      <c r="C911" s="23"/>
      <c r="D911" s="69" t="s">
        <v>243</v>
      </c>
      <c r="E911" s="23"/>
      <c r="F911" s="23">
        <v>910</v>
      </c>
      <c r="G911" s="23">
        <v>21</v>
      </c>
    </row>
    <row r="912" spans="1:7" x14ac:dyDescent="0.25">
      <c r="A912" s="196">
        <v>911</v>
      </c>
      <c r="B912" s="197">
        <v>6.9272078569091594E-2</v>
      </c>
      <c r="C912" s="23"/>
      <c r="D912" s="69" t="s">
        <v>243</v>
      </c>
      <c r="E912" s="23"/>
      <c r="F912" s="23">
        <v>911</v>
      </c>
      <c r="G912" s="23">
        <v>25</v>
      </c>
    </row>
    <row r="913" spans="1:7" x14ac:dyDescent="0.25">
      <c r="A913" s="196">
        <v>912</v>
      </c>
      <c r="B913" s="197">
        <v>8.0256891909258596E-2</v>
      </c>
      <c r="C913" s="23"/>
      <c r="D913" s="69" t="s">
        <v>243</v>
      </c>
      <c r="E913" s="23"/>
      <c r="F913" s="23">
        <v>912</v>
      </c>
      <c r="G913" s="23">
        <v>24</v>
      </c>
    </row>
    <row r="914" spans="1:7" x14ac:dyDescent="0.25">
      <c r="A914" s="196">
        <v>913</v>
      </c>
      <c r="B914" s="197">
        <v>8.0256872327604006E-2</v>
      </c>
      <c r="C914" s="23"/>
      <c r="D914" s="69" t="s">
        <v>243</v>
      </c>
      <c r="E914" s="23"/>
      <c r="F914" s="23">
        <v>913</v>
      </c>
      <c r="G914" s="23">
        <v>9</v>
      </c>
    </row>
    <row r="915" spans="1:7" x14ac:dyDescent="0.25">
      <c r="A915" s="196">
        <v>914</v>
      </c>
      <c r="B915" s="197">
        <v>8.0256828812867304E-2</v>
      </c>
      <c r="C915" s="23"/>
      <c r="D915" s="69" t="s">
        <v>243</v>
      </c>
      <c r="E915" s="23"/>
      <c r="F915" s="23">
        <v>914</v>
      </c>
      <c r="G915" s="23">
        <v>20</v>
      </c>
    </row>
    <row r="916" spans="1:7" x14ac:dyDescent="0.25">
      <c r="A916" s="196">
        <v>915</v>
      </c>
      <c r="B916" s="197">
        <v>8.6079065473034802E-2</v>
      </c>
      <c r="C916" s="23"/>
      <c r="D916" s="69" t="s">
        <v>243</v>
      </c>
      <c r="E916" s="23"/>
      <c r="F916" s="23">
        <v>915</v>
      </c>
      <c r="G916" s="23">
        <v>25</v>
      </c>
    </row>
    <row r="917" spans="1:7" x14ac:dyDescent="0.25">
      <c r="A917" s="196">
        <v>916</v>
      </c>
      <c r="B917" s="197">
        <v>8.6079037820974397E-2</v>
      </c>
      <c r="C917" s="23"/>
      <c r="D917" s="69" t="s">
        <v>243</v>
      </c>
      <c r="E917" s="23"/>
      <c r="F917" s="23">
        <v>916</v>
      </c>
      <c r="G917" s="23">
        <v>11</v>
      </c>
    </row>
    <row r="918" spans="1:7" x14ac:dyDescent="0.25">
      <c r="A918" s="196">
        <v>917</v>
      </c>
      <c r="B918" s="197">
        <v>9.1161938588859903E-2</v>
      </c>
      <c r="C918" s="23"/>
      <c r="D918" s="69" t="s">
        <v>243</v>
      </c>
      <c r="E918" s="23"/>
      <c r="F918" s="23">
        <v>917</v>
      </c>
      <c r="G918" s="23">
        <v>19</v>
      </c>
    </row>
    <row r="919" spans="1:7" x14ac:dyDescent="0.25">
      <c r="A919" s="196">
        <v>918</v>
      </c>
      <c r="B919" s="197">
        <v>0.10040357533559199</v>
      </c>
      <c r="C919" s="23"/>
      <c r="D919" s="69" t="s">
        <v>243</v>
      </c>
      <c r="E919" s="23"/>
      <c r="F919" s="23">
        <v>918</v>
      </c>
      <c r="G919" s="23">
        <v>27</v>
      </c>
    </row>
    <row r="920" spans="1:7" x14ac:dyDescent="0.25">
      <c r="A920" s="196">
        <v>919</v>
      </c>
      <c r="B920" s="197">
        <v>0.10040355113808599</v>
      </c>
      <c r="C920" s="23"/>
      <c r="D920" s="69" t="s">
        <v>243</v>
      </c>
      <c r="E920" s="23"/>
      <c r="F920" s="23">
        <v>919</v>
      </c>
      <c r="G920" s="23">
        <v>7</v>
      </c>
    </row>
    <row r="921" spans="1:7" x14ac:dyDescent="0.25">
      <c r="A921" s="196">
        <v>920</v>
      </c>
      <c r="B921" s="197">
        <v>2.6601322837341301E-2</v>
      </c>
      <c r="C921" s="23"/>
      <c r="D921" s="69" t="s">
        <v>243</v>
      </c>
      <c r="E921" s="23"/>
      <c r="F921" s="23">
        <v>920</v>
      </c>
      <c r="G921" s="23">
        <v>13</v>
      </c>
    </row>
    <row r="922" spans="1:7" x14ac:dyDescent="0.25">
      <c r="A922" s="196">
        <v>921</v>
      </c>
      <c r="B922" s="197">
        <v>2.6601321461037299E-2</v>
      </c>
      <c r="C922" s="23"/>
      <c r="D922" s="69" t="s">
        <v>243</v>
      </c>
      <c r="E922" s="23"/>
      <c r="F922" s="23">
        <v>921</v>
      </c>
      <c r="G922" s="23">
        <v>6</v>
      </c>
    </row>
    <row r="923" spans="1:7" x14ac:dyDescent="0.25">
      <c r="A923" s="196">
        <v>922</v>
      </c>
      <c r="B923" s="197">
        <v>2.6601318249662099E-2</v>
      </c>
      <c r="C923" s="23"/>
      <c r="D923" s="69" t="s">
        <v>243</v>
      </c>
      <c r="E923" s="23"/>
      <c r="F923" s="23">
        <v>922</v>
      </c>
      <c r="G923" s="23">
        <v>14</v>
      </c>
    </row>
    <row r="924" spans="1:7" x14ac:dyDescent="0.25">
      <c r="A924" s="196">
        <v>923</v>
      </c>
      <c r="B924" s="197">
        <v>5.1273328371053299E-2</v>
      </c>
      <c r="C924" s="23"/>
      <c r="D924" s="69" t="s">
        <v>243</v>
      </c>
      <c r="E924" s="23"/>
      <c r="F924" s="23">
        <v>923</v>
      </c>
      <c r="G924" s="23">
        <v>13</v>
      </c>
    </row>
    <row r="925" spans="1:7" x14ac:dyDescent="0.25">
      <c r="A925" s="196">
        <v>924</v>
      </c>
      <c r="B925" s="197">
        <v>5.3583815311418599E-2</v>
      </c>
      <c r="C925" s="23"/>
      <c r="D925" s="69" t="s">
        <v>243</v>
      </c>
      <c r="E925" s="23"/>
      <c r="F925" s="23">
        <v>924</v>
      </c>
      <c r="G925" s="23">
        <v>2</v>
      </c>
    </row>
    <row r="926" spans="1:7" x14ac:dyDescent="0.25">
      <c r="A926" s="196">
        <v>925</v>
      </c>
      <c r="B926" s="197">
        <v>0.12535529496987199</v>
      </c>
      <c r="C926" s="23"/>
      <c r="D926" s="69" t="s">
        <v>243</v>
      </c>
      <c r="E926" s="23"/>
      <c r="F926" s="23">
        <v>925</v>
      </c>
      <c r="G926" s="23">
        <v>19</v>
      </c>
    </row>
    <row r="927" spans="1:7" x14ac:dyDescent="0.25">
      <c r="A927" s="196">
        <v>926</v>
      </c>
      <c r="B927" s="197">
        <v>0.14122647032601501</v>
      </c>
      <c r="C927" s="23"/>
      <c r="D927" s="69" t="s">
        <v>243</v>
      </c>
      <c r="E927" s="23"/>
      <c r="F927" s="23">
        <v>926</v>
      </c>
      <c r="G927" s="23">
        <v>19</v>
      </c>
    </row>
    <row r="928" spans="1:7" x14ac:dyDescent="0.25">
      <c r="A928" s="196">
        <v>927</v>
      </c>
      <c r="B928" s="197">
        <v>0.14538513430741801</v>
      </c>
      <c r="C928" s="23"/>
      <c r="D928" s="69" t="s">
        <v>243</v>
      </c>
      <c r="E928" s="23"/>
      <c r="F928" s="23">
        <v>927</v>
      </c>
      <c r="G928" s="23">
        <v>21</v>
      </c>
    </row>
    <row r="929" spans="1:7" x14ac:dyDescent="0.25">
      <c r="A929" s="196">
        <v>928</v>
      </c>
      <c r="B929" s="197">
        <v>0.153240601776896</v>
      </c>
      <c r="C929" s="23"/>
      <c r="D929" s="69" t="s">
        <v>243</v>
      </c>
      <c r="E929" s="23"/>
      <c r="F929" s="23">
        <v>928</v>
      </c>
      <c r="G929" s="23">
        <v>9</v>
      </c>
    </row>
    <row r="930" spans="1:7" x14ac:dyDescent="0.25">
      <c r="A930" s="196">
        <v>929</v>
      </c>
      <c r="B930" s="197">
        <v>0.16017167484884401</v>
      </c>
      <c r="C930" s="23"/>
      <c r="D930" s="69" t="s">
        <v>243</v>
      </c>
      <c r="E930" s="23"/>
      <c r="F930" s="23">
        <v>929</v>
      </c>
      <c r="G930" s="23">
        <v>31</v>
      </c>
    </row>
    <row r="931" spans="1:7" x14ac:dyDescent="0.25">
      <c r="A931" s="196">
        <v>930</v>
      </c>
      <c r="B931" s="197">
        <v>-1.63315171748756E-2</v>
      </c>
      <c r="C931" s="23"/>
      <c r="D931" s="69" t="s">
        <v>243</v>
      </c>
      <c r="E931" s="23"/>
      <c r="F931" s="23">
        <v>930</v>
      </c>
      <c r="G931" s="23">
        <v>16</v>
      </c>
    </row>
    <row r="932" spans="1:7" x14ac:dyDescent="0.25">
      <c r="A932" s="196">
        <v>931</v>
      </c>
      <c r="B932" s="197">
        <v>-1.6331518547079801E-2</v>
      </c>
      <c r="C932" s="23"/>
      <c r="D932" s="69" t="s">
        <v>243</v>
      </c>
      <c r="E932" s="23"/>
      <c r="F932" s="23">
        <v>931</v>
      </c>
      <c r="G932" s="23">
        <v>16</v>
      </c>
    </row>
    <row r="933" spans="1:7" x14ac:dyDescent="0.25">
      <c r="A933" s="196">
        <v>932</v>
      </c>
      <c r="B933" s="197">
        <v>-1.21726383193787E-2</v>
      </c>
      <c r="C933" s="23"/>
      <c r="D933" s="69" t="s">
        <v>243</v>
      </c>
      <c r="E933" s="23"/>
      <c r="F933" s="23">
        <v>932</v>
      </c>
      <c r="G933" s="23">
        <v>5</v>
      </c>
    </row>
    <row r="934" spans="1:7" x14ac:dyDescent="0.25">
      <c r="A934" s="196">
        <v>933</v>
      </c>
      <c r="B934" s="197">
        <v>-8.0137578141417001E-3</v>
      </c>
      <c r="C934" s="23"/>
      <c r="D934" s="69" t="s">
        <v>243</v>
      </c>
      <c r="E934" s="23"/>
      <c r="F934" s="23">
        <v>933</v>
      </c>
      <c r="G934" s="23">
        <v>2</v>
      </c>
    </row>
    <row r="935" spans="1:7" x14ac:dyDescent="0.25">
      <c r="A935" s="196">
        <v>934</v>
      </c>
      <c r="B935" s="197">
        <v>1.6902968383486099E-3</v>
      </c>
      <c r="C935" s="23"/>
      <c r="D935" s="69" t="s">
        <v>243</v>
      </c>
      <c r="E935" s="23"/>
      <c r="F935" s="23">
        <v>934</v>
      </c>
      <c r="G935" s="23">
        <v>7</v>
      </c>
    </row>
    <row r="936" spans="1:7" x14ac:dyDescent="0.25">
      <c r="A936" s="196">
        <v>935</v>
      </c>
      <c r="B936" s="197">
        <v>2.5220728665166199E-3</v>
      </c>
      <c r="C936" s="23"/>
      <c r="D936" s="69" t="s">
        <v>243</v>
      </c>
      <c r="E936" s="23"/>
      <c r="F936" s="23">
        <v>935</v>
      </c>
      <c r="G936" s="23">
        <v>41</v>
      </c>
    </row>
    <row r="937" spans="1:7" x14ac:dyDescent="0.25">
      <c r="A937" s="196">
        <v>936</v>
      </c>
      <c r="B937" s="197">
        <v>8.9914418087714797E-3</v>
      </c>
      <c r="C937" s="23"/>
      <c r="D937" s="69" t="s">
        <v>243</v>
      </c>
      <c r="E937" s="23"/>
      <c r="F937" s="23">
        <v>936</v>
      </c>
      <c r="G937" s="23">
        <v>23</v>
      </c>
    </row>
    <row r="938" spans="1:7" x14ac:dyDescent="0.25">
      <c r="A938" s="196">
        <v>937</v>
      </c>
      <c r="B938" s="197">
        <v>2.78582750604736E-2</v>
      </c>
      <c r="C938" s="23"/>
      <c r="D938" s="69" t="s">
        <v>243</v>
      </c>
      <c r="E938" s="23"/>
      <c r="F938" s="23">
        <v>937</v>
      </c>
      <c r="G938" s="23">
        <v>14</v>
      </c>
    </row>
    <row r="939" spans="1:7" x14ac:dyDescent="0.25">
      <c r="A939" s="196">
        <v>938</v>
      </c>
      <c r="B939" s="197">
        <v>4.2349647670526798E-2</v>
      </c>
      <c r="C939" s="23"/>
      <c r="D939" s="69" t="s">
        <v>243</v>
      </c>
      <c r="E939" s="23"/>
      <c r="F939" s="23">
        <v>938</v>
      </c>
      <c r="G939" s="23">
        <v>21</v>
      </c>
    </row>
    <row r="940" spans="1:7" x14ac:dyDescent="0.25">
      <c r="A940" s="196">
        <v>939</v>
      </c>
      <c r="B940" s="197">
        <v>5.0667391754499802E-2</v>
      </c>
      <c r="C940" s="23"/>
      <c r="D940" s="69" t="s">
        <v>243</v>
      </c>
      <c r="E940" s="23"/>
      <c r="F940" s="23">
        <v>939</v>
      </c>
      <c r="G940" s="23">
        <v>15</v>
      </c>
    </row>
    <row r="941" spans="1:7" x14ac:dyDescent="0.25">
      <c r="A941" s="196">
        <v>940</v>
      </c>
      <c r="B941" s="197">
        <v>5.0667386667260401E-2</v>
      </c>
      <c r="C941" s="23"/>
      <c r="D941" s="69" t="s">
        <v>243</v>
      </c>
      <c r="E941" s="23"/>
      <c r="F941" s="23">
        <v>940</v>
      </c>
      <c r="G941" s="23">
        <v>6</v>
      </c>
    </row>
    <row r="942" spans="1:7" x14ac:dyDescent="0.25">
      <c r="A942" s="196">
        <v>941</v>
      </c>
      <c r="B942" s="197">
        <v>5.06673798842769E-2</v>
      </c>
      <c r="C942" s="23"/>
      <c r="D942" s="69" t="s">
        <v>243</v>
      </c>
      <c r="E942" s="23"/>
      <c r="F942" s="23">
        <v>941</v>
      </c>
      <c r="G942" s="23">
        <v>8</v>
      </c>
    </row>
    <row r="943" spans="1:7" x14ac:dyDescent="0.25">
      <c r="A943" s="196">
        <v>942</v>
      </c>
      <c r="B943" s="197">
        <v>5.6212540010110702E-2</v>
      </c>
      <c r="C943" s="23"/>
      <c r="D943" s="69" t="s">
        <v>243</v>
      </c>
      <c r="E943" s="23"/>
      <c r="F943" s="23">
        <v>942</v>
      </c>
      <c r="G943" s="23">
        <v>8</v>
      </c>
    </row>
    <row r="944" spans="1:7" x14ac:dyDescent="0.25">
      <c r="A944" s="196">
        <v>943</v>
      </c>
      <c r="B944" s="197">
        <v>6.3606092872025205E-2</v>
      </c>
      <c r="C944" s="23"/>
      <c r="D944" s="69" t="s">
        <v>243</v>
      </c>
      <c r="E944" s="23"/>
      <c r="F944" s="23">
        <v>943</v>
      </c>
      <c r="G944" s="23">
        <v>3</v>
      </c>
    </row>
    <row r="945" spans="1:7" x14ac:dyDescent="0.25">
      <c r="A945" s="196">
        <v>944</v>
      </c>
      <c r="B945" s="197">
        <v>6.3606086124516306E-2</v>
      </c>
      <c r="C945" s="23"/>
      <c r="D945" s="69" t="s">
        <v>243</v>
      </c>
      <c r="E945" s="23"/>
      <c r="F945" s="23">
        <v>944</v>
      </c>
      <c r="G945" s="23">
        <v>5</v>
      </c>
    </row>
    <row r="946" spans="1:7" x14ac:dyDescent="0.25">
      <c r="A946" s="196">
        <v>945</v>
      </c>
      <c r="B946" s="197">
        <v>1.8866927788881899E-2</v>
      </c>
      <c r="C946" s="23"/>
      <c r="D946" s="69" t="s">
        <v>243</v>
      </c>
      <c r="E946" s="23"/>
      <c r="F946" s="23">
        <v>945</v>
      </c>
      <c r="G946" s="23">
        <v>9</v>
      </c>
    </row>
    <row r="947" spans="1:7" x14ac:dyDescent="0.25">
      <c r="A947" s="196">
        <v>946</v>
      </c>
      <c r="B947" s="197">
        <v>3.88789330023648E-2</v>
      </c>
      <c r="C947" s="23"/>
      <c r="D947" s="69" t="s">
        <v>243</v>
      </c>
      <c r="E947" s="23"/>
      <c r="F947" s="23">
        <v>946</v>
      </c>
      <c r="G947" s="23">
        <v>13</v>
      </c>
    </row>
    <row r="948" spans="1:7" x14ac:dyDescent="0.25">
      <c r="A948" s="196">
        <v>947</v>
      </c>
      <c r="B948" s="197">
        <v>3.8878927065890502E-2</v>
      </c>
      <c r="C948" s="23"/>
      <c r="D948" s="69" t="s">
        <v>243</v>
      </c>
      <c r="E948" s="23"/>
      <c r="F948" s="23">
        <v>947</v>
      </c>
      <c r="G948" s="23">
        <v>12</v>
      </c>
    </row>
    <row r="949" spans="1:7" x14ac:dyDescent="0.25">
      <c r="A949" s="196">
        <v>948</v>
      </c>
      <c r="B949" s="197">
        <v>4.62725166171098E-2</v>
      </c>
      <c r="C949" s="23"/>
      <c r="D949" s="69" t="s">
        <v>243</v>
      </c>
      <c r="E949" s="23"/>
      <c r="F949" s="23">
        <v>948</v>
      </c>
      <c r="G949" s="23">
        <v>12</v>
      </c>
    </row>
    <row r="950" spans="1:7" x14ac:dyDescent="0.25">
      <c r="A950" s="196">
        <v>949</v>
      </c>
      <c r="B950" s="197">
        <v>5.5976599760294898E-2</v>
      </c>
      <c r="C950" s="23"/>
      <c r="D950" s="69" t="s">
        <v>243</v>
      </c>
      <c r="E950" s="23"/>
      <c r="F950" s="23">
        <v>949</v>
      </c>
      <c r="G950" s="23">
        <v>12</v>
      </c>
    </row>
    <row r="951" spans="1:7" x14ac:dyDescent="0.25">
      <c r="A951" s="196">
        <v>950</v>
      </c>
      <c r="B951" s="197">
        <v>0</v>
      </c>
      <c r="C951" s="23"/>
      <c r="D951" s="23" t="s">
        <v>244</v>
      </c>
      <c r="E951" s="23"/>
      <c r="F951" s="23">
        <v>950</v>
      </c>
      <c r="G951" s="23">
        <v>13</v>
      </c>
    </row>
    <row r="952" spans="1:7" x14ac:dyDescent="0.25">
      <c r="A952" s="196">
        <v>951</v>
      </c>
      <c r="B952" s="197">
        <v>6.0073065332125397E-3</v>
      </c>
      <c r="C952" s="23"/>
      <c r="D952" s="69" t="s">
        <v>243</v>
      </c>
      <c r="E952" s="23"/>
      <c r="F952" s="23">
        <v>951</v>
      </c>
      <c r="G952" s="23">
        <v>12</v>
      </c>
    </row>
    <row r="953" spans="1:7" x14ac:dyDescent="0.25">
      <c r="A953" s="196">
        <v>952</v>
      </c>
      <c r="B953" s="197">
        <v>1.66356170230345E-2</v>
      </c>
      <c r="C953" s="23"/>
      <c r="D953" s="69" t="s">
        <v>243</v>
      </c>
      <c r="E953" s="23"/>
      <c r="F953" s="23">
        <v>952</v>
      </c>
      <c r="G953" s="23">
        <v>12</v>
      </c>
    </row>
    <row r="954" spans="1:7" x14ac:dyDescent="0.25">
      <c r="A954" s="196">
        <v>953</v>
      </c>
      <c r="B954" s="197">
        <v>2.07945194639623E-2</v>
      </c>
      <c r="C954" s="23"/>
      <c r="D954" s="69" t="s">
        <v>243</v>
      </c>
      <c r="E954" s="23"/>
      <c r="F954" s="23">
        <v>953</v>
      </c>
      <c r="G954" s="23">
        <v>13</v>
      </c>
    </row>
    <row r="955" spans="1:7" x14ac:dyDescent="0.25">
      <c r="A955" s="196">
        <v>954</v>
      </c>
      <c r="B955" s="197">
        <v>3.04986249173365E-2</v>
      </c>
      <c r="C955" s="23"/>
      <c r="D955" s="69" t="s">
        <v>243</v>
      </c>
      <c r="E955" s="23"/>
      <c r="F955" s="23">
        <v>954</v>
      </c>
      <c r="G955" s="23">
        <v>12</v>
      </c>
    </row>
    <row r="956" spans="1:7" x14ac:dyDescent="0.25">
      <c r="A956" s="196">
        <v>955</v>
      </c>
      <c r="B956" s="197">
        <v>6.23707299534953E-3</v>
      </c>
      <c r="C956" s="23"/>
      <c r="D956" s="69" t="s">
        <v>243</v>
      </c>
      <c r="E956" s="23"/>
      <c r="F956" s="23">
        <v>955</v>
      </c>
      <c r="G956" s="23">
        <v>18</v>
      </c>
    </row>
    <row r="957" spans="1:7" x14ac:dyDescent="0.25">
      <c r="A957" s="196">
        <v>956</v>
      </c>
      <c r="B957" s="197">
        <v>1.7327483500763002E-2</v>
      </c>
      <c r="C957" s="23"/>
      <c r="D957" s="69" t="s">
        <v>243</v>
      </c>
      <c r="E957" s="23"/>
      <c r="F957" s="23">
        <v>956</v>
      </c>
      <c r="G957" s="23">
        <v>15</v>
      </c>
    </row>
    <row r="958" spans="1:7" x14ac:dyDescent="0.25">
      <c r="A958" s="196">
        <v>957</v>
      </c>
      <c r="B958" s="197">
        <v>2.2410586445040501E-2</v>
      </c>
      <c r="C958" s="23"/>
      <c r="D958" s="69" t="s">
        <v>243</v>
      </c>
      <c r="E958" s="23"/>
      <c r="F958" s="23">
        <v>957</v>
      </c>
      <c r="G958" s="23">
        <v>13</v>
      </c>
    </row>
    <row r="959" spans="1:7" x14ac:dyDescent="0.25">
      <c r="A959" s="196">
        <v>958</v>
      </c>
      <c r="B959" s="197">
        <v>4.9985334861935703E-2</v>
      </c>
      <c r="C959" s="23"/>
      <c r="D959" s="69" t="s">
        <v>243</v>
      </c>
      <c r="E959" s="23"/>
      <c r="F959" s="23">
        <v>958</v>
      </c>
      <c r="G959" s="23">
        <v>19</v>
      </c>
    </row>
    <row r="960" spans="1:7" x14ac:dyDescent="0.25">
      <c r="A960" s="196">
        <v>959</v>
      </c>
      <c r="B960" s="197">
        <v>4.9985320016055997E-2</v>
      </c>
      <c r="C960" s="23"/>
      <c r="D960" s="69" t="s">
        <v>243</v>
      </c>
      <c r="E960" s="23"/>
      <c r="F960" s="23">
        <v>959</v>
      </c>
      <c r="G960" s="23">
        <v>18</v>
      </c>
    </row>
    <row r="961" spans="1:7" x14ac:dyDescent="0.25">
      <c r="A961" s="196">
        <v>960</v>
      </c>
      <c r="B961" s="197">
        <v>4.9985305994959497E-2</v>
      </c>
      <c r="C961" s="23"/>
      <c r="D961" s="69" t="s">
        <v>243</v>
      </c>
      <c r="E961" s="23"/>
      <c r="F961" s="23">
        <v>960</v>
      </c>
      <c r="G961" s="23">
        <v>17</v>
      </c>
    </row>
    <row r="962" spans="1:7" x14ac:dyDescent="0.25">
      <c r="A962" s="196">
        <v>961</v>
      </c>
      <c r="B962" s="197">
        <v>4.99852927986442E-2</v>
      </c>
      <c r="C962" s="23"/>
      <c r="D962" s="69" t="s">
        <v>243</v>
      </c>
      <c r="E962" s="23"/>
      <c r="F962" s="23">
        <v>961</v>
      </c>
      <c r="G962" s="23">
        <v>16</v>
      </c>
    </row>
    <row r="963" spans="1:7" x14ac:dyDescent="0.25">
      <c r="A963" s="196">
        <v>962</v>
      </c>
      <c r="B963" s="197">
        <v>7.2067493631716203E-2</v>
      </c>
      <c r="C963" s="23"/>
      <c r="D963" s="69" t="s">
        <v>243</v>
      </c>
      <c r="E963" s="23"/>
      <c r="F963" s="23">
        <v>962</v>
      </c>
      <c r="G963" s="23">
        <v>7</v>
      </c>
    </row>
    <row r="964" spans="1:7" x14ac:dyDescent="0.25">
      <c r="A964" s="196">
        <v>963</v>
      </c>
      <c r="B964" s="197">
        <v>7.20674709648738E-2</v>
      </c>
      <c r="C964" s="23"/>
      <c r="D964" s="69" t="s">
        <v>243</v>
      </c>
      <c r="E964" s="23"/>
      <c r="F964" s="23">
        <v>963</v>
      </c>
      <c r="G964" s="23">
        <v>13</v>
      </c>
    </row>
    <row r="965" spans="1:7" x14ac:dyDescent="0.25">
      <c r="A965" s="196">
        <v>964</v>
      </c>
      <c r="B965" s="197">
        <v>7.2067450041653602E-2</v>
      </c>
      <c r="C965" s="23"/>
      <c r="D965" s="69" t="s">
        <v>243</v>
      </c>
      <c r="E965" s="23"/>
      <c r="F965" s="23">
        <v>964</v>
      </c>
      <c r="G965" s="23">
        <v>12</v>
      </c>
    </row>
    <row r="966" spans="1:7" x14ac:dyDescent="0.25">
      <c r="A966" s="196">
        <v>965</v>
      </c>
      <c r="B966" s="197">
        <v>7.8536824657326199E-2</v>
      </c>
      <c r="C966" s="23"/>
      <c r="D966" s="69" t="s">
        <v>243</v>
      </c>
      <c r="E966" s="23"/>
      <c r="F966" s="23">
        <v>965</v>
      </c>
      <c r="G966" s="23">
        <v>9</v>
      </c>
    </row>
    <row r="967" spans="1:7" x14ac:dyDescent="0.25">
      <c r="A967" s="196">
        <v>966</v>
      </c>
      <c r="B967" s="197">
        <v>0</v>
      </c>
      <c r="C967" s="23"/>
      <c r="D967" s="23" t="s">
        <v>244</v>
      </c>
      <c r="E967" s="23"/>
      <c r="F967" s="23">
        <v>966</v>
      </c>
      <c r="G967" s="23">
        <v>13</v>
      </c>
    </row>
    <row r="968" spans="1:7" x14ac:dyDescent="0.25">
      <c r="A968" s="196">
        <v>967</v>
      </c>
      <c r="B968" s="197">
        <v>0</v>
      </c>
      <c r="C968" s="23"/>
      <c r="D968" s="23" t="s">
        <v>244</v>
      </c>
      <c r="E968" s="23"/>
      <c r="F968" s="23">
        <v>967</v>
      </c>
      <c r="G968" s="23">
        <v>16</v>
      </c>
    </row>
    <row r="969" spans="1:7" x14ac:dyDescent="0.25">
      <c r="A969" s="196">
        <v>968</v>
      </c>
      <c r="B969" s="197">
        <v>6.4693878901496598E-3</v>
      </c>
      <c r="C969" s="23"/>
      <c r="D969" s="69" t="s">
        <v>243</v>
      </c>
      <c r="E969" s="23"/>
      <c r="F969" s="23">
        <v>968</v>
      </c>
      <c r="G969" s="23">
        <v>8</v>
      </c>
    </row>
    <row r="970" spans="1:7" x14ac:dyDescent="0.25">
      <c r="A970" s="196">
        <v>969</v>
      </c>
      <c r="B970" s="197">
        <v>1.84839645195377E-2</v>
      </c>
      <c r="C970" s="23"/>
      <c r="D970" s="69" t="s">
        <v>243</v>
      </c>
      <c r="E970" s="23"/>
      <c r="F970" s="23">
        <v>969</v>
      </c>
      <c r="G970" s="23">
        <v>8</v>
      </c>
    </row>
    <row r="971" spans="1:7" x14ac:dyDescent="0.25">
      <c r="A971" s="196">
        <v>970</v>
      </c>
      <c r="B971" s="197">
        <v>2.31049544404935E-2</v>
      </c>
      <c r="C971" s="23"/>
      <c r="D971" s="69" t="s">
        <v>243</v>
      </c>
      <c r="E971" s="23"/>
      <c r="F971" s="23">
        <v>970</v>
      </c>
      <c r="G971" s="23">
        <v>7</v>
      </c>
    </row>
    <row r="972" spans="1:7" x14ac:dyDescent="0.25">
      <c r="A972" s="196">
        <v>971</v>
      </c>
      <c r="B972" s="197">
        <v>2.94819196073298E-2</v>
      </c>
      <c r="C972" s="23"/>
      <c r="D972" s="69" t="s">
        <v>243</v>
      </c>
      <c r="E972" s="23"/>
      <c r="F972" s="23">
        <v>971</v>
      </c>
      <c r="G972" s="23">
        <v>8</v>
      </c>
    </row>
    <row r="973" spans="1:7" x14ac:dyDescent="0.25">
      <c r="A973" s="196">
        <v>972</v>
      </c>
      <c r="B973" s="197">
        <v>-8.5949251732339808E-3</v>
      </c>
      <c r="C973" s="23"/>
      <c r="D973" s="69" t="s">
        <v>243</v>
      </c>
      <c r="E973" s="23"/>
      <c r="F973" s="23">
        <v>972</v>
      </c>
      <c r="G973" s="23">
        <v>19</v>
      </c>
    </row>
    <row r="974" spans="1:7" x14ac:dyDescent="0.25">
      <c r="A974" s="196">
        <v>973</v>
      </c>
      <c r="B974" s="197">
        <v>0</v>
      </c>
      <c r="C974" s="23"/>
      <c r="D974" s="23" t="s">
        <v>244</v>
      </c>
      <c r="E974" s="23"/>
      <c r="F974" s="23">
        <v>973</v>
      </c>
      <c r="G974" s="23">
        <v>10</v>
      </c>
    </row>
    <row r="975" spans="1:7" x14ac:dyDescent="0.25">
      <c r="A975" s="196">
        <v>974</v>
      </c>
      <c r="B975" s="197">
        <v>8.7797621852212099E-3</v>
      </c>
      <c r="C975" s="23"/>
      <c r="D975" s="69" t="s">
        <v>243</v>
      </c>
      <c r="E975" s="23"/>
      <c r="F975" s="23">
        <v>974</v>
      </c>
      <c r="G975" s="23">
        <v>14</v>
      </c>
    </row>
    <row r="976" spans="1:7" x14ac:dyDescent="0.25">
      <c r="A976" s="196">
        <v>975</v>
      </c>
      <c r="B976" s="197">
        <v>5.0830201584857104E-3</v>
      </c>
      <c r="C976" s="23"/>
      <c r="D976" s="69" t="s">
        <v>243</v>
      </c>
      <c r="E976" s="23"/>
      <c r="F976" s="23">
        <v>975</v>
      </c>
      <c r="G976" s="23">
        <v>7</v>
      </c>
    </row>
    <row r="977" spans="1:7" x14ac:dyDescent="0.25">
      <c r="A977" s="196">
        <v>976</v>
      </c>
      <c r="B977" s="197">
        <v>1.24765036260077E-2</v>
      </c>
      <c r="C977" s="23"/>
      <c r="D977" s="69" t="s">
        <v>243</v>
      </c>
      <c r="E977" s="23"/>
      <c r="F977" s="23">
        <v>976</v>
      </c>
      <c r="G977" s="23">
        <v>8</v>
      </c>
    </row>
    <row r="978" spans="1:7" x14ac:dyDescent="0.25">
      <c r="A978" s="196">
        <v>977</v>
      </c>
      <c r="B978" s="197">
        <v>1.6173244769219601E-2</v>
      </c>
      <c r="C978" s="23"/>
      <c r="D978" s="69" t="s">
        <v>243</v>
      </c>
      <c r="E978" s="23"/>
      <c r="F978" s="23">
        <v>977</v>
      </c>
      <c r="G978" s="23">
        <v>8</v>
      </c>
    </row>
    <row r="979" spans="1:7" x14ac:dyDescent="0.25">
      <c r="A979" s="196">
        <v>978</v>
      </c>
      <c r="B979" s="197">
        <v>1.6173244096442801E-2</v>
      </c>
      <c r="C979" s="23"/>
      <c r="D979" s="69" t="s">
        <v>243</v>
      </c>
      <c r="E979" s="23"/>
      <c r="F979" s="23">
        <v>978</v>
      </c>
      <c r="G979" s="23">
        <v>8</v>
      </c>
    </row>
    <row r="980" spans="1:7" x14ac:dyDescent="0.25">
      <c r="A980" s="196">
        <v>979</v>
      </c>
      <c r="B980" s="197">
        <v>9.2418482125528403E-4</v>
      </c>
      <c r="C980" s="23"/>
      <c r="D980" s="69" t="s">
        <v>243</v>
      </c>
      <c r="E980" s="23"/>
      <c r="F980" s="23">
        <v>979</v>
      </c>
      <c r="G980" s="23">
        <v>8</v>
      </c>
    </row>
    <row r="981" spans="1:7" x14ac:dyDescent="0.25">
      <c r="A981" s="196">
        <v>980</v>
      </c>
      <c r="B981" s="197">
        <v>9.2418481935623703E-4</v>
      </c>
      <c r="C981" s="23"/>
      <c r="D981" s="69" t="s">
        <v>243</v>
      </c>
      <c r="E981" s="23"/>
      <c r="F981" s="23">
        <v>980</v>
      </c>
      <c r="G981" s="23">
        <v>7</v>
      </c>
    </row>
    <row r="982" spans="1:7" x14ac:dyDescent="0.25">
      <c r="A982" s="196">
        <v>981</v>
      </c>
      <c r="B982" s="197">
        <v>9.2418481745719101E-4</v>
      </c>
      <c r="C982" s="23"/>
      <c r="D982" s="69" t="s">
        <v>243</v>
      </c>
      <c r="E982" s="23"/>
      <c r="F982" s="23">
        <v>981</v>
      </c>
      <c r="G982" s="23">
        <v>7</v>
      </c>
    </row>
    <row r="983" spans="1:7" x14ac:dyDescent="0.25">
      <c r="A983" s="196">
        <v>982</v>
      </c>
      <c r="B983" s="197">
        <v>9.2418481528685299E-4</v>
      </c>
      <c r="C983" s="23"/>
      <c r="D983" s="69" t="s">
        <v>243</v>
      </c>
      <c r="E983" s="23"/>
      <c r="F983" s="23">
        <v>982</v>
      </c>
      <c r="G983" s="23">
        <v>8</v>
      </c>
    </row>
    <row r="984" spans="1:7" x14ac:dyDescent="0.25">
      <c r="A984" s="196">
        <v>983</v>
      </c>
      <c r="B984" s="197">
        <v>-0.21697441050066399</v>
      </c>
      <c r="C984" s="23"/>
      <c r="D984" s="69" t="s">
        <v>243</v>
      </c>
      <c r="E984" s="23"/>
      <c r="F984" s="23">
        <v>983</v>
      </c>
      <c r="G984" s="23">
        <v>6</v>
      </c>
    </row>
    <row r="985" spans="1:7" x14ac:dyDescent="0.25">
      <c r="A985" s="196">
        <v>984</v>
      </c>
      <c r="B985" s="197">
        <v>-0.21697446311565699</v>
      </c>
      <c r="C985" s="23"/>
      <c r="D985" s="69" t="s">
        <v>243</v>
      </c>
      <c r="E985" s="23"/>
      <c r="F985" s="23">
        <v>984</v>
      </c>
      <c r="G985" s="23">
        <v>3</v>
      </c>
    </row>
    <row r="986" spans="1:7" x14ac:dyDescent="0.25">
      <c r="A986" s="196">
        <v>985</v>
      </c>
      <c r="B986" s="197">
        <v>-0.180692255459728</v>
      </c>
      <c r="C986" s="23"/>
      <c r="D986" s="69" t="s">
        <v>243</v>
      </c>
      <c r="E986" s="23"/>
      <c r="F986" s="23">
        <v>985</v>
      </c>
      <c r="G986" s="23">
        <v>20</v>
      </c>
    </row>
    <row r="987" spans="1:7" x14ac:dyDescent="0.25">
      <c r="A987" s="196">
        <v>986</v>
      </c>
      <c r="B987" s="197">
        <v>-0.18069239780670601</v>
      </c>
      <c r="C987" s="23"/>
      <c r="D987" s="69" t="s">
        <v>243</v>
      </c>
      <c r="E987" s="23"/>
      <c r="F987" s="23">
        <v>986</v>
      </c>
      <c r="G987" s="23">
        <v>12</v>
      </c>
    </row>
    <row r="988" spans="1:7" x14ac:dyDescent="0.25">
      <c r="A988" s="196">
        <v>987</v>
      </c>
      <c r="B988" s="197">
        <v>-0.119195407071919</v>
      </c>
      <c r="C988" s="23"/>
      <c r="D988" s="69" t="s">
        <v>243</v>
      </c>
      <c r="E988" s="23"/>
      <c r="F988" s="23">
        <v>987</v>
      </c>
      <c r="G988" s="23">
        <v>24</v>
      </c>
    </row>
    <row r="989" spans="1:7" x14ac:dyDescent="0.25">
      <c r="A989" s="196">
        <v>988</v>
      </c>
      <c r="B989" s="197">
        <v>-7.4205041044057701E-2</v>
      </c>
      <c r="C989" s="23"/>
      <c r="D989" s="69" t="s">
        <v>243</v>
      </c>
      <c r="E989" s="23"/>
      <c r="F989" s="23">
        <v>988</v>
      </c>
      <c r="G989" s="23">
        <v>9</v>
      </c>
    </row>
    <row r="990" spans="1:7" x14ac:dyDescent="0.25">
      <c r="A990" s="196">
        <v>990</v>
      </c>
      <c r="B990" s="197">
        <v>-3.67749318774225E-2</v>
      </c>
      <c r="C990" s="23"/>
      <c r="D990" s="69" t="s">
        <v>243</v>
      </c>
      <c r="E990" s="23"/>
      <c r="F990" s="23">
        <v>990</v>
      </c>
      <c r="G990" s="23">
        <v>19</v>
      </c>
    </row>
    <row r="991" spans="1:7" x14ac:dyDescent="0.25">
      <c r="A991" s="196">
        <v>991</v>
      </c>
      <c r="B991" s="197">
        <v>-1.21027715749334E-2</v>
      </c>
      <c r="C991" s="23"/>
      <c r="D991" s="69" t="s">
        <v>243</v>
      </c>
      <c r="E991" s="23"/>
      <c r="F991" s="23">
        <v>991</v>
      </c>
      <c r="G991" s="23">
        <v>10</v>
      </c>
    </row>
    <row r="992" spans="1:7" x14ac:dyDescent="0.25">
      <c r="A992" s="196">
        <v>992</v>
      </c>
      <c r="B992" s="197">
        <v>8.5468283666917E-2</v>
      </c>
      <c r="C992" s="23"/>
      <c r="D992" s="69" t="s">
        <v>243</v>
      </c>
      <c r="E992" s="23"/>
      <c r="F992" s="23">
        <v>992</v>
      </c>
      <c r="G992" s="23">
        <v>13</v>
      </c>
    </row>
    <row r="993" spans="1:7" x14ac:dyDescent="0.25">
      <c r="A993" s="196">
        <v>993</v>
      </c>
      <c r="B993" s="197">
        <v>0.143415255236369</v>
      </c>
      <c r="C993" s="23"/>
      <c r="D993" s="69" t="s">
        <v>243</v>
      </c>
      <c r="E993" s="23"/>
      <c r="F993" s="23">
        <v>993</v>
      </c>
      <c r="G993" s="23">
        <v>26</v>
      </c>
    </row>
    <row r="994" spans="1:7" x14ac:dyDescent="0.25">
      <c r="A994" s="196">
        <v>994</v>
      </c>
      <c r="B994" s="197">
        <v>0.149422375229564</v>
      </c>
      <c r="C994" s="23"/>
      <c r="D994" s="69" t="s">
        <v>243</v>
      </c>
      <c r="E994" s="23"/>
      <c r="F994" s="23">
        <v>994</v>
      </c>
      <c r="G994" s="23">
        <v>20</v>
      </c>
    </row>
    <row r="995" spans="1:7" x14ac:dyDescent="0.25">
      <c r="A995" s="196">
        <v>995</v>
      </c>
      <c r="B995" s="197">
        <v>1.73746851802607E-2</v>
      </c>
      <c r="C995" s="23"/>
      <c r="D995" s="69" t="s">
        <v>243</v>
      </c>
      <c r="E995" s="23"/>
      <c r="F995" s="23">
        <v>995</v>
      </c>
      <c r="G995" s="23">
        <v>14</v>
      </c>
    </row>
    <row r="996" spans="1:7" x14ac:dyDescent="0.25">
      <c r="A996" s="196">
        <v>996</v>
      </c>
      <c r="B996" s="197">
        <v>4.7780347213895603E-2</v>
      </c>
      <c r="C996" s="23"/>
      <c r="D996" s="69" t="s">
        <v>243</v>
      </c>
      <c r="E996" s="23"/>
      <c r="F996" s="23">
        <v>996</v>
      </c>
      <c r="G996" s="23">
        <v>10</v>
      </c>
    </row>
    <row r="997" spans="1:7" x14ac:dyDescent="0.25">
      <c r="A997" s="196">
        <v>997</v>
      </c>
      <c r="B997" s="197">
        <v>-0.24272572749576099</v>
      </c>
      <c r="C997" s="23"/>
      <c r="D997" s="69" t="s">
        <v>243</v>
      </c>
      <c r="E997" s="23"/>
      <c r="F997" s="23">
        <v>997</v>
      </c>
      <c r="G997" s="23">
        <v>30</v>
      </c>
    </row>
    <row r="998" spans="1:7" x14ac:dyDescent="0.25">
      <c r="A998" s="196">
        <v>998</v>
      </c>
      <c r="B998" s="197">
        <v>-0.23789581990803399</v>
      </c>
      <c r="C998" s="23"/>
      <c r="D998" s="69" t="s">
        <v>243</v>
      </c>
      <c r="E998" s="23"/>
      <c r="F998" s="23">
        <v>998</v>
      </c>
      <c r="G998" s="23">
        <v>22</v>
      </c>
    </row>
    <row r="999" spans="1:7" x14ac:dyDescent="0.25">
      <c r="A999" s="196">
        <v>999</v>
      </c>
      <c r="B999" s="197">
        <v>-0.233737312842345</v>
      </c>
      <c r="C999" s="23"/>
      <c r="D999" s="69" t="s">
        <v>243</v>
      </c>
      <c r="E999" s="23"/>
      <c r="F999" s="23">
        <v>999</v>
      </c>
      <c r="G999" s="23">
        <v>15</v>
      </c>
    </row>
    <row r="1000" spans="1:7" x14ac:dyDescent="0.25">
      <c r="A1000" s="196">
        <v>1000</v>
      </c>
      <c r="B1000" s="197">
        <v>0</v>
      </c>
      <c r="C1000" s="23"/>
      <c r="D1000" s="23" t="s">
        <v>244</v>
      </c>
      <c r="E1000" s="23"/>
      <c r="F1000" s="23">
        <v>1000</v>
      </c>
      <c r="G1000" s="23">
        <v>15</v>
      </c>
    </row>
    <row r="1001" spans="1:7" x14ac:dyDescent="0.25">
      <c r="A1001" s="196">
        <v>1001</v>
      </c>
      <c r="B1001" s="197">
        <v>0</v>
      </c>
      <c r="C1001" s="23"/>
      <c r="D1001" s="23" t="s">
        <v>244</v>
      </c>
      <c r="E1001" s="23"/>
      <c r="F1001" s="23">
        <v>1001</v>
      </c>
      <c r="G1001" s="23">
        <v>29</v>
      </c>
    </row>
    <row r="1002" spans="1:7" x14ac:dyDescent="0.25">
      <c r="A1002" s="196">
        <v>1002</v>
      </c>
      <c r="B1002" s="197">
        <v>1.4512688816769301E-2</v>
      </c>
      <c r="C1002" s="23"/>
      <c r="D1002" s="69" t="s">
        <v>243</v>
      </c>
      <c r="E1002" s="23"/>
      <c r="F1002" s="23">
        <v>1002</v>
      </c>
      <c r="G1002" s="23">
        <v>13</v>
      </c>
    </row>
    <row r="1003" spans="1:7" x14ac:dyDescent="0.25">
      <c r="A1003" s="196">
        <v>1003</v>
      </c>
      <c r="B1003" s="197">
        <v>0.20235360450429499</v>
      </c>
      <c r="C1003" s="23"/>
      <c r="D1003" s="69" t="s">
        <v>243</v>
      </c>
      <c r="E1003" s="23"/>
      <c r="F1003" s="23">
        <v>1003</v>
      </c>
      <c r="G1003" s="23">
        <v>24</v>
      </c>
    </row>
    <row r="1004" spans="1:7" x14ac:dyDescent="0.25">
      <c r="A1004" s="196">
        <v>1004</v>
      </c>
      <c r="B1004" s="197">
        <v>0.20235337797633801</v>
      </c>
      <c r="C1004" s="23"/>
      <c r="D1004" s="69" t="s">
        <v>243</v>
      </c>
      <c r="E1004" s="23"/>
      <c r="F1004" s="23">
        <v>1004</v>
      </c>
      <c r="G1004" s="23">
        <v>15</v>
      </c>
    </row>
    <row r="1005" spans="1:7" x14ac:dyDescent="0.25">
      <c r="A1005" s="196">
        <v>1005</v>
      </c>
      <c r="B1005" s="197">
        <v>0.202352456770473</v>
      </c>
      <c r="C1005" s="23"/>
      <c r="D1005" s="69" t="s">
        <v>243</v>
      </c>
      <c r="E1005" s="23"/>
      <c r="F1005" s="23">
        <v>1005</v>
      </c>
      <c r="G1005" s="23">
        <v>61</v>
      </c>
    </row>
    <row r="1006" spans="1:7" x14ac:dyDescent="0.25">
      <c r="A1006" s="196">
        <v>1006</v>
      </c>
      <c r="B1006" s="197">
        <v>0.187813157673761</v>
      </c>
      <c r="C1006" s="23"/>
      <c r="D1006" s="69" t="s">
        <v>243</v>
      </c>
      <c r="E1006" s="23"/>
      <c r="F1006" s="23">
        <v>1006</v>
      </c>
      <c r="G1006" s="23">
        <v>21</v>
      </c>
    </row>
    <row r="1007" spans="1:7" x14ac:dyDescent="0.25">
      <c r="A1007" s="196">
        <v>1007</v>
      </c>
      <c r="B1007" s="197">
        <v>0.191139763564944</v>
      </c>
      <c r="C1007" s="23"/>
      <c r="D1007" s="69" t="s">
        <v>243</v>
      </c>
      <c r="E1007" s="23"/>
      <c r="F1007" s="23">
        <v>1007</v>
      </c>
      <c r="G1007" s="23">
        <v>29</v>
      </c>
    </row>
    <row r="1008" spans="1:7" x14ac:dyDescent="0.25">
      <c r="A1008" s="196">
        <v>1008</v>
      </c>
      <c r="B1008" s="197">
        <v>0.22227611626763599</v>
      </c>
      <c r="C1008" s="23"/>
      <c r="D1008" s="69" t="s">
        <v>243</v>
      </c>
      <c r="E1008" s="23"/>
      <c r="F1008" s="23">
        <v>1008</v>
      </c>
      <c r="G1008" s="23">
        <v>35</v>
      </c>
    </row>
    <row r="1009" spans="1:7" x14ac:dyDescent="0.25">
      <c r="A1009" s="196">
        <v>1009</v>
      </c>
      <c r="B1009" s="197">
        <v>0.22597218429507701</v>
      </c>
      <c r="C1009" s="23"/>
      <c r="D1009" s="69" t="s">
        <v>243</v>
      </c>
      <c r="E1009" s="23"/>
      <c r="F1009" s="23">
        <v>1009</v>
      </c>
      <c r="G1009" s="23">
        <v>31</v>
      </c>
    </row>
    <row r="1010" spans="1:7" x14ac:dyDescent="0.25">
      <c r="A1010" s="196">
        <v>1010</v>
      </c>
      <c r="B1010" s="197">
        <v>0.25229634104029802</v>
      </c>
      <c r="C1010" s="23"/>
      <c r="D1010" s="69" t="s">
        <v>243</v>
      </c>
      <c r="E1010" s="23"/>
      <c r="F1010" s="23">
        <v>1010</v>
      </c>
      <c r="G1010" s="23">
        <v>13</v>
      </c>
    </row>
    <row r="1011" spans="1:7" x14ac:dyDescent="0.25">
      <c r="A1011" s="196">
        <v>1011</v>
      </c>
      <c r="B1011" s="197">
        <v>0.33125808469496998</v>
      </c>
      <c r="C1011" s="23"/>
      <c r="D1011" s="69" t="s">
        <v>243</v>
      </c>
      <c r="E1011" s="23"/>
      <c r="F1011" s="23">
        <v>1011</v>
      </c>
      <c r="G1011" s="23">
        <v>13</v>
      </c>
    </row>
    <row r="1012" spans="1:7" x14ac:dyDescent="0.25">
      <c r="A1012" s="196">
        <v>1012</v>
      </c>
      <c r="B1012" s="197">
        <v>0.33125777623781499</v>
      </c>
      <c r="C1012" s="23"/>
      <c r="D1012" s="69" t="s">
        <v>243</v>
      </c>
      <c r="E1012" s="23"/>
      <c r="F1012" s="23">
        <v>1012</v>
      </c>
      <c r="G1012" s="23">
        <v>7</v>
      </c>
    </row>
    <row r="1013" spans="1:7" x14ac:dyDescent="0.25">
      <c r="A1013" s="196">
        <v>1013</v>
      </c>
      <c r="B1013" s="197">
        <v>0.33125742371640499</v>
      </c>
      <c r="C1013" s="23"/>
      <c r="D1013" s="69" t="s">
        <v>243</v>
      </c>
      <c r="E1013" s="23"/>
      <c r="F1013" s="23">
        <v>1013</v>
      </c>
      <c r="G1013" s="23">
        <v>8</v>
      </c>
    </row>
    <row r="1014" spans="1:7" x14ac:dyDescent="0.25">
      <c r="A1014" s="196">
        <v>1014</v>
      </c>
      <c r="B1014" s="197">
        <v>0.33449170214540802</v>
      </c>
      <c r="C1014" s="23"/>
      <c r="D1014" s="69" t="s">
        <v>243</v>
      </c>
      <c r="E1014" s="23"/>
      <c r="F1014" s="23">
        <v>1014</v>
      </c>
      <c r="G1014" s="23">
        <v>7</v>
      </c>
    </row>
    <row r="1015" spans="1:7" x14ac:dyDescent="0.25">
      <c r="A1015" s="196">
        <v>1015</v>
      </c>
      <c r="B1015" s="197">
        <v>0.33957416463377599</v>
      </c>
      <c r="C1015" s="23"/>
      <c r="D1015" s="69" t="s">
        <v>243</v>
      </c>
      <c r="E1015" s="23"/>
      <c r="F1015" s="23">
        <v>1015</v>
      </c>
      <c r="G1015" s="23">
        <v>10</v>
      </c>
    </row>
    <row r="1016" spans="1:7" x14ac:dyDescent="0.25">
      <c r="A1016" s="196">
        <v>1016</v>
      </c>
      <c r="B1016" s="197">
        <v>0.34511791489183302</v>
      </c>
      <c r="C1016" s="23"/>
      <c r="D1016" s="69" t="s">
        <v>243</v>
      </c>
      <c r="E1016" s="23"/>
      <c r="F1016" s="23">
        <v>1016</v>
      </c>
      <c r="G1016" s="23">
        <v>26</v>
      </c>
    </row>
    <row r="1017" spans="1:7" x14ac:dyDescent="0.25">
      <c r="A1017" s="196">
        <v>1017</v>
      </c>
      <c r="B1017" s="197">
        <v>0.32923408083635702</v>
      </c>
      <c r="C1017" s="23"/>
      <c r="D1017" s="69" t="s">
        <v>243</v>
      </c>
      <c r="E1017" s="23"/>
      <c r="F1017" s="23">
        <v>1017</v>
      </c>
      <c r="G1017" s="23">
        <v>12</v>
      </c>
    </row>
    <row r="1018" spans="1:7" x14ac:dyDescent="0.25">
      <c r="A1018" s="196">
        <v>1018</v>
      </c>
      <c r="B1018" s="197">
        <v>0.34124714702411701</v>
      </c>
      <c r="C1018" s="23"/>
      <c r="D1018" s="69" t="s">
        <v>243</v>
      </c>
      <c r="E1018" s="23"/>
      <c r="F1018" s="23">
        <v>1018</v>
      </c>
      <c r="G1018" s="23">
        <v>21</v>
      </c>
    </row>
    <row r="1019" spans="1:7" x14ac:dyDescent="0.25">
      <c r="A1019" s="196">
        <v>1019</v>
      </c>
      <c r="B1019" s="197">
        <v>0.36889185510968803</v>
      </c>
      <c r="C1019" s="23"/>
      <c r="D1019" s="69" t="s">
        <v>243</v>
      </c>
      <c r="E1019" s="23"/>
      <c r="F1019" s="23">
        <v>1019</v>
      </c>
      <c r="G1019" s="23">
        <v>14</v>
      </c>
    </row>
    <row r="1020" spans="1:7" x14ac:dyDescent="0.25">
      <c r="A1020" s="196">
        <v>1020</v>
      </c>
      <c r="B1020" s="197">
        <v>0.37609960902010198</v>
      </c>
      <c r="C1020" s="23"/>
      <c r="D1020" s="69" t="s">
        <v>243</v>
      </c>
      <c r="E1020" s="23"/>
      <c r="F1020" s="23">
        <v>1020</v>
      </c>
      <c r="G1020" s="23">
        <v>11</v>
      </c>
    </row>
    <row r="1021" spans="1:7" x14ac:dyDescent="0.25">
      <c r="A1021" s="196">
        <v>1021</v>
      </c>
      <c r="B1021" s="197">
        <v>0.37609925853750997</v>
      </c>
      <c r="C1021" s="23"/>
      <c r="D1021" s="69" t="s">
        <v>243</v>
      </c>
      <c r="E1021" s="23"/>
      <c r="F1021" s="23">
        <v>1021</v>
      </c>
      <c r="G1021" s="23">
        <v>6</v>
      </c>
    </row>
    <row r="1022" spans="1:7" x14ac:dyDescent="0.25">
      <c r="A1022" s="196">
        <v>1022</v>
      </c>
      <c r="B1022" s="197">
        <v>0.37609867440202999</v>
      </c>
      <c r="C1022" s="23"/>
      <c r="D1022" s="69" t="s">
        <v>243</v>
      </c>
      <c r="E1022" s="23"/>
      <c r="F1022" s="23">
        <v>1022</v>
      </c>
      <c r="G1022" s="23">
        <v>10</v>
      </c>
    </row>
    <row r="1023" spans="1:7" x14ac:dyDescent="0.25">
      <c r="A1023" s="196">
        <v>1023</v>
      </c>
      <c r="B1023" s="197">
        <v>0.37609838233530901</v>
      </c>
      <c r="C1023" s="23"/>
      <c r="D1023" s="69" t="s">
        <v>243</v>
      </c>
      <c r="E1023" s="23"/>
      <c r="F1023" s="23">
        <v>1023</v>
      </c>
      <c r="G1023" s="23">
        <v>5</v>
      </c>
    </row>
    <row r="1024" spans="1:7" x14ac:dyDescent="0.25">
      <c r="A1024" s="196">
        <v>1024</v>
      </c>
      <c r="B1024" s="197">
        <v>0.37609703883714302</v>
      </c>
      <c r="C1024" s="23"/>
      <c r="D1024" s="69" t="s">
        <v>243</v>
      </c>
      <c r="E1024" s="23"/>
      <c r="F1024" s="23">
        <v>1024</v>
      </c>
      <c r="G1024" s="23">
        <v>23</v>
      </c>
    </row>
    <row r="1025" spans="1:7" x14ac:dyDescent="0.25">
      <c r="A1025" s="196">
        <v>1025</v>
      </c>
      <c r="B1025" s="197">
        <v>0.41067223993902902</v>
      </c>
      <c r="C1025" s="23"/>
      <c r="D1025" s="69" t="s">
        <v>243</v>
      </c>
      <c r="E1025" s="23"/>
      <c r="F1025" s="23">
        <v>1025</v>
      </c>
      <c r="G1025" s="23">
        <v>9</v>
      </c>
    </row>
    <row r="1026" spans="1:7" x14ac:dyDescent="0.25">
      <c r="A1026" s="196">
        <v>1026</v>
      </c>
      <c r="B1026" s="197">
        <v>0.41067181317163998</v>
      </c>
      <c r="C1026" s="23"/>
      <c r="D1026" s="69" t="s">
        <v>243</v>
      </c>
      <c r="E1026" s="23"/>
      <c r="F1026" s="23">
        <v>1026</v>
      </c>
      <c r="G1026" s="23">
        <v>6</v>
      </c>
    </row>
    <row r="1027" spans="1:7" x14ac:dyDescent="0.25">
      <c r="A1027" s="196">
        <v>1027</v>
      </c>
      <c r="B1027" s="197">
        <v>0.226483190721291</v>
      </c>
      <c r="C1027" s="23"/>
      <c r="D1027" s="69" t="s">
        <v>243</v>
      </c>
      <c r="E1027" s="23"/>
      <c r="F1027" s="23">
        <v>1027</v>
      </c>
      <c r="G1027" s="23">
        <v>19</v>
      </c>
    </row>
    <row r="1028" spans="1:7" x14ac:dyDescent="0.25">
      <c r="A1028" s="196">
        <v>1028</v>
      </c>
      <c r="B1028" s="197">
        <v>0.235724300769939</v>
      </c>
      <c r="C1028" s="23"/>
      <c r="D1028" s="69" t="s">
        <v>243</v>
      </c>
      <c r="E1028" s="23"/>
      <c r="F1028" s="23">
        <v>1028</v>
      </c>
      <c r="G1028" s="23">
        <v>22</v>
      </c>
    </row>
    <row r="1029" spans="1:7" x14ac:dyDescent="0.25">
      <c r="A1029" s="196">
        <v>1029</v>
      </c>
      <c r="B1029" s="197">
        <v>0.19878389828962501</v>
      </c>
      <c r="C1029" s="23"/>
      <c r="D1029" s="69" t="s">
        <v>243</v>
      </c>
      <c r="E1029" s="23"/>
      <c r="F1029" s="23">
        <v>1029</v>
      </c>
      <c r="G1029" s="23">
        <v>15</v>
      </c>
    </row>
    <row r="1030" spans="1:7" x14ac:dyDescent="0.25">
      <c r="A1030" s="196">
        <v>1030</v>
      </c>
      <c r="B1030" s="197">
        <v>0.20894935909469201</v>
      </c>
      <c r="C1030" s="23"/>
      <c r="D1030" s="69" t="s">
        <v>243</v>
      </c>
      <c r="E1030" s="23"/>
      <c r="F1030" s="23">
        <v>1030</v>
      </c>
      <c r="G1030" s="23">
        <v>19</v>
      </c>
    </row>
    <row r="1031" spans="1:7" x14ac:dyDescent="0.25">
      <c r="A1031" s="196">
        <v>1031</v>
      </c>
      <c r="B1031" s="197">
        <v>0.220963248662637</v>
      </c>
      <c r="C1031" s="23"/>
      <c r="D1031" s="69" t="s">
        <v>243</v>
      </c>
      <c r="E1031" s="23"/>
      <c r="F1031" s="23">
        <v>1031</v>
      </c>
      <c r="G1031" s="23">
        <v>10</v>
      </c>
    </row>
    <row r="1032" spans="1:7" x14ac:dyDescent="0.25">
      <c r="A1032" s="196">
        <v>1032</v>
      </c>
      <c r="B1032" s="197">
        <v>0.23572388148248599</v>
      </c>
      <c r="C1032" s="23"/>
      <c r="D1032" s="69" t="s">
        <v>243</v>
      </c>
      <c r="E1032" s="23"/>
      <c r="F1032" s="23">
        <v>1032</v>
      </c>
      <c r="G1032" s="23">
        <v>20</v>
      </c>
    </row>
    <row r="1033" spans="1:7" x14ac:dyDescent="0.25">
      <c r="A1033" s="196">
        <v>1033</v>
      </c>
      <c r="B1033" s="197">
        <v>0.24681349402907701</v>
      </c>
      <c r="C1033" s="23"/>
      <c r="D1033" s="69" t="s">
        <v>243</v>
      </c>
      <c r="E1033" s="23"/>
      <c r="F1033" s="23">
        <v>1033</v>
      </c>
      <c r="G1033" s="23">
        <v>10</v>
      </c>
    </row>
    <row r="1034" spans="1:7" x14ac:dyDescent="0.25">
      <c r="A1034" s="196">
        <v>1034</v>
      </c>
      <c r="B1034" s="197">
        <v>0.25420642027880602</v>
      </c>
      <c r="C1034" s="23"/>
      <c r="D1034" s="69" t="s">
        <v>243</v>
      </c>
      <c r="E1034" s="23"/>
      <c r="F1034" s="23">
        <v>1034</v>
      </c>
      <c r="G1034" s="23">
        <v>12</v>
      </c>
    </row>
    <row r="1035" spans="1:7" x14ac:dyDescent="0.25">
      <c r="A1035" s="196">
        <v>1035</v>
      </c>
      <c r="B1035" s="197">
        <v>0.25808732185187999</v>
      </c>
      <c r="C1035" s="23"/>
      <c r="D1035" s="69" t="s">
        <v>243</v>
      </c>
      <c r="E1035" s="23"/>
      <c r="F1035" s="23">
        <v>1035</v>
      </c>
      <c r="G1035" s="23">
        <v>21</v>
      </c>
    </row>
    <row r="1036" spans="1:7" x14ac:dyDescent="0.25">
      <c r="A1036" s="196">
        <v>1036</v>
      </c>
      <c r="B1036" s="197">
        <v>0.27287325812061702</v>
      </c>
      <c r="C1036" s="23"/>
      <c r="D1036" s="69" t="s">
        <v>243</v>
      </c>
      <c r="E1036" s="23"/>
      <c r="F1036" s="23">
        <v>1036</v>
      </c>
      <c r="G1036" s="23">
        <v>16</v>
      </c>
    </row>
    <row r="1037" spans="1:7" x14ac:dyDescent="0.25">
      <c r="A1037" s="196">
        <v>1037</v>
      </c>
      <c r="B1037" s="197">
        <v>0.16879160157017101</v>
      </c>
      <c r="C1037" s="23"/>
      <c r="D1037" s="69" t="s">
        <v>243</v>
      </c>
      <c r="E1037" s="23"/>
      <c r="F1037" s="23">
        <v>1037</v>
      </c>
      <c r="G1037" s="23">
        <v>18</v>
      </c>
    </row>
    <row r="1038" spans="1:7" x14ac:dyDescent="0.25">
      <c r="A1038" s="196">
        <v>1038</v>
      </c>
      <c r="B1038" s="197">
        <v>0.168791478395073</v>
      </c>
      <c r="C1038" s="23"/>
      <c r="D1038" s="69" t="s">
        <v>243</v>
      </c>
      <c r="E1038" s="23"/>
      <c r="F1038" s="23">
        <v>1038</v>
      </c>
      <c r="G1038" s="23">
        <v>12</v>
      </c>
    </row>
    <row r="1039" spans="1:7" x14ac:dyDescent="0.25">
      <c r="A1039" s="196">
        <v>1039</v>
      </c>
      <c r="B1039" s="197">
        <v>0.16879145786591601</v>
      </c>
      <c r="C1039" s="23"/>
      <c r="D1039" s="69" t="s">
        <v>243</v>
      </c>
      <c r="E1039" s="23"/>
      <c r="F1039" s="23">
        <v>1039</v>
      </c>
      <c r="G1039" s="23">
        <v>2</v>
      </c>
    </row>
    <row r="1040" spans="1:7" x14ac:dyDescent="0.25">
      <c r="A1040" s="196">
        <v>1040</v>
      </c>
      <c r="B1040" s="197">
        <v>0.16879130389747701</v>
      </c>
      <c r="C1040" s="23"/>
      <c r="D1040" s="69" t="s">
        <v>243</v>
      </c>
      <c r="E1040" s="23"/>
      <c r="F1040" s="23">
        <v>1040</v>
      </c>
      <c r="G1040" s="23">
        <v>15</v>
      </c>
    </row>
    <row r="1041" spans="1:7" x14ac:dyDescent="0.25">
      <c r="A1041" s="196">
        <v>1041</v>
      </c>
      <c r="B1041" s="197">
        <v>0.16879126283929799</v>
      </c>
      <c r="C1041" s="23"/>
      <c r="D1041" s="69" t="s">
        <v>243</v>
      </c>
      <c r="E1041" s="23"/>
      <c r="F1041" s="23">
        <v>1041</v>
      </c>
      <c r="G1041" s="23">
        <v>4</v>
      </c>
    </row>
    <row r="1042" spans="1:7" x14ac:dyDescent="0.25">
      <c r="A1042" s="196">
        <v>1042</v>
      </c>
      <c r="B1042" s="197">
        <v>0.17211804323601301</v>
      </c>
      <c r="C1042" s="23"/>
      <c r="D1042" s="69" t="s">
        <v>243</v>
      </c>
      <c r="E1042" s="23"/>
      <c r="F1042" s="23">
        <v>1042</v>
      </c>
      <c r="G1042" s="23">
        <v>17</v>
      </c>
    </row>
    <row r="1043" spans="1:7" x14ac:dyDescent="0.25">
      <c r="A1043" s="196">
        <v>1043</v>
      </c>
      <c r="B1043" s="197">
        <v>0.17349796268072201</v>
      </c>
      <c r="C1043" s="23"/>
      <c r="D1043" s="69" t="s">
        <v>243</v>
      </c>
      <c r="E1043" s="23"/>
      <c r="F1043" s="23">
        <v>1043</v>
      </c>
      <c r="G1043" s="23">
        <v>14</v>
      </c>
    </row>
    <row r="1044" spans="1:7" x14ac:dyDescent="0.25">
      <c r="A1044" s="196">
        <v>1044</v>
      </c>
      <c r="B1044" s="197">
        <v>0.17349786475218901</v>
      </c>
      <c r="C1044" s="23"/>
      <c r="D1044" s="69" t="s">
        <v>243</v>
      </c>
      <c r="E1044" s="23"/>
      <c r="F1044" s="23">
        <v>1044</v>
      </c>
      <c r="G1044" s="23">
        <v>9</v>
      </c>
    </row>
    <row r="1045" spans="1:7" x14ac:dyDescent="0.25">
      <c r="A1045" s="196">
        <v>1045</v>
      </c>
      <c r="B1045" s="197">
        <v>0.18209225463193701</v>
      </c>
      <c r="C1045" s="23"/>
      <c r="D1045" s="69" t="s">
        <v>243</v>
      </c>
      <c r="E1045" s="23"/>
      <c r="F1045" s="23">
        <v>1045</v>
      </c>
      <c r="G1045" s="23">
        <v>20</v>
      </c>
    </row>
    <row r="1046" spans="1:7" x14ac:dyDescent="0.25">
      <c r="A1046" s="196">
        <v>1046</v>
      </c>
      <c r="B1046" s="197">
        <v>0.19087141155930401</v>
      </c>
      <c r="C1046" s="23"/>
      <c r="D1046" s="69" t="s">
        <v>243</v>
      </c>
      <c r="E1046" s="23"/>
      <c r="F1046" s="23">
        <v>1046</v>
      </c>
      <c r="G1046" s="23">
        <v>22</v>
      </c>
    </row>
    <row r="1047" spans="1:7" x14ac:dyDescent="0.25">
      <c r="A1047" s="196">
        <v>1047</v>
      </c>
      <c r="B1047" s="197">
        <v>0.19087122493907999</v>
      </c>
      <c r="C1047" s="23"/>
      <c r="D1047" s="69" t="s">
        <v>243</v>
      </c>
      <c r="E1047" s="23"/>
      <c r="F1047" s="23">
        <v>1047</v>
      </c>
      <c r="G1047" s="23">
        <v>14</v>
      </c>
    </row>
    <row r="1048" spans="1:7" x14ac:dyDescent="0.25">
      <c r="A1048" s="196">
        <v>1048</v>
      </c>
      <c r="B1048" s="197">
        <v>0.13675591392110001</v>
      </c>
      <c r="C1048" s="23"/>
      <c r="D1048" s="69" t="s">
        <v>243</v>
      </c>
      <c r="E1048" s="23"/>
      <c r="F1048" s="23">
        <v>1048</v>
      </c>
      <c r="G1048" s="23">
        <v>16</v>
      </c>
    </row>
    <row r="1049" spans="1:7" x14ac:dyDescent="0.25">
      <c r="A1049" s="196">
        <v>1049</v>
      </c>
      <c r="B1049" s="197">
        <v>0.14091453720720801</v>
      </c>
      <c r="C1049" s="23"/>
      <c r="D1049" s="69" t="s">
        <v>243</v>
      </c>
      <c r="E1049" s="23"/>
      <c r="F1049" s="23">
        <v>1049</v>
      </c>
      <c r="G1049" s="23">
        <v>13</v>
      </c>
    </row>
    <row r="1050" spans="1:7" x14ac:dyDescent="0.25">
      <c r="A1050" s="196">
        <v>1050</v>
      </c>
      <c r="B1050" s="197">
        <v>0.14461105265057</v>
      </c>
      <c r="C1050" s="23"/>
      <c r="D1050" s="69" t="s">
        <v>243</v>
      </c>
      <c r="E1050" s="23"/>
      <c r="F1050" s="23">
        <v>1050</v>
      </c>
      <c r="G1050" s="23">
        <v>10</v>
      </c>
    </row>
    <row r="1051" spans="1:7" x14ac:dyDescent="0.25">
      <c r="A1051" s="196">
        <v>1051</v>
      </c>
      <c r="B1051" s="197">
        <v>0.15246605131393501</v>
      </c>
      <c r="C1051" s="23"/>
      <c r="D1051" s="69" t="s">
        <v>243</v>
      </c>
      <c r="E1051" s="23"/>
      <c r="F1051" s="23">
        <v>1051</v>
      </c>
      <c r="G1051" s="23">
        <v>41</v>
      </c>
    </row>
    <row r="1052" spans="1:7" x14ac:dyDescent="0.25">
      <c r="A1052" s="196">
        <v>1052</v>
      </c>
      <c r="B1052" s="197">
        <v>0.171331844487186</v>
      </c>
      <c r="C1052" s="23"/>
      <c r="D1052" s="69" t="s">
        <v>243</v>
      </c>
      <c r="E1052" s="23"/>
      <c r="F1052" s="23">
        <v>1052</v>
      </c>
      <c r="G1052" s="23">
        <v>21</v>
      </c>
    </row>
    <row r="1053" spans="1:7" x14ac:dyDescent="0.25">
      <c r="A1053" s="196">
        <v>1053</v>
      </c>
      <c r="B1053" s="197">
        <v>0.177338686974089</v>
      </c>
      <c r="C1053" s="23"/>
      <c r="D1053" s="69" t="s">
        <v>243</v>
      </c>
      <c r="E1053" s="23"/>
      <c r="F1053" s="23">
        <v>1053</v>
      </c>
      <c r="G1053" s="23">
        <v>14</v>
      </c>
    </row>
    <row r="1054" spans="1:7" x14ac:dyDescent="0.25">
      <c r="A1054" s="196">
        <v>1054</v>
      </c>
      <c r="B1054" s="197">
        <v>0.20636294765965399</v>
      </c>
      <c r="C1054" s="23"/>
      <c r="D1054" s="69" t="s">
        <v>243</v>
      </c>
      <c r="E1054" s="23"/>
      <c r="F1054" s="23">
        <v>1054</v>
      </c>
      <c r="G1054" s="23">
        <v>20</v>
      </c>
    </row>
    <row r="1055" spans="1:7" x14ac:dyDescent="0.25">
      <c r="A1055" s="196">
        <v>1055</v>
      </c>
      <c r="B1055" s="197">
        <v>0.20636280591610601</v>
      </c>
      <c r="C1055" s="23"/>
      <c r="D1055" s="69" t="s">
        <v>243</v>
      </c>
      <c r="E1055" s="23"/>
      <c r="F1055" s="23">
        <v>1055</v>
      </c>
      <c r="G1055" s="23">
        <v>9</v>
      </c>
    </row>
    <row r="1056" spans="1:7" x14ac:dyDescent="0.25">
      <c r="A1056" s="196">
        <v>1056</v>
      </c>
      <c r="B1056" s="197">
        <v>0.57070176563985398</v>
      </c>
      <c r="C1056" s="23"/>
      <c r="D1056" s="69" t="s">
        <v>243</v>
      </c>
      <c r="E1056" s="23"/>
      <c r="F1056" s="23">
        <v>1056</v>
      </c>
      <c r="G1056" s="23">
        <v>5</v>
      </c>
    </row>
    <row r="1057" spans="1:7" x14ac:dyDescent="0.25">
      <c r="A1057" s="196">
        <v>1057</v>
      </c>
      <c r="B1057" s="197">
        <v>0.570701163209544</v>
      </c>
      <c r="C1057" s="23"/>
      <c r="D1057" s="69" t="s">
        <v>243</v>
      </c>
      <c r="E1057" s="23"/>
      <c r="F1057" s="23">
        <v>1057</v>
      </c>
      <c r="G1057" s="23">
        <v>4</v>
      </c>
    </row>
    <row r="1058" spans="1:7" x14ac:dyDescent="0.25">
      <c r="A1058" s="196">
        <v>1058</v>
      </c>
      <c r="B1058" s="197">
        <v>0.57855539269978795</v>
      </c>
      <c r="C1058" s="23"/>
      <c r="D1058" s="69" t="s">
        <v>243</v>
      </c>
      <c r="E1058" s="23"/>
      <c r="F1058" s="23">
        <v>1058</v>
      </c>
      <c r="G1058" s="23">
        <v>6</v>
      </c>
    </row>
    <row r="1059" spans="1:7" x14ac:dyDescent="0.25">
      <c r="A1059" s="196">
        <v>1059</v>
      </c>
      <c r="B1059" s="197">
        <v>0.58224877846905099</v>
      </c>
      <c r="C1059" s="23"/>
      <c r="D1059" s="69" t="s">
        <v>243</v>
      </c>
      <c r="E1059" s="23"/>
      <c r="F1059" s="23">
        <v>1059</v>
      </c>
      <c r="G1059" s="23">
        <v>20</v>
      </c>
    </row>
    <row r="1060" spans="1:7" x14ac:dyDescent="0.25">
      <c r="A1060" s="196">
        <v>1060</v>
      </c>
      <c r="B1060" s="197">
        <v>0.60442566716986001</v>
      </c>
      <c r="C1060" s="23"/>
      <c r="D1060" s="69" t="s">
        <v>243</v>
      </c>
      <c r="E1060" s="23"/>
      <c r="F1060" s="23">
        <v>1060</v>
      </c>
      <c r="G1060" s="23">
        <v>13</v>
      </c>
    </row>
    <row r="1061" spans="1:7" x14ac:dyDescent="0.25">
      <c r="A1061" s="196">
        <v>1061</v>
      </c>
      <c r="B1061" s="197">
        <v>0.60442411861057299</v>
      </c>
      <c r="C1061" s="23"/>
      <c r="D1061" s="69" t="s">
        <v>243</v>
      </c>
      <c r="E1061" s="23"/>
      <c r="F1061" s="23">
        <v>1061</v>
      </c>
      <c r="G1061" s="23">
        <v>9</v>
      </c>
    </row>
    <row r="1062" spans="1:7" x14ac:dyDescent="0.25">
      <c r="A1062" s="196">
        <v>1062</v>
      </c>
      <c r="B1062" s="197">
        <v>0.60580944037126905</v>
      </c>
      <c r="C1062" s="23"/>
      <c r="D1062" s="69" t="s">
        <v>243</v>
      </c>
      <c r="E1062" s="23"/>
      <c r="F1062" s="23">
        <v>1062</v>
      </c>
      <c r="G1062" s="23">
        <v>5</v>
      </c>
    </row>
    <row r="1063" spans="1:7" x14ac:dyDescent="0.25">
      <c r="A1063" s="196">
        <v>1063</v>
      </c>
      <c r="B1063" s="197">
        <v>0.61135294230151505</v>
      </c>
      <c r="C1063" s="23"/>
      <c r="D1063" s="69" t="s">
        <v>243</v>
      </c>
      <c r="E1063" s="23"/>
      <c r="F1063" s="23">
        <v>1063</v>
      </c>
      <c r="G1063" s="23">
        <v>7</v>
      </c>
    </row>
    <row r="1064" spans="1:7" x14ac:dyDescent="0.25">
      <c r="A1064" s="196">
        <v>1064</v>
      </c>
      <c r="B1064" s="197">
        <v>0.61920669881207502</v>
      </c>
      <c r="C1064" s="23"/>
      <c r="D1064" s="69" t="s">
        <v>243</v>
      </c>
      <c r="E1064" s="23"/>
      <c r="F1064" s="23">
        <v>1064</v>
      </c>
      <c r="G1064" s="23">
        <v>7</v>
      </c>
    </row>
    <row r="1065" spans="1:7" x14ac:dyDescent="0.25">
      <c r="A1065" s="196">
        <v>1065</v>
      </c>
      <c r="B1065" s="197">
        <v>0.62610585604271196</v>
      </c>
      <c r="C1065" s="23"/>
      <c r="D1065" s="69" t="s">
        <v>243</v>
      </c>
      <c r="E1065" s="23"/>
      <c r="F1065" s="23">
        <v>1065</v>
      </c>
      <c r="G1065" s="23">
        <v>5</v>
      </c>
    </row>
    <row r="1066" spans="1:7" x14ac:dyDescent="0.25">
      <c r="A1066" s="196">
        <v>1066</v>
      </c>
      <c r="B1066" s="197">
        <v>0.63256894223542404</v>
      </c>
      <c r="C1066" s="23"/>
      <c r="D1066" s="69" t="s">
        <v>243</v>
      </c>
      <c r="E1066" s="23"/>
      <c r="F1066" s="23">
        <v>1066</v>
      </c>
      <c r="G1066" s="23">
        <v>60</v>
      </c>
    </row>
    <row r="1067" spans="1:7" x14ac:dyDescent="0.25">
      <c r="A1067" s="196">
        <v>1067</v>
      </c>
      <c r="B1067" s="197">
        <v>0.63921251638738397</v>
      </c>
      <c r="C1067" s="23"/>
      <c r="D1067" s="69" t="s">
        <v>243</v>
      </c>
      <c r="E1067" s="23"/>
      <c r="F1067" s="23">
        <v>1067</v>
      </c>
      <c r="G1067" s="23">
        <v>43</v>
      </c>
    </row>
    <row r="1068" spans="1:7" x14ac:dyDescent="0.25">
      <c r="A1068" s="196">
        <v>1068</v>
      </c>
      <c r="B1068" s="197">
        <v>1.4167045003480701</v>
      </c>
      <c r="C1068" s="23"/>
      <c r="D1068" s="69" t="s">
        <v>243</v>
      </c>
      <c r="E1068" s="23"/>
      <c r="F1068" s="23">
        <v>1068</v>
      </c>
      <c r="G1068" s="23">
        <v>11</v>
      </c>
    </row>
    <row r="1069" spans="1:7" x14ac:dyDescent="0.25">
      <c r="A1069" s="196">
        <v>1069</v>
      </c>
      <c r="B1069" s="197">
        <v>1.2288927531697301E-2</v>
      </c>
      <c r="C1069" s="23"/>
      <c r="D1069" s="69" t="s">
        <v>243</v>
      </c>
      <c r="E1069" s="23"/>
      <c r="F1069" s="23">
        <v>1069</v>
      </c>
      <c r="G1069" s="23">
        <v>20</v>
      </c>
    </row>
    <row r="1070" spans="1:7" x14ac:dyDescent="0.25">
      <c r="A1070" s="196">
        <v>1070</v>
      </c>
      <c r="B1070" s="197">
        <v>1.2288926467048201E-2</v>
      </c>
      <c r="C1070" s="23"/>
      <c r="D1070" s="69" t="s">
        <v>243</v>
      </c>
      <c r="E1070" s="23"/>
      <c r="F1070" s="23">
        <v>1070</v>
      </c>
      <c r="G1070" s="23">
        <v>22</v>
      </c>
    </row>
    <row r="1071" spans="1:7" x14ac:dyDescent="0.25">
      <c r="A1071" s="196">
        <v>1071</v>
      </c>
      <c r="B1071" s="197">
        <v>2.0604737809700301E-2</v>
      </c>
      <c r="C1071" s="23"/>
      <c r="D1071" s="69" t="s">
        <v>243</v>
      </c>
      <c r="E1071" s="23"/>
      <c r="F1071" s="23">
        <v>1071</v>
      </c>
      <c r="G1071" s="23">
        <v>26</v>
      </c>
    </row>
    <row r="1072" spans="1:7" x14ac:dyDescent="0.25">
      <c r="A1072" s="196">
        <v>1072</v>
      </c>
      <c r="B1072" s="197">
        <v>2.0604736029421599E-2</v>
      </c>
      <c r="C1072" s="23"/>
      <c r="D1072" s="69" t="s">
        <v>243</v>
      </c>
      <c r="E1072" s="23"/>
      <c r="F1072" s="23">
        <v>1072</v>
      </c>
      <c r="G1072" s="23">
        <v>13</v>
      </c>
    </row>
    <row r="1073" spans="1:7" x14ac:dyDescent="0.25">
      <c r="A1073" s="196">
        <v>1073</v>
      </c>
      <c r="B1073" s="197">
        <v>2.5224627880046702E-2</v>
      </c>
      <c r="C1073" s="23"/>
      <c r="D1073" s="69" t="s">
        <v>243</v>
      </c>
      <c r="E1073" s="23"/>
      <c r="F1073" s="23">
        <v>1073</v>
      </c>
      <c r="G1073" s="23">
        <v>20</v>
      </c>
    </row>
    <row r="1074" spans="1:7" x14ac:dyDescent="0.25">
      <c r="A1074" s="196">
        <v>1074</v>
      </c>
      <c r="B1074" s="197">
        <v>2.7996561958334502E-2</v>
      </c>
      <c r="C1074" s="23"/>
      <c r="D1074" s="69" t="s">
        <v>243</v>
      </c>
      <c r="E1074" s="23"/>
      <c r="F1074" s="23">
        <v>1074</v>
      </c>
      <c r="G1074" s="23">
        <v>12</v>
      </c>
    </row>
    <row r="1075" spans="1:7" x14ac:dyDescent="0.25">
      <c r="A1075" s="196">
        <v>1075</v>
      </c>
      <c r="B1075" s="197">
        <v>3.4926387712194099E-2</v>
      </c>
      <c r="C1075" s="23"/>
      <c r="D1075" s="69" t="s">
        <v>243</v>
      </c>
      <c r="E1075" s="23"/>
      <c r="F1075" s="23">
        <v>1075</v>
      </c>
      <c r="G1075" s="23">
        <v>41</v>
      </c>
    </row>
    <row r="1076" spans="1:7" x14ac:dyDescent="0.25">
      <c r="A1076" s="196">
        <v>1076</v>
      </c>
      <c r="B1076" s="197">
        <v>3.7725022595353E-2</v>
      </c>
      <c r="C1076" s="23"/>
      <c r="D1076" s="69" t="s">
        <v>243</v>
      </c>
      <c r="E1076" s="23"/>
      <c r="F1076" s="23">
        <v>1076</v>
      </c>
      <c r="G1076" s="23">
        <v>18</v>
      </c>
    </row>
    <row r="1077" spans="1:7" x14ac:dyDescent="0.25">
      <c r="A1077" s="196">
        <v>1077</v>
      </c>
      <c r="B1077" s="197">
        <v>3.7725019803827801E-2</v>
      </c>
      <c r="C1077" s="23"/>
      <c r="D1077" s="69" t="s">
        <v>243</v>
      </c>
      <c r="E1077" s="23"/>
      <c r="F1077" s="23">
        <v>1077</v>
      </c>
      <c r="G1077" s="23">
        <v>6</v>
      </c>
    </row>
    <row r="1078" spans="1:7" x14ac:dyDescent="0.25">
      <c r="A1078" s="196">
        <v>1078</v>
      </c>
      <c r="B1078" s="197">
        <v>4.3546111717404599E-2</v>
      </c>
      <c r="C1078" s="23"/>
      <c r="D1078" s="69" t="s">
        <v>243</v>
      </c>
      <c r="E1078" s="23"/>
      <c r="F1078" s="23">
        <v>1078</v>
      </c>
      <c r="G1078" s="23">
        <v>8</v>
      </c>
    </row>
    <row r="1079" spans="1:7" x14ac:dyDescent="0.25">
      <c r="A1079" s="196">
        <v>1079</v>
      </c>
      <c r="B1079" s="197">
        <v>4.3546109849253202E-2</v>
      </c>
      <c r="C1079" s="23"/>
      <c r="D1079" s="69" t="s">
        <v>243</v>
      </c>
      <c r="E1079" s="23"/>
      <c r="F1079" s="23">
        <v>1079</v>
      </c>
      <c r="G1079" s="23">
        <v>3</v>
      </c>
    </row>
    <row r="1080" spans="1:7" x14ac:dyDescent="0.25">
      <c r="A1080" s="196">
        <v>1080</v>
      </c>
      <c r="B1080" s="197">
        <v>8.7074953989790996E-2</v>
      </c>
      <c r="C1080" s="23"/>
      <c r="D1080" s="69" t="s">
        <v>243</v>
      </c>
      <c r="E1080" s="23"/>
      <c r="F1080" s="23">
        <v>1080</v>
      </c>
      <c r="G1080" s="23">
        <v>7</v>
      </c>
    </row>
    <row r="1081" spans="1:7" x14ac:dyDescent="0.25">
      <c r="A1081" s="196">
        <v>1081</v>
      </c>
      <c r="B1081" s="197">
        <v>9.0124054656867902E-2</v>
      </c>
      <c r="C1081" s="23"/>
      <c r="D1081" s="69" t="s">
        <v>243</v>
      </c>
      <c r="E1081" s="23"/>
      <c r="F1081" s="23">
        <v>1081</v>
      </c>
      <c r="G1081" s="23">
        <v>16</v>
      </c>
    </row>
    <row r="1082" spans="1:7" x14ac:dyDescent="0.25">
      <c r="A1082" s="196">
        <v>1082</v>
      </c>
      <c r="B1082" s="197">
        <v>9.2433997207644503E-2</v>
      </c>
      <c r="C1082" s="23"/>
      <c r="D1082" s="69" t="s">
        <v>243</v>
      </c>
      <c r="E1082" s="23"/>
      <c r="F1082" s="23">
        <v>1082</v>
      </c>
      <c r="G1082" s="23">
        <v>5</v>
      </c>
    </row>
    <row r="1083" spans="1:7" x14ac:dyDescent="0.25">
      <c r="A1083" s="196">
        <v>1083</v>
      </c>
      <c r="B1083" s="197">
        <v>9.6591900213236104E-2</v>
      </c>
      <c r="C1083" s="23"/>
      <c r="D1083" s="69" t="s">
        <v>243</v>
      </c>
      <c r="E1083" s="23"/>
      <c r="F1083" s="23">
        <v>1083</v>
      </c>
      <c r="G1083" s="23">
        <v>6</v>
      </c>
    </row>
    <row r="1084" spans="1:7" x14ac:dyDescent="0.25">
      <c r="A1084" s="196">
        <v>1084</v>
      </c>
      <c r="B1084" s="197">
        <v>0.101673754384713</v>
      </c>
      <c r="C1084" s="23"/>
      <c r="D1084" s="69" t="s">
        <v>243</v>
      </c>
      <c r="E1084" s="23"/>
      <c r="F1084" s="23">
        <v>1084</v>
      </c>
      <c r="G1084" s="23">
        <v>14</v>
      </c>
    </row>
    <row r="1085" spans="1:7" x14ac:dyDescent="0.25">
      <c r="A1085" s="196">
        <v>1085</v>
      </c>
      <c r="B1085" s="197">
        <v>0.101673711815117</v>
      </c>
      <c r="C1085" s="23"/>
      <c r="D1085" s="69" t="s">
        <v>243</v>
      </c>
      <c r="E1085" s="23"/>
      <c r="F1085" s="23">
        <v>1085</v>
      </c>
      <c r="G1085" s="23">
        <v>12</v>
      </c>
    </row>
    <row r="1086" spans="1:7" x14ac:dyDescent="0.25">
      <c r="A1086" s="196">
        <v>1086</v>
      </c>
      <c r="B1086" s="197">
        <v>0.10638589754851401</v>
      </c>
      <c r="C1086" s="23"/>
      <c r="D1086" s="69" t="s">
        <v>243</v>
      </c>
      <c r="E1086" s="23"/>
      <c r="F1086" s="23">
        <v>1086</v>
      </c>
      <c r="G1086" s="23">
        <v>31</v>
      </c>
    </row>
    <row r="1087" spans="1:7" x14ac:dyDescent="0.25">
      <c r="A1087" s="196">
        <v>1087</v>
      </c>
      <c r="B1087" s="197">
        <v>0.123941422315602</v>
      </c>
      <c r="C1087" s="23"/>
      <c r="D1087" s="69" t="s">
        <v>243</v>
      </c>
      <c r="E1087" s="23"/>
      <c r="F1087" s="23">
        <v>1087</v>
      </c>
      <c r="G1087" s="23">
        <v>20</v>
      </c>
    </row>
    <row r="1088" spans="1:7" x14ac:dyDescent="0.25">
      <c r="A1088" s="196">
        <v>1088</v>
      </c>
      <c r="B1088" s="197">
        <v>1.10716770610028</v>
      </c>
      <c r="C1088" s="23"/>
      <c r="D1088" s="69" t="s">
        <v>243</v>
      </c>
      <c r="E1088" s="23"/>
      <c r="F1088" s="23">
        <v>1088</v>
      </c>
      <c r="G1088" s="23">
        <v>22</v>
      </c>
    </row>
    <row r="1089" spans="1:7" x14ac:dyDescent="0.25">
      <c r="A1089" s="196">
        <v>1089</v>
      </c>
      <c r="B1089" s="197">
        <v>1.11500750145372</v>
      </c>
      <c r="C1089" s="23"/>
      <c r="D1089" s="69" t="s">
        <v>243</v>
      </c>
      <c r="E1089" s="23"/>
      <c r="F1089" s="23">
        <v>1089</v>
      </c>
      <c r="G1089" s="23">
        <v>9</v>
      </c>
    </row>
    <row r="1090" spans="1:7" x14ac:dyDescent="0.25">
      <c r="A1090" s="196">
        <v>1090</v>
      </c>
      <c r="B1090" s="197">
        <v>0.35296239229558102</v>
      </c>
      <c r="C1090" s="23"/>
      <c r="D1090" s="69" t="s">
        <v>243</v>
      </c>
      <c r="E1090" s="23"/>
      <c r="F1090" s="23">
        <v>1090</v>
      </c>
      <c r="G1090" s="23">
        <v>34</v>
      </c>
    </row>
    <row r="1091" spans="1:7" x14ac:dyDescent="0.25">
      <c r="A1091" s="196">
        <v>1091</v>
      </c>
      <c r="B1091" s="197">
        <v>0.36220249224683498</v>
      </c>
      <c r="C1091" s="23"/>
      <c r="D1091" s="69" t="s">
        <v>243</v>
      </c>
      <c r="E1091" s="23"/>
      <c r="F1091" s="23">
        <v>1091</v>
      </c>
      <c r="G1091" s="23">
        <v>18</v>
      </c>
    </row>
    <row r="1092" spans="1:7" x14ac:dyDescent="0.25">
      <c r="A1092" s="196">
        <v>1092</v>
      </c>
      <c r="B1092" s="197">
        <v>0.367469220652964</v>
      </c>
      <c r="C1092" s="23"/>
      <c r="D1092" s="69" t="s">
        <v>243</v>
      </c>
      <c r="E1092" s="23"/>
      <c r="F1092" s="23">
        <v>1092</v>
      </c>
      <c r="G1092" s="23">
        <v>12</v>
      </c>
    </row>
    <row r="1093" spans="1:7" x14ac:dyDescent="0.25">
      <c r="A1093" s="196">
        <v>1093</v>
      </c>
      <c r="B1093" s="197">
        <v>0.36746849960598099</v>
      </c>
      <c r="C1093" s="23"/>
      <c r="D1093" s="69" t="s">
        <v>243</v>
      </c>
      <c r="E1093" s="23"/>
      <c r="F1093" s="23">
        <v>1093</v>
      </c>
      <c r="G1093" s="23">
        <v>13</v>
      </c>
    </row>
    <row r="1094" spans="1:7" x14ac:dyDescent="0.25">
      <c r="A1094" s="196">
        <v>1094</v>
      </c>
      <c r="B1094" s="197">
        <v>0.372550653253297</v>
      </c>
      <c r="C1094" s="23"/>
      <c r="D1094" s="69" t="s">
        <v>243</v>
      </c>
      <c r="E1094" s="23"/>
      <c r="F1094" s="23">
        <v>1094</v>
      </c>
      <c r="G1094" s="23">
        <v>7</v>
      </c>
    </row>
    <row r="1095" spans="1:7" x14ac:dyDescent="0.25">
      <c r="A1095" s="196">
        <v>1095</v>
      </c>
      <c r="B1095" s="197">
        <v>0.37624658447140702</v>
      </c>
      <c r="C1095" s="23"/>
      <c r="D1095" s="69" t="s">
        <v>243</v>
      </c>
      <c r="E1095" s="23"/>
      <c r="F1095" s="23">
        <v>1095</v>
      </c>
      <c r="G1095" s="23">
        <v>8</v>
      </c>
    </row>
    <row r="1096" spans="1:7" x14ac:dyDescent="0.25">
      <c r="A1096" s="196">
        <v>1096</v>
      </c>
      <c r="B1096" s="197">
        <v>0.376246292160614</v>
      </c>
      <c r="C1096" s="23"/>
      <c r="D1096" s="69" t="s">
        <v>243</v>
      </c>
      <c r="E1096" s="23"/>
      <c r="F1096" s="23">
        <v>1096</v>
      </c>
      <c r="G1096" s="23">
        <v>5</v>
      </c>
    </row>
    <row r="1097" spans="1:7" x14ac:dyDescent="0.25">
      <c r="A1097" s="196">
        <v>1097</v>
      </c>
      <c r="B1097" s="197">
        <v>0.37624588292664601</v>
      </c>
      <c r="C1097" s="23"/>
      <c r="D1097" s="69" t="s">
        <v>243</v>
      </c>
      <c r="E1097" s="23"/>
      <c r="F1097" s="23">
        <v>1097</v>
      </c>
      <c r="G1097" s="23">
        <v>7</v>
      </c>
    </row>
    <row r="1098" spans="1:7" x14ac:dyDescent="0.25">
      <c r="A1098" s="196">
        <v>1098</v>
      </c>
      <c r="B1098" s="197">
        <v>0.37624535677064602</v>
      </c>
      <c r="C1098" s="23"/>
      <c r="D1098" s="69" t="s">
        <v>243</v>
      </c>
      <c r="E1098" s="23"/>
      <c r="F1098" s="23">
        <v>1098</v>
      </c>
      <c r="G1098" s="23">
        <v>9</v>
      </c>
    </row>
    <row r="1099" spans="1:7" x14ac:dyDescent="0.25">
      <c r="A1099" s="196">
        <v>1099</v>
      </c>
      <c r="B1099" s="197">
        <v>0.37624518138580298</v>
      </c>
      <c r="C1099" s="23"/>
      <c r="D1099" s="69" t="s">
        <v>243</v>
      </c>
      <c r="E1099" s="23"/>
      <c r="F1099" s="23">
        <v>1099</v>
      </c>
      <c r="G1099" s="23">
        <v>3</v>
      </c>
    </row>
    <row r="1100" spans="1:7" x14ac:dyDescent="0.25">
      <c r="A1100" s="196">
        <v>1100</v>
      </c>
      <c r="B1100" s="197">
        <v>0.37624465523274198</v>
      </c>
      <c r="C1100" s="23"/>
      <c r="D1100" s="69" t="s">
        <v>243</v>
      </c>
      <c r="E1100" s="23"/>
      <c r="F1100" s="23">
        <v>1100</v>
      </c>
      <c r="G1100" s="23">
        <v>9</v>
      </c>
    </row>
    <row r="1101" spans="1:7" x14ac:dyDescent="0.25">
      <c r="A1101" s="196">
        <v>1101</v>
      </c>
      <c r="B1101" s="197">
        <v>0.39444884909147399</v>
      </c>
      <c r="C1101" s="23"/>
      <c r="D1101" s="69" t="s">
        <v>243</v>
      </c>
      <c r="E1101" s="23"/>
      <c r="F1101" s="23">
        <v>1101</v>
      </c>
      <c r="G1101" s="23">
        <v>7</v>
      </c>
    </row>
    <row r="1102" spans="1:7" x14ac:dyDescent="0.25">
      <c r="A1102" s="196">
        <v>1102</v>
      </c>
      <c r="B1102" s="197">
        <v>0.39444819934196201</v>
      </c>
      <c r="C1102" s="23"/>
      <c r="D1102" s="69" t="s">
        <v>243</v>
      </c>
      <c r="E1102" s="23"/>
      <c r="F1102" s="23">
        <v>1102</v>
      </c>
      <c r="G1102" s="23">
        <v>10</v>
      </c>
    </row>
    <row r="1103" spans="1:7" x14ac:dyDescent="0.25">
      <c r="A1103" s="196">
        <v>1103</v>
      </c>
      <c r="B1103" s="197">
        <v>0.39444780949379299</v>
      </c>
      <c r="C1103" s="23"/>
      <c r="D1103" s="69" t="s">
        <v>243</v>
      </c>
      <c r="E1103" s="23"/>
      <c r="F1103" s="23">
        <v>1103</v>
      </c>
      <c r="G1103" s="23">
        <v>6</v>
      </c>
    </row>
    <row r="1104" spans="1:7" x14ac:dyDescent="0.25">
      <c r="A1104" s="196">
        <v>1104</v>
      </c>
      <c r="B1104" s="197">
        <v>0.394447094775148</v>
      </c>
      <c r="C1104" s="23"/>
      <c r="D1104" s="69" t="s">
        <v>243</v>
      </c>
      <c r="E1104" s="23"/>
      <c r="F1104" s="23">
        <v>1104</v>
      </c>
      <c r="G1104" s="23">
        <v>11</v>
      </c>
    </row>
    <row r="1105" spans="1:7" x14ac:dyDescent="0.25">
      <c r="A1105" s="196">
        <v>1105</v>
      </c>
      <c r="B1105" s="197">
        <v>0.394446185138845</v>
      </c>
      <c r="C1105" s="23"/>
      <c r="D1105" s="69" t="s">
        <v>243</v>
      </c>
      <c r="E1105" s="23"/>
      <c r="F1105" s="23">
        <v>1105</v>
      </c>
      <c r="G1105" s="23">
        <v>14</v>
      </c>
    </row>
    <row r="1106" spans="1:7" x14ac:dyDescent="0.25">
      <c r="A1106" s="196">
        <v>1106</v>
      </c>
      <c r="B1106" s="197">
        <v>0.42201700968257599</v>
      </c>
      <c r="C1106" s="23"/>
      <c r="D1106" s="69" t="s">
        <v>243</v>
      </c>
      <c r="E1106" s="23"/>
      <c r="F1106" s="23">
        <v>1106</v>
      </c>
      <c r="G1106" s="23">
        <v>7</v>
      </c>
    </row>
    <row r="1107" spans="1:7" x14ac:dyDescent="0.25">
      <c r="A1107" s="196">
        <v>1107</v>
      </c>
      <c r="B1107" s="197">
        <v>0.10208338437258099</v>
      </c>
      <c r="C1107" s="23"/>
      <c r="D1107" s="69" t="s">
        <v>243</v>
      </c>
      <c r="E1107" s="23"/>
      <c r="F1107" s="23">
        <v>1107</v>
      </c>
      <c r="G1107" s="23">
        <v>13</v>
      </c>
    </row>
    <row r="1108" spans="1:7" x14ac:dyDescent="0.25">
      <c r="A1108" s="196">
        <v>1108</v>
      </c>
      <c r="B1108" s="197">
        <v>0.106241977365721</v>
      </c>
      <c r="C1108" s="23"/>
      <c r="D1108" s="69" t="s">
        <v>243</v>
      </c>
      <c r="E1108" s="23"/>
      <c r="F1108" s="23">
        <v>1108</v>
      </c>
      <c r="G1108" s="23">
        <v>12</v>
      </c>
    </row>
    <row r="1109" spans="1:7" x14ac:dyDescent="0.25">
      <c r="A1109" s="196">
        <v>1109</v>
      </c>
      <c r="B1109" s="197">
        <v>0.113173009353859</v>
      </c>
      <c r="C1109" s="23"/>
      <c r="D1109" s="69" t="s">
        <v>243</v>
      </c>
      <c r="E1109" s="23"/>
      <c r="F1109" s="23">
        <v>1109</v>
      </c>
      <c r="G1109" s="23">
        <v>7</v>
      </c>
    </row>
    <row r="1110" spans="1:7" x14ac:dyDescent="0.25">
      <c r="A1110" s="196">
        <v>1110</v>
      </c>
      <c r="B1110" s="197">
        <v>0.127685031260137</v>
      </c>
      <c r="C1110" s="23"/>
      <c r="D1110" s="69" t="s">
        <v>243</v>
      </c>
      <c r="E1110" s="23"/>
      <c r="F1110" s="23">
        <v>1110</v>
      </c>
      <c r="G1110" s="23">
        <v>14</v>
      </c>
    </row>
    <row r="1111" spans="1:7" x14ac:dyDescent="0.25">
      <c r="A1111" s="196">
        <v>1111</v>
      </c>
      <c r="B1111" s="197">
        <v>0.145099467891464</v>
      </c>
      <c r="C1111" s="23"/>
      <c r="D1111" s="69" t="s">
        <v>243</v>
      </c>
      <c r="E1111" s="23"/>
      <c r="F1111" s="23">
        <v>1111</v>
      </c>
      <c r="G1111" s="23">
        <v>3</v>
      </c>
    </row>
    <row r="1112" spans="1:7" x14ac:dyDescent="0.25">
      <c r="A1112" s="196">
        <v>1112</v>
      </c>
      <c r="B1112" s="197">
        <v>0.157113187643102</v>
      </c>
      <c r="C1112" s="23"/>
      <c r="D1112" s="69" t="s">
        <v>243</v>
      </c>
      <c r="E1112" s="23"/>
      <c r="F1112" s="23">
        <v>1112</v>
      </c>
      <c r="G1112" s="23">
        <v>12</v>
      </c>
    </row>
    <row r="1113" spans="1:7" x14ac:dyDescent="0.25">
      <c r="A1113" s="196">
        <v>1113</v>
      </c>
      <c r="B1113" s="197">
        <v>0.176132057150445</v>
      </c>
      <c r="C1113" s="23"/>
      <c r="D1113" s="69" t="s">
        <v>243</v>
      </c>
      <c r="E1113" s="23"/>
      <c r="F1113" s="23">
        <v>1113</v>
      </c>
      <c r="G1113" s="23">
        <v>19</v>
      </c>
    </row>
    <row r="1114" spans="1:7" x14ac:dyDescent="0.25">
      <c r="A1114" s="196">
        <v>1114</v>
      </c>
      <c r="B1114" s="197">
        <v>0.17613192233609101</v>
      </c>
      <c r="C1114" s="23"/>
      <c r="D1114" s="69" t="s">
        <v>243</v>
      </c>
      <c r="E1114" s="23"/>
      <c r="F1114" s="23">
        <v>1114</v>
      </c>
      <c r="G1114" s="23">
        <v>12</v>
      </c>
    </row>
    <row r="1115" spans="1:7" x14ac:dyDescent="0.25">
      <c r="A1115" s="196">
        <v>1115</v>
      </c>
      <c r="B1115" s="197">
        <v>0.17613186616353399</v>
      </c>
      <c r="C1115" s="23"/>
      <c r="D1115" s="69" t="s">
        <v>243</v>
      </c>
      <c r="E1115" s="23"/>
      <c r="F1115" s="23">
        <v>1115</v>
      </c>
      <c r="G1115" s="23">
        <v>5</v>
      </c>
    </row>
    <row r="1116" spans="1:7" x14ac:dyDescent="0.25">
      <c r="A1116" s="196">
        <v>1116</v>
      </c>
      <c r="B1116" s="197">
        <v>0.18334004084481101</v>
      </c>
      <c r="C1116" s="23"/>
      <c r="D1116" s="69" t="s">
        <v>243</v>
      </c>
      <c r="E1116" s="23"/>
      <c r="F1116" s="23">
        <v>1116</v>
      </c>
      <c r="G1116" s="23">
        <v>13</v>
      </c>
    </row>
    <row r="1117" spans="1:7" x14ac:dyDescent="0.25">
      <c r="A1117" s="196">
        <v>1117</v>
      </c>
      <c r="B1117" s="197">
        <v>0.183339979672697</v>
      </c>
      <c r="C1117" s="23"/>
      <c r="D1117" s="69" t="s">
        <v>243</v>
      </c>
      <c r="E1117" s="23"/>
      <c r="F1117" s="23">
        <v>1117</v>
      </c>
      <c r="G1117" s="23">
        <v>5</v>
      </c>
    </row>
    <row r="1118" spans="1:7" x14ac:dyDescent="0.25">
      <c r="A1118" s="196">
        <v>1118</v>
      </c>
      <c r="B1118" s="197">
        <v>0.218168861602898</v>
      </c>
      <c r="C1118" s="23"/>
      <c r="D1118" s="69" t="s">
        <v>243</v>
      </c>
      <c r="E1118" s="23"/>
      <c r="F1118" s="23">
        <v>1118</v>
      </c>
      <c r="G1118" s="23">
        <v>15</v>
      </c>
    </row>
    <row r="1119" spans="1:7" x14ac:dyDescent="0.25">
      <c r="A1119" s="196">
        <v>1119</v>
      </c>
      <c r="B1119" s="197">
        <v>0.14072130498913399</v>
      </c>
      <c r="C1119" s="23"/>
      <c r="D1119" s="69" t="s">
        <v>243</v>
      </c>
      <c r="E1119" s="23"/>
      <c r="F1119" s="23">
        <v>1119</v>
      </c>
      <c r="G1119" s="23">
        <v>11</v>
      </c>
    </row>
    <row r="1120" spans="1:7" x14ac:dyDescent="0.25">
      <c r="A1120" s="196">
        <v>1120</v>
      </c>
      <c r="B1120" s="197">
        <v>0.14580409966500099</v>
      </c>
      <c r="C1120" s="23"/>
      <c r="D1120" s="69" t="s">
        <v>243</v>
      </c>
      <c r="E1120" s="23"/>
      <c r="F1120" s="23">
        <v>1120</v>
      </c>
      <c r="G1120" s="23">
        <v>3</v>
      </c>
    </row>
    <row r="1121" spans="1:7" x14ac:dyDescent="0.25">
      <c r="A1121" s="196">
        <v>1121</v>
      </c>
      <c r="B1121" s="197">
        <v>0.145804016781417</v>
      </c>
      <c r="C1121" s="23"/>
      <c r="D1121" s="69" t="s">
        <v>243</v>
      </c>
      <c r="E1121" s="23"/>
      <c r="F1121" s="23">
        <v>1121</v>
      </c>
      <c r="G1121" s="23">
        <v>11</v>
      </c>
    </row>
    <row r="1122" spans="1:7" x14ac:dyDescent="0.25">
      <c r="A1122" s="196">
        <v>1122</v>
      </c>
      <c r="B1122" s="197">
        <v>0.15365924892096</v>
      </c>
      <c r="C1122" s="23"/>
      <c r="D1122" s="69" t="s">
        <v>243</v>
      </c>
      <c r="E1122" s="23"/>
      <c r="F1122" s="23">
        <v>1122</v>
      </c>
      <c r="G1122" s="23">
        <v>3</v>
      </c>
    </row>
    <row r="1123" spans="1:7" x14ac:dyDescent="0.25">
      <c r="A1123" s="196">
        <v>1123</v>
      </c>
      <c r="B1123" s="197">
        <v>0.17107381568683699</v>
      </c>
      <c r="C1123" s="23"/>
      <c r="D1123" s="69" t="s">
        <v>243</v>
      </c>
      <c r="E1123" s="23"/>
      <c r="F1123" s="23">
        <v>1123</v>
      </c>
      <c r="G1123" s="23">
        <v>7</v>
      </c>
    </row>
    <row r="1124" spans="1:7" x14ac:dyDescent="0.25">
      <c r="A1124" s="196">
        <v>1124</v>
      </c>
      <c r="B1124" s="197">
        <v>0.186599453508105</v>
      </c>
      <c r="C1124" s="23"/>
      <c r="D1124" s="69" t="s">
        <v>243</v>
      </c>
      <c r="E1124" s="23"/>
      <c r="F1124" s="23">
        <v>1124</v>
      </c>
      <c r="G1124" s="23">
        <v>3</v>
      </c>
    </row>
    <row r="1125" spans="1:7" x14ac:dyDescent="0.25">
      <c r="A1125" s="196">
        <v>1125</v>
      </c>
      <c r="B1125" s="197">
        <v>0.195840742328213</v>
      </c>
      <c r="C1125" s="23"/>
      <c r="D1125" s="69" t="s">
        <v>243</v>
      </c>
      <c r="E1125" s="23"/>
      <c r="F1125" s="23">
        <v>1125</v>
      </c>
      <c r="G1125" s="23">
        <v>13</v>
      </c>
    </row>
    <row r="1126" spans="1:7" x14ac:dyDescent="0.25">
      <c r="A1126" s="196">
        <v>1126</v>
      </c>
      <c r="B1126" s="197">
        <v>0.19584068600209201</v>
      </c>
      <c r="C1126" s="23"/>
      <c r="D1126" s="69" t="s">
        <v>243</v>
      </c>
      <c r="E1126" s="23"/>
      <c r="F1126" s="23">
        <v>1126</v>
      </c>
      <c r="G1126" s="23">
        <v>4</v>
      </c>
    </row>
    <row r="1127" spans="1:7" x14ac:dyDescent="0.25">
      <c r="A1127" s="196">
        <v>1127</v>
      </c>
      <c r="B1127" s="197">
        <v>0.19584043253514899</v>
      </c>
      <c r="C1127" s="23"/>
      <c r="D1127" s="69" t="s">
        <v>243</v>
      </c>
      <c r="E1127" s="23"/>
      <c r="F1127" s="23">
        <v>1127</v>
      </c>
      <c r="G1127" s="23">
        <v>18</v>
      </c>
    </row>
    <row r="1128" spans="1:7" x14ac:dyDescent="0.25">
      <c r="A1128" s="196">
        <v>1128</v>
      </c>
      <c r="B1128" s="197">
        <v>0.16005839763405599</v>
      </c>
      <c r="C1128" s="23"/>
      <c r="D1128" s="69" t="s">
        <v>243</v>
      </c>
      <c r="E1128" s="23"/>
      <c r="F1128" s="23">
        <v>1128</v>
      </c>
      <c r="G1128" s="23">
        <v>16</v>
      </c>
    </row>
    <row r="1129" spans="1:7" x14ac:dyDescent="0.25">
      <c r="A1129" s="196">
        <v>1129</v>
      </c>
      <c r="B1129" s="197">
        <v>0.16467898379197199</v>
      </c>
      <c r="C1129" s="23"/>
      <c r="D1129" s="69" t="s">
        <v>243</v>
      </c>
      <c r="E1129" s="23"/>
      <c r="F1129" s="23">
        <v>1129</v>
      </c>
      <c r="G1129" s="23">
        <v>16</v>
      </c>
    </row>
    <row r="1130" spans="1:7" x14ac:dyDescent="0.25">
      <c r="A1130" s="196">
        <v>1130</v>
      </c>
      <c r="B1130" s="197">
        <v>0.16994660389409599</v>
      </c>
      <c r="C1130" s="23"/>
      <c r="D1130" s="69" t="s">
        <v>243</v>
      </c>
      <c r="E1130" s="23"/>
      <c r="F1130" s="23">
        <v>1130</v>
      </c>
      <c r="G1130" s="23">
        <v>2</v>
      </c>
    </row>
    <row r="1131" spans="1:7" x14ac:dyDescent="0.25">
      <c r="A1131" s="196">
        <v>1131</v>
      </c>
      <c r="B1131" s="197">
        <v>0.16994652058269499</v>
      </c>
      <c r="C1131" s="23"/>
      <c r="D1131" s="69" t="s">
        <v>243</v>
      </c>
      <c r="E1131" s="23"/>
      <c r="F1131" s="23">
        <v>1131</v>
      </c>
      <c r="G1131" s="23">
        <v>8</v>
      </c>
    </row>
    <row r="1132" spans="1:7" x14ac:dyDescent="0.25">
      <c r="A1132" s="196">
        <v>1132</v>
      </c>
      <c r="B1132" s="197">
        <v>0.17826377411839101</v>
      </c>
      <c r="C1132" s="23"/>
      <c r="D1132" s="69" t="s">
        <v>243</v>
      </c>
      <c r="E1132" s="23"/>
      <c r="F1132" s="23">
        <v>1132</v>
      </c>
      <c r="G1132" s="23">
        <v>6</v>
      </c>
    </row>
    <row r="1133" spans="1:7" x14ac:dyDescent="0.25">
      <c r="A1133" s="196">
        <v>1133</v>
      </c>
      <c r="B1133" s="197">
        <v>0.18704307751738</v>
      </c>
      <c r="C1133" s="23"/>
      <c r="D1133" s="69" t="s">
        <v>243</v>
      </c>
      <c r="E1133" s="23"/>
      <c r="F1133" s="23">
        <v>1133</v>
      </c>
      <c r="G1133" s="23">
        <v>7</v>
      </c>
    </row>
    <row r="1134" spans="1:7" x14ac:dyDescent="0.25">
      <c r="A1134" s="196">
        <v>1134</v>
      </c>
      <c r="B1134" s="197">
        <v>0.19998106492939799</v>
      </c>
      <c r="C1134" s="23"/>
      <c r="D1134" s="69" t="s">
        <v>243</v>
      </c>
      <c r="E1134" s="23"/>
      <c r="F1134" s="23">
        <v>1134</v>
      </c>
      <c r="G1134" s="23">
        <v>4</v>
      </c>
    </row>
    <row r="1135" spans="1:7" x14ac:dyDescent="0.25">
      <c r="A1135" s="196">
        <v>1135</v>
      </c>
      <c r="B1135" s="197">
        <v>0.31719787943072297</v>
      </c>
      <c r="C1135" s="23"/>
      <c r="D1135" s="69" t="s">
        <v>243</v>
      </c>
      <c r="E1135" s="23"/>
      <c r="F1135" s="23">
        <v>1135</v>
      </c>
      <c r="G1135" s="23">
        <v>5</v>
      </c>
    </row>
    <row r="1136" spans="1:7" x14ac:dyDescent="0.25">
      <c r="A1136" s="196">
        <v>1136</v>
      </c>
      <c r="B1136" s="197">
        <v>0.33030814984824303</v>
      </c>
      <c r="C1136" s="23"/>
      <c r="D1136" s="69" t="s">
        <v>243</v>
      </c>
      <c r="E1136" s="23"/>
      <c r="F1136" s="23">
        <v>1136</v>
      </c>
      <c r="G1136" s="23">
        <v>4</v>
      </c>
    </row>
    <row r="1137" spans="1:7" x14ac:dyDescent="0.25">
      <c r="A1137" s="196">
        <v>1137</v>
      </c>
      <c r="B1137" s="197">
        <v>0.34001071254162402</v>
      </c>
      <c r="C1137" s="23"/>
      <c r="D1137" s="69" t="s">
        <v>243</v>
      </c>
      <c r="E1137" s="23"/>
      <c r="F1137" s="23">
        <v>1137</v>
      </c>
      <c r="G1137" s="23">
        <v>19</v>
      </c>
    </row>
    <row r="1138" spans="1:7" x14ac:dyDescent="0.25">
      <c r="A1138" s="196">
        <v>1138</v>
      </c>
      <c r="B1138" s="197">
        <v>0.34647844531699201</v>
      </c>
      <c r="C1138" s="23"/>
      <c r="D1138" s="69" t="s">
        <v>243</v>
      </c>
      <c r="E1138" s="23"/>
      <c r="F1138" s="23">
        <v>1138</v>
      </c>
      <c r="G1138" s="23">
        <v>25</v>
      </c>
    </row>
    <row r="1139" spans="1:7" x14ac:dyDescent="0.25">
      <c r="A1139" s="196">
        <v>1139</v>
      </c>
      <c r="B1139" s="197">
        <v>0.35958848655925602</v>
      </c>
      <c r="C1139" s="23"/>
      <c r="D1139" s="69" t="s">
        <v>243</v>
      </c>
      <c r="E1139" s="23"/>
      <c r="F1139" s="23">
        <v>1139</v>
      </c>
      <c r="G1139" s="23">
        <v>6</v>
      </c>
    </row>
    <row r="1140" spans="1:7" x14ac:dyDescent="0.25">
      <c r="A1140" s="196">
        <v>1140</v>
      </c>
      <c r="B1140" s="197">
        <v>0.36929108310229097</v>
      </c>
      <c r="C1140" s="23"/>
      <c r="D1140" s="69" t="s">
        <v>243</v>
      </c>
      <c r="E1140" s="23"/>
      <c r="F1140" s="23">
        <v>1140</v>
      </c>
      <c r="G1140" s="23">
        <v>14</v>
      </c>
    </row>
    <row r="1141" spans="1:7" x14ac:dyDescent="0.25">
      <c r="A1141" s="196">
        <v>1141</v>
      </c>
      <c r="B1141" s="197">
        <v>0.36929018580859602</v>
      </c>
      <c r="C1141" s="23"/>
      <c r="D1141" s="69" t="s">
        <v>243</v>
      </c>
      <c r="E1141" s="23"/>
      <c r="F1141" s="23">
        <v>1141</v>
      </c>
      <c r="G1141" s="23">
        <v>16</v>
      </c>
    </row>
    <row r="1142" spans="1:7" x14ac:dyDescent="0.25">
      <c r="A1142" s="196">
        <v>1142</v>
      </c>
      <c r="B1142" s="197">
        <v>0.36928945676227598</v>
      </c>
      <c r="C1142" s="23"/>
      <c r="D1142" s="69" t="s">
        <v>243</v>
      </c>
      <c r="E1142" s="23"/>
      <c r="F1142" s="23">
        <v>1142</v>
      </c>
      <c r="G1142" s="23">
        <v>13</v>
      </c>
    </row>
    <row r="1143" spans="1:7" x14ac:dyDescent="0.25">
      <c r="A1143" s="196">
        <v>1143</v>
      </c>
      <c r="B1143" s="197">
        <v>0.207798742947605</v>
      </c>
      <c r="C1143" s="23"/>
      <c r="D1143" s="69" t="s">
        <v>243</v>
      </c>
      <c r="E1143" s="23"/>
      <c r="F1143" s="23">
        <v>1143</v>
      </c>
      <c r="G1143" s="23">
        <v>12</v>
      </c>
    </row>
    <row r="1144" spans="1:7" x14ac:dyDescent="0.25">
      <c r="A1144" s="196">
        <v>1144</v>
      </c>
      <c r="B1144" s="197">
        <v>0.21472964790704199</v>
      </c>
      <c r="C1144" s="23"/>
      <c r="D1144" s="69" t="s">
        <v>243</v>
      </c>
      <c r="E1144" s="23"/>
      <c r="F1144" s="23">
        <v>1144</v>
      </c>
      <c r="G1144" s="23">
        <v>9</v>
      </c>
    </row>
    <row r="1145" spans="1:7" x14ac:dyDescent="0.25">
      <c r="A1145" s="196">
        <v>1145</v>
      </c>
      <c r="B1145" s="197">
        <v>0.23267013392079899</v>
      </c>
      <c r="C1145" s="23"/>
      <c r="D1145" s="69" t="s">
        <v>243</v>
      </c>
      <c r="E1145" s="23"/>
      <c r="F1145" s="23">
        <v>1145</v>
      </c>
      <c r="G1145" s="23">
        <v>8</v>
      </c>
    </row>
    <row r="1146" spans="1:7" x14ac:dyDescent="0.25">
      <c r="A1146" s="196">
        <v>1146</v>
      </c>
      <c r="B1146" s="197">
        <v>0.23266993009713399</v>
      </c>
      <c r="C1146" s="23"/>
      <c r="D1146" s="69" t="s">
        <v>243</v>
      </c>
      <c r="E1146" s="23"/>
      <c r="F1146" s="23">
        <v>1146</v>
      </c>
      <c r="G1146" s="23">
        <v>10</v>
      </c>
    </row>
    <row r="1147" spans="1:7" x14ac:dyDescent="0.25">
      <c r="A1147" s="196">
        <v>1147</v>
      </c>
      <c r="B1147" s="197">
        <v>0.24191125478492401</v>
      </c>
      <c r="C1147" s="23"/>
      <c r="D1147" s="69" t="s">
        <v>243</v>
      </c>
      <c r="E1147" s="23"/>
      <c r="F1147" s="23">
        <v>1147</v>
      </c>
      <c r="G1147" s="23">
        <v>3</v>
      </c>
    </row>
    <row r="1148" spans="1:7" x14ac:dyDescent="0.25">
      <c r="A1148" s="196">
        <v>1148</v>
      </c>
      <c r="B1148" s="197">
        <v>0.24791794699772701</v>
      </c>
      <c r="C1148" s="23"/>
      <c r="D1148" s="69" t="s">
        <v>243</v>
      </c>
      <c r="E1148" s="23"/>
      <c r="F1148" s="23">
        <v>1148</v>
      </c>
      <c r="G1148" s="23">
        <v>9</v>
      </c>
    </row>
    <row r="1149" spans="1:7" x14ac:dyDescent="0.25">
      <c r="A1149" s="196">
        <v>1149</v>
      </c>
      <c r="B1149" s="197">
        <v>0.24791754954649001</v>
      </c>
      <c r="C1149" s="23"/>
      <c r="D1149" s="69" t="s">
        <v>243</v>
      </c>
      <c r="E1149" s="23"/>
      <c r="F1149" s="23">
        <v>1149</v>
      </c>
      <c r="G1149" s="23">
        <v>17</v>
      </c>
    </row>
    <row r="1150" spans="1:7" x14ac:dyDescent="0.25">
      <c r="A1150" s="196">
        <v>1150</v>
      </c>
      <c r="B1150" s="197">
        <v>0.24791743264943</v>
      </c>
      <c r="C1150" s="23"/>
      <c r="D1150" s="69" t="s">
        <v>243</v>
      </c>
      <c r="E1150" s="23"/>
      <c r="F1150" s="23">
        <v>1150</v>
      </c>
      <c r="G1150" s="23">
        <v>5</v>
      </c>
    </row>
    <row r="1151" spans="1:7" x14ac:dyDescent="0.25">
      <c r="A1151" s="196">
        <v>1151</v>
      </c>
      <c r="B1151" s="197">
        <v>0.25484823050745398</v>
      </c>
      <c r="C1151" s="23"/>
      <c r="D1151" s="69" t="s">
        <v>243</v>
      </c>
      <c r="E1151" s="23"/>
      <c r="F1151" s="23">
        <v>1151</v>
      </c>
      <c r="G1151" s="23">
        <v>9</v>
      </c>
    </row>
    <row r="1152" spans="1:7" x14ac:dyDescent="0.25">
      <c r="A1152" s="196">
        <v>1152</v>
      </c>
      <c r="B1152" s="197">
        <v>0.25484808159216399</v>
      </c>
      <c r="C1152" s="23"/>
      <c r="D1152" s="69" t="s">
        <v>243</v>
      </c>
      <c r="E1152" s="23"/>
      <c r="F1152" s="23">
        <v>1152</v>
      </c>
      <c r="G1152" s="23">
        <v>6</v>
      </c>
    </row>
    <row r="1153" spans="1:7" x14ac:dyDescent="0.25">
      <c r="A1153" s="196">
        <v>1153</v>
      </c>
      <c r="B1153" s="197">
        <v>0.254847907857988</v>
      </c>
      <c r="C1153" s="23"/>
      <c r="D1153" s="69" t="s">
        <v>243</v>
      </c>
      <c r="E1153" s="23"/>
      <c r="F1153" s="23">
        <v>1153</v>
      </c>
      <c r="G1153" s="23">
        <v>7</v>
      </c>
    </row>
    <row r="1154" spans="1:7" x14ac:dyDescent="0.25">
      <c r="A1154" s="196">
        <v>1154</v>
      </c>
      <c r="B1154" s="197">
        <v>0.26270278331994301</v>
      </c>
      <c r="C1154" s="23"/>
      <c r="D1154" s="69" t="s">
        <v>243</v>
      </c>
      <c r="E1154" s="23"/>
      <c r="F1154" s="23">
        <v>1154</v>
      </c>
      <c r="G1154" s="23">
        <v>10</v>
      </c>
    </row>
    <row r="1155" spans="1:7" x14ac:dyDescent="0.25">
      <c r="A1155" s="196">
        <v>1155</v>
      </c>
      <c r="B1155" s="197">
        <v>0.267785046345969</v>
      </c>
      <c r="C1155" s="23"/>
      <c r="D1155" s="69" t="s">
        <v>243</v>
      </c>
      <c r="E1155" s="23"/>
      <c r="F1155" s="23">
        <v>1155</v>
      </c>
      <c r="G1155" s="23">
        <v>17</v>
      </c>
    </row>
    <row r="1156" spans="1:7" x14ac:dyDescent="0.25">
      <c r="A1156" s="196">
        <v>1156</v>
      </c>
      <c r="B1156" s="197">
        <v>0.12772913955238399</v>
      </c>
      <c r="C1156" s="23"/>
      <c r="D1156" s="69" t="s">
        <v>243</v>
      </c>
      <c r="E1156" s="23"/>
      <c r="F1156" s="23">
        <v>1156</v>
      </c>
      <c r="G1156" s="23">
        <v>9</v>
      </c>
    </row>
    <row r="1157" spans="1:7" x14ac:dyDescent="0.25">
      <c r="A1157" s="196">
        <v>1157</v>
      </c>
      <c r="B1157" s="197">
        <v>0.12772907106187401</v>
      </c>
      <c r="C1157" s="23"/>
      <c r="D1157" s="69" t="s">
        <v>243</v>
      </c>
      <c r="E1157" s="23"/>
      <c r="F1157" s="23">
        <v>1157</v>
      </c>
      <c r="G1157" s="23">
        <v>12</v>
      </c>
    </row>
    <row r="1158" spans="1:7" x14ac:dyDescent="0.25">
      <c r="A1158" s="196">
        <v>1158</v>
      </c>
      <c r="B1158" s="197">
        <v>0.13863388661575199</v>
      </c>
      <c r="C1158" s="23"/>
      <c r="D1158" s="69" t="s">
        <v>243</v>
      </c>
      <c r="E1158" s="23"/>
      <c r="F1158" s="23">
        <v>1158</v>
      </c>
      <c r="G1158" s="23">
        <v>11</v>
      </c>
    </row>
    <row r="1159" spans="1:7" x14ac:dyDescent="0.25">
      <c r="A1159" s="196">
        <v>1159</v>
      </c>
      <c r="B1159" s="197">
        <v>0.16185324323604999</v>
      </c>
      <c r="C1159" s="23"/>
      <c r="D1159" s="69" t="s">
        <v>243</v>
      </c>
      <c r="E1159" s="23"/>
      <c r="F1159" s="23">
        <v>1159</v>
      </c>
      <c r="G1159" s="23">
        <v>4</v>
      </c>
    </row>
    <row r="1160" spans="1:7" x14ac:dyDescent="0.25">
      <c r="A1160" s="196">
        <v>1160</v>
      </c>
      <c r="B1160" s="197">
        <v>0.162777338226508</v>
      </c>
      <c r="C1160" s="23"/>
      <c r="D1160" s="69" t="s">
        <v>243</v>
      </c>
      <c r="E1160" s="23"/>
      <c r="F1160" s="23">
        <v>1160</v>
      </c>
      <c r="G1160" s="23">
        <v>5</v>
      </c>
    </row>
    <row r="1161" spans="1:7" x14ac:dyDescent="0.25">
      <c r="A1161" s="196">
        <v>1161</v>
      </c>
      <c r="B1161" s="197">
        <v>0.173404843652223</v>
      </c>
      <c r="C1161" s="23"/>
      <c r="D1161" s="69" t="s">
        <v>243</v>
      </c>
      <c r="E1161" s="23"/>
      <c r="F1161" s="23">
        <v>1161</v>
      </c>
      <c r="G1161" s="23">
        <v>12</v>
      </c>
    </row>
    <row r="1162" spans="1:7" x14ac:dyDescent="0.25">
      <c r="A1162" s="196">
        <v>1162</v>
      </c>
      <c r="B1162" s="197">
        <v>0.18357016224150399</v>
      </c>
      <c r="C1162" s="23"/>
      <c r="D1162" s="69" t="s">
        <v>243</v>
      </c>
      <c r="E1162" s="23"/>
      <c r="F1162" s="23">
        <v>1162</v>
      </c>
      <c r="G1162" s="23">
        <v>11</v>
      </c>
    </row>
    <row r="1163" spans="1:7" x14ac:dyDescent="0.25">
      <c r="A1163" s="196">
        <v>1163</v>
      </c>
      <c r="B1163" s="197">
        <v>0.18357003957079801</v>
      </c>
      <c r="C1163" s="23"/>
      <c r="D1163" s="69" t="s">
        <v>243</v>
      </c>
      <c r="E1163" s="23"/>
      <c r="F1163" s="23">
        <v>1163</v>
      </c>
      <c r="G1163" s="23">
        <v>10</v>
      </c>
    </row>
    <row r="1164" spans="1:7" x14ac:dyDescent="0.25">
      <c r="A1164" s="196">
        <v>1164</v>
      </c>
      <c r="B1164" s="197">
        <v>0.19234927219051601</v>
      </c>
      <c r="C1164" s="23"/>
      <c r="D1164" s="69" t="s">
        <v>243</v>
      </c>
      <c r="E1164" s="23"/>
      <c r="F1164" s="23">
        <v>1164</v>
      </c>
      <c r="G1164" s="23">
        <v>7</v>
      </c>
    </row>
    <row r="1165" spans="1:7" x14ac:dyDescent="0.25">
      <c r="A1165" s="196">
        <v>1165</v>
      </c>
      <c r="B1165" s="197">
        <v>0.192349082476794</v>
      </c>
      <c r="C1165" s="23"/>
      <c r="D1165" s="69" t="s">
        <v>243</v>
      </c>
      <c r="E1165" s="23"/>
      <c r="F1165" s="23">
        <v>1165</v>
      </c>
      <c r="G1165" s="23">
        <v>14</v>
      </c>
    </row>
    <row r="1166" spans="1:7" x14ac:dyDescent="0.25">
      <c r="A1166" s="196">
        <v>1166</v>
      </c>
      <c r="B1166" s="197">
        <v>0.192349014722029</v>
      </c>
      <c r="C1166" s="23"/>
      <c r="D1166" s="69" t="s">
        <v>243</v>
      </c>
      <c r="E1166" s="23"/>
      <c r="F1166" s="23">
        <v>1166</v>
      </c>
      <c r="G1166" s="23">
        <v>5</v>
      </c>
    </row>
    <row r="1167" spans="1:7" x14ac:dyDescent="0.25">
      <c r="A1167" s="196">
        <v>1167</v>
      </c>
      <c r="B1167" s="197">
        <v>0.19974198686606001</v>
      </c>
      <c r="C1167" s="23"/>
      <c r="D1167" s="69" t="s">
        <v>243</v>
      </c>
      <c r="E1167" s="23"/>
      <c r="F1167" s="23">
        <v>1167</v>
      </c>
      <c r="G1167" s="23">
        <v>9</v>
      </c>
    </row>
    <row r="1168" spans="1:7" x14ac:dyDescent="0.25">
      <c r="A1168" s="196">
        <v>1168</v>
      </c>
      <c r="B1168" s="197">
        <v>0.12125969122554001</v>
      </c>
      <c r="C1168" s="23"/>
      <c r="D1168" s="69" t="s">
        <v>243</v>
      </c>
      <c r="E1168" s="23"/>
      <c r="F1168" s="23">
        <v>1168</v>
      </c>
      <c r="G1168" s="23">
        <v>28</v>
      </c>
    </row>
    <row r="1169" spans="1:7" x14ac:dyDescent="0.25">
      <c r="A1169" s="196">
        <v>1169</v>
      </c>
      <c r="B1169" s="197">
        <v>0.12449412750767599</v>
      </c>
      <c r="C1169" s="23"/>
      <c r="D1169" s="69" t="s">
        <v>243</v>
      </c>
      <c r="E1169" s="23"/>
      <c r="F1169" s="23">
        <v>1169</v>
      </c>
      <c r="G1169" s="23">
        <v>12</v>
      </c>
    </row>
    <row r="1170" spans="1:7" x14ac:dyDescent="0.25">
      <c r="A1170" s="196">
        <v>1170</v>
      </c>
      <c r="B1170" s="197">
        <v>0.124494040958175</v>
      </c>
      <c r="C1170" s="23"/>
      <c r="D1170" s="69" t="s">
        <v>243</v>
      </c>
      <c r="E1170" s="23"/>
      <c r="F1170" s="23">
        <v>1170</v>
      </c>
      <c r="G1170" s="23">
        <v>16</v>
      </c>
    </row>
    <row r="1171" spans="1:7" x14ac:dyDescent="0.25">
      <c r="A1171" s="196">
        <v>1171</v>
      </c>
      <c r="B1171" s="197">
        <v>0.124493965227509</v>
      </c>
      <c r="C1171" s="23"/>
      <c r="D1171" s="69" t="s">
        <v>243</v>
      </c>
      <c r="E1171" s="23"/>
      <c r="F1171" s="23">
        <v>1171</v>
      </c>
      <c r="G1171" s="23">
        <v>14</v>
      </c>
    </row>
    <row r="1172" spans="1:7" x14ac:dyDescent="0.25">
      <c r="A1172" s="196">
        <v>1172</v>
      </c>
      <c r="B1172" s="197">
        <v>0.12449388949698099</v>
      </c>
      <c r="C1172" s="23"/>
      <c r="D1172" s="69" t="s">
        <v>243</v>
      </c>
      <c r="E1172" s="23"/>
      <c r="F1172" s="23">
        <v>1172</v>
      </c>
      <c r="G1172" s="23">
        <v>14</v>
      </c>
    </row>
    <row r="1173" spans="1:7" x14ac:dyDescent="0.25">
      <c r="A1173" s="196">
        <v>1173</v>
      </c>
      <c r="B1173" s="197">
        <v>0.124493857041083</v>
      </c>
      <c r="C1173" s="23"/>
      <c r="D1173" s="69" t="s">
        <v>243</v>
      </c>
      <c r="E1173" s="23"/>
      <c r="F1173" s="23">
        <v>1173</v>
      </c>
      <c r="G1173" s="23">
        <v>6</v>
      </c>
    </row>
    <row r="1174" spans="1:7" x14ac:dyDescent="0.25">
      <c r="A1174" s="196">
        <v>1174</v>
      </c>
      <c r="B1174" s="197">
        <v>0.141128333513099</v>
      </c>
      <c r="C1174" s="23"/>
      <c r="D1174" s="69" t="s">
        <v>243</v>
      </c>
      <c r="E1174" s="23"/>
      <c r="F1174" s="23">
        <v>1174</v>
      </c>
      <c r="G1174" s="23">
        <v>8</v>
      </c>
    </row>
    <row r="1175" spans="1:7" x14ac:dyDescent="0.25">
      <c r="A1175" s="196">
        <v>1175</v>
      </c>
      <c r="B1175" s="197">
        <v>0.14112823501430899</v>
      </c>
      <c r="C1175" s="23"/>
      <c r="D1175" s="69" t="s">
        <v>243</v>
      </c>
      <c r="E1175" s="23"/>
      <c r="F1175" s="23">
        <v>1175</v>
      </c>
      <c r="G1175" s="23">
        <v>14</v>
      </c>
    </row>
    <row r="1176" spans="1:7" x14ac:dyDescent="0.25">
      <c r="A1176" s="196">
        <v>1176</v>
      </c>
      <c r="B1176" s="197">
        <v>0.15078847015517599</v>
      </c>
      <c r="C1176" s="23"/>
      <c r="D1176" s="69" t="s">
        <v>243</v>
      </c>
      <c r="E1176" s="23"/>
      <c r="F1176" s="23">
        <v>1176</v>
      </c>
      <c r="G1176" s="23">
        <v>13</v>
      </c>
    </row>
    <row r="1177" spans="1:7" x14ac:dyDescent="0.25">
      <c r="A1177" s="196">
        <v>1177</v>
      </c>
      <c r="B1177" s="197">
        <v>0.16049186560939399</v>
      </c>
      <c r="C1177" s="23"/>
      <c r="D1177" s="69" t="s">
        <v>243</v>
      </c>
      <c r="E1177" s="23"/>
      <c r="F1177" s="23">
        <v>1177</v>
      </c>
      <c r="G1177" s="23">
        <v>7</v>
      </c>
    </row>
    <row r="1178" spans="1:7" x14ac:dyDescent="0.25">
      <c r="A1178" s="196">
        <v>1178</v>
      </c>
      <c r="B1178" s="197">
        <v>1.15517032218059E-2</v>
      </c>
      <c r="C1178" s="23"/>
      <c r="D1178" s="69" t="s">
        <v>243</v>
      </c>
      <c r="E1178" s="23"/>
      <c r="F1178" s="23">
        <v>1178</v>
      </c>
      <c r="G1178" s="23">
        <v>15</v>
      </c>
    </row>
    <row r="1179" spans="1:7" x14ac:dyDescent="0.25">
      <c r="A1179" s="196">
        <v>1179</v>
      </c>
      <c r="B1179" s="197">
        <v>1.6172383584880299E-2</v>
      </c>
      <c r="C1179" s="23"/>
      <c r="D1179" s="69" t="s">
        <v>243</v>
      </c>
      <c r="E1179" s="23"/>
      <c r="F1179" s="23">
        <v>1179</v>
      </c>
      <c r="G1179" s="23">
        <v>11</v>
      </c>
    </row>
    <row r="1180" spans="1:7" x14ac:dyDescent="0.25">
      <c r="A1180" s="196">
        <v>1180</v>
      </c>
      <c r="B1180" s="197">
        <v>0.11653178067553099</v>
      </c>
      <c r="C1180" s="23"/>
      <c r="D1180" s="69" t="s">
        <v>243</v>
      </c>
      <c r="E1180" s="23"/>
      <c r="F1180" s="23">
        <v>1180</v>
      </c>
      <c r="G1180" s="23">
        <v>46</v>
      </c>
    </row>
    <row r="1181" spans="1:7" x14ac:dyDescent="0.25">
      <c r="A1181" s="196">
        <v>1181</v>
      </c>
      <c r="B1181" s="197">
        <v>0.116531724130934</v>
      </c>
      <c r="C1181" s="23"/>
      <c r="D1181" s="69" t="s">
        <v>243</v>
      </c>
      <c r="E1181" s="23"/>
      <c r="F1181" s="23">
        <v>1181</v>
      </c>
      <c r="G1181" s="23">
        <v>12</v>
      </c>
    </row>
    <row r="1182" spans="1:7" x14ac:dyDescent="0.25">
      <c r="A1182" s="196">
        <v>1182</v>
      </c>
      <c r="B1182" s="197">
        <v>0.123000614288736</v>
      </c>
      <c r="C1182" s="23"/>
      <c r="D1182" s="69" t="s">
        <v>243</v>
      </c>
      <c r="E1182" s="23"/>
      <c r="F1182" s="23">
        <v>1182</v>
      </c>
      <c r="G1182" s="23">
        <v>18</v>
      </c>
    </row>
    <row r="1183" spans="1:7" x14ac:dyDescent="0.25">
      <c r="A1183" s="196">
        <v>1183</v>
      </c>
      <c r="B1183" s="197">
        <v>0.124848774603217</v>
      </c>
      <c r="C1183" s="23"/>
      <c r="D1183" s="69" t="s">
        <v>243</v>
      </c>
      <c r="E1183" s="23"/>
      <c r="F1183" s="23">
        <v>1183</v>
      </c>
      <c r="G1183" s="23">
        <v>22</v>
      </c>
    </row>
    <row r="1184" spans="1:7" x14ac:dyDescent="0.25">
      <c r="A1184" s="196">
        <v>1184</v>
      </c>
      <c r="B1184" s="197">
        <v>0.13890365676435301</v>
      </c>
      <c r="C1184" s="23"/>
      <c r="D1184" s="69" t="s">
        <v>243</v>
      </c>
      <c r="E1184" s="23"/>
      <c r="F1184" s="23">
        <v>1184</v>
      </c>
      <c r="G1184" s="23">
        <v>22</v>
      </c>
    </row>
    <row r="1185" spans="1:7" x14ac:dyDescent="0.25">
      <c r="A1185" s="196">
        <v>1185</v>
      </c>
      <c r="B1185" s="197">
        <v>5.2521945873513103E-2</v>
      </c>
      <c r="C1185" s="23"/>
      <c r="D1185" s="69" t="s">
        <v>243</v>
      </c>
      <c r="E1185" s="23"/>
      <c r="F1185" s="23">
        <v>1185</v>
      </c>
      <c r="G1185" s="23">
        <v>42</v>
      </c>
    </row>
    <row r="1186" spans="1:7" x14ac:dyDescent="0.25">
      <c r="A1186" s="196">
        <v>1186</v>
      </c>
      <c r="B1186" s="197">
        <v>5.2521927627090702E-2</v>
      </c>
      <c r="C1186" s="23"/>
      <c r="D1186" s="69" t="s">
        <v>243</v>
      </c>
      <c r="E1186" s="23"/>
      <c r="F1186" s="23">
        <v>1186</v>
      </c>
      <c r="G1186" s="23">
        <v>20</v>
      </c>
    </row>
    <row r="1187" spans="1:7" x14ac:dyDescent="0.25">
      <c r="A1187" s="196">
        <v>1187</v>
      </c>
      <c r="B1187" s="197">
        <v>5.8528788970750902E-2</v>
      </c>
      <c r="C1187" s="23"/>
      <c r="D1187" s="69" t="s">
        <v>243</v>
      </c>
      <c r="E1187" s="23"/>
      <c r="F1187" s="23">
        <v>1187</v>
      </c>
      <c r="G1187" s="23">
        <v>13</v>
      </c>
    </row>
    <row r="1188" spans="1:7" x14ac:dyDescent="0.25">
      <c r="A1188" s="196">
        <v>1188</v>
      </c>
      <c r="B1188" s="197">
        <v>5.8528771898286598E-2</v>
      </c>
      <c r="C1188" s="23"/>
      <c r="D1188" s="69" t="s">
        <v>243</v>
      </c>
      <c r="E1188" s="23"/>
      <c r="F1188" s="23">
        <v>1188</v>
      </c>
      <c r="G1188" s="23">
        <v>15</v>
      </c>
    </row>
    <row r="1189" spans="1:7" x14ac:dyDescent="0.25">
      <c r="A1189" s="196">
        <v>1189</v>
      </c>
      <c r="B1189" s="197">
        <v>1.25994325750178E-2</v>
      </c>
      <c r="C1189" s="23"/>
      <c r="D1189" s="69" t="s">
        <v>243</v>
      </c>
      <c r="E1189" s="23"/>
      <c r="F1189" s="23">
        <v>1189</v>
      </c>
      <c r="G1189" s="23">
        <v>13</v>
      </c>
    </row>
    <row r="1190" spans="1:7" x14ac:dyDescent="0.25">
      <c r="A1190" s="196">
        <v>1190</v>
      </c>
      <c r="B1190" s="197">
        <v>1.9068386601848199E-2</v>
      </c>
      <c r="C1190" s="23"/>
      <c r="D1190" s="69" t="s">
        <v>243</v>
      </c>
      <c r="E1190" s="23"/>
      <c r="F1190" s="23">
        <v>1190</v>
      </c>
      <c r="G1190" s="23">
        <v>4</v>
      </c>
    </row>
    <row r="1191" spans="1:7" x14ac:dyDescent="0.25">
      <c r="A1191" s="196">
        <v>1191</v>
      </c>
      <c r="B1191" s="197">
        <v>2.4335961979107801E-2</v>
      </c>
      <c r="C1191" s="23"/>
      <c r="D1191" s="69" t="s">
        <v>243</v>
      </c>
      <c r="E1191" s="23"/>
      <c r="F1191" s="23">
        <v>1191</v>
      </c>
      <c r="G1191" s="23">
        <v>9</v>
      </c>
    </row>
    <row r="1192" spans="1:7" x14ac:dyDescent="0.25">
      <c r="A1192" s="196">
        <v>1192</v>
      </c>
      <c r="B1192" s="197">
        <v>3.4686281118352001E-2</v>
      </c>
      <c r="C1192" s="23"/>
      <c r="D1192" s="69" t="s">
        <v>243</v>
      </c>
      <c r="E1192" s="23"/>
      <c r="F1192" s="23">
        <v>1192</v>
      </c>
      <c r="G1192" s="23">
        <v>18</v>
      </c>
    </row>
    <row r="1193" spans="1:7" x14ac:dyDescent="0.25">
      <c r="A1193" s="196">
        <v>1193</v>
      </c>
      <c r="B1193" s="197">
        <v>4.6700044414529102E-2</v>
      </c>
      <c r="C1193" s="23"/>
      <c r="D1193" s="69" t="s">
        <v>243</v>
      </c>
      <c r="E1193" s="23"/>
      <c r="F1193" s="23">
        <v>1193</v>
      </c>
      <c r="G1193" s="23">
        <v>8</v>
      </c>
    </row>
    <row r="1194" spans="1:7" x14ac:dyDescent="0.25">
      <c r="A1194" s="196">
        <v>1194</v>
      </c>
      <c r="B1194" s="197">
        <v>5.4555179424836897E-2</v>
      </c>
      <c r="C1194" s="23"/>
      <c r="D1194" s="69" t="s">
        <v>243</v>
      </c>
      <c r="E1194" s="23"/>
      <c r="F1194" s="23">
        <v>1194</v>
      </c>
      <c r="G1194" s="23">
        <v>21</v>
      </c>
    </row>
    <row r="1195" spans="1:7" x14ac:dyDescent="0.25">
      <c r="A1195" s="196">
        <v>1195</v>
      </c>
      <c r="B1195" s="197">
        <v>6.05620584856605E-2</v>
      </c>
      <c r="C1195" s="23"/>
      <c r="D1195" s="69" t="s">
        <v>243</v>
      </c>
      <c r="E1195" s="23"/>
      <c r="F1195" s="23">
        <v>1195</v>
      </c>
      <c r="G1195" s="23">
        <v>2</v>
      </c>
    </row>
    <row r="1196" spans="1:7" x14ac:dyDescent="0.25">
      <c r="A1196" s="196">
        <v>1196</v>
      </c>
      <c r="B1196" s="197">
        <v>7.1602370667791904E-2</v>
      </c>
      <c r="C1196" s="23"/>
      <c r="D1196" s="69" t="s">
        <v>243</v>
      </c>
      <c r="E1196" s="23"/>
      <c r="F1196" s="23">
        <v>1196</v>
      </c>
      <c r="G1196" s="23">
        <v>16</v>
      </c>
    </row>
    <row r="1197" spans="1:7" x14ac:dyDescent="0.25">
      <c r="A1197" s="196">
        <v>1197</v>
      </c>
      <c r="B1197" s="197">
        <v>7.9457507276320102E-2</v>
      </c>
      <c r="C1197" s="23"/>
      <c r="D1197" s="69" t="s">
        <v>243</v>
      </c>
      <c r="E1197" s="23"/>
      <c r="F1197" s="23">
        <v>1197</v>
      </c>
      <c r="G1197" s="23">
        <v>6</v>
      </c>
    </row>
    <row r="1198" spans="1:7" x14ac:dyDescent="0.25">
      <c r="A1198" s="196">
        <v>1198</v>
      </c>
      <c r="B1198" s="197">
        <v>6.0304761523862202E-2</v>
      </c>
      <c r="C1198" s="23"/>
      <c r="D1198" s="69" t="s">
        <v>243</v>
      </c>
      <c r="E1198" s="23"/>
      <c r="F1198" s="23">
        <v>1198</v>
      </c>
      <c r="G1198" s="23">
        <v>28</v>
      </c>
    </row>
    <row r="1199" spans="1:7" x14ac:dyDescent="0.25">
      <c r="A1199" s="196">
        <v>1199</v>
      </c>
      <c r="B1199" s="197">
        <v>6.0304740955085201E-2</v>
      </c>
      <c r="C1199" s="23"/>
      <c r="D1199" s="69" t="s">
        <v>243</v>
      </c>
      <c r="E1199" s="23"/>
      <c r="F1199" s="23">
        <v>1199</v>
      </c>
      <c r="G1199" s="23">
        <v>17</v>
      </c>
    </row>
    <row r="1200" spans="1:7" x14ac:dyDescent="0.25">
      <c r="A1200" s="196">
        <v>1200</v>
      </c>
      <c r="B1200" s="197">
        <v>6.5572293773950394E-2</v>
      </c>
      <c r="C1200" s="23"/>
      <c r="D1200" s="69" t="s">
        <v>243</v>
      </c>
      <c r="E1200" s="23"/>
      <c r="F1200" s="23">
        <v>1200</v>
      </c>
      <c r="G1200" s="23">
        <v>17</v>
      </c>
    </row>
    <row r="1201" spans="1:7" x14ac:dyDescent="0.25">
      <c r="A1201" s="196">
        <v>1201</v>
      </c>
      <c r="B1201" s="197">
        <v>8.8791495026752598E-2</v>
      </c>
      <c r="C1201" s="23"/>
      <c r="D1201" s="69" t="s">
        <v>243</v>
      </c>
      <c r="E1201" s="23"/>
      <c r="F1201" s="23">
        <v>1201</v>
      </c>
      <c r="G1201" s="23">
        <v>9</v>
      </c>
    </row>
    <row r="1202" spans="1:7" x14ac:dyDescent="0.25">
      <c r="A1202" s="196">
        <v>1202</v>
      </c>
      <c r="B1202" s="197">
        <v>8.8791444105300807E-2</v>
      </c>
      <c r="C1202" s="23"/>
      <c r="D1202" s="69" t="s">
        <v>243</v>
      </c>
      <c r="E1202" s="23"/>
      <c r="F1202" s="23">
        <v>1202</v>
      </c>
      <c r="G1202" s="23">
        <v>19</v>
      </c>
    </row>
    <row r="1203" spans="1:7" x14ac:dyDescent="0.25">
      <c r="A1203" s="196">
        <v>1203</v>
      </c>
      <c r="B1203" s="197">
        <v>9.9141751969198694E-2</v>
      </c>
      <c r="C1203" s="23"/>
      <c r="D1203" s="69" t="s">
        <v>243</v>
      </c>
      <c r="E1203" s="23"/>
      <c r="F1203" s="23">
        <v>1203</v>
      </c>
      <c r="G1203" s="23">
        <v>2</v>
      </c>
    </row>
    <row r="1204" spans="1:7" x14ac:dyDescent="0.25">
      <c r="A1204" s="196">
        <v>1204</v>
      </c>
      <c r="B1204" s="197">
        <v>9.9141691360171494E-2</v>
      </c>
      <c r="C1204" s="23"/>
      <c r="D1204" s="69" t="s">
        <v>243</v>
      </c>
      <c r="E1204" s="23"/>
      <c r="F1204" s="23">
        <v>1204</v>
      </c>
      <c r="G1204" s="23">
        <v>18</v>
      </c>
    </row>
    <row r="1205" spans="1:7" x14ac:dyDescent="0.25">
      <c r="A1205" s="196">
        <v>1205</v>
      </c>
      <c r="B1205" s="197">
        <v>8.1249119738609404E-2</v>
      </c>
      <c r="C1205" s="23"/>
      <c r="D1205" s="69" t="s">
        <v>243</v>
      </c>
      <c r="E1205" s="23"/>
      <c r="F1205" s="23">
        <v>1205</v>
      </c>
      <c r="G1205" s="23">
        <v>13</v>
      </c>
    </row>
    <row r="1206" spans="1:7" x14ac:dyDescent="0.25">
      <c r="A1206" s="196">
        <v>1206</v>
      </c>
      <c r="B1206" s="197">
        <v>8.12490862669588E-2</v>
      </c>
      <c r="C1206" s="23"/>
      <c r="D1206" s="69" t="s">
        <v>243</v>
      </c>
      <c r="E1206" s="23"/>
      <c r="F1206" s="23">
        <v>1206</v>
      </c>
      <c r="G1206" s="23">
        <v>15</v>
      </c>
    </row>
    <row r="1207" spans="1:7" x14ac:dyDescent="0.25">
      <c r="A1207" s="196">
        <v>1207</v>
      </c>
      <c r="B1207" s="197">
        <v>8.1249046101032604E-2</v>
      </c>
      <c r="C1207" s="23"/>
      <c r="D1207" s="69" t="s">
        <v>243</v>
      </c>
      <c r="E1207" s="23"/>
      <c r="F1207" s="23">
        <v>1207</v>
      </c>
      <c r="G1207" s="23">
        <v>18</v>
      </c>
    </row>
    <row r="1208" spans="1:7" x14ac:dyDescent="0.25">
      <c r="A1208" s="196">
        <v>1208</v>
      </c>
      <c r="B1208" s="197">
        <v>8.9104135872300594E-2</v>
      </c>
      <c r="C1208" s="23"/>
      <c r="D1208" s="69" t="s">
        <v>243</v>
      </c>
      <c r="E1208" s="23"/>
      <c r="F1208" s="23">
        <v>1208</v>
      </c>
      <c r="G1208" s="23">
        <v>19</v>
      </c>
    </row>
    <row r="1209" spans="1:7" x14ac:dyDescent="0.25">
      <c r="A1209" s="196">
        <v>1209</v>
      </c>
      <c r="B1209" s="197">
        <v>9.8074390465825195E-2</v>
      </c>
      <c r="C1209" s="23"/>
      <c r="D1209" s="69" t="s">
        <v>243</v>
      </c>
      <c r="E1209" s="23"/>
      <c r="F1209" s="23">
        <v>1209</v>
      </c>
      <c r="G1209" s="23">
        <v>1</v>
      </c>
    </row>
    <row r="1210" spans="1:7" x14ac:dyDescent="0.25">
      <c r="A1210" s="196">
        <v>1210</v>
      </c>
      <c r="B1210" s="197">
        <v>9.8074334494298504E-2</v>
      </c>
      <c r="C1210" s="23"/>
      <c r="D1210" s="69" t="s">
        <v>243</v>
      </c>
      <c r="E1210" s="23"/>
      <c r="F1210" s="23">
        <v>1210</v>
      </c>
      <c r="G1210" s="23">
        <v>17</v>
      </c>
    </row>
    <row r="1211" spans="1:7" x14ac:dyDescent="0.25">
      <c r="A1211" s="196">
        <v>1211</v>
      </c>
      <c r="B1211" s="197">
        <v>9.8074324616980096E-2</v>
      </c>
      <c r="C1211" s="23"/>
      <c r="D1211" s="69" t="s">
        <v>243</v>
      </c>
      <c r="E1211" s="23"/>
      <c r="F1211" s="23">
        <v>1211</v>
      </c>
      <c r="G1211" s="23">
        <v>3</v>
      </c>
    </row>
    <row r="1212" spans="1:7" x14ac:dyDescent="0.25">
      <c r="A1212" s="196">
        <v>1212</v>
      </c>
      <c r="B1212" s="197">
        <v>0.16365668304140801</v>
      </c>
      <c r="C1212" s="23"/>
      <c r="D1212" s="69" t="s">
        <v>243</v>
      </c>
      <c r="E1212" s="23"/>
      <c r="F1212" s="23">
        <v>1212</v>
      </c>
      <c r="G1212" s="23">
        <v>17</v>
      </c>
    </row>
    <row r="1213" spans="1:7" x14ac:dyDescent="0.25">
      <c r="A1213" s="196">
        <v>1213</v>
      </c>
      <c r="B1213" s="197">
        <v>0.16365663496964999</v>
      </c>
      <c r="C1213" s="23"/>
      <c r="D1213" s="69" t="s">
        <v>243</v>
      </c>
      <c r="E1213" s="23"/>
      <c r="F1213" s="23">
        <v>1213</v>
      </c>
      <c r="G1213" s="23">
        <v>5</v>
      </c>
    </row>
    <row r="1214" spans="1:7" x14ac:dyDescent="0.25">
      <c r="A1214" s="196">
        <v>1214</v>
      </c>
      <c r="B1214" s="197">
        <v>0.167353050192113</v>
      </c>
      <c r="C1214" s="23"/>
      <c r="D1214" s="69" t="s">
        <v>243</v>
      </c>
      <c r="E1214" s="23"/>
      <c r="F1214" s="23">
        <v>1214</v>
      </c>
      <c r="G1214" s="23">
        <v>10</v>
      </c>
    </row>
    <row r="1215" spans="1:7" x14ac:dyDescent="0.25">
      <c r="A1215" s="196">
        <v>1215</v>
      </c>
      <c r="B1215" s="197">
        <v>0.17474601149487401</v>
      </c>
      <c r="C1215" s="23"/>
      <c r="D1215" s="69" t="s">
        <v>243</v>
      </c>
      <c r="E1215" s="23"/>
      <c r="F1215" s="23">
        <v>1215</v>
      </c>
      <c r="G1215" s="23">
        <v>6</v>
      </c>
    </row>
    <row r="1216" spans="1:7" x14ac:dyDescent="0.25">
      <c r="A1216" s="196">
        <v>1216</v>
      </c>
      <c r="B1216" s="197">
        <v>0.192160186716616</v>
      </c>
      <c r="C1216" s="23"/>
      <c r="D1216" s="69" t="s">
        <v>243</v>
      </c>
      <c r="E1216" s="23"/>
      <c r="F1216" s="23">
        <v>1216</v>
      </c>
      <c r="G1216" s="23">
        <v>7</v>
      </c>
    </row>
    <row r="1217" spans="1:7" x14ac:dyDescent="0.25">
      <c r="A1217" s="196">
        <v>1217</v>
      </c>
      <c r="B1217" s="197">
        <v>0.192160024447421</v>
      </c>
      <c r="C1217" s="23"/>
      <c r="D1217" s="69" t="s">
        <v>243</v>
      </c>
      <c r="E1217" s="23"/>
      <c r="F1217" s="23">
        <v>1217</v>
      </c>
      <c r="G1217" s="23">
        <v>12</v>
      </c>
    </row>
    <row r="1218" spans="1:7" x14ac:dyDescent="0.25">
      <c r="A1218" s="196">
        <v>1218</v>
      </c>
      <c r="B1218" s="197">
        <v>0.11511785268537</v>
      </c>
      <c r="C1218" s="23"/>
      <c r="D1218" s="69" t="s">
        <v>243</v>
      </c>
      <c r="E1218" s="23"/>
      <c r="F1218" s="23">
        <v>1218</v>
      </c>
      <c r="G1218" s="23">
        <v>17</v>
      </c>
    </row>
    <row r="1219" spans="1:7" x14ac:dyDescent="0.25">
      <c r="A1219" s="196">
        <v>1219</v>
      </c>
      <c r="B1219" s="197">
        <v>0.115117770000621</v>
      </c>
      <c r="C1219" s="23"/>
      <c r="D1219" s="69" t="s">
        <v>243</v>
      </c>
      <c r="E1219" s="23"/>
      <c r="F1219" s="23">
        <v>1219</v>
      </c>
      <c r="G1219" s="23">
        <v>18</v>
      </c>
    </row>
    <row r="1220" spans="1:7" x14ac:dyDescent="0.25">
      <c r="A1220" s="196">
        <v>1220</v>
      </c>
      <c r="B1220" s="197">
        <v>0.124359030055418</v>
      </c>
      <c r="C1220" s="23"/>
      <c r="D1220" s="69" t="s">
        <v>243</v>
      </c>
      <c r="E1220" s="23"/>
      <c r="F1220" s="23">
        <v>1220</v>
      </c>
      <c r="G1220" s="23">
        <v>12</v>
      </c>
    </row>
    <row r="1221" spans="1:7" x14ac:dyDescent="0.25">
      <c r="A1221" s="196">
        <v>1221</v>
      </c>
      <c r="B1221" s="197">
        <v>0.13128989914411801</v>
      </c>
      <c r="C1221" s="23"/>
      <c r="D1221" s="69" t="s">
        <v>243</v>
      </c>
      <c r="E1221" s="23"/>
      <c r="F1221" s="23">
        <v>1221</v>
      </c>
      <c r="G1221" s="23">
        <v>20</v>
      </c>
    </row>
    <row r="1222" spans="1:7" x14ac:dyDescent="0.25">
      <c r="A1222" s="196">
        <v>1222</v>
      </c>
      <c r="B1222" s="197">
        <v>0.137388985187823</v>
      </c>
      <c r="C1222" s="23"/>
      <c r="D1222" s="69" t="s">
        <v>243</v>
      </c>
      <c r="E1222" s="23"/>
      <c r="F1222" s="23">
        <v>1222</v>
      </c>
      <c r="G1222" s="23">
        <v>27</v>
      </c>
    </row>
    <row r="1223" spans="1:7" x14ac:dyDescent="0.25">
      <c r="A1223" s="196">
        <v>1223</v>
      </c>
      <c r="B1223" s="197">
        <v>0.142933721482084</v>
      </c>
      <c r="C1223" s="23"/>
      <c r="D1223" s="69" t="s">
        <v>243</v>
      </c>
      <c r="E1223" s="23"/>
      <c r="F1223" s="23">
        <v>1223</v>
      </c>
      <c r="G1223" s="23">
        <v>6</v>
      </c>
    </row>
    <row r="1224" spans="1:7" x14ac:dyDescent="0.25">
      <c r="A1224" s="196">
        <v>1224</v>
      </c>
      <c r="B1224" s="197">
        <v>6.6082452021773097E-2</v>
      </c>
      <c r="C1224" s="23"/>
      <c r="D1224" s="69" t="s">
        <v>243</v>
      </c>
      <c r="E1224" s="23"/>
      <c r="F1224" s="23">
        <v>1224</v>
      </c>
      <c r="G1224" s="23">
        <v>14</v>
      </c>
    </row>
    <row r="1225" spans="1:7" x14ac:dyDescent="0.25">
      <c r="A1225" s="196">
        <v>1225</v>
      </c>
      <c r="B1225" s="197">
        <v>7.7634101016409399E-2</v>
      </c>
      <c r="C1225" s="23"/>
      <c r="D1225" s="69" t="s">
        <v>243</v>
      </c>
      <c r="E1225" s="23"/>
      <c r="F1225" s="23">
        <v>1225</v>
      </c>
      <c r="G1225" s="23">
        <v>14</v>
      </c>
    </row>
    <row r="1226" spans="1:7" x14ac:dyDescent="0.25">
      <c r="A1226" s="196">
        <v>1226</v>
      </c>
      <c r="B1226" s="197">
        <v>9.9402053693167999E-2</v>
      </c>
      <c r="C1226" s="23"/>
      <c r="D1226" s="69" t="s">
        <v>243</v>
      </c>
      <c r="E1226" s="23"/>
      <c r="F1226" s="23">
        <v>1226</v>
      </c>
      <c r="G1226" s="23">
        <v>6</v>
      </c>
    </row>
    <row r="1227" spans="1:7" x14ac:dyDescent="0.25">
      <c r="A1227" s="196">
        <v>1227</v>
      </c>
      <c r="B1227" s="197">
        <v>0.104484732544547</v>
      </c>
      <c r="C1227" s="23"/>
      <c r="D1227" s="69" t="s">
        <v>243</v>
      </c>
      <c r="E1227" s="23"/>
      <c r="F1227" s="23">
        <v>1227</v>
      </c>
      <c r="G1227" s="23">
        <v>15</v>
      </c>
    </row>
    <row r="1228" spans="1:7" x14ac:dyDescent="0.25">
      <c r="A1228" s="196">
        <v>1228</v>
      </c>
      <c r="B1228" s="197">
        <v>0.10448471752576501</v>
      </c>
      <c r="C1228" s="23"/>
      <c r="D1228" s="69" t="s">
        <v>243</v>
      </c>
      <c r="E1228" s="23"/>
      <c r="F1228" s="23">
        <v>1228</v>
      </c>
      <c r="G1228" s="23">
        <v>4</v>
      </c>
    </row>
    <row r="1229" spans="1:7" x14ac:dyDescent="0.25">
      <c r="A1229" s="196">
        <v>1229</v>
      </c>
      <c r="B1229" s="197">
        <v>2.8650593039661099E-2</v>
      </c>
      <c r="C1229" s="23"/>
      <c r="D1229" s="69" t="s">
        <v>243</v>
      </c>
      <c r="E1229" s="23"/>
      <c r="F1229" s="23">
        <v>1229</v>
      </c>
      <c r="G1229" s="23">
        <v>16</v>
      </c>
    </row>
    <row r="1230" spans="1:7" x14ac:dyDescent="0.25">
      <c r="A1230" s="196">
        <v>1230</v>
      </c>
      <c r="B1230" s="197">
        <v>4.6064963856299303E-2</v>
      </c>
      <c r="C1230" s="23"/>
      <c r="D1230" s="69" t="s">
        <v>243</v>
      </c>
      <c r="E1230" s="23"/>
      <c r="F1230" s="23">
        <v>1230</v>
      </c>
      <c r="G1230" s="23">
        <v>18</v>
      </c>
    </row>
    <row r="1231" spans="1:7" x14ac:dyDescent="0.25">
      <c r="A1231" s="196">
        <v>1231</v>
      </c>
      <c r="B1231" s="197">
        <v>4.8837352092607603E-2</v>
      </c>
      <c r="C1231" s="23"/>
      <c r="D1231" s="69" t="s">
        <v>243</v>
      </c>
      <c r="E1231" s="23"/>
      <c r="F1231" s="23">
        <v>1231</v>
      </c>
      <c r="G1231" s="23">
        <v>17</v>
      </c>
    </row>
    <row r="1232" spans="1:7" x14ac:dyDescent="0.25">
      <c r="A1232" s="196">
        <v>1232</v>
      </c>
      <c r="B1232" s="197">
        <v>8.6503459978821307E-2</v>
      </c>
      <c r="C1232" s="23"/>
      <c r="D1232" s="69" t="s">
        <v>243</v>
      </c>
      <c r="E1232" s="23"/>
      <c r="F1232" s="23">
        <v>1232</v>
      </c>
      <c r="G1232" s="23">
        <v>15</v>
      </c>
    </row>
    <row r="1233" spans="1:7" x14ac:dyDescent="0.25">
      <c r="A1233" s="196">
        <v>1233</v>
      </c>
      <c r="B1233" s="197">
        <v>2.3263916918376999E-2</v>
      </c>
      <c r="C1233" s="23"/>
      <c r="D1233" s="69" t="s">
        <v>243</v>
      </c>
      <c r="E1233" s="23"/>
      <c r="F1233" s="23">
        <v>1233</v>
      </c>
      <c r="G1233" s="23">
        <v>14</v>
      </c>
    </row>
    <row r="1234" spans="1:7" x14ac:dyDescent="0.25">
      <c r="A1234" s="196">
        <v>1234</v>
      </c>
      <c r="B1234" s="197">
        <v>3.2505235495143697E-2</v>
      </c>
      <c r="C1234" s="23"/>
      <c r="D1234" s="69" t="s">
        <v>243</v>
      </c>
      <c r="E1234" s="23"/>
      <c r="F1234" s="23">
        <v>1234</v>
      </c>
      <c r="G1234" s="23">
        <v>4</v>
      </c>
    </row>
    <row r="1235" spans="1:7" x14ac:dyDescent="0.25">
      <c r="A1235" s="196">
        <v>1235</v>
      </c>
      <c r="B1235" s="197">
        <v>4.7291331323296902E-2</v>
      </c>
      <c r="C1235" s="23"/>
      <c r="D1235" s="69" t="s">
        <v>243</v>
      </c>
      <c r="E1235" s="23"/>
      <c r="F1235" s="23">
        <v>1235</v>
      </c>
      <c r="G1235" s="23">
        <v>21</v>
      </c>
    </row>
    <row r="1236" spans="1:7" x14ac:dyDescent="0.25">
      <c r="A1236" s="196">
        <v>1236</v>
      </c>
      <c r="B1236" s="197">
        <v>5.7641590401075499E-2</v>
      </c>
      <c r="C1236" s="23"/>
      <c r="D1236" s="69" t="s">
        <v>243</v>
      </c>
      <c r="E1236" s="23"/>
      <c r="F1236" s="23">
        <v>1236</v>
      </c>
      <c r="G1236" s="23">
        <v>14</v>
      </c>
    </row>
    <row r="1237" spans="1:7" x14ac:dyDescent="0.25">
      <c r="A1237" s="196">
        <v>1237</v>
      </c>
      <c r="B1237" s="197">
        <v>-5.1780626673611399E-2</v>
      </c>
      <c r="C1237" s="23"/>
      <c r="D1237" s="69" t="s">
        <v>243</v>
      </c>
      <c r="E1237" s="23"/>
      <c r="F1237" s="23">
        <v>1237</v>
      </c>
      <c r="G1237" s="23">
        <v>25</v>
      </c>
    </row>
    <row r="1238" spans="1:7" x14ac:dyDescent="0.25">
      <c r="A1238" s="196">
        <v>1238</v>
      </c>
      <c r="B1238" s="197">
        <v>-4.30014273447102E-2</v>
      </c>
      <c r="C1238" s="23"/>
      <c r="D1238" s="69" t="s">
        <v>243</v>
      </c>
      <c r="E1238" s="23"/>
      <c r="F1238" s="23">
        <v>1238</v>
      </c>
      <c r="G1238" s="23">
        <v>11</v>
      </c>
    </row>
    <row r="1239" spans="1:7" x14ac:dyDescent="0.25">
      <c r="A1239" s="196">
        <v>1239</v>
      </c>
      <c r="B1239" s="197">
        <v>-3.4222221881552703E-2</v>
      </c>
      <c r="C1239" s="23"/>
      <c r="D1239" s="69" t="s">
        <v>243</v>
      </c>
      <c r="E1239" s="23"/>
      <c r="F1239" s="23">
        <v>1239</v>
      </c>
      <c r="G1239" s="23">
        <v>5</v>
      </c>
    </row>
    <row r="1240" spans="1:7" x14ac:dyDescent="0.25">
      <c r="A1240" s="196">
        <v>1240</v>
      </c>
      <c r="B1240" s="197">
        <v>-3.4222229141454702E-2</v>
      </c>
      <c r="C1240" s="23"/>
      <c r="D1240" s="69" t="s">
        <v>243</v>
      </c>
      <c r="E1240" s="23"/>
      <c r="F1240" s="23">
        <v>1240</v>
      </c>
      <c r="G1240" s="23">
        <v>19</v>
      </c>
    </row>
    <row r="1241" spans="1:7" x14ac:dyDescent="0.25">
      <c r="A1241" s="196">
        <v>1241</v>
      </c>
      <c r="B1241" s="197">
        <v>-2.8954703578537199E-2</v>
      </c>
      <c r="C1241" s="23"/>
      <c r="D1241" s="69" t="s">
        <v>243</v>
      </c>
      <c r="E1241" s="23"/>
      <c r="F1241" s="23">
        <v>1241</v>
      </c>
      <c r="G1241" s="23">
        <v>1</v>
      </c>
    </row>
    <row r="1242" spans="1:7" x14ac:dyDescent="0.25">
      <c r="A1242" s="196">
        <v>1242</v>
      </c>
      <c r="B1242" s="197">
        <v>-2.8954706030428701E-2</v>
      </c>
      <c r="C1242" s="23"/>
      <c r="D1242" s="69" t="s">
        <v>243</v>
      </c>
      <c r="E1242" s="23"/>
      <c r="F1242" s="23">
        <v>1242</v>
      </c>
      <c r="G1242" s="23">
        <v>9</v>
      </c>
    </row>
    <row r="1243" spans="1:7" x14ac:dyDescent="0.25">
      <c r="A1243" s="196">
        <v>1243</v>
      </c>
      <c r="B1243" s="197">
        <v>0.14570325311988699</v>
      </c>
      <c r="C1243" s="23"/>
      <c r="D1243" s="69" t="s">
        <v>243</v>
      </c>
      <c r="E1243" s="23"/>
      <c r="F1243" s="23">
        <v>1243</v>
      </c>
      <c r="G1243" s="23">
        <v>19</v>
      </c>
    </row>
    <row r="1244" spans="1:7" x14ac:dyDescent="0.25">
      <c r="A1244" s="196">
        <v>1244</v>
      </c>
      <c r="B1244" s="197">
        <v>0.14570313274086999</v>
      </c>
      <c r="C1244" s="23"/>
      <c r="D1244" s="69" t="s">
        <v>243</v>
      </c>
      <c r="E1244" s="23"/>
      <c r="F1244" s="23">
        <v>1244</v>
      </c>
      <c r="G1244" s="23">
        <v>16</v>
      </c>
    </row>
    <row r="1245" spans="1:7" x14ac:dyDescent="0.25">
      <c r="A1245" s="196">
        <v>1245</v>
      </c>
      <c r="B1245" s="197">
        <v>0.145703110169837</v>
      </c>
      <c r="C1245" s="23"/>
      <c r="D1245" s="69" t="s">
        <v>243</v>
      </c>
      <c r="E1245" s="23"/>
      <c r="F1245" s="23">
        <v>1245</v>
      </c>
      <c r="G1245" s="23">
        <v>3</v>
      </c>
    </row>
    <row r="1246" spans="1:7" x14ac:dyDescent="0.25">
      <c r="A1246" s="196">
        <v>1246</v>
      </c>
      <c r="B1246" s="197">
        <v>0.16002681569545599</v>
      </c>
      <c r="C1246" s="23"/>
      <c r="D1246" s="69" t="s">
        <v>243</v>
      </c>
      <c r="E1246" s="23"/>
      <c r="F1246" s="23">
        <v>1246</v>
      </c>
      <c r="G1246" s="23">
        <v>13</v>
      </c>
    </row>
    <row r="1247" spans="1:7" x14ac:dyDescent="0.25">
      <c r="A1247" s="196">
        <v>1247</v>
      </c>
      <c r="B1247" s="197">
        <v>0.16002675151342599</v>
      </c>
      <c r="C1247" s="23"/>
      <c r="D1247" s="69" t="s">
        <v>243</v>
      </c>
      <c r="E1247" s="23"/>
      <c r="F1247" s="23">
        <v>1247</v>
      </c>
      <c r="G1247" s="23">
        <v>7</v>
      </c>
    </row>
    <row r="1248" spans="1:7" x14ac:dyDescent="0.25">
      <c r="A1248" s="196">
        <v>1248</v>
      </c>
      <c r="B1248" s="197">
        <v>0.16972987263952699</v>
      </c>
      <c r="C1248" s="23"/>
      <c r="D1248" s="69" t="s">
        <v>243</v>
      </c>
      <c r="E1248" s="23"/>
      <c r="F1248" s="23">
        <v>1248</v>
      </c>
      <c r="G1248" s="23">
        <v>10</v>
      </c>
    </row>
    <row r="1249" spans="1:7" x14ac:dyDescent="0.25">
      <c r="A1249" s="196">
        <v>1249</v>
      </c>
      <c r="B1249" s="197">
        <v>0.17573659374442099</v>
      </c>
      <c r="C1249" s="23"/>
      <c r="D1249" s="69" t="s">
        <v>243</v>
      </c>
      <c r="E1249" s="23"/>
      <c r="F1249" s="23">
        <v>1249</v>
      </c>
      <c r="G1249" s="23">
        <v>3</v>
      </c>
    </row>
    <row r="1250" spans="1:7" x14ac:dyDescent="0.25">
      <c r="A1250" s="196">
        <v>1250</v>
      </c>
      <c r="B1250" s="197">
        <v>0.18220521203006901</v>
      </c>
      <c r="C1250" s="23"/>
      <c r="D1250" s="69" t="s">
        <v>243</v>
      </c>
      <c r="E1250" s="23"/>
      <c r="F1250" s="23">
        <v>1250</v>
      </c>
      <c r="G1250" s="23">
        <v>16</v>
      </c>
    </row>
    <row r="1251" spans="1:7" x14ac:dyDescent="0.25">
      <c r="A1251" s="196">
        <v>1251</v>
      </c>
      <c r="B1251" s="197">
        <v>0.18220500678038201</v>
      </c>
      <c r="C1251" s="23"/>
      <c r="D1251" s="69" t="s">
        <v>243</v>
      </c>
      <c r="E1251" s="23"/>
      <c r="F1251" s="23">
        <v>1251</v>
      </c>
      <c r="G1251" s="23">
        <v>17</v>
      </c>
    </row>
    <row r="1252" spans="1:7" x14ac:dyDescent="0.25">
      <c r="A1252" s="196">
        <v>1252</v>
      </c>
      <c r="B1252" s="197">
        <v>-0.182671284896786</v>
      </c>
      <c r="C1252" s="23"/>
      <c r="D1252" s="69" t="s">
        <v>243</v>
      </c>
      <c r="E1252" s="23"/>
      <c r="F1252" s="23">
        <v>1252</v>
      </c>
      <c r="G1252" s="23">
        <v>13</v>
      </c>
    </row>
    <row r="1253" spans="1:7" x14ac:dyDescent="0.25">
      <c r="A1253" s="196">
        <v>1253</v>
      </c>
      <c r="B1253" s="197">
        <v>-0.18267158837633901</v>
      </c>
      <c r="C1253" s="23"/>
      <c r="D1253" s="69" t="s">
        <v>243</v>
      </c>
      <c r="E1253" s="23"/>
      <c r="F1253" s="23">
        <v>1253</v>
      </c>
      <c r="G1253" s="23">
        <v>25</v>
      </c>
    </row>
    <row r="1254" spans="1:7" x14ac:dyDescent="0.25">
      <c r="A1254" s="196">
        <v>1254</v>
      </c>
      <c r="B1254" s="197">
        <v>-0.15764203016457901</v>
      </c>
      <c r="C1254" s="23"/>
      <c r="D1254" s="69" t="s">
        <v>243</v>
      </c>
      <c r="E1254" s="23"/>
      <c r="F1254" s="23">
        <v>1254</v>
      </c>
      <c r="G1254" s="23">
        <v>21</v>
      </c>
    </row>
    <row r="1255" spans="1:7" x14ac:dyDescent="0.25">
      <c r="A1255" s="196">
        <v>1255</v>
      </c>
      <c r="B1255" s="197">
        <v>-0.15348352556829301</v>
      </c>
      <c r="C1255" s="23"/>
      <c r="D1255" s="69" t="s">
        <v>243</v>
      </c>
      <c r="E1255" s="23"/>
      <c r="F1255" s="23">
        <v>1255</v>
      </c>
      <c r="G1255" s="23">
        <v>10</v>
      </c>
    </row>
    <row r="1256" spans="1:7" x14ac:dyDescent="0.25">
      <c r="A1256" s="196">
        <v>1256</v>
      </c>
      <c r="B1256" s="197">
        <v>-0.120043147458596</v>
      </c>
      <c r="C1256" s="23"/>
      <c r="D1256" s="69" t="s">
        <v>243</v>
      </c>
      <c r="E1256" s="23"/>
      <c r="F1256" s="23">
        <v>1256</v>
      </c>
      <c r="G1256" s="23">
        <v>15</v>
      </c>
    </row>
    <row r="1257" spans="1:7" x14ac:dyDescent="0.25">
      <c r="A1257" s="196">
        <v>1257</v>
      </c>
      <c r="B1257" s="197">
        <v>-9.9726617433340006E-2</v>
      </c>
      <c r="C1257" s="23"/>
      <c r="D1257" s="69" t="s">
        <v>243</v>
      </c>
      <c r="E1257" s="23"/>
      <c r="F1257" s="23">
        <v>1257</v>
      </c>
      <c r="G1257" s="23">
        <v>11</v>
      </c>
    </row>
    <row r="1258" spans="1:7" x14ac:dyDescent="0.25">
      <c r="A1258" s="196">
        <v>1258</v>
      </c>
      <c r="B1258" s="197">
        <v>-9.4643986225009996E-2</v>
      </c>
      <c r="C1258" s="23"/>
      <c r="D1258" s="69" t="s">
        <v>243</v>
      </c>
      <c r="E1258" s="23"/>
      <c r="F1258" s="23">
        <v>1258</v>
      </c>
      <c r="G1258" s="23">
        <v>18</v>
      </c>
    </row>
    <row r="1259" spans="1:7" x14ac:dyDescent="0.25">
      <c r="A1259" s="196">
        <v>1259</v>
      </c>
      <c r="B1259" s="197">
        <v>-7.2563557363348602E-2</v>
      </c>
      <c r="C1259" s="23"/>
      <c r="D1259" s="69" t="s">
        <v>243</v>
      </c>
      <c r="E1259" s="23"/>
      <c r="F1259" s="23">
        <v>1259</v>
      </c>
      <c r="G1259" s="23">
        <v>3</v>
      </c>
    </row>
    <row r="1260" spans="1:7" x14ac:dyDescent="0.25">
      <c r="A1260" s="196">
        <v>1260</v>
      </c>
      <c r="B1260" s="197">
        <v>-7.2563596275082604E-2</v>
      </c>
      <c r="C1260" s="23"/>
      <c r="D1260" s="69" t="s">
        <v>243</v>
      </c>
      <c r="E1260" s="23"/>
      <c r="F1260" s="23">
        <v>1260</v>
      </c>
      <c r="G1260" s="23">
        <v>22</v>
      </c>
    </row>
    <row r="1261" spans="1:7" x14ac:dyDescent="0.25">
      <c r="A1261" s="196">
        <v>1261</v>
      </c>
      <c r="B1261" s="197">
        <v>-7.2563631649440505E-2</v>
      </c>
      <c r="C1261" s="23"/>
      <c r="D1261" s="69" t="s">
        <v>243</v>
      </c>
      <c r="E1261" s="23"/>
      <c r="F1261" s="23">
        <v>1261</v>
      </c>
      <c r="G1261" s="23">
        <v>20</v>
      </c>
    </row>
    <row r="1262" spans="1:7" x14ac:dyDescent="0.25">
      <c r="A1262" s="196">
        <v>1262</v>
      </c>
      <c r="B1262" s="197">
        <v>-0.24007545281812301</v>
      </c>
      <c r="C1262" s="23"/>
      <c r="D1262" s="69" t="s">
        <v>243</v>
      </c>
      <c r="E1262" s="23"/>
      <c r="F1262" s="23">
        <v>1262</v>
      </c>
      <c r="G1262" s="23">
        <v>21</v>
      </c>
    </row>
    <row r="1263" spans="1:7" x14ac:dyDescent="0.25">
      <c r="A1263" s="196">
        <v>1263</v>
      </c>
      <c r="B1263" s="197">
        <v>-0.231758599945938</v>
      </c>
      <c r="C1263" s="23"/>
      <c r="D1263" s="69" t="s">
        <v>243</v>
      </c>
      <c r="E1263" s="23"/>
      <c r="F1263" s="23">
        <v>1263</v>
      </c>
      <c r="G1263" s="23">
        <v>12</v>
      </c>
    </row>
    <row r="1264" spans="1:7" x14ac:dyDescent="0.25">
      <c r="A1264" s="196">
        <v>1264</v>
      </c>
      <c r="B1264" s="197">
        <v>-0.20128409009602599</v>
      </c>
      <c r="C1264" s="23"/>
      <c r="D1264" s="69" t="s">
        <v>243</v>
      </c>
      <c r="E1264" s="23"/>
      <c r="F1264" s="23">
        <v>1264</v>
      </c>
      <c r="G1264" s="23">
        <v>19</v>
      </c>
    </row>
    <row r="1265" spans="1:7" x14ac:dyDescent="0.25">
      <c r="A1265" s="196">
        <v>1265</v>
      </c>
      <c r="B1265" s="197">
        <v>-0.20128456788691801</v>
      </c>
      <c r="C1265" s="23"/>
      <c r="D1265" s="69" t="s">
        <v>243</v>
      </c>
      <c r="E1265" s="23"/>
      <c r="F1265" s="23">
        <v>1265</v>
      </c>
      <c r="G1265" s="23">
        <v>32</v>
      </c>
    </row>
    <row r="1266" spans="1:7" x14ac:dyDescent="0.25">
      <c r="A1266" s="196">
        <v>1266</v>
      </c>
      <c r="B1266" s="197">
        <v>-0.21159392187561801</v>
      </c>
      <c r="C1266" s="23"/>
      <c r="D1266" s="69" t="s">
        <v>243</v>
      </c>
      <c r="E1266" s="23"/>
      <c r="F1266" s="23">
        <v>1266</v>
      </c>
      <c r="G1266" s="23">
        <v>14</v>
      </c>
    </row>
    <row r="1267" spans="1:7" x14ac:dyDescent="0.25">
      <c r="A1267" s="196">
        <v>1267</v>
      </c>
      <c r="B1267" s="197">
        <v>-0.211594204371685</v>
      </c>
      <c r="C1267" s="23"/>
      <c r="D1267" s="69" t="s">
        <v>243</v>
      </c>
      <c r="E1267" s="23"/>
      <c r="F1267" s="23">
        <v>1267</v>
      </c>
      <c r="G1267" s="23">
        <v>17</v>
      </c>
    </row>
    <row r="1268" spans="1:7" x14ac:dyDescent="0.25">
      <c r="A1268" s="196">
        <v>1268</v>
      </c>
      <c r="B1268" s="197">
        <v>-0.202815255122266</v>
      </c>
      <c r="C1268" s="23"/>
      <c r="D1268" s="69" t="s">
        <v>243</v>
      </c>
      <c r="E1268" s="23"/>
      <c r="F1268" s="23">
        <v>1268</v>
      </c>
      <c r="G1268" s="23">
        <v>15</v>
      </c>
    </row>
    <row r="1269" spans="1:7" x14ac:dyDescent="0.25">
      <c r="A1269" s="196">
        <v>1269</v>
      </c>
      <c r="B1269" s="197">
        <v>-0.19958089121703201</v>
      </c>
      <c r="C1269" s="23"/>
      <c r="D1269" s="69" t="s">
        <v>243</v>
      </c>
      <c r="E1269" s="23"/>
      <c r="F1269" s="23">
        <v>1269</v>
      </c>
      <c r="G1269" s="23">
        <v>5</v>
      </c>
    </row>
    <row r="1270" spans="1:7" x14ac:dyDescent="0.25">
      <c r="A1270" s="196">
        <v>1270</v>
      </c>
      <c r="B1270" s="197">
        <v>-0.199581169805677</v>
      </c>
      <c r="C1270" s="23"/>
      <c r="D1270" s="69" t="s">
        <v>243</v>
      </c>
      <c r="E1270" s="23"/>
      <c r="F1270" s="23">
        <v>1270</v>
      </c>
      <c r="G1270" s="23">
        <v>19</v>
      </c>
    </row>
    <row r="1271" spans="1:7" x14ac:dyDescent="0.25">
      <c r="A1271" s="196">
        <v>1271</v>
      </c>
      <c r="B1271" s="197">
        <v>-5.3328754993757901E-2</v>
      </c>
      <c r="C1271" s="23"/>
      <c r="D1271" s="69" t="s">
        <v>243</v>
      </c>
      <c r="E1271" s="23"/>
      <c r="F1271" s="23">
        <v>1271</v>
      </c>
      <c r="G1271" s="23">
        <v>82</v>
      </c>
    </row>
    <row r="1272" spans="1:7" x14ac:dyDescent="0.25">
      <c r="A1272" s="196">
        <v>1272</v>
      </c>
      <c r="B1272" s="197">
        <v>-4.8707931183155397E-2</v>
      </c>
      <c r="C1272" s="23"/>
      <c r="D1272" s="69" t="s">
        <v>243</v>
      </c>
      <c r="E1272" s="23"/>
      <c r="F1272" s="23">
        <v>1272</v>
      </c>
      <c r="G1272" s="23">
        <v>9</v>
      </c>
    </row>
    <row r="1273" spans="1:7" x14ac:dyDescent="0.25">
      <c r="A1273" s="196">
        <v>1273</v>
      </c>
      <c r="B1273" s="197">
        <v>-1.8231700471545501E-2</v>
      </c>
      <c r="C1273" s="23"/>
      <c r="D1273" s="69" t="s">
        <v>243</v>
      </c>
      <c r="E1273" s="23"/>
      <c r="F1273" s="23">
        <v>1273</v>
      </c>
      <c r="G1273" s="23">
        <v>14</v>
      </c>
    </row>
    <row r="1274" spans="1:7" x14ac:dyDescent="0.25">
      <c r="A1274" s="196">
        <v>1274</v>
      </c>
      <c r="B1274" s="197">
        <v>1.8049530492718902E-2</v>
      </c>
      <c r="C1274" s="23"/>
      <c r="D1274" s="69" t="s">
        <v>243</v>
      </c>
      <c r="E1274" s="23"/>
      <c r="F1274" s="23">
        <v>1274</v>
      </c>
      <c r="G1274" s="23">
        <v>8</v>
      </c>
    </row>
    <row r="1275" spans="1:7" x14ac:dyDescent="0.25">
      <c r="A1275" s="196">
        <v>1275</v>
      </c>
      <c r="B1275" s="197">
        <v>1.8049529024193801E-2</v>
      </c>
      <c r="C1275" s="23"/>
      <c r="D1275" s="69" t="s">
        <v>243</v>
      </c>
      <c r="E1275" s="23"/>
      <c r="F1275" s="23">
        <v>1275</v>
      </c>
      <c r="G1275" s="23">
        <v>14</v>
      </c>
    </row>
    <row r="1276" spans="1:7" x14ac:dyDescent="0.25">
      <c r="A1276" s="196">
        <v>1276</v>
      </c>
      <c r="B1276" s="197">
        <v>1.8049528289931401E-2</v>
      </c>
      <c r="C1276" s="23"/>
      <c r="D1276" s="69" t="s">
        <v>243</v>
      </c>
      <c r="E1276" s="23"/>
      <c r="F1276" s="23">
        <v>1276</v>
      </c>
      <c r="G1276" s="23">
        <v>7</v>
      </c>
    </row>
    <row r="1277" spans="1:7" x14ac:dyDescent="0.25">
      <c r="A1277" s="196">
        <v>1277</v>
      </c>
      <c r="B1277" s="197">
        <v>1.8049526716512301E-2</v>
      </c>
      <c r="C1277" s="23"/>
      <c r="D1277" s="69" t="s">
        <v>243</v>
      </c>
      <c r="E1277" s="23"/>
      <c r="F1277" s="23">
        <v>1277</v>
      </c>
      <c r="G1277" s="23">
        <v>15</v>
      </c>
    </row>
    <row r="1278" spans="1:7" x14ac:dyDescent="0.25">
      <c r="A1278" s="196">
        <v>1278</v>
      </c>
      <c r="B1278" s="197">
        <v>2.6367020207760501E-2</v>
      </c>
      <c r="C1278" s="23"/>
      <c r="D1278" s="69" t="s">
        <v>243</v>
      </c>
      <c r="E1278" s="23"/>
      <c r="F1278" s="23">
        <v>1278</v>
      </c>
      <c r="G1278" s="23">
        <v>8</v>
      </c>
    </row>
    <row r="1279" spans="1:7" x14ac:dyDescent="0.25">
      <c r="A1279" s="196">
        <v>1279</v>
      </c>
      <c r="B1279" s="197">
        <v>5.97457248441048E-2</v>
      </c>
      <c r="C1279" s="23"/>
      <c r="D1279" s="69" t="s">
        <v>243</v>
      </c>
      <c r="E1279" s="23"/>
      <c r="F1279" s="23">
        <v>1279</v>
      </c>
      <c r="G1279" s="23">
        <v>15</v>
      </c>
    </row>
    <row r="1280" spans="1:7" x14ac:dyDescent="0.25">
      <c r="A1280" s="196">
        <v>1280</v>
      </c>
      <c r="B1280" s="197">
        <v>6.7139040731452299E-2</v>
      </c>
      <c r="C1280" s="23"/>
      <c r="D1280" s="69" t="s">
        <v>243</v>
      </c>
      <c r="E1280" s="23"/>
      <c r="F1280" s="23">
        <v>1280</v>
      </c>
      <c r="G1280" s="23">
        <v>7</v>
      </c>
    </row>
    <row r="1281" spans="1:7" x14ac:dyDescent="0.25">
      <c r="A1281" s="196">
        <v>1281</v>
      </c>
      <c r="B1281" s="197">
        <v>7.2406760346197196E-2</v>
      </c>
      <c r="C1281" s="23"/>
      <c r="D1281" s="69" t="s">
        <v>243</v>
      </c>
      <c r="E1281" s="23"/>
      <c r="F1281" s="23">
        <v>1281</v>
      </c>
      <c r="G1281" s="23">
        <v>14</v>
      </c>
    </row>
    <row r="1282" spans="1:7" x14ac:dyDescent="0.25">
      <c r="A1282" s="196">
        <v>1282</v>
      </c>
      <c r="B1282" s="197">
        <v>8.6731269579473302E-2</v>
      </c>
      <c r="C1282" s="23"/>
      <c r="D1282" s="69" t="s">
        <v>243</v>
      </c>
      <c r="E1282" s="23"/>
      <c r="F1282" s="23">
        <v>1282</v>
      </c>
      <c r="G1282" s="23">
        <v>21</v>
      </c>
    </row>
    <row r="1283" spans="1:7" x14ac:dyDescent="0.25">
      <c r="A1283" s="196">
        <v>1283</v>
      </c>
      <c r="B1283" s="197">
        <v>9.6897049980744804E-2</v>
      </c>
      <c r="C1283" s="23"/>
      <c r="D1283" s="69" t="s">
        <v>243</v>
      </c>
      <c r="E1283" s="23"/>
      <c r="F1283" s="23">
        <v>1283</v>
      </c>
      <c r="G1283" s="23">
        <v>10</v>
      </c>
    </row>
    <row r="1284" spans="1:7" x14ac:dyDescent="0.25">
      <c r="A1284" s="196">
        <v>1284</v>
      </c>
      <c r="B1284" s="197">
        <v>9.6897008235681203E-2</v>
      </c>
      <c r="C1284" s="23"/>
      <c r="D1284" s="69" t="s">
        <v>243</v>
      </c>
      <c r="E1284" s="23"/>
      <c r="F1284" s="23">
        <v>1284</v>
      </c>
      <c r="G1284" s="23">
        <v>13</v>
      </c>
    </row>
    <row r="1285" spans="1:7" x14ac:dyDescent="0.25">
      <c r="A1285" s="196">
        <v>1285</v>
      </c>
      <c r="B1285" s="197">
        <v>0.103827905219987</v>
      </c>
      <c r="C1285" s="23"/>
      <c r="D1285" s="69" t="s">
        <v>243</v>
      </c>
      <c r="E1285" s="23"/>
      <c r="F1285" s="23">
        <v>1285</v>
      </c>
      <c r="G1285" s="23">
        <v>90</v>
      </c>
    </row>
    <row r="1286" spans="1:7" x14ac:dyDescent="0.25">
      <c r="A1286" s="196">
        <v>1286</v>
      </c>
      <c r="B1286" s="197">
        <v>0.11141826685547999</v>
      </c>
      <c r="C1286" s="23"/>
      <c r="D1286" s="69" t="s">
        <v>243</v>
      </c>
      <c r="E1286" s="23"/>
      <c r="F1286" s="23">
        <v>1286</v>
      </c>
      <c r="G1286" s="23">
        <v>19</v>
      </c>
    </row>
    <row r="1287" spans="1:7" x14ac:dyDescent="0.25">
      <c r="A1287" s="196">
        <v>1287</v>
      </c>
      <c r="B1287" s="197">
        <v>0.111418189607876</v>
      </c>
      <c r="C1287" s="23"/>
      <c r="D1287" s="69" t="s">
        <v>243</v>
      </c>
      <c r="E1287" s="23"/>
      <c r="F1287" s="23">
        <v>1287</v>
      </c>
      <c r="G1287" s="23">
        <v>18</v>
      </c>
    </row>
    <row r="1288" spans="1:7" x14ac:dyDescent="0.25">
      <c r="A1288" s="196">
        <v>1288</v>
      </c>
      <c r="B1288" s="197">
        <v>0.195190125804618</v>
      </c>
      <c r="C1288" s="23"/>
      <c r="D1288" s="69" t="s">
        <v>243</v>
      </c>
      <c r="E1288" s="23"/>
      <c r="F1288" s="23">
        <v>1288</v>
      </c>
      <c r="G1288" s="23">
        <v>18</v>
      </c>
    </row>
    <row r="1289" spans="1:7" x14ac:dyDescent="0.25">
      <c r="A1289" s="196">
        <v>1289</v>
      </c>
      <c r="B1289" s="197">
        <v>0.212604791009742</v>
      </c>
      <c r="C1289" s="23"/>
      <c r="D1289" s="69" t="s">
        <v>243</v>
      </c>
      <c r="E1289" s="23"/>
      <c r="F1289" s="23">
        <v>1289</v>
      </c>
      <c r="G1289" s="23">
        <v>10</v>
      </c>
    </row>
    <row r="1290" spans="1:7" x14ac:dyDescent="0.25">
      <c r="A1290" s="196">
        <v>1290</v>
      </c>
      <c r="B1290" s="197">
        <v>0.21260442166972901</v>
      </c>
      <c r="C1290" s="23"/>
      <c r="D1290" s="69" t="s">
        <v>243</v>
      </c>
      <c r="E1290" s="23"/>
      <c r="F1290" s="23">
        <v>1290</v>
      </c>
      <c r="G1290" s="23">
        <v>22</v>
      </c>
    </row>
    <row r="1291" spans="1:7" x14ac:dyDescent="0.25">
      <c r="A1291" s="196">
        <v>1291</v>
      </c>
      <c r="B1291" s="197">
        <v>0.21907335008748899</v>
      </c>
      <c r="C1291" s="23"/>
      <c r="D1291" s="69" t="s">
        <v>243</v>
      </c>
      <c r="E1291" s="23"/>
      <c r="F1291" s="23">
        <v>1291</v>
      </c>
      <c r="G1291" s="23">
        <v>9</v>
      </c>
    </row>
    <row r="1292" spans="1:7" x14ac:dyDescent="0.25">
      <c r="A1292" s="196">
        <v>1292</v>
      </c>
      <c r="B1292" s="197">
        <v>0.22045916512594299</v>
      </c>
      <c r="C1292" s="23"/>
      <c r="D1292" s="69" t="s">
        <v>243</v>
      </c>
      <c r="E1292" s="23"/>
      <c r="F1292" s="23">
        <v>1292</v>
      </c>
      <c r="G1292" s="23">
        <v>23</v>
      </c>
    </row>
    <row r="1293" spans="1:7" x14ac:dyDescent="0.25">
      <c r="A1293" s="196">
        <v>1293</v>
      </c>
      <c r="B1293" s="197">
        <v>0.23218956738583599</v>
      </c>
      <c r="C1293" s="23"/>
      <c r="D1293" s="69" t="s">
        <v>243</v>
      </c>
      <c r="E1293" s="23"/>
      <c r="F1293" s="23">
        <v>1293</v>
      </c>
      <c r="G1293" s="23">
        <v>9</v>
      </c>
    </row>
    <row r="1294" spans="1:7" x14ac:dyDescent="0.25">
      <c r="A1294" s="196">
        <v>1294</v>
      </c>
      <c r="B1294" s="197">
        <v>0.25656809867068398</v>
      </c>
      <c r="C1294" s="23"/>
      <c r="D1294" s="69" t="s">
        <v>243</v>
      </c>
      <c r="E1294" s="23"/>
      <c r="F1294" s="23">
        <v>1294</v>
      </c>
      <c r="G1294" s="23">
        <v>15</v>
      </c>
    </row>
    <row r="1295" spans="1:7" x14ac:dyDescent="0.25">
      <c r="A1295" s="196">
        <v>1295</v>
      </c>
      <c r="B1295" s="197">
        <v>0.25656767053597002</v>
      </c>
      <c r="C1295" s="23"/>
      <c r="D1295" s="69" t="s">
        <v>243</v>
      </c>
      <c r="E1295" s="23"/>
      <c r="F1295" s="23">
        <v>1295</v>
      </c>
      <c r="G1295" s="23">
        <v>17</v>
      </c>
    </row>
    <row r="1296" spans="1:7" x14ac:dyDescent="0.25">
      <c r="A1296" s="196">
        <v>1296</v>
      </c>
      <c r="B1296" s="197">
        <v>0.26266665283433799</v>
      </c>
      <c r="C1296" s="23"/>
      <c r="D1296" s="69" t="s">
        <v>243</v>
      </c>
      <c r="E1296" s="23"/>
      <c r="F1296" s="23">
        <v>1296</v>
      </c>
      <c r="G1296" s="23">
        <v>15</v>
      </c>
    </row>
    <row r="1297" spans="1:7" x14ac:dyDescent="0.25">
      <c r="A1297" s="196">
        <v>1297</v>
      </c>
      <c r="B1297" s="197">
        <v>0.28588558201834702</v>
      </c>
      <c r="C1297" s="23"/>
      <c r="D1297" s="69" t="s">
        <v>243</v>
      </c>
      <c r="E1297" s="23"/>
      <c r="F1297" s="23">
        <v>1297</v>
      </c>
      <c r="G1297" s="23">
        <v>18</v>
      </c>
    </row>
    <row r="1298" spans="1:7" x14ac:dyDescent="0.25">
      <c r="A1298" s="196">
        <v>1298</v>
      </c>
      <c r="B1298" s="197">
        <v>0.29327813690967203</v>
      </c>
      <c r="C1298" s="23"/>
      <c r="D1298" s="69" t="s">
        <v>243</v>
      </c>
      <c r="E1298" s="23"/>
      <c r="F1298" s="23">
        <v>1298</v>
      </c>
      <c r="G1298" s="23">
        <v>18</v>
      </c>
    </row>
    <row r="1299" spans="1:7" x14ac:dyDescent="0.25">
      <c r="A1299" s="196">
        <v>1299</v>
      </c>
      <c r="B1299" s="197">
        <v>0.29327749643873402</v>
      </c>
      <c r="C1299" s="23"/>
      <c r="D1299" s="69" t="s">
        <v>243</v>
      </c>
      <c r="E1299" s="23"/>
      <c r="F1299" s="23">
        <v>1299</v>
      </c>
      <c r="G1299" s="23">
        <v>19</v>
      </c>
    </row>
    <row r="1300" spans="1:7" x14ac:dyDescent="0.25">
      <c r="A1300" s="196">
        <v>1300</v>
      </c>
      <c r="B1300" s="197">
        <v>0.30924042614952302</v>
      </c>
      <c r="C1300" s="23"/>
      <c r="D1300" s="69" t="s">
        <v>243</v>
      </c>
      <c r="E1300" s="23"/>
      <c r="F1300" s="23">
        <v>1300</v>
      </c>
      <c r="G1300" s="23">
        <v>10</v>
      </c>
    </row>
    <row r="1301" spans="1:7" x14ac:dyDescent="0.25">
      <c r="A1301" s="196">
        <v>1301</v>
      </c>
      <c r="B1301" s="197">
        <v>0.48215423307174898</v>
      </c>
      <c r="C1301" s="23"/>
      <c r="D1301" s="69" t="s">
        <v>243</v>
      </c>
      <c r="E1301" s="23"/>
      <c r="F1301" s="23">
        <v>1301</v>
      </c>
      <c r="G1301" s="23">
        <v>15</v>
      </c>
    </row>
    <row r="1302" spans="1:7" x14ac:dyDescent="0.25">
      <c r="A1302" s="196">
        <v>1302</v>
      </c>
      <c r="B1302" s="197">
        <v>0.48215249455064302</v>
      </c>
      <c r="C1302" s="23"/>
      <c r="D1302" s="69" t="s">
        <v>243</v>
      </c>
      <c r="E1302" s="23"/>
      <c r="F1302" s="23">
        <v>1302</v>
      </c>
      <c r="G1302" s="23">
        <v>17</v>
      </c>
    </row>
    <row r="1303" spans="1:7" x14ac:dyDescent="0.25">
      <c r="A1303" s="196">
        <v>1303</v>
      </c>
      <c r="B1303" s="197">
        <v>0.48954309761683401</v>
      </c>
      <c r="C1303" s="23"/>
      <c r="D1303" s="69" t="s">
        <v>243</v>
      </c>
      <c r="E1303" s="23"/>
      <c r="F1303" s="23">
        <v>1303</v>
      </c>
      <c r="G1303" s="23">
        <v>23</v>
      </c>
    </row>
    <row r="1304" spans="1:7" x14ac:dyDescent="0.25">
      <c r="A1304" s="196">
        <v>1304</v>
      </c>
      <c r="B1304" s="197">
        <v>0.49508578469326803</v>
      </c>
      <c r="C1304" s="23"/>
      <c r="D1304" s="69" t="s">
        <v>243</v>
      </c>
      <c r="E1304" s="23"/>
      <c r="F1304" s="23">
        <v>1304</v>
      </c>
      <c r="G1304" s="23">
        <v>19</v>
      </c>
    </row>
    <row r="1305" spans="1:7" x14ac:dyDescent="0.25">
      <c r="A1305" s="196">
        <v>1305</v>
      </c>
      <c r="B1305" s="197">
        <v>0.50035116176196603</v>
      </c>
      <c r="C1305" s="23"/>
      <c r="D1305" s="69" t="s">
        <v>243</v>
      </c>
      <c r="E1305" s="23"/>
      <c r="F1305" s="23">
        <v>1305</v>
      </c>
      <c r="G1305" s="23">
        <v>19</v>
      </c>
    </row>
    <row r="1306" spans="1:7" x14ac:dyDescent="0.25">
      <c r="A1306" s="196">
        <v>1306</v>
      </c>
      <c r="B1306" s="197">
        <v>0.51605900781861702</v>
      </c>
      <c r="C1306" s="23"/>
      <c r="D1306" s="69" t="s">
        <v>243</v>
      </c>
      <c r="E1306" s="23"/>
      <c r="F1306" s="23">
        <v>1306</v>
      </c>
      <c r="G1306" s="23">
        <v>18</v>
      </c>
    </row>
    <row r="1307" spans="1:7" x14ac:dyDescent="0.25">
      <c r="A1307" s="196">
        <v>1307</v>
      </c>
      <c r="B1307" s="197">
        <v>0.51605649943486098</v>
      </c>
      <c r="C1307" s="23"/>
      <c r="D1307" s="69" t="s">
        <v>243</v>
      </c>
      <c r="E1307" s="23"/>
      <c r="F1307" s="23">
        <v>1307</v>
      </c>
      <c r="G1307" s="23">
        <v>21</v>
      </c>
    </row>
    <row r="1308" spans="1:7" x14ac:dyDescent="0.25">
      <c r="A1308" s="196">
        <v>1308</v>
      </c>
      <c r="B1308" s="197">
        <v>0.51771785016646299</v>
      </c>
      <c r="C1308" s="23"/>
      <c r="D1308" s="69" t="s">
        <v>243</v>
      </c>
      <c r="E1308" s="23"/>
      <c r="F1308" s="23">
        <v>1308</v>
      </c>
      <c r="G1308" s="23">
        <v>17</v>
      </c>
    </row>
    <row r="1309" spans="1:7" x14ac:dyDescent="0.25">
      <c r="A1309" s="196">
        <v>1309</v>
      </c>
      <c r="B1309" s="197">
        <v>1.0114712685535201</v>
      </c>
      <c r="C1309" s="23"/>
      <c r="D1309" s="69" t="s">
        <v>243</v>
      </c>
      <c r="E1309" s="23"/>
      <c r="F1309" s="23">
        <v>1309</v>
      </c>
      <c r="G1309" s="23">
        <v>26</v>
      </c>
    </row>
    <row r="1310" spans="1:7" x14ac:dyDescent="0.25">
      <c r="A1310" s="196">
        <v>1310</v>
      </c>
      <c r="B1310" s="197">
        <v>1.03322729832016</v>
      </c>
      <c r="C1310" s="23"/>
      <c r="D1310" s="69" t="s">
        <v>243</v>
      </c>
      <c r="E1310" s="23"/>
      <c r="F1310" s="23">
        <v>1310</v>
      </c>
      <c r="G1310" s="23">
        <v>5</v>
      </c>
    </row>
    <row r="1311" spans="1:7" x14ac:dyDescent="0.25">
      <c r="A1311" s="196">
        <v>1311</v>
      </c>
      <c r="B1311" s="197">
        <v>1.0680486446589199</v>
      </c>
      <c r="C1311" s="23"/>
      <c r="D1311" s="69" t="s">
        <v>243</v>
      </c>
      <c r="E1311" s="23"/>
      <c r="F1311" s="23">
        <v>1311</v>
      </c>
      <c r="G1311" s="23">
        <v>16</v>
      </c>
    </row>
    <row r="1312" spans="1:7" x14ac:dyDescent="0.25">
      <c r="A1312" s="196">
        <v>1312</v>
      </c>
      <c r="B1312" s="197">
        <v>1.06803756275509</v>
      </c>
      <c r="C1312" s="23"/>
      <c r="D1312" s="69" t="s">
        <v>243</v>
      </c>
      <c r="E1312" s="23"/>
      <c r="F1312" s="23">
        <v>1312</v>
      </c>
      <c r="G1312" s="23">
        <v>17</v>
      </c>
    </row>
    <row r="1313" spans="1:7" x14ac:dyDescent="0.25">
      <c r="A1313" s="196">
        <v>1313</v>
      </c>
      <c r="B1313" s="197">
        <v>1.0897875146887099</v>
      </c>
      <c r="C1313" s="23"/>
      <c r="D1313" s="69" t="s">
        <v>243</v>
      </c>
      <c r="E1313" s="23"/>
      <c r="F1313" s="23">
        <v>1313</v>
      </c>
      <c r="G1313" s="23">
        <v>15</v>
      </c>
    </row>
    <row r="1314" spans="1:7" x14ac:dyDescent="0.25">
      <c r="A1314" s="196">
        <v>1314</v>
      </c>
      <c r="B1314" s="197">
        <v>1.1013873735297901</v>
      </c>
      <c r="C1314" s="23"/>
      <c r="D1314" s="69" t="s">
        <v>243</v>
      </c>
      <c r="E1314" s="23"/>
      <c r="F1314" s="23">
        <v>1314</v>
      </c>
      <c r="G1314" s="23">
        <v>24</v>
      </c>
    </row>
    <row r="1315" spans="1:7" x14ac:dyDescent="0.25">
      <c r="A1315" s="196">
        <v>1315</v>
      </c>
      <c r="B1315" s="197">
        <v>1.10137143507604</v>
      </c>
      <c r="C1315" s="23"/>
      <c r="D1315" s="69" t="s">
        <v>243</v>
      </c>
      <c r="E1315" s="23"/>
      <c r="F1315" s="23">
        <v>1315</v>
      </c>
      <c r="G1315" s="23">
        <v>10</v>
      </c>
    </row>
    <row r="1316" spans="1:7" x14ac:dyDescent="0.25">
      <c r="A1316" s="196">
        <v>1316</v>
      </c>
      <c r="B1316" s="197">
        <v>1.1013641905609399</v>
      </c>
      <c r="C1316" s="23"/>
      <c r="D1316" s="69" t="s">
        <v>243</v>
      </c>
      <c r="E1316" s="23"/>
      <c r="F1316" s="23">
        <v>1316</v>
      </c>
      <c r="G1316" s="23">
        <v>20</v>
      </c>
    </row>
    <row r="1317" spans="1:7" x14ac:dyDescent="0.25">
      <c r="A1317" s="196">
        <v>1317</v>
      </c>
      <c r="B1317" s="197">
        <v>1.1013460798822501</v>
      </c>
      <c r="C1317" s="23"/>
      <c r="D1317" s="69" t="s">
        <v>243</v>
      </c>
      <c r="E1317" s="23"/>
      <c r="F1317" s="23">
        <v>1317</v>
      </c>
      <c r="G1317" s="23">
        <v>15</v>
      </c>
    </row>
    <row r="1318" spans="1:7" x14ac:dyDescent="0.25">
      <c r="A1318" s="196">
        <v>1318</v>
      </c>
      <c r="B1318" s="197">
        <v>1.1031882800367101</v>
      </c>
      <c r="C1318" s="23"/>
      <c r="D1318" s="69" t="s">
        <v>243</v>
      </c>
      <c r="E1318" s="23"/>
      <c r="F1318" s="23">
        <v>1318</v>
      </c>
      <c r="G1318" s="23">
        <v>16</v>
      </c>
    </row>
    <row r="1319" spans="1:7" x14ac:dyDescent="0.25">
      <c r="A1319" s="196">
        <v>1319</v>
      </c>
      <c r="B1319" s="197">
        <v>1.1031722775299799</v>
      </c>
      <c r="C1319" s="23"/>
      <c r="D1319" s="69" t="s">
        <v>243</v>
      </c>
      <c r="E1319" s="23"/>
      <c r="F1319" s="23">
        <v>1319</v>
      </c>
      <c r="G1319" s="23">
        <v>14</v>
      </c>
    </row>
    <row r="1320" spans="1:7" x14ac:dyDescent="0.25">
      <c r="A1320" s="196">
        <v>1320</v>
      </c>
      <c r="B1320" s="197">
        <v>-1.4485978548785201</v>
      </c>
      <c r="C1320" s="23"/>
      <c r="D1320" s="69" t="s">
        <v>243</v>
      </c>
      <c r="E1320" s="23"/>
      <c r="F1320" s="23">
        <v>1320</v>
      </c>
      <c r="G1320" s="23">
        <v>11</v>
      </c>
    </row>
    <row r="1321" spans="1:7" x14ac:dyDescent="0.25">
      <c r="A1321" s="196">
        <v>1321</v>
      </c>
      <c r="B1321" s="197">
        <v>-1.44861151984367</v>
      </c>
      <c r="C1321" s="23"/>
      <c r="D1321" s="69" t="s">
        <v>243</v>
      </c>
      <c r="E1321" s="23"/>
      <c r="F1321" s="23">
        <v>1321</v>
      </c>
      <c r="G1321" s="23">
        <v>4</v>
      </c>
    </row>
    <row r="1322" spans="1:7" x14ac:dyDescent="0.25">
      <c r="A1322" s="196">
        <v>1322</v>
      </c>
      <c r="B1322" s="197">
        <v>-1.44400011953532</v>
      </c>
      <c r="C1322" s="23"/>
      <c r="D1322" s="69" t="s">
        <v>243</v>
      </c>
      <c r="E1322" s="23"/>
      <c r="F1322" s="23">
        <v>1322</v>
      </c>
      <c r="G1322" s="23">
        <v>6</v>
      </c>
    </row>
    <row r="1323" spans="1:7" x14ac:dyDescent="0.25">
      <c r="A1323" s="196">
        <v>1323</v>
      </c>
      <c r="B1323" s="197">
        <v>-1.4440086807444801</v>
      </c>
      <c r="C1323" s="23"/>
      <c r="D1323" s="69" t="s">
        <v>243</v>
      </c>
      <c r="E1323" s="23"/>
      <c r="F1323" s="23">
        <v>1323</v>
      </c>
      <c r="G1323" s="23">
        <v>6</v>
      </c>
    </row>
    <row r="1324" spans="1:7" x14ac:dyDescent="0.25">
      <c r="A1324" s="196">
        <v>1324</v>
      </c>
      <c r="B1324" s="197">
        <v>-1.43759638521608</v>
      </c>
      <c r="C1324" s="23"/>
      <c r="D1324" s="69" t="s">
        <v>243</v>
      </c>
      <c r="E1324" s="23"/>
      <c r="F1324" s="23">
        <v>1324</v>
      </c>
      <c r="G1324" s="23">
        <v>11</v>
      </c>
    </row>
    <row r="1325" spans="1:7" x14ac:dyDescent="0.25">
      <c r="A1325" s="196">
        <v>1325</v>
      </c>
      <c r="B1325" s="197">
        <v>-0.64142258222857496</v>
      </c>
      <c r="C1325" s="23"/>
      <c r="D1325" s="69" t="s">
        <v>243</v>
      </c>
      <c r="E1325" s="23"/>
      <c r="F1325" s="23">
        <v>1325</v>
      </c>
      <c r="G1325" s="23">
        <v>45</v>
      </c>
    </row>
    <row r="1326" spans="1:7" x14ac:dyDescent="0.25">
      <c r="A1326" s="196">
        <v>1326</v>
      </c>
      <c r="B1326" s="197">
        <v>-0.29405227695229202</v>
      </c>
      <c r="C1326" s="23"/>
      <c r="D1326" s="69" t="s">
        <v>243</v>
      </c>
      <c r="E1326" s="23"/>
      <c r="F1326" s="23">
        <v>1326</v>
      </c>
      <c r="G1326" s="23">
        <v>32</v>
      </c>
    </row>
    <row r="1327" spans="1:7" x14ac:dyDescent="0.25">
      <c r="A1327" s="196">
        <v>1327</v>
      </c>
      <c r="B1327" s="197">
        <v>-0.27518733703008302</v>
      </c>
      <c r="C1327" s="23"/>
      <c r="D1327" s="69" t="s">
        <v>243</v>
      </c>
      <c r="E1327" s="23"/>
      <c r="F1327" s="23">
        <v>1327</v>
      </c>
      <c r="G1327" s="23">
        <v>13</v>
      </c>
    </row>
    <row r="1328" spans="1:7" x14ac:dyDescent="0.25">
      <c r="A1328" s="196">
        <v>1328</v>
      </c>
      <c r="B1328" s="197">
        <v>-0.27518774765347398</v>
      </c>
      <c r="C1328" s="23"/>
      <c r="D1328" s="69" t="s">
        <v>243</v>
      </c>
      <c r="E1328" s="23"/>
      <c r="F1328" s="23">
        <v>1328</v>
      </c>
      <c r="G1328" s="23">
        <v>14</v>
      </c>
    </row>
    <row r="1329" spans="1:7" x14ac:dyDescent="0.25">
      <c r="A1329" s="196">
        <v>1329</v>
      </c>
      <c r="B1329" s="197">
        <v>-0.240359690080925</v>
      </c>
      <c r="C1329" s="23"/>
      <c r="D1329" s="69" t="s">
        <v>243</v>
      </c>
      <c r="E1329" s="23"/>
      <c r="F1329" s="23">
        <v>1329</v>
      </c>
      <c r="G1329" s="23">
        <v>15</v>
      </c>
    </row>
    <row r="1330" spans="1:7" x14ac:dyDescent="0.25">
      <c r="A1330" s="196">
        <v>1330</v>
      </c>
      <c r="B1330" s="197">
        <v>-0.23481518795679801</v>
      </c>
      <c r="C1330" s="23"/>
      <c r="D1330" s="69" t="s">
        <v>243</v>
      </c>
      <c r="E1330" s="23"/>
      <c r="F1330" s="23">
        <v>1330</v>
      </c>
      <c r="G1330" s="23">
        <v>12</v>
      </c>
    </row>
    <row r="1331" spans="1:7" x14ac:dyDescent="0.25">
      <c r="A1331" s="196">
        <v>1331</v>
      </c>
      <c r="B1331" s="197">
        <v>-0.23481539585605801</v>
      </c>
      <c r="C1331" s="23"/>
      <c r="D1331" s="69" t="s">
        <v>243</v>
      </c>
      <c r="E1331" s="23"/>
      <c r="F1331" s="23">
        <v>1331</v>
      </c>
      <c r="G1331" s="23">
        <v>10</v>
      </c>
    </row>
    <row r="1332" spans="1:7" x14ac:dyDescent="0.25">
      <c r="A1332" s="196">
        <v>1332</v>
      </c>
      <c r="B1332" s="197">
        <v>-0.16714403548313</v>
      </c>
      <c r="C1332" s="23"/>
      <c r="D1332" s="69" t="s">
        <v>243</v>
      </c>
      <c r="E1332" s="23"/>
      <c r="F1332" s="23">
        <v>1332</v>
      </c>
      <c r="G1332" s="23">
        <v>24</v>
      </c>
    </row>
    <row r="1333" spans="1:7" x14ac:dyDescent="0.25">
      <c r="A1333" s="196">
        <v>1333</v>
      </c>
      <c r="B1333" s="197">
        <v>-0.165074102476544</v>
      </c>
      <c r="C1333" s="23"/>
      <c r="D1333" s="69" t="s">
        <v>243</v>
      </c>
      <c r="E1333" s="23"/>
      <c r="F1333" s="23">
        <v>1333</v>
      </c>
      <c r="G1333" s="23">
        <v>12</v>
      </c>
    </row>
    <row r="1334" spans="1:7" x14ac:dyDescent="0.25">
      <c r="A1334" s="196">
        <v>1334</v>
      </c>
      <c r="B1334" s="197">
        <v>-0.16507420039200199</v>
      </c>
      <c r="C1334" s="23"/>
      <c r="D1334" s="69" t="s">
        <v>243</v>
      </c>
      <c r="E1334" s="23"/>
      <c r="F1334" s="23">
        <v>1334</v>
      </c>
      <c r="G1334" s="23">
        <v>10</v>
      </c>
    </row>
    <row r="1335" spans="1:7" x14ac:dyDescent="0.25">
      <c r="A1335" s="196">
        <v>1335</v>
      </c>
      <c r="B1335" s="197">
        <v>-0.15906744915820301</v>
      </c>
      <c r="C1335" s="23"/>
      <c r="D1335" s="69" t="s">
        <v>243</v>
      </c>
      <c r="E1335" s="23"/>
      <c r="F1335" s="23">
        <v>1335</v>
      </c>
      <c r="G1335" s="23">
        <v>11</v>
      </c>
    </row>
    <row r="1336" spans="1:7" x14ac:dyDescent="0.25">
      <c r="A1336" s="196">
        <v>1336</v>
      </c>
      <c r="B1336" s="197">
        <v>-0.15009730910168401</v>
      </c>
      <c r="C1336" s="23"/>
      <c r="D1336" s="69" t="s">
        <v>243</v>
      </c>
      <c r="E1336" s="23"/>
      <c r="F1336" s="23">
        <v>1336</v>
      </c>
      <c r="G1336" s="23">
        <v>12</v>
      </c>
    </row>
    <row r="1337" spans="1:7" x14ac:dyDescent="0.25">
      <c r="A1337" s="196">
        <v>1337</v>
      </c>
      <c r="B1337" s="197">
        <v>-0.15009739720826101</v>
      </c>
      <c r="C1337" s="23"/>
      <c r="D1337" s="69" t="s">
        <v>243</v>
      </c>
      <c r="E1337" s="23"/>
      <c r="F1337" s="23">
        <v>1337</v>
      </c>
      <c r="G1337" s="23">
        <v>11</v>
      </c>
    </row>
    <row r="1338" spans="1:7" x14ac:dyDescent="0.25">
      <c r="A1338" s="196">
        <v>1338</v>
      </c>
      <c r="B1338" s="197">
        <v>-0.14388730668883501</v>
      </c>
      <c r="C1338" s="23"/>
      <c r="D1338" s="69" t="s">
        <v>243</v>
      </c>
      <c r="E1338" s="23"/>
      <c r="F1338" s="23">
        <v>1338</v>
      </c>
      <c r="G1338" s="23">
        <v>11</v>
      </c>
    </row>
    <row r="1339" spans="1:7" x14ac:dyDescent="0.25">
      <c r="A1339" s="196">
        <v>1339</v>
      </c>
      <c r="B1339" s="197">
        <v>-0.14388740195237901</v>
      </c>
      <c r="C1339" s="23"/>
      <c r="D1339" s="69" t="s">
        <v>243</v>
      </c>
      <c r="E1339" s="23"/>
      <c r="F1339" s="23">
        <v>1339</v>
      </c>
      <c r="G1339" s="23">
        <v>13</v>
      </c>
    </row>
    <row r="1340" spans="1:7" x14ac:dyDescent="0.25">
      <c r="A1340" s="196">
        <v>1340</v>
      </c>
      <c r="B1340" s="197">
        <v>-0.14019095719281</v>
      </c>
      <c r="C1340" s="23"/>
      <c r="D1340" s="69" t="s">
        <v>243</v>
      </c>
      <c r="E1340" s="23"/>
      <c r="F1340" s="23">
        <v>1340</v>
      </c>
      <c r="G1340" s="23">
        <v>13</v>
      </c>
    </row>
    <row r="1341" spans="1:7" x14ac:dyDescent="0.25">
      <c r="A1341" s="196">
        <v>1341</v>
      </c>
      <c r="B1341" s="197">
        <v>-4.7189468368725701E-2</v>
      </c>
      <c r="C1341" s="23"/>
      <c r="D1341" s="69" t="s">
        <v>243</v>
      </c>
      <c r="E1341" s="23"/>
      <c r="F1341" s="23">
        <v>1341</v>
      </c>
      <c r="G1341" s="23">
        <v>50</v>
      </c>
    </row>
    <row r="1342" spans="1:7" x14ac:dyDescent="0.25">
      <c r="A1342" s="196">
        <v>1342</v>
      </c>
      <c r="B1342" s="197">
        <v>-4.71894727695664E-2</v>
      </c>
      <c r="C1342" s="23"/>
      <c r="D1342" s="69" t="s">
        <v>243</v>
      </c>
      <c r="E1342" s="23"/>
      <c r="F1342" s="23">
        <v>1342</v>
      </c>
      <c r="G1342" s="23">
        <v>6</v>
      </c>
    </row>
    <row r="1343" spans="1:7" x14ac:dyDescent="0.25">
      <c r="A1343" s="196">
        <v>1343</v>
      </c>
      <c r="B1343" s="197">
        <v>-1.9616636070158101E-2</v>
      </c>
      <c r="C1343" s="23"/>
      <c r="D1343" s="69" t="s">
        <v>243</v>
      </c>
      <c r="E1343" s="23"/>
      <c r="F1343" s="23">
        <v>1343</v>
      </c>
      <c r="G1343" s="23">
        <v>6</v>
      </c>
    </row>
    <row r="1344" spans="1:7" x14ac:dyDescent="0.25">
      <c r="A1344" s="196">
        <v>1344</v>
      </c>
      <c r="B1344" s="197">
        <v>-1.96166369385538E-2</v>
      </c>
      <c r="C1344" s="23"/>
      <c r="D1344" s="69" t="s">
        <v>243</v>
      </c>
      <c r="E1344" s="23"/>
      <c r="F1344" s="23">
        <v>1344</v>
      </c>
      <c r="G1344" s="23">
        <v>7</v>
      </c>
    </row>
    <row r="1345" spans="1:7" x14ac:dyDescent="0.25">
      <c r="A1345" s="196">
        <v>1345</v>
      </c>
      <c r="B1345" s="197">
        <v>-1.9616638427232401E-2</v>
      </c>
      <c r="C1345" s="23"/>
      <c r="D1345" s="69" t="s">
        <v>243</v>
      </c>
      <c r="E1345" s="23"/>
      <c r="F1345" s="23">
        <v>1345</v>
      </c>
      <c r="G1345" s="23">
        <v>12</v>
      </c>
    </row>
    <row r="1346" spans="1:7" x14ac:dyDescent="0.25">
      <c r="A1346" s="196">
        <v>1346</v>
      </c>
      <c r="B1346" s="197">
        <v>-1.9616639047515299E-2</v>
      </c>
      <c r="C1346" s="23"/>
      <c r="D1346" s="69" t="s">
        <v>243</v>
      </c>
      <c r="E1346" s="23"/>
      <c r="F1346" s="23">
        <v>1346</v>
      </c>
      <c r="G1346" s="23">
        <v>5</v>
      </c>
    </row>
    <row r="1347" spans="1:7" x14ac:dyDescent="0.25">
      <c r="A1347" s="196">
        <v>1347</v>
      </c>
      <c r="B1347" s="197">
        <v>-1.9616639791854799E-2</v>
      </c>
      <c r="C1347" s="23"/>
      <c r="D1347" s="69" t="s">
        <v>243</v>
      </c>
      <c r="E1347" s="23"/>
      <c r="F1347" s="23">
        <v>1347</v>
      </c>
      <c r="G1347" s="23">
        <v>6</v>
      </c>
    </row>
    <row r="1348" spans="1:7" x14ac:dyDescent="0.25">
      <c r="A1348" s="196">
        <v>1348</v>
      </c>
      <c r="B1348" s="197">
        <v>-1.36097530429607E-2</v>
      </c>
      <c r="C1348" s="23"/>
      <c r="D1348" s="69" t="s">
        <v>243</v>
      </c>
      <c r="E1348" s="23"/>
      <c r="F1348" s="23">
        <v>1348</v>
      </c>
      <c r="G1348" s="23">
        <v>5</v>
      </c>
    </row>
    <row r="1349" spans="1:7" x14ac:dyDescent="0.25">
      <c r="A1349" s="196">
        <v>1349</v>
      </c>
      <c r="B1349" s="197">
        <v>0.140171272947861</v>
      </c>
      <c r="C1349" s="23"/>
      <c r="D1349" s="69" t="s">
        <v>243</v>
      </c>
      <c r="E1349" s="23"/>
      <c r="F1349" s="23">
        <v>1349</v>
      </c>
      <c r="G1349" s="23">
        <v>10</v>
      </c>
    </row>
    <row r="1350" spans="1:7" x14ac:dyDescent="0.25">
      <c r="A1350" s="196">
        <v>1350</v>
      </c>
      <c r="B1350" s="197">
        <v>0.14017123133290699</v>
      </c>
      <c r="C1350" s="23"/>
      <c r="D1350" s="69" t="s">
        <v>243</v>
      </c>
      <c r="E1350" s="23"/>
      <c r="F1350" s="23">
        <v>1350</v>
      </c>
      <c r="G1350" s="23">
        <v>6</v>
      </c>
    </row>
    <row r="1351" spans="1:7" x14ac:dyDescent="0.25">
      <c r="A1351" s="196">
        <v>1351</v>
      </c>
      <c r="B1351" s="197">
        <v>0.149874768355689</v>
      </c>
      <c r="C1351" s="23"/>
      <c r="D1351" s="69" t="s">
        <v>243</v>
      </c>
      <c r="E1351" s="23"/>
      <c r="F1351" s="23">
        <v>1351</v>
      </c>
      <c r="G1351" s="23">
        <v>6</v>
      </c>
    </row>
    <row r="1352" spans="1:7" x14ac:dyDescent="0.25">
      <c r="A1352" s="196">
        <v>1352</v>
      </c>
      <c r="B1352" s="197">
        <v>0.168740636496264</v>
      </c>
      <c r="C1352" s="23"/>
      <c r="D1352" s="69" t="s">
        <v>243</v>
      </c>
      <c r="E1352" s="23"/>
      <c r="F1352" s="23">
        <v>1352</v>
      </c>
      <c r="G1352" s="23">
        <v>5</v>
      </c>
    </row>
    <row r="1353" spans="1:7" x14ac:dyDescent="0.25">
      <c r="A1353" s="196">
        <v>1353</v>
      </c>
      <c r="B1353" s="197">
        <v>0.16874053391673999</v>
      </c>
      <c r="C1353" s="23"/>
      <c r="D1353" s="69" t="s">
        <v>243</v>
      </c>
      <c r="E1353" s="23"/>
      <c r="F1353" s="23">
        <v>1353</v>
      </c>
      <c r="G1353" s="23">
        <v>10</v>
      </c>
    </row>
    <row r="1354" spans="1:7" x14ac:dyDescent="0.25">
      <c r="A1354" s="196">
        <v>1354</v>
      </c>
      <c r="B1354" s="197">
        <v>0.172437057966912</v>
      </c>
      <c r="C1354" s="23"/>
      <c r="D1354" s="69" t="s">
        <v>243</v>
      </c>
      <c r="E1354" s="23"/>
      <c r="F1354" s="23">
        <v>1354</v>
      </c>
      <c r="G1354" s="23">
        <v>7</v>
      </c>
    </row>
    <row r="1355" spans="1:7" x14ac:dyDescent="0.25">
      <c r="A1355" s="196">
        <v>1355</v>
      </c>
      <c r="B1355" s="197">
        <v>0.17243698278537201</v>
      </c>
      <c r="C1355" s="23"/>
      <c r="D1355" s="69" t="s">
        <v>243</v>
      </c>
      <c r="E1355" s="23"/>
      <c r="F1355" s="23">
        <v>1355</v>
      </c>
      <c r="G1355" s="23">
        <v>7</v>
      </c>
    </row>
    <row r="1356" spans="1:7" x14ac:dyDescent="0.25">
      <c r="A1356" s="196">
        <v>1356</v>
      </c>
      <c r="B1356" s="197">
        <v>0.181216278954624</v>
      </c>
      <c r="C1356" s="23"/>
      <c r="D1356" s="69" t="s">
        <v>243</v>
      </c>
      <c r="E1356" s="23"/>
      <c r="F1356" s="23">
        <v>1356</v>
      </c>
      <c r="G1356" s="23">
        <v>10</v>
      </c>
    </row>
    <row r="1357" spans="1:7" x14ac:dyDescent="0.25">
      <c r="A1357" s="196">
        <v>1357</v>
      </c>
      <c r="B1357" s="197">
        <v>0.18907144885343199</v>
      </c>
      <c r="C1357" s="23"/>
      <c r="D1357" s="69" t="s">
        <v>243</v>
      </c>
      <c r="E1357" s="23"/>
      <c r="F1357" s="23">
        <v>1357</v>
      </c>
      <c r="G1357" s="23">
        <v>7</v>
      </c>
    </row>
    <row r="1358" spans="1:7" x14ac:dyDescent="0.25">
      <c r="A1358" s="196">
        <v>1358</v>
      </c>
      <c r="B1358" s="197">
        <v>0.19461621148340799</v>
      </c>
      <c r="C1358" s="23"/>
      <c r="D1358" s="69" t="s">
        <v>243</v>
      </c>
      <c r="E1358" s="23"/>
      <c r="F1358" s="23">
        <v>1358</v>
      </c>
      <c r="G1358" s="23">
        <v>9</v>
      </c>
    </row>
    <row r="1359" spans="1:7" x14ac:dyDescent="0.25">
      <c r="A1359" s="196">
        <v>1359</v>
      </c>
      <c r="B1359" s="197">
        <v>0.203857562267966</v>
      </c>
      <c r="C1359" s="23"/>
      <c r="D1359" s="69" t="s">
        <v>243</v>
      </c>
      <c r="E1359" s="23"/>
      <c r="F1359" s="23">
        <v>1359</v>
      </c>
      <c r="G1359" s="23">
        <v>8</v>
      </c>
    </row>
    <row r="1360" spans="1:7" x14ac:dyDescent="0.25">
      <c r="A1360" s="196">
        <v>1360</v>
      </c>
      <c r="B1360" s="197">
        <v>0.259003506095832</v>
      </c>
      <c r="C1360" s="23"/>
      <c r="D1360" s="69" t="s">
        <v>243</v>
      </c>
      <c r="E1360" s="23"/>
      <c r="F1360" s="23">
        <v>1360</v>
      </c>
      <c r="G1360" s="23">
        <v>14</v>
      </c>
    </row>
    <row r="1361" spans="1:7" x14ac:dyDescent="0.25">
      <c r="A1361" s="196">
        <v>1361</v>
      </c>
      <c r="B1361" s="197">
        <v>0.265934161835019</v>
      </c>
      <c r="C1361" s="23"/>
      <c r="D1361" s="69" t="s">
        <v>243</v>
      </c>
      <c r="E1361" s="23"/>
      <c r="F1361" s="23">
        <v>1361</v>
      </c>
      <c r="G1361" s="23">
        <v>16</v>
      </c>
    </row>
    <row r="1362" spans="1:7" x14ac:dyDescent="0.25">
      <c r="A1362" s="196">
        <v>1362</v>
      </c>
      <c r="B1362" s="197">
        <v>0.31225086894208398</v>
      </c>
      <c r="C1362" s="23"/>
      <c r="D1362" s="69" t="s">
        <v>243</v>
      </c>
      <c r="E1362" s="23"/>
      <c r="F1362" s="23">
        <v>1362</v>
      </c>
      <c r="G1362" s="23">
        <v>15</v>
      </c>
    </row>
    <row r="1363" spans="1:7" x14ac:dyDescent="0.25">
      <c r="A1363" s="196">
        <v>1363</v>
      </c>
      <c r="B1363" s="197">
        <v>0.32821339874132399</v>
      </c>
      <c r="C1363" s="23"/>
      <c r="D1363" s="69" t="s">
        <v>243</v>
      </c>
      <c r="E1363" s="23"/>
      <c r="F1363" s="23">
        <v>1363</v>
      </c>
      <c r="G1363" s="23">
        <v>17</v>
      </c>
    </row>
    <row r="1364" spans="1:7" x14ac:dyDescent="0.25">
      <c r="A1364" s="196">
        <v>1364</v>
      </c>
      <c r="B1364" s="197">
        <v>0.33745453548670101</v>
      </c>
      <c r="C1364" s="23"/>
      <c r="D1364" s="69" t="s">
        <v>243</v>
      </c>
      <c r="E1364" s="23"/>
      <c r="F1364" s="23">
        <v>1364</v>
      </c>
      <c r="G1364" s="23">
        <v>5</v>
      </c>
    </row>
    <row r="1365" spans="1:7" x14ac:dyDescent="0.25">
      <c r="A1365" s="196">
        <v>1365</v>
      </c>
      <c r="B1365" s="197">
        <v>0.353324268598531</v>
      </c>
      <c r="C1365" s="23"/>
      <c r="D1365" s="69" t="s">
        <v>243</v>
      </c>
      <c r="E1365" s="23"/>
      <c r="F1365" s="23">
        <v>1365</v>
      </c>
      <c r="G1365" s="23">
        <v>15</v>
      </c>
    </row>
    <row r="1366" spans="1:7" x14ac:dyDescent="0.25">
      <c r="A1366" s="196">
        <v>1366</v>
      </c>
      <c r="B1366" s="197">
        <v>0.36579941878410299</v>
      </c>
      <c r="C1366" s="23"/>
      <c r="D1366" s="69" t="s">
        <v>243</v>
      </c>
      <c r="E1366" s="23"/>
      <c r="F1366" s="23">
        <v>1366</v>
      </c>
      <c r="G1366" s="23">
        <v>12</v>
      </c>
    </row>
    <row r="1367" spans="1:7" x14ac:dyDescent="0.25">
      <c r="A1367" s="196">
        <v>1367</v>
      </c>
      <c r="B1367" s="197">
        <v>0.365798979529178</v>
      </c>
      <c r="C1367" s="23"/>
      <c r="D1367" s="69" t="s">
        <v>243</v>
      </c>
      <c r="E1367" s="23"/>
      <c r="F1367" s="23">
        <v>1367</v>
      </c>
      <c r="G1367" s="23">
        <v>8</v>
      </c>
    </row>
    <row r="1368" spans="1:7" x14ac:dyDescent="0.25">
      <c r="A1368" s="196">
        <v>1368</v>
      </c>
      <c r="B1368" s="197">
        <v>0.38904930226548801</v>
      </c>
      <c r="C1368" s="23"/>
      <c r="D1368" s="69" t="s">
        <v>243</v>
      </c>
      <c r="E1368" s="23"/>
      <c r="F1368" s="23">
        <v>1368</v>
      </c>
      <c r="G1368" s="23">
        <v>13</v>
      </c>
    </row>
    <row r="1369" spans="1:7" x14ac:dyDescent="0.25">
      <c r="A1369" s="196">
        <v>1369</v>
      </c>
      <c r="B1369" s="197">
        <v>0.38904905025529701</v>
      </c>
      <c r="C1369" s="23"/>
      <c r="D1369" s="69" t="s">
        <v>243</v>
      </c>
      <c r="E1369" s="23"/>
      <c r="F1369" s="23">
        <v>1369</v>
      </c>
      <c r="G1369" s="23">
        <v>4</v>
      </c>
    </row>
    <row r="1370" spans="1:7" x14ac:dyDescent="0.25">
      <c r="A1370" s="196">
        <v>1370</v>
      </c>
      <c r="B1370" s="197">
        <v>0.39736528361796303</v>
      </c>
      <c r="C1370" s="23"/>
      <c r="D1370" s="69" t="s">
        <v>243</v>
      </c>
      <c r="E1370" s="23"/>
      <c r="F1370" s="23">
        <v>1370</v>
      </c>
      <c r="G1370" s="23">
        <v>14</v>
      </c>
    </row>
    <row r="1371" spans="1:7" x14ac:dyDescent="0.25">
      <c r="A1371" s="196">
        <v>1371</v>
      </c>
      <c r="B1371" s="197">
        <v>0.40429602662605502</v>
      </c>
      <c r="C1371" s="23"/>
      <c r="D1371" s="69" t="s">
        <v>243</v>
      </c>
      <c r="E1371" s="23"/>
      <c r="F1371" s="23">
        <v>1371</v>
      </c>
      <c r="G1371" s="23">
        <v>3</v>
      </c>
    </row>
    <row r="1372" spans="1:7" x14ac:dyDescent="0.25">
      <c r="A1372" s="196">
        <v>1372</v>
      </c>
      <c r="B1372" s="197">
        <v>0.40429499657043499</v>
      </c>
      <c r="C1372" s="23"/>
      <c r="D1372" s="69" t="s">
        <v>243</v>
      </c>
      <c r="E1372" s="23"/>
      <c r="F1372" s="23">
        <v>1372</v>
      </c>
      <c r="G1372" s="23">
        <v>15</v>
      </c>
    </row>
    <row r="1373" spans="1:7" x14ac:dyDescent="0.25">
      <c r="A1373" s="196">
        <v>1373</v>
      </c>
      <c r="B1373" s="197">
        <v>0.412981255248207</v>
      </c>
      <c r="C1373" s="23"/>
      <c r="D1373" s="69" t="s">
        <v>243</v>
      </c>
      <c r="E1373" s="23"/>
      <c r="F1373" s="23">
        <v>1373</v>
      </c>
      <c r="G1373" s="23">
        <v>7</v>
      </c>
    </row>
    <row r="1374" spans="1:7" x14ac:dyDescent="0.25">
      <c r="A1374" s="196">
        <v>1374</v>
      </c>
      <c r="B1374" s="197">
        <v>0.414828627343798</v>
      </c>
      <c r="C1374" s="23"/>
      <c r="D1374" s="69" t="s">
        <v>243</v>
      </c>
      <c r="E1374" s="23"/>
      <c r="F1374" s="23">
        <v>1374</v>
      </c>
      <c r="G1374" s="23">
        <v>12</v>
      </c>
    </row>
    <row r="1375" spans="1:7" x14ac:dyDescent="0.25">
      <c r="A1375" s="196">
        <v>1375</v>
      </c>
      <c r="B1375" s="197">
        <v>0.41676913363525703</v>
      </c>
      <c r="C1375" s="23"/>
      <c r="D1375" s="69" t="s">
        <v>243</v>
      </c>
      <c r="E1375" s="23"/>
      <c r="F1375" s="23">
        <v>1375</v>
      </c>
      <c r="G1375" s="23">
        <v>2</v>
      </c>
    </row>
    <row r="1376" spans="1:7" x14ac:dyDescent="0.25">
      <c r="A1376" s="196">
        <v>1376</v>
      </c>
      <c r="B1376" s="197">
        <v>0.41676795726552901</v>
      </c>
      <c r="C1376" s="23"/>
      <c r="D1376" s="69" t="s">
        <v>243</v>
      </c>
      <c r="E1376" s="23"/>
      <c r="F1376" s="23">
        <v>1376</v>
      </c>
      <c r="G1376" s="23">
        <v>16</v>
      </c>
    </row>
    <row r="1377" spans="1:7" x14ac:dyDescent="0.25">
      <c r="A1377" s="196">
        <v>1377</v>
      </c>
      <c r="B1377" s="197">
        <v>0.42092520879638201</v>
      </c>
      <c r="C1377" s="23"/>
      <c r="D1377" s="69" t="s">
        <v>243</v>
      </c>
      <c r="E1377" s="23"/>
      <c r="F1377" s="23">
        <v>1377</v>
      </c>
      <c r="G1377" s="23">
        <v>17</v>
      </c>
    </row>
    <row r="1378" spans="1:7" x14ac:dyDescent="0.25">
      <c r="A1378" s="196">
        <v>1378</v>
      </c>
      <c r="B1378" s="197">
        <v>0.39416105364731302</v>
      </c>
      <c r="C1378" s="23"/>
      <c r="D1378" s="69" t="s">
        <v>243</v>
      </c>
      <c r="E1378" s="23"/>
      <c r="F1378" s="23">
        <v>1378</v>
      </c>
      <c r="G1378" s="23">
        <v>29</v>
      </c>
    </row>
    <row r="1379" spans="1:7" x14ac:dyDescent="0.25">
      <c r="A1379" s="196">
        <v>1379</v>
      </c>
      <c r="B1379" s="197">
        <v>0.41693071116047098</v>
      </c>
      <c r="C1379" s="23"/>
      <c r="D1379" s="69" t="s">
        <v>243</v>
      </c>
      <c r="E1379" s="23"/>
      <c r="F1379" s="23">
        <v>1379</v>
      </c>
      <c r="G1379" s="23">
        <v>5</v>
      </c>
    </row>
    <row r="1380" spans="1:7" x14ac:dyDescent="0.25">
      <c r="A1380" s="196">
        <v>1380</v>
      </c>
      <c r="B1380" s="197">
        <v>0.42247406658197401</v>
      </c>
      <c r="C1380" s="23"/>
      <c r="D1380" s="69" t="s">
        <v>243</v>
      </c>
      <c r="E1380" s="23"/>
      <c r="F1380" s="23">
        <v>1380</v>
      </c>
      <c r="G1380" s="23">
        <v>17</v>
      </c>
    </row>
    <row r="1381" spans="1:7" x14ac:dyDescent="0.25">
      <c r="A1381" s="196">
        <v>1381</v>
      </c>
      <c r="B1381" s="197">
        <v>0.42247255043311599</v>
      </c>
      <c r="C1381" s="23"/>
      <c r="D1381" s="69" t="s">
        <v>243</v>
      </c>
      <c r="E1381" s="23"/>
      <c r="F1381" s="23">
        <v>1381</v>
      </c>
      <c r="G1381" s="23">
        <v>20</v>
      </c>
    </row>
    <row r="1382" spans="1:7" x14ac:dyDescent="0.25">
      <c r="A1382" s="196">
        <v>1382</v>
      </c>
      <c r="B1382" s="197">
        <v>0.43032590943759302</v>
      </c>
      <c r="C1382" s="23"/>
      <c r="D1382" s="69" t="s">
        <v>243</v>
      </c>
      <c r="E1382" s="23"/>
      <c r="F1382" s="23">
        <v>1382</v>
      </c>
      <c r="G1382" s="23">
        <v>19</v>
      </c>
    </row>
    <row r="1383" spans="1:7" x14ac:dyDescent="0.25">
      <c r="A1383" s="196">
        <v>1383</v>
      </c>
      <c r="B1383" s="197">
        <v>0.44279996809025002</v>
      </c>
      <c r="C1383" s="23"/>
      <c r="D1383" s="69" t="s">
        <v>243</v>
      </c>
      <c r="E1383" s="23"/>
      <c r="F1383" s="23">
        <v>1383</v>
      </c>
      <c r="G1383" s="23">
        <v>15</v>
      </c>
    </row>
    <row r="1384" spans="1:7" x14ac:dyDescent="0.25">
      <c r="A1384" s="196">
        <v>1384</v>
      </c>
      <c r="B1384" s="197">
        <v>0.44279979951036602</v>
      </c>
      <c r="C1384" s="23"/>
      <c r="D1384" s="69" t="s">
        <v>243</v>
      </c>
      <c r="E1384" s="23"/>
      <c r="F1384" s="23">
        <v>1384</v>
      </c>
      <c r="G1384" s="23">
        <v>2</v>
      </c>
    </row>
    <row r="1385" spans="1:7" x14ac:dyDescent="0.25">
      <c r="A1385" s="196">
        <v>1385</v>
      </c>
      <c r="B1385" s="197">
        <v>0.44279819801106002</v>
      </c>
      <c r="C1385" s="23"/>
      <c r="D1385" s="69" t="s">
        <v>243</v>
      </c>
      <c r="E1385" s="23"/>
      <c r="F1385" s="23">
        <v>1385</v>
      </c>
      <c r="G1385" s="23">
        <v>19</v>
      </c>
    </row>
    <row r="1386" spans="1:7" x14ac:dyDescent="0.25">
      <c r="A1386" s="196">
        <v>1386</v>
      </c>
      <c r="B1386" s="197">
        <v>-0.33732406610115401</v>
      </c>
      <c r="C1386" s="23"/>
      <c r="D1386" s="69" t="s">
        <v>243</v>
      </c>
      <c r="E1386" s="23"/>
      <c r="F1386" s="23">
        <v>1386</v>
      </c>
      <c r="G1386" s="23">
        <v>31</v>
      </c>
    </row>
    <row r="1387" spans="1:7" x14ac:dyDescent="0.25">
      <c r="A1387" s="196">
        <v>1387</v>
      </c>
      <c r="B1387" s="197">
        <v>-0.32145521505354202</v>
      </c>
      <c r="C1387" s="23"/>
      <c r="D1387" s="69" t="s">
        <v>243</v>
      </c>
      <c r="E1387" s="23"/>
      <c r="F1387" s="23">
        <v>1387</v>
      </c>
      <c r="G1387" s="23">
        <v>20</v>
      </c>
    </row>
    <row r="1388" spans="1:7" x14ac:dyDescent="0.25">
      <c r="A1388" s="196">
        <v>1388</v>
      </c>
      <c r="B1388" s="197">
        <v>-0.32145554494041001</v>
      </c>
      <c r="C1388" s="23"/>
      <c r="D1388" s="69" t="s">
        <v>243</v>
      </c>
      <c r="E1388" s="23"/>
      <c r="F1388" s="23">
        <v>1388</v>
      </c>
      <c r="G1388" s="23">
        <v>8</v>
      </c>
    </row>
    <row r="1389" spans="1:7" x14ac:dyDescent="0.25">
      <c r="A1389" s="196">
        <v>1389</v>
      </c>
      <c r="B1389" s="197">
        <v>-0.31544938479176099</v>
      </c>
      <c r="C1389" s="23"/>
      <c r="D1389" s="69" t="s">
        <v>243</v>
      </c>
      <c r="E1389" s="23"/>
      <c r="F1389" s="23">
        <v>1389</v>
      </c>
      <c r="G1389" s="23">
        <v>11</v>
      </c>
    </row>
    <row r="1390" spans="1:7" x14ac:dyDescent="0.25">
      <c r="A1390" s="196">
        <v>1390</v>
      </c>
      <c r="B1390" s="197">
        <v>-0.29389967484094298</v>
      </c>
      <c r="C1390" s="23"/>
      <c r="D1390" s="69" t="s">
        <v>243</v>
      </c>
      <c r="E1390" s="23"/>
      <c r="F1390" s="23">
        <v>1390</v>
      </c>
      <c r="G1390" s="23">
        <v>4</v>
      </c>
    </row>
    <row r="1391" spans="1:7" x14ac:dyDescent="0.25">
      <c r="A1391" s="196">
        <v>1391</v>
      </c>
      <c r="B1391" s="197">
        <v>-0.28281083564069898</v>
      </c>
      <c r="C1391" s="23"/>
      <c r="D1391" s="69" t="s">
        <v>243</v>
      </c>
      <c r="E1391" s="23"/>
      <c r="F1391" s="23">
        <v>1391</v>
      </c>
      <c r="G1391" s="23">
        <v>9</v>
      </c>
    </row>
    <row r="1392" spans="1:7" x14ac:dyDescent="0.25">
      <c r="A1392" s="196">
        <v>1392</v>
      </c>
      <c r="B1392" s="197">
        <v>-0.27819060490946601</v>
      </c>
      <c r="C1392" s="23"/>
      <c r="D1392" s="69" t="s">
        <v>243</v>
      </c>
      <c r="E1392" s="23"/>
      <c r="F1392" s="23">
        <v>1392</v>
      </c>
      <c r="G1392" s="23">
        <v>8</v>
      </c>
    </row>
    <row r="1393" spans="1:7" x14ac:dyDescent="0.25">
      <c r="A1393" s="196">
        <v>1393</v>
      </c>
      <c r="B1393" s="197">
        <v>-0.27357073798686099</v>
      </c>
      <c r="C1393" s="23"/>
      <c r="D1393" s="69" t="s">
        <v>243</v>
      </c>
      <c r="E1393" s="23"/>
      <c r="F1393" s="23">
        <v>1393</v>
      </c>
      <c r="G1393" s="23">
        <v>21</v>
      </c>
    </row>
    <row r="1394" spans="1:7" x14ac:dyDescent="0.25">
      <c r="A1394" s="196">
        <v>1394</v>
      </c>
      <c r="B1394" s="197">
        <v>-0.26848853776765202</v>
      </c>
      <c r="C1394" s="23"/>
      <c r="D1394" s="69" t="s">
        <v>243</v>
      </c>
      <c r="E1394" s="23"/>
      <c r="F1394" s="23">
        <v>1394</v>
      </c>
      <c r="G1394" s="23">
        <v>12</v>
      </c>
    </row>
    <row r="1395" spans="1:7" x14ac:dyDescent="0.25">
      <c r="A1395" s="196">
        <v>1395</v>
      </c>
      <c r="B1395" s="197">
        <v>-0.51670105739498096</v>
      </c>
      <c r="C1395" s="23"/>
      <c r="D1395" s="69" t="s">
        <v>243</v>
      </c>
      <c r="E1395" s="23"/>
      <c r="F1395" s="23">
        <v>1395</v>
      </c>
      <c r="G1395" s="23">
        <v>34</v>
      </c>
    </row>
    <row r="1396" spans="1:7" x14ac:dyDescent="0.25">
      <c r="A1396" s="196">
        <v>1396</v>
      </c>
      <c r="B1396" s="197">
        <v>-0.50699875272054695</v>
      </c>
      <c r="C1396" s="23"/>
      <c r="D1396" s="69" t="s">
        <v>243</v>
      </c>
      <c r="E1396" s="23"/>
      <c r="F1396" s="23">
        <v>1396</v>
      </c>
      <c r="G1396" s="23">
        <v>7</v>
      </c>
    </row>
    <row r="1397" spans="1:7" x14ac:dyDescent="0.25">
      <c r="A1397" s="196">
        <v>1397</v>
      </c>
      <c r="B1397" s="197">
        <v>-0.223717472259894</v>
      </c>
      <c r="C1397" s="23"/>
      <c r="D1397" s="69" t="s">
        <v>243</v>
      </c>
      <c r="E1397" s="23"/>
      <c r="F1397" s="23">
        <v>1397</v>
      </c>
      <c r="G1397" s="23">
        <v>14</v>
      </c>
    </row>
    <row r="1398" spans="1:7" x14ac:dyDescent="0.25">
      <c r="A1398" s="196">
        <v>1398</v>
      </c>
      <c r="B1398" s="197">
        <v>-0.201539028625002</v>
      </c>
      <c r="C1398" s="23"/>
      <c r="D1398" s="69" t="s">
        <v>243</v>
      </c>
      <c r="E1398" s="23"/>
      <c r="F1398" s="23">
        <v>1398</v>
      </c>
      <c r="G1398" s="23">
        <v>19</v>
      </c>
    </row>
    <row r="1399" spans="1:7" x14ac:dyDescent="0.25">
      <c r="A1399" s="196">
        <v>1399</v>
      </c>
      <c r="B1399" s="197">
        <v>-0.19414620558411699</v>
      </c>
      <c r="C1399" s="23"/>
      <c r="D1399" s="69" t="s">
        <v>243</v>
      </c>
      <c r="E1399" s="23"/>
      <c r="F1399" s="23">
        <v>1399</v>
      </c>
      <c r="G1399" s="23">
        <v>7</v>
      </c>
    </row>
    <row r="1400" spans="1:7" x14ac:dyDescent="0.25">
      <c r="A1400" s="196">
        <v>1400</v>
      </c>
      <c r="B1400" s="197">
        <v>-0.194146357628838</v>
      </c>
      <c r="C1400" s="23"/>
      <c r="D1400" s="69" t="s">
        <v>243</v>
      </c>
      <c r="E1400" s="23"/>
      <c r="F1400" s="23">
        <v>1400</v>
      </c>
      <c r="G1400" s="23">
        <v>11</v>
      </c>
    </row>
    <row r="1401" spans="1:7" x14ac:dyDescent="0.25">
      <c r="A1401" s="196">
        <v>1401</v>
      </c>
      <c r="B1401" s="197">
        <v>-0.189433509498978</v>
      </c>
      <c r="C1401" s="23"/>
      <c r="D1401" s="69" t="s">
        <v>243</v>
      </c>
      <c r="E1401" s="23"/>
      <c r="F1401" s="23">
        <v>1401</v>
      </c>
      <c r="G1401" s="23">
        <v>11</v>
      </c>
    </row>
    <row r="1402" spans="1:7" x14ac:dyDescent="0.25">
      <c r="A1402" s="196">
        <v>1402</v>
      </c>
      <c r="B1402" s="197">
        <v>-0.189433653779253</v>
      </c>
      <c r="C1402" s="23"/>
      <c r="D1402" s="69" t="s">
        <v>243</v>
      </c>
      <c r="E1402" s="23"/>
      <c r="F1402" s="23">
        <v>1402</v>
      </c>
      <c r="G1402" s="23">
        <v>11</v>
      </c>
    </row>
    <row r="1403" spans="1:7" x14ac:dyDescent="0.25">
      <c r="A1403" s="196">
        <v>1403</v>
      </c>
      <c r="B1403" s="197">
        <v>-0.189433745594146</v>
      </c>
      <c r="C1403" s="23"/>
      <c r="D1403" s="69" t="s">
        <v>243</v>
      </c>
      <c r="E1403" s="23"/>
      <c r="F1403" s="23">
        <v>1403</v>
      </c>
      <c r="G1403" s="23">
        <v>7</v>
      </c>
    </row>
    <row r="1404" spans="1:7" x14ac:dyDescent="0.25">
      <c r="A1404" s="196">
        <v>1404</v>
      </c>
      <c r="B1404" s="197">
        <v>-0.18943387675850901</v>
      </c>
      <c r="C1404" s="23"/>
      <c r="D1404" s="69" t="s">
        <v>243</v>
      </c>
      <c r="E1404" s="23"/>
      <c r="F1404" s="23">
        <v>1404</v>
      </c>
      <c r="G1404" s="23">
        <v>10</v>
      </c>
    </row>
    <row r="1405" spans="1:7" x14ac:dyDescent="0.25">
      <c r="A1405" s="196">
        <v>1405</v>
      </c>
      <c r="B1405" s="197">
        <v>-0.160410482375207</v>
      </c>
      <c r="C1405" s="23"/>
      <c r="D1405" s="69" t="s">
        <v>243</v>
      </c>
      <c r="E1405" s="23"/>
      <c r="F1405" s="23">
        <v>1405</v>
      </c>
      <c r="G1405" s="23">
        <v>10</v>
      </c>
    </row>
    <row r="1406" spans="1:7" x14ac:dyDescent="0.25">
      <c r="A1406" s="196">
        <v>1406</v>
      </c>
      <c r="B1406" s="197">
        <v>-0.16041058374442799</v>
      </c>
      <c r="C1406" s="23"/>
      <c r="D1406" s="69" t="s">
        <v>243</v>
      </c>
      <c r="E1406" s="23"/>
      <c r="F1406" s="23">
        <v>1406</v>
      </c>
      <c r="G1406" s="23">
        <v>11</v>
      </c>
    </row>
    <row r="1407" spans="1:7" x14ac:dyDescent="0.25">
      <c r="A1407" s="196">
        <v>1407</v>
      </c>
      <c r="B1407" s="197">
        <v>-0.14793502900748101</v>
      </c>
      <c r="C1407" s="23"/>
      <c r="D1407" s="69" t="s">
        <v>243</v>
      </c>
      <c r="E1407" s="23"/>
      <c r="F1407" s="23">
        <v>1407</v>
      </c>
      <c r="G1407" s="23">
        <v>8</v>
      </c>
    </row>
    <row r="1408" spans="1:7" x14ac:dyDescent="0.25">
      <c r="A1408" s="196">
        <v>1408</v>
      </c>
      <c r="B1408" s="197">
        <v>-0.14793513776432299</v>
      </c>
      <c r="C1408" s="23"/>
      <c r="D1408" s="69" t="s">
        <v>243</v>
      </c>
      <c r="E1408" s="23"/>
      <c r="F1408" s="23">
        <v>1408</v>
      </c>
      <c r="G1408" s="23">
        <v>14</v>
      </c>
    </row>
    <row r="1409" spans="1:7" x14ac:dyDescent="0.25">
      <c r="A1409" s="196">
        <v>1409</v>
      </c>
      <c r="B1409" s="197">
        <v>-0.17082053918079701</v>
      </c>
      <c r="C1409" s="23"/>
      <c r="D1409" s="69" t="s">
        <v>243</v>
      </c>
      <c r="E1409" s="23"/>
      <c r="F1409" s="23">
        <v>1409</v>
      </c>
      <c r="G1409" s="23">
        <v>14</v>
      </c>
    </row>
    <row r="1410" spans="1:7" x14ac:dyDescent="0.25">
      <c r="A1410" s="196">
        <v>1410</v>
      </c>
      <c r="B1410" s="197">
        <v>-0.17082078131272699</v>
      </c>
      <c r="C1410" s="23"/>
      <c r="D1410" s="69" t="s">
        <v>243</v>
      </c>
      <c r="E1410" s="23"/>
      <c r="F1410" s="23">
        <v>1410</v>
      </c>
      <c r="G1410" s="23">
        <v>23</v>
      </c>
    </row>
    <row r="1411" spans="1:7" x14ac:dyDescent="0.25">
      <c r="A1411" s="196">
        <v>1411</v>
      </c>
      <c r="B1411" s="197">
        <v>-0.17082104450077401</v>
      </c>
      <c r="C1411" s="23"/>
      <c r="D1411" s="69" t="s">
        <v>243</v>
      </c>
      <c r="E1411" s="23"/>
      <c r="F1411" s="23">
        <v>1411</v>
      </c>
      <c r="G1411" s="23">
        <v>25</v>
      </c>
    </row>
    <row r="1412" spans="1:7" x14ac:dyDescent="0.25">
      <c r="A1412" s="196">
        <v>1412</v>
      </c>
      <c r="B1412" s="197">
        <v>-0.22236307305500999</v>
      </c>
      <c r="C1412" s="23"/>
      <c r="D1412" s="69" t="s">
        <v>243</v>
      </c>
      <c r="E1412" s="23"/>
      <c r="F1412" s="23">
        <v>1412</v>
      </c>
      <c r="G1412" s="23">
        <v>22</v>
      </c>
    </row>
    <row r="1413" spans="1:7" x14ac:dyDescent="0.25">
      <c r="A1413" s="196">
        <v>1413</v>
      </c>
      <c r="B1413" s="197">
        <v>-0.22236340581735201</v>
      </c>
      <c r="C1413" s="23"/>
      <c r="D1413" s="69" t="s">
        <v>243</v>
      </c>
      <c r="E1413" s="23"/>
      <c r="F1413" s="23">
        <v>1413</v>
      </c>
      <c r="G1413" s="23">
        <v>18</v>
      </c>
    </row>
    <row r="1414" spans="1:7" x14ac:dyDescent="0.25">
      <c r="A1414" s="196">
        <v>1414</v>
      </c>
      <c r="B1414" s="197">
        <v>-0.16383948109438801</v>
      </c>
      <c r="C1414" s="23"/>
      <c r="D1414" s="69" t="s">
        <v>243</v>
      </c>
      <c r="E1414" s="23"/>
      <c r="F1414" s="23">
        <v>1414</v>
      </c>
      <c r="G1414" s="23">
        <v>15</v>
      </c>
    </row>
    <row r="1415" spans="1:7" x14ac:dyDescent="0.25">
      <c r="A1415" s="196">
        <v>1415</v>
      </c>
      <c r="B1415" s="197">
        <v>-0.15459820915362599</v>
      </c>
      <c r="C1415" s="23"/>
      <c r="D1415" s="69" t="s">
        <v>243</v>
      </c>
      <c r="E1415" s="23"/>
      <c r="F1415" s="23">
        <v>1415</v>
      </c>
      <c r="G1415" s="23">
        <v>7</v>
      </c>
    </row>
    <row r="1416" spans="1:7" x14ac:dyDescent="0.25">
      <c r="A1416" s="196">
        <v>1416</v>
      </c>
      <c r="B1416" s="197">
        <v>-7.97820110969472E-2</v>
      </c>
      <c r="C1416" s="23"/>
      <c r="D1416" s="69" t="s">
        <v>243</v>
      </c>
      <c r="E1416" s="23"/>
      <c r="F1416" s="23">
        <v>1416</v>
      </c>
      <c r="G1416" s="23">
        <v>17</v>
      </c>
    </row>
    <row r="1417" spans="1:7" x14ac:dyDescent="0.25">
      <c r="A1417" s="196">
        <v>1417</v>
      </c>
      <c r="B1417" s="197">
        <v>-7.8950325525522905E-2</v>
      </c>
      <c r="C1417" s="23"/>
      <c r="D1417" s="69" t="s">
        <v>243</v>
      </c>
      <c r="E1417" s="23"/>
      <c r="F1417" s="23">
        <v>1417</v>
      </c>
      <c r="G1417" s="23">
        <v>17</v>
      </c>
    </row>
    <row r="1418" spans="1:7" x14ac:dyDescent="0.25">
      <c r="A1418" s="196">
        <v>1418</v>
      </c>
      <c r="B1418" s="197">
        <v>-6.2080353742780897E-2</v>
      </c>
      <c r="C1418" s="23"/>
      <c r="D1418" s="69" t="s">
        <v>243</v>
      </c>
      <c r="E1418" s="23"/>
      <c r="F1418" s="23">
        <v>1418</v>
      </c>
      <c r="G1418" s="23">
        <v>11</v>
      </c>
    </row>
    <row r="1419" spans="1:7" x14ac:dyDescent="0.25">
      <c r="A1419" s="196">
        <v>1419</v>
      </c>
      <c r="B1419" s="197">
        <v>-6.11562318450459E-2</v>
      </c>
      <c r="C1419" s="23"/>
      <c r="D1419" s="69" t="s">
        <v>243</v>
      </c>
      <c r="E1419" s="23"/>
      <c r="F1419" s="23">
        <v>1419</v>
      </c>
      <c r="G1419" s="23">
        <v>11</v>
      </c>
    </row>
    <row r="1420" spans="1:7" x14ac:dyDescent="0.25">
      <c r="A1420" s="196">
        <v>1420</v>
      </c>
      <c r="B1420" s="197">
        <v>-6.1156240560902103E-2</v>
      </c>
      <c r="C1420" s="23"/>
      <c r="D1420" s="69" t="s">
        <v>243</v>
      </c>
      <c r="E1420" s="23"/>
      <c r="F1420" s="23">
        <v>1420</v>
      </c>
      <c r="G1420" s="23">
        <v>7</v>
      </c>
    </row>
    <row r="1421" spans="1:7" x14ac:dyDescent="0.25">
      <c r="A1421" s="196">
        <v>1421</v>
      </c>
      <c r="B1421" s="197">
        <v>-4.8218342109822898E-2</v>
      </c>
      <c r="C1421" s="23"/>
      <c r="D1421" s="69" t="s">
        <v>243</v>
      </c>
      <c r="E1421" s="23"/>
      <c r="F1421" s="23">
        <v>1421</v>
      </c>
      <c r="G1421" s="23">
        <v>6</v>
      </c>
    </row>
    <row r="1422" spans="1:7" x14ac:dyDescent="0.25">
      <c r="A1422" s="196">
        <v>1422</v>
      </c>
      <c r="B1422" s="197">
        <v>-4.4059737035674E-2</v>
      </c>
      <c r="C1422" s="23"/>
      <c r="D1422" s="69" t="s">
        <v>243</v>
      </c>
      <c r="E1422" s="23"/>
      <c r="F1422" s="23">
        <v>1422</v>
      </c>
      <c r="G1422" s="23">
        <v>11</v>
      </c>
    </row>
    <row r="1423" spans="1:7" x14ac:dyDescent="0.25">
      <c r="A1423" s="196">
        <v>1423</v>
      </c>
      <c r="B1423" s="197">
        <v>-4.3135606976824503E-2</v>
      </c>
      <c r="C1423" s="23"/>
      <c r="D1423" s="69" t="s">
        <v>243</v>
      </c>
      <c r="E1423" s="23"/>
      <c r="F1423" s="23">
        <v>1423</v>
      </c>
      <c r="G1423" s="23">
        <v>10</v>
      </c>
    </row>
    <row r="1424" spans="1:7" x14ac:dyDescent="0.25">
      <c r="A1424" s="196">
        <v>1424</v>
      </c>
      <c r="B1424" s="197">
        <v>-4.3135614918769098E-2</v>
      </c>
      <c r="C1424" s="23"/>
      <c r="D1424" s="69" t="s">
        <v>243</v>
      </c>
      <c r="E1424" s="23"/>
      <c r="F1424" s="23">
        <v>1424</v>
      </c>
      <c r="G1424" s="23">
        <v>13</v>
      </c>
    </row>
    <row r="1425" spans="1:7" x14ac:dyDescent="0.25">
      <c r="A1425" s="196">
        <v>1425</v>
      </c>
      <c r="B1425" s="197">
        <v>2.0240776098762601E-2</v>
      </c>
      <c r="C1425" s="23"/>
      <c r="D1425" s="69" t="s">
        <v>243</v>
      </c>
      <c r="E1425" s="23"/>
      <c r="F1425" s="23">
        <v>1425</v>
      </c>
      <c r="G1425" s="23">
        <v>16</v>
      </c>
    </row>
    <row r="1426" spans="1:7" x14ac:dyDescent="0.25">
      <c r="A1426" s="196">
        <v>1426</v>
      </c>
      <c r="B1426" s="197">
        <v>2.0240774645314898E-2</v>
      </c>
      <c r="C1426" s="23"/>
      <c r="D1426" s="69" t="s">
        <v>243</v>
      </c>
      <c r="E1426" s="23"/>
      <c r="F1426" s="23">
        <v>1426</v>
      </c>
      <c r="G1426" s="23">
        <v>11</v>
      </c>
    </row>
    <row r="1427" spans="1:7" x14ac:dyDescent="0.25">
      <c r="A1427" s="196">
        <v>1427</v>
      </c>
      <c r="B1427" s="197">
        <v>2.8947862892595801E-2</v>
      </c>
      <c r="C1427" s="23"/>
      <c r="D1427" s="69" t="s">
        <v>243</v>
      </c>
      <c r="E1427" s="23"/>
      <c r="F1427" s="23">
        <v>1427</v>
      </c>
      <c r="G1427" s="23">
        <v>18</v>
      </c>
    </row>
    <row r="1428" spans="1:7" x14ac:dyDescent="0.25">
      <c r="A1428" s="196">
        <v>1428</v>
      </c>
      <c r="B1428" s="197">
        <v>5.51898799518915E-2</v>
      </c>
      <c r="C1428" s="23"/>
      <c r="D1428" s="69" t="s">
        <v>243</v>
      </c>
      <c r="E1428" s="23"/>
      <c r="F1428" s="23">
        <v>1428</v>
      </c>
      <c r="G1428" s="23">
        <v>10</v>
      </c>
    </row>
    <row r="1429" spans="1:7" x14ac:dyDescent="0.25">
      <c r="A1429" s="196">
        <v>1429</v>
      </c>
      <c r="B1429" s="197">
        <v>6.3969040730035898E-2</v>
      </c>
      <c r="C1429" s="23"/>
      <c r="D1429" s="69" t="s">
        <v>243</v>
      </c>
      <c r="E1429" s="23"/>
      <c r="F1429" s="23">
        <v>1429</v>
      </c>
      <c r="G1429" s="23">
        <v>8</v>
      </c>
    </row>
    <row r="1430" spans="1:7" x14ac:dyDescent="0.25">
      <c r="A1430" s="196">
        <v>1430</v>
      </c>
      <c r="B1430" s="197">
        <v>8.8427342849875606E-2</v>
      </c>
      <c r="C1430" s="23"/>
      <c r="D1430" s="69" t="s">
        <v>243</v>
      </c>
      <c r="E1430" s="23"/>
      <c r="F1430" s="23">
        <v>1430</v>
      </c>
      <c r="G1430" s="23">
        <v>7</v>
      </c>
    </row>
    <row r="1431" spans="1:7" x14ac:dyDescent="0.25">
      <c r="A1431" s="196">
        <v>1431</v>
      </c>
      <c r="B1431" s="197">
        <v>9.1754113321577693E-2</v>
      </c>
      <c r="C1431" s="23"/>
      <c r="D1431" s="69" t="s">
        <v>243</v>
      </c>
      <c r="E1431" s="23"/>
      <c r="F1431" s="23">
        <v>1431</v>
      </c>
      <c r="G1431" s="23">
        <v>25</v>
      </c>
    </row>
    <row r="1432" spans="1:7" x14ac:dyDescent="0.25">
      <c r="A1432" s="196">
        <v>1432</v>
      </c>
      <c r="B1432" s="197">
        <v>0.107464105507796</v>
      </c>
      <c r="C1432" s="23"/>
      <c r="D1432" s="69" t="s">
        <v>243</v>
      </c>
      <c r="E1432" s="23"/>
      <c r="F1432" s="23">
        <v>1432</v>
      </c>
      <c r="G1432" s="23">
        <v>21</v>
      </c>
    </row>
    <row r="1433" spans="1:7" x14ac:dyDescent="0.25">
      <c r="A1433" s="196">
        <v>1433</v>
      </c>
      <c r="B1433" s="197">
        <v>0.142292292082879</v>
      </c>
      <c r="C1433" s="23"/>
      <c r="D1433" s="69" t="s">
        <v>243</v>
      </c>
      <c r="E1433" s="23"/>
      <c r="F1433" s="23">
        <v>1433</v>
      </c>
      <c r="G1433" s="23">
        <v>14</v>
      </c>
    </row>
    <row r="1434" spans="1:7" x14ac:dyDescent="0.25">
      <c r="A1434" s="196">
        <v>1434</v>
      </c>
      <c r="B1434" s="197">
        <v>0.156762343741116</v>
      </c>
      <c r="C1434" s="23"/>
      <c r="D1434" s="69" t="s">
        <v>243</v>
      </c>
      <c r="E1434" s="23"/>
      <c r="F1434" s="23">
        <v>1434</v>
      </c>
      <c r="G1434" s="23">
        <v>20</v>
      </c>
    </row>
    <row r="1435" spans="1:7" x14ac:dyDescent="0.25">
      <c r="A1435" s="196">
        <v>1435</v>
      </c>
      <c r="B1435" s="197">
        <v>0.166465464675217</v>
      </c>
      <c r="C1435" s="23"/>
      <c r="D1435" s="69" t="s">
        <v>243</v>
      </c>
      <c r="E1435" s="23"/>
      <c r="F1435" s="23">
        <v>1435</v>
      </c>
      <c r="G1435" s="23">
        <v>13</v>
      </c>
    </row>
    <row r="1436" spans="1:7" x14ac:dyDescent="0.25">
      <c r="A1436" s="196">
        <v>1436</v>
      </c>
      <c r="B1436" s="197">
        <v>-3.4442655589128901E-2</v>
      </c>
      <c r="C1436" s="23"/>
      <c r="D1436" s="69" t="s">
        <v>243</v>
      </c>
      <c r="E1436" s="23"/>
      <c r="F1436" s="23">
        <v>1436</v>
      </c>
      <c r="G1436" s="23">
        <v>33</v>
      </c>
    </row>
    <row r="1437" spans="1:7" x14ac:dyDescent="0.25">
      <c r="A1437" s="196">
        <v>1437</v>
      </c>
      <c r="B1437" s="197">
        <v>-3.4442659844977401E-2</v>
      </c>
      <c r="C1437" s="23"/>
      <c r="D1437" s="69" t="s">
        <v>243</v>
      </c>
      <c r="E1437" s="23"/>
      <c r="F1437" s="23">
        <v>1437</v>
      </c>
      <c r="G1437" s="23">
        <v>11</v>
      </c>
    </row>
    <row r="1438" spans="1:7" x14ac:dyDescent="0.25">
      <c r="A1438" s="196">
        <v>1438</v>
      </c>
      <c r="B1438" s="197">
        <v>-3.9680606461474097E-3</v>
      </c>
      <c r="C1438" s="23"/>
      <c r="D1438" s="69" t="s">
        <v>243</v>
      </c>
      <c r="E1438" s="23"/>
      <c r="F1438" s="23">
        <v>1438</v>
      </c>
      <c r="G1438" s="23">
        <v>10</v>
      </c>
    </row>
    <row r="1439" spans="1:7" x14ac:dyDescent="0.25">
      <c r="A1439" s="196">
        <v>1439</v>
      </c>
      <c r="B1439" s="197">
        <v>-3.9680606762366498E-3</v>
      </c>
      <c r="C1439" s="23"/>
      <c r="D1439" s="69" t="s">
        <v>243</v>
      </c>
      <c r="E1439" s="23"/>
      <c r="F1439" s="23">
        <v>1439</v>
      </c>
      <c r="G1439" s="23">
        <v>6</v>
      </c>
    </row>
    <row r="1440" spans="1:7" x14ac:dyDescent="0.25">
      <c r="A1440" s="196">
        <v>1440</v>
      </c>
      <c r="B1440" s="197">
        <v>1.11458174758504E-3</v>
      </c>
      <c r="C1440" s="23"/>
      <c r="D1440" s="69" t="s">
        <v>243</v>
      </c>
      <c r="E1440" s="23"/>
      <c r="F1440" s="23">
        <v>1440</v>
      </c>
      <c r="G1440" s="23">
        <v>3</v>
      </c>
    </row>
    <row r="1441" spans="1:7" x14ac:dyDescent="0.25">
      <c r="A1441" s="196">
        <v>1441</v>
      </c>
      <c r="B1441" s="197">
        <v>5.2546250096455003E-3</v>
      </c>
      <c r="C1441" s="23"/>
      <c r="D1441" s="69" t="s">
        <v>243</v>
      </c>
      <c r="E1441" s="23"/>
      <c r="F1441" s="23">
        <v>1441</v>
      </c>
      <c r="G1441" s="23">
        <v>2</v>
      </c>
    </row>
    <row r="1442" spans="1:7" x14ac:dyDescent="0.25">
      <c r="A1442" s="196">
        <v>1442</v>
      </c>
      <c r="B1442" s="197">
        <v>6.0863300834080496E-3</v>
      </c>
      <c r="C1442" s="23"/>
      <c r="D1442" s="69" t="s">
        <v>243</v>
      </c>
      <c r="E1442" s="23"/>
      <c r="F1442" s="23">
        <v>1442</v>
      </c>
      <c r="G1442" s="23">
        <v>4</v>
      </c>
    </row>
    <row r="1443" spans="1:7" x14ac:dyDescent="0.25">
      <c r="A1443" s="196">
        <v>1443</v>
      </c>
      <c r="B1443" s="197">
        <v>1.2093089099897E-2</v>
      </c>
      <c r="C1443" s="23"/>
      <c r="D1443" s="69" t="s">
        <v>243</v>
      </c>
      <c r="E1443" s="23"/>
      <c r="F1443" s="23">
        <v>1443</v>
      </c>
      <c r="G1443" s="23">
        <v>3</v>
      </c>
    </row>
    <row r="1444" spans="1:7" x14ac:dyDescent="0.25">
      <c r="A1444" s="196">
        <v>1444</v>
      </c>
      <c r="B1444" s="197">
        <v>4.1116514080804703E-2</v>
      </c>
      <c r="C1444" s="23"/>
      <c r="D1444" s="69" t="s">
        <v>243</v>
      </c>
      <c r="E1444" s="23"/>
      <c r="F1444" s="23">
        <v>1444</v>
      </c>
      <c r="G1444" s="23">
        <v>5</v>
      </c>
    </row>
    <row r="1445" spans="1:7" x14ac:dyDescent="0.25">
      <c r="A1445" s="196">
        <v>1445</v>
      </c>
      <c r="B1445" s="197">
        <v>4.1116506876188501E-2</v>
      </c>
      <c r="C1445" s="23"/>
      <c r="D1445" s="69" t="s">
        <v>243</v>
      </c>
      <c r="E1445" s="23"/>
      <c r="F1445" s="23">
        <v>1445</v>
      </c>
      <c r="G1445" s="23">
        <v>13</v>
      </c>
    </row>
    <row r="1446" spans="1:7" x14ac:dyDescent="0.25">
      <c r="A1446" s="196">
        <v>1446</v>
      </c>
      <c r="B1446" s="197">
        <v>4.1116505213585203E-2</v>
      </c>
      <c r="C1446" s="23"/>
      <c r="D1446" s="69" t="s">
        <v>243</v>
      </c>
      <c r="E1446" s="23"/>
      <c r="F1446" s="23">
        <v>1446</v>
      </c>
      <c r="G1446" s="23">
        <v>3</v>
      </c>
    </row>
    <row r="1447" spans="1:7" x14ac:dyDescent="0.25">
      <c r="A1447" s="196">
        <v>1447</v>
      </c>
      <c r="B1447" s="197">
        <v>4.1116501888379398E-2</v>
      </c>
      <c r="C1447" s="23"/>
      <c r="D1447" s="69" t="s">
        <v>243</v>
      </c>
      <c r="E1447" s="23"/>
      <c r="F1447" s="23">
        <v>1447</v>
      </c>
      <c r="G1447" s="23">
        <v>6</v>
      </c>
    </row>
    <row r="1448" spans="1:7" x14ac:dyDescent="0.25">
      <c r="A1448" s="196">
        <v>1448</v>
      </c>
      <c r="B1448" s="197">
        <v>4.7123251476136697E-2</v>
      </c>
      <c r="C1448" s="23"/>
      <c r="D1448" s="69" t="s">
        <v>243</v>
      </c>
      <c r="E1448" s="23"/>
      <c r="F1448" s="23">
        <v>1448</v>
      </c>
      <c r="G1448" s="23">
        <v>10</v>
      </c>
    </row>
    <row r="1449" spans="1:7" x14ac:dyDescent="0.25">
      <c r="A1449" s="196">
        <v>1449</v>
      </c>
      <c r="B1449" s="197">
        <v>4.7123249282098399E-2</v>
      </c>
      <c r="C1449" s="23"/>
      <c r="D1449" s="69" t="s">
        <v>243</v>
      </c>
      <c r="E1449" s="23"/>
      <c r="F1449" s="23">
        <v>1449</v>
      </c>
      <c r="G1449" s="23">
        <v>3</v>
      </c>
    </row>
    <row r="1450" spans="1:7" x14ac:dyDescent="0.25">
      <c r="A1450" s="196">
        <v>1450</v>
      </c>
      <c r="B1450" s="197">
        <v>4.7123247088060503E-2</v>
      </c>
      <c r="C1450" s="23"/>
      <c r="D1450" s="69" t="s">
        <v>243</v>
      </c>
      <c r="E1450" s="23"/>
      <c r="F1450" s="23">
        <v>1450</v>
      </c>
      <c r="G1450" s="23">
        <v>3</v>
      </c>
    </row>
    <row r="1451" spans="1:7" x14ac:dyDescent="0.25">
      <c r="A1451" s="196">
        <v>1451</v>
      </c>
      <c r="B1451" s="197">
        <v>-0.24328779485289001</v>
      </c>
      <c r="C1451" s="23"/>
      <c r="D1451" s="69" t="s">
        <v>243</v>
      </c>
      <c r="E1451" s="23"/>
      <c r="F1451" s="23">
        <v>1451</v>
      </c>
      <c r="G1451" s="23">
        <v>36</v>
      </c>
    </row>
    <row r="1452" spans="1:7" x14ac:dyDescent="0.25">
      <c r="A1452" s="196">
        <v>1452</v>
      </c>
      <c r="B1452" s="197">
        <v>-0.24328788463109299</v>
      </c>
      <c r="C1452" s="23"/>
      <c r="D1452" s="69" t="s">
        <v>243</v>
      </c>
      <c r="E1452" s="23"/>
      <c r="F1452" s="23">
        <v>1452</v>
      </c>
      <c r="G1452" s="23">
        <v>4</v>
      </c>
    </row>
    <row r="1453" spans="1:7" x14ac:dyDescent="0.25">
      <c r="A1453" s="196">
        <v>1453</v>
      </c>
      <c r="B1453" s="197">
        <v>-0.24328804174318799</v>
      </c>
      <c r="C1453" s="23"/>
      <c r="D1453" s="69" t="s">
        <v>243</v>
      </c>
      <c r="E1453" s="23"/>
      <c r="F1453" s="23">
        <v>1453</v>
      </c>
      <c r="G1453" s="23">
        <v>7</v>
      </c>
    </row>
    <row r="1454" spans="1:7" x14ac:dyDescent="0.25">
      <c r="A1454" s="196">
        <v>1454</v>
      </c>
      <c r="B1454" s="197">
        <v>-0.243288221300239</v>
      </c>
      <c r="C1454" s="23"/>
      <c r="D1454" s="69" t="s">
        <v>243</v>
      </c>
      <c r="E1454" s="23"/>
      <c r="F1454" s="23">
        <v>1454</v>
      </c>
      <c r="G1454" s="23">
        <v>8</v>
      </c>
    </row>
    <row r="1455" spans="1:7" x14ac:dyDescent="0.25">
      <c r="A1455" s="196">
        <v>1455</v>
      </c>
      <c r="B1455" s="197">
        <v>-0.233123164280789</v>
      </c>
      <c r="C1455" s="23"/>
      <c r="D1455" s="69" t="s">
        <v>243</v>
      </c>
      <c r="E1455" s="23"/>
      <c r="F1455" s="23">
        <v>1455</v>
      </c>
      <c r="G1455" s="23">
        <v>13</v>
      </c>
    </row>
    <row r="1456" spans="1:7" x14ac:dyDescent="0.25">
      <c r="A1456" s="196">
        <v>1456</v>
      </c>
      <c r="B1456" s="197">
        <v>-0.22064767168678201</v>
      </c>
      <c r="C1456" s="23"/>
      <c r="D1456" s="69" t="s">
        <v>243</v>
      </c>
      <c r="E1456" s="23"/>
      <c r="F1456" s="23">
        <v>1456</v>
      </c>
      <c r="G1456" s="23">
        <v>8</v>
      </c>
    </row>
    <row r="1457" spans="1:7" x14ac:dyDescent="0.25">
      <c r="A1457" s="196">
        <v>1457</v>
      </c>
      <c r="B1457" s="197">
        <v>-0.22064783532069801</v>
      </c>
      <c r="C1457" s="23"/>
      <c r="D1457" s="69" t="s">
        <v>243</v>
      </c>
      <c r="E1457" s="23"/>
      <c r="F1457" s="23">
        <v>1457</v>
      </c>
      <c r="G1457" s="23">
        <v>9</v>
      </c>
    </row>
    <row r="1458" spans="1:7" x14ac:dyDescent="0.25">
      <c r="A1458" s="196">
        <v>1458</v>
      </c>
      <c r="B1458" s="197">
        <v>-0.220647998954977</v>
      </c>
      <c r="C1458" s="23"/>
      <c r="D1458" s="69" t="s">
        <v>243</v>
      </c>
      <c r="E1458" s="23"/>
      <c r="F1458" s="23">
        <v>1458</v>
      </c>
      <c r="G1458" s="23">
        <v>9</v>
      </c>
    </row>
    <row r="1459" spans="1:7" x14ac:dyDescent="0.25">
      <c r="A1459" s="196">
        <v>1459</v>
      </c>
      <c r="B1459" s="197">
        <v>-0.20960793600754499</v>
      </c>
      <c r="C1459" s="23"/>
      <c r="D1459" s="69" t="s">
        <v>243</v>
      </c>
      <c r="E1459" s="23"/>
      <c r="F1459" s="23">
        <v>1459</v>
      </c>
      <c r="G1459" s="23">
        <v>8</v>
      </c>
    </row>
    <row r="1460" spans="1:7" x14ac:dyDescent="0.25">
      <c r="A1460" s="196">
        <v>1460</v>
      </c>
      <c r="B1460" s="197">
        <v>-0.19925804065757199</v>
      </c>
      <c r="C1460" s="23"/>
      <c r="D1460" s="69" t="s">
        <v>243</v>
      </c>
      <c r="E1460" s="23"/>
      <c r="F1460" s="23">
        <v>1460</v>
      </c>
      <c r="G1460" s="23">
        <v>20</v>
      </c>
    </row>
    <row r="1461" spans="1:7" x14ac:dyDescent="0.25">
      <c r="A1461" s="196">
        <v>1461</v>
      </c>
      <c r="B1461" s="197">
        <v>-0.31157311144782301</v>
      </c>
      <c r="C1461" s="23"/>
      <c r="D1461" s="69" t="s">
        <v>243</v>
      </c>
      <c r="E1461" s="23"/>
      <c r="F1461" s="23">
        <v>1461</v>
      </c>
      <c r="G1461" s="23">
        <v>13</v>
      </c>
    </row>
    <row r="1462" spans="1:7" x14ac:dyDescent="0.25">
      <c r="A1462" s="196">
        <v>1462</v>
      </c>
      <c r="B1462" s="197">
        <v>-0.31157341942470501</v>
      </c>
      <c r="C1462" s="23"/>
      <c r="D1462" s="69" t="s">
        <v>243</v>
      </c>
      <c r="E1462" s="23"/>
      <c r="F1462" s="23">
        <v>1462</v>
      </c>
      <c r="G1462" s="23">
        <v>8</v>
      </c>
    </row>
    <row r="1463" spans="1:7" x14ac:dyDescent="0.25">
      <c r="A1463" s="196">
        <v>1463</v>
      </c>
      <c r="B1463" s="197">
        <v>-0.31157403538120498</v>
      </c>
      <c r="C1463" s="23"/>
      <c r="D1463" s="69" t="s">
        <v>243</v>
      </c>
      <c r="E1463" s="23"/>
      <c r="F1463" s="23">
        <v>1463</v>
      </c>
      <c r="G1463" s="23">
        <v>16</v>
      </c>
    </row>
    <row r="1464" spans="1:7" x14ac:dyDescent="0.25">
      <c r="A1464" s="196">
        <v>1464</v>
      </c>
      <c r="B1464" s="197">
        <v>-0.31157468983898201</v>
      </c>
      <c r="C1464" s="23"/>
      <c r="D1464" s="69" t="s">
        <v>243</v>
      </c>
      <c r="E1464" s="23"/>
      <c r="F1464" s="23">
        <v>1464</v>
      </c>
      <c r="G1464" s="23">
        <v>17</v>
      </c>
    </row>
    <row r="1465" spans="1:7" x14ac:dyDescent="0.25">
      <c r="A1465" s="196">
        <v>1465</v>
      </c>
      <c r="B1465" s="197">
        <v>-0.30419468454209297</v>
      </c>
      <c r="C1465" s="23"/>
      <c r="D1465" s="69" t="s">
        <v>243</v>
      </c>
      <c r="E1465" s="23"/>
      <c r="F1465" s="23">
        <v>1465</v>
      </c>
      <c r="G1465" s="23">
        <v>20</v>
      </c>
    </row>
    <row r="1466" spans="1:7" x14ac:dyDescent="0.25">
      <c r="A1466" s="196">
        <v>1466</v>
      </c>
      <c r="B1466" s="197">
        <v>-0.27662243632726102</v>
      </c>
      <c r="C1466" s="23"/>
      <c r="D1466" s="69" t="s">
        <v>243</v>
      </c>
      <c r="E1466" s="23"/>
      <c r="F1466" s="23">
        <v>1466</v>
      </c>
      <c r="G1466" s="23">
        <v>18</v>
      </c>
    </row>
    <row r="1467" spans="1:7" x14ac:dyDescent="0.25">
      <c r="A1467" s="196">
        <v>1467</v>
      </c>
      <c r="B1467" s="197">
        <v>-0.264202475385937</v>
      </c>
      <c r="C1467" s="23"/>
      <c r="D1467" s="69" t="s">
        <v>243</v>
      </c>
      <c r="E1467" s="23"/>
      <c r="F1467" s="23">
        <v>1467</v>
      </c>
      <c r="G1467" s="23">
        <v>16</v>
      </c>
    </row>
    <row r="1468" spans="1:7" x14ac:dyDescent="0.25">
      <c r="A1468" s="196">
        <v>1468</v>
      </c>
      <c r="B1468" s="197">
        <v>-0.26420266327269598</v>
      </c>
      <c r="C1468" s="23"/>
      <c r="D1468" s="69" t="s">
        <v>243</v>
      </c>
      <c r="E1468" s="23"/>
      <c r="F1468" s="23">
        <v>1468</v>
      </c>
      <c r="G1468" s="23">
        <v>7</v>
      </c>
    </row>
    <row r="1469" spans="1:7" x14ac:dyDescent="0.25">
      <c r="A1469" s="196">
        <v>1469</v>
      </c>
      <c r="B1469" s="197">
        <v>-0.25727192966838103</v>
      </c>
      <c r="C1469" s="23"/>
      <c r="D1469" s="69" t="s">
        <v>243</v>
      </c>
      <c r="E1469" s="23"/>
      <c r="F1469" s="23">
        <v>1469</v>
      </c>
      <c r="G1469" s="23">
        <v>12</v>
      </c>
    </row>
    <row r="1470" spans="1:7" x14ac:dyDescent="0.25">
      <c r="A1470" s="196">
        <v>1470</v>
      </c>
      <c r="B1470" s="197">
        <v>-0.24941683916410201</v>
      </c>
      <c r="C1470" s="23"/>
      <c r="D1470" s="69" t="s">
        <v>243</v>
      </c>
      <c r="E1470" s="23"/>
      <c r="F1470" s="23">
        <v>1470</v>
      </c>
      <c r="G1470" s="23">
        <v>4</v>
      </c>
    </row>
    <row r="1471" spans="1:7" x14ac:dyDescent="0.25">
      <c r="A1471" s="196">
        <v>1471</v>
      </c>
      <c r="B1471" s="197">
        <v>-0.23768670218999899</v>
      </c>
      <c r="C1471" s="23"/>
      <c r="D1471" s="69" t="s">
        <v>243</v>
      </c>
      <c r="E1471" s="23"/>
      <c r="F1471" s="23">
        <v>1471</v>
      </c>
      <c r="G1471" s="23">
        <v>13</v>
      </c>
    </row>
    <row r="1472" spans="1:7" x14ac:dyDescent="0.25">
      <c r="A1472" s="196">
        <v>1472</v>
      </c>
      <c r="B1472" s="197">
        <v>-0.23768685159175201</v>
      </c>
      <c r="C1472" s="23"/>
      <c r="D1472" s="69" t="s">
        <v>243</v>
      </c>
      <c r="E1472" s="23"/>
      <c r="F1472" s="23">
        <v>1472</v>
      </c>
      <c r="G1472" s="23">
        <v>7</v>
      </c>
    </row>
    <row r="1473" spans="1:7" x14ac:dyDescent="0.25">
      <c r="A1473" s="196">
        <v>1473</v>
      </c>
      <c r="B1473" s="197">
        <v>-0.237687171739311</v>
      </c>
      <c r="C1473" s="23"/>
      <c r="D1473" s="69" t="s">
        <v>243</v>
      </c>
      <c r="E1473" s="23"/>
      <c r="F1473" s="23">
        <v>1473</v>
      </c>
      <c r="G1473" s="23">
        <v>15</v>
      </c>
    </row>
    <row r="1474" spans="1:7" x14ac:dyDescent="0.25">
      <c r="A1474" s="196">
        <v>1474</v>
      </c>
      <c r="B1474" s="197">
        <v>-0.20904472910395799</v>
      </c>
      <c r="C1474" s="23"/>
      <c r="D1474" s="69" t="s">
        <v>243</v>
      </c>
      <c r="E1474" s="23"/>
      <c r="F1474" s="23">
        <v>1474</v>
      </c>
      <c r="G1474" s="23">
        <v>35</v>
      </c>
    </row>
    <row r="1475" spans="1:7" x14ac:dyDescent="0.25">
      <c r="A1475" s="196">
        <v>1475</v>
      </c>
      <c r="B1475" s="197">
        <v>-0.209045020550264</v>
      </c>
      <c r="C1475" s="23"/>
      <c r="D1475" s="69" t="s">
        <v>243</v>
      </c>
      <c r="E1475" s="23"/>
      <c r="F1475" s="23">
        <v>1475</v>
      </c>
      <c r="G1475" s="23">
        <v>18</v>
      </c>
    </row>
    <row r="1476" spans="1:7" x14ac:dyDescent="0.25">
      <c r="A1476" s="196">
        <v>1476</v>
      </c>
      <c r="B1476" s="197">
        <v>-0.203500421079157</v>
      </c>
      <c r="C1476" s="23"/>
      <c r="D1476" s="69" t="s">
        <v>243</v>
      </c>
      <c r="E1476" s="23"/>
      <c r="F1476" s="23">
        <v>1476</v>
      </c>
      <c r="G1476" s="23">
        <v>19</v>
      </c>
    </row>
    <row r="1477" spans="1:7" x14ac:dyDescent="0.25">
      <c r="A1477" s="196">
        <v>1477</v>
      </c>
      <c r="B1477" s="197">
        <v>-0.191080090488427</v>
      </c>
      <c r="C1477" s="23"/>
      <c r="D1477" s="69" t="s">
        <v>243</v>
      </c>
      <c r="E1477" s="23"/>
      <c r="F1477" s="23">
        <v>1477</v>
      </c>
      <c r="G1477" s="23">
        <v>18</v>
      </c>
    </row>
    <row r="1478" spans="1:7" x14ac:dyDescent="0.25">
      <c r="A1478" s="196">
        <v>1478</v>
      </c>
      <c r="B1478" s="197">
        <v>-0.18461120872447701</v>
      </c>
      <c r="C1478" s="23"/>
      <c r="D1478" s="69" t="s">
        <v>243</v>
      </c>
      <c r="E1478" s="23"/>
      <c r="F1478" s="23">
        <v>1478</v>
      </c>
      <c r="G1478" s="23">
        <v>14</v>
      </c>
    </row>
    <row r="1479" spans="1:7" x14ac:dyDescent="0.25">
      <c r="A1479" s="196">
        <v>1479</v>
      </c>
      <c r="B1479" s="197">
        <v>-0.184611494296191</v>
      </c>
      <c r="C1479" s="23"/>
      <c r="D1479" s="69" t="s">
        <v>243</v>
      </c>
      <c r="E1479" s="23"/>
      <c r="F1479" s="23">
        <v>1479</v>
      </c>
      <c r="G1479" s="23">
        <v>23</v>
      </c>
    </row>
    <row r="1480" spans="1:7" x14ac:dyDescent="0.25">
      <c r="A1480" s="196">
        <v>1480</v>
      </c>
      <c r="B1480" s="197">
        <v>-0.176294240239349</v>
      </c>
      <c r="C1480" s="23"/>
      <c r="D1480" s="69" t="s">
        <v>243</v>
      </c>
      <c r="E1480" s="23"/>
      <c r="F1480" s="23">
        <v>1480</v>
      </c>
      <c r="G1480" s="23">
        <v>11</v>
      </c>
    </row>
    <row r="1481" spans="1:7" x14ac:dyDescent="0.25">
      <c r="A1481" s="196">
        <v>1481</v>
      </c>
      <c r="B1481" s="197">
        <v>-0.20635816280035299</v>
      </c>
      <c r="C1481" s="23"/>
      <c r="D1481" s="69" t="s">
        <v>243</v>
      </c>
      <c r="E1481" s="23"/>
      <c r="F1481" s="23">
        <v>1481</v>
      </c>
      <c r="G1481" s="23">
        <v>21</v>
      </c>
    </row>
    <row r="1482" spans="1:7" x14ac:dyDescent="0.25">
      <c r="A1482" s="196">
        <v>1482</v>
      </c>
      <c r="B1482" s="197">
        <v>-0.19110985441850101</v>
      </c>
      <c r="C1482" s="23"/>
      <c r="D1482" s="69" t="s">
        <v>243</v>
      </c>
      <c r="E1482" s="23"/>
      <c r="F1482" s="23">
        <v>1482</v>
      </c>
      <c r="G1482" s="23">
        <v>20</v>
      </c>
    </row>
    <row r="1483" spans="1:7" x14ac:dyDescent="0.25">
      <c r="A1483" s="196">
        <v>1483</v>
      </c>
      <c r="B1483" s="197">
        <v>-0.19110993461193501</v>
      </c>
      <c r="C1483" s="23"/>
      <c r="D1483" s="69" t="s">
        <v>243</v>
      </c>
      <c r="E1483" s="23"/>
      <c r="F1483" s="23">
        <v>1483</v>
      </c>
      <c r="G1483" s="23">
        <v>6</v>
      </c>
    </row>
    <row r="1484" spans="1:7" x14ac:dyDescent="0.25">
      <c r="A1484" s="196">
        <v>1484</v>
      </c>
      <c r="B1484" s="197">
        <v>-0.19111030884929001</v>
      </c>
      <c r="C1484" s="23"/>
      <c r="D1484" s="69" t="s">
        <v>243</v>
      </c>
      <c r="E1484" s="23"/>
      <c r="F1484" s="23">
        <v>1484</v>
      </c>
      <c r="G1484" s="23">
        <v>28</v>
      </c>
    </row>
    <row r="1485" spans="1:7" x14ac:dyDescent="0.25">
      <c r="A1485" s="196">
        <v>1485</v>
      </c>
      <c r="B1485" s="197">
        <v>-0.184179309569309</v>
      </c>
      <c r="C1485" s="23"/>
      <c r="D1485" s="69" t="s">
        <v>243</v>
      </c>
      <c r="E1485" s="23"/>
      <c r="F1485" s="23">
        <v>1485</v>
      </c>
      <c r="G1485" s="23">
        <v>16</v>
      </c>
    </row>
    <row r="1486" spans="1:7" x14ac:dyDescent="0.25">
      <c r="A1486" s="196">
        <v>1486</v>
      </c>
      <c r="B1486" s="197">
        <v>0.11182773358939101</v>
      </c>
      <c r="C1486" s="23"/>
      <c r="D1486" s="69" t="s">
        <v>243</v>
      </c>
      <c r="E1486" s="23"/>
      <c r="F1486" s="23">
        <v>1486</v>
      </c>
      <c r="G1486" s="23">
        <v>14</v>
      </c>
    </row>
    <row r="1487" spans="1:7" x14ac:dyDescent="0.25">
      <c r="A1487" s="196">
        <v>1487</v>
      </c>
      <c r="B1487" s="197">
        <v>0.124888737738565</v>
      </c>
      <c r="C1487" s="23"/>
      <c r="D1487" s="69" t="s">
        <v>243</v>
      </c>
      <c r="E1487" s="23"/>
      <c r="F1487" s="23">
        <v>1487</v>
      </c>
      <c r="G1487" s="23">
        <v>16</v>
      </c>
    </row>
    <row r="1488" spans="1:7" x14ac:dyDescent="0.25">
      <c r="A1488" s="196">
        <v>1488</v>
      </c>
      <c r="B1488" s="197">
        <v>0.130433637728992</v>
      </c>
      <c r="C1488" s="23"/>
      <c r="D1488" s="69" t="s">
        <v>243</v>
      </c>
      <c r="E1488" s="23"/>
      <c r="F1488" s="23">
        <v>1488</v>
      </c>
      <c r="G1488" s="23">
        <v>5</v>
      </c>
    </row>
    <row r="1489" spans="1:7" x14ac:dyDescent="0.25">
      <c r="A1489" s="196">
        <v>1489</v>
      </c>
      <c r="B1489" s="197">
        <v>0.13828887900290099</v>
      </c>
      <c r="C1489" s="23"/>
      <c r="D1489" s="69" t="s">
        <v>243</v>
      </c>
      <c r="E1489" s="23"/>
      <c r="F1489" s="23">
        <v>1489</v>
      </c>
      <c r="G1489" s="23">
        <v>11</v>
      </c>
    </row>
    <row r="1490" spans="1:7" x14ac:dyDescent="0.25">
      <c r="A1490" s="196">
        <v>1490</v>
      </c>
      <c r="B1490" s="197">
        <v>0.14984076736335999</v>
      </c>
      <c r="C1490" s="23"/>
      <c r="D1490" s="69" t="s">
        <v>243</v>
      </c>
      <c r="E1490" s="23"/>
      <c r="F1490" s="23">
        <v>1490</v>
      </c>
      <c r="G1490" s="23">
        <v>5</v>
      </c>
    </row>
    <row r="1491" spans="1:7" x14ac:dyDescent="0.25">
      <c r="A1491" s="196">
        <v>1491</v>
      </c>
      <c r="B1491" s="197">
        <v>0.149840639668434</v>
      </c>
      <c r="C1491" s="23"/>
      <c r="D1491" s="69" t="s">
        <v>243</v>
      </c>
      <c r="E1491" s="23"/>
      <c r="F1491" s="23">
        <v>1491</v>
      </c>
      <c r="G1491" s="23">
        <v>16</v>
      </c>
    </row>
    <row r="1492" spans="1:7" x14ac:dyDescent="0.25">
      <c r="A1492" s="196">
        <v>1492</v>
      </c>
      <c r="B1492" s="197">
        <v>0.14984048005023601</v>
      </c>
      <c r="C1492" s="23"/>
      <c r="D1492" s="69" t="s">
        <v>243</v>
      </c>
      <c r="E1492" s="23"/>
      <c r="F1492" s="23">
        <v>1492</v>
      </c>
      <c r="G1492" s="23">
        <v>20</v>
      </c>
    </row>
    <row r="1493" spans="1:7" x14ac:dyDescent="0.25">
      <c r="A1493" s="196">
        <v>1493</v>
      </c>
      <c r="B1493" s="197">
        <v>0.16166945074331099</v>
      </c>
      <c r="C1493" s="23"/>
      <c r="D1493" s="69" t="s">
        <v>243</v>
      </c>
      <c r="E1493" s="23"/>
      <c r="F1493" s="23">
        <v>1493</v>
      </c>
      <c r="G1493" s="23">
        <v>19</v>
      </c>
    </row>
    <row r="1494" spans="1:7" x14ac:dyDescent="0.25">
      <c r="A1494" s="196">
        <v>1494</v>
      </c>
      <c r="B1494" s="197">
        <v>0.171372839965894</v>
      </c>
      <c r="C1494" s="23"/>
      <c r="D1494" s="69" t="s">
        <v>243</v>
      </c>
      <c r="E1494" s="23"/>
      <c r="F1494" s="23">
        <v>1494</v>
      </c>
      <c r="G1494" s="23">
        <v>11</v>
      </c>
    </row>
    <row r="1495" spans="1:7" x14ac:dyDescent="0.25">
      <c r="A1495" s="196">
        <v>1495</v>
      </c>
      <c r="B1495" s="197">
        <v>0.17137279756538401</v>
      </c>
      <c r="C1495" s="23"/>
      <c r="D1495" s="69" t="s">
        <v>243</v>
      </c>
      <c r="E1495" s="23"/>
      <c r="F1495" s="23">
        <v>1495</v>
      </c>
      <c r="G1495" s="23">
        <v>4</v>
      </c>
    </row>
    <row r="1496" spans="1:7" x14ac:dyDescent="0.25">
      <c r="A1496" s="196">
        <v>1496</v>
      </c>
      <c r="B1496" s="197">
        <v>0.17137267036404399</v>
      </c>
      <c r="C1496" s="23"/>
      <c r="D1496" s="69" t="s">
        <v>243</v>
      </c>
      <c r="E1496" s="23"/>
      <c r="F1496" s="23">
        <v>1496</v>
      </c>
      <c r="G1496" s="23">
        <v>12</v>
      </c>
    </row>
    <row r="1497" spans="1:7" x14ac:dyDescent="0.25">
      <c r="A1497" s="196">
        <v>1497</v>
      </c>
      <c r="B1497" s="197">
        <v>0.17137261736356901</v>
      </c>
      <c r="C1497" s="23"/>
      <c r="D1497" s="69" t="s">
        <v>243</v>
      </c>
      <c r="E1497" s="23"/>
      <c r="F1497" s="23">
        <v>1497</v>
      </c>
      <c r="G1497" s="23">
        <v>5</v>
      </c>
    </row>
    <row r="1498" spans="1:7" x14ac:dyDescent="0.25">
      <c r="A1498" s="196">
        <v>1498</v>
      </c>
      <c r="B1498" s="197">
        <v>0.13981892970607199</v>
      </c>
      <c r="C1498" s="23"/>
      <c r="D1498" s="69" t="s">
        <v>243</v>
      </c>
      <c r="E1498" s="23"/>
      <c r="F1498" s="23">
        <v>1498</v>
      </c>
      <c r="G1498" s="23">
        <v>11</v>
      </c>
    </row>
    <row r="1499" spans="1:7" x14ac:dyDescent="0.25">
      <c r="A1499" s="196">
        <v>1499</v>
      </c>
      <c r="B1499" s="197">
        <v>0.13981888831070599</v>
      </c>
      <c r="C1499" s="23"/>
      <c r="D1499" s="69" t="s">
        <v>243</v>
      </c>
      <c r="E1499" s="23"/>
      <c r="F1499" s="23">
        <v>1499</v>
      </c>
      <c r="G1499" s="23">
        <v>6</v>
      </c>
    </row>
    <row r="1500" spans="1:7" x14ac:dyDescent="0.25">
      <c r="A1500" s="196">
        <v>1500</v>
      </c>
      <c r="B1500" s="197">
        <v>0.140743007886273</v>
      </c>
      <c r="C1500" s="23"/>
      <c r="D1500" s="69" t="s">
        <v>243</v>
      </c>
      <c r="E1500" s="23"/>
      <c r="F1500" s="23">
        <v>1500</v>
      </c>
      <c r="G1500" s="23">
        <v>4</v>
      </c>
    </row>
    <row r="1501" spans="1:7" x14ac:dyDescent="0.25">
      <c r="A1501" s="196">
        <v>1501</v>
      </c>
      <c r="B1501" s="197">
        <v>0.14674987415199001</v>
      </c>
      <c r="C1501" s="23"/>
      <c r="D1501" s="69" t="s">
        <v>243</v>
      </c>
      <c r="E1501" s="23"/>
      <c r="F1501" s="23">
        <v>1501</v>
      </c>
      <c r="G1501" s="23">
        <v>12</v>
      </c>
    </row>
    <row r="1502" spans="1:7" x14ac:dyDescent="0.25">
      <c r="A1502" s="196">
        <v>1502</v>
      </c>
      <c r="B1502" s="197">
        <v>0.15090851042735101</v>
      </c>
      <c r="C1502" s="23"/>
      <c r="D1502" s="69" t="s">
        <v>243</v>
      </c>
      <c r="E1502" s="23"/>
      <c r="F1502" s="23">
        <v>1502</v>
      </c>
      <c r="G1502" s="23">
        <v>3</v>
      </c>
    </row>
    <row r="1503" spans="1:7" x14ac:dyDescent="0.25">
      <c r="A1503" s="196">
        <v>1503</v>
      </c>
      <c r="B1503" s="197">
        <v>0.150908372706927</v>
      </c>
      <c r="C1503" s="23"/>
      <c r="D1503" s="69" t="s">
        <v>243</v>
      </c>
      <c r="E1503" s="23"/>
      <c r="F1503" s="23">
        <v>1503</v>
      </c>
      <c r="G1503" s="23">
        <v>17</v>
      </c>
    </row>
    <row r="1504" spans="1:7" x14ac:dyDescent="0.25">
      <c r="A1504" s="196">
        <v>1504</v>
      </c>
      <c r="B1504" s="197">
        <v>0.160149775636617</v>
      </c>
      <c r="C1504" s="23"/>
      <c r="D1504" s="69" t="s">
        <v>243</v>
      </c>
      <c r="E1504" s="23"/>
      <c r="F1504" s="23">
        <v>1504</v>
      </c>
      <c r="G1504" s="23">
        <v>6</v>
      </c>
    </row>
    <row r="1505" spans="1:7" x14ac:dyDescent="0.25">
      <c r="A1505" s="196">
        <v>1505</v>
      </c>
      <c r="B1505" s="197">
        <v>0.160149692980561</v>
      </c>
      <c r="C1505" s="23"/>
      <c r="D1505" s="69" t="s">
        <v>243</v>
      </c>
      <c r="E1505" s="23"/>
      <c r="F1505" s="23">
        <v>1505</v>
      </c>
      <c r="G1505" s="23">
        <v>9</v>
      </c>
    </row>
    <row r="1506" spans="1:7" x14ac:dyDescent="0.25">
      <c r="A1506" s="196">
        <v>1506</v>
      </c>
      <c r="B1506" s="197">
        <v>0.160149546036779</v>
      </c>
      <c r="C1506" s="23"/>
      <c r="D1506" s="69" t="s">
        <v>243</v>
      </c>
      <c r="E1506" s="23"/>
      <c r="F1506" s="23">
        <v>1506</v>
      </c>
      <c r="G1506" s="23">
        <v>16</v>
      </c>
    </row>
    <row r="1507" spans="1:7" x14ac:dyDescent="0.25">
      <c r="A1507" s="196">
        <v>1507</v>
      </c>
      <c r="B1507" s="197">
        <v>0.19392557700961099</v>
      </c>
      <c r="C1507" s="23"/>
      <c r="D1507" s="69" t="s">
        <v>243</v>
      </c>
      <c r="E1507" s="23"/>
      <c r="F1507" s="23">
        <v>1507</v>
      </c>
      <c r="G1507" s="23">
        <v>4</v>
      </c>
    </row>
    <row r="1508" spans="1:7" x14ac:dyDescent="0.25">
      <c r="A1508" s="196">
        <v>1508</v>
      </c>
      <c r="B1508" s="197">
        <v>0.21240825390370999</v>
      </c>
      <c r="C1508" s="23"/>
      <c r="D1508" s="69" t="s">
        <v>243</v>
      </c>
      <c r="E1508" s="23"/>
      <c r="F1508" s="23">
        <v>1508</v>
      </c>
      <c r="G1508" s="23">
        <v>12</v>
      </c>
    </row>
    <row r="1509" spans="1:7" x14ac:dyDescent="0.25">
      <c r="A1509" s="196">
        <v>1509</v>
      </c>
      <c r="B1509" s="197">
        <v>0.21240800258322301</v>
      </c>
      <c r="C1509" s="23"/>
      <c r="D1509" s="69" t="s">
        <v>243</v>
      </c>
      <c r="E1509" s="23"/>
      <c r="F1509" s="23">
        <v>1509</v>
      </c>
      <c r="G1509" s="23">
        <v>15</v>
      </c>
    </row>
    <row r="1510" spans="1:7" x14ac:dyDescent="0.25">
      <c r="A1510" s="196">
        <v>1510</v>
      </c>
      <c r="B1510" s="197">
        <v>0.21240791880992599</v>
      </c>
      <c r="C1510" s="23"/>
      <c r="D1510" s="69" t="s">
        <v>243</v>
      </c>
      <c r="E1510" s="23"/>
      <c r="F1510" s="23">
        <v>1510</v>
      </c>
      <c r="G1510" s="23">
        <v>5</v>
      </c>
    </row>
    <row r="1511" spans="1:7" x14ac:dyDescent="0.25">
      <c r="A1511" s="196">
        <v>1511</v>
      </c>
      <c r="B1511" s="197">
        <v>0.22395942553814199</v>
      </c>
      <c r="C1511" s="23"/>
      <c r="D1511" s="69" t="s">
        <v>243</v>
      </c>
      <c r="E1511" s="23"/>
      <c r="F1511" s="23">
        <v>1511</v>
      </c>
      <c r="G1511" s="23">
        <v>14</v>
      </c>
    </row>
    <row r="1512" spans="1:7" x14ac:dyDescent="0.25">
      <c r="A1512" s="196">
        <v>1512</v>
      </c>
      <c r="B1512" s="197">
        <v>0.23135248897756999</v>
      </c>
      <c r="C1512" s="23"/>
      <c r="D1512" s="69" t="s">
        <v>243</v>
      </c>
      <c r="E1512" s="23"/>
      <c r="F1512" s="23">
        <v>1512</v>
      </c>
      <c r="G1512" s="23">
        <v>3</v>
      </c>
    </row>
    <row r="1513" spans="1:7" x14ac:dyDescent="0.25">
      <c r="A1513" s="196">
        <v>1513</v>
      </c>
      <c r="B1513" s="197">
        <v>0.243828066465133</v>
      </c>
      <c r="C1513" s="23"/>
      <c r="D1513" s="69" t="s">
        <v>243</v>
      </c>
      <c r="E1513" s="23"/>
      <c r="F1513" s="23">
        <v>1513</v>
      </c>
      <c r="G1513" s="23">
        <v>14</v>
      </c>
    </row>
    <row r="1514" spans="1:7" x14ac:dyDescent="0.25">
      <c r="A1514" s="196">
        <v>1514</v>
      </c>
      <c r="B1514" s="197">
        <v>0.24844864423600299</v>
      </c>
      <c r="C1514" s="23"/>
      <c r="D1514" s="69" t="s">
        <v>243</v>
      </c>
      <c r="E1514" s="23"/>
      <c r="F1514" s="23">
        <v>1514</v>
      </c>
      <c r="G1514" s="23">
        <v>5</v>
      </c>
    </row>
    <row r="1515" spans="1:7" x14ac:dyDescent="0.25">
      <c r="A1515" s="196">
        <v>1515</v>
      </c>
      <c r="B1515" s="197">
        <v>0.25445539675400902</v>
      </c>
      <c r="C1515" s="23"/>
      <c r="D1515" s="69" t="s">
        <v>243</v>
      </c>
      <c r="E1515" s="23"/>
      <c r="F1515" s="23">
        <v>1515</v>
      </c>
      <c r="G1515" s="23">
        <v>6</v>
      </c>
    </row>
    <row r="1516" spans="1:7" x14ac:dyDescent="0.25">
      <c r="A1516" s="196">
        <v>1516</v>
      </c>
      <c r="B1516" s="197">
        <v>0.271089370988015</v>
      </c>
      <c r="C1516" s="23"/>
      <c r="D1516" s="69" t="s">
        <v>243</v>
      </c>
      <c r="E1516" s="23"/>
      <c r="F1516" s="23">
        <v>1516</v>
      </c>
      <c r="G1516" s="23">
        <v>18</v>
      </c>
    </row>
    <row r="1517" spans="1:7" x14ac:dyDescent="0.25">
      <c r="A1517" s="196">
        <v>1517</v>
      </c>
      <c r="B1517" s="197">
        <v>0.128174951570143</v>
      </c>
      <c r="C1517" s="23"/>
      <c r="D1517" s="69" t="s">
        <v>243</v>
      </c>
      <c r="E1517" s="23"/>
      <c r="F1517" s="23">
        <v>1517</v>
      </c>
      <c r="G1517" s="23">
        <v>10</v>
      </c>
    </row>
    <row r="1518" spans="1:7" x14ac:dyDescent="0.25">
      <c r="A1518" s="196">
        <v>1518</v>
      </c>
      <c r="B1518" s="197">
        <v>0.13645506225880599</v>
      </c>
      <c r="C1518" s="23"/>
      <c r="D1518" s="69" t="s">
        <v>243</v>
      </c>
      <c r="E1518" s="23"/>
      <c r="F1518" s="23">
        <v>1518</v>
      </c>
      <c r="G1518" s="23">
        <v>21</v>
      </c>
    </row>
    <row r="1519" spans="1:7" x14ac:dyDescent="0.25">
      <c r="A1519" s="196">
        <v>1519</v>
      </c>
      <c r="B1519" s="197">
        <v>0.140151452364639</v>
      </c>
      <c r="C1519" s="23"/>
      <c r="D1519" s="69" t="s">
        <v>243</v>
      </c>
      <c r="E1519" s="23"/>
      <c r="F1519" s="23">
        <v>1519</v>
      </c>
      <c r="G1519" s="23">
        <v>21</v>
      </c>
    </row>
    <row r="1520" spans="1:7" x14ac:dyDescent="0.25">
      <c r="A1520" s="196">
        <v>1520</v>
      </c>
      <c r="B1520" s="197">
        <v>0.16046806928091201</v>
      </c>
      <c r="C1520" s="23"/>
      <c r="D1520" s="69" t="s">
        <v>243</v>
      </c>
      <c r="E1520" s="23"/>
      <c r="F1520" s="23">
        <v>1520</v>
      </c>
      <c r="G1520" s="23">
        <v>15</v>
      </c>
    </row>
    <row r="1521" spans="1:7" x14ac:dyDescent="0.25">
      <c r="A1521" s="196">
        <v>1521</v>
      </c>
      <c r="B1521" s="197">
        <v>0.161392126771432</v>
      </c>
      <c r="C1521" s="23"/>
      <c r="D1521" s="69" t="s">
        <v>243</v>
      </c>
      <c r="E1521" s="23"/>
      <c r="F1521" s="23">
        <v>1521</v>
      </c>
      <c r="G1521" s="23">
        <v>8</v>
      </c>
    </row>
    <row r="1522" spans="1:7" x14ac:dyDescent="0.25">
      <c r="A1522" s="196">
        <v>1522</v>
      </c>
      <c r="B1522" s="197">
        <v>0.16139208009567199</v>
      </c>
      <c r="C1522" s="23"/>
      <c r="D1522" s="69" t="s">
        <v>243</v>
      </c>
      <c r="E1522" s="23"/>
      <c r="F1522" s="23">
        <v>1522</v>
      </c>
      <c r="G1522" s="23">
        <v>5</v>
      </c>
    </row>
    <row r="1523" spans="1:7" x14ac:dyDescent="0.25">
      <c r="A1523" s="196">
        <v>1523</v>
      </c>
      <c r="B1523" s="197">
        <v>0.167398833834702</v>
      </c>
      <c r="C1523" s="23"/>
      <c r="D1523" s="69" t="s">
        <v>243</v>
      </c>
      <c r="E1523" s="23"/>
      <c r="F1523" s="23">
        <v>1523</v>
      </c>
      <c r="G1523" s="23">
        <v>10</v>
      </c>
    </row>
    <row r="1524" spans="1:7" x14ac:dyDescent="0.25">
      <c r="A1524" s="196">
        <v>1524</v>
      </c>
      <c r="B1524" s="197">
        <v>2.2311836718599501E-2</v>
      </c>
      <c r="C1524" s="23"/>
      <c r="D1524" s="69" t="s">
        <v>243</v>
      </c>
      <c r="E1524" s="23"/>
      <c r="F1524" s="23">
        <v>1524</v>
      </c>
      <c r="G1524" s="23">
        <v>15</v>
      </c>
    </row>
    <row r="1525" spans="1:7" x14ac:dyDescent="0.25">
      <c r="A1525" s="196">
        <v>1525</v>
      </c>
      <c r="B1525" s="197">
        <v>2.2311832858973299E-2</v>
      </c>
      <c r="C1525" s="23"/>
      <c r="D1525" s="69" t="s">
        <v>243</v>
      </c>
      <c r="E1525" s="23"/>
      <c r="F1525" s="23">
        <v>1525</v>
      </c>
      <c r="G1525" s="23">
        <v>24</v>
      </c>
    </row>
    <row r="1526" spans="1:7" x14ac:dyDescent="0.25">
      <c r="A1526" s="196">
        <v>1526</v>
      </c>
      <c r="B1526" s="197">
        <v>2.2311831572431599E-2</v>
      </c>
      <c r="C1526" s="23"/>
      <c r="D1526" s="69" t="s">
        <v>243</v>
      </c>
      <c r="E1526" s="23"/>
      <c r="F1526" s="23">
        <v>1526</v>
      </c>
      <c r="G1526" s="23">
        <v>8</v>
      </c>
    </row>
    <row r="1527" spans="1:7" x14ac:dyDescent="0.25">
      <c r="A1527" s="196">
        <v>1527</v>
      </c>
      <c r="B1527" s="197">
        <v>3.8484096271017898E-2</v>
      </c>
      <c r="C1527" s="23"/>
      <c r="D1527" s="69" t="s">
        <v>243</v>
      </c>
      <c r="E1527" s="23"/>
      <c r="F1527" s="23">
        <v>1527</v>
      </c>
      <c r="G1527" s="23">
        <v>13</v>
      </c>
    </row>
    <row r="1528" spans="1:7" x14ac:dyDescent="0.25">
      <c r="A1528" s="196">
        <v>1528</v>
      </c>
      <c r="B1528" s="197">
        <v>4.3474393115246202E-2</v>
      </c>
      <c r="C1528" s="23"/>
      <c r="D1528" s="69" t="s">
        <v>243</v>
      </c>
      <c r="E1528" s="23"/>
      <c r="F1528" s="23">
        <v>1528</v>
      </c>
      <c r="G1528" s="23">
        <v>5</v>
      </c>
    </row>
    <row r="1529" spans="1:7" x14ac:dyDescent="0.25">
      <c r="A1529" s="196">
        <v>1529</v>
      </c>
      <c r="B1529" s="197">
        <v>4.9019157758906598E-2</v>
      </c>
      <c r="C1529" s="23"/>
      <c r="D1529" s="69" t="s">
        <v>243</v>
      </c>
      <c r="E1529" s="23"/>
      <c r="F1529" s="23">
        <v>1529</v>
      </c>
      <c r="G1529" s="23">
        <v>16</v>
      </c>
    </row>
    <row r="1530" spans="1:7" x14ac:dyDescent="0.25">
      <c r="A1530" s="196">
        <v>1530</v>
      </c>
      <c r="B1530" s="197">
        <v>6.14394482109277E-2</v>
      </c>
      <c r="C1530" s="23"/>
      <c r="D1530" s="69" t="s">
        <v>243</v>
      </c>
      <c r="E1530" s="23"/>
      <c r="F1530" s="23">
        <v>1530</v>
      </c>
      <c r="G1530" s="23">
        <v>6</v>
      </c>
    </row>
    <row r="1531" spans="1:7" x14ac:dyDescent="0.25">
      <c r="A1531" s="196">
        <v>1531</v>
      </c>
      <c r="B1531" s="197">
        <v>6.6984200914271499E-2</v>
      </c>
      <c r="C1531" s="23"/>
      <c r="D1531" s="69" t="s">
        <v>243</v>
      </c>
      <c r="E1531" s="23"/>
      <c r="F1531" s="23">
        <v>1531</v>
      </c>
      <c r="G1531" s="23">
        <v>15</v>
      </c>
    </row>
    <row r="1532" spans="1:7" x14ac:dyDescent="0.25">
      <c r="A1532" s="196">
        <v>1532</v>
      </c>
      <c r="B1532" s="197">
        <v>7.9891166609258907E-2</v>
      </c>
      <c r="C1532" s="23"/>
      <c r="D1532" s="69" t="s">
        <v>243</v>
      </c>
      <c r="E1532" s="23"/>
      <c r="F1532" s="23">
        <v>1532</v>
      </c>
      <c r="G1532" s="23">
        <v>16</v>
      </c>
    </row>
    <row r="1533" spans="1:7" x14ac:dyDescent="0.25">
      <c r="A1533" s="196">
        <v>1533</v>
      </c>
      <c r="B1533" s="197">
        <v>0.11181730276039099</v>
      </c>
      <c r="C1533" s="23"/>
      <c r="D1533" s="69" t="s">
        <v>243</v>
      </c>
      <c r="E1533" s="23"/>
      <c r="F1533" s="23">
        <v>1533</v>
      </c>
      <c r="G1533" s="23">
        <v>9</v>
      </c>
    </row>
    <row r="1534" spans="1:7" x14ac:dyDescent="0.25">
      <c r="A1534" s="196">
        <v>1534</v>
      </c>
      <c r="B1534" s="197">
        <v>0.11458962812529699</v>
      </c>
      <c r="C1534" s="23"/>
      <c r="D1534" s="69" t="s">
        <v>243</v>
      </c>
      <c r="E1534" s="23"/>
      <c r="F1534" s="23">
        <v>1534</v>
      </c>
      <c r="G1534" s="23">
        <v>13</v>
      </c>
    </row>
    <row r="1535" spans="1:7" x14ac:dyDescent="0.25">
      <c r="A1535" s="196">
        <v>1535</v>
      </c>
      <c r="B1535" s="197">
        <v>0.121489750730638</v>
      </c>
      <c r="C1535" s="23"/>
      <c r="D1535" s="69" t="s">
        <v>243</v>
      </c>
      <c r="E1535" s="23"/>
      <c r="F1535" s="23">
        <v>1535</v>
      </c>
      <c r="G1535" s="23">
        <v>6</v>
      </c>
    </row>
    <row r="1536" spans="1:7" x14ac:dyDescent="0.25">
      <c r="A1536" s="196">
        <v>1536</v>
      </c>
      <c r="B1536" s="197">
        <v>0.121489694189914</v>
      </c>
      <c r="C1536" s="23"/>
      <c r="D1536" s="69" t="s">
        <v>243</v>
      </c>
      <c r="E1536" s="23"/>
      <c r="F1536" s="23">
        <v>1536</v>
      </c>
      <c r="G1536" s="23">
        <v>11</v>
      </c>
    </row>
    <row r="1537" spans="1:7" x14ac:dyDescent="0.25">
      <c r="A1537" s="196">
        <v>1537</v>
      </c>
      <c r="B1537" s="197">
        <v>0.121489606808949</v>
      </c>
      <c r="C1537" s="23"/>
      <c r="D1537" s="69" t="s">
        <v>243</v>
      </c>
      <c r="E1537" s="23"/>
      <c r="F1537" s="23">
        <v>1537</v>
      </c>
      <c r="G1537" s="23">
        <v>17</v>
      </c>
    </row>
    <row r="1538" spans="1:7" x14ac:dyDescent="0.25">
      <c r="A1538" s="196">
        <v>1538</v>
      </c>
      <c r="B1538" s="197">
        <v>0.190681974371364</v>
      </c>
      <c r="C1538" s="23"/>
      <c r="D1538" s="69" t="s">
        <v>243</v>
      </c>
      <c r="E1538" s="23"/>
      <c r="F1538" s="23">
        <v>1538</v>
      </c>
      <c r="G1538" s="23">
        <v>12</v>
      </c>
    </row>
    <row r="1539" spans="1:7" x14ac:dyDescent="0.25">
      <c r="A1539" s="196">
        <v>1539</v>
      </c>
      <c r="B1539" s="197">
        <v>0.17839517132559901</v>
      </c>
      <c r="C1539" s="23"/>
      <c r="D1539" s="69" t="s">
        <v>243</v>
      </c>
      <c r="E1539" s="23"/>
      <c r="F1539" s="23">
        <v>1539</v>
      </c>
      <c r="G1539" s="23">
        <v>10</v>
      </c>
    </row>
    <row r="1540" spans="1:7" x14ac:dyDescent="0.25">
      <c r="A1540" s="196">
        <v>1540</v>
      </c>
      <c r="B1540" s="197">
        <v>0.182091637819255</v>
      </c>
      <c r="C1540" s="23"/>
      <c r="D1540" s="69" t="s">
        <v>243</v>
      </c>
      <c r="E1540" s="23"/>
      <c r="F1540" s="23">
        <v>1540</v>
      </c>
      <c r="G1540" s="23">
        <v>16</v>
      </c>
    </row>
    <row r="1541" spans="1:7" x14ac:dyDescent="0.25">
      <c r="A1541" s="196">
        <v>1541</v>
      </c>
      <c r="B1541" s="197">
        <v>0.18209122784586601</v>
      </c>
      <c r="C1541" s="23"/>
      <c r="D1541" s="69" t="s">
        <v>243</v>
      </c>
      <c r="E1541" s="23"/>
      <c r="F1541" s="23">
        <v>1541</v>
      </c>
      <c r="G1541" s="23">
        <v>34</v>
      </c>
    </row>
    <row r="1542" spans="1:7" x14ac:dyDescent="0.25">
      <c r="A1542" s="196">
        <v>1542</v>
      </c>
      <c r="B1542" s="197">
        <v>0.185325668947288</v>
      </c>
      <c r="C1542" s="23"/>
      <c r="D1542" s="69" t="s">
        <v>243</v>
      </c>
      <c r="E1542" s="23"/>
      <c r="F1542" s="23">
        <v>1542</v>
      </c>
      <c r="G1542" s="23">
        <v>10</v>
      </c>
    </row>
    <row r="1543" spans="1:7" x14ac:dyDescent="0.25">
      <c r="A1543" s="196">
        <v>1543</v>
      </c>
      <c r="B1543" s="197">
        <v>6.9768181235040597E-2</v>
      </c>
      <c r="C1543" s="23"/>
      <c r="D1543" s="69" t="s">
        <v>243</v>
      </c>
      <c r="E1543" s="23"/>
      <c r="F1543" s="23">
        <v>1543</v>
      </c>
      <c r="G1543" s="23">
        <v>20</v>
      </c>
    </row>
    <row r="1544" spans="1:7" x14ac:dyDescent="0.25">
      <c r="A1544" s="196">
        <v>1544</v>
      </c>
      <c r="B1544" s="197">
        <v>0.12996005068709199</v>
      </c>
      <c r="C1544" s="23"/>
      <c r="D1544" s="69" t="s">
        <v>243</v>
      </c>
      <c r="E1544" s="23"/>
      <c r="F1544" s="23">
        <v>1544</v>
      </c>
      <c r="G1544" s="23">
        <v>11</v>
      </c>
    </row>
    <row r="1545" spans="1:7" x14ac:dyDescent="0.25">
      <c r="A1545" s="196">
        <v>1545</v>
      </c>
      <c r="B1545" s="197">
        <v>0.144284331876218</v>
      </c>
      <c r="C1545" s="23"/>
      <c r="D1545" s="69" t="s">
        <v>243</v>
      </c>
      <c r="E1545" s="23"/>
      <c r="F1545" s="23">
        <v>1545</v>
      </c>
      <c r="G1545" s="23">
        <v>24</v>
      </c>
    </row>
    <row r="1546" spans="1:7" x14ac:dyDescent="0.25">
      <c r="A1546" s="196">
        <v>1546</v>
      </c>
      <c r="B1546" s="197">
        <v>0.155836152659732</v>
      </c>
      <c r="C1546" s="23"/>
      <c r="D1546" s="69" t="s">
        <v>243</v>
      </c>
      <c r="E1546" s="23"/>
      <c r="F1546" s="23">
        <v>1546</v>
      </c>
      <c r="G1546" s="23">
        <v>17</v>
      </c>
    </row>
    <row r="1547" spans="1:7" x14ac:dyDescent="0.25">
      <c r="A1547" s="196">
        <v>1547</v>
      </c>
      <c r="B1547" s="197">
        <v>0.15583601394944099</v>
      </c>
      <c r="C1547" s="23"/>
      <c r="D1547" s="69" t="s">
        <v>243</v>
      </c>
      <c r="E1547" s="23"/>
      <c r="F1547" s="23">
        <v>1547</v>
      </c>
      <c r="G1547" s="23">
        <v>16</v>
      </c>
    </row>
    <row r="1548" spans="1:7" x14ac:dyDescent="0.25">
      <c r="A1548" s="196">
        <v>1548</v>
      </c>
      <c r="B1548" s="197">
        <v>0.17154641748194699</v>
      </c>
      <c r="C1548" s="23"/>
      <c r="D1548" s="69" t="s">
        <v>243</v>
      </c>
      <c r="E1548" s="23"/>
      <c r="F1548" s="23">
        <v>1548</v>
      </c>
      <c r="G1548" s="23">
        <v>23</v>
      </c>
    </row>
    <row r="1549" spans="1:7" x14ac:dyDescent="0.25">
      <c r="A1549" s="196">
        <v>1549</v>
      </c>
      <c r="B1549" s="197">
        <v>0.17542766562152201</v>
      </c>
      <c r="C1549" s="23"/>
      <c r="D1549" s="69" t="s">
        <v>243</v>
      </c>
      <c r="E1549" s="23"/>
      <c r="F1549" s="23">
        <v>1549</v>
      </c>
      <c r="G1549" s="23">
        <v>18</v>
      </c>
    </row>
    <row r="1550" spans="1:7" x14ac:dyDescent="0.25">
      <c r="A1550" s="196">
        <v>1550</v>
      </c>
      <c r="B1550" s="197">
        <v>0.183282700403782</v>
      </c>
      <c r="C1550" s="23"/>
      <c r="D1550" s="69" t="s">
        <v>243</v>
      </c>
      <c r="E1550" s="23"/>
      <c r="F1550" s="23">
        <v>1550</v>
      </c>
      <c r="G1550" s="23">
        <v>22</v>
      </c>
    </row>
    <row r="1551" spans="1:7" x14ac:dyDescent="0.25">
      <c r="A1551" s="196">
        <v>1551</v>
      </c>
      <c r="B1551" s="197">
        <v>0.199153193912464</v>
      </c>
      <c r="C1551" s="23"/>
      <c r="D1551" s="69" t="s">
        <v>243</v>
      </c>
      <c r="E1551" s="23"/>
      <c r="F1551" s="23">
        <v>1551</v>
      </c>
      <c r="G1551" s="23">
        <v>19</v>
      </c>
    </row>
    <row r="1552" spans="1:7" x14ac:dyDescent="0.25">
      <c r="A1552" s="196">
        <v>1552</v>
      </c>
      <c r="B1552" s="197">
        <v>5.48728917233057E-2</v>
      </c>
      <c r="C1552" s="23"/>
      <c r="D1552" s="69" t="s">
        <v>243</v>
      </c>
      <c r="E1552" s="23"/>
      <c r="F1552" s="23">
        <v>1552</v>
      </c>
      <c r="G1552" s="23">
        <v>16</v>
      </c>
    </row>
    <row r="1553" spans="1:7" x14ac:dyDescent="0.25">
      <c r="A1553" s="196">
        <v>1553</v>
      </c>
      <c r="B1553" s="197">
        <v>0.18113820710744599</v>
      </c>
      <c r="C1553" s="23"/>
      <c r="D1553" s="69" t="s">
        <v>243</v>
      </c>
      <c r="E1553" s="23"/>
      <c r="F1553" s="23">
        <v>1553</v>
      </c>
      <c r="G1553" s="23">
        <v>18</v>
      </c>
    </row>
    <row r="1554" spans="1:7" x14ac:dyDescent="0.25">
      <c r="A1554" s="196">
        <v>1554</v>
      </c>
      <c r="B1554" s="197">
        <v>0.18206211496894401</v>
      </c>
      <c r="C1554" s="23"/>
      <c r="D1554" s="69" t="s">
        <v>243</v>
      </c>
      <c r="E1554" s="23"/>
      <c r="F1554" s="23">
        <v>1554</v>
      </c>
      <c r="G1554" s="23">
        <v>20</v>
      </c>
    </row>
    <row r="1555" spans="1:7" x14ac:dyDescent="0.25">
      <c r="A1555" s="196">
        <v>1555</v>
      </c>
      <c r="B1555" s="197">
        <v>0.18853095419747301</v>
      </c>
      <c r="C1555" s="23"/>
      <c r="D1555" s="69" t="s">
        <v>243</v>
      </c>
      <c r="E1555" s="23"/>
      <c r="F1555" s="23">
        <v>1555</v>
      </c>
      <c r="G1555" s="23">
        <v>15</v>
      </c>
    </row>
    <row r="1556" spans="1:7" x14ac:dyDescent="0.25">
      <c r="A1556" s="196">
        <v>1556</v>
      </c>
      <c r="B1556" s="197">
        <v>0.185826833151678</v>
      </c>
      <c r="C1556" s="23"/>
      <c r="D1556" s="69" t="s">
        <v>243</v>
      </c>
      <c r="E1556" s="23"/>
      <c r="F1556" s="23">
        <v>1556</v>
      </c>
      <c r="G1556" s="23">
        <v>32</v>
      </c>
    </row>
    <row r="1557" spans="1:7" x14ac:dyDescent="0.25">
      <c r="A1557" s="196">
        <v>1557</v>
      </c>
      <c r="B1557" s="197">
        <v>0.200612848029253</v>
      </c>
      <c r="C1557" s="23"/>
      <c r="D1557" s="69" t="s">
        <v>243</v>
      </c>
      <c r="E1557" s="23"/>
      <c r="F1557" s="23">
        <v>1557</v>
      </c>
      <c r="G1557" s="23">
        <v>18</v>
      </c>
    </row>
    <row r="1558" spans="1:7" x14ac:dyDescent="0.25">
      <c r="A1558" s="196">
        <v>1558</v>
      </c>
      <c r="B1558" s="197">
        <v>0.20061256635684899</v>
      </c>
      <c r="C1558" s="23"/>
      <c r="D1558" s="69" t="s">
        <v>243</v>
      </c>
      <c r="E1558" s="23"/>
      <c r="F1558" s="23">
        <v>1558</v>
      </c>
      <c r="G1558" s="23">
        <v>19</v>
      </c>
    </row>
    <row r="1559" spans="1:7" x14ac:dyDescent="0.25">
      <c r="A1559" s="196">
        <v>1559</v>
      </c>
      <c r="B1559" s="197">
        <v>0.20061219573706901</v>
      </c>
      <c r="C1559" s="23"/>
      <c r="D1559" s="69" t="s">
        <v>243</v>
      </c>
      <c r="E1559" s="23"/>
      <c r="F1559" s="23">
        <v>1559</v>
      </c>
      <c r="G1559" s="23">
        <v>25</v>
      </c>
    </row>
    <row r="1560" spans="1:7" x14ac:dyDescent="0.25">
      <c r="A1560" s="196">
        <v>1560</v>
      </c>
      <c r="B1560" s="197">
        <v>8.2981798692631795E-2</v>
      </c>
      <c r="C1560" s="23"/>
      <c r="D1560" s="69" t="s">
        <v>243</v>
      </c>
      <c r="E1560" s="23"/>
      <c r="F1560" s="23">
        <v>1560</v>
      </c>
      <c r="G1560" s="23">
        <v>15</v>
      </c>
    </row>
    <row r="1561" spans="1:7" x14ac:dyDescent="0.25">
      <c r="A1561" s="196">
        <v>1561</v>
      </c>
      <c r="B1561" s="197">
        <v>0.112005771084542</v>
      </c>
      <c r="C1561" s="23"/>
      <c r="D1561" s="69" t="s">
        <v>243</v>
      </c>
      <c r="E1561" s="23"/>
      <c r="F1561" s="23">
        <v>1561</v>
      </c>
      <c r="G1561" s="23">
        <v>23</v>
      </c>
    </row>
    <row r="1562" spans="1:7" x14ac:dyDescent="0.25">
      <c r="A1562" s="196">
        <v>1562</v>
      </c>
      <c r="B1562" s="197">
        <v>0.11939878855217299</v>
      </c>
      <c r="C1562" s="23"/>
      <c r="D1562" s="69" t="s">
        <v>243</v>
      </c>
      <c r="E1562" s="23"/>
      <c r="F1562" s="23">
        <v>1562</v>
      </c>
      <c r="G1562" s="23">
        <v>15</v>
      </c>
    </row>
    <row r="1563" spans="1:7" x14ac:dyDescent="0.25">
      <c r="A1563" s="196">
        <v>1563</v>
      </c>
      <c r="B1563" s="197">
        <v>0.119398679495548</v>
      </c>
      <c r="C1563" s="23"/>
      <c r="D1563" s="69" t="s">
        <v>243</v>
      </c>
      <c r="E1563" s="23"/>
      <c r="F1563" s="23">
        <v>1563</v>
      </c>
      <c r="G1563" s="23">
        <v>22</v>
      </c>
    </row>
    <row r="1564" spans="1:7" x14ac:dyDescent="0.25">
      <c r="A1564" s="196">
        <v>1564</v>
      </c>
      <c r="B1564" s="197">
        <v>7.4319863013640394E-2</v>
      </c>
      <c r="C1564" s="23"/>
      <c r="D1564" s="69" t="s">
        <v>243</v>
      </c>
      <c r="E1564" s="23"/>
      <c r="F1564" s="23">
        <v>1564</v>
      </c>
      <c r="G1564" s="23">
        <v>24</v>
      </c>
    </row>
    <row r="1565" spans="1:7" x14ac:dyDescent="0.25">
      <c r="A1565" s="196">
        <v>1565</v>
      </c>
      <c r="B1565" s="197">
        <v>8.0696369438006205E-2</v>
      </c>
      <c r="C1565" s="23"/>
      <c r="D1565" s="69" t="s">
        <v>243</v>
      </c>
      <c r="E1565" s="23"/>
      <c r="F1565" s="23">
        <v>1565</v>
      </c>
      <c r="G1565" s="23">
        <v>9</v>
      </c>
    </row>
    <row r="1566" spans="1:7" x14ac:dyDescent="0.25">
      <c r="A1566" s="196">
        <v>1566</v>
      </c>
      <c r="B1566" s="197">
        <v>8.0696312231068407E-2</v>
      </c>
      <c r="C1566" s="23"/>
      <c r="D1566" s="69" t="s">
        <v>243</v>
      </c>
      <c r="E1566" s="23"/>
      <c r="F1566" s="23">
        <v>1566</v>
      </c>
      <c r="G1566" s="23">
        <v>26</v>
      </c>
    </row>
    <row r="1567" spans="1:7" x14ac:dyDescent="0.25">
      <c r="A1567" s="196">
        <v>1567</v>
      </c>
      <c r="B1567" s="197">
        <v>8.0696248423473296E-2</v>
      </c>
      <c r="C1567" s="23"/>
      <c r="D1567" s="69" t="s">
        <v>243</v>
      </c>
      <c r="E1567" s="23"/>
      <c r="F1567" s="23">
        <v>1567</v>
      </c>
      <c r="G1567" s="23">
        <v>29</v>
      </c>
    </row>
    <row r="1568" spans="1:7" x14ac:dyDescent="0.25">
      <c r="A1568" s="196">
        <v>1568</v>
      </c>
      <c r="B1568" s="197">
        <v>8.0696211019091302E-2</v>
      </c>
      <c r="C1568" s="23"/>
      <c r="D1568" s="69" t="s">
        <v>243</v>
      </c>
      <c r="E1568" s="23"/>
      <c r="F1568" s="23">
        <v>1568</v>
      </c>
      <c r="G1568" s="23">
        <v>17</v>
      </c>
    </row>
    <row r="1569" spans="1:7" x14ac:dyDescent="0.25">
      <c r="A1569" s="196">
        <v>1569</v>
      </c>
      <c r="B1569" s="197">
        <v>8.89764085681405E-2</v>
      </c>
      <c r="C1569" s="23"/>
      <c r="D1569" s="69" t="s">
        <v>243</v>
      </c>
      <c r="E1569" s="23"/>
      <c r="F1569" s="23">
        <v>1569</v>
      </c>
      <c r="G1569" s="23">
        <v>10</v>
      </c>
    </row>
    <row r="1570" spans="1:7" x14ac:dyDescent="0.25">
      <c r="A1570" s="196">
        <v>1570</v>
      </c>
      <c r="B1570" s="197">
        <v>9.8679766998535604E-2</v>
      </c>
      <c r="C1570" s="23"/>
      <c r="D1570" s="69" t="s">
        <v>243</v>
      </c>
      <c r="E1570" s="23"/>
      <c r="F1570" s="23">
        <v>1570</v>
      </c>
      <c r="G1570" s="23">
        <v>8</v>
      </c>
    </row>
    <row r="1571" spans="1:7" x14ac:dyDescent="0.25">
      <c r="A1571" s="196">
        <v>1571</v>
      </c>
      <c r="B1571" s="197">
        <v>9.8679750324997401E-2</v>
      </c>
      <c r="C1571" s="23"/>
      <c r="D1571" s="69" t="s">
        <v>243</v>
      </c>
      <c r="E1571" s="23"/>
      <c r="F1571" s="23">
        <v>1571</v>
      </c>
      <c r="G1571" s="23">
        <v>5</v>
      </c>
    </row>
    <row r="1572" spans="1:7" x14ac:dyDescent="0.25">
      <c r="A1572" s="196">
        <v>1572</v>
      </c>
      <c r="B1572" s="197">
        <v>9.8679690300329706E-2</v>
      </c>
      <c r="C1572" s="23"/>
      <c r="D1572" s="69" t="s">
        <v>243</v>
      </c>
      <c r="E1572" s="23"/>
      <c r="F1572" s="23">
        <v>1572</v>
      </c>
      <c r="G1572" s="23">
        <v>18</v>
      </c>
    </row>
    <row r="1573" spans="1:7" x14ac:dyDescent="0.25">
      <c r="A1573" s="196">
        <v>1573</v>
      </c>
      <c r="B1573" s="197">
        <v>0.11800012508961299</v>
      </c>
      <c r="C1573" s="23"/>
      <c r="D1573" s="69" t="s">
        <v>243</v>
      </c>
      <c r="E1573" s="23"/>
      <c r="F1573" s="23">
        <v>1573</v>
      </c>
      <c r="G1573" s="23">
        <v>13</v>
      </c>
    </row>
    <row r="1574" spans="1:7" x14ac:dyDescent="0.25">
      <c r="A1574" s="196">
        <v>1574</v>
      </c>
      <c r="B1574" s="197">
        <v>0.11800008155939599</v>
      </c>
      <c r="C1574" s="23"/>
      <c r="D1574" s="69" t="s">
        <v>243</v>
      </c>
      <c r="E1574" s="23"/>
      <c r="F1574" s="23">
        <v>1574</v>
      </c>
      <c r="G1574" s="23">
        <v>9</v>
      </c>
    </row>
    <row r="1575" spans="1:7" x14ac:dyDescent="0.25">
      <c r="A1575" s="196">
        <v>1575</v>
      </c>
      <c r="B1575" s="197">
        <v>0.124006857552138</v>
      </c>
      <c r="C1575" s="23"/>
      <c r="D1575" s="69" t="s">
        <v>243</v>
      </c>
      <c r="E1575" s="23"/>
      <c r="F1575" s="23">
        <v>1575</v>
      </c>
      <c r="G1575" s="23">
        <v>13</v>
      </c>
    </row>
    <row r="1576" spans="1:7" x14ac:dyDescent="0.25">
      <c r="A1576" s="196">
        <v>1576</v>
      </c>
      <c r="B1576" s="197">
        <v>0.124006755615082</v>
      </c>
      <c r="C1576" s="23"/>
      <c r="D1576" s="69" t="s">
        <v>243</v>
      </c>
      <c r="E1576" s="23"/>
      <c r="F1576" s="23">
        <v>1576</v>
      </c>
      <c r="G1576" s="23">
        <v>19</v>
      </c>
    </row>
    <row r="1577" spans="1:7" x14ac:dyDescent="0.25">
      <c r="A1577" s="196">
        <v>1577</v>
      </c>
      <c r="B1577" s="197">
        <v>0.121783724241041</v>
      </c>
      <c r="C1577" s="23"/>
      <c r="D1577" s="69" t="s">
        <v>243</v>
      </c>
      <c r="E1577" s="23"/>
      <c r="F1577" s="23">
        <v>1577</v>
      </c>
      <c r="G1577" s="23">
        <v>21</v>
      </c>
    </row>
    <row r="1578" spans="1:7" x14ac:dyDescent="0.25">
      <c r="A1578" s="196">
        <v>1578</v>
      </c>
      <c r="B1578" s="197">
        <v>0.142910425365641</v>
      </c>
      <c r="C1578" s="23"/>
      <c r="D1578" s="69" t="s">
        <v>243</v>
      </c>
      <c r="E1578" s="23"/>
      <c r="F1578" s="23">
        <v>1578</v>
      </c>
      <c r="G1578" s="23">
        <v>44</v>
      </c>
    </row>
    <row r="1579" spans="1:7" x14ac:dyDescent="0.25">
      <c r="A1579" s="196">
        <v>1579</v>
      </c>
      <c r="B1579" s="197">
        <v>0.14291033868260899</v>
      </c>
      <c r="C1579" s="23"/>
      <c r="D1579" s="69" t="s">
        <v>243</v>
      </c>
      <c r="E1579" s="23"/>
      <c r="F1579" s="23">
        <v>1579</v>
      </c>
      <c r="G1579" s="23">
        <v>12</v>
      </c>
    </row>
    <row r="1580" spans="1:7" x14ac:dyDescent="0.25">
      <c r="A1580" s="196">
        <v>1580</v>
      </c>
      <c r="B1580" s="197">
        <v>0.117643710986806</v>
      </c>
      <c r="C1580" s="23"/>
      <c r="D1580" s="69" t="s">
        <v>243</v>
      </c>
      <c r="E1580" s="23"/>
      <c r="F1580" s="23">
        <v>1580</v>
      </c>
      <c r="G1580" s="23">
        <v>18</v>
      </c>
    </row>
    <row r="1581" spans="1:7" x14ac:dyDescent="0.25">
      <c r="A1581" s="196">
        <v>1581</v>
      </c>
      <c r="B1581" s="197">
        <v>0.120970522242883</v>
      </c>
      <c r="C1581" s="23"/>
      <c r="D1581" s="69" t="s">
        <v>243</v>
      </c>
      <c r="E1581" s="23"/>
      <c r="F1581" s="23">
        <v>1581</v>
      </c>
      <c r="G1581" s="23">
        <v>7</v>
      </c>
    </row>
    <row r="1582" spans="1:7" x14ac:dyDescent="0.25">
      <c r="A1582" s="196">
        <v>1582</v>
      </c>
      <c r="B1582" s="197">
        <v>0.13822057858772799</v>
      </c>
      <c r="C1582" s="23"/>
      <c r="D1582" s="69" t="s">
        <v>243</v>
      </c>
      <c r="E1582" s="23"/>
      <c r="F1582" s="23">
        <v>1582</v>
      </c>
      <c r="G1582" s="23">
        <v>38</v>
      </c>
    </row>
    <row r="1583" spans="1:7" x14ac:dyDescent="0.25">
      <c r="A1583" s="196">
        <v>1583</v>
      </c>
      <c r="B1583" s="197">
        <v>-0.31755263226453501</v>
      </c>
      <c r="C1583" s="23"/>
      <c r="D1583" s="69" t="s">
        <v>243</v>
      </c>
      <c r="E1583" s="23"/>
      <c r="F1583" s="23">
        <v>1583</v>
      </c>
      <c r="G1583" s="23">
        <v>12</v>
      </c>
    </row>
    <row r="1584" spans="1:7" x14ac:dyDescent="0.25">
      <c r="A1584" s="196">
        <v>1584</v>
      </c>
      <c r="B1584" s="197">
        <v>-0.105266862030265</v>
      </c>
      <c r="C1584" s="23"/>
      <c r="D1584" s="69" t="s">
        <v>243</v>
      </c>
      <c r="E1584" s="23"/>
      <c r="F1584" s="23">
        <v>1584</v>
      </c>
      <c r="G1584" s="23">
        <v>15</v>
      </c>
    </row>
    <row r="1585" spans="1:7" x14ac:dyDescent="0.25">
      <c r="A1585" s="196">
        <v>1585</v>
      </c>
      <c r="B1585" s="197">
        <v>-0.10526690778990699</v>
      </c>
      <c r="C1585" s="23"/>
      <c r="D1585" s="69" t="s">
        <v>243</v>
      </c>
      <c r="E1585" s="23"/>
      <c r="F1585" s="23">
        <v>1585</v>
      </c>
      <c r="G1585" s="23">
        <v>12</v>
      </c>
    </row>
    <row r="1586" spans="1:7" x14ac:dyDescent="0.25">
      <c r="A1586" s="196">
        <v>1586</v>
      </c>
      <c r="B1586" s="197">
        <v>-9.6025757741640294E-2</v>
      </c>
      <c r="C1586" s="23"/>
      <c r="D1586" s="69" t="s">
        <v>243</v>
      </c>
      <c r="E1586" s="23"/>
      <c r="F1586" s="23">
        <v>1586</v>
      </c>
      <c r="G1586" s="23">
        <v>23</v>
      </c>
    </row>
    <row r="1587" spans="1:7" x14ac:dyDescent="0.25">
      <c r="A1587" s="196">
        <v>1587</v>
      </c>
      <c r="B1587" s="197">
        <v>-6.5681199558067602E-2</v>
      </c>
      <c r="C1587" s="23"/>
      <c r="D1587" s="69" t="s">
        <v>243</v>
      </c>
      <c r="E1587" s="23"/>
      <c r="F1587" s="23">
        <v>1587</v>
      </c>
      <c r="G1587" s="23">
        <v>29</v>
      </c>
    </row>
    <row r="1588" spans="1:7" x14ac:dyDescent="0.25">
      <c r="A1588" s="196">
        <v>1588</v>
      </c>
      <c r="B1588" s="197">
        <v>-3.5206368068392301E-2</v>
      </c>
      <c r="C1588" s="23"/>
      <c r="D1588" s="69" t="s">
        <v>243</v>
      </c>
      <c r="E1588" s="23"/>
      <c r="F1588" s="23">
        <v>1588</v>
      </c>
      <c r="G1588" s="23">
        <v>23</v>
      </c>
    </row>
    <row r="1589" spans="1:7" x14ac:dyDescent="0.25">
      <c r="A1589" s="196">
        <v>1589</v>
      </c>
      <c r="B1589" s="197">
        <v>0.119942415606157</v>
      </c>
      <c r="C1589" s="23"/>
      <c r="D1589" s="69" t="s">
        <v>243</v>
      </c>
      <c r="E1589" s="23"/>
      <c r="F1589" s="23">
        <v>1589</v>
      </c>
      <c r="G1589" s="23">
        <v>13</v>
      </c>
    </row>
    <row r="1590" spans="1:7" x14ac:dyDescent="0.25">
      <c r="A1590" s="196">
        <v>1590</v>
      </c>
      <c r="B1590" s="197">
        <v>-3.44526882755707E-2</v>
      </c>
      <c r="C1590" s="23"/>
      <c r="D1590" s="69" t="s">
        <v>243</v>
      </c>
      <c r="E1590" s="23"/>
      <c r="F1590" s="23">
        <v>1590</v>
      </c>
      <c r="G1590" s="23">
        <v>12</v>
      </c>
    </row>
    <row r="1591" spans="1:7" x14ac:dyDescent="0.25">
      <c r="A1591" s="196">
        <v>1591</v>
      </c>
      <c r="B1591" s="197">
        <v>-3.44526905981523E-2</v>
      </c>
      <c r="C1591" s="23"/>
      <c r="D1591" s="69" t="s">
        <v>243</v>
      </c>
      <c r="E1591" s="23"/>
      <c r="F1591" s="23">
        <v>1591</v>
      </c>
      <c r="G1591" s="23">
        <v>6</v>
      </c>
    </row>
    <row r="1592" spans="1:7" x14ac:dyDescent="0.25">
      <c r="A1592" s="196">
        <v>1592</v>
      </c>
      <c r="B1592" s="197">
        <v>-2.9369946255755099E-2</v>
      </c>
      <c r="C1592" s="23"/>
      <c r="D1592" s="69" t="s">
        <v>243</v>
      </c>
      <c r="E1592" s="23"/>
      <c r="F1592" s="23">
        <v>1592</v>
      </c>
      <c r="G1592" s="23">
        <v>6</v>
      </c>
    </row>
    <row r="1593" spans="1:7" x14ac:dyDescent="0.25">
      <c r="A1593" s="196">
        <v>1593</v>
      </c>
      <c r="B1593" s="197">
        <v>-2.93699482170852E-2</v>
      </c>
      <c r="C1593" s="23"/>
      <c r="D1593" s="69" t="s">
        <v>243</v>
      </c>
      <c r="E1593" s="23"/>
      <c r="F1593" s="23">
        <v>1593</v>
      </c>
      <c r="G1593" s="23">
        <v>7</v>
      </c>
    </row>
    <row r="1594" spans="1:7" x14ac:dyDescent="0.25">
      <c r="A1594" s="196">
        <v>1594</v>
      </c>
      <c r="B1594" s="197">
        <v>-9.0531319707040005E-3</v>
      </c>
      <c r="C1594" s="23"/>
      <c r="D1594" s="69" t="s">
        <v>243</v>
      </c>
      <c r="E1594" s="23"/>
      <c r="F1594" s="23">
        <v>1594</v>
      </c>
      <c r="G1594" s="23">
        <v>11</v>
      </c>
    </row>
    <row r="1595" spans="1:7" x14ac:dyDescent="0.25">
      <c r="A1595" s="196">
        <v>1595</v>
      </c>
      <c r="B1595" s="197">
        <v>-3.9703851851257202E-3</v>
      </c>
      <c r="C1595" s="23"/>
      <c r="D1595" s="69" t="s">
        <v>243</v>
      </c>
      <c r="E1595" s="23"/>
      <c r="F1595" s="23">
        <v>1595</v>
      </c>
      <c r="G1595" s="23">
        <v>6</v>
      </c>
    </row>
    <row r="1596" spans="1:7" x14ac:dyDescent="0.25">
      <c r="A1596" s="196">
        <v>1596</v>
      </c>
      <c r="B1596" s="197">
        <v>4.3468369043417098E-3</v>
      </c>
      <c r="C1596" s="23"/>
      <c r="D1596" s="69" t="s">
        <v>243</v>
      </c>
      <c r="E1596" s="23"/>
      <c r="F1596" s="23">
        <v>1596</v>
      </c>
      <c r="G1596" s="23">
        <v>6</v>
      </c>
    </row>
    <row r="1597" spans="1:7" x14ac:dyDescent="0.25">
      <c r="A1597" s="196">
        <v>1597</v>
      </c>
      <c r="B1597" s="197">
        <v>1.3126126521616099E-2</v>
      </c>
      <c r="C1597" s="23"/>
      <c r="D1597" s="69" t="s">
        <v>243</v>
      </c>
      <c r="E1597" s="23"/>
      <c r="F1597" s="23">
        <v>1597</v>
      </c>
      <c r="G1597" s="23">
        <v>6</v>
      </c>
    </row>
    <row r="1598" spans="1:7" x14ac:dyDescent="0.25">
      <c r="A1598" s="196">
        <v>1598</v>
      </c>
      <c r="B1598" s="197">
        <v>-2.9524993711030598E-2</v>
      </c>
      <c r="C1598" s="23"/>
      <c r="D1598" s="69" t="s">
        <v>243</v>
      </c>
      <c r="E1598" s="23"/>
      <c r="F1598" s="23">
        <v>1598</v>
      </c>
      <c r="G1598" s="23">
        <v>7</v>
      </c>
    </row>
    <row r="1599" spans="1:7" x14ac:dyDescent="0.25">
      <c r="A1599" s="196">
        <v>1599</v>
      </c>
      <c r="B1599" s="197">
        <v>-2.95249956936285E-2</v>
      </c>
      <c r="C1599" s="23"/>
      <c r="D1599" s="69" t="s">
        <v>243</v>
      </c>
      <c r="E1599" s="23"/>
      <c r="F1599" s="23">
        <v>1599</v>
      </c>
      <c r="G1599" s="23">
        <v>7</v>
      </c>
    </row>
    <row r="1600" spans="1:7" x14ac:dyDescent="0.25">
      <c r="A1600" s="196">
        <v>1600</v>
      </c>
      <c r="B1600" s="197">
        <v>-2.16698459728592E-2</v>
      </c>
      <c r="C1600" s="23"/>
      <c r="D1600" s="69" t="s">
        <v>243</v>
      </c>
      <c r="E1600" s="23"/>
      <c r="F1600" s="23">
        <v>1600</v>
      </c>
      <c r="G1600" s="23">
        <v>7</v>
      </c>
    </row>
    <row r="1601" spans="1:7" x14ac:dyDescent="0.25">
      <c r="A1601" s="196">
        <v>1601</v>
      </c>
      <c r="B1601" s="197">
        <v>-2.1669847034316101E-2</v>
      </c>
      <c r="C1601" s="23"/>
      <c r="D1601" s="69" t="s">
        <v>243</v>
      </c>
      <c r="E1601" s="23"/>
      <c r="F1601" s="23">
        <v>1601</v>
      </c>
      <c r="G1601" s="23">
        <v>7</v>
      </c>
    </row>
    <row r="1602" spans="1:7" x14ac:dyDescent="0.25">
      <c r="A1602" s="196">
        <v>1602</v>
      </c>
      <c r="B1602" s="197">
        <v>1.04010524006347E-2</v>
      </c>
      <c r="C1602" s="23"/>
      <c r="D1602" s="69" t="s">
        <v>243</v>
      </c>
      <c r="E1602" s="23"/>
      <c r="F1602" s="23">
        <v>1602</v>
      </c>
      <c r="G1602" s="23">
        <v>8</v>
      </c>
    </row>
    <row r="1603" spans="1:7" x14ac:dyDescent="0.25">
      <c r="A1603" s="196">
        <v>1603</v>
      </c>
      <c r="B1603" s="197">
        <v>1.04010516736064E-2</v>
      </c>
      <c r="C1603" s="23"/>
      <c r="D1603" s="69" t="s">
        <v>243</v>
      </c>
      <c r="E1603" s="23"/>
      <c r="F1603" s="23">
        <v>1603</v>
      </c>
      <c r="G1603" s="23">
        <v>21</v>
      </c>
    </row>
    <row r="1604" spans="1:7" x14ac:dyDescent="0.25">
      <c r="A1604" s="196">
        <v>1604</v>
      </c>
      <c r="B1604" s="197">
        <v>8.0399754644035603E-3</v>
      </c>
      <c r="C1604" s="23"/>
      <c r="D1604" s="69" t="s">
        <v>243</v>
      </c>
      <c r="E1604" s="23"/>
      <c r="F1604" s="23">
        <v>1604</v>
      </c>
      <c r="G1604" s="23">
        <v>12</v>
      </c>
    </row>
    <row r="1605" spans="1:7" x14ac:dyDescent="0.25">
      <c r="A1605" s="196">
        <v>1605</v>
      </c>
      <c r="B1605" s="197">
        <v>1.8667528116611001E-2</v>
      </c>
      <c r="C1605" s="23"/>
      <c r="D1605" s="69" t="s">
        <v>243</v>
      </c>
      <c r="E1605" s="23"/>
      <c r="F1605" s="23">
        <v>1605</v>
      </c>
      <c r="G1605" s="23">
        <v>10</v>
      </c>
    </row>
    <row r="1606" spans="1:7" x14ac:dyDescent="0.25">
      <c r="A1606" s="196">
        <v>1606</v>
      </c>
      <c r="B1606" s="197">
        <v>5.4947520158121398E-2</v>
      </c>
      <c r="C1606" s="23"/>
      <c r="D1606" s="69" t="s">
        <v>243</v>
      </c>
      <c r="E1606" s="23"/>
      <c r="F1606" s="23">
        <v>1606</v>
      </c>
      <c r="G1606" s="23">
        <v>10</v>
      </c>
    </row>
    <row r="1607" spans="1:7" x14ac:dyDescent="0.25">
      <c r="A1607" s="196">
        <v>1607</v>
      </c>
      <c r="B1607" s="197">
        <v>0</v>
      </c>
      <c r="C1607" s="23"/>
      <c r="D1607" s="23" t="s">
        <v>244</v>
      </c>
      <c r="E1607" s="23"/>
      <c r="F1607" s="23">
        <v>1607</v>
      </c>
      <c r="G1607" s="23">
        <v>10</v>
      </c>
    </row>
    <row r="1608" spans="1:7" x14ac:dyDescent="0.25">
      <c r="A1608" s="196">
        <v>1608</v>
      </c>
      <c r="B1608" s="197">
        <v>9.7033969618064292E-3</v>
      </c>
      <c r="C1608" s="23"/>
      <c r="D1608" s="69" t="s">
        <v>243</v>
      </c>
      <c r="E1608" s="23"/>
      <c r="F1608" s="23">
        <v>1608</v>
      </c>
      <c r="G1608" s="23">
        <v>10</v>
      </c>
    </row>
    <row r="1609" spans="1:7" x14ac:dyDescent="0.25">
      <c r="A1609" s="196">
        <v>1609</v>
      </c>
      <c r="B1609" s="197">
        <v>4.7434509561151701E-2</v>
      </c>
      <c r="C1609" s="23"/>
      <c r="D1609" s="69" t="s">
        <v>243</v>
      </c>
      <c r="E1609" s="23"/>
      <c r="F1609" s="23">
        <v>1609</v>
      </c>
      <c r="G1609" s="23">
        <v>10</v>
      </c>
    </row>
    <row r="1610" spans="1:7" x14ac:dyDescent="0.25">
      <c r="A1610" s="196">
        <v>1610</v>
      </c>
      <c r="B1610" s="197">
        <v>5.25172304752985E-2</v>
      </c>
      <c r="C1610" s="23"/>
      <c r="D1610" s="69" t="s">
        <v>243</v>
      </c>
      <c r="E1610" s="23"/>
      <c r="F1610" s="23">
        <v>1610</v>
      </c>
      <c r="G1610" s="23">
        <v>11</v>
      </c>
    </row>
    <row r="1611" spans="1:7" x14ac:dyDescent="0.25">
      <c r="A1611" s="196">
        <v>1611</v>
      </c>
      <c r="B1611" s="197">
        <v>-6.4437497766325694E-2</v>
      </c>
      <c r="C1611" s="23"/>
      <c r="D1611" s="69" t="s">
        <v>243</v>
      </c>
      <c r="E1611" s="23"/>
      <c r="F1611" s="23">
        <v>1611</v>
      </c>
      <c r="G1611" s="23">
        <v>13</v>
      </c>
    </row>
    <row r="1612" spans="1:7" x14ac:dyDescent="0.25">
      <c r="A1612" s="196">
        <v>1612</v>
      </c>
      <c r="B1612" s="197">
        <v>-2.8482742525672199E-2</v>
      </c>
      <c r="C1612" s="23"/>
      <c r="D1612" s="69" t="s">
        <v>243</v>
      </c>
      <c r="E1612" s="23"/>
      <c r="F1612" s="23">
        <v>1612</v>
      </c>
      <c r="G1612" s="23">
        <v>33</v>
      </c>
    </row>
    <row r="1613" spans="1:7" x14ac:dyDescent="0.25">
      <c r="A1613" s="196">
        <v>1613</v>
      </c>
      <c r="B1613" s="197">
        <v>-2.2937971021941599E-2</v>
      </c>
      <c r="C1613" s="23"/>
      <c r="D1613" s="69" t="s">
        <v>243</v>
      </c>
      <c r="E1613" s="23"/>
      <c r="F1613" s="23">
        <v>1613</v>
      </c>
      <c r="G1613" s="23">
        <v>11</v>
      </c>
    </row>
    <row r="1614" spans="1:7" x14ac:dyDescent="0.25">
      <c r="A1614" s="196">
        <v>1614</v>
      </c>
      <c r="B1614" s="197">
        <v>-2.2937972722495498E-2</v>
      </c>
      <c r="C1614" s="23"/>
      <c r="D1614" s="69" t="s">
        <v>243</v>
      </c>
      <c r="E1614" s="23"/>
      <c r="F1614" s="23">
        <v>1614</v>
      </c>
      <c r="G1614" s="23">
        <v>10</v>
      </c>
    </row>
    <row r="1615" spans="1:7" x14ac:dyDescent="0.25">
      <c r="A1615" s="196">
        <v>1615</v>
      </c>
      <c r="B1615" s="197">
        <v>-2.2937975103271498E-2</v>
      </c>
      <c r="C1615" s="23"/>
      <c r="D1615" s="69" t="s">
        <v>243</v>
      </c>
      <c r="E1615" s="23"/>
      <c r="F1615" s="23">
        <v>1615</v>
      </c>
      <c r="G1615" s="23">
        <v>14</v>
      </c>
    </row>
    <row r="1616" spans="1:7" x14ac:dyDescent="0.25">
      <c r="A1616" s="196">
        <v>1616</v>
      </c>
      <c r="B1616" s="197">
        <v>6.0175132951592103E-2</v>
      </c>
      <c r="C1616" s="23"/>
      <c r="D1616" s="69" t="s">
        <v>243</v>
      </c>
      <c r="E1616" s="23"/>
      <c r="F1616" s="23">
        <v>1616</v>
      </c>
      <c r="G1616" s="23">
        <v>76</v>
      </c>
    </row>
    <row r="1617" spans="1:7" x14ac:dyDescent="0.25">
      <c r="A1617" s="196">
        <v>1617</v>
      </c>
      <c r="B1617" s="197">
        <v>4.61612446823697E-2</v>
      </c>
      <c r="C1617" s="23"/>
      <c r="D1617" s="69" t="s">
        <v>243</v>
      </c>
      <c r="E1617" s="23"/>
      <c r="F1617" s="23">
        <v>1617</v>
      </c>
      <c r="G1617" s="23">
        <v>16</v>
      </c>
    </row>
    <row r="1618" spans="1:7" x14ac:dyDescent="0.25">
      <c r="A1618" s="196">
        <v>1618</v>
      </c>
      <c r="B1618" s="197">
        <v>5.4016310215895598E-2</v>
      </c>
      <c r="C1618" s="23"/>
      <c r="D1618" s="69" t="s">
        <v>243</v>
      </c>
      <c r="E1618" s="23"/>
      <c r="F1618" s="23">
        <v>1618</v>
      </c>
      <c r="G1618" s="23">
        <v>11</v>
      </c>
    </row>
    <row r="1619" spans="1:7" x14ac:dyDescent="0.25">
      <c r="A1619" s="196">
        <v>1619</v>
      </c>
      <c r="B1619" s="197">
        <v>5.4016304419448699E-2</v>
      </c>
      <c r="C1619" s="23"/>
      <c r="D1619" s="69" t="s">
        <v>243</v>
      </c>
      <c r="E1619" s="23"/>
      <c r="F1619" s="23">
        <v>1619</v>
      </c>
      <c r="G1619" s="23">
        <v>6</v>
      </c>
    </row>
    <row r="1620" spans="1:7" x14ac:dyDescent="0.25">
      <c r="A1620" s="196">
        <v>1620</v>
      </c>
      <c r="B1620" s="197">
        <v>5.4016287030119098E-2</v>
      </c>
      <c r="C1620" s="23"/>
      <c r="D1620" s="69" t="s">
        <v>243</v>
      </c>
      <c r="E1620" s="23"/>
      <c r="F1620" s="23">
        <v>1620</v>
      </c>
      <c r="G1620" s="23">
        <v>18</v>
      </c>
    </row>
    <row r="1621" spans="1:7" x14ac:dyDescent="0.25">
      <c r="A1621" s="196">
        <v>1621</v>
      </c>
      <c r="B1621" s="197">
        <v>6.4643707066617206E-2</v>
      </c>
      <c r="C1621" s="23"/>
      <c r="D1621" s="69" t="s">
        <v>243</v>
      </c>
      <c r="E1621" s="23"/>
      <c r="F1621" s="23">
        <v>1621</v>
      </c>
      <c r="G1621" s="23">
        <v>21</v>
      </c>
    </row>
    <row r="1622" spans="1:7" x14ac:dyDescent="0.25">
      <c r="A1622" s="196">
        <v>1622</v>
      </c>
      <c r="B1622" s="197">
        <v>6.4643680563651301E-2</v>
      </c>
      <c r="C1622" s="23"/>
      <c r="D1622" s="69" t="s">
        <v>243</v>
      </c>
      <c r="E1622" s="23"/>
      <c r="F1622" s="23">
        <v>1622</v>
      </c>
      <c r="G1622" s="23">
        <v>19</v>
      </c>
    </row>
    <row r="1623" spans="1:7" x14ac:dyDescent="0.25">
      <c r="A1623" s="196">
        <v>1623</v>
      </c>
      <c r="B1623" s="197">
        <v>4.4684558525734698E-3</v>
      </c>
      <c r="C1623" s="23"/>
      <c r="D1623" s="69" t="s">
        <v>243</v>
      </c>
      <c r="E1623" s="23"/>
      <c r="F1623" s="23">
        <v>1623</v>
      </c>
      <c r="G1623" s="23">
        <v>33</v>
      </c>
    </row>
    <row r="1624" spans="1:7" x14ac:dyDescent="0.25">
      <c r="A1624" s="196">
        <v>1624</v>
      </c>
      <c r="B1624" s="197">
        <v>1.31755611435001E-2</v>
      </c>
      <c r="C1624" s="23"/>
      <c r="D1624" s="69" t="s">
        <v>243</v>
      </c>
      <c r="E1624" s="23"/>
      <c r="F1624" s="23">
        <v>1624</v>
      </c>
      <c r="G1624" s="23">
        <v>40</v>
      </c>
    </row>
    <row r="1625" spans="1:7" x14ac:dyDescent="0.25">
      <c r="A1625" s="196">
        <v>1625</v>
      </c>
      <c r="B1625" s="197">
        <v>-2.11034278904727E-2</v>
      </c>
      <c r="C1625" s="23"/>
      <c r="D1625" s="69" t="s">
        <v>243</v>
      </c>
      <c r="E1625" s="23"/>
      <c r="F1625" s="23">
        <v>1625</v>
      </c>
      <c r="G1625" s="23">
        <v>26</v>
      </c>
    </row>
    <row r="1626" spans="1:7" x14ac:dyDescent="0.25">
      <c r="A1626" s="196">
        <v>1626</v>
      </c>
      <c r="B1626" s="197">
        <v>-1.50966255408982E-2</v>
      </c>
      <c r="C1626" s="23"/>
      <c r="D1626" s="69" t="s">
        <v>243</v>
      </c>
      <c r="E1626" s="23"/>
      <c r="F1626" s="23">
        <v>1626</v>
      </c>
      <c r="G1626" s="23">
        <v>22</v>
      </c>
    </row>
    <row r="1627" spans="1:7" x14ac:dyDescent="0.25">
      <c r="A1627" s="196">
        <v>1627</v>
      </c>
      <c r="B1627" s="197">
        <v>-1.50966269319368E-2</v>
      </c>
      <c r="C1627" s="23"/>
      <c r="D1627" s="69" t="s">
        <v>243</v>
      </c>
      <c r="E1627" s="23"/>
      <c r="F1627" s="23">
        <v>1627</v>
      </c>
      <c r="G1627" s="23">
        <v>19</v>
      </c>
    </row>
    <row r="1628" spans="1:7" x14ac:dyDescent="0.25">
      <c r="A1628" s="196">
        <v>1628</v>
      </c>
      <c r="B1628" s="197">
        <v>-1.5096627224786999E-2</v>
      </c>
      <c r="C1628" s="23"/>
      <c r="D1628" s="69" t="s">
        <v>243</v>
      </c>
      <c r="E1628" s="23"/>
      <c r="F1628" s="23">
        <v>1628</v>
      </c>
      <c r="G1628" s="23">
        <v>4</v>
      </c>
    </row>
    <row r="1629" spans="1:7" x14ac:dyDescent="0.25">
      <c r="A1629" s="196">
        <v>1629</v>
      </c>
      <c r="B1629" s="197">
        <v>-4.9312644981355297E-3</v>
      </c>
      <c r="C1629" s="23"/>
      <c r="D1629" s="69" t="s">
        <v>243</v>
      </c>
      <c r="E1629" s="23"/>
      <c r="F1629" s="23">
        <v>1629</v>
      </c>
      <c r="G1629" s="23">
        <v>5</v>
      </c>
    </row>
    <row r="1630" spans="1:7" x14ac:dyDescent="0.25">
      <c r="A1630" s="196">
        <v>1630</v>
      </c>
      <c r="B1630" s="197">
        <v>-4.9312646453893803E-3</v>
      </c>
      <c r="C1630" s="23"/>
      <c r="D1630" s="69" t="s">
        <v>243</v>
      </c>
      <c r="E1630" s="23"/>
      <c r="F1630" s="23">
        <v>1630</v>
      </c>
      <c r="G1630" s="23">
        <v>19</v>
      </c>
    </row>
    <row r="1631" spans="1:7" x14ac:dyDescent="0.25">
      <c r="A1631" s="196">
        <v>1631</v>
      </c>
      <c r="B1631" s="197">
        <v>2.46172671421813E-3</v>
      </c>
      <c r="C1631" s="23"/>
      <c r="D1631" s="69" t="s">
        <v>243</v>
      </c>
      <c r="E1631" s="23"/>
      <c r="F1631" s="23">
        <v>1631</v>
      </c>
      <c r="G1631" s="23">
        <v>11</v>
      </c>
    </row>
    <row r="1632" spans="1:7" x14ac:dyDescent="0.25">
      <c r="A1632" s="196">
        <v>1632</v>
      </c>
      <c r="B1632" s="197">
        <v>2.4617267045826102E-3</v>
      </c>
      <c r="C1632" s="23"/>
      <c r="D1632" s="69" t="s">
        <v>243</v>
      </c>
      <c r="E1632" s="23"/>
      <c r="F1632" s="23">
        <v>1632</v>
      </c>
      <c r="G1632" s="23">
        <v>5</v>
      </c>
    </row>
    <row r="1633" spans="1:7" x14ac:dyDescent="0.25">
      <c r="A1633" s="196">
        <v>1633</v>
      </c>
      <c r="B1633" s="197">
        <v>4.9326995452345701E-2</v>
      </c>
      <c r="C1633" s="23"/>
      <c r="D1633" s="69" t="s">
        <v>243</v>
      </c>
      <c r="E1633" s="23"/>
      <c r="F1633" s="23">
        <v>1633</v>
      </c>
      <c r="G1633" s="23">
        <v>18</v>
      </c>
    </row>
    <row r="1634" spans="1:7" x14ac:dyDescent="0.25">
      <c r="A1634" s="196">
        <v>1634</v>
      </c>
      <c r="B1634" s="197">
        <v>5.9030273083277997E-2</v>
      </c>
      <c r="C1634" s="23"/>
      <c r="D1634" s="69" t="s">
        <v>243</v>
      </c>
      <c r="E1634" s="23"/>
      <c r="F1634" s="23">
        <v>1634</v>
      </c>
      <c r="G1634" s="23">
        <v>17</v>
      </c>
    </row>
    <row r="1635" spans="1:7" x14ac:dyDescent="0.25">
      <c r="A1635" s="196">
        <v>1635</v>
      </c>
      <c r="B1635" s="197">
        <v>6.7809436229155098E-2</v>
      </c>
      <c r="C1635" s="23"/>
      <c r="D1635" s="69" t="s">
        <v>243</v>
      </c>
      <c r="E1635" s="23"/>
      <c r="F1635" s="23">
        <v>1635</v>
      </c>
      <c r="G1635" s="23">
        <v>5</v>
      </c>
    </row>
    <row r="1636" spans="1:7" x14ac:dyDescent="0.25">
      <c r="A1636" s="196">
        <v>1636</v>
      </c>
      <c r="B1636" s="197">
        <v>6.7809411612274703E-2</v>
      </c>
      <c r="C1636" s="23"/>
      <c r="D1636" s="69" t="s">
        <v>243</v>
      </c>
      <c r="E1636" s="23"/>
      <c r="F1636" s="23">
        <v>1636</v>
      </c>
      <c r="G1636" s="23">
        <v>16</v>
      </c>
    </row>
    <row r="1637" spans="1:7" x14ac:dyDescent="0.25">
      <c r="A1637" s="196">
        <v>1637</v>
      </c>
      <c r="B1637" s="197">
        <v>9.3930648777521303E-2</v>
      </c>
      <c r="C1637" s="23"/>
      <c r="D1637" s="69" t="s">
        <v>243</v>
      </c>
      <c r="E1637" s="23"/>
      <c r="F1637" s="23">
        <v>1637</v>
      </c>
      <c r="G1637" s="23">
        <v>6</v>
      </c>
    </row>
    <row r="1638" spans="1:7" x14ac:dyDescent="0.25">
      <c r="A1638" s="196">
        <v>1638</v>
      </c>
      <c r="B1638" s="197">
        <v>0.103590740572511</v>
      </c>
      <c r="C1638" s="23"/>
      <c r="D1638" s="69" t="s">
        <v>243</v>
      </c>
      <c r="E1638" s="23"/>
      <c r="F1638" s="23">
        <v>1638</v>
      </c>
      <c r="G1638" s="23">
        <v>19</v>
      </c>
    </row>
    <row r="1639" spans="1:7" x14ac:dyDescent="0.25">
      <c r="A1639" s="196">
        <v>1639</v>
      </c>
      <c r="B1639" s="197">
        <v>-3.1924378420313301E-2</v>
      </c>
      <c r="C1639" s="23"/>
      <c r="D1639" s="69" t="s">
        <v>243</v>
      </c>
      <c r="E1639" s="23"/>
      <c r="F1639" s="23">
        <v>1639</v>
      </c>
      <c r="G1639" s="23">
        <v>17</v>
      </c>
    </row>
    <row r="1640" spans="1:7" x14ac:dyDescent="0.25">
      <c r="A1640" s="196">
        <v>1640</v>
      </c>
      <c r="B1640" s="197">
        <v>0.13889577524554</v>
      </c>
      <c r="C1640" s="23"/>
      <c r="D1640" s="69" t="s">
        <v>243</v>
      </c>
      <c r="E1640" s="23"/>
      <c r="F1640" s="23">
        <v>1640</v>
      </c>
      <c r="G1640" s="23">
        <v>35</v>
      </c>
    </row>
    <row r="1641" spans="1:7" x14ac:dyDescent="0.25">
      <c r="A1641" s="196">
        <v>1641</v>
      </c>
      <c r="B1641" s="197">
        <v>0.14582663191786699</v>
      </c>
      <c r="C1641" s="23"/>
      <c r="D1641" s="69" t="s">
        <v>243</v>
      </c>
      <c r="E1641" s="23"/>
      <c r="F1641" s="23">
        <v>1641</v>
      </c>
      <c r="G1641" s="23">
        <v>6</v>
      </c>
    </row>
    <row r="1642" spans="1:7" x14ac:dyDescent="0.25">
      <c r="A1642" s="196">
        <v>1642</v>
      </c>
      <c r="B1642" s="197">
        <v>0.14582659423227401</v>
      </c>
      <c r="C1642" s="23"/>
      <c r="D1642" s="69" t="s">
        <v>243</v>
      </c>
      <c r="E1642" s="23"/>
      <c r="F1642" s="23">
        <v>1642</v>
      </c>
      <c r="G1642" s="23">
        <v>5</v>
      </c>
    </row>
    <row r="1643" spans="1:7" x14ac:dyDescent="0.25">
      <c r="A1643" s="196">
        <v>1643</v>
      </c>
      <c r="B1643" s="197">
        <v>0.14582655654670901</v>
      </c>
      <c r="C1643" s="23"/>
      <c r="D1643" s="69" t="s">
        <v>243</v>
      </c>
      <c r="E1643" s="23"/>
      <c r="F1643" s="23">
        <v>1643</v>
      </c>
      <c r="G1643" s="23">
        <v>5</v>
      </c>
    </row>
    <row r="1644" spans="1:7" x14ac:dyDescent="0.25">
      <c r="A1644" s="196">
        <v>1644</v>
      </c>
      <c r="B1644" s="197">
        <v>0.15090917322821401</v>
      </c>
      <c r="C1644" s="23"/>
      <c r="D1644" s="69" t="s">
        <v>243</v>
      </c>
      <c r="E1644" s="23"/>
      <c r="F1644" s="23">
        <v>1644</v>
      </c>
      <c r="G1644" s="23">
        <v>5</v>
      </c>
    </row>
    <row r="1645" spans="1:7" x14ac:dyDescent="0.25">
      <c r="A1645" s="196">
        <v>1645</v>
      </c>
      <c r="B1645" s="197">
        <v>0.150909132722858</v>
      </c>
      <c r="C1645" s="23"/>
      <c r="D1645" s="69" t="s">
        <v>243</v>
      </c>
      <c r="E1645" s="23"/>
      <c r="F1645" s="23">
        <v>1645</v>
      </c>
      <c r="G1645" s="23">
        <v>5</v>
      </c>
    </row>
    <row r="1646" spans="1:7" x14ac:dyDescent="0.25">
      <c r="A1646" s="196">
        <v>1646</v>
      </c>
      <c r="B1646" s="197">
        <v>0.15830203985562299</v>
      </c>
      <c r="C1646" s="23"/>
      <c r="D1646" s="69" t="s">
        <v>243</v>
      </c>
      <c r="E1646" s="23"/>
      <c r="F1646" s="23">
        <v>1646</v>
      </c>
      <c r="G1646" s="23">
        <v>5</v>
      </c>
    </row>
    <row r="1647" spans="1:7" x14ac:dyDescent="0.25">
      <c r="A1647" s="196">
        <v>1647</v>
      </c>
      <c r="B1647" s="197">
        <v>3.6963227309373199E-3</v>
      </c>
      <c r="C1647" s="23"/>
      <c r="D1647" s="69" t="s">
        <v>243</v>
      </c>
      <c r="E1647" s="23"/>
      <c r="F1647" s="23">
        <v>1647</v>
      </c>
      <c r="G1647" s="23">
        <v>5</v>
      </c>
    </row>
    <row r="1648" spans="1:7" x14ac:dyDescent="0.25">
      <c r="A1648" s="196">
        <v>1648</v>
      </c>
      <c r="B1648" s="197">
        <v>3.6963227091931302E-3</v>
      </c>
      <c r="C1648" s="23"/>
      <c r="D1648" s="69" t="s">
        <v>243</v>
      </c>
      <c r="E1648" s="23"/>
      <c r="F1648" s="23">
        <v>1648</v>
      </c>
      <c r="G1648" s="23">
        <v>5</v>
      </c>
    </row>
    <row r="1649" spans="1:7" x14ac:dyDescent="0.25">
      <c r="A1649" s="196">
        <v>1649</v>
      </c>
      <c r="B1649" s="197">
        <v>1.0626927606161201E-2</v>
      </c>
      <c r="C1649" s="23"/>
      <c r="D1649" s="69" t="s">
        <v>243</v>
      </c>
      <c r="E1649" s="23"/>
      <c r="F1649" s="23">
        <v>1649</v>
      </c>
      <c r="G1649" s="23">
        <v>5</v>
      </c>
    </row>
    <row r="1650" spans="1:7" x14ac:dyDescent="0.25">
      <c r="A1650" s="196">
        <v>1650</v>
      </c>
      <c r="B1650" s="197">
        <v>1.0626927389292599E-2</v>
      </c>
      <c r="C1650" s="23"/>
      <c r="D1650" s="69" t="s">
        <v>243</v>
      </c>
      <c r="E1650" s="23"/>
      <c r="F1650" s="23">
        <v>1650</v>
      </c>
      <c r="G1650" s="23">
        <v>6</v>
      </c>
    </row>
    <row r="1651" spans="1:7" x14ac:dyDescent="0.25">
      <c r="A1651" s="196">
        <v>1651</v>
      </c>
      <c r="B1651" s="197">
        <v>0</v>
      </c>
      <c r="C1651" s="23"/>
      <c r="D1651" s="23" t="s">
        <v>244</v>
      </c>
      <c r="E1651" s="23"/>
      <c r="F1651" s="23">
        <v>1651</v>
      </c>
      <c r="G1651" s="23">
        <v>5</v>
      </c>
    </row>
    <row r="1652" spans="1:7" x14ac:dyDescent="0.25">
      <c r="A1652" s="196">
        <v>1652</v>
      </c>
      <c r="B1652" s="197">
        <v>2.3218048474316098E-2</v>
      </c>
      <c r="C1652" s="23"/>
      <c r="D1652" s="69" t="s">
        <v>243</v>
      </c>
      <c r="E1652" s="23"/>
      <c r="F1652" s="23">
        <v>1652</v>
      </c>
      <c r="G1652" s="23">
        <v>5</v>
      </c>
    </row>
    <row r="1653" spans="1:7" x14ac:dyDescent="0.25">
      <c r="A1653" s="196">
        <v>1653</v>
      </c>
      <c r="B1653" s="197">
        <v>2.78384930761752E-2</v>
      </c>
      <c r="C1653" s="23"/>
      <c r="D1653" s="69" t="s">
        <v>243</v>
      </c>
      <c r="E1653" s="23"/>
      <c r="F1653" s="23">
        <v>1653</v>
      </c>
      <c r="G1653" s="23">
        <v>5</v>
      </c>
    </row>
    <row r="1654" spans="1:7" x14ac:dyDescent="0.25">
      <c r="A1654" s="196">
        <v>1654</v>
      </c>
      <c r="B1654" s="197">
        <v>3.8003471146192798E-2</v>
      </c>
      <c r="C1654" s="23"/>
      <c r="D1654" s="69" t="s">
        <v>243</v>
      </c>
      <c r="E1654" s="23"/>
      <c r="F1654" s="23">
        <v>1654</v>
      </c>
      <c r="G1654" s="23">
        <v>5</v>
      </c>
    </row>
    <row r="1655" spans="1:7" x14ac:dyDescent="0.25">
      <c r="A1655" s="196">
        <v>1655</v>
      </c>
      <c r="B1655" s="197">
        <v>5.0478669420928601E-2</v>
      </c>
      <c r="C1655" s="23"/>
      <c r="D1655" s="69" t="s">
        <v>243</v>
      </c>
      <c r="E1655" s="23"/>
      <c r="F1655" s="23">
        <v>1655</v>
      </c>
      <c r="G1655" s="23">
        <v>5</v>
      </c>
    </row>
    <row r="1656" spans="1:7" x14ac:dyDescent="0.25">
      <c r="A1656" s="196">
        <v>1656</v>
      </c>
      <c r="B1656" s="197">
        <v>5.04786576419703E-2</v>
      </c>
      <c r="C1656" s="23"/>
      <c r="D1656" s="69" t="s">
        <v>243</v>
      </c>
      <c r="E1656" s="23"/>
      <c r="F1656" s="23">
        <v>1656</v>
      </c>
      <c r="G1656" s="23">
        <v>14</v>
      </c>
    </row>
    <row r="1657" spans="1:7" x14ac:dyDescent="0.25">
      <c r="A1657" s="196">
        <v>1657</v>
      </c>
      <c r="B1657" s="197">
        <v>0</v>
      </c>
      <c r="C1657" s="23"/>
      <c r="D1657" s="23" t="s">
        <v>244</v>
      </c>
      <c r="E1657" s="23"/>
      <c r="F1657" s="23">
        <v>1657</v>
      </c>
      <c r="G1657" s="23">
        <v>7</v>
      </c>
    </row>
    <row r="1658" spans="1:7" x14ac:dyDescent="0.25">
      <c r="A1658" s="196">
        <v>1658</v>
      </c>
      <c r="B1658" s="197">
        <v>4.1584338813553902E-3</v>
      </c>
      <c r="C1658" s="23"/>
      <c r="D1658" s="69" t="s">
        <v>243</v>
      </c>
      <c r="E1658" s="23"/>
      <c r="F1658" s="23">
        <v>1658</v>
      </c>
      <c r="G1658" s="23">
        <v>6</v>
      </c>
    </row>
    <row r="1659" spans="1:7" x14ac:dyDescent="0.25">
      <c r="A1659" s="196">
        <v>1659</v>
      </c>
      <c r="B1659" s="197">
        <v>8.98837743985334E-3</v>
      </c>
      <c r="C1659" s="23"/>
      <c r="D1659" s="69" t="s">
        <v>243</v>
      </c>
      <c r="E1659" s="23"/>
      <c r="F1659" s="23">
        <v>1659</v>
      </c>
      <c r="G1659" s="23">
        <v>15</v>
      </c>
    </row>
    <row r="1660" spans="1:7" x14ac:dyDescent="0.25">
      <c r="A1660" s="196">
        <v>1660</v>
      </c>
      <c r="B1660" s="197">
        <v>0</v>
      </c>
      <c r="C1660" s="23"/>
      <c r="D1660" s="23" t="s">
        <v>244</v>
      </c>
      <c r="E1660" s="23"/>
      <c r="F1660" s="23">
        <v>1660</v>
      </c>
      <c r="G1660" s="23">
        <v>5</v>
      </c>
    </row>
    <row r="1661" spans="1:7" x14ac:dyDescent="0.25">
      <c r="A1661" s="196">
        <v>1661</v>
      </c>
      <c r="B1661" s="197">
        <v>1.15512942547431E-2</v>
      </c>
      <c r="C1661" s="23"/>
      <c r="D1661" s="69" t="s">
        <v>243</v>
      </c>
      <c r="E1661" s="23"/>
      <c r="F1661" s="23">
        <v>1661</v>
      </c>
      <c r="G1661" s="23">
        <v>5</v>
      </c>
    </row>
    <row r="1662" spans="1:7" x14ac:dyDescent="0.25">
      <c r="A1662" s="196">
        <v>1662</v>
      </c>
      <c r="B1662" s="197">
        <v>1.5432528665848801E-2</v>
      </c>
      <c r="C1662" s="23"/>
      <c r="D1662" s="69" t="s">
        <v>243</v>
      </c>
      <c r="E1662" s="23"/>
      <c r="F1662" s="23">
        <v>1662</v>
      </c>
      <c r="G1662" s="23">
        <v>6</v>
      </c>
    </row>
    <row r="1663" spans="1:7" x14ac:dyDescent="0.25">
      <c r="A1663" s="196">
        <v>1663</v>
      </c>
      <c r="B1663" s="197">
        <v>1.5432528283254299E-2</v>
      </c>
      <c r="C1663" s="23"/>
      <c r="D1663" s="69" t="s">
        <v>243</v>
      </c>
      <c r="E1663" s="23"/>
      <c r="F1663" s="23">
        <v>1663</v>
      </c>
      <c r="G1663" s="23">
        <v>5</v>
      </c>
    </row>
    <row r="1664" spans="1:7" x14ac:dyDescent="0.25">
      <c r="A1664" s="196">
        <v>1664</v>
      </c>
      <c r="B1664" s="197">
        <v>1.54325279006598E-2</v>
      </c>
      <c r="C1664" s="23"/>
      <c r="D1664" s="69" t="s">
        <v>243</v>
      </c>
      <c r="E1664" s="23"/>
      <c r="F1664" s="23">
        <v>1664</v>
      </c>
      <c r="G1664" s="23">
        <v>5</v>
      </c>
    </row>
    <row r="1665" spans="1:7" x14ac:dyDescent="0.25">
      <c r="A1665" s="196">
        <v>1665</v>
      </c>
      <c r="B1665" s="197">
        <v>2.3022496853889601E-2</v>
      </c>
      <c r="C1665" s="23"/>
      <c r="D1665" s="69" t="s">
        <v>243</v>
      </c>
      <c r="E1665" s="23"/>
      <c r="F1665" s="23">
        <v>1665</v>
      </c>
      <c r="G1665" s="23">
        <v>5</v>
      </c>
    </row>
    <row r="1666" spans="1:7" x14ac:dyDescent="0.25">
      <c r="A1666" s="196">
        <v>1666</v>
      </c>
      <c r="B1666" s="197">
        <v>0</v>
      </c>
      <c r="C1666" s="23"/>
      <c r="D1666" s="23" t="s">
        <v>244</v>
      </c>
      <c r="E1666" s="23"/>
      <c r="F1666" s="23">
        <v>1666</v>
      </c>
      <c r="G1666" s="23">
        <v>6</v>
      </c>
    </row>
    <row r="1667" spans="1:7" x14ac:dyDescent="0.25">
      <c r="A1667" s="196">
        <v>1667</v>
      </c>
      <c r="B1667" s="197">
        <v>0</v>
      </c>
      <c r="C1667" s="23"/>
      <c r="D1667" s="23" t="s">
        <v>244</v>
      </c>
      <c r="E1667" s="23"/>
      <c r="F1667" s="23">
        <v>1667</v>
      </c>
      <c r="G1667" s="23">
        <v>4</v>
      </c>
    </row>
    <row r="1668" spans="1:7" x14ac:dyDescent="0.25">
      <c r="A1668" s="196">
        <v>1668</v>
      </c>
      <c r="B1668" s="197">
        <v>9.7031608078463304E-3</v>
      </c>
      <c r="C1668" s="23"/>
      <c r="D1668" s="69" t="s">
        <v>243</v>
      </c>
      <c r="E1668" s="23"/>
      <c r="F1668" s="23">
        <v>1668</v>
      </c>
      <c r="G1668" s="23">
        <v>6</v>
      </c>
    </row>
    <row r="1669" spans="1:7" x14ac:dyDescent="0.25">
      <c r="A1669" s="196">
        <v>1669</v>
      </c>
      <c r="B1669" s="197">
        <v>9.7031606572821495E-3</v>
      </c>
      <c r="C1669" s="23"/>
      <c r="D1669" s="69" t="s">
        <v>243</v>
      </c>
      <c r="E1669" s="23"/>
      <c r="F1669" s="23">
        <v>1669</v>
      </c>
      <c r="G1669" s="23">
        <v>5</v>
      </c>
    </row>
    <row r="1670" spans="1:7" x14ac:dyDescent="0.25">
      <c r="A1670" s="196">
        <v>1670</v>
      </c>
      <c r="B1670" s="197">
        <v>9.7031605067179894E-3</v>
      </c>
      <c r="C1670" s="23"/>
      <c r="D1670" s="69" t="s">
        <v>243</v>
      </c>
      <c r="E1670" s="23"/>
      <c r="F1670" s="23">
        <v>1670</v>
      </c>
      <c r="G1670" s="23">
        <v>5</v>
      </c>
    </row>
    <row r="1671" spans="1:7" x14ac:dyDescent="0.25">
      <c r="A1671" s="196">
        <v>1671</v>
      </c>
      <c r="B1671" s="197">
        <v>9.7031603561538293E-3</v>
      </c>
      <c r="C1671" s="23"/>
      <c r="D1671" s="69" t="s">
        <v>243</v>
      </c>
      <c r="E1671" s="23"/>
      <c r="F1671" s="23">
        <v>1671</v>
      </c>
      <c r="G1671" s="23">
        <v>5</v>
      </c>
    </row>
    <row r="1672" spans="1:7" x14ac:dyDescent="0.25">
      <c r="A1672" s="196">
        <v>1672</v>
      </c>
      <c r="B1672" s="197">
        <v>-2.2388303972340502E-2</v>
      </c>
      <c r="C1672" s="23"/>
      <c r="D1672" s="69" t="s">
        <v>243</v>
      </c>
      <c r="E1672" s="23"/>
      <c r="F1672" s="23">
        <v>1672</v>
      </c>
      <c r="G1672" s="23">
        <v>5</v>
      </c>
    </row>
    <row r="1673" spans="1:7" x14ac:dyDescent="0.25">
      <c r="A1673" s="196">
        <v>1673</v>
      </c>
      <c r="B1673" s="197">
        <v>6.6353298820853697E-3</v>
      </c>
      <c r="C1673" s="23"/>
      <c r="D1673" s="69" t="s">
        <v>243</v>
      </c>
      <c r="E1673" s="23"/>
      <c r="F1673" s="23">
        <v>1673</v>
      </c>
      <c r="G1673" s="23">
        <v>5</v>
      </c>
    </row>
    <row r="1674" spans="1:7" x14ac:dyDescent="0.25">
      <c r="A1674" s="196">
        <v>1674</v>
      </c>
      <c r="B1674" s="197">
        <v>2.3885631258136301E-2</v>
      </c>
      <c r="C1674" s="23"/>
      <c r="D1674" s="69" t="s">
        <v>243</v>
      </c>
      <c r="E1674" s="23"/>
      <c r="F1674" s="23">
        <v>1674</v>
      </c>
      <c r="G1674" s="23">
        <v>5</v>
      </c>
    </row>
    <row r="1675" spans="1:7" x14ac:dyDescent="0.25">
      <c r="A1675" s="196">
        <v>1675</v>
      </c>
      <c r="B1675" s="197">
        <v>3.4975109282663203E-2</v>
      </c>
      <c r="C1675" s="23"/>
      <c r="D1675" s="69" t="s">
        <v>243</v>
      </c>
      <c r="E1675" s="23"/>
      <c r="F1675" s="23">
        <v>1675</v>
      </c>
      <c r="G1675" s="23">
        <v>4</v>
      </c>
    </row>
    <row r="1676" spans="1:7" x14ac:dyDescent="0.25">
      <c r="A1676" s="196">
        <v>1676</v>
      </c>
      <c r="B1676" s="197">
        <v>4.0057785107561097E-2</v>
      </c>
      <c r="C1676" s="23"/>
      <c r="D1676" s="69" t="s">
        <v>243</v>
      </c>
      <c r="E1676" s="23"/>
      <c r="F1676" s="23">
        <v>1676</v>
      </c>
      <c r="G1676" s="23">
        <v>4</v>
      </c>
    </row>
    <row r="1677" spans="1:7" x14ac:dyDescent="0.25">
      <c r="A1677" s="196">
        <v>1677</v>
      </c>
      <c r="B1677" s="197">
        <v>4.0057782479562001E-2</v>
      </c>
      <c r="C1677" s="23"/>
      <c r="D1677" s="69" t="s">
        <v>243</v>
      </c>
      <c r="E1677" s="23"/>
      <c r="F1677" s="23">
        <v>1677</v>
      </c>
      <c r="G1677" s="23">
        <v>5</v>
      </c>
    </row>
    <row r="1678" spans="1:7" x14ac:dyDescent="0.25">
      <c r="A1678" s="196">
        <v>1678</v>
      </c>
      <c r="B1678" s="197">
        <v>4.0057779851563398E-2</v>
      </c>
      <c r="C1678" s="23"/>
      <c r="D1678" s="69" t="s">
        <v>243</v>
      </c>
      <c r="E1678" s="23"/>
      <c r="F1678" s="23">
        <v>1678</v>
      </c>
      <c r="G1678" s="23">
        <v>5</v>
      </c>
    </row>
    <row r="1679" spans="1:7" x14ac:dyDescent="0.25">
      <c r="A1679" s="196">
        <v>1679</v>
      </c>
      <c r="B1679" s="197">
        <v>4.6156988738940599E-2</v>
      </c>
      <c r="C1679" s="23"/>
      <c r="D1679" s="69" t="s">
        <v>243</v>
      </c>
      <c r="E1679" s="23"/>
      <c r="F1679" s="23">
        <v>1679</v>
      </c>
      <c r="G1679" s="23">
        <v>5</v>
      </c>
    </row>
    <row r="1680" spans="1:7" x14ac:dyDescent="0.25">
      <c r="A1680" s="196">
        <v>1680</v>
      </c>
      <c r="B1680" s="197">
        <v>5.4474091001202901E-2</v>
      </c>
      <c r="C1680" s="23"/>
      <c r="D1680" s="69" t="s">
        <v>243</v>
      </c>
      <c r="E1680" s="23"/>
      <c r="F1680" s="23">
        <v>1680</v>
      </c>
      <c r="G1680" s="23">
        <v>5</v>
      </c>
    </row>
    <row r="1681" spans="1:7" x14ac:dyDescent="0.25">
      <c r="A1681" s="196">
        <v>1681</v>
      </c>
      <c r="B1681" s="197">
        <v>5.4474088052621897E-2</v>
      </c>
      <c r="C1681" s="23"/>
      <c r="D1681" s="69" t="s">
        <v>243</v>
      </c>
      <c r="E1681" s="23"/>
      <c r="F1681" s="23">
        <v>1681</v>
      </c>
      <c r="G1681" s="23">
        <v>3</v>
      </c>
    </row>
    <row r="1682" spans="1:7" x14ac:dyDescent="0.25">
      <c r="A1682" s="196">
        <v>1682</v>
      </c>
      <c r="B1682" s="197">
        <v>6.1682235160146801E-2</v>
      </c>
      <c r="C1682" s="23"/>
      <c r="D1682" s="69" t="s">
        <v>243</v>
      </c>
      <c r="E1682" s="23"/>
      <c r="F1682" s="23">
        <v>1682</v>
      </c>
      <c r="G1682" s="23">
        <v>9</v>
      </c>
    </row>
    <row r="1683" spans="1:7" x14ac:dyDescent="0.25">
      <c r="A1683" s="196">
        <v>1683</v>
      </c>
      <c r="B1683" s="197">
        <v>6.9075202499907506E-2</v>
      </c>
      <c r="C1683" s="23"/>
      <c r="D1683" s="69" t="s">
        <v>243</v>
      </c>
      <c r="E1683" s="23"/>
      <c r="F1683" s="23">
        <v>1683</v>
      </c>
      <c r="G1683" s="23">
        <v>9</v>
      </c>
    </row>
    <row r="1684" spans="1:7" x14ac:dyDescent="0.25">
      <c r="A1684" s="196">
        <v>1684</v>
      </c>
      <c r="B1684" s="197">
        <v>7.4065447525121605E-2</v>
      </c>
      <c r="C1684" s="23"/>
      <c r="D1684" s="69" t="s">
        <v>243</v>
      </c>
      <c r="E1684" s="23"/>
      <c r="F1684" s="23">
        <v>1684</v>
      </c>
      <c r="G1684" s="23">
        <v>9</v>
      </c>
    </row>
    <row r="1685" spans="1:7" x14ac:dyDescent="0.25">
      <c r="A1685" s="196">
        <v>1685</v>
      </c>
      <c r="B1685" s="197">
        <v>7.4065370066245806E-2</v>
      </c>
      <c r="C1685" s="23"/>
      <c r="D1685" s="69" t="s">
        <v>243</v>
      </c>
      <c r="E1685" s="23"/>
      <c r="F1685" s="23">
        <v>1685</v>
      </c>
      <c r="G1685" s="23">
        <v>42</v>
      </c>
    </row>
    <row r="1686" spans="1:7" x14ac:dyDescent="0.25">
      <c r="A1686" s="196">
        <v>1686</v>
      </c>
      <c r="B1686" s="197">
        <v>-0.1509653170469</v>
      </c>
      <c r="C1686" s="23"/>
      <c r="D1686" s="69" t="s">
        <v>243</v>
      </c>
      <c r="E1686" s="23"/>
      <c r="F1686" s="23">
        <v>1686</v>
      </c>
      <c r="G1686" s="23">
        <v>6</v>
      </c>
    </row>
    <row r="1687" spans="1:7" x14ac:dyDescent="0.25">
      <c r="A1687" s="196">
        <v>1687</v>
      </c>
      <c r="B1687" s="197">
        <v>-0.137904842558151</v>
      </c>
      <c r="C1687" s="23"/>
      <c r="D1687" s="69" t="s">
        <v>243</v>
      </c>
      <c r="E1687" s="23"/>
      <c r="F1687" s="23">
        <v>1687</v>
      </c>
      <c r="G1687" s="23">
        <v>20</v>
      </c>
    </row>
    <row r="1688" spans="1:7" x14ac:dyDescent="0.25">
      <c r="A1688" s="196">
        <v>1688</v>
      </c>
      <c r="B1688" s="197">
        <v>-0.12450510088634301</v>
      </c>
      <c r="C1688" s="23"/>
      <c r="D1688" s="69" t="s">
        <v>243</v>
      </c>
      <c r="E1688" s="23"/>
      <c r="F1688" s="23">
        <v>1688</v>
      </c>
      <c r="G1688" s="23">
        <v>6</v>
      </c>
    </row>
    <row r="1689" spans="1:7" x14ac:dyDescent="0.25">
      <c r="A1689" s="196">
        <v>1689</v>
      </c>
      <c r="B1689" s="197">
        <v>-0.113464992058112</v>
      </c>
      <c r="C1689" s="23"/>
      <c r="D1689" s="69" t="s">
        <v>243</v>
      </c>
      <c r="E1689" s="23"/>
      <c r="F1689" s="23">
        <v>1689</v>
      </c>
      <c r="G1689" s="23">
        <v>17</v>
      </c>
    </row>
    <row r="1690" spans="1:7" x14ac:dyDescent="0.25">
      <c r="A1690" s="196">
        <v>1690</v>
      </c>
      <c r="B1690" s="197">
        <v>-9.0601895307992994E-2</v>
      </c>
      <c r="C1690" s="23"/>
      <c r="D1690" s="69" t="s">
        <v>243</v>
      </c>
      <c r="E1690" s="23"/>
      <c r="F1690" s="23">
        <v>1690</v>
      </c>
      <c r="G1690" s="23">
        <v>7</v>
      </c>
    </row>
    <row r="1691" spans="1:7" x14ac:dyDescent="0.25">
      <c r="A1691" s="196">
        <v>1691</v>
      </c>
      <c r="B1691" s="197">
        <v>-8.3208952548696702E-2</v>
      </c>
      <c r="C1691" s="23"/>
      <c r="D1691" s="69" t="s">
        <v>243</v>
      </c>
      <c r="E1691" s="23"/>
      <c r="F1691" s="23">
        <v>1691</v>
      </c>
      <c r="G1691" s="23">
        <v>19</v>
      </c>
    </row>
    <row r="1692" spans="1:7" x14ac:dyDescent="0.25">
      <c r="A1692" s="196">
        <v>1692</v>
      </c>
      <c r="B1692" s="197">
        <v>-7.1472589223354199E-2</v>
      </c>
      <c r="C1692" s="23"/>
      <c r="D1692" s="69" t="s">
        <v>243</v>
      </c>
      <c r="E1692" s="23"/>
      <c r="F1692" s="23">
        <v>1692</v>
      </c>
      <c r="G1692" s="23">
        <v>6</v>
      </c>
    </row>
    <row r="1693" spans="1:7" x14ac:dyDescent="0.25">
      <c r="A1693" s="196">
        <v>1693</v>
      </c>
      <c r="B1693" s="197">
        <v>-5.8534873166522297E-2</v>
      </c>
      <c r="C1693" s="23"/>
      <c r="D1693" s="69" t="s">
        <v>243</v>
      </c>
      <c r="E1693" s="23"/>
      <c r="F1693" s="23">
        <v>1693</v>
      </c>
      <c r="G1693" s="23">
        <v>18</v>
      </c>
    </row>
    <row r="1694" spans="1:7" x14ac:dyDescent="0.25">
      <c r="A1694" s="196">
        <v>1694</v>
      </c>
      <c r="B1694" s="197">
        <v>-4.1438575834078901E-2</v>
      </c>
      <c r="C1694" s="23"/>
      <c r="D1694" s="69" t="s">
        <v>243</v>
      </c>
      <c r="E1694" s="23"/>
      <c r="F1694" s="23">
        <v>1694</v>
      </c>
      <c r="G1694" s="23">
        <v>6</v>
      </c>
    </row>
    <row r="1695" spans="1:7" x14ac:dyDescent="0.25">
      <c r="A1695" s="196">
        <v>1695</v>
      </c>
      <c r="B1695" s="197">
        <v>-3.5431781737534397E-2</v>
      </c>
      <c r="C1695" s="23"/>
      <c r="D1695" s="69" t="s">
        <v>243</v>
      </c>
      <c r="E1695" s="23"/>
      <c r="F1695" s="23">
        <v>1695</v>
      </c>
      <c r="G1695" s="23">
        <v>36</v>
      </c>
    </row>
    <row r="1696" spans="1:7" x14ac:dyDescent="0.25">
      <c r="A1696" s="196">
        <v>1696</v>
      </c>
      <c r="B1696" s="197">
        <v>0.21340656707177999</v>
      </c>
      <c r="C1696" s="23"/>
      <c r="D1696" s="69" t="s">
        <v>243</v>
      </c>
      <c r="E1696" s="23"/>
      <c r="F1696" s="23">
        <v>1696</v>
      </c>
      <c r="G1696" s="23">
        <v>34</v>
      </c>
    </row>
    <row r="1697" spans="1:7" x14ac:dyDescent="0.25">
      <c r="A1697" s="196">
        <v>1697</v>
      </c>
      <c r="B1697" s="197">
        <v>0.21895114773042601</v>
      </c>
      <c r="C1697" s="23"/>
      <c r="D1697" s="69" t="s">
        <v>243</v>
      </c>
      <c r="E1697" s="23"/>
      <c r="F1697" s="23">
        <v>1697</v>
      </c>
      <c r="G1697" s="23">
        <v>7</v>
      </c>
    </row>
    <row r="1698" spans="1:7" x14ac:dyDescent="0.25">
      <c r="A1698" s="196">
        <v>1698</v>
      </c>
      <c r="B1698" s="197">
        <v>0.262492622253228</v>
      </c>
      <c r="C1698" s="23"/>
      <c r="D1698" s="69" t="s">
        <v>243</v>
      </c>
      <c r="E1698" s="23"/>
      <c r="F1698" s="23">
        <v>1698</v>
      </c>
      <c r="G1698" s="23">
        <v>29</v>
      </c>
    </row>
    <row r="1699" spans="1:7" x14ac:dyDescent="0.25">
      <c r="A1699" s="196">
        <v>1699</v>
      </c>
      <c r="B1699" s="197">
        <v>0.27240619070621802</v>
      </c>
      <c r="C1699" s="23"/>
      <c r="D1699" s="69" t="s">
        <v>243</v>
      </c>
      <c r="E1699" s="23"/>
      <c r="F1699" s="23">
        <v>1699</v>
      </c>
      <c r="G1699" s="23">
        <v>12</v>
      </c>
    </row>
    <row r="1700" spans="1:7" x14ac:dyDescent="0.25">
      <c r="A1700" s="196">
        <v>1700</v>
      </c>
      <c r="B1700" s="197">
        <v>0.28072315973489498</v>
      </c>
      <c r="C1700" s="23"/>
      <c r="D1700" s="69" t="s">
        <v>243</v>
      </c>
      <c r="E1700" s="23"/>
      <c r="F1700" s="23">
        <v>1700</v>
      </c>
      <c r="G1700" s="23">
        <v>5</v>
      </c>
    </row>
    <row r="1701" spans="1:7" x14ac:dyDescent="0.25">
      <c r="A1701" s="196">
        <v>1701</v>
      </c>
      <c r="B1701" s="197">
        <v>0.28072282277453298</v>
      </c>
      <c r="C1701" s="23"/>
      <c r="D1701" s="69" t="s">
        <v>243</v>
      </c>
      <c r="E1701" s="23"/>
      <c r="F1701" s="23">
        <v>1701</v>
      </c>
      <c r="G1701" s="23">
        <v>11</v>
      </c>
    </row>
    <row r="1702" spans="1:7" x14ac:dyDescent="0.25">
      <c r="A1702" s="196">
        <v>1702</v>
      </c>
      <c r="B1702" s="197">
        <v>0.28719123354992199</v>
      </c>
      <c r="C1702" s="23"/>
      <c r="D1702" s="69" t="s">
        <v>243</v>
      </c>
      <c r="E1702" s="23"/>
      <c r="F1702" s="23">
        <v>1702</v>
      </c>
      <c r="G1702" s="23">
        <v>14</v>
      </c>
    </row>
    <row r="1703" spans="1:7" x14ac:dyDescent="0.25">
      <c r="A1703" s="196">
        <v>1703</v>
      </c>
      <c r="B1703" s="197">
        <v>0.28719113696141002</v>
      </c>
      <c r="C1703" s="23"/>
      <c r="D1703" s="69" t="s">
        <v>243</v>
      </c>
      <c r="E1703" s="23"/>
      <c r="F1703" s="23">
        <v>1703</v>
      </c>
      <c r="G1703" s="23">
        <v>3</v>
      </c>
    </row>
    <row r="1704" spans="1:7" x14ac:dyDescent="0.25">
      <c r="A1704" s="196">
        <v>1704</v>
      </c>
      <c r="B1704" s="197">
        <v>0.29023974883590598</v>
      </c>
      <c r="C1704" s="23"/>
      <c r="D1704" s="69" t="s">
        <v>243</v>
      </c>
      <c r="E1704" s="23"/>
      <c r="F1704" s="23">
        <v>1704</v>
      </c>
      <c r="G1704" s="23">
        <v>30</v>
      </c>
    </row>
    <row r="1705" spans="1:7" x14ac:dyDescent="0.25">
      <c r="A1705" s="196">
        <v>1705</v>
      </c>
      <c r="B1705" s="197">
        <v>0.29023968293893199</v>
      </c>
      <c r="C1705" s="23"/>
      <c r="D1705" s="69" t="s">
        <v>243</v>
      </c>
      <c r="E1705" s="23"/>
      <c r="F1705" s="23">
        <v>1705</v>
      </c>
      <c r="G1705" s="23">
        <v>2</v>
      </c>
    </row>
    <row r="1706" spans="1:7" x14ac:dyDescent="0.25">
      <c r="A1706" s="196">
        <v>1706</v>
      </c>
      <c r="B1706" s="197">
        <v>0.107038210093349</v>
      </c>
      <c r="C1706" s="23"/>
      <c r="D1706" s="69" t="s">
        <v>243</v>
      </c>
      <c r="E1706" s="23"/>
      <c r="F1706" s="23">
        <v>1706</v>
      </c>
      <c r="G1706" s="23">
        <v>8</v>
      </c>
    </row>
    <row r="1707" spans="1:7" x14ac:dyDescent="0.25">
      <c r="A1707" s="196">
        <v>1707</v>
      </c>
      <c r="B1707" s="197">
        <v>0.11462830874009999</v>
      </c>
      <c r="C1707" s="23"/>
      <c r="D1707" s="69" t="s">
        <v>243</v>
      </c>
      <c r="E1707" s="23"/>
      <c r="F1707" s="23">
        <v>1707</v>
      </c>
      <c r="G1707" s="23">
        <v>16</v>
      </c>
    </row>
    <row r="1708" spans="1:7" x14ac:dyDescent="0.25">
      <c r="A1708" s="196">
        <v>1708</v>
      </c>
      <c r="B1708" s="197">
        <v>0.114628244998771</v>
      </c>
      <c r="C1708" s="23"/>
      <c r="D1708" s="69" t="s">
        <v>243</v>
      </c>
      <c r="E1708" s="23"/>
      <c r="F1708" s="23">
        <v>1708</v>
      </c>
      <c r="G1708" s="23">
        <v>14</v>
      </c>
    </row>
    <row r="1709" spans="1:7" x14ac:dyDescent="0.25">
      <c r="A1709" s="196">
        <v>1709</v>
      </c>
      <c r="B1709" s="197">
        <v>0.12914926590210801</v>
      </c>
      <c r="C1709" s="23"/>
      <c r="D1709" s="69" t="s">
        <v>243</v>
      </c>
      <c r="E1709" s="23"/>
      <c r="F1709" s="23">
        <v>1709</v>
      </c>
      <c r="G1709" s="23">
        <v>16</v>
      </c>
    </row>
    <row r="1710" spans="1:7" x14ac:dyDescent="0.25">
      <c r="A1710" s="196">
        <v>1710</v>
      </c>
      <c r="B1710" s="197">
        <v>0.49942544146295198</v>
      </c>
      <c r="C1710" s="23"/>
      <c r="D1710" s="69" t="s">
        <v>243</v>
      </c>
      <c r="E1710" s="23"/>
      <c r="F1710" s="23">
        <v>1710</v>
      </c>
      <c r="G1710" s="23">
        <v>14</v>
      </c>
    </row>
    <row r="1711" spans="1:7" x14ac:dyDescent="0.25">
      <c r="A1711" s="196">
        <v>1711</v>
      </c>
      <c r="B1711" s="197">
        <v>0.49942521982832599</v>
      </c>
      <c r="C1711" s="23"/>
      <c r="D1711" s="69" t="s">
        <v>243</v>
      </c>
      <c r="E1711" s="23"/>
      <c r="F1711" s="23">
        <v>1711</v>
      </c>
      <c r="G1711" s="23">
        <v>2</v>
      </c>
    </row>
    <row r="1712" spans="1:7" x14ac:dyDescent="0.25">
      <c r="A1712" s="196">
        <v>1712</v>
      </c>
      <c r="B1712" s="197">
        <v>0.50358180860331803</v>
      </c>
      <c r="C1712" s="23"/>
      <c r="D1712" s="69" t="s">
        <v>243</v>
      </c>
      <c r="E1712" s="23"/>
      <c r="F1712" s="23">
        <v>1712</v>
      </c>
      <c r="G1712" s="23">
        <v>17</v>
      </c>
    </row>
    <row r="1713" spans="1:7" x14ac:dyDescent="0.25">
      <c r="A1713" s="196">
        <v>1713</v>
      </c>
      <c r="B1713" s="197">
        <v>0.50357887226445197</v>
      </c>
      <c r="C1713" s="23"/>
      <c r="D1713" s="69" t="s">
        <v>243</v>
      </c>
      <c r="E1713" s="23"/>
      <c r="F1713" s="23">
        <v>1713</v>
      </c>
      <c r="G1713" s="23">
        <v>26</v>
      </c>
    </row>
    <row r="1714" spans="1:7" x14ac:dyDescent="0.25">
      <c r="A1714" s="196">
        <v>1714</v>
      </c>
      <c r="B1714" s="197">
        <v>0.50884453100234806</v>
      </c>
      <c r="C1714" s="23"/>
      <c r="D1714" s="69" t="s">
        <v>243</v>
      </c>
      <c r="E1714" s="23"/>
      <c r="F1714" s="23">
        <v>1714</v>
      </c>
      <c r="G1714" s="23">
        <v>15</v>
      </c>
    </row>
    <row r="1715" spans="1:7" x14ac:dyDescent="0.25">
      <c r="A1715" s="196">
        <v>1715</v>
      </c>
      <c r="B1715" s="197">
        <v>0.76536442835767604</v>
      </c>
      <c r="C1715" s="23"/>
      <c r="D1715" s="69" t="s">
        <v>243</v>
      </c>
      <c r="E1715" s="23"/>
      <c r="F1715" s="23">
        <v>1715</v>
      </c>
      <c r="G1715" s="23">
        <v>13</v>
      </c>
    </row>
    <row r="1716" spans="1:7" x14ac:dyDescent="0.25">
      <c r="A1716" s="196">
        <v>1716</v>
      </c>
      <c r="B1716" s="197">
        <v>0.765361429946116</v>
      </c>
      <c r="C1716" s="23"/>
      <c r="D1716" s="69" t="s">
        <v>243</v>
      </c>
      <c r="E1716" s="23"/>
      <c r="F1716" s="23">
        <v>1716</v>
      </c>
      <c r="G1716" s="23">
        <v>10</v>
      </c>
    </row>
    <row r="1717" spans="1:7" x14ac:dyDescent="0.25">
      <c r="A1717" s="196">
        <v>1717</v>
      </c>
      <c r="B1717" s="197">
        <v>0.78422293111738295</v>
      </c>
      <c r="C1717" s="23"/>
      <c r="D1717" s="69" t="s">
        <v>243</v>
      </c>
      <c r="E1717" s="23"/>
      <c r="F1717" s="23">
        <v>1717</v>
      </c>
      <c r="G1717" s="23">
        <v>10</v>
      </c>
    </row>
    <row r="1718" spans="1:7" x14ac:dyDescent="0.25">
      <c r="A1718" s="196">
        <v>1718</v>
      </c>
      <c r="B1718" s="197">
        <v>0.78421943592293897</v>
      </c>
      <c r="C1718" s="23"/>
      <c r="D1718" s="69" t="s">
        <v>243</v>
      </c>
      <c r="E1718" s="23"/>
      <c r="F1718" s="23">
        <v>1718</v>
      </c>
      <c r="G1718" s="23">
        <v>11</v>
      </c>
    </row>
    <row r="1719" spans="1:7" x14ac:dyDescent="0.25">
      <c r="A1719" s="196">
        <v>1719</v>
      </c>
      <c r="B1719" s="197">
        <v>0.78421498756112396</v>
      </c>
      <c r="C1719" s="23"/>
      <c r="D1719" s="69" t="s">
        <v>243</v>
      </c>
      <c r="E1719" s="23"/>
      <c r="F1719" s="23">
        <v>1719</v>
      </c>
      <c r="G1719" s="23">
        <v>14</v>
      </c>
    </row>
    <row r="1720" spans="1:7" x14ac:dyDescent="0.25">
      <c r="A1720" s="196">
        <v>1720</v>
      </c>
      <c r="B1720" s="197">
        <v>0.79114004719605602</v>
      </c>
      <c r="C1720" s="23"/>
      <c r="D1720" s="69" t="s">
        <v>243</v>
      </c>
      <c r="E1720" s="23"/>
      <c r="F1720" s="23">
        <v>1720</v>
      </c>
      <c r="G1720" s="23">
        <v>17</v>
      </c>
    </row>
    <row r="1721" spans="1:7" x14ac:dyDescent="0.25">
      <c r="A1721" s="196">
        <v>1721</v>
      </c>
      <c r="B1721" s="197">
        <v>0</v>
      </c>
      <c r="C1721" s="23"/>
      <c r="D1721" s="23" t="s">
        <v>244</v>
      </c>
      <c r="E1721" s="23"/>
      <c r="F1721" s="23">
        <v>1721</v>
      </c>
      <c r="G1721" s="23">
        <v>5</v>
      </c>
    </row>
    <row r="1722" spans="1:7" x14ac:dyDescent="0.25">
      <c r="A1722" s="196">
        <v>1722</v>
      </c>
      <c r="B1722" s="197">
        <v>0</v>
      </c>
      <c r="C1722" s="23"/>
      <c r="D1722" s="23" t="s">
        <v>244</v>
      </c>
      <c r="E1722" s="23"/>
      <c r="F1722" s="23">
        <v>1722</v>
      </c>
      <c r="G1722" s="23">
        <v>5</v>
      </c>
    </row>
    <row r="1723" spans="1:7" x14ac:dyDescent="0.25">
      <c r="A1723" s="196">
        <v>1723</v>
      </c>
      <c r="B1723" s="197">
        <v>0</v>
      </c>
      <c r="C1723" s="23"/>
      <c r="D1723" s="23" t="s">
        <v>244</v>
      </c>
      <c r="E1723" s="23"/>
      <c r="F1723" s="23">
        <v>1723</v>
      </c>
      <c r="G1723" s="23">
        <v>5</v>
      </c>
    </row>
    <row r="1724" spans="1:7" x14ac:dyDescent="0.25">
      <c r="A1724" s="196">
        <v>1724</v>
      </c>
      <c r="B1724" s="197">
        <v>0</v>
      </c>
      <c r="C1724" s="23"/>
      <c r="D1724" s="23" t="s">
        <v>244</v>
      </c>
      <c r="E1724" s="23"/>
      <c r="F1724" s="23">
        <v>1724</v>
      </c>
      <c r="G1724" s="23">
        <v>5</v>
      </c>
    </row>
    <row r="1725" spans="1:7" x14ac:dyDescent="0.25">
      <c r="A1725" s="196">
        <v>1725</v>
      </c>
      <c r="B1725" s="197">
        <v>0.18398197489731999</v>
      </c>
      <c r="C1725" s="23"/>
      <c r="D1725" s="69" t="s">
        <v>243</v>
      </c>
      <c r="E1725" s="23"/>
      <c r="F1725" s="23">
        <v>1725</v>
      </c>
      <c r="G1725" s="23">
        <v>34</v>
      </c>
    </row>
    <row r="1726" spans="1:7" x14ac:dyDescent="0.25">
      <c r="A1726" s="196">
        <v>1726</v>
      </c>
      <c r="B1726" s="197">
        <v>0.18398187629230101</v>
      </c>
      <c r="C1726" s="23"/>
      <c r="D1726" s="69" t="s">
        <v>243</v>
      </c>
      <c r="E1726" s="23"/>
      <c r="F1726" s="23">
        <v>1726</v>
      </c>
      <c r="G1726" s="23">
        <v>8</v>
      </c>
    </row>
    <row r="1727" spans="1:7" x14ac:dyDescent="0.25">
      <c r="A1727" s="196">
        <v>1727</v>
      </c>
      <c r="B1727" s="197">
        <v>0.33922627495996899</v>
      </c>
      <c r="C1727" s="23"/>
      <c r="D1727" s="69" t="s">
        <v>243</v>
      </c>
      <c r="E1727" s="23"/>
      <c r="F1727" s="23">
        <v>1727</v>
      </c>
      <c r="G1727" s="23">
        <v>8</v>
      </c>
    </row>
    <row r="1728" spans="1:7" x14ac:dyDescent="0.25">
      <c r="A1728" s="196">
        <v>1728</v>
      </c>
      <c r="B1728" s="197">
        <v>0.34569469419936999</v>
      </c>
      <c r="C1728" s="23"/>
      <c r="D1728" s="69" t="s">
        <v>243</v>
      </c>
      <c r="E1728" s="23"/>
      <c r="F1728" s="23">
        <v>1728</v>
      </c>
      <c r="G1728" s="23">
        <v>10</v>
      </c>
    </row>
    <row r="1729" spans="1:7" x14ac:dyDescent="0.25">
      <c r="A1729" s="196">
        <v>1729</v>
      </c>
      <c r="B1729" s="197">
        <v>0.35262519706961998</v>
      </c>
      <c r="C1729" s="23"/>
      <c r="D1729" s="69" t="s">
        <v>243</v>
      </c>
      <c r="E1729" s="23"/>
      <c r="F1729" s="23">
        <v>1729</v>
      </c>
      <c r="G1729" s="23">
        <v>9</v>
      </c>
    </row>
    <row r="1730" spans="1:7" x14ac:dyDescent="0.25">
      <c r="A1730" s="196">
        <v>1730</v>
      </c>
      <c r="B1730" s="197">
        <v>0.36417656190637698</v>
      </c>
      <c r="C1730" s="23"/>
      <c r="D1730" s="69" t="s">
        <v>243</v>
      </c>
      <c r="E1730" s="23"/>
      <c r="F1730" s="23">
        <v>1730</v>
      </c>
      <c r="G1730" s="23">
        <v>4</v>
      </c>
    </row>
    <row r="1731" spans="1:7" x14ac:dyDescent="0.25">
      <c r="A1731" s="196">
        <v>1731</v>
      </c>
      <c r="B1731" s="197">
        <v>0.41351478800402702</v>
      </c>
      <c r="C1731" s="23"/>
      <c r="D1731" s="69" t="s">
        <v>243</v>
      </c>
      <c r="E1731" s="23"/>
      <c r="F1731" s="23">
        <v>1731</v>
      </c>
      <c r="G1731" s="23">
        <v>29</v>
      </c>
    </row>
    <row r="1732" spans="1:7" x14ac:dyDescent="0.25">
      <c r="A1732" s="196">
        <v>1732</v>
      </c>
      <c r="B1732" s="197">
        <v>0.41739499109179601</v>
      </c>
      <c r="C1732" s="23"/>
      <c r="D1732" s="69" t="s">
        <v>243</v>
      </c>
      <c r="E1732" s="23"/>
      <c r="F1732" s="23">
        <v>1732</v>
      </c>
      <c r="G1732" s="23">
        <v>15</v>
      </c>
    </row>
    <row r="1733" spans="1:7" x14ac:dyDescent="0.25">
      <c r="A1733" s="196">
        <v>1733</v>
      </c>
      <c r="B1733" s="197">
        <v>0.42155284721021302</v>
      </c>
      <c r="C1733" s="23"/>
      <c r="D1733" s="69" t="s">
        <v>243</v>
      </c>
      <c r="E1733" s="23"/>
      <c r="F1733" s="23">
        <v>1733</v>
      </c>
      <c r="G1733" s="23">
        <v>9</v>
      </c>
    </row>
    <row r="1734" spans="1:7" x14ac:dyDescent="0.25">
      <c r="A1734" s="196">
        <v>1734</v>
      </c>
      <c r="B1734" s="197">
        <v>0.71471969574015703</v>
      </c>
      <c r="C1734" s="23"/>
      <c r="D1734" s="69" t="s">
        <v>243</v>
      </c>
      <c r="E1734" s="23"/>
      <c r="F1734" s="23">
        <v>1734</v>
      </c>
      <c r="G1734" s="23">
        <v>10</v>
      </c>
    </row>
    <row r="1735" spans="1:7" x14ac:dyDescent="0.25">
      <c r="A1735" s="196">
        <v>1735</v>
      </c>
      <c r="B1735" s="197">
        <v>0.71702663738751204</v>
      </c>
      <c r="C1735" s="23"/>
      <c r="D1735" s="69" t="s">
        <v>243</v>
      </c>
      <c r="E1735" s="23"/>
      <c r="F1735" s="23">
        <v>1735</v>
      </c>
      <c r="G1735" s="23">
        <v>13</v>
      </c>
    </row>
    <row r="1736" spans="1:7" x14ac:dyDescent="0.25">
      <c r="A1736" s="196">
        <v>1736</v>
      </c>
      <c r="B1736" s="197">
        <v>0.71702509628228706</v>
      </c>
      <c r="C1736" s="23"/>
      <c r="D1736" s="69" t="s">
        <v>243</v>
      </c>
      <c r="E1736" s="23"/>
      <c r="F1736" s="23">
        <v>1736</v>
      </c>
      <c r="G1736" s="23">
        <v>6</v>
      </c>
    </row>
    <row r="1737" spans="1:7" x14ac:dyDescent="0.25">
      <c r="A1737" s="196">
        <v>1737</v>
      </c>
      <c r="B1737" s="197">
        <v>0.72395378924627996</v>
      </c>
      <c r="C1737" s="23"/>
      <c r="D1737" s="69" t="s">
        <v>243</v>
      </c>
      <c r="E1737" s="23"/>
      <c r="F1737" s="23">
        <v>1737</v>
      </c>
      <c r="G1737" s="23">
        <v>8</v>
      </c>
    </row>
    <row r="1738" spans="1:7" x14ac:dyDescent="0.25">
      <c r="A1738" s="196">
        <v>1738</v>
      </c>
      <c r="B1738" s="197">
        <v>0.72395168717265301</v>
      </c>
      <c r="C1738" s="23"/>
      <c r="D1738" s="69" t="s">
        <v>243</v>
      </c>
      <c r="E1738" s="23"/>
      <c r="F1738" s="23">
        <v>1738</v>
      </c>
      <c r="G1738" s="23">
        <v>8</v>
      </c>
    </row>
    <row r="1739" spans="1:7" x14ac:dyDescent="0.25">
      <c r="A1739" s="196">
        <v>1739</v>
      </c>
      <c r="B1739" s="197">
        <v>0.76310704834981502</v>
      </c>
      <c r="C1739" s="23"/>
      <c r="D1739" s="69" t="s">
        <v>243</v>
      </c>
      <c r="E1739" s="23"/>
      <c r="F1739" s="23">
        <v>1739</v>
      </c>
      <c r="G1739" s="23">
        <v>27</v>
      </c>
    </row>
    <row r="1740" spans="1:7" x14ac:dyDescent="0.25">
      <c r="A1740" s="196">
        <v>1740</v>
      </c>
      <c r="B1740" s="197">
        <v>1.56047259897457</v>
      </c>
      <c r="C1740" s="23"/>
      <c r="D1740" s="69" t="s">
        <v>243</v>
      </c>
      <c r="E1740" s="23"/>
      <c r="F1740" s="23">
        <v>1740</v>
      </c>
      <c r="G1740" s="23">
        <v>12</v>
      </c>
    </row>
    <row r="1741" spans="1:7" x14ac:dyDescent="0.25">
      <c r="A1741" s="196">
        <v>1741</v>
      </c>
      <c r="B1741" s="197">
        <v>1.56875326510084</v>
      </c>
      <c r="C1741" s="23"/>
      <c r="D1741" s="69" t="s">
        <v>243</v>
      </c>
      <c r="E1741" s="23"/>
      <c r="F1741" s="23">
        <v>1741</v>
      </c>
      <c r="G1741" s="23">
        <v>29</v>
      </c>
    </row>
    <row r="1742" spans="1:7" x14ac:dyDescent="0.25">
      <c r="A1742" s="196">
        <v>1742</v>
      </c>
      <c r="B1742" s="197">
        <v>1.5687189047979599</v>
      </c>
      <c r="C1742" s="23"/>
      <c r="D1742" s="69" t="s">
        <v>243</v>
      </c>
      <c r="E1742" s="23"/>
      <c r="F1742" s="23">
        <v>1742</v>
      </c>
      <c r="G1742" s="23">
        <v>10</v>
      </c>
    </row>
    <row r="1743" spans="1:7" x14ac:dyDescent="0.25">
      <c r="A1743" s="196">
        <v>1743</v>
      </c>
      <c r="B1743" s="197">
        <v>1.5686995230765901</v>
      </c>
      <c r="C1743" s="23"/>
      <c r="D1743" s="69" t="s">
        <v>243</v>
      </c>
      <c r="E1743" s="23"/>
      <c r="F1743" s="23">
        <v>1743</v>
      </c>
      <c r="G1743" s="23">
        <v>6</v>
      </c>
    </row>
    <row r="1744" spans="1:7" x14ac:dyDescent="0.25">
      <c r="A1744" s="196">
        <v>1744</v>
      </c>
      <c r="B1744" s="197">
        <v>0.117629906312248</v>
      </c>
      <c r="C1744" s="23"/>
      <c r="D1744" s="69" t="s">
        <v>243</v>
      </c>
      <c r="E1744" s="23"/>
      <c r="F1744" s="23">
        <v>1744</v>
      </c>
      <c r="G1744" s="23">
        <v>6</v>
      </c>
    </row>
    <row r="1745" spans="1:7" x14ac:dyDescent="0.25">
      <c r="A1745" s="196">
        <v>1745</v>
      </c>
      <c r="B1745" s="197">
        <v>0.27986406155784399</v>
      </c>
      <c r="C1745" s="23"/>
      <c r="D1745" s="69" t="s">
        <v>243</v>
      </c>
      <c r="E1745" s="23"/>
      <c r="F1745" s="23">
        <v>1745</v>
      </c>
      <c r="G1745" s="23">
        <v>16</v>
      </c>
    </row>
    <row r="1746" spans="1:7" x14ac:dyDescent="0.25">
      <c r="A1746" s="196">
        <v>1746</v>
      </c>
      <c r="B1746" s="197">
        <v>0.289567137241177</v>
      </c>
      <c r="C1746" s="23"/>
      <c r="D1746" s="69" t="s">
        <v>243</v>
      </c>
      <c r="E1746" s="23"/>
      <c r="F1746" s="23">
        <v>1746</v>
      </c>
      <c r="G1746" s="23">
        <v>10</v>
      </c>
    </row>
    <row r="1747" spans="1:7" x14ac:dyDescent="0.25">
      <c r="A1747" s="196">
        <v>1747</v>
      </c>
      <c r="B1747" s="197">
        <v>0.297847016822746</v>
      </c>
      <c r="C1747" s="23"/>
      <c r="D1747" s="69" t="s">
        <v>243</v>
      </c>
      <c r="E1747" s="23"/>
      <c r="F1747" s="23">
        <v>1747</v>
      </c>
      <c r="G1747" s="23">
        <v>10</v>
      </c>
    </row>
    <row r="1748" spans="1:7" x14ac:dyDescent="0.25">
      <c r="A1748" s="196">
        <v>1748</v>
      </c>
      <c r="B1748" s="197">
        <v>0.29784666812113603</v>
      </c>
      <c r="C1748" s="23"/>
      <c r="D1748" s="69" t="s">
        <v>243</v>
      </c>
      <c r="E1748" s="23"/>
      <c r="F1748" s="23">
        <v>1748</v>
      </c>
      <c r="G1748" s="23">
        <v>10</v>
      </c>
    </row>
    <row r="1749" spans="1:7" x14ac:dyDescent="0.25">
      <c r="A1749" s="196">
        <v>1749</v>
      </c>
      <c r="B1749" s="197">
        <v>0.297846563510892</v>
      </c>
      <c r="C1749" s="23"/>
      <c r="D1749" s="69" t="s">
        <v>243</v>
      </c>
      <c r="E1749" s="23"/>
      <c r="F1749" s="23">
        <v>1749</v>
      </c>
      <c r="G1749" s="23">
        <v>3</v>
      </c>
    </row>
    <row r="1750" spans="1:7" x14ac:dyDescent="0.25">
      <c r="A1750" s="196">
        <v>1750</v>
      </c>
      <c r="B1750" s="197">
        <v>0.29784642403073702</v>
      </c>
      <c r="C1750" s="23"/>
      <c r="D1750" s="69" t="s">
        <v>243</v>
      </c>
      <c r="E1750" s="23"/>
      <c r="F1750" s="23">
        <v>1750</v>
      </c>
      <c r="G1750" s="23">
        <v>4</v>
      </c>
    </row>
    <row r="1751" spans="1:7" x14ac:dyDescent="0.25">
      <c r="A1751" s="196">
        <v>1751</v>
      </c>
      <c r="B1751" s="197">
        <v>0.29784572663289799</v>
      </c>
      <c r="C1751" s="23"/>
      <c r="D1751" s="69" t="s">
        <v>243</v>
      </c>
      <c r="E1751" s="23"/>
      <c r="F1751" s="23">
        <v>1751</v>
      </c>
      <c r="G1751" s="23">
        <v>20</v>
      </c>
    </row>
    <row r="1752" spans="1:7" x14ac:dyDescent="0.25">
      <c r="A1752" s="196">
        <v>1752</v>
      </c>
      <c r="B1752" s="197">
        <v>0.41843654658367602</v>
      </c>
      <c r="C1752" s="23"/>
      <c r="D1752" s="69" t="s">
        <v>243</v>
      </c>
      <c r="E1752" s="23"/>
      <c r="F1752" s="23">
        <v>1752</v>
      </c>
      <c r="G1752" s="23">
        <v>44</v>
      </c>
    </row>
    <row r="1753" spans="1:7" x14ac:dyDescent="0.25">
      <c r="A1753" s="196">
        <v>1753</v>
      </c>
      <c r="B1753" s="197">
        <v>0.41843469192085497</v>
      </c>
      <c r="C1753" s="23"/>
      <c r="D1753" s="69" t="s">
        <v>243</v>
      </c>
      <c r="E1753" s="23"/>
      <c r="F1753" s="23">
        <v>1753</v>
      </c>
      <c r="G1753" s="23">
        <v>25</v>
      </c>
    </row>
    <row r="1754" spans="1:7" x14ac:dyDescent="0.25">
      <c r="A1754" s="196">
        <v>1754</v>
      </c>
      <c r="B1754" s="197">
        <v>0.44519358363685702</v>
      </c>
      <c r="C1754" s="23"/>
      <c r="D1754" s="69" t="s">
        <v>243</v>
      </c>
      <c r="E1754" s="23"/>
      <c r="F1754" s="23">
        <v>1754</v>
      </c>
      <c r="G1754" s="23">
        <v>16</v>
      </c>
    </row>
    <row r="1755" spans="1:7" x14ac:dyDescent="0.25">
      <c r="A1755" s="196">
        <v>1755</v>
      </c>
      <c r="B1755" s="197">
        <v>0.447962884282054</v>
      </c>
      <c r="C1755" s="23"/>
      <c r="D1755" s="69" t="s">
        <v>243</v>
      </c>
      <c r="E1755" s="23"/>
      <c r="F1755" s="23">
        <v>1755</v>
      </c>
      <c r="G1755" s="23">
        <v>35</v>
      </c>
    </row>
    <row r="1756" spans="1:7" x14ac:dyDescent="0.25">
      <c r="A1756" s="196">
        <v>1756</v>
      </c>
      <c r="B1756" s="197">
        <v>0.44796115367421602</v>
      </c>
      <c r="C1756" s="23"/>
      <c r="D1756" s="69" t="s">
        <v>243</v>
      </c>
      <c r="E1756" s="23"/>
      <c r="F1756" s="23">
        <v>1756</v>
      </c>
      <c r="G1756" s="23">
        <v>20</v>
      </c>
    </row>
    <row r="1757" spans="1:7" x14ac:dyDescent="0.25">
      <c r="A1757" s="196">
        <v>1757</v>
      </c>
      <c r="B1757" s="197">
        <v>1.7215430319213701E-2</v>
      </c>
      <c r="C1757" s="23"/>
      <c r="D1757" s="69" t="s">
        <v>243</v>
      </c>
      <c r="E1757" s="23"/>
      <c r="F1757" s="23">
        <v>1757</v>
      </c>
      <c r="G1757" s="23">
        <v>9</v>
      </c>
    </row>
    <row r="1758" spans="1:7" x14ac:dyDescent="0.25">
      <c r="A1758" s="196">
        <v>1758</v>
      </c>
      <c r="B1758" s="197">
        <v>1.7215429842419201E-2</v>
      </c>
      <c r="C1758" s="23"/>
      <c r="D1758" s="69" t="s">
        <v>243</v>
      </c>
      <c r="E1758" s="23"/>
      <c r="F1758" s="23">
        <v>1758</v>
      </c>
      <c r="G1758" s="23">
        <v>5</v>
      </c>
    </row>
    <row r="1759" spans="1:7" x14ac:dyDescent="0.25">
      <c r="A1759" s="196">
        <v>1759</v>
      </c>
      <c r="B1759" s="197">
        <v>1.7215429174906899E-2</v>
      </c>
      <c r="C1759" s="23"/>
      <c r="D1759" s="69" t="s">
        <v>243</v>
      </c>
      <c r="E1759" s="23"/>
      <c r="F1759" s="23">
        <v>1759</v>
      </c>
      <c r="G1759" s="23">
        <v>7</v>
      </c>
    </row>
    <row r="1760" spans="1:7" x14ac:dyDescent="0.25">
      <c r="A1760" s="196">
        <v>1760</v>
      </c>
      <c r="B1760" s="197">
        <v>2.3425677225464101E-2</v>
      </c>
      <c r="C1760" s="23"/>
      <c r="D1760" s="69" t="s">
        <v>243</v>
      </c>
      <c r="E1760" s="23"/>
      <c r="F1760" s="23">
        <v>1760</v>
      </c>
      <c r="G1760" s="23">
        <v>17</v>
      </c>
    </row>
    <row r="1761" spans="1:7" x14ac:dyDescent="0.25">
      <c r="A1761" s="196">
        <v>1761</v>
      </c>
      <c r="B1761" s="197">
        <v>2.34256761608653E-2</v>
      </c>
      <c r="C1761" s="23"/>
      <c r="D1761" s="69" t="s">
        <v>243</v>
      </c>
      <c r="E1761" s="23"/>
      <c r="F1761" s="23">
        <v>1761</v>
      </c>
      <c r="G1761" s="23">
        <v>6</v>
      </c>
    </row>
    <row r="1762" spans="1:7" x14ac:dyDescent="0.25">
      <c r="A1762" s="196">
        <v>1762</v>
      </c>
      <c r="B1762" s="197">
        <v>2.3425673854234899E-2</v>
      </c>
      <c r="C1762" s="23"/>
      <c r="D1762" s="69" t="s">
        <v>243</v>
      </c>
      <c r="E1762" s="23"/>
      <c r="F1762" s="23">
        <v>1762</v>
      </c>
      <c r="G1762" s="23">
        <v>13</v>
      </c>
    </row>
    <row r="1763" spans="1:7" x14ac:dyDescent="0.25">
      <c r="A1763" s="196">
        <v>1763</v>
      </c>
      <c r="B1763" s="197">
        <v>0.126158119974284</v>
      </c>
      <c r="C1763" s="23"/>
      <c r="D1763" s="69" t="s">
        <v>243</v>
      </c>
      <c r="E1763" s="23"/>
      <c r="F1763" s="23">
        <v>1763</v>
      </c>
      <c r="G1763" s="23">
        <v>43</v>
      </c>
    </row>
    <row r="1764" spans="1:7" x14ac:dyDescent="0.25">
      <c r="A1764" s="196">
        <v>1764</v>
      </c>
      <c r="B1764" s="197">
        <v>0.144123404480446</v>
      </c>
      <c r="C1764" s="23"/>
      <c r="D1764" s="69" t="s">
        <v>243</v>
      </c>
      <c r="E1764" s="23"/>
      <c r="F1764" s="23">
        <v>1764</v>
      </c>
      <c r="G1764" s="23">
        <v>17</v>
      </c>
    </row>
    <row r="1765" spans="1:7" x14ac:dyDescent="0.25">
      <c r="A1765" s="196">
        <v>1765</v>
      </c>
      <c r="B1765" s="197">
        <v>0.151978602481499</v>
      </c>
      <c r="C1765" s="23"/>
      <c r="D1765" s="69" t="s">
        <v>243</v>
      </c>
      <c r="E1765" s="23"/>
      <c r="F1765" s="23">
        <v>1765</v>
      </c>
      <c r="G1765" s="23">
        <v>5</v>
      </c>
    </row>
    <row r="1766" spans="1:7" x14ac:dyDescent="0.25">
      <c r="A1766" s="196">
        <v>1766</v>
      </c>
      <c r="B1766" s="197">
        <v>0.15613720512953599</v>
      </c>
      <c r="C1766" s="23"/>
      <c r="D1766" s="69" t="s">
        <v>243</v>
      </c>
      <c r="E1766" s="23"/>
      <c r="F1766" s="23">
        <v>1766</v>
      </c>
      <c r="G1766" s="23">
        <v>6</v>
      </c>
    </row>
    <row r="1767" spans="1:7" x14ac:dyDescent="0.25">
      <c r="A1767" s="196">
        <v>1767</v>
      </c>
      <c r="B1767" s="197">
        <v>0.15613715290134</v>
      </c>
      <c r="C1767" s="23"/>
      <c r="D1767" s="69" t="s">
        <v>243</v>
      </c>
      <c r="E1767" s="23"/>
      <c r="F1767" s="23">
        <v>1767</v>
      </c>
      <c r="G1767" s="23">
        <v>6</v>
      </c>
    </row>
    <row r="1768" spans="1:7" x14ac:dyDescent="0.25">
      <c r="A1768" s="196">
        <v>1768</v>
      </c>
      <c r="B1768" s="197">
        <v>0.137843899998324</v>
      </c>
      <c r="C1768" s="23"/>
      <c r="D1768" s="69" t="s">
        <v>243</v>
      </c>
      <c r="E1768" s="23"/>
      <c r="F1768" s="23">
        <v>1768</v>
      </c>
      <c r="G1768" s="23">
        <v>19</v>
      </c>
    </row>
    <row r="1769" spans="1:7" x14ac:dyDescent="0.25">
      <c r="A1769" s="196">
        <v>1769</v>
      </c>
      <c r="B1769" s="197">
        <v>0.16615936418558699</v>
      </c>
      <c r="C1769" s="23"/>
      <c r="D1769" s="69" t="s">
        <v>243</v>
      </c>
      <c r="E1769" s="23"/>
      <c r="F1769" s="23">
        <v>1769</v>
      </c>
      <c r="G1769" s="23">
        <v>30</v>
      </c>
    </row>
    <row r="1770" spans="1:7" x14ac:dyDescent="0.25">
      <c r="A1770" s="196">
        <v>1770</v>
      </c>
      <c r="B1770" s="197">
        <v>0.171242039428186</v>
      </c>
      <c r="C1770" s="23"/>
      <c r="D1770" s="69" t="s">
        <v>243</v>
      </c>
      <c r="E1770" s="23"/>
      <c r="F1770" s="23">
        <v>1770</v>
      </c>
      <c r="G1770" s="23">
        <v>10</v>
      </c>
    </row>
    <row r="1771" spans="1:7" x14ac:dyDescent="0.25">
      <c r="A1771" s="196">
        <v>1771</v>
      </c>
      <c r="B1771" s="197">
        <v>0.18048340651845499</v>
      </c>
      <c r="C1771" s="23"/>
      <c r="D1771" s="69" t="s">
        <v>243</v>
      </c>
      <c r="E1771" s="23"/>
      <c r="F1771" s="23">
        <v>1771</v>
      </c>
      <c r="G1771" s="23">
        <v>4</v>
      </c>
    </row>
    <row r="1772" spans="1:7" x14ac:dyDescent="0.25">
      <c r="A1772" s="196">
        <v>1772</v>
      </c>
      <c r="B1772" s="197">
        <v>0.15978844660607</v>
      </c>
      <c r="C1772" s="23"/>
      <c r="D1772" s="69" t="s">
        <v>243</v>
      </c>
      <c r="E1772" s="23"/>
      <c r="F1772" s="23">
        <v>1772</v>
      </c>
      <c r="G1772" s="23">
        <v>14</v>
      </c>
    </row>
    <row r="1773" spans="1:7" x14ac:dyDescent="0.25">
      <c r="A1773" s="196">
        <v>1773</v>
      </c>
      <c r="B1773" s="197">
        <v>0.15978800787717301</v>
      </c>
      <c r="C1773" s="23"/>
      <c r="D1773" s="69" t="s">
        <v>243</v>
      </c>
      <c r="E1773" s="23"/>
      <c r="F1773" s="23">
        <v>1773</v>
      </c>
      <c r="G1773" s="23">
        <v>48</v>
      </c>
    </row>
    <row r="1774" spans="1:7" x14ac:dyDescent="0.25">
      <c r="A1774" s="196">
        <v>1774</v>
      </c>
      <c r="B1774" s="197">
        <v>-1.7448064099826001E-2</v>
      </c>
      <c r="C1774" s="23"/>
      <c r="D1774" s="69" t="s">
        <v>243</v>
      </c>
      <c r="E1774" s="23"/>
      <c r="F1774" s="23">
        <v>1774</v>
      </c>
      <c r="G1774" s="23">
        <v>21</v>
      </c>
    </row>
    <row r="1775" spans="1:7" x14ac:dyDescent="0.25">
      <c r="A1775" s="196">
        <v>1775</v>
      </c>
      <c r="B1775" s="197">
        <v>-3.6473988768358002E-3</v>
      </c>
      <c r="C1775" s="23"/>
      <c r="D1775" s="69" t="s">
        <v>243</v>
      </c>
      <c r="E1775" s="23"/>
      <c r="F1775" s="23">
        <v>1775</v>
      </c>
      <c r="G1775" s="23">
        <v>8</v>
      </c>
    </row>
    <row r="1776" spans="1:7" x14ac:dyDescent="0.25">
      <c r="A1776" s="196">
        <v>1776</v>
      </c>
      <c r="B1776" s="197">
        <v>4.2078904701337797E-3</v>
      </c>
      <c r="C1776" s="23"/>
      <c r="D1776" s="69" t="s">
        <v>243</v>
      </c>
      <c r="E1776" s="23"/>
      <c r="F1776" s="23">
        <v>1776</v>
      </c>
      <c r="G1776" s="23">
        <v>18</v>
      </c>
    </row>
    <row r="1777" spans="1:7" x14ac:dyDescent="0.25">
      <c r="A1777" s="196">
        <v>1777</v>
      </c>
      <c r="B1777" s="197">
        <v>-0.12394967654359799</v>
      </c>
      <c r="C1777" s="23"/>
      <c r="D1777" s="69" t="s">
        <v>243</v>
      </c>
      <c r="E1777" s="23"/>
      <c r="F1777" s="23">
        <v>1777</v>
      </c>
      <c r="G1777" s="23">
        <v>9</v>
      </c>
    </row>
    <row r="1778" spans="1:7" x14ac:dyDescent="0.25">
      <c r="A1778" s="196">
        <v>1778</v>
      </c>
      <c r="B1778" s="197">
        <v>-0.12394987486657499</v>
      </c>
      <c r="C1778" s="23"/>
      <c r="D1778" s="69" t="s">
        <v>243</v>
      </c>
      <c r="E1778" s="23"/>
      <c r="F1778" s="23">
        <v>1778</v>
      </c>
      <c r="G1778" s="23">
        <v>37</v>
      </c>
    </row>
    <row r="1779" spans="1:7" x14ac:dyDescent="0.25">
      <c r="A1779" s="196">
        <v>1779</v>
      </c>
      <c r="B1779" s="197">
        <v>-4.8408853467702399E-2</v>
      </c>
      <c r="C1779" s="23"/>
      <c r="D1779" s="69" t="s">
        <v>243</v>
      </c>
      <c r="E1779" s="23"/>
      <c r="F1779" s="23">
        <v>1779</v>
      </c>
      <c r="G1779" s="23">
        <v>19</v>
      </c>
    </row>
    <row r="1780" spans="1:7" x14ac:dyDescent="0.25">
      <c r="A1780" s="196">
        <v>1780</v>
      </c>
      <c r="B1780" s="197">
        <v>-4.8408855013125203E-2</v>
      </c>
      <c r="C1780" s="23"/>
      <c r="D1780" s="69" t="s">
        <v>243</v>
      </c>
      <c r="E1780" s="23"/>
      <c r="F1780" s="23">
        <v>1780</v>
      </c>
      <c r="G1780" s="23">
        <v>2</v>
      </c>
    </row>
    <row r="1781" spans="1:7" x14ac:dyDescent="0.25">
      <c r="A1781" s="196">
        <v>1781</v>
      </c>
      <c r="B1781" s="197">
        <v>-4.5636410661839898E-2</v>
      </c>
      <c r="C1781" s="23"/>
      <c r="D1781" s="69" t="s">
        <v>243</v>
      </c>
      <c r="E1781" s="23"/>
      <c r="F1781" s="23">
        <v>1781</v>
      </c>
      <c r="G1781" s="23">
        <v>33</v>
      </c>
    </row>
    <row r="1782" spans="1:7" x14ac:dyDescent="0.25">
      <c r="A1782" s="196">
        <v>1782</v>
      </c>
      <c r="B1782" s="197">
        <v>-0.13714714268085901</v>
      </c>
      <c r="C1782" s="23"/>
      <c r="D1782" s="69" t="s">
        <v>243</v>
      </c>
      <c r="E1782" s="23"/>
      <c r="F1782" s="23">
        <v>1782</v>
      </c>
      <c r="G1782" s="23">
        <v>20</v>
      </c>
    </row>
    <row r="1783" spans="1:7" x14ac:dyDescent="0.25">
      <c r="A1783" s="196">
        <v>1783</v>
      </c>
      <c r="B1783" s="197">
        <v>-0.125133155663886</v>
      </c>
      <c r="C1783" s="23"/>
      <c r="D1783" s="69" t="s">
        <v>243</v>
      </c>
      <c r="E1783" s="23"/>
      <c r="F1783" s="23">
        <v>1783</v>
      </c>
      <c r="G1783" s="23">
        <v>11</v>
      </c>
    </row>
    <row r="1784" spans="1:7" x14ac:dyDescent="0.25">
      <c r="A1784" s="196">
        <v>1784</v>
      </c>
      <c r="B1784" s="197">
        <v>-0.12513323768283199</v>
      </c>
      <c r="C1784" s="23"/>
      <c r="D1784" s="69" t="s">
        <v>243</v>
      </c>
      <c r="E1784" s="23"/>
      <c r="F1784" s="23">
        <v>1784</v>
      </c>
      <c r="G1784" s="23">
        <v>15</v>
      </c>
    </row>
    <row r="1785" spans="1:7" x14ac:dyDescent="0.25">
      <c r="A1785" s="196">
        <v>1785</v>
      </c>
      <c r="B1785" s="197">
        <v>-0.125133308766049</v>
      </c>
      <c r="C1785" s="23"/>
      <c r="D1785" s="69" t="s">
        <v>243</v>
      </c>
      <c r="E1785" s="23"/>
      <c r="F1785" s="23">
        <v>1785</v>
      </c>
      <c r="G1785" s="23">
        <v>13</v>
      </c>
    </row>
    <row r="1786" spans="1:7" x14ac:dyDescent="0.25">
      <c r="A1786" s="196">
        <v>1786</v>
      </c>
      <c r="B1786" s="197">
        <v>1.22866867870461E-2</v>
      </c>
      <c r="C1786" s="23"/>
      <c r="D1786" s="69" t="s">
        <v>243</v>
      </c>
      <c r="E1786" s="23"/>
      <c r="F1786" s="23">
        <v>1786</v>
      </c>
      <c r="G1786" s="23">
        <v>17</v>
      </c>
    </row>
    <row r="1787" spans="1:7" x14ac:dyDescent="0.25">
      <c r="A1787" s="196">
        <v>1787</v>
      </c>
      <c r="B1787" s="197">
        <v>2.6149165891596399E-2</v>
      </c>
      <c r="C1787" s="23"/>
      <c r="D1787" s="69" t="s">
        <v>243</v>
      </c>
      <c r="E1787" s="23"/>
      <c r="F1787" s="23">
        <v>1787</v>
      </c>
      <c r="G1787" s="23">
        <v>8</v>
      </c>
    </row>
    <row r="1788" spans="1:7" x14ac:dyDescent="0.25">
      <c r="A1788" s="196">
        <v>1788</v>
      </c>
      <c r="B1788" s="197">
        <v>4.3564131744504103E-2</v>
      </c>
      <c r="C1788" s="23"/>
      <c r="D1788" s="69" t="s">
        <v>243</v>
      </c>
      <c r="E1788" s="23"/>
      <c r="F1788" s="23">
        <v>1788</v>
      </c>
      <c r="G1788" s="23">
        <v>9</v>
      </c>
    </row>
    <row r="1789" spans="1:7" x14ac:dyDescent="0.25">
      <c r="A1789" s="196">
        <v>1789</v>
      </c>
      <c r="B1789" s="197">
        <v>4.3564126134272699E-2</v>
      </c>
      <c r="C1789" s="23"/>
      <c r="D1789" s="69" t="s">
        <v>243</v>
      </c>
      <c r="E1789" s="23"/>
      <c r="F1789" s="23">
        <v>1789</v>
      </c>
      <c r="G1789" s="23">
        <v>9</v>
      </c>
    </row>
    <row r="1790" spans="1:7" x14ac:dyDescent="0.25">
      <c r="A1790" s="196">
        <v>1790</v>
      </c>
      <c r="B1790" s="197">
        <v>4.97745081877497E-2</v>
      </c>
      <c r="C1790" s="23"/>
      <c r="D1790" s="69" t="s">
        <v>243</v>
      </c>
      <c r="E1790" s="23"/>
      <c r="F1790" s="23">
        <v>1790</v>
      </c>
      <c r="G1790" s="23">
        <v>9</v>
      </c>
    </row>
    <row r="1791" spans="1:7" x14ac:dyDescent="0.25">
      <c r="A1791" s="196">
        <v>1791</v>
      </c>
      <c r="B1791" s="197">
        <v>0.10310312832889799</v>
      </c>
      <c r="C1791" s="23"/>
      <c r="D1791" s="69" t="s">
        <v>243</v>
      </c>
      <c r="E1791" s="23"/>
      <c r="F1791" s="23">
        <v>1791</v>
      </c>
      <c r="G1791" s="23">
        <v>14</v>
      </c>
    </row>
    <row r="1792" spans="1:7" x14ac:dyDescent="0.25">
      <c r="A1792" s="196">
        <v>1792</v>
      </c>
      <c r="B1792" s="197">
        <v>0.10310310276185</v>
      </c>
      <c r="C1792" s="23"/>
      <c r="D1792" s="69" t="s">
        <v>243</v>
      </c>
      <c r="E1792" s="23"/>
      <c r="F1792" s="23">
        <v>1792</v>
      </c>
      <c r="G1792" s="23">
        <v>7</v>
      </c>
    </row>
    <row r="1793" spans="1:7" x14ac:dyDescent="0.25">
      <c r="A1793" s="196">
        <v>1793</v>
      </c>
      <c r="B1793" s="197">
        <v>0.11181051249525201</v>
      </c>
      <c r="C1793" s="23"/>
      <c r="D1793" s="69" t="s">
        <v>243</v>
      </c>
      <c r="E1793" s="23"/>
      <c r="F1793" s="23">
        <v>1793</v>
      </c>
      <c r="G1793" s="23">
        <v>15</v>
      </c>
    </row>
    <row r="1794" spans="1:7" x14ac:dyDescent="0.25">
      <c r="A1794" s="196">
        <v>1794</v>
      </c>
      <c r="B1794" s="197">
        <v>0.126800406894474</v>
      </c>
      <c r="C1794" s="23"/>
      <c r="D1794" s="69" t="s">
        <v>243</v>
      </c>
      <c r="E1794" s="23"/>
      <c r="F1794" s="23">
        <v>1794</v>
      </c>
      <c r="G1794" s="23">
        <v>7</v>
      </c>
    </row>
    <row r="1795" spans="1:7" x14ac:dyDescent="0.25">
      <c r="A1795" s="196">
        <v>1795</v>
      </c>
      <c r="B1795" s="197">
        <v>0.14251107565886001</v>
      </c>
      <c r="C1795" s="23"/>
      <c r="D1795" s="69" t="s">
        <v>243</v>
      </c>
      <c r="E1795" s="23"/>
      <c r="F1795" s="23">
        <v>1795</v>
      </c>
      <c r="G1795" s="23">
        <v>15</v>
      </c>
    </row>
    <row r="1796" spans="1:7" x14ac:dyDescent="0.25">
      <c r="A1796" s="196">
        <v>1796</v>
      </c>
      <c r="B1796" s="197">
        <v>0.142511054114458</v>
      </c>
      <c r="C1796" s="23"/>
      <c r="D1796" s="69" t="s">
        <v>243</v>
      </c>
      <c r="E1796" s="23"/>
      <c r="F1796" s="23">
        <v>1796</v>
      </c>
      <c r="G1796" s="23">
        <v>3</v>
      </c>
    </row>
    <row r="1797" spans="1:7" x14ac:dyDescent="0.25">
      <c r="A1797" s="196">
        <v>1797</v>
      </c>
      <c r="B1797" s="197">
        <v>0.15424159540141799</v>
      </c>
      <c r="C1797" s="23"/>
      <c r="D1797" s="69" t="s">
        <v>243</v>
      </c>
      <c r="E1797" s="23"/>
      <c r="F1797" s="23">
        <v>1797</v>
      </c>
      <c r="G1797" s="23">
        <v>19</v>
      </c>
    </row>
    <row r="1798" spans="1:7" x14ac:dyDescent="0.25">
      <c r="A1798" s="196">
        <v>1798</v>
      </c>
      <c r="B1798" s="197">
        <v>1.20251913603546E-2</v>
      </c>
      <c r="C1798" s="23"/>
      <c r="D1798" s="69" t="s">
        <v>243</v>
      </c>
      <c r="E1798" s="23"/>
      <c r="F1798" s="23">
        <v>1798</v>
      </c>
      <c r="G1798" s="23">
        <v>3</v>
      </c>
    </row>
    <row r="1799" spans="1:7" x14ac:dyDescent="0.25">
      <c r="A1799" s="196">
        <v>1799</v>
      </c>
      <c r="B1799" s="197">
        <v>1.20251906652911E-2</v>
      </c>
      <c r="C1799" s="23"/>
      <c r="D1799" s="69" t="s">
        <v>243</v>
      </c>
      <c r="E1799" s="23"/>
      <c r="F1799" s="23">
        <v>1799</v>
      </c>
      <c r="G1799" s="23">
        <v>15</v>
      </c>
    </row>
    <row r="1800" spans="1:7" x14ac:dyDescent="0.25">
      <c r="A1800" s="196">
        <v>1800</v>
      </c>
      <c r="B1800" s="197">
        <v>1.9880560974491299E-2</v>
      </c>
      <c r="C1800" s="23"/>
      <c r="D1800" s="69" t="s">
        <v>243</v>
      </c>
      <c r="E1800" s="23"/>
      <c r="F1800" s="23">
        <v>1800</v>
      </c>
      <c r="G1800" s="23">
        <v>5</v>
      </c>
    </row>
    <row r="1801" spans="1:7" x14ac:dyDescent="0.25">
      <c r="A1801" s="196">
        <v>1801</v>
      </c>
      <c r="B1801" s="197">
        <v>3.5061443089797598E-2</v>
      </c>
      <c r="C1801" s="23"/>
      <c r="D1801" s="69" t="s">
        <v>243</v>
      </c>
      <c r="E1801" s="23"/>
      <c r="F1801" s="23">
        <v>1801</v>
      </c>
      <c r="G1801" s="23">
        <v>17</v>
      </c>
    </row>
    <row r="1802" spans="1:7" x14ac:dyDescent="0.25">
      <c r="A1802" s="196">
        <v>1802</v>
      </c>
      <c r="B1802" s="197">
        <v>3.5061440281976802E-2</v>
      </c>
      <c r="C1802" s="23"/>
      <c r="D1802" s="69" t="s">
        <v>243</v>
      </c>
      <c r="E1802" s="23"/>
      <c r="F1802" s="23">
        <v>1802</v>
      </c>
      <c r="G1802" s="23">
        <v>7</v>
      </c>
    </row>
    <row r="1803" spans="1:7" x14ac:dyDescent="0.25">
      <c r="A1803" s="196">
        <v>1803</v>
      </c>
      <c r="B1803" s="197">
        <v>4.1992639715796698E-2</v>
      </c>
      <c r="C1803" s="23"/>
      <c r="D1803" s="69" t="s">
        <v>243</v>
      </c>
      <c r="E1803" s="23"/>
      <c r="F1803" s="23">
        <v>1803</v>
      </c>
      <c r="G1803" s="23">
        <v>14</v>
      </c>
    </row>
    <row r="1804" spans="1:7" x14ac:dyDescent="0.25">
      <c r="A1804" s="196">
        <v>1804</v>
      </c>
      <c r="B1804" s="197">
        <v>6.3761234415507503E-2</v>
      </c>
      <c r="C1804" s="23"/>
      <c r="D1804" s="69" t="s">
        <v>243</v>
      </c>
      <c r="E1804" s="23"/>
      <c r="F1804" s="23">
        <v>1804</v>
      </c>
      <c r="G1804" s="23">
        <v>10</v>
      </c>
    </row>
    <row r="1805" spans="1:7" x14ac:dyDescent="0.25">
      <c r="A1805" s="196">
        <v>1805</v>
      </c>
      <c r="B1805" s="197">
        <v>6.9971574155117996E-2</v>
      </c>
      <c r="C1805" s="23"/>
      <c r="D1805" s="69" t="s">
        <v>243</v>
      </c>
      <c r="E1805" s="23"/>
      <c r="F1805" s="23">
        <v>1805</v>
      </c>
      <c r="G1805" s="23">
        <v>12</v>
      </c>
    </row>
    <row r="1806" spans="1:7" x14ac:dyDescent="0.25">
      <c r="A1806" s="196">
        <v>1806</v>
      </c>
      <c r="B1806" s="197">
        <v>6.9971552822285801E-2</v>
      </c>
      <c r="C1806" s="23"/>
      <c r="D1806" s="69" t="s">
        <v>243</v>
      </c>
      <c r="E1806" s="23"/>
      <c r="F1806" s="23">
        <v>1806</v>
      </c>
      <c r="G1806" s="23">
        <v>13</v>
      </c>
    </row>
    <row r="1807" spans="1:7" x14ac:dyDescent="0.25">
      <c r="A1807" s="196">
        <v>1807</v>
      </c>
      <c r="B1807" s="197">
        <v>-0.62442684049352803</v>
      </c>
      <c r="C1807" s="23"/>
      <c r="D1807" s="69" t="s">
        <v>243</v>
      </c>
      <c r="E1807" s="23"/>
      <c r="F1807" s="23">
        <v>1807</v>
      </c>
      <c r="G1807" s="23">
        <v>8</v>
      </c>
    </row>
    <row r="1808" spans="1:7" x14ac:dyDescent="0.25">
      <c r="A1808" s="196">
        <v>1808</v>
      </c>
      <c r="B1808" s="197">
        <v>-0.653447109010585</v>
      </c>
      <c r="C1808" s="23"/>
      <c r="D1808" s="69" t="s">
        <v>243</v>
      </c>
      <c r="E1808" s="23"/>
      <c r="F1808" s="23">
        <v>1808</v>
      </c>
      <c r="G1808" s="23">
        <v>8</v>
      </c>
    </row>
    <row r="1809" spans="1:7" x14ac:dyDescent="0.25">
      <c r="A1809" s="196">
        <v>1809</v>
      </c>
      <c r="B1809" s="197">
        <v>-0.69262472579363199</v>
      </c>
      <c r="C1809" s="23"/>
      <c r="D1809" s="69" t="s">
        <v>243</v>
      </c>
      <c r="E1809" s="23"/>
      <c r="F1809" s="23">
        <v>1809</v>
      </c>
      <c r="G1809" s="23">
        <v>5</v>
      </c>
    </row>
    <row r="1810" spans="1:7" x14ac:dyDescent="0.25">
      <c r="A1810" s="196">
        <v>1810</v>
      </c>
      <c r="B1810" s="197">
        <v>-9.9564196630313198E-2</v>
      </c>
      <c r="C1810" s="23"/>
      <c r="D1810" s="69" t="s">
        <v>243</v>
      </c>
      <c r="E1810" s="23"/>
      <c r="F1810" s="23">
        <v>1810</v>
      </c>
      <c r="G1810" s="23">
        <v>9</v>
      </c>
    </row>
    <row r="1811" spans="1:7" x14ac:dyDescent="0.25">
      <c r="A1811" s="196">
        <v>1811</v>
      </c>
      <c r="B1811" s="197">
        <v>-6.5034613405162298E-2</v>
      </c>
      <c r="C1811" s="23"/>
      <c r="D1811" s="69" t="s">
        <v>243</v>
      </c>
      <c r="E1811" s="23"/>
      <c r="F1811" s="23">
        <v>1811</v>
      </c>
      <c r="G1811" s="23">
        <v>12</v>
      </c>
    </row>
    <row r="1812" spans="1:7" x14ac:dyDescent="0.25">
      <c r="A1812" s="196">
        <v>1812</v>
      </c>
      <c r="B1812" s="197">
        <v>9.8074311447227003E-2</v>
      </c>
      <c r="C1812" s="23"/>
      <c r="D1812" s="69" t="s">
        <v>243</v>
      </c>
      <c r="E1812" s="23"/>
      <c r="F1812" s="23">
        <v>1812</v>
      </c>
      <c r="G1812" s="23">
        <v>4</v>
      </c>
    </row>
    <row r="1813" spans="1:7" x14ac:dyDescent="0.25">
      <c r="A1813" s="196">
        <v>1813</v>
      </c>
      <c r="B1813" s="197">
        <v>0.10541452616611199</v>
      </c>
      <c r="C1813" s="23"/>
      <c r="D1813" s="69" t="s">
        <v>243</v>
      </c>
      <c r="E1813" s="23"/>
      <c r="F1813" s="23">
        <v>1813</v>
      </c>
      <c r="G1813" s="23">
        <v>10</v>
      </c>
    </row>
    <row r="1814" spans="1:7" x14ac:dyDescent="0.25">
      <c r="A1814" s="196">
        <v>1814</v>
      </c>
      <c r="B1814" s="197">
        <v>-0.14509954247557399</v>
      </c>
      <c r="C1814" s="23"/>
      <c r="D1814" s="69" t="s">
        <v>243</v>
      </c>
      <c r="E1814" s="23"/>
      <c r="F1814" s="23">
        <v>1814</v>
      </c>
      <c r="G1814" s="23">
        <v>7</v>
      </c>
    </row>
    <row r="1815" spans="1:7" x14ac:dyDescent="0.25">
      <c r="A1815" s="196">
        <v>1815</v>
      </c>
      <c r="B1815" s="197">
        <v>-0.173404843652223</v>
      </c>
      <c r="C1815" s="23"/>
      <c r="D1815" s="69" t="s">
        <v>243</v>
      </c>
      <c r="E1815" s="23"/>
      <c r="F1815" s="23">
        <v>1815</v>
      </c>
      <c r="G1815" s="23">
        <v>9</v>
      </c>
    </row>
    <row r="1816" spans="1:7" x14ac:dyDescent="0.25">
      <c r="A1816" s="196">
        <v>1816</v>
      </c>
      <c r="B1816" s="197">
        <v>-0.14091453720720801</v>
      </c>
      <c r="C1816" s="23"/>
      <c r="D1816" s="69" t="s">
        <v>243</v>
      </c>
      <c r="E1816" s="23"/>
      <c r="F1816" s="23">
        <v>1816</v>
      </c>
      <c r="G1816" s="23">
        <v>6</v>
      </c>
    </row>
    <row r="1817" spans="1:7" x14ac:dyDescent="0.25">
      <c r="A1817" s="196">
        <v>1817</v>
      </c>
      <c r="B1817" s="197">
        <v>-0.25242891515694199</v>
      </c>
      <c r="C1817" s="23"/>
      <c r="D1817" s="69" t="s">
        <v>243</v>
      </c>
      <c r="E1817" s="23"/>
      <c r="F1817" s="23">
        <v>1817</v>
      </c>
      <c r="G1817" s="23">
        <v>12</v>
      </c>
    </row>
    <row r="1818" spans="1:7" x14ac:dyDescent="0.25">
      <c r="A1818" s="196">
        <v>1818</v>
      </c>
      <c r="B1818" s="197">
        <v>-2.97616401306975E-2</v>
      </c>
      <c r="C1818" s="23"/>
      <c r="D1818" s="69" t="s">
        <v>243</v>
      </c>
      <c r="E1818" s="23"/>
      <c r="F1818" s="23">
        <v>1818</v>
      </c>
      <c r="G1818" s="23">
        <v>13</v>
      </c>
    </row>
    <row r="1819" spans="1:7" x14ac:dyDescent="0.25">
      <c r="A1819" s="196">
        <v>1819</v>
      </c>
      <c r="B1819" s="197">
        <v>-0.166382621992581</v>
      </c>
      <c r="C1819" s="23"/>
      <c r="D1819" s="69" t="s">
        <v>243</v>
      </c>
      <c r="E1819" s="23"/>
      <c r="F1819" s="23">
        <v>1819</v>
      </c>
      <c r="G1819" s="23">
        <v>8</v>
      </c>
    </row>
    <row r="1820" spans="1:7" ht="15.75" thickBot="1" x14ac:dyDescent="0.3">
      <c r="A1820" s="189"/>
      <c r="B1820" s="189"/>
      <c r="C1820" s="20"/>
      <c r="D1820" s="20"/>
      <c r="E1820" s="20"/>
      <c r="F1820" s="20"/>
      <c r="G1820" s="20"/>
    </row>
    <row r="1821" spans="1:7" ht="15.75" thickBot="1" x14ac:dyDescent="0.3">
      <c r="A1821" s="189"/>
      <c r="B1821" s="192"/>
      <c r="C1821" s="490" t="s">
        <v>159</v>
      </c>
      <c r="D1821" s="491"/>
      <c r="E1821" s="491"/>
      <c r="F1821" s="491"/>
      <c r="G1821" s="191">
        <f>SUMIF(D2:D1819,D2,G2:G1819)</f>
        <v>31609</v>
      </c>
    </row>
    <row r="1822" spans="1:7" x14ac:dyDescent="0.25">
      <c r="A1822" s="190"/>
      <c r="B1822" s="190"/>
    </row>
    <row r="1823" spans="1:7" x14ac:dyDescent="0.25">
      <c r="A1823" s="190"/>
      <c r="B1823" s="190"/>
    </row>
    <row r="1824" spans="1:7" x14ac:dyDescent="0.25">
      <c r="A1824" s="190"/>
      <c r="B1824" s="190"/>
    </row>
    <row r="1825" spans="1:2" x14ac:dyDescent="0.25">
      <c r="A1825" s="190"/>
      <c r="B1825" s="190"/>
    </row>
    <row r="1826" spans="1:2" x14ac:dyDescent="0.25">
      <c r="A1826" s="190"/>
      <c r="B1826" s="190"/>
    </row>
    <row r="1827" spans="1:2" x14ac:dyDescent="0.25">
      <c r="A1827" s="190"/>
      <c r="B1827" s="190"/>
    </row>
    <row r="1828" spans="1:2" x14ac:dyDescent="0.25">
      <c r="A1828" s="190"/>
      <c r="B1828" s="190"/>
    </row>
    <row r="1829" spans="1:2" x14ac:dyDescent="0.25">
      <c r="A1829" s="190"/>
      <c r="B1829" s="190"/>
    </row>
    <row r="1830" spans="1:2" x14ac:dyDescent="0.25">
      <c r="A1830" s="190"/>
      <c r="B1830" s="190"/>
    </row>
    <row r="1831" spans="1:2" x14ac:dyDescent="0.25">
      <c r="A1831" s="190"/>
      <c r="B1831" s="190"/>
    </row>
    <row r="1832" spans="1:2" x14ac:dyDescent="0.25">
      <c r="A1832" s="190"/>
      <c r="B1832" s="190"/>
    </row>
    <row r="1833" spans="1:2" x14ac:dyDescent="0.25">
      <c r="A1833" s="190"/>
      <c r="B1833" s="190"/>
    </row>
    <row r="1834" spans="1:2" x14ac:dyDescent="0.25">
      <c r="A1834" s="190"/>
      <c r="B1834" s="190"/>
    </row>
    <row r="1835" spans="1:2" x14ac:dyDescent="0.25">
      <c r="A1835" s="190"/>
      <c r="B1835" s="190"/>
    </row>
    <row r="1836" spans="1:2" x14ac:dyDescent="0.25">
      <c r="A1836" s="190"/>
      <c r="B1836" s="190"/>
    </row>
    <row r="1837" spans="1:2" x14ac:dyDescent="0.25">
      <c r="A1837" s="190"/>
      <c r="B1837" s="190"/>
    </row>
    <row r="1838" spans="1:2" x14ac:dyDescent="0.25">
      <c r="A1838" s="190"/>
      <c r="B1838" s="190"/>
    </row>
    <row r="1839" spans="1:2" x14ac:dyDescent="0.25">
      <c r="A1839" s="190"/>
      <c r="B1839" s="190"/>
    </row>
    <row r="1840" spans="1:2" x14ac:dyDescent="0.25">
      <c r="A1840" s="190"/>
      <c r="B1840" s="190"/>
    </row>
    <row r="1841" spans="1:2" x14ac:dyDescent="0.25">
      <c r="A1841" s="190"/>
      <c r="B1841" s="190"/>
    </row>
    <row r="1842" spans="1:2" x14ac:dyDescent="0.25">
      <c r="A1842" s="190"/>
      <c r="B1842" s="190"/>
    </row>
    <row r="1843" spans="1:2" x14ac:dyDescent="0.25">
      <c r="A1843" s="190"/>
      <c r="B1843" s="190"/>
    </row>
    <row r="1844" spans="1:2" x14ac:dyDescent="0.25">
      <c r="A1844" s="190"/>
      <c r="B1844" s="190"/>
    </row>
    <row r="1845" spans="1:2" x14ac:dyDescent="0.25">
      <c r="A1845" s="190"/>
      <c r="B1845" s="190"/>
    </row>
    <row r="1846" spans="1:2" x14ac:dyDescent="0.25">
      <c r="A1846" s="190"/>
      <c r="B1846" s="190"/>
    </row>
    <row r="1847" spans="1:2" x14ac:dyDescent="0.25">
      <c r="A1847" s="190"/>
      <c r="B1847" s="190"/>
    </row>
    <row r="1848" spans="1:2" x14ac:dyDescent="0.25">
      <c r="A1848" s="190"/>
      <c r="B1848" s="190"/>
    </row>
    <row r="1849" spans="1:2" x14ac:dyDescent="0.25">
      <c r="A1849" s="190"/>
      <c r="B1849" s="190"/>
    </row>
    <row r="1850" spans="1:2" x14ac:dyDescent="0.25">
      <c r="A1850" s="190"/>
      <c r="B1850" s="190"/>
    </row>
    <row r="1851" spans="1:2" x14ac:dyDescent="0.25">
      <c r="A1851" s="190"/>
      <c r="B1851" s="190"/>
    </row>
    <row r="1852" spans="1:2" x14ac:dyDescent="0.25">
      <c r="A1852" s="190"/>
      <c r="B1852" s="190"/>
    </row>
    <row r="1853" spans="1:2" x14ac:dyDescent="0.25">
      <c r="A1853" s="190"/>
      <c r="B1853" s="190"/>
    </row>
    <row r="1854" spans="1:2" x14ac:dyDescent="0.25">
      <c r="A1854" s="190"/>
      <c r="B1854" s="190"/>
    </row>
    <row r="1855" spans="1:2" x14ac:dyDescent="0.25">
      <c r="A1855" s="190"/>
      <c r="B1855" s="190"/>
    </row>
    <row r="1856" spans="1:2" x14ac:dyDescent="0.25">
      <c r="A1856" s="190"/>
      <c r="B1856" s="190"/>
    </row>
    <row r="1857" spans="1:2" x14ac:dyDescent="0.25">
      <c r="A1857" s="190"/>
      <c r="B1857" s="190"/>
    </row>
    <row r="1858" spans="1:2" x14ac:dyDescent="0.25">
      <c r="A1858" s="190"/>
      <c r="B1858" s="190"/>
    </row>
    <row r="1859" spans="1:2" x14ac:dyDescent="0.25">
      <c r="A1859" s="190"/>
      <c r="B1859" s="190"/>
    </row>
    <row r="1860" spans="1:2" x14ac:dyDescent="0.25">
      <c r="A1860" s="190"/>
      <c r="B1860" s="190"/>
    </row>
    <row r="1861" spans="1:2" x14ac:dyDescent="0.25">
      <c r="A1861" s="190"/>
      <c r="B1861" s="190"/>
    </row>
    <row r="1862" spans="1:2" x14ac:dyDescent="0.25">
      <c r="A1862" s="190"/>
      <c r="B1862" s="190"/>
    </row>
    <row r="1863" spans="1:2" x14ac:dyDescent="0.25">
      <c r="A1863" s="190"/>
      <c r="B1863" s="190"/>
    </row>
    <row r="1864" spans="1:2" x14ac:dyDescent="0.25">
      <c r="A1864" s="190"/>
      <c r="B1864" s="190"/>
    </row>
    <row r="1865" spans="1:2" x14ac:dyDescent="0.25">
      <c r="A1865" s="190"/>
      <c r="B1865" s="190"/>
    </row>
    <row r="1866" spans="1:2" x14ac:dyDescent="0.25">
      <c r="A1866" s="190"/>
      <c r="B1866" s="190"/>
    </row>
    <row r="1867" spans="1:2" x14ac:dyDescent="0.25">
      <c r="A1867" s="190"/>
      <c r="B1867" s="190"/>
    </row>
    <row r="1868" spans="1:2" x14ac:dyDescent="0.25">
      <c r="A1868" s="190"/>
      <c r="B1868" s="190"/>
    </row>
    <row r="1869" spans="1:2" x14ac:dyDescent="0.25">
      <c r="A1869" s="190"/>
      <c r="B1869" s="190"/>
    </row>
    <row r="1870" spans="1:2" x14ac:dyDescent="0.25">
      <c r="A1870" s="190"/>
      <c r="B1870" s="190"/>
    </row>
    <row r="1871" spans="1:2" x14ac:dyDescent="0.25">
      <c r="A1871" s="190"/>
      <c r="B1871" s="190"/>
    </row>
    <row r="1872" spans="1:2" x14ac:dyDescent="0.25">
      <c r="A1872" s="190"/>
      <c r="B1872" s="190"/>
    </row>
    <row r="1873" spans="1:2" x14ac:dyDescent="0.25">
      <c r="A1873" s="190"/>
      <c r="B1873" s="190"/>
    </row>
    <row r="1874" spans="1:2" x14ac:dyDescent="0.25">
      <c r="A1874" s="190"/>
      <c r="B1874" s="190"/>
    </row>
    <row r="1875" spans="1:2" x14ac:dyDescent="0.25">
      <c r="A1875" s="190"/>
      <c r="B1875" s="190"/>
    </row>
    <row r="1876" spans="1:2" x14ac:dyDescent="0.25">
      <c r="A1876" s="190"/>
      <c r="B1876" s="190"/>
    </row>
    <row r="1877" spans="1:2" x14ac:dyDescent="0.25">
      <c r="A1877" s="190"/>
      <c r="B1877" s="190"/>
    </row>
    <row r="1878" spans="1:2" x14ac:dyDescent="0.25">
      <c r="A1878" s="190"/>
      <c r="B1878" s="190"/>
    </row>
    <row r="1879" spans="1:2" x14ac:dyDescent="0.25">
      <c r="A1879" s="190"/>
      <c r="B1879" s="190"/>
    </row>
    <row r="1880" spans="1:2" x14ac:dyDescent="0.25">
      <c r="A1880" s="190"/>
      <c r="B1880" s="190"/>
    </row>
    <row r="1881" spans="1:2" x14ac:dyDescent="0.25">
      <c r="A1881" s="190"/>
      <c r="B1881" s="190"/>
    </row>
    <row r="1882" spans="1:2" x14ac:dyDescent="0.25">
      <c r="A1882" s="190"/>
      <c r="B1882" s="190"/>
    </row>
    <row r="1883" spans="1:2" x14ac:dyDescent="0.25">
      <c r="A1883" s="190"/>
      <c r="B1883" s="190"/>
    </row>
    <row r="1884" spans="1:2" x14ac:dyDescent="0.25">
      <c r="A1884" s="190"/>
      <c r="B1884" s="190"/>
    </row>
    <row r="1885" spans="1:2" x14ac:dyDescent="0.25">
      <c r="A1885" s="190"/>
      <c r="B1885" s="190"/>
    </row>
    <row r="1886" spans="1:2" x14ac:dyDescent="0.25">
      <c r="A1886" s="190"/>
      <c r="B1886" s="190"/>
    </row>
    <row r="1887" spans="1:2" x14ac:dyDescent="0.25">
      <c r="A1887" s="190"/>
      <c r="B1887" s="190"/>
    </row>
    <row r="1888" spans="1:2" x14ac:dyDescent="0.25">
      <c r="A1888" s="190"/>
      <c r="B1888" s="190"/>
    </row>
    <row r="1889" spans="1:2" x14ac:dyDescent="0.25">
      <c r="A1889" s="190"/>
      <c r="B1889" s="190"/>
    </row>
    <row r="1890" spans="1:2" x14ac:dyDescent="0.25">
      <c r="A1890" s="190"/>
      <c r="B1890" s="190"/>
    </row>
    <row r="1891" spans="1:2" x14ac:dyDescent="0.25">
      <c r="A1891" s="190"/>
      <c r="B1891" s="190"/>
    </row>
    <row r="1892" spans="1:2" x14ac:dyDescent="0.25">
      <c r="A1892" s="190"/>
      <c r="B1892" s="190"/>
    </row>
    <row r="1893" spans="1:2" x14ac:dyDescent="0.25">
      <c r="A1893" s="190"/>
      <c r="B1893" s="190"/>
    </row>
    <row r="1894" spans="1:2" x14ac:dyDescent="0.25">
      <c r="A1894" s="190"/>
      <c r="B1894" s="190"/>
    </row>
    <row r="1895" spans="1:2" x14ac:dyDescent="0.25">
      <c r="A1895" s="190"/>
      <c r="B1895" s="190"/>
    </row>
    <row r="1896" spans="1:2" x14ac:dyDescent="0.25">
      <c r="A1896" s="190"/>
      <c r="B1896" s="190"/>
    </row>
    <row r="1897" spans="1:2" x14ac:dyDescent="0.25">
      <c r="A1897" s="190"/>
      <c r="B1897" s="190"/>
    </row>
    <row r="1898" spans="1:2" x14ac:dyDescent="0.25">
      <c r="A1898" s="190"/>
      <c r="B1898" s="190"/>
    </row>
    <row r="1899" spans="1:2" x14ac:dyDescent="0.25">
      <c r="A1899" s="190"/>
      <c r="B1899" s="190"/>
    </row>
    <row r="1900" spans="1:2" x14ac:dyDescent="0.25">
      <c r="A1900" s="190"/>
      <c r="B1900" s="190"/>
    </row>
    <row r="1901" spans="1:2" x14ac:dyDescent="0.25">
      <c r="A1901" s="190"/>
      <c r="B1901" s="190"/>
    </row>
    <row r="1902" spans="1:2" x14ac:dyDescent="0.25">
      <c r="A1902" s="190"/>
      <c r="B1902" s="190"/>
    </row>
    <row r="1903" spans="1:2" x14ac:dyDescent="0.25">
      <c r="A1903" s="190"/>
      <c r="B1903" s="190"/>
    </row>
    <row r="1904" spans="1:2" x14ac:dyDescent="0.25">
      <c r="A1904" s="190"/>
      <c r="B1904" s="190"/>
    </row>
    <row r="1905" spans="1:2" x14ac:dyDescent="0.25">
      <c r="A1905" s="190"/>
      <c r="B1905" s="190"/>
    </row>
    <row r="1906" spans="1:2" x14ac:dyDescent="0.25">
      <c r="A1906" s="190"/>
      <c r="B1906" s="190"/>
    </row>
    <row r="1907" spans="1:2" x14ac:dyDescent="0.25">
      <c r="A1907" s="190"/>
      <c r="B1907" s="190"/>
    </row>
    <row r="1908" spans="1:2" x14ac:dyDescent="0.25">
      <c r="A1908" s="190"/>
      <c r="B1908" s="190"/>
    </row>
    <row r="1909" spans="1:2" x14ac:dyDescent="0.25">
      <c r="A1909" s="190"/>
      <c r="B1909" s="190"/>
    </row>
    <row r="1910" spans="1:2" x14ac:dyDescent="0.25">
      <c r="A1910" s="190"/>
      <c r="B1910" s="190"/>
    </row>
    <row r="1911" spans="1:2" x14ac:dyDescent="0.25">
      <c r="A1911" s="190"/>
      <c r="B1911" s="190"/>
    </row>
    <row r="1912" spans="1:2" x14ac:dyDescent="0.25">
      <c r="A1912" s="190"/>
      <c r="B1912" s="190"/>
    </row>
    <row r="1913" spans="1:2" x14ac:dyDescent="0.25">
      <c r="A1913" s="190"/>
      <c r="B1913" s="190"/>
    </row>
    <row r="1914" spans="1:2" x14ac:dyDescent="0.25">
      <c r="A1914" s="190"/>
      <c r="B1914" s="190"/>
    </row>
    <row r="1915" spans="1:2" x14ac:dyDescent="0.25">
      <c r="A1915" s="190"/>
      <c r="B1915" s="190"/>
    </row>
    <row r="1916" spans="1:2" x14ac:dyDescent="0.25">
      <c r="A1916" s="190"/>
      <c r="B1916" s="190"/>
    </row>
    <row r="1917" spans="1:2" x14ac:dyDescent="0.25">
      <c r="A1917" s="190"/>
      <c r="B1917" s="190"/>
    </row>
    <row r="1918" spans="1:2" x14ac:dyDescent="0.25">
      <c r="A1918" s="190"/>
      <c r="B1918" s="190"/>
    </row>
    <row r="1919" spans="1:2" x14ac:dyDescent="0.25">
      <c r="A1919" s="190"/>
      <c r="B1919" s="190"/>
    </row>
    <row r="1920" spans="1:2" x14ac:dyDescent="0.25">
      <c r="A1920" s="190"/>
      <c r="B1920" s="190"/>
    </row>
    <row r="1921" spans="1:2" x14ac:dyDescent="0.25">
      <c r="A1921" s="190"/>
      <c r="B1921" s="190"/>
    </row>
    <row r="1922" spans="1:2" x14ac:dyDescent="0.25">
      <c r="A1922" s="190"/>
      <c r="B1922" s="190"/>
    </row>
    <row r="1923" spans="1:2" x14ac:dyDescent="0.25">
      <c r="A1923" s="190"/>
      <c r="B1923" s="190"/>
    </row>
    <row r="1924" spans="1:2" x14ac:dyDescent="0.25">
      <c r="A1924" s="190"/>
      <c r="B1924" s="190"/>
    </row>
    <row r="1925" spans="1:2" x14ac:dyDescent="0.25">
      <c r="A1925" s="190"/>
      <c r="B1925" s="190"/>
    </row>
    <row r="1926" spans="1:2" x14ac:dyDescent="0.25">
      <c r="A1926" s="190"/>
      <c r="B1926" s="190"/>
    </row>
    <row r="1927" spans="1:2" x14ac:dyDescent="0.25">
      <c r="A1927" s="190"/>
      <c r="B1927" s="190"/>
    </row>
    <row r="1928" spans="1:2" x14ac:dyDescent="0.25">
      <c r="A1928" s="190"/>
      <c r="B1928" s="190"/>
    </row>
    <row r="1929" spans="1:2" x14ac:dyDescent="0.25">
      <c r="A1929" s="190"/>
      <c r="B1929" s="190"/>
    </row>
    <row r="1930" spans="1:2" x14ac:dyDescent="0.25">
      <c r="A1930" s="190"/>
      <c r="B1930" s="190"/>
    </row>
    <row r="1931" spans="1:2" x14ac:dyDescent="0.25">
      <c r="A1931" s="190"/>
      <c r="B1931" s="190"/>
    </row>
    <row r="1932" spans="1:2" x14ac:dyDescent="0.25">
      <c r="A1932" s="190"/>
      <c r="B1932" s="190"/>
    </row>
    <row r="1933" spans="1:2" x14ac:dyDescent="0.25">
      <c r="A1933" s="190"/>
      <c r="B1933" s="190"/>
    </row>
    <row r="1934" spans="1:2" x14ac:dyDescent="0.25">
      <c r="A1934" s="190"/>
      <c r="B1934" s="190"/>
    </row>
    <row r="1935" spans="1:2" x14ac:dyDescent="0.25">
      <c r="A1935" s="190"/>
      <c r="B1935" s="190"/>
    </row>
    <row r="1936" spans="1:2" x14ac:dyDescent="0.25">
      <c r="A1936" s="190"/>
      <c r="B1936" s="190"/>
    </row>
    <row r="1937" spans="1:2" x14ac:dyDescent="0.25">
      <c r="A1937" s="190"/>
      <c r="B1937" s="190"/>
    </row>
    <row r="1938" spans="1:2" x14ac:dyDescent="0.25">
      <c r="A1938" s="190"/>
      <c r="B1938" s="190"/>
    </row>
    <row r="1939" spans="1:2" x14ac:dyDescent="0.25">
      <c r="A1939" s="190"/>
      <c r="B1939" s="190"/>
    </row>
    <row r="1940" spans="1:2" x14ac:dyDescent="0.25">
      <c r="A1940" s="190"/>
      <c r="B1940" s="190"/>
    </row>
    <row r="1941" spans="1:2" x14ac:dyDescent="0.25">
      <c r="A1941" s="190"/>
      <c r="B1941" s="190"/>
    </row>
    <row r="1942" spans="1:2" x14ac:dyDescent="0.25">
      <c r="A1942" s="190"/>
      <c r="B1942" s="190"/>
    </row>
    <row r="1943" spans="1:2" x14ac:dyDescent="0.25">
      <c r="A1943" s="190"/>
      <c r="B1943" s="190"/>
    </row>
    <row r="1944" spans="1:2" x14ac:dyDescent="0.25">
      <c r="A1944" s="190"/>
      <c r="B1944" s="190"/>
    </row>
    <row r="1945" spans="1:2" x14ac:dyDescent="0.25">
      <c r="A1945" s="190"/>
      <c r="B1945" s="190"/>
    </row>
    <row r="1946" spans="1:2" x14ac:dyDescent="0.25">
      <c r="A1946" s="190"/>
      <c r="B1946" s="190"/>
    </row>
    <row r="1947" spans="1:2" x14ac:dyDescent="0.25">
      <c r="A1947" s="190"/>
      <c r="B1947" s="190"/>
    </row>
    <row r="1948" spans="1:2" x14ac:dyDescent="0.25">
      <c r="A1948" s="190"/>
      <c r="B1948" s="190"/>
    </row>
    <row r="1949" spans="1:2" x14ac:dyDescent="0.25">
      <c r="A1949" s="190"/>
      <c r="B1949" s="190"/>
    </row>
    <row r="1950" spans="1:2" x14ac:dyDescent="0.25">
      <c r="A1950" s="190"/>
      <c r="B1950" s="190"/>
    </row>
    <row r="1951" spans="1:2" x14ac:dyDescent="0.25">
      <c r="A1951" s="190"/>
      <c r="B1951" s="190"/>
    </row>
    <row r="1952" spans="1:2" x14ac:dyDescent="0.25">
      <c r="A1952" s="190"/>
      <c r="B1952" s="190"/>
    </row>
    <row r="1953" spans="1:2" x14ac:dyDescent="0.25">
      <c r="A1953" s="190"/>
      <c r="B1953" s="190"/>
    </row>
    <row r="1954" spans="1:2" x14ac:dyDescent="0.25">
      <c r="A1954" s="190"/>
      <c r="B1954" s="190"/>
    </row>
    <row r="1955" spans="1:2" x14ac:dyDescent="0.25">
      <c r="A1955" s="190"/>
      <c r="B1955" s="190"/>
    </row>
    <row r="1956" spans="1:2" x14ac:dyDescent="0.25">
      <c r="A1956" s="190"/>
      <c r="B1956" s="190"/>
    </row>
    <row r="1957" spans="1:2" x14ac:dyDescent="0.25">
      <c r="A1957" s="190"/>
      <c r="B1957" s="190"/>
    </row>
    <row r="1958" spans="1:2" x14ac:dyDescent="0.25">
      <c r="A1958" s="190"/>
      <c r="B1958" s="190"/>
    </row>
    <row r="1959" spans="1:2" x14ac:dyDescent="0.25">
      <c r="A1959" s="190"/>
      <c r="B1959" s="190"/>
    </row>
    <row r="1960" spans="1:2" x14ac:dyDescent="0.25">
      <c r="A1960" s="190"/>
      <c r="B1960" s="190"/>
    </row>
    <row r="1961" spans="1:2" x14ac:dyDescent="0.25">
      <c r="A1961" s="190"/>
      <c r="B1961" s="190"/>
    </row>
    <row r="1962" spans="1:2" x14ac:dyDescent="0.25">
      <c r="A1962" s="190"/>
      <c r="B1962" s="190"/>
    </row>
    <row r="1963" spans="1:2" x14ac:dyDescent="0.25">
      <c r="A1963" s="190"/>
      <c r="B1963" s="190"/>
    </row>
    <row r="1964" spans="1:2" x14ac:dyDescent="0.25">
      <c r="A1964" s="190"/>
      <c r="B1964" s="190"/>
    </row>
    <row r="1965" spans="1:2" x14ac:dyDescent="0.25">
      <c r="A1965" s="190"/>
      <c r="B1965" s="190"/>
    </row>
    <row r="1966" spans="1:2" x14ac:dyDescent="0.25">
      <c r="A1966" s="190"/>
      <c r="B1966" s="190"/>
    </row>
    <row r="1967" spans="1:2" x14ac:dyDescent="0.25">
      <c r="A1967" s="190"/>
      <c r="B1967" s="190"/>
    </row>
    <row r="1968" spans="1:2" x14ac:dyDescent="0.25">
      <c r="A1968" s="190"/>
      <c r="B1968" s="190"/>
    </row>
    <row r="1969" spans="1:2" x14ac:dyDescent="0.25">
      <c r="A1969" s="190"/>
      <c r="B1969" s="190"/>
    </row>
    <row r="1970" spans="1:2" x14ac:dyDescent="0.25">
      <c r="A1970" s="190"/>
      <c r="B1970" s="190"/>
    </row>
    <row r="1971" spans="1:2" x14ac:dyDescent="0.25">
      <c r="A1971" s="190"/>
      <c r="B1971" s="190"/>
    </row>
    <row r="1972" spans="1:2" x14ac:dyDescent="0.25">
      <c r="A1972" s="190"/>
      <c r="B1972" s="190"/>
    </row>
    <row r="1973" spans="1:2" x14ac:dyDescent="0.25">
      <c r="A1973" s="190"/>
      <c r="B1973" s="190"/>
    </row>
    <row r="1974" spans="1:2" x14ac:dyDescent="0.25">
      <c r="A1974" s="190"/>
      <c r="B1974" s="190"/>
    </row>
    <row r="1975" spans="1:2" x14ac:dyDescent="0.25">
      <c r="A1975" s="190"/>
      <c r="B1975" s="190"/>
    </row>
    <row r="1976" spans="1:2" x14ac:dyDescent="0.25">
      <c r="A1976" s="190"/>
      <c r="B1976" s="190"/>
    </row>
    <row r="1977" spans="1:2" x14ac:dyDescent="0.25">
      <c r="A1977" s="190"/>
      <c r="B1977" s="190"/>
    </row>
    <row r="1978" spans="1:2" x14ac:dyDescent="0.25">
      <c r="A1978" s="190"/>
      <c r="B1978" s="190"/>
    </row>
    <row r="1979" spans="1:2" x14ac:dyDescent="0.25">
      <c r="A1979" s="190"/>
      <c r="B1979" s="190"/>
    </row>
    <row r="1980" spans="1:2" x14ac:dyDescent="0.25">
      <c r="A1980" s="190"/>
      <c r="B1980" s="190"/>
    </row>
    <row r="1981" spans="1:2" x14ac:dyDescent="0.25">
      <c r="A1981" s="190"/>
      <c r="B1981" s="190"/>
    </row>
    <row r="1982" spans="1:2" x14ac:dyDescent="0.25">
      <c r="A1982" s="190"/>
      <c r="B1982" s="190"/>
    </row>
    <row r="1983" spans="1:2" x14ac:dyDescent="0.25">
      <c r="A1983" s="190"/>
      <c r="B1983" s="190"/>
    </row>
    <row r="1984" spans="1:2" x14ac:dyDescent="0.25">
      <c r="A1984" s="190"/>
      <c r="B1984" s="190"/>
    </row>
    <row r="1985" spans="1:2" x14ac:dyDescent="0.25">
      <c r="A1985" s="190"/>
      <c r="B1985" s="190"/>
    </row>
    <row r="1986" spans="1:2" x14ac:dyDescent="0.25">
      <c r="A1986" s="190"/>
      <c r="B1986" s="190"/>
    </row>
    <row r="1987" spans="1:2" x14ac:dyDescent="0.25">
      <c r="A1987" s="190"/>
      <c r="B1987" s="190"/>
    </row>
    <row r="1988" spans="1:2" x14ac:dyDescent="0.25">
      <c r="A1988" s="190"/>
      <c r="B1988" s="190"/>
    </row>
    <row r="1989" spans="1:2" x14ac:dyDescent="0.25">
      <c r="A1989" s="190"/>
      <c r="B1989" s="190"/>
    </row>
    <row r="1990" spans="1:2" x14ac:dyDescent="0.25">
      <c r="A1990" s="190"/>
      <c r="B1990" s="190"/>
    </row>
    <row r="1991" spans="1:2" x14ac:dyDescent="0.25">
      <c r="A1991" s="190"/>
      <c r="B1991" s="190"/>
    </row>
    <row r="1992" spans="1:2" x14ac:dyDescent="0.25">
      <c r="A1992" s="190"/>
      <c r="B1992" s="190"/>
    </row>
    <row r="1993" spans="1:2" x14ac:dyDescent="0.25">
      <c r="A1993" s="190"/>
      <c r="B1993" s="190"/>
    </row>
    <row r="1994" spans="1:2" x14ac:dyDescent="0.25">
      <c r="A1994" s="190"/>
      <c r="B1994" s="190"/>
    </row>
    <row r="1995" spans="1:2" x14ac:dyDescent="0.25">
      <c r="A1995" s="190"/>
      <c r="B1995" s="190"/>
    </row>
    <row r="1996" spans="1:2" x14ac:dyDescent="0.25">
      <c r="A1996" s="190"/>
      <c r="B1996" s="190"/>
    </row>
    <row r="1997" spans="1:2" x14ac:dyDescent="0.25">
      <c r="A1997" s="190"/>
      <c r="B1997" s="190"/>
    </row>
    <row r="1998" spans="1:2" x14ac:dyDescent="0.25">
      <c r="A1998" s="190"/>
      <c r="B1998" s="190"/>
    </row>
    <row r="1999" spans="1:2" x14ac:dyDescent="0.25">
      <c r="A1999" s="190"/>
      <c r="B1999" s="190"/>
    </row>
    <row r="2000" spans="1:2" x14ac:dyDescent="0.25">
      <c r="A2000" s="190"/>
      <c r="B2000" s="190"/>
    </row>
    <row r="2001" spans="1:2" x14ac:dyDescent="0.25">
      <c r="A2001" s="190"/>
      <c r="B2001" s="190"/>
    </row>
    <row r="2002" spans="1:2" x14ac:dyDescent="0.25">
      <c r="A2002" s="190"/>
      <c r="B2002" s="190"/>
    </row>
    <row r="2003" spans="1:2" x14ac:dyDescent="0.25">
      <c r="A2003" s="190"/>
      <c r="B2003" s="190"/>
    </row>
    <row r="2004" spans="1:2" x14ac:dyDescent="0.25">
      <c r="A2004" s="190"/>
      <c r="B2004" s="190"/>
    </row>
    <row r="2005" spans="1:2" x14ac:dyDescent="0.25">
      <c r="A2005" s="190"/>
      <c r="B2005" s="190"/>
    </row>
    <row r="2006" spans="1:2" x14ac:dyDescent="0.25">
      <c r="A2006" s="190"/>
      <c r="B2006" s="190"/>
    </row>
    <row r="2007" spans="1:2" x14ac:dyDescent="0.25">
      <c r="A2007" s="190"/>
      <c r="B2007" s="190"/>
    </row>
    <row r="2008" spans="1:2" x14ac:dyDescent="0.25">
      <c r="A2008" s="190"/>
      <c r="B2008" s="190"/>
    </row>
    <row r="2009" spans="1:2" x14ac:dyDescent="0.25">
      <c r="A2009" s="190"/>
      <c r="B2009" s="190"/>
    </row>
    <row r="2010" spans="1:2" x14ac:dyDescent="0.25">
      <c r="A2010" s="190"/>
      <c r="B2010" s="190"/>
    </row>
    <row r="2011" spans="1:2" x14ac:dyDescent="0.25">
      <c r="A2011" s="190"/>
      <c r="B2011" s="190"/>
    </row>
    <row r="2012" spans="1:2" x14ac:dyDescent="0.25">
      <c r="A2012" s="190"/>
      <c r="B2012" s="190"/>
    </row>
    <row r="2013" spans="1:2" x14ac:dyDescent="0.25">
      <c r="A2013" s="190"/>
      <c r="B2013" s="190"/>
    </row>
    <row r="2014" spans="1:2" x14ac:dyDescent="0.25">
      <c r="A2014" s="190"/>
      <c r="B2014" s="190"/>
    </row>
    <row r="2015" spans="1:2" x14ac:dyDescent="0.25">
      <c r="A2015" s="190"/>
      <c r="B2015" s="190"/>
    </row>
    <row r="2016" spans="1:2" x14ac:dyDescent="0.25">
      <c r="A2016" s="190"/>
      <c r="B2016" s="190"/>
    </row>
    <row r="2017" spans="1:2" x14ac:dyDescent="0.25">
      <c r="A2017" s="190"/>
      <c r="B2017" s="190"/>
    </row>
    <row r="2018" spans="1:2" x14ac:dyDescent="0.25">
      <c r="A2018" s="190"/>
      <c r="B2018" s="190"/>
    </row>
    <row r="2019" spans="1:2" x14ac:dyDescent="0.25">
      <c r="A2019" s="190"/>
      <c r="B2019" s="190"/>
    </row>
    <row r="2020" spans="1:2" x14ac:dyDescent="0.25">
      <c r="A2020" s="190"/>
      <c r="B2020" s="190"/>
    </row>
    <row r="2021" spans="1:2" x14ac:dyDescent="0.25">
      <c r="A2021" s="190"/>
      <c r="B2021" s="190"/>
    </row>
    <row r="2022" spans="1:2" x14ac:dyDescent="0.25">
      <c r="A2022" s="190"/>
      <c r="B2022" s="190"/>
    </row>
    <row r="2023" spans="1:2" x14ac:dyDescent="0.25">
      <c r="A2023" s="190"/>
      <c r="B2023" s="190"/>
    </row>
    <row r="2024" spans="1:2" x14ac:dyDescent="0.25">
      <c r="A2024" s="190"/>
      <c r="B2024" s="190"/>
    </row>
    <row r="2025" spans="1:2" x14ac:dyDescent="0.25">
      <c r="A2025" s="190"/>
      <c r="B2025" s="190"/>
    </row>
    <row r="2026" spans="1:2" x14ac:dyDescent="0.25">
      <c r="A2026" s="190"/>
      <c r="B2026" s="190"/>
    </row>
    <row r="2027" spans="1:2" x14ac:dyDescent="0.25">
      <c r="A2027" s="190"/>
      <c r="B2027" s="190"/>
    </row>
    <row r="2028" spans="1:2" x14ac:dyDescent="0.25">
      <c r="A2028" s="190"/>
      <c r="B2028" s="190"/>
    </row>
    <row r="2029" spans="1:2" x14ac:dyDescent="0.25">
      <c r="A2029" s="190"/>
      <c r="B2029" s="190"/>
    </row>
    <row r="2030" spans="1:2" x14ac:dyDescent="0.25">
      <c r="A2030" s="190"/>
      <c r="B2030" s="190"/>
    </row>
    <row r="2031" spans="1:2" x14ac:dyDescent="0.25">
      <c r="A2031" s="190"/>
      <c r="B2031" s="190"/>
    </row>
    <row r="2032" spans="1:2" x14ac:dyDescent="0.25">
      <c r="A2032" s="190"/>
      <c r="B2032" s="190"/>
    </row>
    <row r="2033" spans="1:2" x14ac:dyDescent="0.25">
      <c r="A2033" s="190"/>
      <c r="B2033" s="190"/>
    </row>
    <row r="2034" spans="1:2" x14ac:dyDescent="0.25">
      <c r="A2034" s="190"/>
      <c r="B2034" s="190"/>
    </row>
    <row r="2035" spans="1:2" x14ac:dyDescent="0.25">
      <c r="A2035" s="190"/>
      <c r="B2035" s="190"/>
    </row>
    <row r="2036" spans="1:2" x14ac:dyDescent="0.25">
      <c r="A2036" s="190"/>
      <c r="B2036" s="190"/>
    </row>
    <row r="2037" spans="1:2" x14ac:dyDescent="0.25">
      <c r="A2037" s="190"/>
      <c r="B2037" s="190"/>
    </row>
    <row r="2038" spans="1:2" x14ac:dyDescent="0.25">
      <c r="A2038" s="190"/>
      <c r="B2038" s="190"/>
    </row>
    <row r="2039" spans="1:2" x14ac:dyDescent="0.25">
      <c r="A2039" s="190"/>
      <c r="B2039" s="190"/>
    </row>
    <row r="2040" spans="1:2" x14ac:dyDescent="0.25">
      <c r="A2040" s="190"/>
      <c r="B2040" s="190"/>
    </row>
    <row r="2041" spans="1:2" x14ac:dyDescent="0.25">
      <c r="A2041" s="190"/>
      <c r="B2041" s="190"/>
    </row>
    <row r="2042" spans="1:2" x14ac:dyDescent="0.25">
      <c r="A2042" s="190"/>
      <c r="B2042" s="190"/>
    </row>
    <row r="2043" spans="1:2" x14ac:dyDescent="0.25">
      <c r="A2043" s="190"/>
      <c r="B2043" s="190"/>
    </row>
    <row r="2044" spans="1:2" x14ac:dyDescent="0.25">
      <c r="A2044" s="190"/>
      <c r="B2044" s="190"/>
    </row>
    <row r="2045" spans="1:2" x14ac:dyDescent="0.25">
      <c r="A2045" s="190"/>
      <c r="B2045" s="190"/>
    </row>
    <row r="2046" spans="1:2" x14ac:dyDescent="0.25">
      <c r="A2046" s="190"/>
      <c r="B2046" s="190"/>
    </row>
    <row r="2047" spans="1:2" x14ac:dyDescent="0.25">
      <c r="A2047" s="190"/>
      <c r="B2047" s="190"/>
    </row>
    <row r="2048" spans="1:2" x14ac:dyDescent="0.25">
      <c r="A2048" s="190"/>
      <c r="B2048" s="190"/>
    </row>
    <row r="2049" spans="1:2" x14ac:dyDescent="0.25">
      <c r="A2049" s="190"/>
      <c r="B2049" s="190"/>
    </row>
    <row r="2050" spans="1:2" x14ac:dyDescent="0.25">
      <c r="A2050" s="190"/>
      <c r="B2050" s="190"/>
    </row>
    <row r="2051" spans="1:2" x14ac:dyDescent="0.25">
      <c r="A2051" s="190"/>
      <c r="B2051" s="190"/>
    </row>
    <row r="2052" spans="1:2" x14ac:dyDescent="0.25">
      <c r="A2052" s="190"/>
      <c r="B2052" s="190"/>
    </row>
    <row r="2053" spans="1:2" x14ac:dyDescent="0.25">
      <c r="A2053" s="190"/>
      <c r="B2053" s="190"/>
    </row>
    <row r="2054" spans="1:2" x14ac:dyDescent="0.25">
      <c r="A2054" s="190"/>
      <c r="B2054" s="190"/>
    </row>
    <row r="2055" spans="1:2" x14ac:dyDescent="0.25">
      <c r="A2055" s="190"/>
      <c r="B2055" s="190"/>
    </row>
    <row r="2056" spans="1:2" x14ac:dyDescent="0.25">
      <c r="A2056" s="190"/>
      <c r="B2056" s="190"/>
    </row>
    <row r="2057" spans="1:2" x14ac:dyDescent="0.25">
      <c r="A2057" s="190"/>
      <c r="B2057" s="190"/>
    </row>
    <row r="2058" spans="1:2" x14ac:dyDescent="0.25">
      <c r="A2058" s="190"/>
      <c r="B2058" s="190"/>
    </row>
    <row r="2059" spans="1:2" x14ac:dyDescent="0.25">
      <c r="A2059" s="190"/>
      <c r="B2059" s="190"/>
    </row>
    <row r="2060" spans="1:2" x14ac:dyDescent="0.25">
      <c r="A2060" s="190"/>
      <c r="B2060" s="190"/>
    </row>
    <row r="2061" spans="1:2" x14ac:dyDescent="0.25">
      <c r="A2061" s="190"/>
      <c r="B2061" s="190"/>
    </row>
    <row r="2062" spans="1:2" x14ac:dyDescent="0.25">
      <c r="A2062" s="190"/>
      <c r="B2062" s="190"/>
    </row>
    <row r="2063" spans="1:2" x14ac:dyDescent="0.25">
      <c r="A2063" s="190"/>
      <c r="B2063" s="190"/>
    </row>
    <row r="2064" spans="1:2" x14ac:dyDescent="0.25">
      <c r="A2064" s="190"/>
      <c r="B2064" s="190"/>
    </row>
    <row r="2065" spans="1:2" x14ac:dyDescent="0.25">
      <c r="A2065" s="190"/>
      <c r="B2065" s="190"/>
    </row>
    <row r="2066" spans="1:2" x14ac:dyDescent="0.25">
      <c r="A2066" s="190"/>
      <c r="B2066" s="190"/>
    </row>
    <row r="2067" spans="1:2" x14ac:dyDescent="0.25">
      <c r="A2067" s="190"/>
      <c r="B2067" s="190"/>
    </row>
    <row r="2068" spans="1:2" x14ac:dyDescent="0.25">
      <c r="A2068" s="190"/>
      <c r="B2068" s="190"/>
    </row>
    <row r="2069" spans="1:2" x14ac:dyDescent="0.25">
      <c r="A2069" s="190"/>
      <c r="B2069" s="190"/>
    </row>
    <row r="2070" spans="1:2" x14ac:dyDescent="0.25">
      <c r="A2070" s="190"/>
      <c r="B2070" s="190"/>
    </row>
    <row r="2071" spans="1:2" x14ac:dyDescent="0.25">
      <c r="A2071" s="190"/>
      <c r="B2071" s="190"/>
    </row>
    <row r="2072" spans="1:2" x14ac:dyDescent="0.25">
      <c r="A2072" s="190"/>
      <c r="B2072" s="190"/>
    </row>
    <row r="2073" spans="1:2" x14ac:dyDescent="0.25">
      <c r="A2073" s="190"/>
      <c r="B2073" s="190"/>
    </row>
    <row r="2074" spans="1:2" x14ac:dyDescent="0.25">
      <c r="A2074" s="190"/>
      <c r="B2074" s="190"/>
    </row>
    <row r="2075" spans="1:2" x14ac:dyDescent="0.25">
      <c r="A2075" s="190"/>
      <c r="B2075" s="190"/>
    </row>
    <row r="2076" spans="1:2" x14ac:dyDescent="0.25">
      <c r="A2076" s="190"/>
      <c r="B2076" s="190"/>
    </row>
    <row r="2077" spans="1:2" x14ac:dyDescent="0.25">
      <c r="A2077" s="190"/>
      <c r="B2077" s="190"/>
    </row>
    <row r="2078" spans="1:2" x14ac:dyDescent="0.25">
      <c r="A2078" s="190"/>
      <c r="B2078" s="190"/>
    </row>
    <row r="2079" spans="1:2" x14ac:dyDescent="0.25">
      <c r="A2079" s="190"/>
      <c r="B2079" s="190"/>
    </row>
    <row r="2080" spans="1:2" x14ac:dyDescent="0.25">
      <c r="A2080" s="190"/>
      <c r="B2080" s="190"/>
    </row>
    <row r="2081" spans="1:2" x14ac:dyDescent="0.25">
      <c r="A2081" s="190"/>
      <c r="B2081" s="190"/>
    </row>
    <row r="2082" spans="1:2" x14ac:dyDescent="0.25">
      <c r="A2082" s="190"/>
      <c r="B2082" s="190"/>
    </row>
    <row r="2083" spans="1:2" x14ac:dyDescent="0.25">
      <c r="A2083" s="190"/>
      <c r="B2083" s="190"/>
    </row>
    <row r="2084" spans="1:2" x14ac:dyDescent="0.25">
      <c r="A2084" s="190"/>
      <c r="B2084" s="190"/>
    </row>
    <row r="2085" spans="1:2" x14ac:dyDescent="0.25">
      <c r="A2085" s="190"/>
      <c r="B2085" s="190"/>
    </row>
    <row r="2086" spans="1:2" x14ac:dyDescent="0.25">
      <c r="A2086" s="190"/>
      <c r="B2086" s="190"/>
    </row>
    <row r="2087" spans="1:2" x14ac:dyDescent="0.25">
      <c r="A2087" s="190"/>
      <c r="B2087" s="190"/>
    </row>
    <row r="2088" spans="1:2" x14ac:dyDescent="0.25">
      <c r="A2088" s="190"/>
      <c r="B2088" s="190"/>
    </row>
    <row r="2089" spans="1:2" x14ac:dyDescent="0.25">
      <c r="A2089" s="190"/>
      <c r="B2089" s="190"/>
    </row>
    <row r="2090" spans="1:2" x14ac:dyDescent="0.25">
      <c r="A2090" s="190"/>
      <c r="B2090" s="190"/>
    </row>
    <row r="2091" spans="1:2" x14ac:dyDescent="0.25">
      <c r="A2091" s="190"/>
      <c r="B2091" s="190"/>
    </row>
    <row r="2092" spans="1:2" x14ac:dyDescent="0.25">
      <c r="A2092" s="190"/>
      <c r="B2092" s="190"/>
    </row>
    <row r="2093" spans="1:2" x14ac:dyDescent="0.25">
      <c r="A2093" s="190"/>
      <c r="B2093" s="190"/>
    </row>
    <row r="2094" spans="1:2" x14ac:dyDescent="0.25">
      <c r="A2094" s="190"/>
      <c r="B2094" s="190"/>
    </row>
    <row r="2095" spans="1:2" x14ac:dyDescent="0.25">
      <c r="A2095" s="190"/>
      <c r="B2095" s="190"/>
    </row>
    <row r="2096" spans="1:2" x14ac:dyDescent="0.25">
      <c r="A2096" s="190"/>
      <c r="B2096" s="190"/>
    </row>
    <row r="2097" spans="1:2" x14ac:dyDescent="0.25">
      <c r="A2097" s="190"/>
      <c r="B2097" s="190"/>
    </row>
    <row r="2098" spans="1:2" x14ac:dyDescent="0.25">
      <c r="A2098" s="190"/>
      <c r="B2098" s="190"/>
    </row>
    <row r="2099" spans="1:2" x14ac:dyDescent="0.25">
      <c r="A2099" s="190"/>
      <c r="B2099" s="190"/>
    </row>
    <row r="2100" spans="1:2" x14ac:dyDescent="0.25">
      <c r="A2100" s="190"/>
      <c r="B2100" s="190"/>
    </row>
    <row r="2101" spans="1:2" x14ac:dyDescent="0.25">
      <c r="A2101" s="190"/>
      <c r="B2101" s="190"/>
    </row>
    <row r="2102" spans="1:2" x14ac:dyDescent="0.25">
      <c r="A2102" s="190"/>
      <c r="B2102" s="190"/>
    </row>
    <row r="2103" spans="1:2" x14ac:dyDescent="0.25">
      <c r="A2103" s="190"/>
      <c r="B2103" s="190"/>
    </row>
    <row r="2104" spans="1:2" x14ac:dyDescent="0.25">
      <c r="A2104" s="190"/>
      <c r="B2104" s="190"/>
    </row>
    <row r="2105" spans="1:2" x14ac:dyDescent="0.25">
      <c r="A2105" s="190"/>
      <c r="B2105" s="190"/>
    </row>
    <row r="2106" spans="1:2" x14ac:dyDescent="0.25">
      <c r="A2106" s="190"/>
      <c r="B2106" s="190"/>
    </row>
    <row r="2107" spans="1:2" x14ac:dyDescent="0.25">
      <c r="A2107" s="190"/>
      <c r="B2107" s="190"/>
    </row>
    <row r="2108" spans="1:2" x14ac:dyDescent="0.25">
      <c r="A2108" s="190"/>
      <c r="B2108" s="190"/>
    </row>
    <row r="2109" spans="1:2" x14ac:dyDescent="0.25">
      <c r="A2109" s="190"/>
      <c r="B2109" s="190"/>
    </row>
    <row r="2110" spans="1:2" x14ac:dyDescent="0.25">
      <c r="A2110" s="190"/>
      <c r="B2110" s="190"/>
    </row>
    <row r="2111" spans="1:2" x14ac:dyDescent="0.25">
      <c r="A2111" s="190"/>
      <c r="B2111" s="190"/>
    </row>
    <row r="2112" spans="1:2" x14ac:dyDescent="0.25">
      <c r="A2112" s="190"/>
      <c r="B2112" s="190"/>
    </row>
    <row r="2113" spans="1:2" x14ac:dyDescent="0.25">
      <c r="A2113" s="190"/>
      <c r="B2113" s="190"/>
    </row>
    <row r="2114" spans="1:2" x14ac:dyDescent="0.25">
      <c r="A2114" s="190"/>
      <c r="B2114" s="190"/>
    </row>
    <row r="2115" spans="1:2" x14ac:dyDescent="0.25">
      <c r="A2115" s="190"/>
      <c r="B2115" s="190"/>
    </row>
    <row r="2116" spans="1:2" x14ac:dyDescent="0.25">
      <c r="A2116" s="190"/>
      <c r="B2116" s="190"/>
    </row>
    <row r="2117" spans="1:2" x14ac:dyDescent="0.25">
      <c r="A2117" s="190"/>
      <c r="B2117" s="190"/>
    </row>
    <row r="2118" spans="1:2" x14ac:dyDescent="0.25">
      <c r="A2118" s="190"/>
      <c r="B2118" s="190"/>
    </row>
    <row r="2119" spans="1:2" x14ac:dyDescent="0.25">
      <c r="A2119" s="190"/>
      <c r="B2119" s="190"/>
    </row>
    <row r="2120" spans="1:2" x14ac:dyDescent="0.25">
      <c r="A2120" s="190"/>
      <c r="B2120" s="190"/>
    </row>
    <row r="2121" spans="1:2" x14ac:dyDescent="0.25">
      <c r="A2121" s="190"/>
      <c r="B2121" s="190"/>
    </row>
    <row r="2122" spans="1:2" x14ac:dyDescent="0.25">
      <c r="A2122" s="190"/>
      <c r="B2122" s="190"/>
    </row>
    <row r="2123" spans="1:2" x14ac:dyDescent="0.25">
      <c r="A2123" s="190"/>
      <c r="B2123" s="190"/>
    </row>
    <row r="2124" spans="1:2" x14ac:dyDescent="0.25">
      <c r="A2124" s="190"/>
      <c r="B2124" s="190"/>
    </row>
    <row r="2125" spans="1:2" x14ac:dyDescent="0.25">
      <c r="A2125" s="190"/>
      <c r="B2125" s="190"/>
    </row>
    <row r="2126" spans="1:2" x14ac:dyDescent="0.25">
      <c r="A2126" s="190"/>
      <c r="B2126" s="190"/>
    </row>
    <row r="2127" spans="1:2" x14ac:dyDescent="0.25">
      <c r="A2127" s="190"/>
      <c r="B2127" s="190"/>
    </row>
    <row r="2128" spans="1:2" x14ac:dyDescent="0.25">
      <c r="A2128" s="190"/>
      <c r="B2128" s="190"/>
    </row>
    <row r="2129" spans="1:2" x14ac:dyDescent="0.25">
      <c r="A2129" s="190"/>
      <c r="B2129" s="190"/>
    </row>
    <row r="2130" spans="1:2" x14ac:dyDescent="0.25">
      <c r="A2130" s="190"/>
      <c r="B2130" s="190"/>
    </row>
    <row r="2131" spans="1:2" x14ac:dyDescent="0.25">
      <c r="A2131" s="190"/>
      <c r="B2131" s="190"/>
    </row>
    <row r="2132" spans="1:2" x14ac:dyDescent="0.25">
      <c r="A2132" s="190"/>
      <c r="B2132" s="190"/>
    </row>
    <row r="2133" spans="1:2" x14ac:dyDescent="0.25">
      <c r="A2133" s="190"/>
      <c r="B2133" s="190"/>
    </row>
    <row r="2134" spans="1:2" x14ac:dyDescent="0.25">
      <c r="A2134" s="190"/>
      <c r="B2134" s="190"/>
    </row>
    <row r="2135" spans="1:2" x14ac:dyDescent="0.25">
      <c r="A2135" s="190"/>
      <c r="B2135" s="190"/>
    </row>
    <row r="2136" spans="1:2" x14ac:dyDescent="0.25">
      <c r="A2136" s="190"/>
      <c r="B2136" s="190"/>
    </row>
    <row r="2137" spans="1:2" x14ac:dyDescent="0.25">
      <c r="A2137" s="190"/>
      <c r="B2137" s="190"/>
    </row>
    <row r="2138" spans="1:2" x14ac:dyDescent="0.25">
      <c r="A2138" s="190"/>
      <c r="B2138" s="190"/>
    </row>
    <row r="2139" spans="1:2" x14ac:dyDescent="0.25">
      <c r="A2139" s="190"/>
      <c r="B2139" s="190"/>
    </row>
    <row r="2140" spans="1:2" x14ac:dyDescent="0.25">
      <c r="A2140" s="190"/>
      <c r="B2140" s="190"/>
    </row>
    <row r="2141" spans="1:2" x14ac:dyDescent="0.25">
      <c r="A2141" s="190"/>
      <c r="B2141" s="190"/>
    </row>
    <row r="2142" spans="1:2" x14ac:dyDescent="0.25">
      <c r="A2142" s="190"/>
      <c r="B2142" s="190"/>
    </row>
    <row r="2143" spans="1:2" x14ac:dyDescent="0.25">
      <c r="A2143" s="190"/>
      <c r="B2143" s="190"/>
    </row>
    <row r="2144" spans="1:2" x14ac:dyDescent="0.25">
      <c r="A2144" s="190"/>
      <c r="B2144" s="190"/>
    </row>
    <row r="2145" spans="1:2" x14ac:dyDescent="0.25">
      <c r="A2145" s="190"/>
      <c r="B2145" s="190"/>
    </row>
    <row r="2146" spans="1:2" x14ac:dyDescent="0.25">
      <c r="A2146" s="190"/>
      <c r="B2146" s="190"/>
    </row>
    <row r="2147" spans="1:2" x14ac:dyDescent="0.25">
      <c r="A2147" s="190"/>
      <c r="B2147" s="190"/>
    </row>
    <row r="2148" spans="1:2" x14ac:dyDescent="0.25">
      <c r="A2148" s="190"/>
      <c r="B2148" s="190"/>
    </row>
    <row r="2149" spans="1:2" x14ac:dyDescent="0.25">
      <c r="A2149" s="190"/>
      <c r="B2149" s="190"/>
    </row>
    <row r="2150" spans="1:2" x14ac:dyDescent="0.25">
      <c r="A2150" s="190"/>
      <c r="B2150" s="190"/>
    </row>
    <row r="2151" spans="1:2" x14ac:dyDescent="0.25">
      <c r="A2151" s="190"/>
      <c r="B2151" s="190"/>
    </row>
    <row r="2152" spans="1:2" x14ac:dyDescent="0.25">
      <c r="A2152" s="190"/>
      <c r="B2152" s="190"/>
    </row>
    <row r="2153" spans="1:2" x14ac:dyDescent="0.25">
      <c r="A2153" s="190"/>
      <c r="B2153" s="190"/>
    </row>
    <row r="2154" spans="1:2" x14ac:dyDescent="0.25">
      <c r="A2154" s="190"/>
      <c r="B2154" s="190"/>
    </row>
    <row r="2155" spans="1:2" x14ac:dyDescent="0.25">
      <c r="A2155" s="190"/>
      <c r="B2155" s="190"/>
    </row>
    <row r="2156" spans="1:2" x14ac:dyDescent="0.25">
      <c r="A2156" s="190"/>
      <c r="B2156" s="190"/>
    </row>
    <row r="2157" spans="1:2" x14ac:dyDescent="0.25">
      <c r="A2157" s="190"/>
      <c r="B2157" s="190"/>
    </row>
    <row r="2158" spans="1:2" x14ac:dyDescent="0.25">
      <c r="A2158" s="190"/>
      <c r="B2158" s="190"/>
    </row>
    <row r="2159" spans="1:2" x14ac:dyDescent="0.25">
      <c r="A2159" s="190"/>
      <c r="B2159" s="190"/>
    </row>
    <row r="2160" spans="1:2" x14ac:dyDescent="0.25">
      <c r="A2160" s="190"/>
      <c r="B2160" s="190"/>
    </row>
    <row r="2161" spans="1:2" x14ac:dyDescent="0.25">
      <c r="A2161" s="190"/>
      <c r="B2161" s="190"/>
    </row>
    <row r="2162" spans="1:2" x14ac:dyDescent="0.25">
      <c r="A2162" s="190"/>
      <c r="B2162" s="190"/>
    </row>
    <row r="2163" spans="1:2" x14ac:dyDescent="0.25">
      <c r="A2163" s="190"/>
      <c r="B2163" s="190"/>
    </row>
    <row r="2164" spans="1:2" x14ac:dyDescent="0.25">
      <c r="A2164" s="190"/>
      <c r="B2164" s="190"/>
    </row>
    <row r="2165" spans="1:2" x14ac:dyDescent="0.25">
      <c r="A2165" s="190"/>
      <c r="B2165" s="190"/>
    </row>
    <row r="2166" spans="1:2" x14ac:dyDescent="0.25">
      <c r="A2166" s="190"/>
      <c r="B2166" s="190"/>
    </row>
    <row r="2167" spans="1:2" x14ac:dyDescent="0.25">
      <c r="A2167" s="190"/>
      <c r="B2167" s="190"/>
    </row>
    <row r="2168" spans="1:2" x14ac:dyDescent="0.25">
      <c r="A2168" s="190"/>
      <c r="B2168" s="190"/>
    </row>
    <row r="2169" spans="1:2" x14ac:dyDescent="0.25">
      <c r="A2169" s="190"/>
      <c r="B2169" s="190"/>
    </row>
    <row r="2170" spans="1:2" x14ac:dyDescent="0.25">
      <c r="A2170" s="190"/>
      <c r="B2170" s="190"/>
    </row>
    <row r="2171" spans="1:2" x14ac:dyDescent="0.25">
      <c r="A2171" s="190"/>
      <c r="B2171" s="190"/>
    </row>
    <row r="2172" spans="1:2" x14ac:dyDescent="0.25">
      <c r="A2172" s="190"/>
      <c r="B2172" s="190"/>
    </row>
    <row r="2173" spans="1:2" x14ac:dyDescent="0.25">
      <c r="A2173" s="190"/>
      <c r="B2173" s="190"/>
    </row>
    <row r="2174" spans="1:2" x14ac:dyDescent="0.25">
      <c r="A2174" s="190"/>
      <c r="B2174" s="190"/>
    </row>
    <row r="2175" spans="1:2" x14ac:dyDescent="0.25">
      <c r="A2175" s="190"/>
      <c r="B2175" s="190"/>
    </row>
    <row r="2176" spans="1:2" x14ac:dyDescent="0.25">
      <c r="A2176" s="190"/>
      <c r="B2176" s="190"/>
    </row>
    <row r="2177" spans="1:2" x14ac:dyDescent="0.25">
      <c r="A2177" s="190"/>
      <c r="B2177" s="190"/>
    </row>
    <row r="2178" spans="1:2" x14ac:dyDescent="0.25">
      <c r="A2178" s="190"/>
      <c r="B2178" s="190"/>
    </row>
    <row r="2179" spans="1:2" x14ac:dyDescent="0.25">
      <c r="A2179" s="190"/>
      <c r="B2179" s="190"/>
    </row>
    <row r="2180" spans="1:2" x14ac:dyDescent="0.25">
      <c r="A2180" s="190"/>
      <c r="B2180" s="190"/>
    </row>
    <row r="2181" spans="1:2" x14ac:dyDescent="0.25">
      <c r="A2181" s="190"/>
      <c r="B2181" s="190"/>
    </row>
    <row r="2182" spans="1:2" x14ac:dyDescent="0.25">
      <c r="A2182" s="190"/>
      <c r="B2182" s="190"/>
    </row>
    <row r="2183" spans="1:2" x14ac:dyDescent="0.25">
      <c r="A2183" s="190"/>
      <c r="B2183" s="190"/>
    </row>
    <row r="2184" spans="1:2" x14ac:dyDescent="0.25">
      <c r="A2184" s="190"/>
      <c r="B2184" s="190"/>
    </row>
    <row r="2185" spans="1:2" x14ac:dyDescent="0.25">
      <c r="A2185" s="190"/>
      <c r="B2185" s="190"/>
    </row>
    <row r="2186" spans="1:2" x14ac:dyDescent="0.25">
      <c r="A2186" s="190"/>
      <c r="B2186" s="190"/>
    </row>
    <row r="2187" spans="1:2" x14ac:dyDescent="0.25">
      <c r="A2187" s="190"/>
      <c r="B2187" s="190"/>
    </row>
    <row r="2188" spans="1:2" x14ac:dyDescent="0.25">
      <c r="A2188" s="190"/>
      <c r="B2188" s="190"/>
    </row>
    <row r="2189" spans="1:2" x14ac:dyDescent="0.25">
      <c r="A2189" s="190"/>
      <c r="B2189" s="190"/>
    </row>
    <row r="2190" spans="1:2" x14ac:dyDescent="0.25">
      <c r="A2190" s="190"/>
      <c r="B2190" s="190"/>
    </row>
    <row r="2191" spans="1:2" x14ac:dyDescent="0.25">
      <c r="A2191" s="190"/>
      <c r="B2191" s="190"/>
    </row>
    <row r="2192" spans="1:2" x14ac:dyDescent="0.25">
      <c r="A2192" s="190"/>
      <c r="B2192" s="190"/>
    </row>
    <row r="2193" spans="1:2" x14ac:dyDescent="0.25">
      <c r="A2193" s="190"/>
      <c r="B2193" s="190"/>
    </row>
    <row r="2194" spans="1:2" x14ac:dyDescent="0.25">
      <c r="A2194" s="190"/>
      <c r="B2194" s="190"/>
    </row>
    <row r="2195" spans="1:2" x14ac:dyDescent="0.25">
      <c r="A2195" s="190"/>
      <c r="B2195" s="190"/>
    </row>
    <row r="2196" spans="1:2" x14ac:dyDescent="0.25">
      <c r="A2196" s="190"/>
      <c r="B2196" s="190"/>
    </row>
    <row r="2197" spans="1:2" x14ac:dyDescent="0.25">
      <c r="A2197" s="190"/>
      <c r="B2197" s="190"/>
    </row>
    <row r="2198" spans="1:2" x14ac:dyDescent="0.25">
      <c r="A2198" s="190"/>
      <c r="B2198" s="190"/>
    </row>
    <row r="2199" spans="1:2" x14ac:dyDescent="0.25">
      <c r="A2199" s="190"/>
      <c r="B2199" s="190"/>
    </row>
    <row r="2200" spans="1:2" x14ac:dyDescent="0.25">
      <c r="A2200" s="190"/>
      <c r="B2200" s="190"/>
    </row>
    <row r="2201" spans="1:2" x14ac:dyDescent="0.25">
      <c r="A2201" s="190"/>
      <c r="B2201" s="190"/>
    </row>
    <row r="2202" spans="1:2" x14ac:dyDescent="0.25">
      <c r="A2202" s="190"/>
      <c r="B2202" s="190"/>
    </row>
    <row r="2203" spans="1:2" x14ac:dyDescent="0.25">
      <c r="A2203" s="190"/>
      <c r="B2203" s="190"/>
    </row>
    <row r="2204" spans="1:2" x14ac:dyDescent="0.25">
      <c r="A2204" s="190"/>
      <c r="B2204" s="190"/>
    </row>
    <row r="2205" spans="1:2" x14ac:dyDescent="0.25">
      <c r="A2205" s="190"/>
      <c r="B2205" s="190"/>
    </row>
    <row r="2206" spans="1:2" x14ac:dyDescent="0.25">
      <c r="A2206" s="190"/>
      <c r="B2206" s="190"/>
    </row>
    <row r="2207" spans="1:2" x14ac:dyDescent="0.25">
      <c r="A2207" s="190"/>
      <c r="B2207" s="190"/>
    </row>
    <row r="2208" spans="1:2" x14ac:dyDescent="0.25">
      <c r="A2208" s="190"/>
      <c r="B2208" s="190"/>
    </row>
    <row r="2209" spans="1:2" x14ac:dyDescent="0.25">
      <c r="A2209" s="190"/>
      <c r="B2209" s="190"/>
    </row>
    <row r="2210" spans="1:2" x14ac:dyDescent="0.25">
      <c r="A2210" s="190"/>
      <c r="B2210" s="190"/>
    </row>
    <row r="2211" spans="1:2" x14ac:dyDescent="0.25">
      <c r="A2211" s="190"/>
      <c r="B2211" s="190"/>
    </row>
    <row r="2212" spans="1:2" x14ac:dyDescent="0.25">
      <c r="A2212" s="190"/>
      <c r="B2212" s="190"/>
    </row>
    <row r="2213" spans="1:2" x14ac:dyDescent="0.25">
      <c r="A2213" s="190"/>
      <c r="B2213" s="190"/>
    </row>
    <row r="2214" spans="1:2" x14ac:dyDescent="0.25">
      <c r="A2214" s="190"/>
      <c r="B2214" s="190"/>
    </row>
    <row r="2215" spans="1:2" x14ac:dyDescent="0.25">
      <c r="A2215" s="190"/>
      <c r="B2215" s="190"/>
    </row>
    <row r="2216" spans="1:2" x14ac:dyDescent="0.25">
      <c r="A2216" s="190"/>
      <c r="B2216" s="190"/>
    </row>
    <row r="2217" spans="1:2" x14ac:dyDescent="0.25">
      <c r="A2217" s="190"/>
      <c r="B2217" s="190"/>
    </row>
    <row r="2218" spans="1:2" x14ac:dyDescent="0.25">
      <c r="A2218" s="190"/>
      <c r="B2218" s="190"/>
    </row>
    <row r="2219" spans="1:2" x14ac:dyDescent="0.25">
      <c r="A2219" s="190"/>
      <c r="B2219" s="190"/>
    </row>
    <row r="2220" spans="1:2" x14ac:dyDescent="0.25">
      <c r="A2220" s="190"/>
      <c r="B2220" s="190"/>
    </row>
    <row r="2221" spans="1:2" x14ac:dyDescent="0.25">
      <c r="A2221" s="190"/>
      <c r="B2221" s="190"/>
    </row>
    <row r="2222" spans="1:2" x14ac:dyDescent="0.25">
      <c r="A2222" s="190"/>
      <c r="B2222" s="190"/>
    </row>
    <row r="2223" spans="1:2" x14ac:dyDescent="0.25">
      <c r="A2223" s="190"/>
      <c r="B2223" s="190"/>
    </row>
    <row r="2224" spans="1:2" x14ac:dyDescent="0.25">
      <c r="A2224" s="190"/>
      <c r="B2224" s="190"/>
    </row>
    <row r="2225" spans="1:2" x14ac:dyDescent="0.25">
      <c r="A2225" s="190"/>
      <c r="B2225" s="190"/>
    </row>
    <row r="2226" spans="1:2" x14ac:dyDescent="0.25">
      <c r="A2226" s="190"/>
      <c r="B2226" s="190"/>
    </row>
    <row r="2227" spans="1:2" x14ac:dyDescent="0.25">
      <c r="A2227" s="190"/>
      <c r="B2227" s="190"/>
    </row>
    <row r="2228" spans="1:2" x14ac:dyDescent="0.25">
      <c r="A2228" s="190"/>
      <c r="B2228" s="190"/>
    </row>
    <row r="2229" spans="1:2" x14ac:dyDescent="0.25">
      <c r="A2229" s="190"/>
      <c r="B2229" s="190"/>
    </row>
    <row r="2230" spans="1:2" x14ac:dyDescent="0.25">
      <c r="A2230" s="190"/>
      <c r="B2230" s="190"/>
    </row>
    <row r="2231" spans="1:2" x14ac:dyDescent="0.25">
      <c r="A2231" s="190"/>
      <c r="B2231" s="190"/>
    </row>
    <row r="2232" spans="1:2" x14ac:dyDescent="0.25">
      <c r="A2232" s="190"/>
      <c r="B2232" s="190"/>
    </row>
    <row r="2233" spans="1:2" x14ac:dyDescent="0.25">
      <c r="A2233" s="190"/>
      <c r="B2233" s="190"/>
    </row>
    <row r="2234" spans="1:2" x14ac:dyDescent="0.25">
      <c r="A2234" s="190"/>
      <c r="B2234" s="190"/>
    </row>
    <row r="2235" spans="1:2" x14ac:dyDescent="0.25">
      <c r="A2235" s="190"/>
      <c r="B2235" s="190"/>
    </row>
    <row r="2236" spans="1:2" x14ac:dyDescent="0.25">
      <c r="A2236" s="190"/>
      <c r="B2236" s="190"/>
    </row>
    <row r="2237" spans="1:2" x14ac:dyDescent="0.25">
      <c r="A2237" s="190"/>
      <c r="B2237" s="190"/>
    </row>
    <row r="2238" spans="1:2" x14ac:dyDescent="0.25">
      <c r="A2238" s="190"/>
      <c r="B2238" s="190"/>
    </row>
    <row r="2239" spans="1:2" x14ac:dyDescent="0.25">
      <c r="A2239" s="190"/>
      <c r="B2239" s="190"/>
    </row>
    <row r="2240" spans="1:2" x14ac:dyDescent="0.25">
      <c r="A2240" s="190"/>
      <c r="B2240" s="190"/>
    </row>
    <row r="2241" spans="1:2" x14ac:dyDescent="0.25">
      <c r="A2241" s="190"/>
      <c r="B2241" s="190"/>
    </row>
    <row r="2242" spans="1:2" x14ac:dyDescent="0.25">
      <c r="A2242" s="190"/>
      <c r="B2242" s="190"/>
    </row>
    <row r="2243" spans="1:2" x14ac:dyDescent="0.25">
      <c r="A2243" s="190"/>
      <c r="B2243" s="190"/>
    </row>
    <row r="2244" spans="1:2" x14ac:dyDescent="0.25">
      <c r="A2244" s="190"/>
      <c r="B2244" s="190"/>
    </row>
    <row r="2245" spans="1:2" x14ac:dyDescent="0.25">
      <c r="A2245" s="190"/>
      <c r="B2245" s="190"/>
    </row>
    <row r="2246" spans="1:2" x14ac:dyDescent="0.25">
      <c r="A2246" s="190"/>
      <c r="B2246" s="190"/>
    </row>
    <row r="2247" spans="1:2" x14ac:dyDescent="0.25">
      <c r="A2247" s="190"/>
      <c r="B2247" s="190"/>
    </row>
    <row r="2248" spans="1:2" x14ac:dyDescent="0.25">
      <c r="A2248" s="190"/>
      <c r="B2248" s="190"/>
    </row>
    <row r="2249" spans="1:2" x14ac:dyDescent="0.25">
      <c r="A2249" s="190"/>
      <c r="B2249" s="190"/>
    </row>
    <row r="2250" spans="1:2" x14ac:dyDescent="0.25">
      <c r="A2250" s="190"/>
      <c r="B2250" s="190"/>
    </row>
    <row r="2251" spans="1:2" x14ac:dyDescent="0.25">
      <c r="A2251" s="190"/>
      <c r="B2251" s="190"/>
    </row>
    <row r="2252" spans="1:2" x14ac:dyDescent="0.25">
      <c r="A2252" s="190"/>
      <c r="B2252" s="190"/>
    </row>
    <row r="2253" spans="1:2" x14ac:dyDescent="0.25">
      <c r="A2253" s="190"/>
      <c r="B2253" s="190"/>
    </row>
    <row r="2254" spans="1:2" x14ac:dyDescent="0.25">
      <c r="A2254" s="190"/>
      <c r="B2254" s="190"/>
    </row>
    <row r="2255" spans="1:2" x14ac:dyDescent="0.25">
      <c r="A2255" s="190"/>
      <c r="B2255" s="190"/>
    </row>
    <row r="2256" spans="1:2" x14ac:dyDescent="0.25">
      <c r="A2256" s="190"/>
      <c r="B2256" s="190"/>
    </row>
    <row r="2257" spans="1:2" x14ac:dyDescent="0.25">
      <c r="A2257" s="190"/>
      <c r="B2257" s="190"/>
    </row>
    <row r="2258" spans="1:2" x14ac:dyDescent="0.25">
      <c r="A2258" s="190"/>
      <c r="B2258" s="190"/>
    </row>
    <row r="2259" spans="1:2" x14ac:dyDescent="0.25">
      <c r="A2259" s="190"/>
      <c r="B2259" s="190"/>
    </row>
    <row r="2260" spans="1:2" x14ac:dyDescent="0.25">
      <c r="A2260" s="190"/>
      <c r="B2260" s="190"/>
    </row>
    <row r="2261" spans="1:2" x14ac:dyDescent="0.25">
      <c r="A2261" s="190"/>
      <c r="B2261" s="190"/>
    </row>
    <row r="2262" spans="1:2" x14ac:dyDescent="0.25">
      <c r="A2262" s="190"/>
      <c r="B2262" s="190"/>
    </row>
    <row r="2263" spans="1:2" x14ac:dyDescent="0.25">
      <c r="A2263" s="190"/>
      <c r="B2263" s="190"/>
    </row>
    <row r="2264" spans="1:2" x14ac:dyDescent="0.25">
      <c r="A2264" s="190"/>
      <c r="B2264" s="190"/>
    </row>
    <row r="2265" spans="1:2" x14ac:dyDescent="0.25">
      <c r="A2265" s="190"/>
      <c r="B2265" s="190"/>
    </row>
    <row r="2266" spans="1:2" x14ac:dyDescent="0.25">
      <c r="A2266" s="190"/>
      <c r="B2266" s="190"/>
    </row>
    <row r="2267" spans="1:2" x14ac:dyDescent="0.25">
      <c r="A2267" s="190"/>
      <c r="B2267" s="190"/>
    </row>
    <row r="2268" spans="1:2" x14ac:dyDescent="0.25">
      <c r="A2268" s="190"/>
      <c r="B2268" s="190"/>
    </row>
    <row r="2269" spans="1:2" x14ac:dyDescent="0.25">
      <c r="A2269" s="190"/>
      <c r="B2269" s="190"/>
    </row>
    <row r="2270" spans="1:2" x14ac:dyDescent="0.25">
      <c r="A2270" s="190"/>
      <c r="B2270" s="190"/>
    </row>
    <row r="2271" spans="1:2" x14ac:dyDescent="0.25">
      <c r="A2271" s="190"/>
      <c r="B2271" s="190"/>
    </row>
    <row r="2272" spans="1:2" x14ac:dyDescent="0.25">
      <c r="A2272" s="190"/>
      <c r="B2272" s="190"/>
    </row>
    <row r="2273" spans="1:2" x14ac:dyDescent="0.25">
      <c r="A2273" s="190"/>
      <c r="B2273" s="190"/>
    </row>
    <row r="2274" spans="1:2" x14ac:dyDescent="0.25">
      <c r="A2274" s="190"/>
      <c r="B2274" s="190"/>
    </row>
    <row r="2275" spans="1:2" x14ac:dyDescent="0.25">
      <c r="A2275" s="190"/>
      <c r="B2275" s="190"/>
    </row>
    <row r="2276" spans="1:2" x14ac:dyDescent="0.25">
      <c r="A2276" s="190"/>
      <c r="B2276" s="190"/>
    </row>
    <row r="2277" spans="1:2" x14ac:dyDescent="0.25">
      <c r="A2277" s="190"/>
      <c r="B2277" s="190"/>
    </row>
    <row r="2278" spans="1:2" x14ac:dyDescent="0.25">
      <c r="A2278" s="190"/>
      <c r="B2278" s="190"/>
    </row>
    <row r="2279" spans="1:2" x14ac:dyDescent="0.25">
      <c r="A2279" s="190"/>
      <c r="B2279" s="190"/>
    </row>
    <row r="2280" spans="1:2" x14ac:dyDescent="0.25">
      <c r="A2280" s="190"/>
      <c r="B2280" s="190"/>
    </row>
    <row r="2281" spans="1:2" x14ac:dyDescent="0.25">
      <c r="A2281" s="190"/>
      <c r="B2281" s="190"/>
    </row>
    <row r="2282" spans="1:2" x14ac:dyDescent="0.25">
      <c r="A2282" s="190"/>
      <c r="B2282" s="190"/>
    </row>
    <row r="2283" spans="1:2" x14ac:dyDescent="0.25">
      <c r="A2283" s="190"/>
      <c r="B2283" s="190"/>
    </row>
    <row r="2284" spans="1:2" x14ac:dyDescent="0.25">
      <c r="A2284" s="190"/>
      <c r="B2284" s="190"/>
    </row>
    <row r="2285" spans="1:2" x14ac:dyDescent="0.25">
      <c r="A2285" s="190"/>
      <c r="B2285" s="190"/>
    </row>
    <row r="2286" spans="1:2" x14ac:dyDescent="0.25">
      <c r="A2286" s="190"/>
      <c r="B2286" s="190"/>
    </row>
    <row r="2287" spans="1:2" x14ac:dyDescent="0.25">
      <c r="A2287" s="190"/>
      <c r="B2287" s="190"/>
    </row>
    <row r="2288" spans="1:2" x14ac:dyDescent="0.25">
      <c r="A2288" s="190"/>
      <c r="B2288" s="190"/>
    </row>
    <row r="2289" spans="1:2" x14ac:dyDescent="0.25">
      <c r="A2289" s="190"/>
      <c r="B2289" s="190"/>
    </row>
    <row r="2290" spans="1:2" x14ac:dyDescent="0.25">
      <c r="A2290" s="190"/>
      <c r="B2290" s="190"/>
    </row>
    <row r="2291" spans="1:2" x14ac:dyDescent="0.25">
      <c r="A2291" s="190"/>
      <c r="B2291" s="190"/>
    </row>
    <row r="2292" spans="1:2" x14ac:dyDescent="0.25">
      <c r="A2292" s="190"/>
      <c r="B2292" s="190"/>
    </row>
    <row r="2293" spans="1:2" x14ac:dyDescent="0.25">
      <c r="A2293" s="190"/>
      <c r="B2293" s="190"/>
    </row>
    <row r="2294" spans="1:2" x14ac:dyDescent="0.25">
      <c r="A2294" s="190"/>
      <c r="B2294" s="190"/>
    </row>
    <row r="2295" spans="1:2" x14ac:dyDescent="0.25">
      <c r="A2295" s="190"/>
      <c r="B2295" s="190"/>
    </row>
    <row r="2296" spans="1:2" x14ac:dyDescent="0.25">
      <c r="A2296" s="190"/>
      <c r="B2296" s="190"/>
    </row>
    <row r="2297" spans="1:2" x14ac:dyDescent="0.25">
      <c r="A2297" s="190"/>
      <c r="B2297" s="190"/>
    </row>
    <row r="2298" spans="1:2" x14ac:dyDescent="0.25">
      <c r="A2298" s="190"/>
      <c r="B2298" s="190"/>
    </row>
    <row r="2299" spans="1:2" x14ac:dyDescent="0.25">
      <c r="A2299" s="190"/>
      <c r="B2299" s="190"/>
    </row>
    <row r="2300" spans="1:2" x14ac:dyDescent="0.25">
      <c r="A2300" s="190"/>
      <c r="B2300" s="190"/>
    </row>
    <row r="2301" spans="1:2" x14ac:dyDescent="0.25">
      <c r="A2301" s="190"/>
      <c r="B2301" s="190"/>
    </row>
    <row r="2302" spans="1:2" x14ac:dyDescent="0.25">
      <c r="A2302" s="190"/>
      <c r="B2302" s="190"/>
    </row>
    <row r="2303" spans="1:2" x14ac:dyDescent="0.25">
      <c r="A2303" s="190"/>
      <c r="B2303" s="190"/>
    </row>
    <row r="2304" spans="1:2" x14ac:dyDescent="0.25">
      <c r="A2304" s="190"/>
      <c r="B2304" s="190"/>
    </row>
    <row r="2305" spans="1:2" x14ac:dyDescent="0.25">
      <c r="A2305" s="190"/>
      <c r="B2305" s="190"/>
    </row>
    <row r="2306" spans="1:2" x14ac:dyDescent="0.25">
      <c r="A2306" s="190"/>
      <c r="B2306" s="190"/>
    </row>
    <row r="2307" spans="1:2" x14ac:dyDescent="0.25">
      <c r="A2307" s="190"/>
      <c r="B2307" s="190"/>
    </row>
    <row r="2308" spans="1:2" x14ac:dyDescent="0.25">
      <c r="A2308" s="190"/>
      <c r="B2308" s="190"/>
    </row>
    <row r="2309" spans="1:2" x14ac:dyDescent="0.25">
      <c r="A2309" s="190"/>
      <c r="B2309" s="190"/>
    </row>
    <row r="2310" spans="1:2" x14ac:dyDescent="0.25">
      <c r="A2310" s="190"/>
      <c r="B2310" s="190"/>
    </row>
    <row r="2311" spans="1:2" x14ac:dyDescent="0.25">
      <c r="A2311" s="190"/>
      <c r="B2311" s="190"/>
    </row>
    <row r="2312" spans="1:2" x14ac:dyDescent="0.25">
      <c r="A2312" s="190"/>
      <c r="B2312" s="190"/>
    </row>
    <row r="2313" spans="1:2" x14ac:dyDescent="0.25">
      <c r="A2313" s="190"/>
      <c r="B2313" s="190"/>
    </row>
    <row r="2314" spans="1:2" x14ac:dyDescent="0.25">
      <c r="A2314" s="190"/>
      <c r="B2314" s="190"/>
    </row>
    <row r="2315" spans="1:2" x14ac:dyDescent="0.25">
      <c r="A2315" s="190"/>
      <c r="B2315" s="190"/>
    </row>
    <row r="2316" spans="1:2" x14ac:dyDescent="0.25">
      <c r="A2316" s="190"/>
      <c r="B2316" s="190"/>
    </row>
    <row r="2317" spans="1:2" x14ac:dyDescent="0.25">
      <c r="A2317" s="190"/>
      <c r="B2317" s="190"/>
    </row>
    <row r="2318" spans="1:2" x14ac:dyDescent="0.25">
      <c r="A2318" s="190"/>
      <c r="B2318" s="190"/>
    </row>
    <row r="2319" spans="1:2" x14ac:dyDescent="0.25">
      <c r="A2319" s="190"/>
      <c r="B2319" s="190"/>
    </row>
    <row r="2320" spans="1:2" x14ac:dyDescent="0.25">
      <c r="A2320" s="190"/>
      <c r="B2320" s="190"/>
    </row>
    <row r="2321" spans="1:2" x14ac:dyDescent="0.25">
      <c r="A2321" s="190"/>
      <c r="B2321" s="190"/>
    </row>
    <row r="2322" spans="1:2" x14ac:dyDescent="0.25">
      <c r="A2322" s="190"/>
      <c r="B2322" s="190"/>
    </row>
    <row r="2323" spans="1:2" x14ac:dyDescent="0.25">
      <c r="A2323" s="190"/>
      <c r="B2323" s="190"/>
    </row>
    <row r="2324" spans="1:2" x14ac:dyDescent="0.25">
      <c r="A2324" s="190"/>
      <c r="B2324" s="190"/>
    </row>
    <row r="2325" spans="1:2" x14ac:dyDescent="0.25">
      <c r="A2325" s="190"/>
      <c r="B2325" s="190"/>
    </row>
    <row r="2326" spans="1:2" x14ac:dyDescent="0.25">
      <c r="A2326" s="190"/>
      <c r="B2326" s="190"/>
    </row>
    <row r="2327" spans="1:2" x14ac:dyDescent="0.25">
      <c r="A2327" s="190"/>
      <c r="B2327" s="190"/>
    </row>
    <row r="2328" spans="1:2" x14ac:dyDescent="0.25">
      <c r="A2328" s="190"/>
      <c r="B2328" s="190"/>
    </row>
    <row r="2329" spans="1:2" x14ac:dyDescent="0.25">
      <c r="A2329" s="190"/>
      <c r="B2329" s="190"/>
    </row>
    <row r="2330" spans="1:2" x14ac:dyDescent="0.25">
      <c r="A2330" s="190"/>
      <c r="B2330" s="190"/>
    </row>
    <row r="2331" spans="1:2" x14ac:dyDescent="0.25">
      <c r="A2331" s="190"/>
      <c r="B2331" s="190"/>
    </row>
    <row r="2332" spans="1:2" x14ac:dyDescent="0.25">
      <c r="A2332" s="190"/>
      <c r="B2332" s="190"/>
    </row>
    <row r="2333" spans="1:2" x14ac:dyDescent="0.25">
      <c r="A2333" s="190"/>
      <c r="B2333" s="190"/>
    </row>
    <row r="2334" spans="1:2" x14ac:dyDescent="0.25">
      <c r="A2334" s="190"/>
      <c r="B2334" s="190"/>
    </row>
    <row r="2335" spans="1:2" x14ac:dyDescent="0.25">
      <c r="A2335" s="190"/>
      <c r="B2335" s="190"/>
    </row>
    <row r="2336" spans="1:2" x14ac:dyDescent="0.25">
      <c r="A2336" s="190"/>
      <c r="B2336" s="190"/>
    </row>
    <row r="2337" spans="1:2" x14ac:dyDescent="0.25">
      <c r="A2337" s="190"/>
      <c r="B2337" s="190"/>
    </row>
    <row r="2338" spans="1:2" x14ac:dyDescent="0.25">
      <c r="A2338" s="190"/>
      <c r="B2338" s="190"/>
    </row>
    <row r="2339" spans="1:2" x14ac:dyDescent="0.25">
      <c r="A2339" s="190"/>
      <c r="B2339" s="190"/>
    </row>
    <row r="2340" spans="1:2" x14ac:dyDescent="0.25">
      <c r="A2340" s="190"/>
      <c r="B2340" s="190"/>
    </row>
    <row r="2341" spans="1:2" x14ac:dyDescent="0.25">
      <c r="A2341" s="190"/>
      <c r="B2341" s="190"/>
    </row>
    <row r="2342" spans="1:2" x14ac:dyDescent="0.25">
      <c r="A2342" s="190"/>
      <c r="B2342" s="190"/>
    </row>
    <row r="2343" spans="1:2" x14ac:dyDescent="0.25">
      <c r="A2343" s="190"/>
      <c r="B2343" s="190"/>
    </row>
    <row r="2344" spans="1:2" x14ac:dyDescent="0.25">
      <c r="A2344" s="190"/>
      <c r="B2344" s="190"/>
    </row>
    <row r="2345" spans="1:2" x14ac:dyDescent="0.25">
      <c r="A2345" s="190"/>
      <c r="B2345" s="190"/>
    </row>
    <row r="2346" spans="1:2" x14ac:dyDescent="0.25">
      <c r="A2346" s="190"/>
      <c r="B2346" s="190"/>
    </row>
    <row r="2347" spans="1:2" x14ac:dyDescent="0.25">
      <c r="A2347" s="190"/>
      <c r="B2347" s="190"/>
    </row>
    <row r="2348" spans="1:2" x14ac:dyDescent="0.25">
      <c r="A2348" s="190"/>
      <c r="B2348" s="190"/>
    </row>
    <row r="2349" spans="1:2" x14ac:dyDescent="0.25">
      <c r="A2349" s="190"/>
      <c r="B2349" s="190"/>
    </row>
    <row r="2350" spans="1:2" x14ac:dyDescent="0.25">
      <c r="A2350" s="190"/>
      <c r="B2350" s="190"/>
    </row>
    <row r="2351" spans="1:2" x14ac:dyDescent="0.25">
      <c r="A2351" s="190"/>
      <c r="B2351" s="190"/>
    </row>
    <row r="2352" spans="1:2" x14ac:dyDescent="0.25">
      <c r="A2352" s="190"/>
      <c r="B2352" s="190"/>
    </row>
    <row r="2353" spans="1:2" x14ac:dyDescent="0.25">
      <c r="A2353" s="190"/>
      <c r="B2353" s="190"/>
    </row>
    <row r="2354" spans="1:2" x14ac:dyDescent="0.25">
      <c r="A2354" s="190"/>
      <c r="B2354" s="190"/>
    </row>
    <row r="2355" spans="1:2" x14ac:dyDescent="0.25">
      <c r="A2355" s="190"/>
      <c r="B2355" s="190"/>
    </row>
    <row r="2356" spans="1:2" x14ac:dyDescent="0.25">
      <c r="A2356" s="190"/>
      <c r="B2356" s="190"/>
    </row>
    <row r="2357" spans="1:2" x14ac:dyDescent="0.25">
      <c r="A2357" s="190"/>
      <c r="B2357" s="190"/>
    </row>
    <row r="2358" spans="1:2" x14ac:dyDescent="0.25">
      <c r="A2358" s="190"/>
      <c r="B2358" s="190"/>
    </row>
    <row r="2359" spans="1:2" x14ac:dyDescent="0.25">
      <c r="A2359" s="190"/>
      <c r="B2359" s="190"/>
    </row>
    <row r="2360" spans="1:2" x14ac:dyDescent="0.25">
      <c r="A2360" s="190"/>
      <c r="B2360" s="190"/>
    </row>
    <row r="2361" spans="1:2" x14ac:dyDescent="0.25">
      <c r="A2361" s="190"/>
      <c r="B2361" s="190"/>
    </row>
    <row r="2362" spans="1:2" x14ac:dyDescent="0.25">
      <c r="A2362" s="190"/>
      <c r="B2362" s="190"/>
    </row>
    <row r="2363" spans="1:2" x14ac:dyDescent="0.25">
      <c r="A2363" s="190"/>
      <c r="B2363" s="190"/>
    </row>
    <row r="2364" spans="1:2" x14ac:dyDescent="0.25">
      <c r="A2364" s="190"/>
      <c r="B2364" s="190"/>
    </row>
    <row r="2365" spans="1:2" x14ac:dyDescent="0.25">
      <c r="A2365" s="190"/>
      <c r="B2365" s="190"/>
    </row>
    <row r="2366" spans="1:2" x14ac:dyDescent="0.25">
      <c r="A2366" s="190"/>
      <c r="B2366" s="190"/>
    </row>
    <row r="2367" spans="1:2" x14ac:dyDescent="0.25">
      <c r="A2367" s="190"/>
      <c r="B2367" s="190"/>
    </row>
    <row r="2368" spans="1:2" x14ac:dyDescent="0.25">
      <c r="A2368" s="190"/>
      <c r="B2368" s="190"/>
    </row>
    <row r="2369" spans="1:2" x14ac:dyDescent="0.25">
      <c r="A2369" s="190"/>
      <c r="B2369" s="190"/>
    </row>
    <row r="2370" spans="1:2" x14ac:dyDescent="0.25">
      <c r="A2370" s="190"/>
      <c r="B2370" s="190"/>
    </row>
    <row r="2371" spans="1:2" x14ac:dyDescent="0.25">
      <c r="A2371" s="190"/>
      <c r="B2371" s="190"/>
    </row>
    <row r="2372" spans="1:2" x14ac:dyDescent="0.25">
      <c r="A2372" s="190"/>
      <c r="B2372" s="190"/>
    </row>
    <row r="2373" spans="1:2" x14ac:dyDescent="0.25">
      <c r="A2373" s="190"/>
      <c r="B2373" s="190"/>
    </row>
    <row r="2374" spans="1:2" x14ac:dyDescent="0.25">
      <c r="A2374" s="190"/>
      <c r="B2374" s="190"/>
    </row>
    <row r="2375" spans="1:2" x14ac:dyDescent="0.25">
      <c r="A2375" s="190"/>
      <c r="B2375" s="190"/>
    </row>
    <row r="2376" spans="1:2" x14ac:dyDescent="0.25">
      <c r="A2376" s="190"/>
      <c r="B2376" s="190"/>
    </row>
    <row r="2377" spans="1:2" x14ac:dyDescent="0.25">
      <c r="A2377" s="190"/>
      <c r="B2377" s="190"/>
    </row>
    <row r="2378" spans="1:2" x14ac:dyDescent="0.25">
      <c r="A2378" s="190"/>
      <c r="B2378" s="190"/>
    </row>
    <row r="2379" spans="1:2" x14ac:dyDescent="0.25">
      <c r="A2379" s="190"/>
      <c r="B2379" s="190"/>
    </row>
    <row r="2380" spans="1:2" x14ac:dyDescent="0.25">
      <c r="A2380" s="190"/>
      <c r="B2380" s="190"/>
    </row>
    <row r="2381" spans="1:2" x14ac:dyDescent="0.25">
      <c r="A2381" s="190"/>
      <c r="B2381" s="190"/>
    </row>
    <row r="2382" spans="1:2" x14ac:dyDescent="0.25">
      <c r="A2382" s="190"/>
      <c r="B2382" s="190"/>
    </row>
    <row r="2383" spans="1:2" x14ac:dyDescent="0.25">
      <c r="A2383" s="190"/>
      <c r="B2383" s="190"/>
    </row>
    <row r="2384" spans="1:2" x14ac:dyDescent="0.25">
      <c r="A2384" s="190"/>
      <c r="B2384" s="190"/>
    </row>
    <row r="2385" spans="1:2" x14ac:dyDescent="0.25">
      <c r="A2385" s="190"/>
      <c r="B2385" s="190"/>
    </row>
    <row r="2386" spans="1:2" x14ac:dyDescent="0.25">
      <c r="A2386" s="190"/>
      <c r="B2386" s="190"/>
    </row>
    <row r="2387" spans="1:2" x14ac:dyDescent="0.25">
      <c r="A2387" s="190"/>
      <c r="B2387" s="190"/>
    </row>
    <row r="2388" spans="1:2" x14ac:dyDescent="0.25">
      <c r="A2388" s="190"/>
      <c r="B2388" s="190"/>
    </row>
    <row r="2389" spans="1:2" x14ac:dyDescent="0.25">
      <c r="A2389" s="190"/>
      <c r="B2389" s="190"/>
    </row>
    <row r="2390" spans="1:2" x14ac:dyDescent="0.25">
      <c r="A2390" s="190"/>
      <c r="B2390" s="190"/>
    </row>
    <row r="2391" spans="1:2" x14ac:dyDescent="0.25">
      <c r="A2391" s="190"/>
      <c r="B2391" s="190"/>
    </row>
    <row r="2392" spans="1:2" x14ac:dyDescent="0.25">
      <c r="A2392" s="190"/>
      <c r="B2392" s="190"/>
    </row>
    <row r="2393" spans="1:2" x14ac:dyDescent="0.25">
      <c r="A2393" s="190"/>
      <c r="B2393" s="190"/>
    </row>
    <row r="2394" spans="1:2" x14ac:dyDescent="0.25">
      <c r="A2394" s="190"/>
      <c r="B2394" s="190"/>
    </row>
    <row r="2395" spans="1:2" x14ac:dyDescent="0.25">
      <c r="A2395" s="190"/>
      <c r="B2395" s="190"/>
    </row>
    <row r="2396" spans="1:2" x14ac:dyDescent="0.25">
      <c r="A2396" s="190"/>
      <c r="B2396" s="190"/>
    </row>
    <row r="2397" spans="1:2" x14ac:dyDescent="0.25">
      <c r="A2397" s="190"/>
      <c r="B2397" s="190"/>
    </row>
    <row r="2398" spans="1:2" x14ac:dyDescent="0.25">
      <c r="A2398" s="190"/>
      <c r="B2398" s="190"/>
    </row>
    <row r="2399" spans="1:2" x14ac:dyDescent="0.25">
      <c r="A2399" s="190"/>
      <c r="B2399" s="190"/>
    </row>
    <row r="2400" spans="1:2" x14ac:dyDescent="0.25">
      <c r="A2400" s="190"/>
      <c r="B2400" s="190"/>
    </row>
    <row r="2401" spans="1:2" x14ac:dyDescent="0.25">
      <c r="A2401" s="190"/>
      <c r="B2401" s="190"/>
    </row>
    <row r="2402" spans="1:2" x14ac:dyDescent="0.25">
      <c r="A2402" s="190"/>
      <c r="B2402" s="190"/>
    </row>
    <row r="2403" spans="1:2" x14ac:dyDescent="0.25">
      <c r="A2403" s="190"/>
      <c r="B2403" s="190"/>
    </row>
    <row r="2404" spans="1:2" x14ac:dyDescent="0.25">
      <c r="A2404" s="190"/>
      <c r="B2404" s="190"/>
    </row>
    <row r="2405" spans="1:2" x14ac:dyDescent="0.25">
      <c r="A2405" s="190"/>
      <c r="B2405" s="190"/>
    </row>
    <row r="2406" spans="1:2" x14ac:dyDescent="0.25">
      <c r="A2406" s="190"/>
      <c r="B2406" s="190"/>
    </row>
    <row r="2407" spans="1:2" x14ac:dyDescent="0.25">
      <c r="A2407" s="190"/>
      <c r="B2407" s="190"/>
    </row>
    <row r="2408" spans="1:2" x14ac:dyDescent="0.25">
      <c r="A2408" s="190"/>
      <c r="B2408" s="190"/>
    </row>
    <row r="2409" spans="1:2" x14ac:dyDescent="0.25">
      <c r="A2409" s="190"/>
      <c r="B2409" s="190"/>
    </row>
    <row r="2410" spans="1:2" x14ac:dyDescent="0.25">
      <c r="A2410" s="190"/>
      <c r="B2410" s="190"/>
    </row>
    <row r="2411" spans="1:2" x14ac:dyDescent="0.25">
      <c r="A2411" s="190"/>
      <c r="B2411" s="190"/>
    </row>
    <row r="2412" spans="1:2" x14ac:dyDescent="0.25">
      <c r="A2412" s="190"/>
      <c r="B2412" s="190"/>
    </row>
    <row r="2413" spans="1:2" x14ac:dyDescent="0.25">
      <c r="A2413" s="190"/>
      <c r="B2413" s="190"/>
    </row>
    <row r="2414" spans="1:2" x14ac:dyDescent="0.25">
      <c r="A2414" s="190"/>
      <c r="B2414" s="190"/>
    </row>
    <row r="2415" spans="1:2" x14ac:dyDescent="0.25">
      <c r="A2415" s="190"/>
      <c r="B2415" s="190"/>
    </row>
    <row r="2416" spans="1:2" x14ac:dyDescent="0.25">
      <c r="A2416" s="190"/>
      <c r="B2416" s="190"/>
    </row>
    <row r="2417" spans="1:2" x14ac:dyDescent="0.25">
      <c r="A2417" s="190"/>
      <c r="B2417" s="190"/>
    </row>
    <row r="2418" spans="1:2" x14ac:dyDescent="0.25">
      <c r="A2418" s="190"/>
      <c r="B2418" s="190"/>
    </row>
    <row r="2419" spans="1:2" x14ac:dyDescent="0.25">
      <c r="A2419" s="190"/>
      <c r="B2419" s="190"/>
    </row>
    <row r="2420" spans="1:2" x14ac:dyDescent="0.25">
      <c r="A2420" s="190"/>
      <c r="B2420" s="190"/>
    </row>
    <row r="2421" spans="1:2" x14ac:dyDescent="0.25">
      <c r="A2421" s="190"/>
      <c r="B2421" s="190"/>
    </row>
    <row r="2422" spans="1:2" x14ac:dyDescent="0.25">
      <c r="A2422" s="190"/>
      <c r="B2422" s="190"/>
    </row>
    <row r="2423" spans="1:2" x14ac:dyDescent="0.25">
      <c r="A2423" s="190"/>
      <c r="B2423" s="190"/>
    </row>
    <row r="2424" spans="1:2" x14ac:dyDescent="0.25">
      <c r="A2424" s="190"/>
      <c r="B2424" s="190"/>
    </row>
    <row r="2425" spans="1:2" x14ac:dyDescent="0.25">
      <c r="A2425" s="190"/>
      <c r="B2425" s="190"/>
    </row>
    <row r="2426" spans="1:2" x14ac:dyDescent="0.25">
      <c r="A2426" s="190"/>
      <c r="B2426" s="190"/>
    </row>
    <row r="2427" spans="1:2" x14ac:dyDescent="0.25">
      <c r="A2427" s="190"/>
      <c r="B2427" s="190"/>
    </row>
    <row r="2428" spans="1:2" x14ac:dyDescent="0.25">
      <c r="A2428" s="190"/>
      <c r="B2428" s="190"/>
    </row>
    <row r="2429" spans="1:2" x14ac:dyDescent="0.25">
      <c r="A2429" s="190"/>
      <c r="B2429" s="190"/>
    </row>
    <row r="2430" spans="1:2" x14ac:dyDescent="0.25">
      <c r="A2430" s="190"/>
      <c r="B2430" s="190"/>
    </row>
    <row r="2431" spans="1:2" x14ac:dyDescent="0.25">
      <c r="A2431" s="190"/>
      <c r="B2431" s="190"/>
    </row>
    <row r="2432" spans="1:2" x14ac:dyDescent="0.25">
      <c r="A2432" s="190"/>
      <c r="B2432" s="190"/>
    </row>
    <row r="2433" spans="1:2" x14ac:dyDescent="0.25">
      <c r="A2433" s="190"/>
      <c r="B2433" s="190"/>
    </row>
    <row r="2434" spans="1:2" x14ac:dyDescent="0.25">
      <c r="A2434" s="190"/>
      <c r="B2434" s="190"/>
    </row>
    <row r="2435" spans="1:2" x14ac:dyDescent="0.25">
      <c r="A2435" s="190"/>
      <c r="B2435" s="190"/>
    </row>
    <row r="2436" spans="1:2" x14ac:dyDescent="0.25">
      <c r="A2436" s="190"/>
      <c r="B2436" s="190"/>
    </row>
    <row r="2437" spans="1:2" x14ac:dyDescent="0.25">
      <c r="A2437" s="190"/>
      <c r="B2437" s="190"/>
    </row>
    <row r="2438" spans="1:2" x14ac:dyDescent="0.25">
      <c r="A2438" s="190"/>
      <c r="B2438" s="190"/>
    </row>
    <row r="2439" spans="1:2" x14ac:dyDescent="0.25">
      <c r="A2439" s="190"/>
      <c r="B2439" s="190"/>
    </row>
    <row r="2440" spans="1:2" x14ac:dyDescent="0.25">
      <c r="A2440" s="190"/>
      <c r="B2440" s="190"/>
    </row>
    <row r="2441" spans="1:2" x14ac:dyDescent="0.25">
      <c r="A2441" s="190"/>
      <c r="B2441" s="190"/>
    </row>
    <row r="2442" spans="1:2" x14ac:dyDescent="0.25">
      <c r="A2442" s="190"/>
      <c r="B2442" s="190"/>
    </row>
    <row r="2443" spans="1:2" x14ac:dyDescent="0.25">
      <c r="A2443" s="190"/>
      <c r="B2443" s="190"/>
    </row>
    <row r="2444" spans="1:2" x14ac:dyDescent="0.25">
      <c r="A2444" s="190"/>
      <c r="B2444" s="190"/>
    </row>
    <row r="2445" spans="1:2" x14ac:dyDescent="0.25">
      <c r="A2445" s="190"/>
      <c r="B2445" s="190"/>
    </row>
    <row r="2446" spans="1:2" x14ac:dyDescent="0.25">
      <c r="A2446" s="190"/>
      <c r="B2446" s="190"/>
    </row>
    <row r="2447" spans="1:2" x14ac:dyDescent="0.25">
      <c r="A2447" s="190"/>
      <c r="B2447" s="190"/>
    </row>
    <row r="2448" spans="1:2" x14ac:dyDescent="0.25">
      <c r="A2448" s="190"/>
      <c r="B2448" s="190"/>
    </row>
    <row r="2449" spans="1:2" x14ac:dyDescent="0.25">
      <c r="A2449" s="190"/>
      <c r="B2449" s="190"/>
    </row>
    <row r="2450" spans="1:2" x14ac:dyDescent="0.25">
      <c r="A2450" s="190"/>
      <c r="B2450" s="190"/>
    </row>
    <row r="2451" spans="1:2" x14ac:dyDescent="0.25">
      <c r="A2451" s="190"/>
      <c r="B2451" s="190"/>
    </row>
    <row r="2452" spans="1:2" x14ac:dyDescent="0.25">
      <c r="A2452" s="190"/>
      <c r="B2452" s="190"/>
    </row>
    <row r="2453" spans="1:2" x14ac:dyDescent="0.25">
      <c r="A2453" s="190"/>
      <c r="B2453" s="190"/>
    </row>
    <row r="2454" spans="1:2" x14ac:dyDescent="0.25">
      <c r="A2454" s="190"/>
      <c r="B2454" s="190"/>
    </row>
    <row r="2455" spans="1:2" x14ac:dyDescent="0.25">
      <c r="A2455" s="190"/>
      <c r="B2455" s="190"/>
    </row>
    <row r="2456" spans="1:2" x14ac:dyDescent="0.25">
      <c r="A2456" s="190"/>
      <c r="B2456" s="190"/>
    </row>
    <row r="2457" spans="1:2" x14ac:dyDescent="0.25">
      <c r="A2457" s="190"/>
      <c r="B2457" s="190"/>
    </row>
    <row r="2458" spans="1:2" x14ac:dyDescent="0.25">
      <c r="A2458" s="190"/>
      <c r="B2458" s="190"/>
    </row>
    <row r="2459" spans="1:2" x14ac:dyDescent="0.25">
      <c r="A2459" s="190"/>
      <c r="B2459" s="190"/>
    </row>
    <row r="2460" spans="1:2" x14ac:dyDescent="0.25">
      <c r="A2460" s="190"/>
      <c r="B2460" s="190"/>
    </row>
    <row r="2461" spans="1:2" x14ac:dyDescent="0.25">
      <c r="A2461" s="190"/>
      <c r="B2461" s="190"/>
    </row>
    <row r="2462" spans="1:2" x14ac:dyDescent="0.25">
      <c r="A2462" s="190"/>
      <c r="B2462" s="190"/>
    </row>
    <row r="2463" spans="1:2" x14ac:dyDescent="0.25">
      <c r="A2463" s="190"/>
      <c r="B2463" s="190"/>
    </row>
    <row r="2464" spans="1:2" x14ac:dyDescent="0.25">
      <c r="A2464" s="190"/>
      <c r="B2464" s="190"/>
    </row>
    <row r="2465" spans="1:2" x14ac:dyDescent="0.25">
      <c r="A2465" s="190"/>
      <c r="B2465" s="190"/>
    </row>
    <row r="2466" spans="1:2" x14ac:dyDescent="0.25">
      <c r="A2466" s="190"/>
      <c r="B2466" s="190"/>
    </row>
    <row r="2467" spans="1:2" x14ac:dyDescent="0.25">
      <c r="A2467" s="190"/>
      <c r="B2467" s="190"/>
    </row>
    <row r="2468" spans="1:2" x14ac:dyDescent="0.25">
      <c r="A2468" s="190"/>
      <c r="B2468" s="190"/>
    </row>
    <row r="2469" spans="1:2" x14ac:dyDescent="0.25">
      <c r="A2469" s="190"/>
      <c r="B2469" s="190"/>
    </row>
    <row r="2470" spans="1:2" x14ac:dyDescent="0.25">
      <c r="A2470" s="190"/>
      <c r="B2470" s="190"/>
    </row>
    <row r="2471" spans="1:2" x14ac:dyDescent="0.25">
      <c r="A2471" s="190"/>
      <c r="B2471" s="190"/>
    </row>
    <row r="2472" spans="1:2" x14ac:dyDescent="0.25">
      <c r="A2472" s="190"/>
      <c r="B2472" s="190"/>
    </row>
    <row r="2473" spans="1:2" x14ac:dyDescent="0.25">
      <c r="A2473" s="190"/>
      <c r="B2473" s="190"/>
    </row>
    <row r="2474" spans="1:2" x14ac:dyDescent="0.25">
      <c r="A2474" s="190"/>
      <c r="B2474" s="190"/>
    </row>
    <row r="2475" spans="1:2" x14ac:dyDescent="0.25">
      <c r="A2475" s="190"/>
      <c r="B2475" s="190"/>
    </row>
    <row r="2476" spans="1:2" x14ac:dyDescent="0.25">
      <c r="A2476" s="190"/>
      <c r="B2476" s="190"/>
    </row>
    <row r="2477" spans="1:2" x14ac:dyDescent="0.25">
      <c r="A2477" s="190"/>
      <c r="B2477" s="190"/>
    </row>
    <row r="2478" spans="1:2" x14ac:dyDescent="0.25">
      <c r="A2478" s="190"/>
      <c r="B2478" s="190"/>
    </row>
    <row r="2479" spans="1:2" x14ac:dyDescent="0.25">
      <c r="A2479" s="190"/>
      <c r="B2479" s="190"/>
    </row>
    <row r="2480" spans="1:2" x14ac:dyDescent="0.25">
      <c r="A2480" s="190"/>
      <c r="B2480" s="190"/>
    </row>
    <row r="2481" spans="1:2" x14ac:dyDescent="0.25">
      <c r="A2481" s="190"/>
      <c r="B2481" s="190"/>
    </row>
    <row r="2482" spans="1:2" x14ac:dyDescent="0.25">
      <c r="A2482" s="190"/>
      <c r="B2482" s="190"/>
    </row>
    <row r="2483" spans="1:2" x14ac:dyDescent="0.25">
      <c r="A2483" s="190"/>
      <c r="B2483" s="190"/>
    </row>
    <row r="2484" spans="1:2" x14ac:dyDescent="0.25">
      <c r="A2484" s="190"/>
      <c r="B2484" s="190"/>
    </row>
    <row r="2485" spans="1:2" x14ac:dyDescent="0.25">
      <c r="A2485" s="190"/>
      <c r="B2485" s="190"/>
    </row>
    <row r="2486" spans="1:2" x14ac:dyDescent="0.25">
      <c r="A2486" s="190"/>
      <c r="B2486" s="190"/>
    </row>
    <row r="2487" spans="1:2" x14ac:dyDescent="0.25">
      <c r="A2487" s="190"/>
      <c r="B2487" s="190"/>
    </row>
    <row r="2488" spans="1:2" x14ac:dyDescent="0.25">
      <c r="A2488" s="190"/>
      <c r="B2488" s="190"/>
    </row>
    <row r="2489" spans="1:2" x14ac:dyDescent="0.25">
      <c r="A2489" s="190"/>
      <c r="B2489" s="190"/>
    </row>
    <row r="2490" spans="1:2" x14ac:dyDescent="0.25">
      <c r="A2490" s="190"/>
      <c r="B2490" s="190"/>
    </row>
    <row r="2491" spans="1:2" x14ac:dyDescent="0.25">
      <c r="A2491" s="190"/>
      <c r="B2491" s="190"/>
    </row>
    <row r="2492" spans="1:2" x14ac:dyDescent="0.25">
      <c r="A2492" s="190"/>
      <c r="B2492" s="190"/>
    </row>
    <row r="2493" spans="1:2" x14ac:dyDescent="0.25">
      <c r="A2493" s="190"/>
      <c r="B2493" s="190"/>
    </row>
    <row r="2494" spans="1:2" x14ac:dyDescent="0.25">
      <c r="A2494" s="190"/>
      <c r="B2494" s="190"/>
    </row>
    <row r="2495" spans="1:2" x14ac:dyDescent="0.25">
      <c r="A2495" s="190"/>
      <c r="B2495" s="190"/>
    </row>
    <row r="2496" spans="1:2" x14ac:dyDescent="0.25">
      <c r="A2496" s="190"/>
      <c r="B2496" s="190"/>
    </row>
    <row r="2497" spans="1:2" x14ac:dyDescent="0.25">
      <c r="A2497" s="190"/>
      <c r="B2497" s="190"/>
    </row>
    <row r="2498" spans="1:2" x14ac:dyDescent="0.25">
      <c r="A2498" s="190"/>
      <c r="B2498" s="190"/>
    </row>
    <row r="2499" spans="1:2" x14ac:dyDescent="0.25">
      <c r="A2499" s="190"/>
      <c r="B2499" s="190"/>
    </row>
    <row r="2500" spans="1:2" x14ac:dyDescent="0.25">
      <c r="A2500" s="190"/>
      <c r="B2500" s="190"/>
    </row>
    <row r="2501" spans="1:2" x14ac:dyDescent="0.25">
      <c r="A2501" s="190"/>
      <c r="B2501" s="190"/>
    </row>
    <row r="2502" spans="1:2" x14ac:dyDescent="0.25">
      <c r="A2502" s="190"/>
      <c r="B2502" s="190"/>
    </row>
    <row r="2503" spans="1:2" x14ac:dyDescent="0.25">
      <c r="A2503" s="190"/>
      <c r="B2503" s="190"/>
    </row>
    <row r="2504" spans="1:2" x14ac:dyDescent="0.25">
      <c r="A2504" s="190"/>
      <c r="B2504" s="190"/>
    </row>
    <row r="2505" spans="1:2" x14ac:dyDescent="0.25">
      <c r="A2505" s="190"/>
      <c r="B2505" s="190"/>
    </row>
    <row r="2506" spans="1:2" x14ac:dyDescent="0.25">
      <c r="A2506" s="190"/>
      <c r="B2506" s="190"/>
    </row>
    <row r="2507" spans="1:2" x14ac:dyDescent="0.25">
      <c r="A2507" s="190"/>
      <c r="B2507" s="190"/>
    </row>
    <row r="2508" spans="1:2" x14ac:dyDescent="0.25">
      <c r="A2508" s="190"/>
      <c r="B2508" s="190"/>
    </row>
    <row r="2509" spans="1:2" x14ac:dyDescent="0.25">
      <c r="A2509" s="190"/>
      <c r="B2509" s="190"/>
    </row>
    <row r="2510" spans="1:2" x14ac:dyDescent="0.25">
      <c r="A2510" s="190"/>
      <c r="B2510" s="190"/>
    </row>
    <row r="2511" spans="1:2" x14ac:dyDescent="0.25">
      <c r="A2511" s="190"/>
      <c r="B2511" s="190"/>
    </row>
    <row r="2512" spans="1:2" x14ac:dyDescent="0.25">
      <c r="A2512" s="190"/>
      <c r="B2512" s="190"/>
    </row>
    <row r="2513" spans="1:2" x14ac:dyDescent="0.25">
      <c r="A2513" s="190"/>
      <c r="B2513" s="190"/>
    </row>
    <row r="2514" spans="1:2" x14ac:dyDescent="0.25">
      <c r="A2514" s="190"/>
      <c r="B2514" s="190"/>
    </row>
    <row r="2515" spans="1:2" x14ac:dyDescent="0.25">
      <c r="A2515" s="190"/>
      <c r="B2515" s="190"/>
    </row>
    <row r="2516" spans="1:2" x14ac:dyDescent="0.25">
      <c r="A2516" s="190"/>
      <c r="B2516" s="190"/>
    </row>
    <row r="2517" spans="1:2" x14ac:dyDescent="0.25">
      <c r="A2517" s="190"/>
      <c r="B2517" s="190"/>
    </row>
    <row r="2518" spans="1:2" x14ac:dyDescent="0.25">
      <c r="A2518" s="190"/>
      <c r="B2518" s="190"/>
    </row>
    <row r="2519" spans="1:2" x14ac:dyDescent="0.25">
      <c r="A2519" s="190"/>
      <c r="B2519" s="190"/>
    </row>
    <row r="2520" spans="1:2" x14ac:dyDescent="0.25">
      <c r="A2520" s="190"/>
      <c r="B2520" s="190"/>
    </row>
    <row r="2521" spans="1:2" x14ac:dyDescent="0.25">
      <c r="A2521" s="190"/>
      <c r="B2521" s="190"/>
    </row>
    <row r="2522" spans="1:2" x14ac:dyDescent="0.25">
      <c r="A2522" s="190"/>
      <c r="B2522" s="190"/>
    </row>
    <row r="2523" spans="1:2" x14ac:dyDescent="0.25">
      <c r="A2523" s="190"/>
      <c r="B2523" s="190"/>
    </row>
    <row r="2524" spans="1:2" x14ac:dyDescent="0.25">
      <c r="A2524" s="190"/>
      <c r="B2524" s="190"/>
    </row>
    <row r="2525" spans="1:2" x14ac:dyDescent="0.25">
      <c r="A2525" s="190"/>
      <c r="B2525" s="190"/>
    </row>
    <row r="2526" spans="1:2" x14ac:dyDescent="0.25">
      <c r="A2526" s="190"/>
      <c r="B2526" s="190"/>
    </row>
    <row r="2527" spans="1:2" x14ac:dyDescent="0.25">
      <c r="A2527" s="190"/>
      <c r="B2527" s="190"/>
    </row>
    <row r="2528" spans="1:2" x14ac:dyDescent="0.25">
      <c r="A2528" s="190"/>
      <c r="B2528" s="190"/>
    </row>
    <row r="2529" spans="1:2" x14ac:dyDescent="0.25">
      <c r="A2529" s="190"/>
      <c r="B2529" s="190"/>
    </row>
    <row r="2530" spans="1:2" x14ac:dyDescent="0.25">
      <c r="A2530" s="190"/>
      <c r="B2530" s="190"/>
    </row>
    <row r="2531" spans="1:2" x14ac:dyDescent="0.25">
      <c r="A2531" s="190"/>
      <c r="B2531" s="190"/>
    </row>
    <row r="2532" spans="1:2" x14ac:dyDescent="0.25">
      <c r="A2532" s="190"/>
      <c r="B2532" s="190"/>
    </row>
    <row r="2533" spans="1:2" x14ac:dyDescent="0.25">
      <c r="A2533" s="190"/>
      <c r="B2533" s="190"/>
    </row>
    <row r="2534" spans="1:2" x14ac:dyDescent="0.25">
      <c r="A2534" s="190"/>
      <c r="B2534" s="190"/>
    </row>
    <row r="2535" spans="1:2" x14ac:dyDescent="0.25">
      <c r="A2535" s="190"/>
      <c r="B2535" s="190"/>
    </row>
    <row r="2536" spans="1:2" x14ac:dyDescent="0.25">
      <c r="A2536" s="190"/>
      <c r="B2536" s="190"/>
    </row>
    <row r="2537" spans="1:2" x14ac:dyDescent="0.25">
      <c r="A2537" s="190"/>
      <c r="B2537" s="190"/>
    </row>
    <row r="2538" spans="1:2" x14ac:dyDescent="0.25">
      <c r="A2538" s="190"/>
      <c r="B2538" s="190"/>
    </row>
    <row r="2539" spans="1:2" x14ac:dyDescent="0.25">
      <c r="A2539" s="190"/>
      <c r="B2539" s="190"/>
    </row>
    <row r="2540" spans="1:2" x14ac:dyDescent="0.25">
      <c r="A2540" s="190"/>
      <c r="B2540" s="190"/>
    </row>
    <row r="2541" spans="1:2" x14ac:dyDescent="0.25">
      <c r="A2541" s="190"/>
      <c r="B2541" s="190"/>
    </row>
    <row r="2542" spans="1:2" x14ac:dyDescent="0.25">
      <c r="A2542" s="190"/>
      <c r="B2542" s="190"/>
    </row>
    <row r="2543" spans="1:2" x14ac:dyDescent="0.25">
      <c r="A2543" s="190"/>
      <c r="B2543" s="190"/>
    </row>
    <row r="2544" spans="1:2" x14ac:dyDescent="0.25">
      <c r="A2544" s="190"/>
      <c r="B2544" s="190"/>
    </row>
    <row r="2545" spans="1:2" x14ac:dyDescent="0.25">
      <c r="A2545" s="190"/>
      <c r="B2545" s="190"/>
    </row>
    <row r="2546" spans="1:2" x14ac:dyDescent="0.25">
      <c r="A2546" s="190"/>
      <c r="B2546" s="190"/>
    </row>
    <row r="2547" spans="1:2" x14ac:dyDescent="0.25">
      <c r="A2547" s="190"/>
      <c r="B2547" s="190"/>
    </row>
    <row r="2548" spans="1:2" x14ac:dyDescent="0.25">
      <c r="A2548" s="190"/>
      <c r="B2548" s="190"/>
    </row>
    <row r="2549" spans="1:2" x14ac:dyDescent="0.25">
      <c r="A2549" s="190"/>
      <c r="B2549" s="190"/>
    </row>
    <row r="2550" spans="1:2" x14ac:dyDescent="0.25">
      <c r="A2550" s="190"/>
      <c r="B2550" s="190"/>
    </row>
    <row r="2551" spans="1:2" x14ac:dyDescent="0.25">
      <c r="A2551" s="190"/>
      <c r="B2551" s="190"/>
    </row>
    <row r="2552" spans="1:2" x14ac:dyDescent="0.25">
      <c r="A2552" s="190"/>
      <c r="B2552" s="190"/>
    </row>
    <row r="2553" spans="1:2" x14ac:dyDescent="0.25">
      <c r="A2553" s="190"/>
      <c r="B2553" s="190"/>
    </row>
    <row r="2554" spans="1:2" x14ac:dyDescent="0.25">
      <c r="A2554" s="190"/>
      <c r="B2554" s="190"/>
    </row>
    <row r="2555" spans="1:2" x14ac:dyDescent="0.25">
      <c r="A2555" s="190"/>
      <c r="B2555" s="190"/>
    </row>
    <row r="2556" spans="1:2" x14ac:dyDescent="0.25">
      <c r="A2556" s="190"/>
      <c r="B2556" s="190"/>
    </row>
    <row r="2557" spans="1:2" x14ac:dyDescent="0.25">
      <c r="A2557" s="190"/>
      <c r="B2557" s="190"/>
    </row>
    <row r="2558" spans="1:2" x14ac:dyDescent="0.25">
      <c r="A2558" s="190"/>
      <c r="B2558" s="190"/>
    </row>
    <row r="2559" spans="1:2" x14ac:dyDescent="0.25">
      <c r="A2559" s="190"/>
      <c r="B2559" s="190"/>
    </row>
    <row r="2560" spans="1:2" x14ac:dyDescent="0.25">
      <c r="A2560" s="190"/>
      <c r="B2560" s="190"/>
    </row>
    <row r="2561" spans="1:2" x14ac:dyDescent="0.25">
      <c r="A2561" s="190"/>
      <c r="B2561" s="190"/>
    </row>
    <row r="2562" spans="1:2" x14ac:dyDescent="0.25">
      <c r="A2562" s="190"/>
      <c r="B2562" s="190"/>
    </row>
    <row r="2563" spans="1:2" x14ac:dyDescent="0.25">
      <c r="A2563" s="190"/>
      <c r="B2563" s="190"/>
    </row>
    <row r="2564" spans="1:2" x14ac:dyDescent="0.25">
      <c r="A2564" s="190"/>
      <c r="B2564" s="190"/>
    </row>
    <row r="2565" spans="1:2" x14ac:dyDescent="0.25">
      <c r="A2565" s="190"/>
      <c r="B2565" s="190"/>
    </row>
    <row r="2566" spans="1:2" x14ac:dyDescent="0.25">
      <c r="A2566" s="190"/>
      <c r="B2566" s="190"/>
    </row>
    <row r="2567" spans="1:2" x14ac:dyDescent="0.25">
      <c r="A2567" s="190"/>
      <c r="B2567" s="190"/>
    </row>
    <row r="2568" spans="1:2" x14ac:dyDescent="0.25">
      <c r="A2568" s="190"/>
      <c r="B2568" s="190"/>
    </row>
    <row r="2569" spans="1:2" x14ac:dyDescent="0.25">
      <c r="A2569" s="190"/>
      <c r="B2569" s="190"/>
    </row>
    <row r="2570" spans="1:2" x14ac:dyDescent="0.25">
      <c r="A2570" s="190"/>
      <c r="B2570" s="190"/>
    </row>
    <row r="2571" spans="1:2" x14ac:dyDescent="0.25">
      <c r="A2571" s="190"/>
      <c r="B2571" s="190"/>
    </row>
    <row r="2572" spans="1:2" x14ac:dyDescent="0.25">
      <c r="A2572" s="190"/>
      <c r="B2572" s="190"/>
    </row>
    <row r="2573" spans="1:2" x14ac:dyDescent="0.25">
      <c r="A2573" s="190"/>
      <c r="B2573" s="190"/>
    </row>
    <row r="2574" spans="1:2" x14ac:dyDescent="0.25">
      <c r="A2574" s="190"/>
      <c r="B2574" s="190"/>
    </row>
    <row r="2575" spans="1:2" x14ac:dyDescent="0.25">
      <c r="A2575" s="190"/>
      <c r="B2575" s="190"/>
    </row>
    <row r="2576" spans="1:2" x14ac:dyDescent="0.25">
      <c r="A2576" s="190"/>
      <c r="B2576" s="190"/>
    </row>
    <row r="2577" spans="1:2" x14ac:dyDescent="0.25">
      <c r="A2577" s="190"/>
      <c r="B2577" s="190"/>
    </row>
    <row r="2578" spans="1:2" x14ac:dyDescent="0.25">
      <c r="A2578" s="190"/>
      <c r="B2578" s="190"/>
    </row>
    <row r="2579" spans="1:2" x14ac:dyDescent="0.25">
      <c r="A2579" s="190"/>
      <c r="B2579" s="190"/>
    </row>
    <row r="2580" spans="1:2" x14ac:dyDescent="0.25">
      <c r="A2580" s="190"/>
      <c r="B2580" s="190"/>
    </row>
    <row r="2581" spans="1:2" x14ac:dyDescent="0.25">
      <c r="A2581" s="190"/>
      <c r="B2581" s="190"/>
    </row>
    <row r="2582" spans="1:2" x14ac:dyDescent="0.25">
      <c r="A2582" s="190"/>
      <c r="B2582" s="190"/>
    </row>
    <row r="2583" spans="1:2" x14ac:dyDescent="0.25">
      <c r="A2583" s="190"/>
      <c r="B2583" s="190"/>
    </row>
    <row r="2584" spans="1:2" x14ac:dyDescent="0.25">
      <c r="A2584" s="190"/>
      <c r="B2584" s="190"/>
    </row>
    <row r="2585" spans="1:2" x14ac:dyDescent="0.25">
      <c r="A2585" s="190"/>
      <c r="B2585" s="190"/>
    </row>
    <row r="2586" spans="1:2" x14ac:dyDescent="0.25">
      <c r="A2586" s="190"/>
      <c r="B2586" s="190"/>
    </row>
    <row r="2587" spans="1:2" x14ac:dyDescent="0.25">
      <c r="A2587" s="190"/>
      <c r="B2587" s="190"/>
    </row>
    <row r="2588" spans="1:2" x14ac:dyDescent="0.25">
      <c r="A2588" s="190"/>
      <c r="B2588" s="190"/>
    </row>
    <row r="2589" spans="1:2" x14ac:dyDescent="0.25">
      <c r="A2589" s="190"/>
      <c r="B2589" s="190"/>
    </row>
    <row r="2590" spans="1:2" x14ac:dyDescent="0.25">
      <c r="A2590" s="190"/>
      <c r="B2590" s="190"/>
    </row>
    <row r="2591" spans="1:2" x14ac:dyDescent="0.25">
      <c r="A2591" s="190"/>
      <c r="B2591" s="190"/>
    </row>
    <row r="2592" spans="1:2" x14ac:dyDescent="0.25">
      <c r="A2592" s="190"/>
      <c r="B2592" s="190"/>
    </row>
    <row r="2593" spans="1:2" x14ac:dyDescent="0.25">
      <c r="A2593" s="190"/>
      <c r="B2593" s="190"/>
    </row>
    <row r="2594" spans="1:2" x14ac:dyDescent="0.25">
      <c r="A2594" s="190"/>
      <c r="B2594" s="190"/>
    </row>
    <row r="2595" spans="1:2" x14ac:dyDescent="0.25">
      <c r="A2595" s="190"/>
      <c r="B2595" s="190"/>
    </row>
    <row r="2596" spans="1:2" x14ac:dyDescent="0.25">
      <c r="A2596" s="190"/>
      <c r="B2596" s="190"/>
    </row>
    <row r="2597" spans="1:2" x14ac:dyDescent="0.25">
      <c r="A2597" s="190"/>
      <c r="B2597" s="190"/>
    </row>
    <row r="2598" spans="1:2" x14ac:dyDescent="0.25">
      <c r="A2598" s="190"/>
      <c r="B2598" s="190"/>
    </row>
    <row r="2599" spans="1:2" x14ac:dyDescent="0.25">
      <c r="A2599" s="190"/>
      <c r="B2599" s="190"/>
    </row>
    <row r="2600" spans="1:2" x14ac:dyDescent="0.25">
      <c r="A2600" s="190"/>
      <c r="B2600" s="190"/>
    </row>
    <row r="2601" spans="1:2" x14ac:dyDescent="0.25">
      <c r="A2601" s="190"/>
      <c r="B2601" s="190"/>
    </row>
    <row r="2602" spans="1:2" x14ac:dyDescent="0.25">
      <c r="A2602" s="190"/>
      <c r="B2602" s="190"/>
    </row>
    <row r="2603" spans="1:2" x14ac:dyDescent="0.25">
      <c r="A2603" s="190"/>
      <c r="B2603" s="190"/>
    </row>
    <row r="2604" spans="1:2" x14ac:dyDescent="0.25">
      <c r="A2604" s="190"/>
      <c r="B2604" s="190"/>
    </row>
    <row r="2605" spans="1:2" x14ac:dyDescent="0.25">
      <c r="A2605" s="190"/>
      <c r="B2605" s="190"/>
    </row>
    <row r="2606" spans="1:2" x14ac:dyDescent="0.25">
      <c r="A2606" s="190"/>
      <c r="B2606" s="190"/>
    </row>
    <row r="2607" spans="1:2" x14ac:dyDescent="0.25">
      <c r="A2607" s="190"/>
      <c r="B2607" s="190"/>
    </row>
    <row r="2608" spans="1:2" x14ac:dyDescent="0.25">
      <c r="A2608" s="190"/>
      <c r="B2608" s="190"/>
    </row>
    <row r="2609" spans="1:2" x14ac:dyDescent="0.25">
      <c r="A2609" s="190"/>
      <c r="B2609" s="190"/>
    </row>
    <row r="2610" spans="1:2" x14ac:dyDescent="0.25">
      <c r="A2610" s="190"/>
      <c r="B2610" s="190"/>
    </row>
    <row r="2611" spans="1:2" x14ac:dyDescent="0.25">
      <c r="A2611" s="190"/>
      <c r="B2611" s="190"/>
    </row>
    <row r="2612" spans="1:2" x14ac:dyDescent="0.25">
      <c r="A2612" s="190"/>
      <c r="B2612" s="190"/>
    </row>
    <row r="2613" spans="1:2" x14ac:dyDescent="0.25">
      <c r="A2613" s="190"/>
      <c r="B2613" s="190"/>
    </row>
    <row r="2614" spans="1:2" x14ac:dyDescent="0.25">
      <c r="A2614" s="190"/>
      <c r="B2614" s="190"/>
    </row>
    <row r="2615" spans="1:2" x14ac:dyDescent="0.25">
      <c r="A2615" s="190"/>
      <c r="B2615" s="190"/>
    </row>
    <row r="2616" spans="1:2" x14ac:dyDescent="0.25">
      <c r="A2616" s="190"/>
      <c r="B2616" s="190"/>
    </row>
    <row r="2617" spans="1:2" x14ac:dyDescent="0.25">
      <c r="A2617" s="190"/>
      <c r="B2617" s="190"/>
    </row>
    <row r="2618" spans="1:2" x14ac:dyDescent="0.25">
      <c r="A2618" s="190"/>
      <c r="B2618" s="190"/>
    </row>
    <row r="2619" spans="1:2" x14ac:dyDescent="0.25">
      <c r="A2619" s="190"/>
      <c r="B2619" s="190"/>
    </row>
    <row r="2620" spans="1:2" x14ac:dyDescent="0.25">
      <c r="A2620" s="190"/>
      <c r="B2620" s="190"/>
    </row>
    <row r="2621" spans="1:2" x14ac:dyDescent="0.25">
      <c r="A2621" s="190"/>
      <c r="B2621" s="190"/>
    </row>
    <row r="2622" spans="1:2" x14ac:dyDescent="0.25">
      <c r="A2622" s="190"/>
      <c r="B2622" s="190"/>
    </row>
    <row r="2623" spans="1:2" x14ac:dyDescent="0.25">
      <c r="A2623" s="190"/>
      <c r="B2623" s="190"/>
    </row>
    <row r="2624" spans="1:2" x14ac:dyDescent="0.25">
      <c r="A2624" s="190"/>
      <c r="B2624" s="190"/>
    </row>
    <row r="2625" spans="1:2" x14ac:dyDescent="0.25">
      <c r="A2625" s="190"/>
      <c r="B2625" s="190"/>
    </row>
    <row r="2626" spans="1:2" x14ac:dyDescent="0.25">
      <c r="A2626" s="190"/>
      <c r="B2626" s="190"/>
    </row>
    <row r="2627" spans="1:2" x14ac:dyDescent="0.25">
      <c r="A2627" s="190"/>
      <c r="B2627" s="190"/>
    </row>
    <row r="2628" spans="1:2" x14ac:dyDescent="0.25">
      <c r="A2628" s="190"/>
      <c r="B2628" s="190"/>
    </row>
    <row r="2629" spans="1:2" x14ac:dyDescent="0.25">
      <c r="A2629" s="190"/>
      <c r="B2629" s="190"/>
    </row>
    <row r="2630" spans="1:2" x14ac:dyDescent="0.25">
      <c r="A2630" s="190"/>
      <c r="B2630" s="190"/>
    </row>
    <row r="2631" spans="1:2" x14ac:dyDescent="0.25">
      <c r="A2631" s="190"/>
      <c r="B2631" s="190"/>
    </row>
    <row r="2632" spans="1:2" x14ac:dyDescent="0.25">
      <c r="A2632" s="190"/>
      <c r="B2632" s="190"/>
    </row>
    <row r="2633" spans="1:2" x14ac:dyDescent="0.25">
      <c r="A2633" s="190"/>
      <c r="B2633" s="190"/>
    </row>
    <row r="2634" spans="1:2" x14ac:dyDescent="0.25">
      <c r="A2634" s="190"/>
      <c r="B2634" s="190"/>
    </row>
    <row r="2635" spans="1:2" x14ac:dyDescent="0.25">
      <c r="A2635" s="190"/>
      <c r="B2635" s="190"/>
    </row>
    <row r="2636" spans="1:2" x14ac:dyDescent="0.25">
      <c r="A2636" s="190"/>
      <c r="B2636" s="190"/>
    </row>
    <row r="2637" spans="1:2" x14ac:dyDescent="0.25">
      <c r="A2637" s="190"/>
      <c r="B2637" s="190"/>
    </row>
    <row r="2638" spans="1:2" x14ac:dyDescent="0.25">
      <c r="A2638" s="190"/>
      <c r="B2638" s="190"/>
    </row>
    <row r="2639" spans="1:2" x14ac:dyDescent="0.25">
      <c r="A2639" s="190"/>
      <c r="B2639" s="190"/>
    </row>
    <row r="2640" spans="1:2" x14ac:dyDescent="0.25">
      <c r="A2640" s="190"/>
      <c r="B2640" s="190"/>
    </row>
    <row r="2641" spans="1:2" x14ac:dyDescent="0.25">
      <c r="A2641" s="190"/>
      <c r="B2641" s="190"/>
    </row>
    <row r="2642" spans="1:2" x14ac:dyDescent="0.25">
      <c r="A2642" s="190"/>
      <c r="B2642" s="190"/>
    </row>
    <row r="2643" spans="1:2" x14ac:dyDescent="0.25">
      <c r="A2643" s="190"/>
      <c r="B2643" s="190"/>
    </row>
    <row r="2644" spans="1:2" x14ac:dyDescent="0.25">
      <c r="A2644" s="190"/>
      <c r="B2644" s="190"/>
    </row>
    <row r="2645" spans="1:2" x14ac:dyDescent="0.25">
      <c r="A2645" s="190"/>
      <c r="B2645" s="190"/>
    </row>
    <row r="2646" spans="1:2" x14ac:dyDescent="0.25">
      <c r="A2646" s="190"/>
      <c r="B2646" s="190"/>
    </row>
    <row r="2647" spans="1:2" x14ac:dyDescent="0.25">
      <c r="A2647" s="190"/>
      <c r="B2647" s="190"/>
    </row>
    <row r="2648" spans="1:2" x14ac:dyDescent="0.25">
      <c r="A2648" s="190"/>
      <c r="B2648" s="190"/>
    </row>
    <row r="2649" spans="1:2" x14ac:dyDescent="0.25">
      <c r="A2649" s="190"/>
      <c r="B2649" s="190"/>
    </row>
    <row r="2650" spans="1:2" x14ac:dyDescent="0.25">
      <c r="A2650" s="190"/>
      <c r="B2650" s="190"/>
    </row>
    <row r="2651" spans="1:2" x14ac:dyDescent="0.25">
      <c r="A2651" s="190"/>
      <c r="B2651" s="190"/>
    </row>
    <row r="2652" spans="1:2" x14ac:dyDescent="0.25">
      <c r="A2652" s="190"/>
      <c r="B2652" s="190"/>
    </row>
    <row r="2653" spans="1:2" x14ac:dyDescent="0.25">
      <c r="A2653" s="190"/>
      <c r="B2653" s="190"/>
    </row>
    <row r="2654" spans="1:2" x14ac:dyDescent="0.25">
      <c r="A2654" s="190"/>
      <c r="B2654" s="190"/>
    </row>
    <row r="2655" spans="1:2" x14ac:dyDescent="0.25">
      <c r="A2655" s="190"/>
      <c r="B2655" s="190"/>
    </row>
    <row r="2656" spans="1:2" x14ac:dyDescent="0.25">
      <c r="A2656" s="190"/>
      <c r="B2656" s="190"/>
    </row>
    <row r="2657" spans="1:2" x14ac:dyDescent="0.25">
      <c r="A2657" s="190"/>
      <c r="B2657" s="190"/>
    </row>
    <row r="2658" spans="1:2" x14ac:dyDescent="0.25">
      <c r="A2658" s="190"/>
      <c r="B2658" s="190"/>
    </row>
    <row r="2659" spans="1:2" x14ac:dyDescent="0.25">
      <c r="A2659" s="190"/>
      <c r="B2659" s="190"/>
    </row>
    <row r="2660" spans="1:2" x14ac:dyDescent="0.25">
      <c r="A2660" s="190"/>
      <c r="B2660" s="190"/>
    </row>
    <row r="2661" spans="1:2" x14ac:dyDescent="0.25">
      <c r="A2661" s="190"/>
      <c r="B2661" s="190"/>
    </row>
    <row r="2662" spans="1:2" x14ac:dyDescent="0.25">
      <c r="A2662" s="190"/>
      <c r="B2662" s="190"/>
    </row>
    <row r="2663" spans="1:2" x14ac:dyDescent="0.25">
      <c r="A2663" s="190"/>
      <c r="B2663" s="190"/>
    </row>
    <row r="2664" spans="1:2" x14ac:dyDescent="0.25">
      <c r="A2664" s="190"/>
      <c r="B2664" s="190"/>
    </row>
    <row r="2665" spans="1:2" x14ac:dyDescent="0.25">
      <c r="A2665" s="190"/>
      <c r="B2665" s="190"/>
    </row>
    <row r="2666" spans="1:2" x14ac:dyDescent="0.25">
      <c r="A2666" s="190"/>
      <c r="B2666" s="190"/>
    </row>
    <row r="2667" spans="1:2" x14ac:dyDescent="0.25">
      <c r="A2667" s="190"/>
      <c r="B2667" s="190"/>
    </row>
    <row r="2668" spans="1:2" x14ac:dyDescent="0.25">
      <c r="A2668" s="190"/>
      <c r="B2668" s="190"/>
    </row>
    <row r="2669" spans="1:2" x14ac:dyDescent="0.25">
      <c r="A2669" s="190"/>
      <c r="B2669" s="190"/>
    </row>
    <row r="2670" spans="1:2" x14ac:dyDescent="0.25">
      <c r="A2670" s="190"/>
      <c r="B2670" s="190"/>
    </row>
    <row r="2671" spans="1:2" x14ac:dyDescent="0.25">
      <c r="A2671" s="190"/>
      <c r="B2671" s="190"/>
    </row>
    <row r="2672" spans="1:2" x14ac:dyDescent="0.25">
      <c r="A2672" s="190"/>
      <c r="B2672" s="190"/>
    </row>
    <row r="2673" spans="1:2" x14ac:dyDescent="0.25">
      <c r="A2673" s="190"/>
      <c r="B2673" s="190"/>
    </row>
    <row r="2674" spans="1:2" x14ac:dyDescent="0.25">
      <c r="A2674" s="190"/>
      <c r="B2674" s="190"/>
    </row>
    <row r="2675" spans="1:2" x14ac:dyDescent="0.25">
      <c r="A2675" s="190"/>
      <c r="B2675" s="190"/>
    </row>
    <row r="2676" spans="1:2" x14ac:dyDescent="0.25">
      <c r="A2676" s="190"/>
      <c r="B2676" s="190"/>
    </row>
    <row r="2677" spans="1:2" x14ac:dyDescent="0.25">
      <c r="A2677" s="190"/>
      <c r="B2677" s="190"/>
    </row>
    <row r="2678" spans="1:2" x14ac:dyDescent="0.25">
      <c r="A2678" s="190"/>
      <c r="B2678" s="190"/>
    </row>
    <row r="2679" spans="1:2" x14ac:dyDescent="0.25">
      <c r="A2679" s="190"/>
      <c r="B2679" s="190"/>
    </row>
    <row r="2680" spans="1:2" x14ac:dyDescent="0.25">
      <c r="A2680" s="190"/>
      <c r="B2680" s="190"/>
    </row>
    <row r="2681" spans="1:2" x14ac:dyDescent="0.25">
      <c r="A2681" s="190"/>
      <c r="B2681" s="190"/>
    </row>
    <row r="2682" spans="1:2" x14ac:dyDescent="0.25">
      <c r="A2682" s="190"/>
      <c r="B2682" s="190"/>
    </row>
    <row r="2683" spans="1:2" x14ac:dyDescent="0.25">
      <c r="A2683" s="190"/>
      <c r="B2683" s="190"/>
    </row>
    <row r="2684" spans="1:2" x14ac:dyDescent="0.25">
      <c r="A2684" s="190"/>
      <c r="B2684" s="190"/>
    </row>
    <row r="2685" spans="1:2" x14ac:dyDescent="0.25">
      <c r="A2685" s="190"/>
      <c r="B2685" s="190"/>
    </row>
    <row r="2686" spans="1:2" x14ac:dyDescent="0.25">
      <c r="A2686" s="190"/>
      <c r="B2686" s="190"/>
    </row>
    <row r="2687" spans="1:2" x14ac:dyDescent="0.25">
      <c r="A2687" s="190"/>
      <c r="B2687" s="190"/>
    </row>
    <row r="2688" spans="1:2" x14ac:dyDescent="0.25">
      <c r="A2688" s="190"/>
      <c r="B2688" s="190"/>
    </row>
    <row r="2689" spans="1:2" x14ac:dyDescent="0.25">
      <c r="A2689" s="190"/>
      <c r="B2689" s="190"/>
    </row>
    <row r="2690" spans="1:2" x14ac:dyDescent="0.25">
      <c r="A2690" s="190"/>
      <c r="B2690" s="190"/>
    </row>
    <row r="2691" spans="1:2" x14ac:dyDescent="0.25">
      <c r="A2691" s="190"/>
      <c r="B2691" s="190"/>
    </row>
    <row r="2692" spans="1:2" x14ac:dyDescent="0.25">
      <c r="A2692" s="190"/>
      <c r="B2692" s="190"/>
    </row>
    <row r="2693" spans="1:2" x14ac:dyDescent="0.25">
      <c r="A2693" s="190"/>
      <c r="B2693" s="190"/>
    </row>
    <row r="2694" spans="1:2" x14ac:dyDescent="0.25">
      <c r="A2694" s="190"/>
      <c r="B2694" s="190"/>
    </row>
    <row r="2695" spans="1:2" x14ac:dyDescent="0.25">
      <c r="A2695" s="190"/>
      <c r="B2695" s="190"/>
    </row>
    <row r="2696" spans="1:2" x14ac:dyDescent="0.25">
      <c r="A2696" s="190"/>
      <c r="B2696" s="190"/>
    </row>
    <row r="2697" spans="1:2" x14ac:dyDescent="0.25">
      <c r="A2697" s="190"/>
      <c r="B2697" s="190"/>
    </row>
    <row r="2698" spans="1:2" x14ac:dyDescent="0.25">
      <c r="A2698" s="190"/>
      <c r="B2698" s="190"/>
    </row>
    <row r="2699" spans="1:2" x14ac:dyDescent="0.25">
      <c r="A2699" s="190"/>
      <c r="B2699" s="190"/>
    </row>
    <row r="2700" spans="1:2" x14ac:dyDescent="0.25">
      <c r="A2700" s="190"/>
      <c r="B2700" s="190"/>
    </row>
    <row r="2701" spans="1:2" x14ac:dyDescent="0.25">
      <c r="A2701" s="190"/>
      <c r="B2701" s="190"/>
    </row>
    <row r="2702" spans="1:2" x14ac:dyDescent="0.25">
      <c r="A2702" s="190"/>
      <c r="B2702" s="190"/>
    </row>
    <row r="2703" spans="1:2" x14ac:dyDescent="0.25">
      <c r="A2703" s="190"/>
      <c r="B2703" s="190"/>
    </row>
    <row r="2704" spans="1:2" x14ac:dyDescent="0.25">
      <c r="A2704" s="190"/>
      <c r="B2704" s="190"/>
    </row>
    <row r="2705" spans="1:2" x14ac:dyDescent="0.25">
      <c r="A2705" s="190"/>
      <c r="B2705" s="190"/>
    </row>
    <row r="2706" spans="1:2" x14ac:dyDescent="0.25">
      <c r="A2706" s="190"/>
      <c r="B2706" s="190"/>
    </row>
    <row r="2707" spans="1:2" x14ac:dyDescent="0.25">
      <c r="A2707" s="190"/>
      <c r="B2707" s="190"/>
    </row>
    <row r="2708" spans="1:2" x14ac:dyDescent="0.25">
      <c r="A2708" s="190"/>
      <c r="B2708" s="190"/>
    </row>
    <row r="2709" spans="1:2" x14ac:dyDescent="0.25">
      <c r="A2709" s="190"/>
      <c r="B2709" s="190"/>
    </row>
    <row r="2710" spans="1:2" x14ac:dyDescent="0.25">
      <c r="A2710" s="190"/>
      <c r="B2710" s="190"/>
    </row>
    <row r="2711" spans="1:2" x14ac:dyDescent="0.25">
      <c r="A2711" s="190"/>
      <c r="B2711" s="190"/>
    </row>
    <row r="2712" spans="1:2" x14ac:dyDescent="0.25">
      <c r="A2712" s="190"/>
      <c r="B2712" s="190"/>
    </row>
    <row r="2713" spans="1:2" x14ac:dyDescent="0.25">
      <c r="A2713" s="190"/>
      <c r="B2713" s="190"/>
    </row>
    <row r="2714" spans="1:2" x14ac:dyDescent="0.25">
      <c r="A2714" s="190"/>
      <c r="B2714" s="190"/>
    </row>
    <row r="2715" spans="1:2" x14ac:dyDescent="0.25">
      <c r="A2715" s="190"/>
      <c r="B2715" s="190"/>
    </row>
    <row r="2716" spans="1:2" x14ac:dyDescent="0.25">
      <c r="A2716" s="190"/>
      <c r="B2716" s="190"/>
    </row>
    <row r="2717" spans="1:2" x14ac:dyDescent="0.25">
      <c r="A2717" s="190"/>
      <c r="B2717" s="190"/>
    </row>
    <row r="2718" spans="1:2" x14ac:dyDescent="0.25">
      <c r="A2718" s="190"/>
      <c r="B2718" s="190"/>
    </row>
    <row r="2719" spans="1:2" x14ac:dyDescent="0.25">
      <c r="A2719" s="190"/>
      <c r="B2719" s="190"/>
    </row>
    <row r="2720" spans="1:2" x14ac:dyDescent="0.25">
      <c r="A2720" s="190"/>
      <c r="B2720" s="190"/>
    </row>
    <row r="2721" spans="1:2" x14ac:dyDescent="0.25">
      <c r="A2721" s="190"/>
      <c r="B2721" s="190"/>
    </row>
    <row r="2722" spans="1:2" x14ac:dyDescent="0.25">
      <c r="A2722" s="190"/>
      <c r="B2722" s="190"/>
    </row>
    <row r="2723" spans="1:2" x14ac:dyDescent="0.25">
      <c r="A2723" s="190"/>
      <c r="B2723" s="190"/>
    </row>
    <row r="2724" spans="1:2" x14ac:dyDescent="0.25">
      <c r="A2724" s="190"/>
      <c r="B2724" s="190"/>
    </row>
    <row r="2725" spans="1:2" x14ac:dyDescent="0.25">
      <c r="A2725" s="190"/>
      <c r="B2725" s="190"/>
    </row>
    <row r="2726" spans="1:2" x14ac:dyDescent="0.25">
      <c r="A2726" s="190"/>
      <c r="B2726" s="190"/>
    </row>
    <row r="2727" spans="1:2" x14ac:dyDescent="0.25">
      <c r="A2727" s="190"/>
      <c r="B2727" s="190"/>
    </row>
    <row r="2728" spans="1:2" x14ac:dyDescent="0.25">
      <c r="A2728" s="190"/>
      <c r="B2728" s="190"/>
    </row>
    <row r="2729" spans="1:2" x14ac:dyDescent="0.25">
      <c r="A2729" s="190"/>
      <c r="B2729" s="190"/>
    </row>
    <row r="2730" spans="1:2" x14ac:dyDescent="0.25">
      <c r="A2730" s="190"/>
      <c r="B2730" s="190"/>
    </row>
    <row r="2731" spans="1:2" x14ac:dyDescent="0.25">
      <c r="A2731" s="190"/>
      <c r="B2731" s="190"/>
    </row>
    <row r="2732" spans="1:2" x14ac:dyDescent="0.25">
      <c r="A2732" s="190"/>
      <c r="B2732" s="190"/>
    </row>
    <row r="2733" spans="1:2" x14ac:dyDescent="0.25">
      <c r="A2733" s="190"/>
      <c r="B2733" s="190"/>
    </row>
    <row r="2734" spans="1:2" x14ac:dyDescent="0.25">
      <c r="A2734" s="190"/>
      <c r="B2734" s="190"/>
    </row>
    <row r="2735" spans="1:2" x14ac:dyDescent="0.25">
      <c r="A2735" s="190"/>
      <c r="B2735" s="190"/>
    </row>
    <row r="2736" spans="1:2" x14ac:dyDescent="0.25">
      <c r="A2736" s="190"/>
      <c r="B2736" s="190"/>
    </row>
    <row r="2737" spans="1:2" x14ac:dyDescent="0.25">
      <c r="A2737" s="190"/>
      <c r="B2737" s="190"/>
    </row>
    <row r="2738" spans="1:2" x14ac:dyDescent="0.25">
      <c r="A2738" s="190"/>
      <c r="B2738" s="190"/>
    </row>
    <row r="2739" spans="1:2" x14ac:dyDescent="0.25">
      <c r="A2739" s="190"/>
      <c r="B2739" s="190"/>
    </row>
    <row r="2740" spans="1:2" x14ac:dyDescent="0.25">
      <c r="A2740" s="190"/>
      <c r="B2740" s="190"/>
    </row>
    <row r="2741" spans="1:2" x14ac:dyDescent="0.25">
      <c r="A2741" s="190"/>
      <c r="B2741" s="190"/>
    </row>
    <row r="2742" spans="1:2" x14ac:dyDescent="0.25">
      <c r="A2742" s="190"/>
      <c r="B2742" s="190"/>
    </row>
    <row r="2743" spans="1:2" x14ac:dyDescent="0.25">
      <c r="A2743" s="190"/>
      <c r="B2743" s="190"/>
    </row>
    <row r="2744" spans="1:2" x14ac:dyDescent="0.25">
      <c r="A2744" s="190"/>
      <c r="B2744" s="190"/>
    </row>
    <row r="2745" spans="1:2" x14ac:dyDescent="0.25">
      <c r="A2745" s="190"/>
      <c r="B2745" s="190"/>
    </row>
    <row r="2746" spans="1:2" x14ac:dyDescent="0.25">
      <c r="A2746" s="190"/>
      <c r="B2746" s="190"/>
    </row>
    <row r="2747" spans="1:2" x14ac:dyDescent="0.25">
      <c r="A2747" s="190"/>
      <c r="B2747" s="190"/>
    </row>
    <row r="2748" spans="1:2" x14ac:dyDescent="0.25">
      <c r="A2748" s="190"/>
      <c r="B2748" s="190"/>
    </row>
    <row r="2749" spans="1:2" x14ac:dyDescent="0.25">
      <c r="A2749" s="190"/>
      <c r="B2749" s="190"/>
    </row>
    <row r="2750" spans="1:2" x14ac:dyDescent="0.25">
      <c r="A2750" s="190"/>
      <c r="B2750" s="190"/>
    </row>
    <row r="2751" spans="1:2" x14ac:dyDescent="0.25">
      <c r="A2751" s="190"/>
      <c r="B2751" s="190"/>
    </row>
    <row r="2752" spans="1:2" x14ac:dyDescent="0.25">
      <c r="A2752" s="190"/>
      <c r="B2752" s="190"/>
    </row>
    <row r="2753" spans="1:2" x14ac:dyDescent="0.25">
      <c r="A2753" s="190"/>
      <c r="B2753" s="190"/>
    </row>
    <row r="2754" spans="1:2" x14ac:dyDescent="0.25">
      <c r="A2754" s="190"/>
      <c r="B2754" s="190"/>
    </row>
    <row r="2755" spans="1:2" x14ac:dyDescent="0.25">
      <c r="A2755" s="190"/>
      <c r="B2755" s="190"/>
    </row>
    <row r="2756" spans="1:2" x14ac:dyDescent="0.25">
      <c r="A2756" s="190"/>
      <c r="B2756" s="190"/>
    </row>
    <row r="2757" spans="1:2" x14ac:dyDescent="0.25">
      <c r="A2757" s="190"/>
      <c r="B2757" s="190"/>
    </row>
    <row r="2758" spans="1:2" x14ac:dyDescent="0.25">
      <c r="A2758" s="190"/>
      <c r="B2758" s="190"/>
    </row>
    <row r="2759" spans="1:2" x14ac:dyDescent="0.25">
      <c r="A2759" s="190"/>
      <c r="B2759" s="190"/>
    </row>
    <row r="2760" spans="1:2" x14ac:dyDescent="0.25">
      <c r="A2760" s="190"/>
      <c r="B2760" s="190"/>
    </row>
    <row r="2761" spans="1:2" x14ac:dyDescent="0.25">
      <c r="A2761" s="190"/>
      <c r="B2761" s="190"/>
    </row>
    <row r="2762" spans="1:2" x14ac:dyDescent="0.25">
      <c r="A2762" s="190"/>
      <c r="B2762" s="190"/>
    </row>
    <row r="2763" spans="1:2" x14ac:dyDescent="0.25">
      <c r="A2763" s="190"/>
      <c r="B2763" s="190"/>
    </row>
    <row r="2764" spans="1:2" x14ac:dyDescent="0.25">
      <c r="A2764" s="190"/>
      <c r="B2764" s="190"/>
    </row>
    <row r="2765" spans="1:2" x14ac:dyDescent="0.25">
      <c r="A2765" s="190"/>
      <c r="B2765" s="190"/>
    </row>
    <row r="2766" spans="1:2" x14ac:dyDescent="0.25">
      <c r="A2766" s="190"/>
      <c r="B2766" s="190"/>
    </row>
    <row r="2767" spans="1:2" x14ac:dyDescent="0.25">
      <c r="A2767" s="190"/>
      <c r="B2767" s="190"/>
    </row>
    <row r="2768" spans="1:2" x14ac:dyDescent="0.25">
      <c r="A2768" s="190"/>
      <c r="B2768" s="190"/>
    </row>
    <row r="2769" spans="1:2" x14ac:dyDescent="0.25">
      <c r="A2769" s="190"/>
      <c r="B2769" s="190"/>
    </row>
    <row r="2770" spans="1:2" x14ac:dyDescent="0.25">
      <c r="A2770" s="190"/>
      <c r="B2770" s="190"/>
    </row>
    <row r="2771" spans="1:2" x14ac:dyDescent="0.25">
      <c r="A2771" s="190"/>
      <c r="B2771" s="190"/>
    </row>
    <row r="2772" spans="1:2" x14ac:dyDescent="0.25">
      <c r="A2772" s="190"/>
      <c r="B2772" s="190"/>
    </row>
    <row r="2773" spans="1:2" x14ac:dyDescent="0.25">
      <c r="A2773" s="190"/>
      <c r="B2773" s="190"/>
    </row>
    <row r="2774" spans="1:2" x14ac:dyDescent="0.25">
      <c r="A2774" s="190"/>
      <c r="B2774" s="190"/>
    </row>
    <row r="2775" spans="1:2" x14ac:dyDescent="0.25">
      <c r="A2775" s="190"/>
      <c r="B2775" s="190"/>
    </row>
    <row r="2776" spans="1:2" x14ac:dyDescent="0.25">
      <c r="A2776" s="190"/>
      <c r="B2776" s="190"/>
    </row>
    <row r="2777" spans="1:2" x14ac:dyDescent="0.25">
      <c r="A2777" s="190"/>
      <c r="B2777" s="190"/>
    </row>
    <row r="2778" spans="1:2" x14ac:dyDescent="0.25">
      <c r="A2778" s="190"/>
      <c r="B2778" s="190"/>
    </row>
    <row r="2779" spans="1:2" x14ac:dyDescent="0.25">
      <c r="A2779" s="190"/>
      <c r="B2779" s="190"/>
    </row>
    <row r="2780" spans="1:2" x14ac:dyDescent="0.25">
      <c r="A2780" s="190"/>
      <c r="B2780" s="190"/>
    </row>
    <row r="2781" spans="1:2" x14ac:dyDescent="0.25">
      <c r="A2781" s="190"/>
      <c r="B2781" s="190"/>
    </row>
    <row r="2782" spans="1:2" x14ac:dyDescent="0.25">
      <c r="A2782" s="190"/>
      <c r="B2782" s="190"/>
    </row>
    <row r="2783" spans="1:2" x14ac:dyDescent="0.25">
      <c r="A2783" s="190"/>
      <c r="B2783" s="190"/>
    </row>
    <row r="2784" spans="1:2" x14ac:dyDescent="0.25">
      <c r="A2784" s="190"/>
      <c r="B2784" s="190"/>
    </row>
    <row r="2785" spans="1:2" x14ac:dyDescent="0.25">
      <c r="A2785" s="190"/>
      <c r="B2785" s="190"/>
    </row>
    <row r="2786" spans="1:2" x14ac:dyDescent="0.25">
      <c r="A2786" s="190"/>
      <c r="B2786" s="190"/>
    </row>
    <row r="2787" spans="1:2" x14ac:dyDescent="0.25">
      <c r="A2787" s="190"/>
      <c r="B2787" s="190"/>
    </row>
    <row r="2788" spans="1:2" x14ac:dyDescent="0.25">
      <c r="A2788" s="190"/>
      <c r="B2788" s="190"/>
    </row>
    <row r="2789" spans="1:2" x14ac:dyDescent="0.25">
      <c r="A2789" s="190"/>
      <c r="B2789" s="190"/>
    </row>
    <row r="2790" spans="1:2" x14ac:dyDescent="0.25">
      <c r="A2790" s="190"/>
      <c r="B2790" s="190"/>
    </row>
    <row r="2791" spans="1:2" x14ac:dyDescent="0.25">
      <c r="A2791" s="190"/>
      <c r="B2791" s="190"/>
    </row>
    <row r="2792" spans="1:2" x14ac:dyDescent="0.25">
      <c r="A2792" s="190"/>
      <c r="B2792" s="190"/>
    </row>
    <row r="2793" spans="1:2" x14ac:dyDescent="0.25">
      <c r="A2793" s="190"/>
      <c r="B2793" s="190"/>
    </row>
    <row r="2794" spans="1:2" x14ac:dyDescent="0.25">
      <c r="A2794" s="190"/>
      <c r="B2794" s="190"/>
    </row>
    <row r="2795" spans="1:2" x14ac:dyDescent="0.25">
      <c r="A2795" s="190"/>
      <c r="B2795" s="190"/>
    </row>
    <row r="2796" spans="1:2" x14ac:dyDescent="0.25">
      <c r="A2796" s="190"/>
      <c r="B2796" s="190"/>
    </row>
    <row r="2797" spans="1:2" x14ac:dyDescent="0.25">
      <c r="A2797" s="190"/>
      <c r="B2797" s="190"/>
    </row>
    <row r="2798" spans="1:2" x14ac:dyDescent="0.25">
      <c r="A2798" s="190"/>
      <c r="B2798" s="190"/>
    </row>
    <row r="2799" spans="1:2" x14ac:dyDescent="0.25">
      <c r="A2799" s="190"/>
      <c r="B2799" s="190"/>
    </row>
    <row r="2800" spans="1:2" x14ac:dyDescent="0.25">
      <c r="A2800" s="190"/>
      <c r="B2800" s="190"/>
    </row>
    <row r="2801" spans="1:2" x14ac:dyDescent="0.25">
      <c r="A2801" s="190"/>
      <c r="B2801" s="190"/>
    </row>
    <row r="2802" spans="1:2" x14ac:dyDescent="0.25">
      <c r="A2802" s="190"/>
      <c r="B2802" s="190"/>
    </row>
    <row r="2803" spans="1:2" x14ac:dyDescent="0.25">
      <c r="A2803" s="190"/>
      <c r="B2803" s="190"/>
    </row>
    <row r="2804" spans="1:2" x14ac:dyDescent="0.25">
      <c r="A2804" s="190"/>
      <c r="B2804" s="190"/>
    </row>
    <row r="2805" spans="1:2" x14ac:dyDescent="0.25">
      <c r="A2805" s="190"/>
      <c r="B2805" s="190"/>
    </row>
    <row r="2806" spans="1:2" x14ac:dyDescent="0.25">
      <c r="A2806" s="190"/>
      <c r="B2806" s="190"/>
    </row>
    <row r="2807" spans="1:2" x14ac:dyDescent="0.25">
      <c r="A2807" s="190"/>
      <c r="B2807" s="190"/>
    </row>
    <row r="2808" spans="1:2" x14ac:dyDescent="0.25">
      <c r="A2808" s="190"/>
      <c r="B2808" s="190"/>
    </row>
    <row r="2809" spans="1:2" x14ac:dyDescent="0.25">
      <c r="A2809" s="190"/>
      <c r="B2809" s="190"/>
    </row>
    <row r="2810" spans="1:2" x14ac:dyDescent="0.25">
      <c r="A2810" s="190"/>
      <c r="B2810" s="190"/>
    </row>
    <row r="2811" spans="1:2" x14ac:dyDescent="0.25">
      <c r="A2811" s="190"/>
      <c r="B2811" s="190"/>
    </row>
    <row r="2812" spans="1:2" x14ac:dyDescent="0.25">
      <c r="A2812" s="190"/>
      <c r="B2812" s="190"/>
    </row>
    <row r="2813" spans="1:2" x14ac:dyDescent="0.25">
      <c r="A2813" s="190"/>
      <c r="B2813" s="190"/>
    </row>
    <row r="2814" spans="1:2" x14ac:dyDescent="0.25">
      <c r="A2814" s="190"/>
      <c r="B2814" s="190"/>
    </row>
    <row r="2815" spans="1:2" x14ac:dyDescent="0.25">
      <c r="A2815" s="190"/>
      <c r="B2815" s="190"/>
    </row>
    <row r="2816" spans="1:2" x14ac:dyDescent="0.25">
      <c r="A2816" s="190"/>
      <c r="B2816" s="190"/>
    </row>
    <row r="2817" spans="1:2" x14ac:dyDescent="0.25">
      <c r="A2817" s="190"/>
      <c r="B2817" s="190"/>
    </row>
    <row r="2818" spans="1:2" x14ac:dyDescent="0.25">
      <c r="A2818" s="190"/>
      <c r="B2818" s="190"/>
    </row>
    <row r="2819" spans="1:2" x14ac:dyDescent="0.25">
      <c r="A2819" s="190"/>
      <c r="B2819" s="190"/>
    </row>
    <row r="2820" spans="1:2" x14ac:dyDescent="0.25">
      <c r="A2820" s="190"/>
      <c r="B2820" s="190"/>
    </row>
    <row r="2821" spans="1:2" x14ac:dyDescent="0.25">
      <c r="A2821" s="190"/>
      <c r="B2821" s="190"/>
    </row>
    <row r="2822" spans="1:2" x14ac:dyDescent="0.25">
      <c r="A2822" s="190"/>
      <c r="B2822" s="190"/>
    </row>
    <row r="2823" spans="1:2" x14ac:dyDescent="0.25">
      <c r="A2823" s="190"/>
      <c r="B2823" s="190"/>
    </row>
    <row r="2824" spans="1:2" x14ac:dyDescent="0.25">
      <c r="A2824" s="190"/>
      <c r="B2824" s="190"/>
    </row>
    <row r="2825" spans="1:2" x14ac:dyDescent="0.25">
      <c r="A2825" s="190"/>
      <c r="B2825" s="190"/>
    </row>
    <row r="2826" spans="1:2" x14ac:dyDescent="0.25">
      <c r="A2826" s="190"/>
      <c r="B2826" s="190"/>
    </row>
    <row r="2827" spans="1:2" x14ac:dyDescent="0.25">
      <c r="A2827" s="190"/>
      <c r="B2827" s="190"/>
    </row>
    <row r="2828" spans="1:2" x14ac:dyDescent="0.25">
      <c r="A2828" s="190"/>
      <c r="B2828" s="190"/>
    </row>
    <row r="2829" spans="1:2" x14ac:dyDescent="0.25">
      <c r="A2829" s="190"/>
      <c r="B2829" s="190"/>
    </row>
    <row r="2830" spans="1:2" x14ac:dyDescent="0.25">
      <c r="A2830" s="190"/>
      <c r="B2830" s="190"/>
    </row>
    <row r="2831" spans="1:2" x14ac:dyDescent="0.25">
      <c r="A2831" s="190"/>
      <c r="B2831" s="190"/>
    </row>
    <row r="2832" spans="1:2" x14ac:dyDescent="0.25">
      <c r="A2832" s="190"/>
      <c r="B2832" s="190"/>
    </row>
    <row r="2833" spans="1:2" x14ac:dyDescent="0.25">
      <c r="A2833" s="190"/>
      <c r="B2833" s="190"/>
    </row>
    <row r="2834" spans="1:2" x14ac:dyDescent="0.25">
      <c r="A2834" s="190"/>
      <c r="B2834" s="190"/>
    </row>
    <row r="2835" spans="1:2" x14ac:dyDescent="0.25">
      <c r="A2835" s="190"/>
      <c r="B2835" s="190"/>
    </row>
    <row r="2836" spans="1:2" x14ac:dyDescent="0.25">
      <c r="A2836" s="190"/>
      <c r="B2836" s="190"/>
    </row>
    <row r="2837" spans="1:2" x14ac:dyDescent="0.25">
      <c r="A2837" s="190"/>
      <c r="B2837" s="190"/>
    </row>
    <row r="2838" spans="1:2" x14ac:dyDescent="0.25">
      <c r="A2838" s="190"/>
      <c r="B2838" s="190"/>
    </row>
    <row r="2839" spans="1:2" x14ac:dyDescent="0.25">
      <c r="A2839" s="190"/>
      <c r="B2839" s="190"/>
    </row>
    <row r="2840" spans="1:2" x14ac:dyDescent="0.25">
      <c r="A2840" s="190"/>
      <c r="B2840" s="190"/>
    </row>
    <row r="2841" spans="1:2" x14ac:dyDescent="0.25">
      <c r="A2841" s="190"/>
      <c r="B2841" s="190"/>
    </row>
    <row r="2842" spans="1:2" x14ac:dyDescent="0.25">
      <c r="A2842" s="190"/>
      <c r="B2842" s="190"/>
    </row>
    <row r="2843" spans="1:2" x14ac:dyDescent="0.25">
      <c r="A2843" s="190"/>
      <c r="B2843" s="190"/>
    </row>
    <row r="2844" spans="1:2" x14ac:dyDescent="0.25">
      <c r="A2844" s="190"/>
      <c r="B2844" s="190"/>
    </row>
    <row r="2845" spans="1:2" x14ac:dyDescent="0.25">
      <c r="A2845" s="190"/>
      <c r="B2845" s="190"/>
    </row>
    <row r="2846" spans="1:2" x14ac:dyDescent="0.25">
      <c r="A2846" s="190"/>
      <c r="B2846" s="190"/>
    </row>
    <row r="2847" spans="1:2" x14ac:dyDescent="0.25">
      <c r="A2847" s="190"/>
      <c r="B2847" s="190"/>
    </row>
    <row r="2848" spans="1:2" x14ac:dyDescent="0.25">
      <c r="A2848" s="190"/>
      <c r="B2848" s="190"/>
    </row>
    <row r="2849" spans="1:2" x14ac:dyDescent="0.25">
      <c r="A2849" s="190"/>
      <c r="B2849" s="190"/>
    </row>
    <row r="2850" spans="1:2" x14ac:dyDescent="0.25">
      <c r="A2850" s="190"/>
      <c r="B2850" s="190"/>
    </row>
    <row r="2851" spans="1:2" x14ac:dyDescent="0.25">
      <c r="A2851" s="190"/>
      <c r="B2851" s="190"/>
    </row>
    <row r="2852" spans="1:2" x14ac:dyDescent="0.25">
      <c r="A2852" s="190"/>
      <c r="B2852" s="190"/>
    </row>
    <row r="2853" spans="1:2" x14ac:dyDescent="0.25">
      <c r="A2853" s="190"/>
      <c r="B2853" s="190"/>
    </row>
    <row r="2854" spans="1:2" x14ac:dyDescent="0.25">
      <c r="A2854" s="190"/>
      <c r="B2854" s="190"/>
    </row>
    <row r="2855" spans="1:2" x14ac:dyDescent="0.25">
      <c r="A2855" s="190"/>
      <c r="B2855" s="190"/>
    </row>
    <row r="2856" spans="1:2" x14ac:dyDescent="0.25">
      <c r="A2856" s="190"/>
      <c r="B2856" s="190"/>
    </row>
    <row r="2857" spans="1:2" x14ac:dyDescent="0.25">
      <c r="A2857" s="190"/>
      <c r="B2857" s="190"/>
    </row>
    <row r="2858" spans="1:2" x14ac:dyDescent="0.25">
      <c r="A2858" s="190"/>
      <c r="B2858" s="190"/>
    </row>
    <row r="2859" spans="1:2" x14ac:dyDescent="0.25">
      <c r="A2859" s="190"/>
      <c r="B2859" s="190"/>
    </row>
    <row r="2860" spans="1:2" x14ac:dyDescent="0.25">
      <c r="A2860" s="190"/>
      <c r="B2860" s="190"/>
    </row>
    <row r="2861" spans="1:2" x14ac:dyDescent="0.25">
      <c r="A2861" s="190"/>
      <c r="B2861" s="190"/>
    </row>
    <row r="2862" spans="1:2" x14ac:dyDescent="0.25">
      <c r="A2862" s="190"/>
      <c r="B2862" s="190"/>
    </row>
    <row r="2863" spans="1:2" x14ac:dyDescent="0.25">
      <c r="A2863" s="190"/>
      <c r="B2863" s="190"/>
    </row>
    <row r="2864" spans="1:2" x14ac:dyDescent="0.25">
      <c r="A2864" s="190"/>
      <c r="B2864" s="190"/>
    </row>
    <row r="2865" spans="1:2" x14ac:dyDescent="0.25">
      <c r="A2865" s="190"/>
      <c r="B2865" s="190"/>
    </row>
    <row r="2866" spans="1:2" x14ac:dyDescent="0.25">
      <c r="A2866" s="190"/>
      <c r="B2866" s="190"/>
    </row>
    <row r="2867" spans="1:2" x14ac:dyDescent="0.25">
      <c r="A2867" s="190"/>
      <c r="B2867" s="190"/>
    </row>
    <row r="2868" spans="1:2" x14ac:dyDescent="0.25">
      <c r="A2868" s="190"/>
      <c r="B2868" s="190"/>
    </row>
    <row r="2869" spans="1:2" x14ac:dyDescent="0.25">
      <c r="A2869" s="190"/>
      <c r="B2869" s="190"/>
    </row>
    <row r="2870" spans="1:2" x14ac:dyDescent="0.25">
      <c r="A2870" s="190"/>
      <c r="B2870" s="190"/>
    </row>
    <row r="2871" spans="1:2" x14ac:dyDescent="0.25">
      <c r="A2871" s="190"/>
      <c r="B2871" s="190"/>
    </row>
    <row r="2872" spans="1:2" x14ac:dyDescent="0.25">
      <c r="A2872" s="190"/>
      <c r="B2872" s="190"/>
    </row>
    <row r="2873" spans="1:2" x14ac:dyDescent="0.25">
      <c r="A2873" s="190"/>
      <c r="B2873" s="190"/>
    </row>
    <row r="2874" spans="1:2" x14ac:dyDescent="0.25">
      <c r="A2874" s="190"/>
      <c r="B2874" s="190"/>
    </row>
    <row r="2875" spans="1:2" x14ac:dyDescent="0.25">
      <c r="A2875" s="190"/>
      <c r="B2875" s="190"/>
    </row>
    <row r="2876" spans="1:2" x14ac:dyDescent="0.25">
      <c r="A2876" s="190"/>
      <c r="B2876" s="190"/>
    </row>
    <row r="2877" spans="1:2" x14ac:dyDescent="0.25">
      <c r="A2877" s="190"/>
      <c r="B2877" s="190"/>
    </row>
    <row r="2878" spans="1:2" x14ac:dyDescent="0.25">
      <c r="A2878" s="190"/>
      <c r="B2878" s="190"/>
    </row>
    <row r="2879" spans="1:2" x14ac:dyDescent="0.25">
      <c r="A2879" s="190"/>
      <c r="B2879" s="190"/>
    </row>
    <row r="2880" spans="1:2" x14ac:dyDescent="0.25">
      <c r="A2880" s="190"/>
      <c r="B2880" s="190"/>
    </row>
    <row r="2881" spans="1:2" x14ac:dyDescent="0.25">
      <c r="A2881" s="190"/>
      <c r="B2881" s="190"/>
    </row>
    <row r="2882" spans="1:2" x14ac:dyDescent="0.25">
      <c r="A2882" s="190"/>
      <c r="B2882" s="190"/>
    </row>
    <row r="2883" spans="1:2" x14ac:dyDescent="0.25">
      <c r="A2883" s="190"/>
      <c r="B2883" s="190"/>
    </row>
    <row r="2884" spans="1:2" x14ac:dyDescent="0.25">
      <c r="A2884" s="190"/>
      <c r="B2884" s="190"/>
    </row>
    <row r="2885" spans="1:2" x14ac:dyDescent="0.25">
      <c r="A2885" s="190"/>
      <c r="B2885" s="190"/>
    </row>
    <row r="2886" spans="1:2" x14ac:dyDescent="0.25">
      <c r="A2886" s="190"/>
      <c r="B2886" s="190"/>
    </row>
    <row r="2887" spans="1:2" x14ac:dyDescent="0.25">
      <c r="A2887" s="190"/>
      <c r="B2887" s="190"/>
    </row>
    <row r="2888" spans="1:2" x14ac:dyDescent="0.25">
      <c r="A2888" s="190"/>
      <c r="B2888" s="190"/>
    </row>
    <row r="2889" spans="1:2" x14ac:dyDescent="0.25">
      <c r="A2889" s="190"/>
      <c r="B2889" s="190"/>
    </row>
    <row r="2890" spans="1:2" x14ac:dyDescent="0.25">
      <c r="A2890" s="190"/>
      <c r="B2890" s="190"/>
    </row>
    <row r="2891" spans="1:2" x14ac:dyDescent="0.25">
      <c r="A2891" s="190"/>
      <c r="B2891" s="190"/>
    </row>
    <row r="2892" spans="1:2" x14ac:dyDescent="0.25">
      <c r="A2892" s="190"/>
      <c r="B2892" s="190"/>
    </row>
    <row r="2893" spans="1:2" x14ac:dyDescent="0.25">
      <c r="A2893" s="190"/>
      <c r="B2893" s="190"/>
    </row>
    <row r="2894" spans="1:2" x14ac:dyDescent="0.25">
      <c r="A2894" s="190"/>
      <c r="B2894" s="190"/>
    </row>
    <row r="2895" spans="1:2" x14ac:dyDescent="0.25">
      <c r="A2895" s="190"/>
      <c r="B2895" s="190"/>
    </row>
    <row r="2896" spans="1:2" x14ac:dyDescent="0.25">
      <c r="A2896" s="190"/>
      <c r="B2896" s="190"/>
    </row>
    <row r="2897" spans="1:2" x14ac:dyDescent="0.25">
      <c r="A2897" s="190"/>
      <c r="B2897" s="190"/>
    </row>
    <row r="2898" spans="1:2" x14ac:dyDescent="0.25">
      <c r="A2898" s="190"/>
      <c r="B2898" s="190"/>
    </row>
    <row r="2899" spans="1:2" x14ac:dyDescent="0.25">
      <c r="A2899" s="190"/>
      <c r="B2899" s="190"/>
    </row>
    <row r="2900" spans="1:2" x14ac:dyDescent="0.25">
      <c r="A2900" s="190"/>
      <c r="B2900" s="190"/>
    </row>
    <row r="2901" spans="1:2" x14ac:dyDescent="0.25">
      <c r="A2901" s="190"/>
      <c r="B2901" s="190"/>
    </row>
    <row r="2902" spans="1:2" x14ac:dyDescent="0.25">
      <c r="A2902" s="190"/>
      <c r="B2902" s="190"/>
    </row>
    <row r="2903" spans="1:2" x14ac:dyDescent="0.25">
      <c r="A2903" s="190"/>
      <c r="B2903" s="190"/>
    </row>
    <row r="2904" spans="1:2" x14ac:dyDescent="0.25">
      <c r="A2904" s="190"/>
      <c r="B2904" s="190"/>
    </row>
    <row r="2905" spans="1:2" x14ac:dyDescent="0.25">
      <c r="A2905" s="190"/>
      <c r="B2905" s="190"/>
    </row>
    <row r="2906" spans="1:2" x14ac:dyDescent="0.25">
      <c r="A2906" s="190"/>
      <c r="B2906" s="190"/>
    </row>
    <row r="2907" spans="1:2" x14ac:dyDescent="0.25">
      <c r="A2907" s="190"/>
      <c r="B2907" s="190"/>
    </row>
    <row r="2908" spans="1:2" x14ac:dyDescent="0.25">
      <c r="A2908" s="190"/>
      <c r="B2908" s="190"/>
    </row>
    <row r="2909" spans="1:2" x14ac:dyDescent="0.25">
      <c r="A2909" s="190"/>
      <c r="B2909" s="190"/>
    </row>
    <row r="2910" spans="1:2" x14ac:dyDescent="0.25">
      <c r="A2910" s="190"/>
      <c r="B2910" s="190"/>
    </row>
    <row r="2911" spans="1:2" x14ac:dyDescent="0.25">
      <c r="A2911" s="190"/>
      <c r="B2911" s="190"/>
    </row>
    <row r="2912" spans="1:2" x14ac:dyDescent="0.25">
      <c r="A2912" s="190"/>
      <c r="B2912" s="190"/>
    </row>
    <row r="2913" spans="1:2" x14ac:dyDescent="0.25">
      <c r="A2913" s="190"/>
      <c r="B2913" s="190"/>
    </row>
    <row r="2914" spans="1:2" x14ac:dyDescent="0.25">
      <c r="A2914" s="190"/>
      <c r="B2914" s="190"/>
    </row>
    <row r="2915" spans="1:2" x14ac:dyDescent="0.25">
      <c r="A2915" s="190"/>
      <c r="B2915" s="190"/>
    </row>
    <row r="2916" spans="1:2" x14ac:dyDescent="0.25">
      <c r="A2916" s="190"/>
      <c r="B2916" s="190"/>
    </row>
    <row r="2917" spans="1:2" x14ac:dyDescent="0.25">
      <c r="A2917" s="190"/>
      <c r="B2917" s="190"/>
    </row>
    <row r="2918" spans="1:2" x14ac:dyDescent="0.25">
      <c r="A2918" s="190"/>
      <c r="B2918" s="190"/>
    </row>
    <row r="2919" spans="1:2" x14ac:dyDescent="0.25">
      <c r="A2919" s="190"/>
      <c r="B2919" s="190"/>
    </row>
    <row r="2920" spans="1:2" x14ac:dyDescent="0.25">
      <c r="A2920" s="190"/>
      <c r="B2920" s="190"/>
    </row>
    <row r="2921" spans="1:2" x14ac:dyDescent="0.25">
      <c r="A2921" s="190"/>
      <c r="B2921" s="190"/>
    </row>
    <row r="2922" spans="1:2" x14ac:dyDescent="0.25">
      <c r="A2922" s="190"/>
      <c r="B2922" s="190"/>
    </row>
    <row r="2923" spans="1:2" x14ac:dyDescent="0.25">
      <c r="A2923" s="190"/>
      <c r="B2923" s="190"/>
    </row>
    <row r="2924" spans="1:2" x14ac:dyDescent="0.25">
      <c r="A2924" s="190"/>
      <c r="B2924" s="190"/>
    </row>
    <row r="2925" spans="1:2" x14ac:dyDescent="0.25">
      <c r="A2925" s="190"/>
      <c r="B2925" s="190"/>
    </row>
    <row r="2926" spans="1:2" x14ac:dyDescent="0.25">
      <c r="A2926" s="190"/>
      <c r="B2926" s="190"/>
    </row>
    <row r="2927" spans="1:2" x14ac:dyDescent="0.25">
      <c r="A2927" s="190"/>
      <c r="B2927" s="190"/>
    </row>
    <row r="2928" spans="1:2" x14ac:dyDescent="0.25">
      <c r="A2928" s="190"/>
      <c r="B2928" s="190"/>
    </row>
    <row r="2929" spans="1:2" x14ac:dyDescent="0.25">
      <c r="A2929" s="190"/>
      <c r="B2929" s="190"/>
    </row>
    <row r="2930" spans="1:2" x14ac:dyDescent="0.25">
      <c r="A2930" s="190"/>
      <c r="B2930" s="190"/>
    </row>
    <row r="2931" spans="1:2" x14ac:dyDescent="0.25">
      <c r="A2931" s="190"/>
      <c r="B2931" s="190"/>
    </row>
    <row r="2932" spans="1:2" x14ac:dyDescent="0.25">
      <c r="A2932" s="190"/>
      <c r="B2932" s="190"/>
    </row>
    <row r="2933" spans="1:2" x14ac:dyDescent="0.25">
      <c r="A2933" s="190"/>
      <c r="B2933" s="190"/>
    </row>
    <row r="2934" spans="1:2" x14ac:dyDescent="0.25">
      <c r="A2934" s="190"/>
      <c r="B2934" s="190"/>
    </row>
    <row r="2935" spans="1:2" x14ac:dyDescent="0.25">
      <c r="A2935" s="190"/>
      <c r="B2935" s="190"/>
    </row>
    <row r="2936" spans="1:2" x14ac:dyDescent="0.25">
      <c r="A2936" s="190"/>
      <c r="B2936" s="190"/>
    </row>
    <row r="2937" spans="1:2" x14ac:dyDescent="0.25">
      <c r="A2937" s="190"/>
      <c r="B2937" s="190"/>
    </row>
    <row r="2938" spans="1:2" x14ac:dyDescent="0.25">
      <c r="A2938" s="190"/>
      <c r="B2938" s="190"/>
    </row>
    <row r="2939" spans="1:2" x14ac:dyDescent="0.25">
      <c r="A2939" s="190"/>
      <c r="B2939" s="190"/>
    </row>
    <row r="2940" spans="1:2" x14ac:dyDescent="0.25">
      <c r="A2940" s="190"/>
      <c r="B2940" s="190"/>
    </row>
    <row r="2941" spans="1:2" x14ac:dyDescent="0.25">
      <c r="A2941" s="190"/>
      <c r="B2941" s="190"/>
    </row>
    <row r="2942" spans="1:2" x14ac:dyDescent="0.25">
      <c r="A2942" s="190"/>
      <c r="B2942" s="190"/>
    </row>
    <row r="2943" spans="1:2" x14ac:dyDescent="0.25">
      <c r="A2943" s="190"/>
      <c r="B2943" s="190"/>
    </row>
    <row r="2944" spans="1:2" x14ac:dyDescent="0.25">
      <c r="A2944" s="190"/>
      <c r="B2944" s="190"/>
    </row>
    <row r="2945" spans="1:2" x14ac:dyDescent="0.25">
      <c r="A2945" s="190"/>
      <c r="B2945" s="190"/>
    </row>
    <row r="2946" spans="1:2" x14ac:dyDescent="0.25">
      <c r="A2946" s="190"/>
      <c r="B2946" s="190"/>
    </row>
    <row r="2947" spans="1:2" x14ac:dyDescent="0.25">
      <c r="A2947" s="190"/>
      <c r="B2947" s="190"/>
    </row>
    <row r="2948" spans="1:2" x14ac:dyDescent="0.25">
      <c r="A2948" s="190"/>
      <c r="B2948" s="190"/>
    </row>
    <row r="2949" spans="1:2" x14ac:dyDescent="0.25">
      <c r="A2949" s="190"/>
      <c r="B2949" s="190"/>
    </row>
    <row r="2950" spans="1:2" x14ac:dyDescent="0.25">
      <c r="A2950" s="190"/>
      <c r="B2950" s="190"/>
    </row>
    <row r="2951" spans="1:2" x14ac:dyDescent="0.25">
      <c r="A2951" s="190"/>
      <c r="B2951" s="190"/>
    </row>
    <row r="2952" spans="1:2" x14ac:dyDescent="0.25">
      <c r="A2952" s="190"/>
      <c r="B2952" s="190"/>
    </row>
    <row r="2953" spans="1:2" x14ac:dyDescent="0.25">
      <c r="A2953" s="190"/>
      <c r="B2953" s="190"/>
    </row>
    <row r="2954" spans="1:2" x14ac:dyDescent="0.25">
      <c r="A2954" s="190"/>
      <c r="B2954" s="190"/>
    </row>
    <row r="2955" spans="1:2" x14ac:dyDescent="0.25">
      <c r="A2955" s="190"/>
      <c r="B2955" s="190"/>
    </row>
    <row r="2956" spans="1:2" x14ac:dyDescent="0.25">
      <c r="A2956" s="190"/>
      <c r="B2956" s="190"/>
    </row>
    <row r="2957" spans="1:2" x14ac:dyDescent="0.25">
      <c r="A2957" s="190"/>
      <c r="B2957" s="190"/>
    </row>
    <row r="2958" spans="1:2" x14ac:dyDescent="0.25">
      <c r="A2958" s="190"/>
      <c r="B2958" s="190"/>
    </row>
    <row r="2959" spans="1:2" x14ac:dyDescent="0.25">
      <c r="A2959" s="190"/>
      <c r="B2959" s="190"/>
    </row>
    <row r="2960" spans="1:2" x14ac:dyDescent="0.25">
      <c r="A2960" s="190"/>
      <c r="B2960" s="190"/>
    </row>
    <row r="2961" spans="1:2" x14ac:dyDescent="0.25">
      <c r="A2961" s="190"/>
      <c r="B2961" s="190"/>
    </row>
    <row r="2962" spans="1:2" x14ac:dyDescent="0.25">
      <c r="A2962" s="190"/>
      <c r="B2962" s="190"/>
    </row>
    <row r="2963" spans="1:2" x14ac:dyDescent="0.25">
      <c r="A2963" s="190"/>
      <c r="B2963" s="190"/>
    </row>
    <row r="2964" spans="1:2" x14ac:dyDescent="0.25">
      <c r="A2964" s="190"/>
      <c r="B2964" s="190"/>
    </row>
    <row r="2965" spans="1:2" x14ac:dyDescent="0.25">
      <c r="A2965" s="190"/>
      <c r="B2965" s="190"/>
    </row>
    <row r="2966" spans="1:2" x14ac:dyDescent="0.25">
      <c r="A2966" s="190"/>
      <c r="B2966" s="190"/>
    </row>
    <row r="2967" spans="1:2" x14ac:dyDescent="0.25">
      <c r="A2967" s="190"/>
      <c r="B2967" s="190"/>
    </row>
    <row r="2968" spans="1:2" x14ac:dyDescent="0.25">
      <c r="A2968" s="190"/>
      <c r="B2968" s="190"/>
    </row>
    <row r="2969" spans="1:2" x14ac:dyDescent="0.25">
      <c r="A2969" s="190"/>
      <c r="B2969" s="190"/>
    </row>
    <row r="2970" spans="1:2" x14ac:dyDescent="0.25">
      <c r="A2970" s="190"/>
      <c r="B2970" s="190"/>
    </row>
    <row r="2971" spans="1:2" x14ac:dyDescent="0.25">
      <c r="A2971" s="190"/>
      <c r="B2971" s="190"/>
    </row>
    <row r="2972" spans="1:2" x14ac:dyDescent="0.25">
      <c r="A2972" s="190"/>
      <c r="B2972" s="190"/>
    </row>
    <row r="2973" spans="1:2" x14ac:dyDescent="0.25">
      <c r="A2973" s="190"/>
      <c r="B2973" s="190"/>
    </row>
    <row r="2974" spans="1:2" x14ac:dyDescent="0.25">
      <c r="A2974" s="190"/>
      <c r="B2974" s="190"/>
    </row>
    <row r="2975" spans="1:2" x14ac:dyDescent="0.25">
      <c r="A2975" s="190"/>
      <c r="B2975" s="190"/>
    </row>
    <row r="2976" spans="1:2" x14ac:dyDescent="0.25">
      <c r="A2976" s="190"/>
      <c r="B2976" s="190"/>
    </row>
    <row r="2977" spans="1:2" x14ac:dyDescent="0.25">
      <c r="A2977" s="190"/>
      <c r="B2977" s="190"/>
    </row>
    <row r="2978" spans="1:2" x14ac:dyDescent="0.25">
      <c r="A2978" s="190"/>
      <c r="B2978" s="190"/>
    </row>
    <row r="2979" spans="1:2" x14ac:dyDescent="0.25">
      <c r="A2979" s="190"/>
      <c r="B2979" s="190"/>
    </row>
    <row r="2980" spans="1:2" x14ac:dyDescent="0.25">
      <c r="A2980" s="190"/>
      <c r="B2980" s="190"/>
    </row>
    <row r="2981" spans="1:2" x14ac:dyDescent="0.25">
      <c r="A2981" s="190"/>
      <c r="B2981" s="190"/>
    </row>
    <row r="2982" spans="1:2" x14ac:dyDescent="0.25">
      <c r="A2982" s="190"/>
      <c r="B2982" s="190"/>
    </row>
    <row r="2983" spans="1:2" x14ac:dyDescent="0.25">
      <c r="A2983" s="190"/>
      <c r="B2983" s="190"/>
    </row>
    <row r="2984" spans="1:2" x14ac:dyDescent="0.25">
      <c r="A2984" s="190"/>
      <c r="B2984" s="190"/>
    </row>
    <row r="2985" spans="1:2" x14ac:dyDescent="0.25">
      <c r="A2985" s="190"/>
      <c r="B2985" s="190"/>
    </row>
    <row r="2986" spans="1:2" x14ac:dyDescent="0.25">
      <c r="A2986" s="190"/>
      <c r="B2986" s="190"/>
    </row>
    <row r="2987" spans="1:2" x14ac:dyDescent="0.25">
      <c r="A2987" s="190"/>
      <c r="B2987" s="190"/>
    </row>
    <row r="2988" spans="1:2" x14ac:dyDescent="0.25">
      <c r="A2988" s="190"/>
      <c r="B2988" s="190"/>
    </row>
    <row r="2989" spans="1:2" x14ac:dyDescent="0.25">
      <c r="A2989" s="190"/>
      <c r="B2989" s="190"/>
    </row>
    <row r="2990" spans="1:2" x14ac:dyDescent="0.25">
      <c r="A2990" s="190"/>
      <c r="B2990" s="190"/>
    </row>
    <row r="2991" spans="1:2" x14ac:dyDescent="0.25">
      <c r="A2991" s="190"/>
      <c r="B2991" s="190"/>
    </row>
    <row r="2992" spans="1:2" x14ac:dyDescent="0.25">
      <c r="A2992" s="190"/>
      <c r="B2992" s="190"/>
    </row>
    <row r="2993" spans="1:2" x14ac:dyDescent="0.25">
      <c r="A2993" s="190"/>
      <c r="B2993" s="190"/>
    </row>
    <row r="2994" spans="1:2" x14ac:dyDescent="0.25">
      <c r="A2994" s="190"/>
      <c r="B2994" s="190"/>
    </row>
    <row r="2995" spans="1:2" x14ac:dyDescent="0.25">
      <c r="A2995" s="190"/>
      <c r="B2995" s="190"/>
    </row>
    <row r="2996" spans="1:2" x14ac:dyDescent="0.25">
      <c r="A2996" s="190"/>
      <c r="B2996" s="190"/>
    </row>
    <row r="2997" spans="1:2" x14ac:dyDescent="0.25">
      <c r="A2997" s="190"/>
      <c r="B2997" s="190"/>
    </row>
    <row r="2998" spans="1:2" x14ac:dyDescent="0.25">
      <c r="A2998" s="190"/>
      <c r="B2998" s="190"/>
    </row>
    <row r="2999" spans="1:2" x14ac:dyDescent="0.25">
      <c r="A2999" s="190"/>
      <c r="B2999" s="190"/>
    </row>
    <row r="3000" spans="1:2" x14ac:dyDescent="0.25">
      <c r="A3000" s="190"/>
      <c r="B3000" s="190"/>
    </row>
    <row r="3001" spans="1:2" x14ac:dyDescent="0.25">
      <c r="A3001" s="190"/>
      <c r="B3001" s="190"/>
    </row>
    <row r="3002" spans="1:2" x14ac:dyDescent="0.25">
      <c r="A3002" s="190"/>
      <c r="B3002" s="190"/>
    </row>
    <row r="3003" spans="1:2" x14ac:dyDescent="0.25">
      <c r="A3003" s="190"/>
      <c r="B3003" s="190"/>
    </row>
    <row r="3004" spans="1:2" x14ac:dyDescent="0.25">
      <c r="A3004" s="190"/>
      <c r="B3004" s="190"/>
    </row>
    <row r="3005" spans="1:2" x14ac:dyDescent="0.25">
      <c r="A3005" s="190"/>
      <c r="B3005" s="190"/>
    </row>
    <row r="3006" spans="1:2" x14ac:dyDescent="0.25">
      <c r="A3006" s="190"/>
      <c r="B3006" s="190"/>
    </row>
    <row r="3007" spans="1:2" x14ac:dyDescent="0.25">
      <c r="A3007" s="190"/>
      <c r="B3007" s="190"/>
    </row>
    <row r="3008" spans="1:2" x14ac:dyDescent="0.25">
      <c r="A3008" s="190"/>
      <c r="B3008" s="190"/>
    </row>
    <row r="3009" spans="1:2" x14ac:dyDescent="0.25">
      <c r="A3009" s="190"/>
      <c r="B3009" s="190"/>
    </row>
    <row r="3010" spans="1:2" x14ac:dyDescent="0.25">
      <c r="A3010" s="190"/>
      <c r="B3010" s="190"/>
    </row>
    <row r="3011" spans="1:2" x14ac:dyDescent="0.25">
      <c r="A3011" s="190"/>
      <c r="B3011" s="190"/>
    </row>
    <row r="3012" spans="1:2" x14ac:dyDescent="0.25">
      <c r="A3012" s="190"/>
      <c r="B3012" s="190"/>
    </row>
    <row r="3013" spans="1:2" x14ac:dyDescent="0.25">
      <c r="A3013" s="190"/>
      <c r="B3013" s="190"/>
    </row>
    <row r="3014" spans="1:2" x14ac:dyDescent="0.25">
      <c r="A3014" s="190"/>
      <c r="B3014" s="190"/>
    </row>
    <row r="3015" spans="1:2" x14ac:dyDescent="0.25">
      <c r="A3015" s="190"/>
      <c r="B3015" s="190"/>
    </row>
    <row r="3016" spans="1:2" x14ac:dyDescent="0.25">
      <c r="A3016" s="190"/>
      <c r="B3016" s="190"/>
    </row>
    <row r="3017" spans="1:2" x14ac:dyDescent="0.25">
      <c r="A3017" s="190"/>
      <c r="B3017" s="190"/>
    </row>
    <row r="3018" spans="1:2" x14ac:dyDescent="0.25">
      <c r="A3018" s="190"/>
      <c r="B3018" s="190"/>
    </row>
    <row r="3019" spans="1:2" x14ac:dyDescent="0.25">
      <c r="A3019" s="190"/>
      <c r="B3019" s="190"/>
    </row>
    <row r="3020" spans="1:2" x14ac:dyDescent="0.25">
      <c r="A3020" s="190"/>
      <c r="B3020" s="190"/>
    </row>
    <row r="3021" spans="1:2" x14ac:dyDescent="0.25">
      <c r="A3021" s="190"/>
      <c r="B3021" s="190"/>
    </row>
    <row r="3022" spans="1:2" x14ac:dyDescent="0.25">
      <c r="A3022" s="190"/>
      <c r="B3022" s="190"/>
    </row>
    <row r="3023" spans="1:2" x14ac:dyDescent="0.25">
      <c r="A3023" s="190"/>
      <c r="B3023" s="190"/>
    </row>
    <row r="3024" spans="1:2" x14ac:dyDescent="0.25">
      <c r="A3024" s="190"/>
      <c r="B3024" s="190"/>
    </row>
    <row r="3025" spans="1:2" x14ac:dyDescent="0.25">
      <c r="A3025" s="190"/>
      <c r="B3025" s="190"/>
    </row>
    <row r="3026" spans="1:2" x14ac:dyDescent="0.25">
      <c r="A3026" s="190"/>
      <c r="B3026" s="190"/>
    </row>
    <row r="3027" spans="1:2" x14ac:dyDescent="0.25">
      <c r="A3027" s="190"/>
      <c r="B3027" s="190"/>
    </row>
    <row r="3028" spans="1:2" x14ac:dyDescent="0.25">
      <c r="A3028" s="190"/>
      <c r="B3028" s="190"/>
    </row>
    <row r="3029" spans="1:2" x14ac:dyDescent="0.25">
      <c r="A3029" s="190"/>
      <c r="B3029" s="190"/>
    </row>
    <row r="3030" spans="1:2" x14ac:dyDescent="0.25">
      <c r="A3030" s="190"/>
      <c r="B3030" s="190"/>
    </row>
    <row r="3031" spans="1:2" x14ac:dyDescent="0.25">
      <c r="A3031" s="190"/>
      <c r="B3031" s="190"/>
    </row>
    <row r="3032" spans="1:2" x14ac:dyDescent="0.25">
      <c r="A3032" s="190"/>
      <c r="B3032" s="190"/>
    </row>
    <row r="3033" spans="1:2" x14ac:dyDescent="0.25">
      <c r="A3033" s="190"/>
      <c r="B3033" s="190"/>
    </row>
    <row r="3034" spans="1:2" x14ac:dyDescent="0.25">
      <c r="A3034" s="190"/>
      <c r="B3034" s="190"/>
    </row>
    <row r="3035" spans="1:2" x14ac:dyDescent="0.25">
      <c r="A3035" s="190"/>
      <c r="B3035" s="190"/>
    </row>
    <row r="3036" spans="1:2" x14ac:dyDescent="0.25">
      <c r="A3036" s="190"/>
      <c r="B3036" s="190"/>
    </row>
    <row r="3037" spans="1:2" x14ac:dyDescent="0.25">
      <c r="A3037" s="190"/>
      <c r="B3037" s="190"/>
    </row>
    <row r="3038" spans="1:2" x14ac:dyDescent="0.25">
      <c r="A3038" s="190"/>
      <c r="B3038" s="190"/>
    </row>
    <row r="3039" spans="1:2" x14ac:dyDescent="0.25">
      <c r="A3039" s="190"/>
      <c r="B3039" s="190"/>
    </row>
    <row r="3040" spans="1:2" x14ac:dyDescent="0.25">
      <c r="A3040" s="190"/>
      <c r="B3040" s="190"/>
    </row>
    <row r="3041" spans="1:2" x14ac:dyDescent="0.25">
      <c r="A3041" s="190"/>
      <c r="B3041" s="190"/>
    </row>
    <row r="3042" spans="1:2" x14ac:dyDescent="0.25">
      <c r="A3042" s="190"/>
      <c r="B3042" s="190"/>
    </row>
    <row r="3043" spans="1:2" x14ac:dyDescent="0.25">
      <c r="A3043" s="190"/>
      <c r="B3043" s="190"/>
    </row>
    <row r="3044" spans="1:2" x14ac:dyDescent="0.25">
      <c r="A3044" s="190"/>
      <c r="B3044" s="190"/>
    </row>
    <row r="3045" spans="1:2" x14ac:dyDescent="0.25">
      <c r="A3045" s="190"/>
      <c r="B3045" s="190"/>
    </row>
    <row r="3046" spans="1:2" x14ac:dyDescent="0.25">
      <c r="A3046" s="190"/>
      <c r="B3046" s="190"/>
    </row>
    <row r="3047" spans="1:2" x14ac:dyDescent="0.25">
      <c r="A3047" s="190"/>
      <c r="B3047" s="190"/>
    </row>
    <row r="3048" spans="1:2" x14ac:dyDescent="0.25">
      <c r="A3048" s="190"/>
      <c r="B3048" s="190"/>
    </row>
    <row r="3049" spans="1:2" x14ac:dyDescent="0.25">
      <c r="A3049" s="190"/>
      <c r="B3049" s="190"/>
    </row>
    <row r="3050" spans="1:2" x14ac:dyDescent="0.25">
      <c r="A3050" s="190"/>
      <c r="B3050" s="190"/>
    </row>
    <row r="3051" spans="1:2" x14ac:dyDescent="0.25">
      <c r="A3051" s="190"/>
      <c r="B3051" s="190"/>
    </row>
    <row r="3052" spans="1:2" x14ac:dyDescent="0.25">
      <c r="A3052" s="190"/>
      <c r="B3052" s="190"/>
    </row>
    <row r="3053" spans="1:2" x14ac:dyDescent="0.25">
      <c r="A3053" s="190"/>
      <c r="B3053" s="190"/>
    </row>
    <row r="3054" spans="1:2" x14ac:dyDescent="0.25">
      <c r="A3054" s="190"/>
      <c r="B3054" s="190"/>
    </row>
    <row r="3055" spans="1:2" x14ac:dyDescent="0.25">
      <c r="A3055" s="190"/>
      <c r="B3055" s="190"/>
    </row>
    <row r="3056" spans="1:2" x14ac:dyDescent="0.25">
      <c r="A3056" s="190"/>
      <c r="B3056" s="190"/>
    </row>
    <row r="3057" spans="1:2" x14ac:dyDescent="0.25">
      <c r="A3057" s="190"/>
      <c r="B3057" s="190"/>
    </row>
    <row r="3058" spans="1:2" x14ac:dyDescent="0.25">
      <c r="A3058" s="190"/>
      <c r="B3058" s="190"/>
    </row>
    <row r="3059" spans="1:2" x14ac:dyDescent="0.25">
      <c r="A3059" s="190"/>
      <c r="B3059" s="190"/>
    </row>
    <row r="3060" spans="1:2" x14ac:dyDescent="0.25">
      <c r="A3060" s="190"/>
      <c r="B3060" s="190"/>
    </row>
    <row r="3061" spans="1:2" x14ac:dyDescent="0.25">
      <c r="A3061" s="190"/>
      <c r="B3061" s="190"/>
    </row>
    <row r="3062" spans="1:2" x14ac:dyDescent="0.25">
      <c r="A3062" s="190"/>
      <c r="B3062" s="190"/>
    </row>
    <row r="3063" spans="1:2" x14ac:dyDescent="0.25">
      <c r="A3063" s="190"/>
      <c r="B3063" s="190"/>
    </row>
    <row r="3064" spans="1:2" x14ac:dyDescent="0.25">
      <c r="A3064" s="190"/>
      <c r="B3064" s="190"/>
    </row>
    <row r="3065" spans="1:2" x14ac:dyDescent="0.25">
      <c r="A3065" s="190"/>
      <c r="B3065" s="190"/>
    </row>
    <row r="3066" spans="1:2" x14ac:dyDescent="0.25">
      <c r="A3066" s="190"/>
      <c r="B3066" s="190"/>
    </row>
    <row r="3067" spans="1:2" x14ac:dyDescent="0.25">
      <c r="A3067" s="190"/>
      <c r="B3067" s="190"/>
    </row>
    <row r="3068" spans="1:2" x14ac:dyDescent="0.25">
      <c r="A3068" s="190"/>
      <c r="B3068" s="190"/>
    </row>
    <row r="3069" spans="1:2" x14ac:dyDescent="0.25">
      <c r="A3069" s="190"/>
      <c r="B3069" s="190"/>
    </row>
    <row r="3070" spans="1:2" x14ac:dyDescent="0.25">
      <c r="A3070" s="190"/>
      <c r="B3070" s="190"/>
    </row>
    <row r="3071" spans="1:2" x14ac:dyDescent="0.25">
      <c r="A3071" s="190"/>
      <c r="B3071" s="190"/>
    </row>
    <row r="3072" spans="1:2" x14ac:dyDescent="0.25">
      <c r="A3072" s="190"/>
      <c r="B3072" s="190"/>
    </row>
    <row r="3073" spans="1:2" x14ac:dyDescent="0.25">
      <c r="A3073" s="190"/>
      <c r="B3073" s="190"/>
    </row>
    <row r="3074" spans="1:2" x14ac:dyDescent="0.25">
      <c r="A3074" s="190"/>
      <c r="B3074" s="190"/>
    </row>
    <row r="3075" spans="1:2" x14ac:dyDescent="0.25">
      <c r="A3075" s="190"/>
      <c r="B3075" s="190"/>
    </row>
    <row r="3076" spans="1:2" x14ac:dyDescent="0.25">
      <c r="A3076" s="190"/>
      <c r="B3076" s="190"/>
    </row>
    <row r="3077" spans="1:2" x14ac:dyDescent="0.25">
      <c r="A3077" s="190"/>
      <c r="B3077" s="190"/>
    </row>
    <row r="3078" spans="1:2" x14ac:dyDescent="0.25">
      <c r="A3078" s="190"/>
      <c r="B3078" s="190"/>
    </row>
    <row r="3079" spans="1:2" x14ac:dyDescent="0.25">
      <c r="A3079" s="190"/>
      <c r="B3079" s="190"/>
    </row>
    <row r="3080" spans="1:2" x14ac:dyDescent="0.25">
      <c r="A3080" s="190"/>
      <c r="B3080" s="190"/>
    </row>
    <row r="3081" spans="1:2" x14ac:dyDescent="0.25">
      <c r="A3081" s="190"/>
      <c r="B3081" s="190"/>
    </row>
    <row r="3082" spans="1:2" x14ac:dyDescent="0.25">
      <c r="A3082" s="190"/>
      <c r="B3082" s="190"/>
    </row>
    <row r="3083" spans="1:2" x14ac:dyDescent="0.25">
      <c r="A3083" s="190"/>
      <c r="B3083" s="190"/>
    </row>
    <row r="3084" spans="1:2" x14ac:dyDescent="0.25">
      <c r="A3084" s="190"/>
      <c r="B3084" s="190"/>
    </row>
    <row r="3085" spans="1:2" x14ac:dyDescent="0.25">
      <c r="A3085" s="190"/>
      <c r="B3085" s="190"/>
    </row>
    <row r="3086" spans="1:2" x14ac:dyDescent="0.25">
      <c r="A3086" s="190"/>
      <c r="B3086" s="190"/>
    </row>
    <row r="3087" spans="1:2" x14ac:dyDescent="0.25">
      <c r="A3087" s="190"/>
      <c r="B3087" s="190"/>
    </row>
    <row r="3088" spans="1:2" x14ac:dyDescent="0.25">
      <c r="A3088" s="190"/>
      <c r="B3088" s="190"/>
    </row>
    <row r="3089" spans="1:2" x14ac:dyDescent="0.25">
      <c r="A3089" s="190"/>
      <c r="B3089" s="190"/>
    </row>
    <row r="3090" spans="1:2" x14ac:dyDescent="0.25">
      <c r="A3090" s="190"/>
      <c r="B3090" s="190"/>
    </row>
    <row r="3091" spans="1:2" x14ac:dyDescent="0.25">
      <c r="A3091" s="190"/>
      <c r="B3091" s="190"/>
    </row>
    <row r="3092" spans="1:2" x14ac:dyDescent="0.25">
      <c r="A3092" s="190"/>
      <c r="B3092" s="190"/>
    </row>
    <row r="3093" spans="1:2" x14ac:dyDescent="0.25">
      <c r="A3093" s="190"/>
      <c r="B3093" s="190"/>
    </row>
    <row r="3094" spans="1:2" x14ac:dyDescent="0.25">
      <c r="A3094" s="190"/>
      <c r="B3094" s="190"/>
    </row>
    <row r="3095" spans="1:2" x14ac:dyDescent="0.25">
      <c r="A3095" s="190"/>
      <c r="B3095" s="190"/>
    </row>
    <row r="3096" spans="1:2" x14ac:dyDescent="0.25">
      <c r="A3096" s="190"/>
      <c r="B3096" s="190"/>
    </row>
    <row r="3097" spans="1:2" x14ac:dyDescent="0.25">
      <c r="A3097" s="190"/>
      <c r="B3097" s="190"/>
    </row>
    <row r="3098" spans="1:2" x14ac:dyDescent="0.25">
      <c r="A3098" s="190"/>
      <c r="B3098" s="190"/>
    </row>
    <row r="3099" spans="1:2" x14ac:dyDescent="0.25">
      <c r="A3099" s="190"/>
      <c r="B3099" s="190"/>
    </row>
    <row r="3100" spans="1:2" x14ac:dyDescent="0.25">
      <c r="A3100" s="190"/>
      <c r="B3100" s="190"/>
    </row>
    <row r="3101" spans="1:2" x14ac:dyDescent="0.25">
      <c r="A3101" s="190"/>
      <c r="B3101" s="190"/>
    </row>
    <row r="3102" spans="1:2" x14ac:dyDescent="0.25">
      <c r="A3102" s="190"/>
      <c r="B3102" s="190"/>
    </row>
    <row r="3103" spans="1:2" x14ac:dyDescent="0.25">
      <c r="A3103" s="190"/>
      <c r="B3103" s="190"/>
    </row>
    <row r="3104" spans="1:2" x14ac:dyDescent="0.25">
      <c r="A3104" s="190"/>
      <c r="B3104" s="190"/>
    </row>
    <row r="3105" spans="1:2" x14ac:dyDescent="0.25">
      <c r="A3105" s="190"/>
      <c r="B3105" s="190"/>
    </row>
    <row r="3106" spans="1:2" x14ac:dyDescent="0.25">
      <c r="A3106" s="190"/>
      <c r="B3106" s="190"/>
    </row>
    <row r="3107" spans="1:2" x14ac:dyDescent="0.25">
      <c r="A3107" s="190"/>
      <c r="B3107" s="190"/>
    </row>
    <row r="3108" spans="1:2" x14ac:dyDescent="0.25">
      <c r="A3108" s="190"/>
      <c r="B3108" s="190"/>
    </row>
    <row r="3109" spans="1:2" x14ac:dyDescent="0.25">
      <c r="A3109" s="190"/>
      <c r="B3109" s="190"/>
    </row>
    <row r="3110" spans="1:2" x14ac:dyDescent="0.25">
      <c r="A3110" s="190"/>
      <c r="B3110" s="190"/>
    </row>
    <row r="3111" spans="1:2" x14ac:dyDescent="0.25">
      <c r="A3111" s="190"/>
      <c r="B3111" s="190"/>
    </row>
    <row r="3112" spans="1:2" x14ac:dyDescent="0.25">
      <c r="A3112" s="190"/>
      <c r="B3112" s="190"/>
    </row>
    <row r="3113" spans="1:2" x14ac:dyDescent="0.25">
      <c r="A3113" s="190"/>
      <c r="B3113" s="190"/>
    </row>
    <row r="3114" spans="1:2" x14ac:dyDescent="0.25">
      <c r="A3114" s="190"/>
      <c r="B3114" s="190"/>
    </row>
    <row r="3115" spans="1:2" x14ac:dyDescent="0.25">
      <c r="A3115" s="190"/>
      <c r="B3115" s="190"/>
    </row>
    <row r="3116" spans="1:2" x14ac:dyDescent="0.25">
      <c r="A3116" s="190"/>
      <c r="B3116" s="190"/>
    </row>
    <row r="3117" spans="1:2" x14ac:dyDescent="0.25">
      <c r="A3117" s="190"/>
      <c r="B3117" s="190"/>
    </row>
    <row r="3118" spans="1:2" x14ac:dyDescent="0.25">
      <c r="A3118" s="190"/>
      <c r="B3118" s="190"/>
    </row>
    <row r="3119" spans="1:2" x14ac:dyDescent="0.25">
      <c r="A3119" s="190"/>
      <c r="B3119" s="190"/>
    </row>
    <row r="3120" spans="1:2" x14ac:dyDescent="0.25">
      <c r="A3120" s="190"/>
      <c r="B3120" s="190"/>
    </row>
    <row r="3121" spans="1:2" x14ac:dyDescent="0.25">
      <c r="A3121" s="190"/>
      <c r="B3121" s="190"/>
    </row>
    <row r="3122" spans="1:2" x14ac:dyDescent="0.25">
      <c r="A3122" s="190"/>
      <c r="B3122" s="190"/>
    </row>
    <row r="3123" spans="1:2" x14ac:dyDescent="0.25">
      <c r="A3123" s="190"/>
      <c r="B3123" s="190"/>
    </row>
    <row r="3124" spans="1:2" x14ac:dyDescent="0.25">
      <c r="A3124" s="190"/>
      <c r="B3124" s="190"/>
    </row>
    <row r="3125" spans="1:2" x14ac:dyDescent="0.25">
      <c r="A3125" s="190"/>
      <c r="B3125" s="190"/>
    </row>
    <row r="3126" spans="1:2" x14ac:dyDescent="0.25">
      <c r="A3126" s="190"/>
      <c r="B3126" s="190"/>
    </row>
    <row r="3127" spans="1:2" x14ac:dyDescent="0.25">
      <c r="A3127" s="190"/>
      <c r="B3127" s="190"/>
    </row>
    <row r="3128" spans="1:2" x14ac:dyDescent="0.25">
      <c r="A3128" s="190"/>
      <c r="B3128" s="190"/>
    </row>
    <row r="3129" spans="1:2" x14ac:dyDescent="0.25">
      <c r="A3129" s="190"/>
      <c r="B3129" s="190"/>
    </row>
    <row r="3130" spans="1:2" x14ac:dyDescent="0.25">
      <c r="A3130" s="190"/>
      <c r="B3130" s="190"/>
    </row>
    <row r="3131" spans="1:2" x14ac:dyDescent="0.25">
      <c r="A3131" s="190"/>
      <c r="B3131" s="190"/>
    </row>
    <row r="3132" spans="1:2" x14ac:dyDescent="0.25">
      <c r="A3132" s="190"/>
      <c r="B3132" s="190"/>
    </row>
    <row r="3133" spans="1:2" x14ac:dyDescent="0.25">
      <c r="A3133" s="190"/>
      <c r="B3133" s="190"/>
    </row>
    <row r="3134" spans="1:2" x14ac:dyDescent="0.25">
      <c r="A3134" s="190"/>
      <c r="B3134" s="190"/>
    </row>
    <row r="3135" spans="1:2" x14ac:dyDescent="0.25">
      <c r="A3135" s="190"/>
      <c r="B3135" s="190"/>
    </row>
    <row r="3136" spans="1:2" x14ac:dyDescent="0.25">
      <c r="A3136" s="190"/>
      <c r="B3136" s="190"/>
    </row>
    <row r="3137" spans="1:2" x14ac:dyDescent="0.25">
      <c r="A3137" s="190"/>
      <c r="B3137" s="190"/>
    </row>
    <row r="3138" spans="1:2" x14ac:dyDescent="0.25">
      <c r="A3138" s="190"/>
      <c r="B3138" s="190"/>
    </row>
    <row r="3139" spans="1:2" x14ac:dyDescent="0.25">
      <c r="A3139" s="190"/>
      <c r="B3139" s="190"/>
    </row>
    <row r="3140" spans="1:2" x14ac:dyDescent="0.25">
      <c r="A3140" s="190"/>
      <c r="B3140" s="190"/>
    </row>
    <row r="3141" spans="1:2" x14ac:dyDescent="0.25">
      <c r="A3141" s="190"/>
      <c r="B3141" s="190"/>
    </row>
    <row r="3142" spans="1:2" x14ac:dyDescent="0.25">
      <c r="A3142" s="190"/>
      <c r="B3142" s="190"/>
    </row>
    <row r="3143" spans="1:2" x14ac:dyDescent="0.25">
      <c r="A3143" s="190"/>
      <c r="B3143" s="190"/>
    </row>
    <row r="3144" spans="1:2" x14ac:dyDescent="0.25">
      <c r="A3144" s="190"/>
      <c r="B3144" s="190"/>
    </row>
    <row r="3145" spans="1:2" x14ac:dyDescent="0.25">
      <c r="A3145" s="190"/>
      <c r="B3145" s="190"/>
    </row>
    <row r="3146" spans="1:2" x14ac:dyDescent="0.25">
      <c r="A3146" s="190"/>
      <c r="B3146" s="190"/>
    </row>
    <row r="3147" spans="1:2" x14ac:dyDescent="0.25">
      <c r="A3147" s="190"/>
      <c r="B3147" s="190"/>
    </row>
    <row r="3148" spans="1:2" x14ac:dyDescent="0.25">
      <c r="A3148" s="190"/>
      <c r="B3148" s="190"/>
    </row>
    <row r="3149" spans="1:2" x14ac:dyDescent="0.25">
      <c r="A3149" s="190"/>
      <c r="B3149" s="190"/>
    </row>
    <row r="3150" spans="1:2" x14ac:dyDescent="0.25">
      <c r="A3150" s="190"/>
      <c r="B3150" s="190"/>
    </row>
    <row r="3151" spans="1:2" x14ac:dyDescent="0.25">
      <c r="A3151" s="190"/>
      <c r="B3151" s="190"/>
    </row>
    <row r="3152" spans="1:2" x14ac:dyDescent="0.25">
      <c r="A3152" s="190"/>
      <c r="B3152" s="190"/>
    </row>
    <row r="3153" spans="1:2" x14ac:dyDescent="0.25">
      <c r="A3153" s="190"/>
      <c r="B3153" s="190"/>
    </row>
    <row r="3154" spans="1:2" x14ac:dyDescent="0.25">
      <c r="A3154" s="190"/>
      <c r="B3154" s="190"/>
    </row>
    <row r="3155" spans="1:2" x14ac:dyDescent="0.25">
      <c r="A3155" s="190"/>
      <c r="B3155" s="190"/>
    </row>
    <row r="3156" spans="1:2" x14ac:dyDescent="0.25">
      <c r="A3156" s="190"/>
      <c r="B3156" s="190"/>
    </row>
    <row r="3157" spans="1:2" x14ac:dyDescent="0.25">
      <c r="A3157" s="190"/>
      <c r="B3157" s="190"/>
    </row>
    <row r="3158" spans="1:2" x14ac:dyDescent="0.25">
      <c r="A3158" s="190"/>
      <c r="B3158" s="190"/>
    </row>
    <row r="3159" spans="1:2" x14ac:dyDescent="0.25">
      <c r="A3159" s="190"/>
      <c r="B3159" s="190"/>
    </row>
    <row r="3160" spans="1:2" x14ac:dyDescent="0.25">
      <c r="A3160" s="190"/>
      <c r="B3160" s="190"/>
    </row>
    <row r="3161" spans="1:2" x14ac:dyDescent="0.25">
      <c r="A3161" s="190"/>
      <c r="B3161" s="190"/>
    </row>
    <row r="3162" spans="1:2" x14ac:dyDescent="0.25">
      <c r="A3162" s="190"/>
      <c r="B3162" s="190"/>
    </row>
    <row r="3163" spans="1:2" x14ac:dyDescent="0.25">
      <c r="A3163" s="190"/>
      <c r="B3163" s="190"/>
    </row>
    <row r="3164" spans="1:2" x14ac:dyDescent="0.25">
      <c r="A3164" s="190"/>
      <c r="B3164" s="190"/>
    </row>
    <row r="3165" spans="1:2" x14ac:dyDescent="0.25">
      <c r="A3165" s="190"/>
      <c r="B3165" s="190"/>
    </row>
    <row r="3166" spans="1:2" x14ac:dyDescent="0.25">
      <c r="A3166" s="190"/>
      <c r="B3166" s="190"/>
    </row>
    <row r="3167" spans="1:2" x14ac:dyDescent="0.25">
      <c r="A3167" s="190"/>
      <c r="B3167" s="190"/>
    </row>
    <row r="3168" spans="1:2" x14ac:dyDescent="0.25">
      <c r="A3168" s="190"/>
      <c r="B3168" s="190"/>
    </row>
    <row r="3169" spans="1:2" x14ac:dyDescent="0.25">
      <c r="A3169" s="190"/>
      <c r="B3169" s="190"/>
    </row>
    <row r="3170" spans="1:2" x14ac:dyDescent="0.25">
      <c r="A3170" s="190"/>
      <c r="B3170" s="190"/>
    </row>
    <row r="3171" spans="1:2" x14ac:dyDescent="0.25">
      <c r="A3171" s="190"/>
      <c r="B3171" s="190"/>
    </row>
    <row r="3172" spans="1:2" x14ac:dyDescent="0.25">
      <c r="A3172" s="190"/>
      <c r="B3172" s="190"/>
    </row>
    <row r="3173" spans="1:2" x14ac:dyDescent="0.25">
      <c r="A3173" s="190"/>
      <c r="B3173" s="190"/>
    </row>
    <row r="3174" spans="1:2" x14ac:dyDescent="0.25">
      <c r="A3174" s="190"/>
      <c r="B3174" s="190"/>
    </row>
    <row r="3175" spans="1:2" x14ac:dyDescent="0.25">
      <c r="A3175" s="190"/>
      <c r="B3175" s="190"/>
    </row>
    <row r="3176" spans="1:2" x14ac:dyDescent="0.25">
      <c r="A3176" s="190"/>
      <c r="B3176" s="190"/>
    </row>
    <row r="3177" spans="1:2" x14ac:dyDescent="0.25">
      <c r="A3177" s="190"/>
      <c r="B3177" s="190"/>
    </row>
    <row r="3178" spans="1:2" x14ac:dyDescent="0.25">
      <c r="A3178" s="190"/>
      <c r="B3178" s="190"/>
    </row>
    <row r="3179" spans="1:2" x14ac:dyDescent="0.25">
      <c r="A3179" s="190"/>
      <c r="B3179" s="190"/>
    </row>
    <row r="3180" spans="1:2" x14ac:dyDescent="0.25">
      <c r="A3180" s="190"/>
      <c r="B3180" s="190"/>
    </row>
    <row r="3181" spans="1:2" x14ac:dyDescent="0.25">
      <c r="A3181" s="190"/>
      <c r="B3181" s="190"/>
    </row>
    <row r="3182" spans="1:2" x14ac:dyDescent="0.25">
      <c r="A3182" s="190"/>
      <c r="B3182" s="190"/>
    </row>
    <row r="3183" spans="1:2" x14ac:dyDescent="0.25">
      <c r="A3183" s="190"/>
      <c r="B3183" s="190"/>
    </row>
    <row r="3184" spans="1:2" x14ac:dyDescent="0.25">
      <c r="A3184" s="190"/>
      <c r="B3184" s="190"/>
    </row>
    <row r="3185" spans="1:2" x14ac:dyDescent="0.25">
      <c r="A3185" s="190"/>
      <c r="B3185" s="190"/>
    </row>
    <row r="3186" spans="1:2" x14ac:dyDescent="0.25">
      <c r="A3186" s="190"/>
      <c r="B3186" s="190"/>
    </row>
    <row r="3187" spans="1:2" x14ac:dyDescent="0.25">
      <c r="A3187" s="190"/>
      <c r="B3187" s="190"/>
    </row>
    <row r="3188" spans="1:2" x14ac:dyDescent="0.25">
      <c r="A3188" s="190"/>
      <c r="B3188" s="190"/>
    </row>
    <row r="3189" spans="1:2" x14ac:dyDescent="0.25">
      <c r="A3189" s="190"/>
      <c r="B3189" s="190"/>
    </row>
    <row r="3190" spans="1:2" x14ac:dyDescent="0.25">
      <c r="A3190" s="190"/>
      <c r="B3190" s="190"/>
    </row>
    <row r="3191" spans="1:2" x14ac:dyDescent="0.25">
      <c r="A3191" s="190"/>
      <c r="B3191" s="190"/>
    </row>
    <row r="3192" spans="1:2" x14ac:dyDescent="0.25">
      <c r="A3192" s="190"/>
      <c r="B3192" s="190"/>
    </row>
    <row r="3193" spans="1:2" x14ac:dyDescent="0.25">
      <c r="A3193" s="190"/>
      <c r="B3193" s="190"/>
    </row>
    <row r="3194" spans="1:2" x14ac:dyDescent="0.25">
      <c r="A3194" s="190"/>
      <c r="B3194" s="190"/>
    </row>
    <row r="3195" spans="1:2" x14ac:dyDescent="0.25">
      <c r="A3195" s="190"/>
      <c r="B3195" s="190"/>
    </row>
    <row r="3196" spans="1:2" x14ac:dyDescent="0.25">
      <c r="A3196" s="190"/>
      <c r="B3196" s="190"/>
    </row>
    <row r="3197" spans="1:2" x14ac:dyDescent="0.25">
      <c r="A3197" s="190"/>
      <c r="B3197" s="190"/>
    </row>
    <row r="3198" spans="1:2" x14ac:dyDescent="0.25">
      <c r="A3198" s="190"/>
      <c r="B3198" s="190"/>
    </row>
    <row r="3199" spans="1:2" x14ac:dyDescent="0.25">
      <c r="A3199" s="190"/>
      <c r="B3199" s="190"/>
    </row>
    <row r="3200" spans="1:2" x14ac:dyDescent="0.25">
      <c r="A3200" s="190"/>
      <c r="B3200" s="190"/>
    </row>
    <row r="3201" spans="1:2" x14ac:dyDescent="0.25">
      <c r="A3201" s="190"/>
      <c r="B3201" s="190"/>
    </row>
    <row r="3202" spans="1:2" x14ac:dyDescent="0.25">
      <c r="A3202" s="190"/>
      <c r="B3202" s="190"/>
    </row>
    <row r="3203" spans="1:2" x14ac:dyDescent="0.25">
      <c r="A3203" s="190"/>
      <c r="B3203" s="190"/>
    </row>
    <row r="3204" spans="1:2" x14ac:dyDescent="0.25">
      <c r="A3204" s="190"/>
      <c r="B3204" s="190"/>
    </row>
    <row r="3205" spans="1:2" x14ac:dyDescent="0.25">
      <c r="A3205" s="190"/>
      <c r="B3205" s="190"/>
    </row>
    <row r="3206" spans="1:2" x14ac:dyDescent="0.25">
      <c r="A3206" s="190"/>
      <c r="B3206" s="190"/>
    </row>
    <row r="3207" spans="1:2" x14ac:dyDescent="0.25">
      <c r="A3207" s="190"/>
      <c r="B3207" s="190"/>
    </row>
    <row r="3208" spans="1:2" x14ac:dyDescent="0.25">
      <c r="A3208" s="190"/>
      <c r="B3208" s="190"/>
    </row>
    <row r="3209" spans="1:2" x14ac:dyDescent="0.25">
      <c r="A3209" s="190"/>
      <c r="B3209" s="190"/>
    </row>
    <row r="3210" spans="1:2" x14ac:dyDescent="0.25">
      <c r="A3210" s="190"/>
      <c r="B3210" s="190"/>
    </row>
    <row r="3211" spans="1:2" x14ac:dyDescent="0.25">
      <c r="A3211" s="190"/>
      <c r="B3211" s="190"/>
    </row>
    <row r="3212" spans="1:2" x14ac:dyDescent="0.25">
      <c r="A3212" s="190"/>
      <c r="B3212" s="190"/>
    </row>
    <row r="3213" spans="1:2" x14ac:dyDescent="0.25">
      <c r="A3213" s="190"/>
      <c r="B3213" s="190"/>
    </row>
    <row r="3214" spans="1:2" x14ac:dyDescent="0.25">
      <c r="A3214" s="190"/>
      <c r="B3214" s="190"/>
    </row>
    <row r="3215" spans="1:2" x14ac:dyDescent="0.25">
      <c r="A3215" s="190"/>
      <c r="B3215" s="190"/>
    </row>
    <row r="3216" spans="1:2" x14ac:dyDescent="0.25">
      <c r="A3216" s="190"/>
      <c r="B3216" s="190"/>
    </row>
    <row r="3217" spans="1:2" x14ac:dyDescent="0.25">
      <c r="A3217" s="190"/>
      <c r="B3217" s="190"/>
    </row>
    <row r="3218" spans="1:2" x14ac:dyDescent="0.25">
      <c r="A3218" s="190"/>
      <c r="B3218" s="190"/>
    </row>
    <row r="3219" spans="1:2" x14ac:dyDescent="0.25">
      <c r="A3219" s="190"/>
      <c r="B3219" s="190"/>
    </row>
    <row r="3220" spans="1:2" x14ac:dyDescent="0.25">
      <c r="A3220" s="190"/>
      <c r="B3220" s="190"/>
    </row>
    <row r="3221" spans="1:2" x14ac:dyDescent="0.25">
      <c r="A3221" s="190"/>
      <c r="B3221" s="190"/>
    </row>
    <row r="3222" spans="1:2" x14ac:dyDescent="0.25">
      <c r="A3222" s="190"/>
      <c r="B3222" s="190"/>
    </row>
    <row r="3223" spans="1:2" x14ac:dyDescent="0.25">
      <c r="A3223" s="190"/>
      <c r="B3223" s="190"/>
    </row>
    <row r="3224" spans="1:2" x14ac:dyDescent="0.25">
      <c r="A3224" s="190"/>
      <c r="B3224" s="190"/>
    </row>
    <row r="3225" spans="1:2" x14ac:dyDescent="0.25">
      <c r="A3225" s="190"/>
      <c r="B3225" s="190"/>
    </row>
    <row r="3226" spans="1:2" x14ac:dyDescent="0.25">
      <c r="A3226" s="190"/>
      <c r="B3226" s="190"/>
    </row>
    <row r="3227" spans="1:2" x14ac:dyDescent="0.25">
      <c r="A3227" s="190"/>
      <c r="B3227" s="190"/>
    </row>
    <row r="3228" spans="1:2" x14ac:dyDescent="0.25">
      <c r="A3228" s="190"/>
      <c r="B3228" s="190"/>
    </row>
    <row r="3229" spans="1:2" x14ac:dyDescent="0.25">
      <c r="A3229" s="190"/>
      <c r="B3229" s="190"/>
    </row>
    <row r="3230" spans="1:2" x14ac:dyDescent="0.25">
      <c r="A3230" s="190"/>
      <c r="B3230" s="190"/>
    </row>
    <row r="3231" spans="1:2" x14ac:dyDescent="0.25">
      <c r="A3231" s="190"/>
      <c r="B3231" s="190"/>
    </row>
    <row r="3232" spans="1:2" x14ac:dyDescent="0.25">
      <c r="A3232" s="190"/>
      <c r="B3232" s="190"/>
    </row>
    <row r="3233" spans="1:2" x14ac:dyDescent="0.25">
      <c r="A3233" s="190"/>
      <c r="B3233" s="190"/>
    </row>
    <row r="3234" spans="1:2" x14ac:dyDescent="0.25">
      <c r="A3234" s="190"/>
      <c r="B3234" s="190"/>
    </row>
    <row r="3235" spans="1:2" x14ac:dyDescent="0.25">
      <c r="A3235" s="190"/>
      <c r="B3235" s="190"/>
    </row>
    <row r="3236" spans="1:2" x14ac:dyDescent="0.25">
      <c r="A3236" s="190"/>
      <c r="B3236" s="190"/>
    </row>
    <row r="3237" spans="1:2" x14ac:dyDescent="0.25">
      <c r="A3237" s="190"/>
      <c r="B3237" s="190"/>
    </row>
    <row r="3238" spans="1:2" x14ac:dyDescent="0.25">
      <c r="A3238" s="190"/>
      <c r="B3238" s="190"/>
    </row>
    <row r="3239" spans="1:2" x14ac:dyDescent="0.25">
      <c r="A3239" s="190"/>
      <c r="B3239" s="190"/>
    </row>
    <row r="3240" spans="1:2" x14ac:dyDescent="0.25">
      <c r="A3240" s="190"/>
      <c r="B3240" s="190"/>
    </row>
    <row r="3241" spans="1:2" x14ac:dyDescent="0.25">
      <c r="A3241" s="190"/>
      <c r="B3241" s="190"/>
    </row>
    <row r="3242" spans="1:2" x14ac:dyDescent="0.25">
      <c r="A3242" s="190"/>
      <c r="B3242" s="190"/>
    </row>
    <row r="3243" spans="1:2" x14ac:dyDescent="0.25">
      <c r="A3243" s="190"/>
      <c r="B3243" s="190"/>
    </row>
    <row r="3244" spans="1:2" x14ac:dyDescent="0.25">
      <c r="A3244" s="190"/>
      <c r="B3244" s="190"/>
    </row>
    <row r="3245" spans="1:2" x14ac:dyDescent="0.25">
      <c r="A3245" s="190"/>
      <c r="B3245" s="190"/>
    </row>
    <row r="3246" spans="1:2" x14ac:dyDescent="0.25">
      <c r="A3246" s="190"/>
      <c r="B3246" s="190"/>
    </row>
    <row r="3247" spans="1:2" x14ac:dyDescent="0.25">
      <c r="A3247" s="190"/>
      <c r="B3247" s="190"/>
    </row>
    <row r="3248" spans="1:2" x14ac:dyDescent="0.25">
      <c r="A3248" s="190"/>
      <c r="B3248" s="190"/>
    </row>
    <row r="3249" spans="1:2" x14ac:dyDescent="0.25">
      <c r="A3249" s="190"/>
      <c r="B3249" s="190"/>
    </row>
    <row r="3250" spans="1:2" x14ac:dyDescent="0.25">
      <c r="A3250" s="190"/>
      <c r="B3250" s="190"/>
    </row>
    <row r="3251" spans="1:2" x14ac:dyDescent="0.25">
      <c r="A3251" s="190"/>
      <c r="B3251" s="190"/>
    </row>
    <row r="3252" spans="1:2" x14ac:dyDescent="0.25">
      <c r="A3252" s="190"/>
      <c r="B3252" s="190"/>
    </row>
    <row r="3253" spans="1:2" x14ac:dyDescent="0.25">
      <c r="A3253" s="190"/>
      <c r="B3253" s="190"/>
    </row>
    <row r="3254" spans="1:2" x14ac:dyDescent="0.25">
      <c r="A3254" s="190"/>
      <c r="B3254" s="190"/>
    </row>
    <row r="3255" spans="1:2" x14ac:dyDescent="0.25">
      <c r="A3255" s="190"/>
      <c r="B3255" s="190"/>
    </row>
    <row r="3256" spans="1:2" x14ac:dyDescent="0.25">
      <c r="A3256" s="190"/>
      <c r="B3256" s="190"/>
    </row>
    <row r="3257" spans="1:2" x14ac:dyDescent="0.25">
      <c r="A3257" s="190"/>
      <c r="B3257" s="190"/>
    </row>
    <row r="3258" spans="1:2" x14ac:dyDescent="0.25">
      <c r="A3258" s="190"/>
      <c r="B3258" s="190"/>
    </row>
    <row r="3259" spans="1:2" x14ac:dyDescent="0.25">
      <c r="A3259" s="190"/>
      <c r="B3259" s="190"/>
    </row>
    <row r="3260" spans="1:2" x14ac:dyDescent="0.25">
      <c r="A3260" s="190"/>
      <c r="B3260" s="190"/>
    </row>
    <row r="3261" spans="1:2" x14ac:dyDescent="0.25">
      <c r="A3261" s="190"/>
      <c r="B3261" s="190"/>
    </row>
    <row r="3262" spans="1:2" x14ac:dyDescent="0.25">
      <c r="A3262" s="190"/>
      <c r="B3262" s="190"/>
    </row>
    <row r="3263" spans="1:2" x14ac:dyDescent="0.25">
      <c r="A3263" s="190"/>
      <c r="B3263" s="190"/>
    </row>
    <row r="3264" spans="1:2" x14ac:dyDescent="0.25">
      <c r="A3264" s="190"/>
      <c r="B3264" s="190"/>
    </row>
    <row r="3265" spans="1:2" x14ac:dyDescent="0.25">
      <c r="A3265" s="190"/>
      <c r="B3265" s="190"/>
    </row>
    <row r="3266" spans="1:2" x14ac:dyDescent="0.25">
      <c r="A3266" s="190"/>
      <c r="B3266" s="190"/>
    </row>
    <row r="3267" spans="1:2" x14ac:dyDescent="0.25">
      <c r="A3267" s="190"/>
      <c r="B3267" s="190"/>
    </row>
    <row r="3268" spans="1:2" x14ac:dyDescent="0.25">
      <c r="A3268" s="190"/>
      <c r="B3268" s="190"/>
    </row>
    <row r="3269" spans="1:2" x14ac:dyDescent="0.25">
      <c r="A3269" s="190"/>
      <c r="B3269" s="190"/>
    </row>
    <row r="3270" spans="1:2" x14ac:dyDescent="0.25">
      <c r="A3270" s="190"/>
      <c r="B3270" s="190"/>
    </row>
    <row r="3271" spans="1:2" x14ac:dyDescent="0.25">
      <c r="A3271" s="190"/>
      <c r="B3271" s="190"/>
    </row>
    <row r="3272" spans="1:2" x14ac:dyDescent="0.25">
      <c r="A3272" s="190"/>
      <c r="B3272" s="190"/>
    </row>
    <row r="3273" spans="1:2" x14ac:dyDescent="0.25">
      <c r="A3273" s="190"/>
      <c r="B3273" s="190"/>
    </row>
    <row r="3274" spans="1:2" x14ac:dyDescent="0.25">
      <c r="A3274" s="190"/>
      <c r="B3274" s="190"/>
    </row>
    <row r="3275" spans="1:2" x14ac:dyDescent="0.25">
      <c r="A3275" s="190"/>
      <c r="B3275" s="190"/>
    </row>
    <row r="3276" spans="1:2" x14ac:dyDescent="0.25">
      <c r="A3276" s="190"/>
      <c r="B3276" s="190"/>
    </row>
    <row r="3277" spans="1:2" x14ac:dyDescent="0.25">
      <c r="A3277" s="190"/>
      <c r="B3277" s="190"/>
    </row>
    <row r="3278" spans="1:2" x14ac:dyDescent="0.25">
      <c r="A3278" s="190"/>
      <c r="B3278" s="190"/>
    </row>
    <row r="3279" spans="1:2" x14ac:dyDescent="0.25">
      <c r="A3279" s="190"/>
      <c r="B3279" s="190"/>
    </row>
    <row r="3280" spans="1:2" x14ac:dyDescent="0.25">
      <c r="A3280" s="190"/>
      <c r="B3280" s="190"/>
    </row>
    <row r="3281" spans="1:2" x14ac:dyDescent="0.25">
      <c r="A3281" s="190"/>
      <c r="B3281" s="190"/>
    </row>
    <row r="3282" spans="1:2" x14ac:dyDescent="0.25">
      <c r="A3282" s="190"/>
      <c r="B3282" s="190"/>
    </row>
    <row r="3283" spans="1:2" x14ac:dyDescent="0.25">
      <c r="A3283" s="190"/>
      <c r="B3283" s="190"/>
    </row>
    <row r="3284" spans="1:2" x14ac:dyDescent="0.25">
      <c r="A3284" s="190"/>
      <c r="B3284" s="190"/>
    </row>
    <row r="3285" spans="1:2" x14ac:dyDescent="0.25">
      <c r="A3285" s="190"/>
      <c r="B3285" s="190"/>
    </row>
    <row r="3286" spans="1:2" x14ac:dyDescent="0.25">
      <c r="A3286" s="190"/>
      <c r="B3286" s="190"/>
    </row>
    <row r="3287" spans="1:2" x14ac:dyDescent="0.25">
      <c r="A3287" s="190"/>
      <c r="B3287" s="190"/>
    </row>
    <row r="3288" spans="1:2" x14ac:dyDescent="0.25">
      <c r="A3288" s="190"/>
      <c r="B3288" s="190"/>
    </row>
    <row r="3289" spans="1:2" x14ac:dyDescent="0.25">
      <c r="A3289" s="190"/>
      <c r="B3289" s="190"/>
    </row>
    <row r="3290" spans="1:2" x14ac:dyDescent="0.25">
      <c r="A3290" s="190"/>
      <c r="B3290" s="190"/>
    </row>
    <row r="3291" spans="1:2" x14ac:dyDescent="0.25">
      <c r="A3291" s="190"/>
      <c r="B3291" s="190"/>
    </row>
    <row r="3292" spans="1:2" x14ac:dyDescent="0.25">
      <c r="A3292" s="190"/>
      <c r="B3292" s="190"/>
    </row>
    <row r="3293" spans="1:2" x14ac:dyDescent="0.25">
      <c r="A3293" s="190"/>
      <c r="B3293" s="190"/>
    </row>
    <row r="3294" spans="1:2" x14ac:dyDescent="0.25">
      <c r="A3294" s="190"/>
      <c r="B3294" s="190"/>
    </row>
    <row r="3295" spans="1:2" x14ac:dyDescent="0.25">
      <c r="A3295" s="190"/>
      <c r="B3295" s="190"/>
    </row>
    <row r="3296" spans="1:2" x14ac:dyDescent="0.25">
      <c r="A3296" s="190"/>
      <c r="B3296" s="190"/>
    </row>
    <row r="3297" spans="1:2" x14ac:dyDescent="0.25">
      <c r="A3297" s="190"/>
      <c r="B3297" s="190"/>
    </row>
    <row r="3298" spans="1:2" x14ac:dyDescent="0.25">
      <c r="A3298" s="190"/>
      <c r="B3298" s="190"/>
    </row>
    <row r="3299" spans="1:2" x14ac:dyDescent="0.25">
      <c r="A3299" s="190"/>
      <c r="B3299" s="190"/>
    </row>
    <row r="3300" spans="1:2" x14ac:dyDescent="0.25">
      <c r="A3300" s="190"/>
      <c r="B3300" s="190"/>
    </row>
    <row r="3301" spans="1:2" x14ac:dyDescent="0.25">
      <c r="A3301" s="190"/>
      <c r="B3301" s="190"/>
    </row>
    <row r="3302" spans="1:2" x14ac:dyDescent="0.25">
      <c r="A3302" s="190"/>
      <c r="B3302" s="190"/>
    </row>
    <row r="3303" spans="1:2" x14ac:dyDescent="0.25">
      <c r="A3303" s="190"/>
      <c r="B3303" s="190"/>
    </row>
    <row r="3304" spans="1:2" x14ac:dyDescent="0.25">
      <c r="A3304" s="190"/>
      <c r="B3304" s="190"/>
    </row>
    <row r="3305" spans="1:2" x14ac:dyDescent="0.25">
      <c r="A3305" s="190"/>
      <c r="B3305" s="190"/>
    </row>
    <row r="3306" spans="1:2" x14ac:dyDescent="0.25">
      <c r="A3306" s="190"/>
      <c r="B3306" s="190"/>
    </row>
    <row r="3307" spans="1:2" x14ac:dyDescent="0.25">
      <c r="A3307" s="190"/>
      <c r="B3307" s="190"/>
    </row>
    <row r="3308" spans="1:2" x14ac:dyDescent="0.25">
      <c r="A3308" s="190"/>
      <c r="B3308" s="190"/>
    </row>
    <row r="3309" spans="1:2" x14ac:dyDescent="0.25">
      <c r="A3309" s="190"/>
      <c r="B3309" s="190"/>
    </row>
    <row r="3310" spans="1:2" x14ac:dyDescent="0.25">
      <c r="A3310" s="190"/>
      <c r="B3310" s="190"/>
    </row>
    <row r="3311" spans="1:2" x14ac:dyDescent="0.25">
      <c r="A3311" s="190"/>
      <c r="B3311" s="190"/>
    </row>
    <row r="3312" spans="1:2" x14ac:dyDescent="0.25">
      <c r="A3312" s="190"/>
      <c r="B3312" s="190"/>
    </row>
    <row r="3313" spans="1:2" x14ac:dyDescent="0.25">
      <c r="A3313" s="190"/>
      <c r="B3313" s="190"/>
    </row>
    <row r="3314" spans="1:2" x14ac:dyDescent="0.25">
      <c r="A3314" s="190"/>
      <c r="B3314" s="190"/>
    </row>
    <row r="3315" spans="1:2" x14ac:dyDescent="0.25">
      <c r="A3315" s="190"/>
      <c r="B3315" s="190"/>
    </row>
    <row r="3316" spans="1:2" x14ac:dyDescent="0.25">
      <c r="A3316" s="190"/>
      <c r="B3316" s="190"/>
    </row>
    <row r="3317" spans="1:2" x14ac:dyDescent="0.25">
      <c r="A3317" s="190"/>
      <c r="B3317" s="190"/>
    </row>
    <row r="3318" spans="1:2" x14ac:dyDescent="0.25">
      <c r="A3318" s="190"/>
      <c r="B3318" s="190"/>
    </row>
    <row r="3319" spans="1:2" x14ac:dyDescent="0.25">
      <c r="A3319" s="190"/>
      <c r="B3319" s="190"/>
    </row>
    <row r="3320" spans="1:2" x14ac:dyDescent="0.25">
      <c r="A3320" s="190"/>
      <c r="B3320" s="190"/>
    </row>
    <row r="3321" spans="1:2" x14ac:dyDescent="0.25">
      <c r="A3321" s="190"/>
      <c r="B3321" s="190"/>
    </row>
    <row r="3322" spans="1:2" x14ac:dyDescent="0.25">
      <c r="A3322" s="190"/>
      <c r="B3322" s="190"/>
    </row>
    <row r="3323" spans="1:2" x14ac:dyDescent="0.25">
      <c r="A3323" s="190"/>
      <c r="B3323" s="190"/>
    </row>
    <row r="3324" spans="1:2" x14ac:dyDescent="0.25">
      <c r="A3324" s="190"/>
      <c r="B3324" s="190"/>
    </row>
    <row r="3325" spans="1:2" x14ac:dyDescent="0.25">
      <c r="A3325" s="190"/>
      <c r="B3325" s="190"/>
    </row>
    <row r="3326" spans="1:2" x14ac:dyDescent="0.25">
      <c r="A3326" s="190"/>
      <c r="B3326" s="190"/>
    </row>
    <row r="3327" spans="1:2" x14ac:dyDescent="0.25">
      <c r="A3327" s="190"/>
      <c r="B3327" s="190"/>
    </row>
    <row r="3328" spans="1:2" x14ac:dyDescent="0.25">
      <c r="A3328" s="190"/>
      <c r="B3328" s="190"/>
    </row>
    <row r="3329" spans="1:2" x14ac:dyDescent="0.25">
      <c r="A3329" s="190"/>
      <c r="B3329" s="190"/>
    </row>
    <row r="3330" spans="1:2" x14ac:dyDescent="0.25">
      <c r="A3330" s="190"/>
      <c r="B3330" s="190"/>
    </row>
    <row r="3331" spans="1:2" x14ac:dyDescent="0.25">
      <c r="A3331" s="190"/>
      <c r="B3331" s="190"/>
    </row>
    <row r="3332" spans="1:2" x14ac:dyDescent="0.25">
      <c r="A3332" s="190"/>
      <c r="B3332" s="190"/>
    </row>
    <row r="3333" spans="1:2" x14ac:dyDescent="0.25">
      <c r="A3333" s="190"/>
      <c r="B3333" s="190"/>
    </row>
    <row r="3334" spans="1:2" x14ac:dyDescent="0.25">
      <c r="A3334" s="190"/>
      <c r="B3334" s="190"/>
    </row>
    <row r="3335" spans="1:2" x14ac:dyDescent="0.25">
      <c r="A3335" s="190"/>
      <c r="B3335" s="190"/>
    </row>
    <row r="3336" spans="1:2" x14ac:dyDescent="0.25">
      <c r="A3336" s="190"/>
      <c r="B3336" s="190"/>
    </row>
    <row r="3337" spans="1:2" x14ac:dyDescent="0.25">
      <c r="A3337" s="190"/>
      <c r="B3337" s="190"/>
    </row>
    <row r="3338" spans="1:2" x14ac:dyDescent="0.25">
      <c r="A3338" s="190"/>
      <c r="B3338" s="190"/>
    </row>
    <row r="3339" spans="1:2" x14ac:dyDescent="0.25">
      <c r="A3339" s="190"/>
      <c r="B3339" s="190"/>
    </row>
    <row r="3340" spans="1:2" x14ac:dyDescent="0.25">
      <c r="A3340" s="190"/>
      <c r="B3340" s="190"/>
    </row>
    <row r="3341" spans="1:2" x14ac:dyDescent="0.25">
      <c r="A3341" s="190"/>
      <c r="B3341" s="190"/>
    </row>
    <row r="3342" spans="1:2" x14ac:dyDescent="0.25">
      <c r="A3342" s="190"/>
      <c r="B3342" s="190"/>
    </row>
    <row r="3343" spans="1:2" x14ac:dyDescent="0.25">
      <c r="A3343" s="190"/>
      <c r="B3343" s="190"/>
    </row>
    <row r="3344" spans="1:2" x14ac:dyDescent="0.25">
      <c r="A3344" s="190"/>
      <c r="B3344" s="190"/>
    </row>
    <row r="3345" spans="1:2" x14ac:dyDescent="0.25">
      <c r="A3345" s="190"/>
      <c r="B3345" s="190"/>
    </row>
    <row r="3346" spans="1:2" x14ac:dyDescent="0.25">
      <c r="A3346" s="190"/>
      <c r="B3346" s="190"/>
    </row>
    <row r="3347" spans="1:2" x14ac:dyDescent="0.25">
      <c r="A3347" s="190"/>
      <c r="B3347" s="190"/>
    </row>
    <row r="3348" spans="1:2" x14ac:dyDescent="0.25">
      <c r="A3348" s="190"/>
      <c r="B3348" s="190"/>
    </row>
    <row r="3349" spans="1:2" x14ac:dyDescent="0.25">
      <c r="A3349" s="190"/>
      <c r="B3349" s="190"/>
    </row>
    <row r="3350" spans="1:2" x14ac:dyDescent="0.25">
      <c r="A3350" s="190"/>
      <c r="B3350" s="190"/>
    </row>
    <row r="3351" spans="1:2" x14ac:dyDescent="0.25">
      <c r="A3351" s="190"/>
      <c r="B3351" s="190"/>
    </row>
    <row r="3352" spans="1:2" x14ac:dyDescent="0.25">
      <c r="A3352" s="190"/>
      <c r="B3352" s="190"/>
    </row>
    <row r="3353" spans="1:2" x14ac:dyDescent="0.25">
      <c r="A3353" s="190"/>
      <c r="B3353" s="190"/>
    </row>
    <row r="3354" spans="1:2" x14ac:dyDescent="0.25">
      <c r="A3354" s="190"/>
      <c r="B3354" s="190"/>
    </row>
    <row r="3355" spans="1:2" x14ac:dyDescent="0.25">
      <c r="A3355" s="190"/>
      <c r="B3355" s="190"/>
    </row>
    <row r="3356" spans="1:2" x14ac:dyDescent="0.25">
      <c r="A3356" s="190"/>
      <c r="B3356" s="190"/>
    </row>
    <row r="3357" spans="1:2" x14ac:dyDescent="0.25">
      <c r="A3357" s="190"/>
      <c r="B3357" s="190"/>
    </row>
    <row r="3358" spans="1:2" x14ac:dyDescent="0.25">
      <c r="A3358" s="190"/>
      <c r="B3358" s="190"/>
    </row>
    <row r="3359" spans="1:2" x14ac:dyDescent="0.25">
      <c r="A3359" s="190"/>
      <c r="B3359" s="190"/>
    </row>
    <row r="3360" spans="1:2" x14ac:dyDescent="0.25">
      <c r="A3360" s="190"/>
      <c r="B3360" s="190"/>
    </row>
    <row r="3361" spans="1:2" x14ac:dyDescent="0.25">
      <c r="A3361" s="190"/>
      <c r="B3361" s="190"/>
    </row>
    <row r="3362" spans="1:2" x14ac:dyDescent="0.25">
      <c r="A3362" s="190"/>
      <c r="B3362" s="190"/>
    </row>
    <row r="3363" spans="1:2" x14ac:dyDescent="0.25">
      <c r="A3363" s="190"/>
      <c r="B3363" s="190"/>
    </row>
    <row r="3364" spans="1:2" x14ac:dyDescent="0.25">
      <c r="A3364" s="190"/>
      <c r="B3364" s="190"/>
    </row>
    <row r="3365" spans="1:2" x14ac:dyDescent="0.25">
      <c r="A3365" s="190"/>
      <c r="B3365" s="190"/>
    </row>
    <row r="3366" spans="1:2" x14ac:dyDescent="0.25">
      <c r="A3366" s="190"/>
      <c r="B3366" s="190"/>
    </row>
    <row r="3367" spans="1:2" x14ac:dyDescent="0.25">
      <c r="A3367" s="190"/>
      <c r="B3367" s="190"/>
    </row>
    <row r="3368" spans="1:2" x14ac:dyDescent="0.25">
      <c r="A3368" s="190"/>
      <c r="B3368" s="190"/>
    </row>
    <row r="3369" spans="1:2" x14ac:dyDescent="0.25">
      <c r="A3369" s="190"/>
      <c r="B3369" s="190"/>
    </row>
    <row r="3370" spans="1:2" x14ac:dyDescent="0.25">
      <c r="A3370" s="190"/>
      <c r="B3370" s="190"/>
    </row>
    <row r="3371" spans="1:2" x14ac:dyDescent="0.25">
      <c r="A3371" s="190"/>
      <c r="B3371" s="190"/>
    </row>
    <row r="3372" spans="1:2" x14ac:dyDescent="0.25">
      <c r="A3372" s="190"/>
      <c r="B3372" s="190"/>
    </row>
    <row r="3373" spans="1:2" x14ac:dyDescent="0.25">
      <c r="A3373" s="190"/>
      <c r="B3373" s="190"/>
    </row>
    <row r="3374" spans="1:2" x14ac:dyDescent="0.25">
      <c r="A3374" s="190"/>
      <c r="B3374" s="190"/>
    </row>
    <row r="3375" spans="1:2" x14ac:dyDescent="0.25">
      <c r="A3375" s="190"/>
      <c r="B3375" s="190"/>
    </row>
    <row r="3376" spans="1:2" x14ac:dyDescent="0.25">
      <c r="A3376" s="190"/>
      <c r="B3376" s="190"/>
    </row>
    <row r="3377" spans="1:2" x14ac:dyDescent="0.25">
      <c r="A3377" s="190"/>
      <c r="B3377" s="190"/>
    </row>
    <row r="3378" spans="1:2" x14ac:dyDescent="0.25">
      <c r="A3378" s="190"/>
      <c r="B3378" s="190"/>
    </row>
    <row r="3379" spans="1:2" x14ac:dyDescent="0.25">
      <c r="A3379" s="190"/>
      <c r="B3379" s="190"/>
    </row>
    <row r="3380" spans="1:2" x14ac:dyDescent="0.25">
      <c r="A3380" s="190"/>
      <c r="B3380" s="190"/>
    </row>
    <row r="3381" spans="1:2" x14ac:dyDescent="0.25">
      <c r="A3381" s="190"/>
      <c r="B3381" s="190"/>
    </row>
    <row r="3382" spans="1:2" x14ac:dyDescent="0.25">
      <c r="A3382" s="190"/>
      <c r="B3382" s="190"/>
    </row>
    <row r="3383" spans="1:2" x14ac:dyDescent="0.25">
      <c r="A3383" s="190"/>
      <c r="B3383" s="190"/>
    </row>
    <row r="3384" spans="1:2" x14ac:dyDescent="0.25">
      <c r="A3384" s="190"/>
      <c r="B3384" s="190"/>
    </row>
    <row r="3385" spans="1:2" x14ac:dyDescent="0.25">
      <c r="A3385" s="190"/>
      <c r="B3385" s="190"/>
    </row>
    <row r="3386" spans="1:2" x14ac:dyDescent="0.25">
      <c r="A3386" s="190"/>
      <c r="B3386" s="190"/>
    </row>
    <row r="3387" spans="1:2" x14ac:dyDescent="0.25">
      <c r="A3387" s="190"/>
      <c r="B3387" s="190"/>
    </row>
    <row r="3388" spans="1:2" x14ac:dyDescent="0.25">
      <c r="A3388" s="190"/>
      <c r="B3388" s="190"/>
    </row>
    <row r="3389" spans="1:2" x14ac:dyDescent="0.25">
      <c r="A3389" s="190"/>
      <c r="B3389" s="190"/>
    </row>
    <row r="3390" spans="1:2" x14ac:dyDescent="0.25">
      <c r="A3390" s="190"/>
      <c r="B3390" s="190"/>
    </row>
    <row r="3391" spans="1:2" x14ac:dyDescent="0.25">
      <c r="A3391" s="190"/>
      <c r="B3391" s="190"/>
    </row>
    <row r="3392" spans="1:2" x14ac:dyDescent="0.25">
      <c r="A3392" s="190"/>
      <c r="B3392" s="190"/>
    </row>
    <row r="3393" spans="1:2" x14ac:dyDescent="0.25">
      <c r="A3393" s="190"/>
      <c r="B3393" s="190"/>
    </row>
    <row r="3394" spans="1:2" x14ac:dyDescent="0.25">
      <c r="A3394" s="190"/>
      <c r="B3394" s="190"/>
    </row>
    <row r="3395" spans="1:2" x14ac:dyDescent="0.25">
      <c r="A3395" s="190"/>
      <c r="B3395" s="190"/>
    </row>
    <row r="3396" spans="1:2" x14ac:dyDescent="0.25">
      <c r="A3396" s="190"/>
      <c r="B3396" s="190"/>
    </row>
    <row r="3397" spans="1:2" x14ac:dyDescent="0.25">
      <c r="A3397" s="190"/>
      <c r="B3397" s="190"/>
    </row>
    <row r="3398" spans="1:2" x14ac:dyDescent="0.25">
      <c r="A3398" s="190"/>
      <c r="B3398" s="190"/>
    </row>
    <row r="3399" spans="1:2" x14ac:dyDescent="0.25">
      <c r="A3399" s="190"/>
      <c r="B3399" s="190"/>
    </row>
    <row r="3400" spans="1:2" x14ac:dyDescent="0.25">
      <c r="A3400" s="190"/>
      <c r="B3400" s="190"/>
    </row>
    <row r="3401" spans="1:2" x14ac:dyDescent="0.25">
      <c r="A3401" s="190"/>
      <c r="B3401" s="190"/>
    </row>
    <row r="3402" spans="1:2" x14ac:dyDescent="0.25">
      <c r="A3402" s="190"/>
      <c r="B3402" s="190"/>
    </row>
    <row r="3403" spans="1:2" x14ac:dyDescent="0.25">
      <c r="A3403" s="190"/>
      <c r="B3403" s="190"/>
    </row>
    <row r="3404" spans="1:2" x14ac:dyDescent="0.25">
      <c r="A3404" s="190"/>
      <c r="B3404" s="190"/>
    </row>
    <row r="3405" spans="1:2" x14ac:dyDescent="0.25">
      <c r="A3405" s="190"/>
      <c r="B3405" s="190"/>
    </row>
    <row r="3406" spans="1:2" x14ac:dyDescent="0.25">
      <c r="A3406" s="190"/>
      <c r="B3406" s="190"/>
    </row>
    <row r="3407" spans="1:2" x14ac:dyDescent="0.25">
      <c r="A3407" s="190"/>
      <c r="B3407" s="190"/>
    </row>
    <row r="3408" spans="1:2" x14ac:dyDescent="0.25">
      <c r="A3408" s="190"/>
      <c r="B3408" s="190"/>
    </row>
    <row r="3409" spans="1:2" x14ac:dyDescent="0.25">
      <c r="A3409" s="190"/>
      <c r="B3409" s="190"/>
    </row>
    <row r="3410" spans="1:2" x14ac:dyDescent="0.25">
      <c r="A3410" s="190"/>
      <c r="B3410" s="190"/>
    </row>
    <row r="3411" spans="1:2" x14ac:dyDescent="0.25">
      <c r="A3411" s="190"/>
      <c r="B3411" s="190"/>
    </row>
    <row r="3412" spans="1:2" x14ac:dyDescent="0.25">
      <c r="A3412" s="190"/>
      <c r="B3412" s="190"/>
    </row>
    <row r="3413" spans="1:2" x14ac:dyDescent="0.25">
      <c r="A3413" s="190"/>
      <c r="B3413" s="190"/>
    </row>
    <row r="3414" spans="1:2" x14ac:dyDescent="0.25">
      <c r="A3414" s="190"/>
      <c r="B3414" s="190"/>
    </row>
    <row r="3415" spans="1:2" x14ac:dyDescent="0.25">
      <c r="A3415" s="190"/>
      <c r="B3415" s="190"/>
    </row>
    <row r="3416" spans="1:2" x14ac:dyDescent="0.25">
      <c r="A3416" s="190"/>
      <c r="B3416" s="190"/>
    </row>
    <row r="3417" spans="1:2" x14ac:dyDescent="0.25">
      <c r="A3417" s="190"/>
      <c r="B3417" s="190"/>
    </row>
    <row r="3418" spans="1:2" x14ac:dyDescent="0.25">
      <c r="A3418" s="190"/>
      <c r="B3418" s="190"/>
    </row>
    <row r="3419" spans="1:2" x14ac:dyDescent="0.25">
      <c r="A3419" s="190"/>
      <c r="B3419" s="190"/>
    </row>
    <row r="3420" spans="1:2" x14ac:dyDescent="0.25">
      <c r="A3420" s="190"/>
      <c r="B3420" s="190"/>
    </row>
    <row r="3421" spans="1:2" x14ac:dyDescent="0.25">
      <c r="A3421" s="190"/>
      <c r="B3421" s="190"/>
    </row>
    <row r="3422" spans="1:2" x14ac:dyDescent="0.25">
      <c r="A3422" s="190"/>
      <c r="B3422" s="190"/>
    </row>
    <row r="3423" spans="1:2" x14ac:dyDescent="0.25">
      <c r="A3423" s="190"/>
      <c r="B3423" s="190"/>
    </row>
    <row r="3424" spans="1:2" x14ac:dyDescent="0.25">
      <c r="A3424" s="190"/>
      <c r="B3424" s="190"/>
    </row>
    <row r="3425" spans="1:2" x14ac:dyDescent="0.25">
      <c r="A3425" s="190"/>
      <c r="B3425" s="190"/>
    </row>
    <row r="3426" spans="1:2" x14ac:dyDescent="0.25">
      <c r="A3426" s="190"/>
      <c r="B3426" s="190"/>
    </row>
    <row r="3427" spans="1:2" x14ac:dyDescent="0.25">
      <c r="A3427" s="190"/>
      <c r="B3427" s="190"/>
    </row>
    <row r="3428" spans="1:2" x14ac:dyDescent="0.25">
      <c r="A3428" s="190"/>
      <c r="B3428" s="190"/>
    </row>
    <row r="3429" spans="1:2" x14ac:dyDescent="0.25">
      <c r="A3429" s="190"/>
      <c r="B3429" s="190"/>
    </row>
    <row r="3430" spans="1:2" x14ac:dyDescent="0.25">
      <c r="A3430" s="190"/>
      <c r="B3430" s="190"/>
    </row>
    <row r="3431" spans="1:2" x14ac:dyDescent="0.25">
      <c r="A3431" s="190"/>
      <c r="B3431" s="190"/>
    </row>
    <row r="3432" spans="1:2" x14ac:dyDescent="0.25">
      <c r="A3432" s="190"/>
      <c r="B3432" s="190"/>
    </row>
    <row r="3433" spans="1:2" x14ac:dyDescent="0.25">
      <c r="A3433" s="190"/>
      <c r="B3433" s="190"/>
    </row>
    <row r="3434" spans="1:2" x14ac:dyDescent="0.25">
      <c r="A3434" s="190"/>
      <c r="B3434" s="190"/>
    </row>
    <row r="3435" spans="1:2" x14ac:dyDescent="0.25">
      <c r="A3435" s="190"/>
      <c r="B3435" s="190"/>
    </row>
    <row r="3436" spans="1:2" x14ac:dyDescent="0.25">
      <c r="A3436" s="190"/>
      <c r="B3436" s="190"/>
    </row>
    <row r="3437" spans="1:2" x14ac:dyDescent="0.25">
      <c r="A3437" s="190"/>
      <c r="B3437" s="190"/>
    </row>
    <row r="3438" spans="1:2" x14ac:dyDescent="0.25">
      <c r="A3438" s="190"/>
      <c r="B3438" s="190"/>
    </row>
    <row r="3439" spans="1:2" x14ac:dyDescent="0.25">
      <c r="A3439" s="190"/>
      <c r="B3439" s="190"/>
    </row>
    <row r="3440" spans="1:2" x14ac:dyDescent="0.25">
      <c r="A3440" s="190"/>
      <c r="B3440" s="190"/>
    </row>
    <row r="3441" spans="1:2" x14ac:dyDescent="0.25">
      <c r="A3441" s="190"/>
      <c r="B3441" s="190"/>
    </row>
    <row r="3442" spans="1:2" x14ac:dyDescent="0.25">
      <c r="A3442" s="190"/>
      <c r="B3442" s="190"/>
    </row>
    <row r="3443" spans="1:2" x14ac:dyDescent="0.25">
      <c r="A3443" s="190"/>
      <c r="B3443" s="190"/>
    </row>
    <row r="3444" spans="1:2" x14ac:dyDescent="0.25">
      <c r="A3444" s="190"/>
      <c r="B3444" s="190"/>
    </row>
    <row r="3445" spans="1:2" x14ac:dyDescent="0.25">
      <c r="A3445" s="190"/>
      <c r="B3445" s="190"/>
    </row>
    <row r="3446" spans="1:2" x14ac:dyDescent="0.25">
      <c r="A3446" s="190"/>
      <c r="B3446" s="190"/>
    </row>
    <row r="3447" spans="1:2" x14ac:dyDescent="0.25">
      <c r="A3447" s="190"/>
      <c r="B3447" s="190"/>
    </row>
    <row r="3448" spans="1:2" x14ac:dyDescent="0.25">
      <c r="A3448" s="190"/>
      <c r="B3448" s="190"/>
    </row>
    <row r="3449" spans="1:2" x14ac:dyDescent="0.25">
      <c r="A3449" s="190"/>
      <c r="B3449" s="190"/>
    </row>
    <row r="3450" spans="1:2" x14ac:dyDescent="0.25">
      <c r="A3450" s="190"/>
      <c r="B3450" s="190"/>
    </row>
    <row r="3451" spans="1:2" x14ac:dyDescent="0.25">
      <c r="A3451" s="190"/>
      <c r="B3451" s="190"/>
    </row>
    <row r="3452" spans="1:2" x14ac:dyDescent="0.25">
      <c r="A3452" s="190"/>
      <c r="B3452" s="190"/>
    </row>
    <row r="3453" spans="1:2" x14ac:dyDescent="0.25">
      <c r="A3453" s="190"/>
      <c r="B3453" s="190"/>
    </row>
    <row r="3454" spans="1:2" x14ac:dyDescent="0.25">
      <c r="A3454" s="190"/>
      <c r="B3454" s="190"/>
    </row>
    <row r="3455" spans="1:2" x14ac:dyDescent="0.25">
      <c r="A3455" s="190"/>
      <c r="B3455" s="190"/>
    </row>
    <row r="3456" spans="1:2" x14ac:dyDescent="0.25">
      <c r="A3456" s="190"/>
      <c r="B3456" s="190"/>
    </row>
    <row r="3457" spans="1:2" x14ac:dyDescent="0.25">
      <c r="A3457" s="190"/>
      <c r="B3457" s="190"/>
    </row>
    <row r="3458" spans="1:2" x14ac:dyDescent="0.25">
      <c r="A3458" s="190"/>
      <c r="B3458" s="190"/>
    </row>
    <row r="3459" spans="1:2" x14ac:dyDescent="0.25">
      <c r="A3459" s="190"/>
      <c r="B3459" s="190"/>
    </row>
    <row r="3460" spans="1:2" x14ac:dyDescent="0.25">
      <c r="A3460" s="190"/>
      <c r="B3460" s="190"/>
    </row>
    <row r="3461" spans="1:2" x14ac:dyDescent="0.25">
      <c r="A3461" s="190"/>
      <c r="B3461" s="190"/>
    </row>
    <row r="3462" spans="1:2" x14ac:dyDescent="0.25">
      <c r="A3462" s="190"/>
      <c r="B3462" s="190"/>
    </row>
    <row r="3463" spans="1:2" x14ac:dyDescent="0.25">
      <c r="A3463" s="190"/>
      <c r="B3463" s="190"/>
    </row>
    <row r="3464" spans="1:2" x14ac:dyDescent="0.25">
      <c r="A3464" s="190"/>
      <c r="B3464" s="190"/>
    </row>
    <row r="3465" spans="1:2" x14ac:dyDescent="0.25">
      <c r="A3465" s="190"/>
      <c r="B3465" s="190"/>
    </row>
    <row r="3466" spans="1:2" x14ac:dyDescent="0.25">
      <c r="A3466" s="190"/>
      <c r="B3466" s="190"/>
    </row>
    <row r="3467" spans="1:2" x14ac:dyDescent="0.25">
      <c r="A3467" s="190"/>
      <c r="B3467" s="190"/>
    </row>
    <row r="3468" spans="1:2" x14ac:dyDescent="0.25">
      <c r="A3468" s="190"/>
      <c r="B3468" s="190"/>
    </row>
    <row r="3469" spans="1:2" x14ac:dyDescent="0.25">
      <c r="A3469" s="190"/>
      <c r="B3469" s="190"/>
    </row>
    <row r="3470" spans="1:2" x14ac:dyDescent="0.25">
      <c r="A3470" s="190"/>
      <c r="B3470" s="190"/>
    </row>
    <row r="3471" spans="1:2" x14ac:dyDescent="0.25">
      <c r="A3471" s="190"/>
      <c r="B3471" s="190"/>
    </row>
    <row r="3472" spans="1:2" x14ac:dyDescent="0.25">
      <c r="A3472" s="190"/>
      <c r="B3472" s="190"/>
    </row>
    <row r="3473" spans="1:2" x14ac:dyDescent="0.25">
      <c r="A3473" s="190"/>
      <c r="B3473" s="190"/>
    </row>
    <row r="3474" spans="1:2" x14ac:dyDescent="0.25">
      <c r="A3474" s="190"/>
      <c r="B3474" s="190"/>
    </row>
    <row r="3475" spans="1:2" x14ac:dyDescent="0.25">
      <c r="A3475" s="190"/>
      <c r="B3475" s="190"/>
    </row>
    <row r="3476" spans="1:2" x14ac:dyDescent="0.25">
      <c r="A3476" s="190"/>
      <c r="B3476" s="190"/>
    </row>
    <row r="3477" spans="1:2" x14ac:dyDescent="0.25">
      <c r="A3477" s="190"/>
      <c r="B3477" s="190"/>
    </row>
    <row r="3478" spans="1:2" x14ac:dyDescent="0.25">
      <c r="A3478" s="190"/>
      <c r="B3478" s="190"/>
    </row>
    <row r="3479" spans="1:2" x14ac:dyDescent="0.25">
      <c r="A3479" s="190"/>
      <c r="B3479" s="190"/>
    </row>
    <row r="3480" spans="1:2" x14ac:dyDescent="0.25">
      <c r="A3480" s="190"/>
      <c r="B3480" s="190"/>
    </row>
    <row r="3481" spans="1:2" x14ac:dyDescent="0.25">
      <c r="A3481" s="190"/>
      <c r="B3481" s="190"/>
    </row>
    <row r="3482" spans="1:2" x14ac:dyDescent="0.25">
      <c r="A3482" s="190"/>
      <c r="B3482" s="190"/>
    </row>
    <row r="3483" spans="1:2" x14ac:dyDescent="0.25">
      <c r="A3483" s="190"/>
      <c r="B3483" s="190"/>
    </row>
    <row r="3484" spans="1:2" x14ac:dyDescent="0.25">
      <c r="A3484" s="190"/>
      <c r="B3484" s="190"/>
    </row>
    <row r="3485" spans="1:2" x14ac:dyDescent="0.25">
      <c r="A3485" s="190"/>
      <c r="B3485" s="190"/>
    </row>
    <row r="3486" spans="1:2" x14ac:dyDescent="0.25">
      <c r="A3486" s="190"/>
      <c r="B3486" s="190"/>
    </row>
    <row r="3487" spans="1:2" x14ac:dyDescent="0.25">
      <c r="A3487" s="190"/>
      <c r="B3487" s="190"/>
    </row>
    <row r="3488" spans="1:2" x14ac:dyDescent="0.25">
      <c r="A3488" s="190"/>
      <c r="B3488" s="190"/>
    </row>
    <row r="3489" spans="1:2" x14ac:dyDescent="0.25">
      <c r="A3489" s="190"/>
      <c r="B3489" s="190"/>
    </row>
    <row r="3490" spans="1:2" x14ac:dyDescent="0.25">
      <c r="A3490" s="190"/>
      <c r="B3490" s="190"/>
    </row>
    <row r="3491" spans="1:2" x14ac:dyDescent="0.25">
      <c r="A3491" s="190"/>
      <c r="B3491" s="190"/>
    </row>
    <row r="3492" spans="1:2" x14ac:dyDescent="0.25">
      <c r="A3492" s="190"/>
      <c r="B3492" s="190"/>
    </row>
    <row r="3493" spans="1:2" x14ac:dyDescent="0.25">
      <c r="A3493" s="190"/>
      <c r="B3493" s="190"/>
    </row>
    <row r="3494" spans="1:2" x14ac:dyDescent="0.25">
      <c r="A3494" s="190"/>
      <c r="B3494" s="190"/>
    </row>
    <row r="3495" spans="1:2" x14ac:dyDescent="0.25">
      <c r="A3495" s="190"/>
      <c r="B3495" s="190"/>
    </row>
    <row r="3496" spans="1:2" x14ac:dyDescent="0.25">
      <c r="A3496" s="190"/>
      <c r="B3496" s="190"/>
    </row>
    <row r="3497" spans="1:2" x14ac:dyDescent="0.25">
      <c r="A3497" s="190"/>
      <c r="B3497" s="190"/>
    </row>
    <row r="3498" spans="1:2" x14ac:dyDescent="0.25">
      <c r="A3498" s="190"/>
      <c r="B3498" s="190"/>
    </row>
    <row r="3499" spans="1:2" x14ac:dyDescent="0.25">
      <c r="A3499" s="190"/>
      <c r="B3499" s="190"/>
    </row>
    <row r="3500" spans="1:2" x14ac:dyDescent="0.25">
      <c r="A3500" s="190"/>
      <c r="B3500" s="190"/>
    </row>
    <row r="3501" spans="1:2" x14ac:dyDescent="0.25">
      <c r="A3501" s="190"/>
      <c r="B3501" s="190"/>
    </row>
    <row r="3502" spans="1:2" x14ac:dyDescent="0.25">
      <c r="A3502" s="190"/>
      <c r="B3502" s="190"/>
    </row>
    <row r="3503" spans="1:2" x14ac:dyDescent="0.25">
      <c r="A3503" s="190"/>
      <c r="B3503" s="190"/>
    </row>
    <row r="3504" spans="1:2" x14ac:dyDescent="0.25">
      <c r="A3504" s="190"/>
      <c r="B3504" s="190"/>
    </row>
    <row r="3505" spans="1:2" x14ac:dyDescent="0.25">
      <c r="A3505" s="190"/>
      <c r="B3505" s="190"/>
    </row>
    <row r="3506" spans="1:2" x14ac:dyDescent="0.25">
      <c r="A3506" s="190"/>
      <c r="B3506" s="190"/>
    </row>
    <row r="3507" spans="1:2" x14ac:dyDescent="0.25">
      <c r="A3507" s="190"/>
      <c r="B3507" s="190"/>
    </row>
    <row r="3508" spans="1:2" x14ac:dyDescent="0.25">
      <c r="A3508" s="190"/>
      <c r="B3508" s="190"/>
    </row>
    <row r="3509" spans="1:2" x14ac:dyDescent="0.25">
      <c r="A3509" s="190"/>
      <c r="B3509" s="190"/>
    </row>
    <row r="3510" spans="1:2" x14ac:dyDescent="0.25">
      <c r="A3510" s="190"/>
      <c r="B3510" s="190"/>
    </row>
    <row r="3511" spans="1:2" x14ac:dyDescent="0.25">
      <c r="A3511" s="190"/>
      <c r="B3511" s="190"/>
    </row>
    <row r="3512" spans="1:2" x14ac:dyDescent="0.25">
      <c r="A3512" s="190"/>
      <c r="B3512" s="190"/>
    </row>
    <row r="3513" spans="1:2" x14ac:dyDescent="0.25">
      <c r="A3513" s="190"/>
      <c r="B3513" s="190"/>
    </row>
    <row r="3514" spans="1:2" x14ac:dyDescent="0.25">
      <c r="A3514" s="190"/>
      <c r="B3514" s="190"/>
    </row>
    <row r="3515" spans="1:2" x14ac:dyDescent="0.25">
      <c r="A3515" s="190"/>
      <c r="B3515" s="190"/>
    </row>
    <row r="3516" spans="1:2" x14ac:dyDescent="0.25">
      <c r="A3516" s="190"/>
      <c r="B3516" s="190"/>
    </row>
    <row r="3517" spans="1:2" x14ac:dyDescent="0.25">
      <c r="A3517" s="190"/>
      <c r="B3517" s="190"/>
    </row>
    <row r="3518" spans="1:2" x14ac:dyDescent="0.25">
      <c r="A3518" s="190"/>
      <c r="B3518" s="190"/>
    </row>
    <row r="3519" spans="1:2" x14ac:dyDescent="0.25">
      <c r="A3519" s="190"/>
      <c r="B3519" s="190"/>
    </row>
    <row r="3520" spans="1:2" x14ac:dyDescent="0.25">
      <c r="A3520" s="190"/>
      <c r="B3520" s="190"/>
    </row>
    <row r="3521" spans="1:2" x14ac:dyDescent="0.25">
      <c r="A3521" s="190"/>
      <c r="B3521" s="190"/>
    </row>
    <row r="3522" spans="1:2" x14ac:dyDescent="0.25">
      <c r="A3522" s="190"/>
      <c r="B3522" s="190"/>
    </row>
    <row r="3523" spans="1:2" x14ac:dyDescent="0.25">
      <c r="A3523" s="190"/>
      <c r="B3523" s="190"/>
    </row>
    <row r="3524" spans="1:2" x14ac:dyDescent="0.25">
      <c r="A3524" s="190"/>
      <c r="B3524" s="190"/>
    </row>
    <row r="3525" spans="1:2" x14ac:dyDescent="0.25">
      <c r="A3525" s="190"/>
      <c r="B3525" s="190"/>
    </row>
    <row r="3526" spans="1:2" x14ac:dyDescent="0.25">
      <c r="A3526" s="190"/>
      <c r="B3526" s="190"/>
    </row>
    <row r="3527" spans="1:2" x14ac:dyDescent="0.25">
      <c r="A3527" s="190"/>
      <c r="B3527" s="190"/>
    </row>
    <row r="3528" spans="1:2" x14ac:dyDescent="0.25">
      <c r="A3528" s="190"/>
      <c r="B3528" s="190"/>
    </row>
    <row r="3529" spans="1:2" x14ac:dyDescent="0.25">
      <c r="A3529" s="190"/>
      <c r="B3529" s="190"/>
    </row>
    <row r="3530" spans="1:2" x14ac:dyDescent="0.25">
      <c r="A3530" s="190"/>
      <c r="B3530" s="190"/>
    </row>
    <row r="3531" spans="1:2" x14ac:dyDescent="0.25">
      <c r="A3531" s="190"/>
      <c r="B3531" s="190"/>
    </row>
    <row r="3532" spans="1:2" x14ac:dyDescent="0.25">
      <c r="A3532" s="190"/>
      <c r="B3532" s="190"/>
    </row>
    <row r="3533" spans="1:2" x14ac:dyDescent="0.25">
      <c r="A3533" s="190"/>
      <c r="B3533" s="190"/>
    </row>
    <row r="3534" spans="1:2" x14ac:dyDescent="0.25">
      <c r="A3534" s="190"/>
      <c r="B3534" s="190"/>
    </row>
    <row r="3535" spans="1:2" x14ac:dyDescent="0.25">
      <c r="A3535" s="190"/>
      <c r="B3535" s="190"/>
    </row>
    <row r="3536" spans="1:2" x14ac:dyDescent="0.25">
      <c r="A3536" s="190"/>
      <c r="B3536" s="190"/>
    </row>
    <row r="3537" spans="1:2" x14ac:dyDescent="0.25">
      <c r="A3537" s="190"/>
      <c r="B3537" s="190"/>
    </row>
    <row r="3538" spans="1:2" x14ac:dyDescent="0.25">
      <c r="A3538" s="190"/>
      <c r="B3538" s="190"/>
    </row>
    <row r="3539" spans="1:2" x14ac:dyDescent="0.25">
      <c r="A3539" s="190"/>
      <c r="B3539" s="190"/>
    </row>
    <row r="3540" spans="1:2" x14ac:dyDescent="0.25">
      <c r="A3540" s="190"/>
      <c r="B3540" s="190"/>
    </row>
    <row r="3541" spans="1:2" x14ac:dyDescent="0.25">
      <c r="A3541" s="190"/>
      <c r="B3541" s="190"/>
    </row>
    <row r="3542" spans="1:2" x14ac:dyDescent="0.25">
      <c r="A3542" s="190"/>
      <c r="B3542" s="190"/>
    </row>
    <row r="3543" spans="1:2" x14ac:dyDescent="0.25">
      <c r="A3543" s="190"/>
      <c r="B3543" s="190"/>
    </row>
    <row r="3544" spans="1:2" x14ac:dyDescent="0.25">
      <c r="A3544" s="190"/>
      <c r="B3544" s="190"/>
    </row>
    <row r="3545" spans="1:2" x14ac:dyDescent="0.25">
      <c r="A3545" s="190"/>
      <c r="B3545" s="190"/>
    </row>
    <row r="3546" spans="1:2" x14ac:dyDescent="0.25">
      <c r="A3546" s="190"/>
      <c r="B3546" s="190"/>
    </row>
    <row r="3547" spans="1:2" x14ac:dyDescent="0.25">
      <c r="A3547" s="190"/>
      <c r="B3547" s="190"/>
    </row>
    <row r="3548" spans="1:2" x14ac:dyDescent="0.25">
      <c r="A3548" s="190"/>
      <c r="B3548" s="190"/>
    </row>
    <row r="3549" spans="1:2" x14ac:dyDescent="0.25">
      <c r="A3549" s="190"/>
      <c r="B3549" s="190"/>
    </row>
    <row r="3550" spans="1:2" x14ac:dyDescent="0.25">
      <c r="A3550" s="190"/>
      <c r="B3550" s="190"/>
    </row>
    <row r="3551" spans="1:2" x14ac:dyDescent="0.25">
      <c r="A3551" s="190"/>
      <c r="B3551" s="190"/>
    </row>
    <row r="3552" spans="1:2" x14ac:dyDescent="0.25">
      <c r="A3552" s="190"/>
      <c r="B3552" s="190"/>
    </row>
    <row r="3553" spans="1:2" x14ac:dyDescent="0.25">
      <c r="A3553" s="190"/>
      <c r="B3553" s="190"/>
    </row>
    <row r="3554" spans="1:2" x14ac:dyDescent="0.25">
      <c r="A3554" s="190"/>
      <c r="B3554" s="190"/>
    </row>
    <row r="3555" spans="1:2" x14ac:dyDescent="0.25">
      <c r="A3555" s="190"/>
      <c r="B3555" s="190"/>
    </row>
    <row r="3556" spans="1:2" x14ac:dyDescent="0.25">
      <c r="A3556" s="190"/>
      <c r="B3556" s="190"/>
    </row>
    <row r="3557" spans="1:2" x14ac:dyDescent="0.25">
      <c r="A3557" s="190"/>
      <c r="B3557" s="190"/>
    </row>
    <row r="3558" spans="1:2" x14ac:dyDescent="0.25">
      <c r="A3558" s="190"/>
      <c r="B3558" s="190"/>
    </row>
    <row r="3559" spans="1:2" x14ac:dyDescent="0.25">
      <c r="A3559" s="190"/>
      <c r="B3559" s="190"/>
    </row>
  </sheetData>
  <mergeCells count="1">
    <mergeCell ref="C1821:F182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11D3-F93B-4A4C-9D66-D03F784BC322}">
  <dimension ref="A1:G1822"/>
  <sheetViews>
    <sheetView zoomScaleNormal="100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5.140625" bestFit="1" customWidth="1"/>
    <col min="2" max="2" width="28.5703125" bestFit="1" customWidth="1"/>
    <col min="4" max="4" width="10.7109375" bestFit="1" customWidth="1"/>
    <col min="6" max="6" width="5" bestFit="1" customWidth="1"/>
    <col min="7" max="7" width="31.7109375" customWidth="1"/>
  </cols>
  <sheetData>
    <row r="1" spans="1:7" ht="30.75" thickBot="1" x14ac:dyDescent="0.3">
      <c r="A1" s="291" t="s">
        <v>44</v>
      </c>
      <c r="B1" s="235" t="s">
        <v>248</v>
      </c>
      <c r="C1" s="223"/>
      <c r="D1" s="223" t="s">
        <v>242</v>
      </c>
      <c r="E1" s="223"/>
      <c r="F1" s="223" t="s">
        <v>44</v>
      </c>
      <c r="G1" s="292" t="s">
        <v>246</v>
      </c>
    </row>
    <row r="2" spans="1:7" x14ac:dyDescent="0.25">
      <c r="A2" s="200">
        <v>1</v>
      </c>
      <c r="B2" s="195">
        <v>7.7651890201252101E-3</v>
      </c>
      <c r="C2" s="201"/>
      <c r="D2" s="201" t="s">
        <v>243</v>
      </c>
      <c r="E2" s="201"/>
      <c r="F2" s="193">
        <v>1</v>
      </c>
      <c r="G2" s="193">
        <v>2252</v>
      </c>
    </row>
    <row r="3" spans="1:7" x14ac:dyDescent="0.25">
      <c r="A3" s="198">
        <v>2</v>
      </c>
      <c r="B3" s="197">
        <v>9.0066944674033894E-3</v>
      </c>
      <c r="C3" s="199"/>
      <c r="D3" s="201" t="s">
        <v>243</v>
      </c>
      <c r="E3" s="199"/>
      <c r="F3" s="68">
        <v>2</v>
      </c>
      <c r="G3" s="68">
        <v>809</v>
      </c>
    </row>
    <row r="4" spans="1:7" x14ac:dyDescent="0.25">
      <c r="A4" s="198">
        <v>3</v>
      </c>
      <c r="B4" s="197">
        <v>-9.7839329117479307E-2</v>
      </c>
      <c r="C4" s="199"/>
      <c r="D4" s="201" t="s">
        <v>243</v>
      </c>
      <c r="E4" s="199"/>
      <c r="F4" s="68">
        <v>3</v>
      </c>
      <c r="G4" s="68">
        <v>11</v>
      </c>
    </row>
    <row r="5" spans="1:7" x14ac:dyDescent="0.25">
      <c r="A5" s="198">
        <v>4</v>
      </c>
      <c r="B5" s="197">
        <v>-0.23113981071586501</v>
      </c>
      <c r="C5" s="199"/>
      <c r="D5" s="201" t="s">
        <v>243</v>
      </c>
      <c r="E5" s="199"/>
      <c r="F5" s="68">
        <v>4</v>
      </c>
      <c r="G5" s="68">
        <v>35</v>
      </c>
    </row>
    <row r="6" spans="1:7" x14ac:dyDescent="0.25">
      <c r="A6" s="198">
        <v>5</v>
      </c>
      <c r="B6" s="197">
        <v>7.9638669948456794E-2</v>
      </c>
      <c r="C6" s="199"/>
      <c r="D6" s="201" t="s">
        <v>243</v>
      </c>
      <c r="E6" s="199"/>
      <c r="F6" s="68">
        <v>5</v>
      </c>
      <c r="G6" s="68">
        <v>29</v>
      </c>
    </row>
    <row r="7" spans="1:7" x14ac:dyDescent="0.25">
      <c r="A7" s="198">
        <v>6</v>
      </c>
      <c r="B7" s="197">
        <v>-0.20992298786122399</v>
      </c>
      <c r="C7" s="199"/>
      <c r="D7" s="201" t="s">
        <v>243</v>
      </c>
      <c r="E7" s="199"/>
      <c r="F7" s="68">
        <v>6</v>
      </c>
      <c r="G7" s="68">
        <v>4</v>
      </c>
    </row>
    <row r="8" spans="1:7" x14ac:dyDescent="0.25">
      <c r="A8" s="198">
        <v>7</v>
      </c>
      <c r="B8" s="197">
        <v>-0.11981066310046801</v>
      </c>
      <c r="C8" s="199"/>
      <c r="D8" s="201" t="s">
        <v>243</v>
      </c>
      <c r="E8" s="199"/>
      <c r="F8" s="68">
        <v>7</v>
      </c>
      <c r="G8" s="68">
        <v>8</v>
      </c>
    </row>
    <row r="9" spans="1:7" x14ac:dyDescent="0.25">
      <c r="A9" s="198">
        <v>8</v>
      </c>
      <c r="B9" s="197">
        <v>7.9638618562518498E-2</v>
      </c>
      <c r="C9" s="199"/>
      <c r="D9" s="201" t="s">
        <v>243</v>
      </c>
      <c r="E9" s="199"/>
      <c r="F9" s="68">
        <v>8</v>
      </c>
      <c r="G9" s="68">
        <v>24</v>
      </c>
    </row>
    <row r="10" spans="1:7" x14ac:dyDescent="0.25">
      <c r="A10" s="198">
        <v>9</v>
      </c>
      <c r="B10" s="197">
        <v>-8.7359365161234701E-2</v>
      </c>
      <c r="C10" s="199"/>
      <c r="D10" s="201" t="s">
        <v>243</v>
      </c>
      <c r="E10" s="199"/>
      <c r="F10" s="68">
        <v>9</v>
      </c>
      <c r="G10" s="68">
        <v>28</v>
      </c>
    </row>
    <row r="11" spans="1:7" x14ac:dyDescent="0.25">
      <c r="A11" s="198">
        <v>10</v>
      </c>
      <c r="B11" s="197">
        <v>-5.4810688293200099E-2</v>
      </c>
      <c r="C11" s="199"/>
      <c r="D11" s="201" t="s">
        <v>243</v>
      </c>
      <c r="E11" s="199"/>
      <c r="F11" s="68">
        <v>10</v>
      </c>
      <c r="G11" s="68">
        <v>28</v>
      </c>
    </row>
    <row r="12" spans="1:7" x14ac:dyDescent="0.25">
      <c r="A12" s="198">
        <v>11</v>
      </c>
      <c r="B12" s="197">
        <v>-5.3180720393265199E-2</v>
      </c>
      <c r="C12" s="199"/>
      <c r="D12" s="201" t="s">
        <v>243</v>
      </c>
      <c r="E12" s="199"/>
      <c r="F12" s="68">
        <v>11</v>
      </c>
      <c r="G12" s="68">
        <v>27</v>
      </c>
    </row>
    <row r="13" spans="1:7" x14ac:dyDescent="0.25">
      <c r="A13" s="198">
        <v>12</v>
      </c>
      <c r="B13" s="197">
        <v>7.9972937625954602E-2</v>
      </c>
      <c r="C13" s="199"/>
      <c r="D13" s="201" t="s">
        <v>243</v>
      </c>
      <c r="E13" s="199"/>
      <c r="F13" s="68">
        <v>12</v>
      </c>
      <c r="G13" s="68">
        <v>11</v>
      </c>
    </row>
    <row r="14" spans="1:7" x14ac:dyDescent="0.25">
      <c r="A14" s="198">
        <v>13</v>
      </c>
      <c r="B14" s="197">
        <v>-2.76607182557503E-2</v>
      </c>
      <c r="C14" s="199"/>
      <c r="D14" s="201" t="s">
        <v>243</v>
      </c>
      <c r="E14" s="199"/>
      <c r="F14" s="68">
        <v>13</v>
      </c>
      <c r="G14" s="68">
        <v>47</v>
      </c>
    </row>
    <row r="15" spans="1:7" x14ac:dyDescent="0.25">
      <c r="A15" s="198">
        <v>14</v>
      </c>
      <c r="B15" s="197">
        <v>-9.4023931155727603E-2</v>
      </c>
      <c r="C15" s="199"/>
      <c r="D15" s="201" t="s">
        <v>243</v>
      </c>
      <c r="E15" s="199"/>
      <c r="F15" s="68">
        <v>14</v>
      </c>
      <c r="G15" s="68">
        <v>40</v>
      </c>
    </row>
    <row r="16" spans="1:7" x14ac:dyDescent="0.25">
      <c r="A16" s="198">
        <v>15</v>
      </c>
      <c r="B16" s="197">
        <v>-7.2028556021142096E-2</v>
      </c>
      <c r="C16" s="199"/>
      <c r="D16" s="201" t="s">
        <v>243</v>
      </c>
      <c r="E16" s="199"/>
      <c r="F16" s="68">
        <v>15</v>
      </c>
      <c r="G16" s="68">
        <v>12</v>
      </c>
    </row>
    <row r="17" spans="1:7" x14ac:dyDescent="0.25">
      <c r="A17" s="198">
        <v>16</v>
      </c>
      <c r="B17" s="197">
        <v>-7.2778610472573904E-2</v>
      </c>
      <c r="C17" s="199"/>
      <c r="D17" s="201" t="s">
        <v>243</v>
      </c>
      <c r="E17" s="199"/>
      <c r="F17" s="68">
        <v>16</v>
      </c>
      <c r="G17" s="68">
        <v>10</v>
      </c>
    </row>
    <row r="18" spans="1:7" x14ac:dyDescent="0.25">
      <c r="A18" s="198">
        <v>17</v>
      </c>
      <c r="B18" s="197">
        <v>-7.4630290820653401E-3</v>
      </c>
      <c r="C18" s="199"/>
      <c r="D18" s="201" t="s">
        <v>243</v>
      </c>
      <c r="E18" s="199"/>
      <c r="F18" s="68">
        <v>17</v>
      </c>
      <c r="G18" s="68">
        <v>41</v>
      </c>
    </row>
    <row r="19" spans="1:7" x14ac:dyDescent="0.25">
      <c r="A19" s="198">
        <v>18</v>
      </c>
      <c r="B19" s="197">
        <v>2.7557326832113899E-2</v>
      </c>
      <c r="C19" s="199"/>
      <c r="D19" s="201" t="s">
        <v>243</v>
      </c>
      <c r="E19" s="199"/>
      <c r="F19" s="68">
        <v>18</v>
      </c>
      <c r="G19" s="68">
        <v>29</v>
      </c>
    </row>
    <row r="20" spans="1:7" x14ac:dyDescent="0.25">
      <c r="A20" s="198">
        <v>19</v>
      </c>
      <c r="B20" s="197">
        <v>-8.6393509153448095E-2</v>
      </c>
      <c r="C20" s="199"/>
      <c r="D20" s="201" t="s">
        <v>243</v>
      </c>
      <c r="E20" s="199"/>
      <c r="F20" s="68">
        <v>19</v>
      </c>
      <c r="G20" s="68">
        <v>8</v>
      </c>
    </row>
    <row r="21" spans="1:7" x14ac:dyDescent="0.25">
      <c r="A21" s="198">
        <v>20</v>
      </c>
      <c r="B21" s="197">
        <v>-8.0015922677569795E-2</v>
      </c>
      <c r="C21" s="199"/>
      <c r="D21" s="201" t="s">
        <v>243</v>
      </c>
      <c r="E21" s="199"/>
      <c r="F21" s="68">
        <v>20</v>
      </c>
      <c r="G21" s="68">
        <v>48</v>
      </c>
    </row>
    <row r="22" spans="1:7" x14ac:dyDescent="0.25">
      <c r="A22" s="198">
        <v>21</v>
      </c>
      <c r="B22" s="197">
        <v>-0.11660559331444401</v>
      </c>
      <c r="C22" s="199"/>
      <c r="D22" s="201" t="s">
        <v>243</v>
      </c>
      <c r="E22" s="199"/>
      <c r="F22" s="68">
        <v>21</v>
      </c>
      <c r="G22" s="68">
        <v>11</v>
      </c>
    </row>
    <row r="23" spans="1:7" x14ac:dyDescent="0.25">
      <c r="A23" s="198">
        <v>22</v>
      </c>
      <c r="B23" s="197">
        <v>-0.157581512963512</v>
      </c>
      <c r="C23" s="199"/>
      <c r="D23" s="201" t="s">
        <v>243</v>
      </c>
      <c r="E23" s="199"/>
      <c r="F23" s="68">
        <v>22</v>
      </c>
      <c r="G23" s="68">
        <v>10</v>
      </c>
    </row>
    <row r="24" spans="1:7" x14ac:dyDescent="0.25">
      <c r="A24" s="198">
        <v>23</v>
      </c>
      <c r="B24" s="197">
        <v>5.8214164046416E-3</v>
      </c>
      <c r="C24" s="199"/>
      <c r="D24" s="201" t="s">
        <v>243</v>
      </c>
      <c r="E24" s="199"/>
      <c r="F24" s="68">
        <v>23</v>
      </c>
      <c r="G24" s="68">
        <v>8</v>
      </c>
    </row>
    <row r="25" spans="1:7" x14ac:dyDescent="0.25">
      <c r="A25" s="198">
        <v>24</v>
      </c>
      <c r="B25" s="197">
        <v>-0.12456147181485799</v>
      </c>
      <c r="C25" s="199"/>
      <c r="D25" s="201" t="s">
        <v>243</v>
      </c>
      <c r="E25" s="199"/>
      <c r="F25" s="68">
        <v>24</v>
      </c>
      <c r="G25" s="68">
        <v>26</v>
      </c>
    </row>
    <row r="26" spans="1:7" x14ac:dyDescent="0.25">
      <c r="A26" s="198">
        <v>25</v>
      </c>
      <c r="B26" s="197">
        <v>-0.150170489471917</v>
      </c>
      <c r="C26" s="199"/>
      <c r="D26" s="201" t="s">
        <v>243</v>
      </c>
      <c r="E26" s="199"/>
      <c r="F26" s="68">
        <v>25</v>
      </c>
      <c r="G26" s="68">
        <v>57</v>
      </c>
    </row>
    <row r="27" spans="1:7" x14ac:dyDescent="0.25">
      <c r="A27" s="198">
        <v>26</v>
      </c>
      <c r="B27" s="197">
        <v>-6.4683504362904702E-3</v>
      </c>
      <c r="C27" s="199"/>
      <c r="D27" s="201" t="s">
        <v>243</v>
      </c>
      <c r="E27" s="199"/>
      <c r="F27" s="68">
        <v>26</v>
      </c>
      <c r="G27" s="68">
        <v>22</v>
      </c>
    </row>
    <row r="28" spans="1:7" x14ac:dyDescent="0.25">
      <c r="A28" s="198">
        <v>27</v>
      </c>
      <c r="B28" s="197">
        <v>-0.10162389184368401</v>
      </c>
      <c r="C28" s="199"/>
      <c r="D28" s="201" t="s">
        <v>243</v>
      </c>
      <c r="E28" s="199"/>
      <c r="F28" s="68">
        <v>27</v>
      </c>
      <c r="G28" s="68">
        <v>29</v>
      </c>
    </row>
    <row r="29" spans="1:7" x14ac:dyDescent="0.25">
      <c r="A29" s="198">
        <v>28</v>
      </c>
      <c r="B29" s="197">
        <v>-2.4747455749048901E-2</v>
      </c>
      <c r="C29" s="199"/>
      <c r="D29" s="201" t="s">
        <v>243</v>
      </c>
      <c r="E29" s="199"/>
      <c r="F29" s="68">
        <v>28</v>
      </c>
      <c r="G29" s="68">
        <v>19</v>
      </c>
    </row>
    <row r="30" spans="1:7" x14ac:dyDescent="0.25">
      <c r="A30" s="198">
        <v>29</v>
      </c>
      <c r="B30" s="197">
        <v>3.6425279588522298E-2</v>
      </c>
      <c r="C30" s="199"/>
      <c r="D30" s="201" t="s">
        <v>243</v>
      </c>
      <c r="E30" s="199"/>
      <c r="F30" s="68">
        <v>29</v>
      </c>
      <c r="G30" s="68">
        <v>51</v>
      </c>
    </row>
    <row r="31" spans="1:7" x14ac:dyDescent="0.25">
      <c r="A31" s="198">
        <v>30</v>
      </c>
      <c r="B31" s="197">
        <v>0.403013997552022</v>
      </c>
      <c r="C31" s="199"/>
      <c r="D31" s="201" t="s">
        <v>243</v>
      </c>
      <c r="E31" s="199"/>
      <c r="F31" s="68">
        <v>30</v>
      </c>
      <c r="G31" s="68">
        <v>33</v>
      </c>
    </row>
    <row r="32" spans="1:7" x14ac:dyDescent="0.25">
      <c r="A32" s="198">
        <v>31</v>
      </c>
      <c r="B32" s="197">
        <v>-0.183020667822311</v>
      </c>
      <c r="C32" s="199"/>
      <c r="D32" s="201" t="s">
        <v>243</v>
      </c>
      <c r="E32" s="199"/>
      <c r="F32" s="68">
        <v>31</v>
      </c>
      <c r="G32" s="68">
        <v>42</v>
      </c>
    </row>
    <row r="33" spans="1:7" x14ac:dyDescent="0.25">
      <c r="A33" s="198">
        <v>32</v>
      </c>
      <c r="B33" s="197">
        <v>0.30125107779141902</v>
      </c>
      <c r="C33" s="199"/>
      <c r="D33" s="201" t="s">
        <v>243</v>
      </c>
      <c r="E33" s="199"/>
      <c r="F33" s="68">
        <v>32</v>
      </c>
      <c r="G33" s="68">
        <v>8</v>
      </c>
    </row>
    <row r="34" spans="1:7" x14ac:dyDescent="0.25">
      <c r="A34" s="198">
        <v>33</v>
      </c>
      <c r="B34" s="197">
        <v>-0.23850014374258099</v>
      </c>
      <c r="C34" s="199"/>
      <c r="D34" s="201" t="s">
        <v>243</v>
      </c>
      <c r="E34" s="199"/>
      <c r="F34" s="68">
        <v>33</v>
      </c>
      <c r="G34" s="68">
        <v>33</v>
      </c>
    </row>
    <row r="35" spans="1:7" x14ac:dyDescent="0.25">
      <c r="A35" s="198">
        <v>34</v>
      </c>
      <c r="B35" s="197">
        <v>-0.15802651074167501</v>
      </c>
      <c r="C35" s="199"/>
      <c r="D35" s="201" t="s">
        <v>243</v>
      </c>
      <c r="E35" s="199"/>
      <c r="F35" s="68">
        <v>34</v>
      </c>
      <c r="G35" s="68">
        <v>32</v>
      </c>
    </row>
    <row r="36" spans="1:7" x14ac:dyDescent="0.25">
      <c r="A36" s="198">
        <v>35</v>
      </c>
      <c r="B36" s="197">
        <v>-8.1611131302163797E-2</v>
      </c>
      <c r="C36" s="199"/>
      <c r="D36" s="201" t="s">
        <v>243</v>
      </c>
      <c r="E36" s="199"/>
      <c r="F36" s="68">
        <v>35</v>
      </c>
      <c r="G36" s="68">
        <v>32</v>
      </c>
    </row>
    <row r="37" spans="1:7" x14ac:dyDescent="0.25">
      <c r="A37" s="198">
        <v>36</v>
      </c>
      <c r="B37" s="197">
        <v>0.11183738430428999</v>
      </c>
      <c r="C37" s="199"/>
      <c r="D37" s="201" t="s">
        <v>243</v>
      </c>
      <c r="E37" s="199"/>
      <c r="F37" s="68">
        <v>36</v>
      </c>
      <c r="G37" s="68">
        <v>33</v>
      </c>
    </row>
    <row r="38" spans="1:7" x14ac:dyDescent="0.25">
      <c r="A38" s="198">
        <v>37</v>
      </c>
      <c r="B38" s="197">
        <v>-0.12499794363840599</v>
      </c>
      <c r="C38" s="199"/>
      <c r="D38" s="201" t="s">
        <v>243</v>
      </c>
      <c r="E38" s="199"/>
      <c r="F38" s="68">
        <v>37</v>
      </c>
      <c r="G38" s="68">
        <v>18</v>
      </c>
    </row>
    <row r="39" spans="1:7" x14ac:dyDescent="0.25">
      <c r="A39" s="198">
        <v>38</v>
      </c>
      <c r="B39" s="197">
        <v>1.4489095493163399E-2</v>
      </c>
      <c r="C39" s="199"/>
      <c r="D39" s="201" t="s">
        <v>243</v>
      </c>
      <c r="E39" s="199"/>
      <c r="F39" s="68">
        <v>38</v>
      </c>
      <c r="G39" s="68">
        <v>44</v>
      </c>
    </row>
    <row r="40" spans="1:7" x14ac:dyDescent="0.25">
      <c r="A40" s="198">
        <v>39</v>
      </c>
      <c r="B40" s="197">
        <v>1.10885550368045E-2</v>
      </c>
      <c r="C40" s="199"/>
      <c r="D40" s="201" t="s">
        <v>243</v>
      </c>
      <c r="E40" s="199"/>
      <c r="F40" s="68">
        <v>39</v>
      </c>
      <c r="G40" s="68">
        <v>18</v>
      </c>
    </row>
    <row r="41" spans="1:7" x14ac:dyDescent="0.25">
      <c r="A41" s="198">
        <v>40</v>
      </c>
      <c r="B41" s="197">
        <v>-0.17578546803605599</v>
      </c>
      <c r="C41" s="199"/>
      <c r="D41" s="201" t="s">
        <v>243</v>
      </c>
      <c r="E41" s="199"/>
      <c r="F41" s="68">
        <v>40</v>
      </c>
      <c r="G41" s="68">
        <v>43</v>
      </c>
    </row>
    <row r="42" spans="1:7" x14ac:dyDescent="0.25">
      <c r="A42" s="198">
        <v>41</v>
      </c>
      <c r="B42" s="197">
        <v>2.7721249340296999E-2</v>
      </c>
      <c r="C42" s="199"/>
      <c r="D42" s="201" t="s">
        <v>243</v>
      </c>
      <c r="E42" s="199"/>
      <c r="F42" s="68">
        <v>41</v>
      </c>
      <c r="G42" s="68">
        <v>19</v>
      </c>
    </row>
    <row r="43" spans="1:7" x14ac:dyDescent="0.25">
      <c r="A43" s="198">
        <v>42</v>
      </c>
      <c r="B43" s="197">
        <v>6.0062473364805198E-3</v>
      </c>
      <c r="C43" s="199"/>
      <c r="D43" s="201" t="s">
        <v>243</v>
      </c>
      <c r="E43" s="199"/>
      <c r="F43" s="68">
        <v>42</v>
      </c>
      <c r="G43" s="68">
        <v>42</v>
      </c>
    </row>
    <row r="44" spans="1:7" x14ac:dyDescent="0.25">
      <c r="A44" s="198">
        <v>43</v>
      </c>
      <c r="B44" s="197">
        <v>2.85389254727564E-2</v>
      </c>
      <c r="C44" s="199"/>
      <c r="D44" s="201" t="s">
        <v>243</v>
      </c>
      <c r="E44" s="199"/>
      <c r="F44" s="68">
        <v>43</v>
      </c>
      <c r="G44" s="68">
        <v>18</v>
      </c>
    </row>
    <row r="45" spans="1:7" x14ac:dyDescent="0.25">
      <c r="A45" s="198">
        <v>44</v>
      </c>
      <c r="B45" s="197">
        <v>-0.16677089310631299</v>
      </c>
      <c r="C45" s="199"/>
      <c r="D45" s="201" t="s">
        <v>243</v>
      </c>
      <c r="E45" s="199"/>
      <c r="F45" s="68">
        <v>44</v>
      </c>
      <c r="G45" s="68">
        <v>49</v>
      </c>
    </row>
    <row r="46" spans="1:7" x14ac:dyDescent="0.25">
      <c r="A46" s="198">
        <v>45</v>
      </c>
      <c r="B46" s="197">
        <v>-0.12584758640197499</v>
      </c>
      <c r="C46" s="199"/>
      <c r="D46" s="201" t="s">
        <v>243</v>
      </c>
      <c r="E46" s="199"/>
      <c r="F46" s="68">
        <v>45</v>
      </c>
      <c r="G46" s="68">
        <v>15</v>
      </c>
    </row>
    <row r="47" spans="1:7" x14ac:dyDescent="0.25">
      <c r="A47" s="198">
        <v>46</v>
      </c>
      <c r="B47" s="197">
        <v>0</v>
      </c>
      <c r="C47" s="199"/>
      <c r="D47" s="199" t="s">
        <v>244</v>
      </c>
      <c r="E47" s="199"/>
      <c r="F47" s="68">
        <v>46</v>
      </c>
      <c r="G47" s="68">
        <v>23</v>
      </c>
    </row>
    <row r="48" spans="1:7" x14ac:dyDescent="0.25">
      <c r="A48" s="198">
        <v>47</v>
      </c>
      <c r="B48" s="197">
        <v>2.3015471725365801E-2</v>
      </c>
      <c r="C48" s="199"/>
      <c r="D48" s="201" t="s">
        <v>243</v>
      </c>
      <c r="E48" s="199"/>
      <c r="F48" s="68">
        <v>47</v>
      </c>
      <c r="G48" s="68">
        <v>22</v>
      </c>
    </row>
    <row r="49" spans="1:7" x14ac:dyDescent="0.25">
      <c r="A49" s="198">
        <v>48</v>
      </c>
      <c r="B49" s="197">
        <v>3.4744963412096798E-2</v>
      </c>
      <c r="C49" s="199"/>
      <c r="D49" s="201" t="s">
        <v>243</v>
      </c>
      <c r="E49" s="199"/>
      <c r="F49" s="68">
        <v>48</v>
      </c>
      <c r="G49" s="68">
        <v>22</v>
      </c>
    </row>
    <row r="50" spans="1:7" x14ac:dyDescent="0.25">
      <c r="A50" s="198">
        <v>49</v>
      </c>
      <c r="B50" s="197">
        <v>1.1550838556499301E-2</v>
      </c>
      <c r="C50" s="199"/>
      <c r="D50" s="201" t="s">
        <v>243</v>
      </c>
      <c r="E50" s="199"/>
      <c r="F50" s="68">
        <v>49</v>
      </c>
      <c r="G50" s="68">
        <v>22</v>
      </c>
    </row>
    <row r="51" spans="1:7" x14ac:dyDescent="0.25">
      <c r="A51" s="198">
        <v>50</v>
      </c>
      <c r="B51" s="197">
        <v>3.84981089503596E-2</v>
      </c>
      <c r="C51" s="199"/>
      <c r="D51" s="201" t="s">
        <v>243</v>
      </c>
      <c r="E51" s="199"/>
      <c r="F51" s="68">
        <v>50</v>
      </c>
      <c r="G51" s="68">
        <v>17</v>
      </c>
    </row>
    <row r="52" spans="1:7" x14ac:dyDescent="0.25">
      <c r="A52" s="198">
        <v>51</v>
      </c>
      <c r="B52" s="197">
        <v>4.8880525005728301E-2</v>
      </c>
      <c r="C52" s="199"/>
      <c r="D52" s="201" t="s">
        <v>243</v>
      </c>
      <c r="E52" s="199"/>
      <c r="F52" s="68">
        <v>51</v>
      </c>
      <c r="G52" s="68">
        <v>21</v>
      </c>
    </row>
    <row r="53" spans="1:7" x14ac:dyDescent="0.25">
      <c r="A53" s="198">
        <v>52</v>
      </c>
      <c r="B53" s="197">
        <v>0.14434062439773701</v>
      </c>
      <c r="C53" s="199"/>
      <c r="D53" s="201" t="s">
        <v>243</v>
      </c>
      <c r="E53" s="199"/>
      <c r="F53" s="68">
        <v>52</v>
      </c>
      <c r="G53" s="68">
        <v>24</v>
      </c>
    </row>
    <row r="54" spans="1:7" x14ac:dyDescent="0.25">
      <c r="A54" s="198">
        <v>53</v>
      </c>
      <c r="B54" s="197">
        <v>8.5325697915209095E-2</v>
      </c>
      <c r="C54" s="199"/>
      <c r="D54" s="201" t="s">
        <v>243</v>
      </c>
      <c r="E54" s="199"/>
      <c r="F54" s="68">
        <v>53</v>
      </c>
      <c r="G54" s="68">
        <v>19</v>
      </c>
    </row>
    <row r="55" spans="1:7" x14ac:dyDescent="0.25">
      <c r="A55" s="198">
        <v>54</v>
      </c>
      <c r="B55" s="197">
        <v>2.88617354872279E-2</v>
      </c>
      <c r="C55" s="199"/>
      <c r="D55" s="201" t="s">
        <v>243</v>
      </c>
      <c r="E55" s="199"/>
      <c r="F55" s="68">
        <v>54</v>
      </c>
      <c r="G55" s="68">
        <v>18</v>
      </c>
    </row>
    <row r="56" spans="1:7" x14ac:dyDescent="0.25">
      <c r="A56" s="198">
        <v>55</v>
      </c>
      <c r="B56" s="197">
        <v>5.3622303941822401E-2</v>
      </c>
      <c r="C56" s="199"/>
      <c r="D56" s="201" t="s">
        <v>243</v>
      </c>
      <c r="E56" s="199"/>
      <c r="F56" s="68">
        <v>55</v>
      </c>
      <c r="G56" s="68">
        <v>39</v>
      </c>
    </row>
    <row r="57" spans="1:7" x14ac:dyDescent="0.25">
      <c r="A57" s="198">
        <v>56</v>
      </c>
      <c r="B57" s="197">
        <v>3.6660022890519298E-2</v>
      </c>
      <c r="C57" s="199"/>
      <c r="D57" s="201" t="s">
        <v>243</v>
      </c>
      <c r="E57" s="199"/>
      <c r="F57" s="68">
        <v>56</v>
      </c>
      <c r="G57" s="68">
        <v>9</v>
      </c>
    </row>
    <row r="58" spans="1:7" x14ac:dyDescent="0.25">
      <c r="A58" s="198">
        <v>57</v>
      </c>
      <c r="B58" s="197">
        <v>-0.17071927373877099</v>
      </c>
      <c r="C58" s="199"/>
      <c r="D58" s="201" t="s">
        <v>243</v>
      </c>
      <c r="E58" s="199"/>
      <c r="F58" s="68">
        <v>57</v>
      </c>
      <c r="G58" s="68">
        <v>10</v>
      </c>
    </row>
    <row r="59" spans="1:7" x14ac:dyDescent="0.25">
      <c r="A59" s="198">
        <v>58</v>
      </c>
      <c r="B59" s="197">
        <v>-1.43949548791974E-2</v>
      </c>
      <c r="C59" s="199"/>
      <c r="D59" s="201" t="s">
        <v>243</v>
      </c>
      <c r="E59" s="199"/>
      <c r="F59" s="68">
        <v>58</v>
      </c>
      <c r="G59" s="68">
        <v>16</v>
      </c>
    </row>
    <row r="60" spans="1:7" x14ac:dyDescent="0.25">
      <c r="A60" s="198">
        <v>59</v>
      </c>
      <c r="B60" s="197">
        <v>-7.4823462509177804E-2</v>
      </c>
      <c r="C60" s="199"/>
      <c r="D60" s="201" t="s">
        <v>243</v>
      </c>
      <c r="E60" s="199"/>
      <c r="F60" s="68">
        <v>59</v>
      </c>
      <c r="G60" s="68">
        <v>16</v>
      </c>
    </row>
    <row r="61" spans="1:7" x14ac:dyDescent="0.25">
      <c r="A61" s="198">
        <v>60</v>
      </c>
      <c r="B61" s="197">
        <v>-0.13017926032855301</v>
      </c>
      <c r="C61" s="199"/>
      <c r="D61" s="201" t="s">
        <v>243</v>
      </c>
      <c r="E61" s="199"/>
      <c r="F61" s="68">
        <v>60</v>
      </c>
      <c r="G61" s="68">
        <v>11</v>
      </c>
    </row>
    <row r="62" spans="1:7" x14ac:dyDescent="0.25">
      <c r="A62" s="198">
        <v>61</v>
      </c>
      <c r="B62" s="197">
        <v>1.8864296933905102E-2</v>
      </c>
      <c r="C62" s="199"/>
      <c r="D62" s="201" t="s">
        <v>243</v>
      </c>
      <c r="E62" s="199"/>
      <c r="F62" s="68">
        <v>61</v>
      </c>
      <c r="G62" s="68">
        <v>14</v>
      </c>
    </row>
    <row r="63" spans="1:7" x14ac:dyDescent="0.25">
      <c r="A63" s="198">
        <v>62</v>
      </c>
      <c r="B63" s="197">
        <v>2.3325664802109101E-2</v>
      </c>
      <c r="C63" s="199"/>
      <c r="D63" s="201" t="s">
        <v>243</v>
      </c>
      <c r="E63" s="199"/>
      <c r="F63" s="68">
        <v>62</v>
      </c>
      <c r="G63" s="68">
        <v>33</v>
      </c>
    </row>
    <row r="64" spans="1:7" x14ac:dyDescent="0.25">
      <c r="A64" s="198">
        <v>63</v>
      </c>
      <c r="B64" s="197">
        <v>1.6209278985006001E-2</v>
      </c>
      <c r="C64" s="199"/>
      <c r="D64" s="201" t="s">
        <v>243</v>
      </c>
      <c r="E64" s="199"/>
      <c r="F64" s="68">
        <v>63</v>
      </c>
      <c r="G64" s="68">
        <v>38</v>
      </c>
    </row>
    <row r="65" spans="1:7" x14ac:dyDescent="0.25">
      <c r="A65" s="198">
        <v>64</v>
      </c>
      <c r="B65" s="197">
        <v>0.17836626700783001</v>
      </c>
      <c r="C65" s="199"/>
      <c r="D65" s="201" t="s">
        <v>243</v>
      </c>
      <c r="E65" s="199"/>
      <c r="F65" s="68">
        <v>64</v>
      </c>
      <c r="G65" s="68">
        <v>105</v>
      </c>
    </row>
    <row r="66" spans="1:7" x14ac:dyDescent="0.25">
      <c r="A66" s="198">
        <v>65</v>
      </c>
      <c r="B66" s="197">
        <v>9.5785111286052299E-2</v>
      </c>
      <c r="C66" s="199"/>
      <c r="D66" s="201" t="s">
        <v>243</v>
      </c>
      <c r="E66" s="199"/>
      <c r="F66" s="68">
        <v>65</v>
      </c>
      <c r="G66" s="68">
        <v>14</v>
      </c>
    </row>
    <row r="67" spans="1:7" x14ac:dyDescent="0.25">
      <c r="A67" s="198">
        <v>66</v>
      </c>
      <c r="B67" s="197">
        <v>9.6810016344015398E-2</v>
      </c>
      <c r="C67" s="199"/>
      <c r="D67" s="201" t="s">
        <v>243</v>
      </c>
      <c r="E67" s="199"/>
      <c r="F67" s="68">
        <v>66</v>
      </c>
      <c r="G67" s="68">
        <v>10</v>
      </c>
    </row>
    <row r="68" spans="1:7" x14ac:dyDescent="0.25">
      <c r="A68" s="198">
        <v>67</v>
      </c>
      <c r="B68" s="197">
        <v>7.6433649995906794E-2</v>
      </c>
      <c r="C68" s="199"/>
      <c r="D68" s="201" t="s">
        <v>243</v>
      </c>
      <c r="E68" s="199"/>
      <c r="F68" s="68">
        <v>67</v>
      </c>
      <c r="G68" s="68">
        <v>34</v>
      </c>
    </row>
    <row r="69" spans="1:7" x14ac:dyDescent="0.25">
      <c r="A69" s="198">
        <v>68</v>
      </c>
      <c r="B69" s="197">
        <v>5.8296918735323298E-2</v>
      </c>
      <c r="C69" s="199"/>
      <c r="D69" s="201" t="s">
        <v>243</v>
      </c>
      <c r="E69" s="199"/>
      <c r="F69" s="68">
        <v>68</v>
      </c>
      <c r="G69" s="68">
        <v>9</v>
      </c>
    </row>
    <row r="70" spans="1:7" x14ac:dyDescent="0.25">
      <c r="A70" s="198">
        <v>69</v>
      </c>
      <c r="B70" s="197">
        <v>3.15345958889022E-2</v>
      </c>
      <c r="C70" s="199"/>
      <c r="D70" s="201" t="s">
        <v>243</v>
      </c>
      <c r="E70" s="199"/>
      <c r="F70" s="68">
        <v>69</v>
      </c>
      <c r="G70" s="68">
        <v>10</v>
      </c>
    </row>
    <row r="71" spans="1:7" x14ac:dyDescent="0.25">
      <c r="A71" s="198">
        <v>70</v>
      </c>
      <c r="B71" s="197">
        <v>7.4164917877881402E-3</v>
      </c>
      <c r="C71" s="199"/>
      <c r="D71" s="201" t="s">
        <v>243</v>
      </c>
      <c r="E71" s="199"/>
      <c r="F71" s="68">
        <v>70</v>
      </c>
      <c r="G71" s="68">
        <v>19</v>
      </c>
    </row>
    <row r="72" spans="1:7" x14ac:dyDescent="0.25">
      <c r="A72" s="198">
        <v>71</v>
      </c>
      <c r="B72" s="197">
        <v>3.8021676567031502E-2</v>
      </c>
      <c r="C72" s="199"/>
      <c r="D72" s="201" t="s">
        <v>243</v>
      </c>
      <c r="E72" s="199"/>
      <c r="F72" s="68">
        <v>71</v>
      </c>
      <c r="G72" s="68">
        <v>20</v>
      </c>
    </row>
    <row r="73" spans="1:7" x14ac:dyDescent="0.25">
      <c r="A73" s="198">
        <v>72</v>
      </c>
      <c r="B73" s="197">
        <v>7.1822429165162599E-2</v>
      </c>
      <c r="C73" s="199"/>
      <c r="D73" s="201" t="s">
        <v>243</v>
      </c>
      <c r="E73" s="199"/>
      <c r="F73" s="68">
        <v>72</v>
      </c>
      <c r="G73" s="68">
        <v>13</v>
      </c>
    </row>
    <row r="74" spans="1:7" x14ac:dyDescent="0.25">
      <c r="A74" s="198">
        <v>73</v>
      </c>
      <c r="B74" s="197">
        <v>-0.11958298712627</v>
      </c>
      <c r="C74" s="199"/>
      <c r="D74" s="201" t="s">
        <v>243</v>
      </c>
      <c r="E74" s="199"/>
      <c r="F74" s="68">
        <v>73</v>
      </c>
      <c r="G74" s="68">
        <v>40</v>
      </c>
    </row>
    <row r="75" spans="1:7" x14ac:dyDescent="0.25">
      <c r="A75" s="198">
        <v>74</v>
      </c>
      <c r="B75" s="197">
        <v>-0.10508491244278501</v>
      </c>
      <c r="C75" s="199"/>
      <c r="D75" s="201" t="s">
        <v>243</v>
      </c>
      <c r="E75" s="199"/>
      <c r="F75" s="68">
        <v>74</v>
      </c>
      <c r="G75" s="68">
        <v>13</v>
      </c>
    </row>
    <row r="76" spans="1:7" x14ac:dyDescent="0.25">
      <c r="A76" s="198">
        <v>75</v>
      </c>
      <c r="B76" s="197">
        <v>-0.116604346231148</v>
      </c>
      <c r="C76" s="199"/>
      <c r="D76" s="201" t="s">
        <v>243</v>
      </c>
      <c r="E76" s="199"/>
      <c r="F76" s="68">
        <v>75</v>
      </c>
      <c r="G76" s="68">
        <v>23</v>
      </c>
    </row>
    <row r="77" spans="1:7" x14ac:dyDescent="0.25">
      <c r="A77" s="198">
        <v>76</v>
      </c>
      <c r="B77" s="197">
        <v>-4.2068274017312501E-2</v>
      </c>
      <c r="C77" s="199"/>
      <c r="D77" s="201" t="s">
        <v>243</v>
      </c>
      <c r="E77" s="199"/>
      <c r="F77" s="68">
        <v>76</v>
      </c>
      <c r="G77" s="68">
        <v>42</v>
      </c>
    </row>
    <row r="78" spans="1:7" x14ac:dyDescent="0.25">
      <c r="A78" s="198">
        <v>77</v>
      </c>
      <c r="B78" s="197">
        <v>6.24321408377718E-2</v>
      </c>
      <c r="C78" s="199"/>
      <c r="D78" s="201" t="s">
        <v>243</v>
      </c>
      <c r="E78" s="199"/>
      <c r="F78" s="68">
        <v>77</v>
      </c>
      <c r="G78" s="68">
        <v>4</v>
      </c>
    </row>
    <row r="79" spans="1:7" x14ac:dyDescent="0.25">
      <c r="A79" s="198">
        <v>78</v>
      </c>
      <c r="B79" s="197">
        <v>-0.29072953514910199</v>
      </c>
      <c r="C79" s="199"/>
      <c r="D79" s="201" t="s">
        <v>243</v>
      </c>
      <c r="E79" s="199"/>
      <c r="F79" s="68">
        <v>78</v>
      </c>
      <c r="G79" s="68">
        <v>15</v>
      </c>
    </row>
    <row r="80" spans="1:7" x14ac:dyDescent="0.25">
      <c r="A80" s="198">
        <v>79</v>
      </c>
      <c r="B80" s="197">
        <v>-0.80179729590559101</v>
      </c>
      <c r="C80" s="199"/>
      <c r="D80" s="201" t="s">
        <v>243</v>
      </c>
      <c r="E80" s="199"/>
      <c r="F80" s="68">
        <v>79</v>
      </c>
      <c r="G80" s="68">
        <v>9</v>
      </c>
    </row>
    <row r="81" spans="1:7" x14ac:dyDescent="0.25">
      <c r="A81" s="198">
        <v>80</v>
      </c>
      <c r="B81" s="197">
        <v>-0.12861507091361599</v>
      </c>
      <c r="C81" s="199"/>
      <c r="D81" s="201" t="s">
        <v>243</v>
      </c>
      <c r="E81" s="199"/>
      <c r="F81" s="68">
        <v>80</v>
      </c>
      <c r="G81" s="68">
        <v>18</v>
      </c>
    </row>
    <row r="82" spans="1:7" x14ac:dyDescent="0.25">
      <c r="A82" s="198">
        <v>81</v>
      </c>
      <c r="B82" s="197">
        <v>0.46985872655817401</v>
      </c>
      <c r="C82" s="199"/>
      <c r="D82" s="201" t="s">
        <v>243</v>
      </c>
      <c r="E82" s="199"/>
      <c r="F82" s="68">
        <v>81</v>
      </c>
      <c r="G82" s="68">
        <v>15</v>
      </c>
    </row>
    <row r="83" spans="1:7" x14ac:dyDescent="0.25">
      <c r="A83" s="198">
        <v>82</v>
      </c>
      <c r="B83" s="197">
        <v>0.29908702940082699</v>
      </c>
      <c r="C83" s="199"/>
      <c r="D83" s="201" t="s">
        <v>243</v>
      </c>
      <c r="E83" s="199"/>
      <c r="F83" s="68">
        <v>82</v>
      </c>
      <c r="G83" s="68">
        <v>10</v>
      </c>
    </row>
    <row r="84" spans="1:7" x14ac:dyDescent="0.25">
      <c r="A84" s="198">
        <v>83</v>
      </c>
      <c r="B84" s="197">
        <v>0.110506688536388</v>
      </c>
      <c r="C84" s="199"/>
      <c r="D84" s="201" t="s">
        <v>243</v>
      </c>
      <c r="E84" s="199"/>
      <c r="F84" s="68">
        <v>83</v>
      </c>
      <c r="G84" s="68">
        <v>13</v>
      </c>
    </row>
    <row r="85" spans="1:7" x14ac:dyDescent="0.25">
      <c r="A85" s="198">
        <v>84</v>
      </c>
      <c r="B85" s="197">
        <v>0.14868238071807799</v>
      </c>
      <c r="C85" s="199"/>
      <c r="D85" s="201" t="s">
        <v>243</v>
      </c>
      <c r="E85" s="199"/>
      <c r="F85" s="68">
        <v>84</v>
      </c>
      <c r="G85" s="68">
        <v>21</v>
      </c>
    </row>
    <row r="86" spans="1:7" x14ac:dyDescent="0.25">
      <c r="A86" s="198">
        <v>85</v>
      </c>
      <c r="B86" s="197">
        <v>6.6394675814653997E-2</v>
      </c>
      <c r="C86" s="199"/>
      <c r="D86" s="201" t="s">
        <v>243</v>
      </c>
      <c r="E86" s="199"/>
      <c r="F86" s="68">
        <v>85</v>
      </c>
      <c r="G86" s="68">
        <v>27</v>
      </c>
    </row>
    <row r="87" spans="1:7" x14ac:dyDescent="0.25">
      <c r="A87" s="198">
        <v>86</v>
      </c>
      <c r="B87" s="197">
        <v>7.4401686703185005E-2</v>
      </c>
      <c r="C87" s="199"/>
      <c r="D87" s="201" t="s">
        <v>243</v>
      </c>
      <c r="E87" s="199"/>
      <c r="F87" s="68">
        <v>86</v>
      </c>
      <c r="G87" s="68">
        <v>11</v>
      </c>
    </row>
    <row r="88" spans="1:7" x14ac:dyDescent="0.25">
      <c r="A88" s="198">
        <v>87</v>
      </c>
      <c r="B88" s="197">
        <v>-1.8494217558845001</v>
      </c>
      <c r="C88" s="199"/>
      <c r="D88" s="201" t="s">
        <v>243</v>
      </c>
      <c r="E88" s="199"/>
      <c r="F88" s="68">
        <v>87</v>
      </c>
      <c r="G88" s="68">
        <v>35</v>
      </c>
    </row>
    <row r="89" spans="1:7" x14ac:dyDescent="0.25">
      <c r="A89" s="198">
        <v>88</v>
      </c>
      <c r="B89" s="197">
        <v>0.53134529658319696</v>
      </c>
      <c r="C89" s="199"/>
      <c r="D89" s="201" t="s">
        <v>243</v>
      </c>
      <c r="E89" s="199"/>
      <c r="F89" s="68">
        <v>88</v>
      </c>
      <c r="G89" s="68">
        <v>12</v>
      </c>
    </row>
    <row r="90" spans="1:7" x14ac:dyDescent="0.25">
      <c r="A90" s="198">
        <v>89</v>
      </c>
      <c r="B90" s="197">
        <v>0.247659063201423</v>
      </c>
      <c r="C90" s="199"/>
      <c r="D90" s="201" t="s">
        <v>243</v>
      </c>
      <c r="E90" s="199"/>
      <c r="F90" s="68">
        <v>89</v>
      </c>
      <c r="G90" s="68">
        <v>7</v>
      </c>
    </row>
    <row r="91" spans="1:7" x14ac:dyDescent="0.25">
      <c r="A91" s="198">
        <v>90</v>
      </c>
      <c r="B91" s="197">
        <v>0.15863251944725701</v>
      </c>
      <c r="C91" s="199"/>
      <c r="D91" s="201" t="s">
        <v>243</v>
      </c>
      <c r="E91" s="199"/>
      <c r="F91" s="68">
        <v>90</v>
      </c>
      <c r="G91" s="68">
        <v>8</v>
      </c>
    </row>
    <row r="92" spans="1:7" x14ac:dyDescent="0.25">
      <c r="A92" s="198">
        <v>91</v>
      </c>
      <c r="B92" s="197">
        <v>5.8855392115510399E-2</v>
      </c>
      <c r="C92" s="199"/>
      <c r="D92" s="201" t="s">
        <v>243</v>
      </c>
      <c r="E92" s="199"/>
      <c r="F92" s="68">
        <v>91</v>
      </c>
      <c r="G92" s="68">
        <v>29</v>
      </c>
    </row>
    <row r="93" spans="1:7" x14ac:dyDescent="0.25">
      <c r="A93" s="198">
        <v>92</v>
      </c>
      <c r="B93" s="197">
        <v>-4.2707617375117198E-2</v>
      </c>
      <c r="C93" s="199"/>
      <c r="D93" s="201" t="s">
        <v>243</v>
      </c>
      <c r="E93" s="199"/>
      <c r="F93" s="68">
        <v>92</v>
      </c>
      <c r="G93" s="68">
        <v>22</v>
      </c>
    </row>
    <row r="94" spans="1:7" x14ac:dyDescent="0.25">
      <c r="A94" s="198">
        <v>93</v>
      </c>
      <c r="B94" s="197">
        <v>-3.7348577520056499E-2</v>
      </c>
      <c r="C94" s="199"/>
      <c r="D94" s="201" t="s">
        <v>243</v>
      </c>
      <c r="E94" s="199"/>
      <c r="F94" s="68">
        <v>93</v>
      </c>
      <c r="G94" s="68">
        <v>25</v>
      </c>
    </row>
    <row r="95" spans="1:7" x14ac:dyDescent="0.25">
      <c r="A95" s="198">
        <v>94</v>
      </c>
      <c r="B95" s="197">
        <v>0</v>
      </c>
      <c r="C95" s="199"/>
      <c r="D95" s="199" t="s">
        <v>244</v>
      </c>
      <c r="E95" s="199"/>
      <c r="F95" s="68">
        <v>94</v>
      </c>
      <c r="G95" s="68">
        <v>24</v>
      </c>
    </row>
    <row r="96" spans="1:7" x14ac:dyDescent="0.25">
      <c r="A96" s="198">
        <v>95</v>
      </c>
      <c r="B96" s="197">
        <v>0.61028509751939597</v>
      </c>
      <c r="C96" s="199"/>
      <c r="D96" s="201" t="s">
        <v>243</v>
      </c>
      <c r="E96" s="199"/>
      <c r="F96" s="68">
        <v>95</v>
      </c>
      <c r="G96" s="68">
        <v>282</v>
      </c>
    </row>
    <row r="97" spans="1:7" x14ac:dyDescent="0.25">
      <c r="A97" s="198">
        <v>96</v>
      </c>
      <c r="B97" s="197">
        <v>9.4196043284771602E-2</v>
      </c>
      <c r="C97" s="199"/>
      <c r="D97" s="201" t="s">
        <v>243</v>
      </c>
      <c r="E97" s="199"/>
      <c r="F97" s="68">
        <v>96</v>
      </c>
      <c r="G97" s="68">
        <v>58</v>
      </c>
    </row>
    <row r="98" spans="1:7" x14ac:dyDescent="0.25">
      <c r="A98" s="198">
        <v>97</v>
      </c>
      <c r="B98" s="197">
        <v>0.47068557886126999</v>
      </c>
      <c r="C98" s="199"/>
      <c r="D98" s="201" t="s">
        <v>243</v>
      </c>
      <c r="E98" s="199"/>
      <c r="F98" s="68">
        <v>97</v>
      </c>
      <c r="G98" s="68">
        <v>14</v>
      </c>
    </row>
    <row r="99" spans="1:7" x14ac:dyDescent="0.25">
      <c r="A99" s="198">
        <v>98</v>
      </c>
      <c r="B99" s="197">
        <v>0.30582745059655703</v>
      </c>
      <c r="C99" s="199"/>
      <c r="D99" s="201" t="s">
        <v>243</v>
      </c>
      <c r="E99" s="199"/>
      <c r="F99" s="68">
        <v>98</v>
      </c>
      <c r="G99" s="68">
        <v>19</v>
      </c>
    </row>
    <row r="100" spans="1:7" x14ac:dyDescent="0.25">
      <c r="A100" s="198">
        <v>99</v>
      </c>
      <c r="B100" s="197">
        <v>0.27125477647561302</v>
      </c>
      <c r="C100" s="199"/>
      <c r="D100" s="201" t="s">
        <v>243</v>
      </c>
      <c r="E100" s="199"/>
      <c r="F100" s="68">
        <v>99</v>
      </c>
      <c r="G100" s="68">
        <v>7</v>
      </c>
    </row>
    <row r="101" spans="1:7" x14ac:dyDescent="0.25">
      <c r="A101" s="198">
        <v>100</v>
      </c>
      <c r="B101" s="197">
        <v>0.219587724202295</v>
      </c>
      <c r="C101" s="199"/>
      <c r="D101" s="201" t="s">
        <v>243</v>
      </c>
      <c r="E101" s="199"/>
      <c r="F101" s="68">
        <v>100</v>
      </c>
      <c r="G101" s="68">
        <v>40</v>
      </c>
    </row>
    <row r="102" spans="1:7" x14ac:dyDescent="0.25">
      <c r="A102" s="198">
        <v>101</v>
      </c>
      <c r="B102" s="197">
        <v>0.163579013067259</v>
      </c>
      <c r="C102" s="199"/>
      <c r="D102" s="201" t="s">
        <v>243</v>
      </c>
      <c r="E102" s="199"/>
      <c r="F102" s="68">
        <v>101</v>
      </c>
      <c r="G102" s="68">
        <v>20</v>
      </c>
    </row>
    <row r="103" spans="1:7" x14ac:dyDescent="0.25">
      <c r="A103" s="198">
        <v>102</v>
      </c>
      <c r="B103" s="197">
        <v>3.5763004952523901E-2</v>
      </c>
      <c r="C103" s="199"/>
      <c r="D103" s="201" t="s">
        <v>243</v>
      </c>
      <c r="E103" s="199"/>
      <c r="F103" s="68">
        <v>102</v>
      </c>
      <c r="G103" s="68">
        <v>29</v>
      </c>
    </row>
    <row r="104" spans="1:7" x14ac:dyDescent="0.25">
      <c r="A104" s="198">
        <v>103</v>
      </c>
      <c r="B104" s="197">
        <v>2.2363448023897801E-2</v>
      </c>
      <c r="C104" s="199"/>
      <c r="D104" s="201" t="s">
        <v>243</v>
      </c>
      <c r="E104" s="199"/>
      <c r="F104" s="68">
        <v>103</v>
      </c>
      <c r="G104" s="68">
        <v>15</v>
      </c>
    </row>
    <row r="105" spans="1:7" x14ac:dyDescent="0.25">
      <c r="A105" s="198">
        <v>104</v>
      </c>
      <c r="B105" s="197">
        <v>1.2475477202437499E-2</v>
      </c>
      <c r="C105" s="199"/>
      <c r="D105" s="201" t="s">
        <v>243</v>
      </c>
      <c r="E105" s="199"/>
      <c r="F105" s="68">
        <v>104</v>
      </c>
      <c r="G105" s="68">
        <v>13</v>
      </c>
    </row>
    <row r="106" spans="1:7" x14ac:dyDescent="0.25">
      <c r="A106" s="198">
        <v>105</v>
      </c>
      <c r="B106" s="197">
        <v>9.2410907648699295E-4</v>
      </c>
      <c r="C106" s="199"/>
      <c r="D106" s="201" t="s">
        <v>243</v>
      </c>
      <c r="E106" s="199"/>
      <c r="F106" s="68">
        <v>105</v>
      </c>
      <c r="G106" s="68">
        <v>13</v>
      </c>
    </row>
    <row r="107" spans="1:7" x14ac:dyDescent="0.25">
      <c r="A107" s="198">
        <v>106</v>
      </c>
      <c r="B107" s="197">
        <v>0.27860672698164102</v>
      </c>
      <c r="C107" s="199"/>
      <c r="D107" s="201" t="s">
        <v>243</v>
      </c>
      <c r="E107" s="199"/>
      <c r="F107" s="68">
        <v>106</v>
      </c>
      <c r="G107" s="68">
        <v>23</v>
      </c>
    </row>
    <row r="108" spans="1:7" x14ac:dyDescent="0.25">
      <c r="A108" s="198">
        <v>107</v>
      </c>
      <c r="B108" s="197">
        <v>0.101947883513569</v>
      </c>
      <c r="C108" s="199"/>
      <c r="D108" s="201" t="s">
        <v>243</v>
      </c>
      <c r="E108" s="199"/>
      <c r="F108" s="68">
        <v>107</v>
      </c>
      <c r="G108" s="68">
        <v>13</v>
      </c>
    </row>
    <row r="109" spans="1:7" x14ac:dyDescent="0.25">
      <c r="A109" s="198">
        <v>108</v>
      </c>
      <c r="B109" s="197">
        <v>0.198384160495537</v>
      </c>
      <c r="C109" s="199"/>
      <c r="D109" s="201" t="s">
        <v>243</v>
      </c>
      <c r="E109" s="199"/>
      <c r="F109" s="68">
        <v>108</v>
      </c>
      <c r="G109" s="68">
        <v>15</v>
      </c>
    </row>
    <row r="110" spans="1:7" x14ac:dyDescent="0.25">
      <c r="A110" s="198">
        <v>109</v>
      </c>
      <c r="B110" s="197">
        <v>0.15621904559046601</v>
      </c>
      <c r="C110" s="199"/>
      <c r="D110" s="201" t="s">
        <v>243</v>
      </c>
      <c r="E110" s="199"/>
      <c r="F110" s="68">
        <v>109</v>
      </c>
      <c r="G110" s="68">
        <v>13</v>
      </c>
    </row>
    <row r="111" spans="1:7" x14ac:dyDescent="0.25">
      <c r="A111" s="198">
        <v>110</v>
      </c>
      <c r="B111" s="197">
        <v>0.17730916817168499</v>
      </c>
      <c r="C111" s="199"/>
      <c r="D111" s="201" t="s">
        <v>243</v>
      </c>
      <c r="E111" s="199"/>
      <c r="F111" s="68">
        <v>110</v>
      </c>
      <c r="G111" s="68">
        <v>8</v>
      </c>
    </row>
    <row r="112" spans="1:7" x14ac:dyDescent="0.25">
      <c r="A112" s="198">
        <v>111</v>
      </c>
      <c r="B112" s="197">
        <v>0.15268058087701999</v>
      </c>
      <c r="C112" s="199"/>
      <c r="D112" s="201" t="s">
        <v>243</v>
      </c>
      <c r="E112" s="199"/>
      <c r="F112" s="68">
        <v>111</v>
      </c>
      <c r="G112" s="68">
        <v>29</v>
      </c>
    </row>
    <row r="113" spans="1:7" x14ac:dyDescent="0.25">
      <c r="A113" s="198">
        <v>112</v>
      </c>
      <c r="B113" s="197">
        <v>0.132859223092334</v>
      </c>
      <c r="C113" s="199"/>
      <c r="D113" s="201" t="s">
        <v>243</v>
      </c>
      <c r="E113" s="199"/>
      <c r="F113" s="68">
        <v>112</v>
      </c>
      <c r="G113" s="68">
        <v>11</v>
      </c>
    </row>
    <row r="114" spans="1:7" x14ac:dyDescent="0.25">
      <c r="A114" s="198">
        <v>113</v>
      </c>
      <c r="B114" s="197">
        <v>0.125179866355349</v>
      </c>
      <c r="C114" s="199"/>
      <c r="D114" s="201" t="s">
        <v>243</v>
      </c>
      <c r="E114" s="199"/>
      <c r="F114" s="68">
        <v>113</v>
      </c>
      <c r="G114" s="68">
        <v>19</v>
      </c>
    </row>
    <row r="115" spans="1:7" x14ac:dyDescent="0.25">
      <c r="A115" s="198">
        <v>114</v>
      </c>
      <c r="B115" s="197">
        <v>0.10913063138541899</v>
      </c>
      <c r="C115" s="199"/>
      <c r="D115" s="201" t="s">
        <v>243</v>
      </c>
      <c r="E115" s="199"/>
      <c r="F115" s="68">
        <v>114</v>
      </c>
      <c r="G115" s="68">
        <v>28</v>
      </c>
    </row>
    <row r="116" spans="1:7" x14ac:dyDescent="0.25">
      <c r="A116" s="198">
        <v>115</v>
      </c>
      <c r="B116" s="197">
        <v>0.13167024479094599</v>
      </c>
      <c r="C116" s="199"/>
      <c r="D116" s="201" t="s">
        <v>243</v>
      </c>
      <c r="E116" s="199"/>
      <c r="F116" s="68">
        <v>115</v>
      </c>
      <c r="G116" s="68">
        <v>23</v>
      </c>
    </row>
    <row r="117" spans="1:7" x14ac:dyDescent="0.25">
      <c r="A117" s="198">
        <v>116</v>
      </c>
      <c r="B117" s="197">
        <v>7.8836585033364104E-2</v>
      </c>
      <c r="C117" s="199"/>
      <c r="D117" s="201" t="s">
        <v>243</v>
      </c>
      <c r="E117" s="199"/>
      <c r="F117" s="68">
        <v>116</v>
      </c>
      <c r="G117" s="68">
        <v>8</v>
      </c>
    </row>
    <row r="118" spans="1:7" x14ac:dyDescent="0.25">
      <c r="A118" s="198">
        <v>117</v>
      </c>
      <c r="B118" s="197">
        <v>-7.0935222328168804E-2</v>
      </c>
      <c r="C118" s="199"/>
      <c r="D118" s="201" t="s">
        <v>243</v>
      </c>
      <c r="E118" s="199"/>
      <c r="F118" s="68">
        <v>117</v>
      </c>
      <c r="G118" s="68">
        <v>27</v>
      </c>
    </row>
    <row r="119" spans="1:7" x14ac:dyDescent="0.25">
      <c r="A119" s="198">
        <v>118</v>
      </c>
      <c r="B119" s="197">
        <v>-8.1822798153721399E-2</v>
      </c>
      <c r="C119" s="199"/>
      <c r="D119" s="201" t="s">
        <v>243</v>
      </c>
      <c r="E119" s="199"/>
      <c r="F119" s="68">
        <v>118</v>
      </c>
      <c r="G119" s="68">
        <v>24</v>
      </c>
    </row>
    <row r="120" spans="1:7" x14ac:dyDescent="0.25">
      <c r="A120" s="198">
        <v>119</v>
      </c>
      <c r="B120" s="197">
        <v>8.4255492579793003E-3</v>
      </c>
      <c r="C120" s="199"/>
      <c r="D120" s="201" t="s">
        <v>243</v>
      </c>
      <c r="E120" s="199"/>
      <c r="F120" s="68">
        <v>119</v>
      </c>
      <c r="G120" s="68">
        <v>14</v>
      </c>
    </row>
    <row r="121" spans="1:7" x14ac:dyDescent="0.25">
      <c r="A121" s="198">
        <v>120</v>
      </c>
      <c r="B121" s="197">
        <v>-5.5316020048837698E-2</v>
      </c>
      <c r="C121" s="199"/>
      <c r="D121" s="201" t="s">
        <v>243</v>
      </c>
      <c r="E121" s="199"/>
      <c r="F121" s="68">
        <v>120</v>
      </c>
      <c r="G121" s="68">
        <v>48</v>
      </c>
    </row>
    <row r="122" spans="1:7" x14ac:dyDescent="0.25">
      <c r="A122" s="198">
        <v>121</v>
      </c>
      <c r="B122" s="197">
        <v>-0.103240798254487</v>
      </c>
      <c r="C122" s="199"/>
      <c r="D122" s="201" t="s">
        <v>243</v>
      </c>
      <c r="E122" s="199"/>
      <c r="F122" s="68">
        <v>121</v>
      </c>
      <c r="G122" s="68">
        <v>7</v>
      </c>
    </row>
    <row r="123" spans="1:7" x14ac:dyDescent="0.25">
      <c r="A123" s="198">
        <v>122</v>
      </c>
      <c r="B123" s="197">
        <v>3.4573930492044401E-2</v>
      </c>
      <c r="C123" s="199"/>
      <c r="D123" s="201" t="s">
        <v>243</v>
      </c>
      <c r="E123" s="199"/>
      <c r="F123" s="68">
        <v>122</v>
      </c>
      <c r="G123" s="68">
        <v>17</v>
      </c>
    </row>
    <row r="124" spans="1:7" x14ac:dyDescent="0.25">
      <c r="A124" s="198">
        <v>123</v>
      </c>
      <c r="B124" s="197">
        <v>1.2013203971073701E-2</v>
      </c>
      <c r="C124" s="199"/>
      <c r="D124" s="201" t="s">
        <v>243</v>
      </c>
      <c r="E124" s="199"/>
      <c r="F124" s="68">
        <v>123</v>
      </c>
      <c r="G124" s="68">
        <v>12</v>
      </c>
    </row>
    <row r="125" spans="1:7" x14ac:dyDescent="0.25">
      <c r="A125" s="198">
        <v>124</v>
      </c>
      <c r="B125" s="197">
        <v>9.6261854477460496E-2</v>
      </c>
      <c r="C125" s="199"/>
      <c r="D125" s="201" t="s">
        <v>243</v>
      </c>
      <c r="E125" s="199"/>
      <c r="F125" s="68">
        <v>124</v>
      </c>
      <c r="G125" s="68">
        <v>10</v>
      </c>
    </row>
    <row r="126" spans="1:7" x14ac:dyDescent="0.25">
      <c r="A126" s="198">
        <v>125</v>
      </c>
      <c r="B126" s="197">
        <v>0.14672483359713301</v>
      </c>
      <c r="C126" s="199"/>
      <c r="D126" s="201" t="s">
        <v>243</v>
      </c>
      <c r="E126" s="199"/>
      <c r="F126" s="68">
        <v>125</v>
      </c>
      <c r="G126" s="68">
        <v>14</v>
      </c>
    </row>
    <row r="127" spans="1:7" x14ac:dyDescent="0.25">
      <c r="A127" s="198">
        <v>126</v>
      </c>
      <c r="B127" s="197">
        <v>9.7343258276837597E-4</v>
      </c>
      <c r="C127" s="199"/>
      <c r="D127" s="201" t="s">
        <v>243</v>
      </c>
      <c r="E127" s="199"/>
      <c r="F127" s="68">
        <v>126</v>
      </c>
      <c r="G127" s="68">
        <v>15</v>
      </c>
    </row>
    <row r="128" spans="1:7" x14ac:dyDescent="0.25">
      <c r="A128" s="198">
        <v>127</v>
      </c>
      <c r="B128" s="197">
        <v>9.5850100091804502E-2</v>
      </c>
      <c r="C128" s="199"/>
      <c r="D128" s="201" t="s">
        <v>243</v>
      </c>
      <c r="E128" s="199"/>
      <c r="F128" s="68">
        <v>127</v>
      </c>
      <c r="G128" s="68">
        <v>10</v>
      </c>
    </row>
    <row r="129" spans="1:7" x14ac:dyDescent="0.25">
      <c r="A129" s="198">
        <v>128</v>
      </c>
      <c r="B129" s="197">
        <v>6.2067895853780197E-2</v>
      </c>
      <c r="C129" s="199"/>
      <c r="D129" s="201" t="s">
        <v>243</v>
      </c>
      <c r="E129" s="199"/>
      <c r="F129" s="68">
        <v>128</v>
      </c>
      <c r="G129" s="68">
        <v>16</v>
      </c>
    </row>
    <row r="130" spans="1:7" x14ac:dyDescent="0.25">
      <c r="A130" s="198">
        <v>129</v>
      </c>
      <c r="B130" s="197">
        <v>0.14375162845549799</v>
      </c>
      <c r="C130" s="199"/>
      <c r="D130" s="201" t="s">
        <v>243</v>
      </c>
      <c r="E130" s="199"/>
      <c r="F130" s="68">
        <v>129</v>
      </c>
      <c r="G130" s="68">
        <v>48</v>
      </c>
    </row>
    <row r="131" spans="1:7" x14ac:dyDescent="0.25">
      <c r="A131" s="198">
        <v>130</v>
      </c>
      <c r="B131" s="197">
        <v>2.6931477581635499E-2</v>
      </c>
      <c r="C131" s="199"/>
      <c r="D131" s="201" t="s">
        <v>243</v>
      </c>
      <c r="E131" s="199"/>
      <c r="F131" s="68">
        <v>130</v>
      </c>
      <c r="G131" s="68">
        <v>69</v>
      </c>
    </row>
    <row r="132" spans="1:7" x14ac:dyDescent="0.25">
      <c r="A132" s="198">
        <v>131</v>
      </c>
      <c r="B132" s="197">
        <v>4.7709732455427603E-2</v>
      </c>
      <c r="C132" s="199"/>
      <c r="D132" s="201" t="s">
        <v>243</v>
      </c>
      <c r="E132" s="199"/>
      <c r="F132" s="68">
        <v>131</v>
      </c>
      <c r="G132" s="68">
        <v>17</v>
      </c>
    </row>
    <row r="133" spans="1:7" x14ac:dyDescent="0.25">
      <c r="A133" s="198">
        <v>132</v>
      </c>
      <c r="B133" s="197">
        <v>0.15037221060203201</v>
      </c>
      <c r="C133" s="199"/>
      <c r="D133" s="201" t="s">
        <v>243</v>
      </c>
      <c r="E133" s="199"/>
      <c r="F133" s="68">
        <v>132</v>
      </c>
      <c r="G133" s="68">
        <v>7</v>
      </c>
    </row>
    <row r="134" spans="1:7" x14ac:dyDescent="0.25">
      <c r="A134" s="198">
        <v>133</v>
      </c>
      <c r="B134" s="197">
        <v>0.22611837433968701</v>
      </c>
      <c r="C134" s="199"/>
      <c r="D134" s="201" t="s">
        <v>243</v>
      </c>
      <c r="E134" s="199"/>
      <c r="F134" s="68">
        <v>133</v>
      </c>
      <c r="G134" s="68">
        <v>13</v>
      </c>
    </row>
    <row r="135" spans="1:7" x14ac:dyDescent="0.25">
      <c r="A135" s="198">
        <v>134</v>
      </c>
      <c r="B135" s="197">
        <v>0.156637981811317</v>
      </c>
      <c r="C135" s="199"/>
      <c r="D135" s="201" t="s">
        <v>243</v>
      </c>
      <c r="E135" s="199"/>
      <c r="F135" s="68">
        <v>134</v>
      </c>
      <c r="G135" s="68">
        <v>8</v>
      </c>
    </row>
    <row r="136" spans="1:7" x14ac:dyDescent="0.25">
      <c r="A136" s="198">
        <v>135</v>
      </c>
      <c r="B136" s="197">
        <v>8.4397452814759494E-2</v>
      </c>
      <c r="C136" s="199"/>
      <c r="D136" s="201" t="s">
        <v>243</v>
      </c>
      <c r="E136" s="199"/>
      <c r="F136" s="68">
        <v>135</v>
      </c>
      <c r="G136" s="68">
        <v>6</v>
      </c>
    </row>
    <row r="137" spans="1:7" x14ac:dyDescent="0.25">
      <c r="A137" s="198">
        <v>136</v>
      </c>
      <c r="B137" s="197">
        <v>1.3098254634695499E-2</v>
      </c>
      <c r="C137" s="199"/>
      <c r="D137" s="201" t="s">
        <v>243</v>
      </c>
      <c r="E137" s="199"/>
      <c r="F137" s="68">
        <v>136</v>
      </c>
      <c r="G137" s="68">
        <v>12</v>
      </c>
    </row>
    <row r="138" spans="1:7" x14ac:dyDescent="0.25">
      <c r="A138" s="198">
        <v>137</v>
      </c>
      <c r="B138" s="197">
        <v>-1.15717557925389E-2</v>
      </c>
      <c r="C138" s="199"/>
      <c r="D138" s="201" t="s">
        <v>243</v>
      </c>
      <c r="E138" s="199"/>
      <c r="F138" s="68">
        <v>137</v>
      </c>
      <c r="G138" s="68">
        <v>10</v>
      </c>
    </row>
    <row r="139" spans="1:7" x14ac:dyDescent="0.25">
      <c r="A139" s="198">
        <v>138</v>
      </c>
      <c r="B139" s="197">
        <v>6.9308878588158901E-3</v>
      </c>
      <c r="C139" s="199"/>
      <c r="D139" s="201" t="s">
        <v>243</v>
      </c>
      <c r="E139" s="199"/>
      <c r="F139" s="68">
        <v>138</v>
      </c>
      <c r="G139" s="68">
        <v>15</v>
      </c>
    </row>
    <row r="140" spans="1:7" x14ac:dyDescent="0.25">
      <c r="A140" s="198">
        <v>139</v>
      </c>
      <c r="B140" s="197">
        <v>-5.2088764463704501E-2</v>
      </c>
      <c r="C140" s="199"/>
      <c r="D140" s="201" t="s">
        <v>243</v>
      </c>
      <c r="E140" s="199"/>
      <c r="F140" s="68">
        <v>139</v>
      </c>
      <c r="G140" s="68">
        <v>18</v>
      </c>
    </row>
    <row r="141" spans="1:7" x14ac:dyDescent="0.25">
      <c r="A141" s="198">
        <v>140</v>
      </c>
      <c r="B141" s="197">
        <v>3.0403478513672699E-2</v>
      </c>
      <c r="C141" s="199"/>
      <c r="D141" s="201" t="s">
        <v>243</v>
      </c>
      <c r="E141" s="199"/>
      <c r="F141" s="68">
        <v>140</v>
      </c>
      <c r="G141" s="68">
        <v>13</v>
      </c>
    </row>
    <row r="142" spans="1:7" x14ac:dyDescent="0.25">
      <c r="A142" s="198">
        <v>141</v>
      </c>
      <c r="B142" s="197">
        <v>-9.7093155426095396E-2</v>
      </c>
      <c r="C142" s="199"/>
      <c r="D142" s="201" t="s">
        <v>243</v>
      </c>
      <c r="E142" s="199"/>
      <c r="F142" s="68">
        <v>141</v>
      </c>
      <c r="G142" s="68">
        <v>31</v>
      </c>
    </row>
    <row r="143" spans="1:7" x14ac:dyDescent="0.25">
      <c r="A143" s="198">
        <v>142</v>
      </c>
      <c r="B143" s="197">
        <v>7.2053252037896004E-2</v>
      </c>
      <c r="C143" s="199"/>
      <c r="D143" s="201" t="s">
        <v>243</v>
      </c>
      <c r="E143" s="199"/>
      <c r="F143" s="68">
        <v>142</v>
      </c>
      <c r="G143" s="68">
        <v>30</v>
      </c>
    </row>
    <row r="144" spans="1:7" x14ac:dyDescent="0.25">
      <c r="A144" s="198">
        <v>143</v>
      </c>
      <c r="B144" s="197">
        <v>0.110813344551369</v>
      </c>
      <c r="C144" s="199"/>
      <c r="D144" s="201" t="s">
        <v>243</v>
      </c>
      <c r="E144" s="199"/>
      <c r="F144" s="68">
        <v>143</v>
      </c>
      <c r="G144" s="68">
        <v>29</v>
      </c>
    </row>
    <row r="145" spans="1:7" x14ac:dyDescent="0.25">
      <c r="A145" s="198">
        <v>144</v>
      </c>
      <c r="B145" s="197">
        <v>0.222760049535557</v>
      </c>
      <c r="C145" s="199"/>
      <c r="D145" s="201" t="s">
        <v>243</v>
      </c>
      <c r="E145" s="199"/>
      <c r="F145" s="68">
        <v>144</v>
      </c>
      <c r="G145" s="68">
        <v>91</v>
      </c>
    </row>
    <row r="146" spans="1:7" x14ac:dyDescent="0.25">
      <c r="A146" s="198">
        <v>145</v>
      </c>
      <c r="B146" s="197">
        <v>6.27769848951195E-2</v>
      </c>
      <c r="C146" s="199"/>
      <c r="D146" s="201" t="s">
        <v>243</v>
      </c>
      <c r="E146" s="199"/>
      <c r="F146" s="68">
        <v>145</v>
      </c>
      <c r="G146" s="68">
        <v>64</v>
      </c>
    </row>
    <row r="147" spans="1:7" x14ac:dyDescent="0.25">
      <c r="A147" s="198">
        <v>146</v>
      </c>
      <c r="B147" s="197">
        <v>6.2891697932222199E-2</v>
      </c>
      <c r="C147" s="199"/>
      <c r="D147" s="201" t="s">
        <v>243</v>
      </c>
      <c r="E147" s="199"/>
      <c r="F147" s="68">
        <v>146</v>
      </c>
      <c r="G147" s="68">
        <v>15</v>
      </c>
    </row>
    <row r="148" spans="1:7" x14ac:dyDescent="0.25">
      <c r="A148" s="198">
        <v>147</v>
      </c>
      <c r="B148" s="197">
        <v>3.5961495389130002E-2</v>
      </c>
      <c r="C148" s="199"/>
      <c r="D148" s="201" t="s">
        <v>243</v>
      </c>
      <c r="E148" s="199"/>
      <c r="F148" s="68">
        <v>147</v>
      </c>
      <c r="G148" s="68">
        <v>9</v>
      </c>
    </row>
    <row r="149" spans="1:7" x14ac:dyDescent="0.25">
      <c r="A149" s="198">
        <v>148</v>
      </c>
      <c r="B149" s="197">
        <v>2.07927083169877E-2</v>
      </c>
      <c r="C149" s="199"/>
      <c r="D149" s="201" t="s">
        <v>243</v>
      </c>
      <c r="E149" s="199"/>
      <c r="F149" s="68">
        <v>148</v>
      </c>
      <c r="G149" s="68">
        <v>18</v>
      </c>
    </row>
    <row r="150" spans="1:7" x14ac:dyDescent="0.25">
      <c r="A150" s="198">
        <v>149</v>
      </c>
      <c r="B150" s="197">
        <v>-8.7153086437512406E-2</v>
      </c>
      <c r="C150" s="199"/>
      <c r="D150" s="201" t="s">
        <v>243</v>
      </c>
      <c r="E150" s="199"/>
      <c r="F150" s="68">
        <v>149</v>
      </c>
      <c r="G150" s="68">
        <v>83</v>
      </c>
    </row>
    <row r="151" spans="1:7" x14ac:dyDescent="0.25">
      <c r="A151" s="198">
        <v>150</v>
      </c>
      <c r="B151" s="197">
        <v>-3.2441621650045098E-2</v>
      </c>
      <c r="C151" s="199"/>
      <c r="D151" s="201" t="s">
        <v>243</v>
      </c>
      <c r="E151" s="199"/>
      <c r="F151" s="68">
        <v>150</v>
      </c>
      <c r="G151" s="68">
        <v>10</v>
      </c>
    </row>
    <row r="152" spans="1:7" x14ac:dyDescent="0.25">
      <c r="A152" s="198">
        <v>151</v>
      </c>
      <c r="B152" s="197">
        <v>-0.12370018987138701</v>
      </c>
      <c r="C152" s="199"/>
      <c r="D152" s="201" t="s">
        <v>243</v>
      </c>
      <c r="E152" s="199"/>
      <c r="F152" s="68">
        <v>151</v>
      </c>
      <c r="G152" s="68">
        <v>10</v>
      </c>
    </row>
    <row r="153" spans="1:7" x14ac:dyDescent="0.25">
      <c r="A153" s="198">
        <v>152</v>
      </c>
      <c r="B153" s="197">
        <v>8.6216434856978594E-2</v>
      </c>
      <c r="C153" s="199"/>
      <c r="D153" s="201" t="s">
        <v>243</v>
      </c>
      <c r="E153" s="199"/>
      <c r="F153" s="68">
        <v>152</v>
      </c>
      <c r="G153" s="68">
        <v>33</v>
      </c>
    </row>
    <row r="154" spans="1:7" x14ac:dyDescent="0.25">
      <c r="A154" s="198">
        <v>153</v>
      </c>
      <c r="B154" s="197">
        <v>8.7790411522374705E-3</v>
      </c>
      <c r="C154" s="199"/>
      <c r="D154" s="201" t="s">
        <v>243</v>
      </c>
      <c r="E154" s="199"/>
      <c r="F154" s="68">
        <v>153</v>
      </c>
      <c r="G154" s="68">
        <v>15</v>
      </c>
    </row>
    <row r="155" spans="1:7" x14ac:dyDescent="0.25">
      <c r="A155" s="198">
        <v>154</v>
      </c>
      <c r="B155" s="197">
        <v>-8.9502684479906502E-2</v>
      </c>
      <c r="C155" s="199"/>
      <c r="D155" s="201" t="s">
        <v>243</v>
      </c>
      <c r="E155" s="199"/>
      <c r="F155" s="68">
        <v>154</v>
      </c>
      <c r="G155" s="68">
        <v>15</v>
      </c>
    </row>
    <row r="156" spans="1:7" x14ac:dyDescent="0.25">
      <c r="A156" s="198">
        <v>155</v>
      </c>
      <c r="B156" s="197">
        <v>3.14121480519979E-2</v>
      </c>
      <c r="C156" s="199"/>
      <c r="D156" s="201" t="s">
        <v>243</v>
      </c>
      <c r="E156" s="199"/>
      <c r="F156" s="68">
        <v>155</v>
      </c>
      <c r="G156" s="68">
        <v>51</v>
      </c>
    </row>
    <row r="157" spans="1:7" x14ac:dyDescent="0.25">
      <c r="A157" s="198">
        <v>156</v>
      </c>
      <c r="B157" s="197">
        <v>7.8006747652006004E-3</v>
      </c>
      <c r="C157" s="199"/>
      <c r="D157" s="201" t="s">
        <v>243</v>
      </c>
      <c r="E157" s="199"/>
      <c r="F157" s="68">
        <v>156</v>
      </c>
      <c r="G157" s="68">
        <v>2</v>
      </c>
    </row>
    <row r="158" spans="1:7" x14ac:dyDescent="0.25">
      <c r="A158" s="198">
        <v>157</v>
      </c>
      <c r="B158" s="197">
        <v>-7.8006747652006004E-3</v>
      </c>
      <c r="C158" s="199"/>
      <c r="D158" s="201" t="s">
        <v>243</v>
      </c>
      <c r="E158" s="199"/>
      <c r="F158" s="68">
        <v>157</v>
      </c>
      <c r="G158" s="68">
        <v>42</v>
      </c>
    </row>
    <row r="159" spans="1:7" x14ac:dyDescent="0.25">
      <c r="A159" s="198">
        <v>158</v>
      </c>
      <c r="B159" s="197">
        <v>-4.0565289999922698E-3</v>
      </c>
      <c r="C159" s="199"/>
      <c r="D159" s="201" t="s">
        <v>243</v>
      </c>
      <c r="E159" s="199"/>
      <c r="F159" s="68">
        <v>158</v>
      </c>
      <c r="G159" s="68">
        <v>40</v>
      </c>
    </row>
    <row r="160" spans="1:7" x14ac:dyDescent="0.25">
      <c r="A160" s="198">
        <v>159</v>
      </c>
      <c r="B160" s="197">
        <v>-4.1946055000626502E-2</v>
      </c>
      <c r="C160" s="199"/>
      <c r="D160" s="201" t="s">
        <v>243</v>
      </c>
      <c r="E160" s="199"/>
      <c r="F160" s="68">
        <v>159</v>
      </c>
      <c r="G160" s="68">
        <v>39</v>
      </c>
    </row>
    <row r="161" spans="1:7" x14ac:dyDescent="0.25">
      <c r="A161" s="198">
        <v>160</v>
      </c>
      <c r="B161" s="197">
        <v>-4.69046883472947E-2</v>
      </c>
      <c r="C161" s="199"/>
      <c r="D161" s="201" t="s">
        <v>243</v>
      </c>
      <c r="E161" s="199"/>
      <c r="F161" s="68">
        <v>160</v>
      </c>
      <c r="G161" s="68">
        <v>26</v>
      </c>
    </row>
    <row r="162" spans="1:7" x14ac:dyDescent="0.25">
      <c r="A162" s="198">
        <v>161</v>
      </c>
      <c r="B162" s="197">
        <v>-4.8817758288645999E-2</v>
      </c>
      <c r="C162" s="199"/>
      <c r="D162" s="201" t="s">
        <v>243</v>
      </c>
      <c r="E162" s="199"/>
      <c r="F162" s="68">
        <v>161</v>
      </c>
      <c r="G162" s="68">
        <v>21</v>
      </c>
    </row>
    <row r="163" spans="1:7" x14ac:dyDescent="0.25">
      <c r="A163" s="198">
        <v>162</v>
      </c>
      <c r="B163" s="197">
        <v>4.82526261145303E-3</v>
      </c>
      <c r="C163" s="199"/>
      <c r="D163" s="201" t="s">
        <v>243</v>
      </c>
      <c r="E163" s="199"/>
      <c r="F163" s="68">
        <v>162</v>
      </c>
      <c r="G163" s="68">
        <v>20</v>
      </c>
    </row>
    <row r="164" spans="1:7" x14ac:dyDescent="0.25">
      <c r="A164" s="198">
        <v>163</v>
      </c>
      <c r="B164" s="197">
        <v>-5.1230586007230697E-2</v>
      </c>
      <c r="C164" s="199"/>
      <c r="D164" s="201" t="s">
        <v>243</v>
      </c>
      <c r="E164" s="199"/>
      <c r="F164" s="68">
        <v>163</v>
      </c>
      <c r="G164" s="68">
        <v>7</v>
      </c>
    </row>
    <row r="165" spans="1:7" x14ac:dyDescent="0.25">
      <c r="A165" s="198">
        <v>164</v>
      </c>
      <c r="B165" s="197">
        <v>-0.11744845030025899</v>
      </c>
      <c r="C165" s="199"/>
      <c r="D165" s="201" t="s">
        <v>243</v>
      </c>
      <c r="E165" s="199"/>
      <c r="F165" s="68">
        <v>164</v>
      </c>
      <c r="G165" s="68">
        <v>17</v>
      </c>
    </row>
    <row r="166" spans="1:7" x14ac:dyDescent="0.25">
      <c r="A166" s="198">
        <v>165</v>
      </c>
      <c r="B166" s="197">
        <v>-9.2666920629528401E-2</v>
      </c>
      <c r="C166" s="199"/>
      <c r="D166" s="201" t="s">
        <v>243</v>
      </c>
      <c r="E166" s="199"/>
      <c r="F166" s="68">
        <v>165</v>
      </c>
      <c r="G166" s="68">
        <v>5</v>
      </c>
    </row>
    <row r="167" spans="1:7" x14ac:dyDescent="0.25">
      <c r="A167" s="198">
        <v>166</v>
      </c>
      <c r="B167" s="197">
        <v>-0.16387109447049</v>
      </c>
      <c r="C167" s="199"/>
      <c r="D167" s="201" t="s">
        <v>243</v>
      </c>
      <c r="E167" s="199"/>
      <c r="F167" s="68">
        <v>166</v>
      </c>
      <c r="G167" s="68">
        <v>16</v>
      </c>
    </row>
    <row r="168" spans="1:7" x14ac:dyDescent="0.25">
      <c r="A168" s="198">
        <v>167</v>
      </c>
      <c r="B168" s="197">
        <v>7.7446052929753097E-4</v>
      </c>
      <c r="C168" s="199"/>
      <c r="D168" s="201" t="s">
        <v>243</v>
      </c>
      <c r="E168" s="199"/>
      <c r="F168" s="68">
        <v>167</v>
      </c>
      <c r="G168" s="68">
        <v>31</v>
      </c>
    </row>
    <row r="169" spans="1:7" x14ac:dyDescent="0.25">
      <c r="A169" s="198">
        <v>168</v>
      </c>
      <c r="B169" s="197">
        <v>-5.1399669661407202E-2</v>
      </c>
      <c r="C169" s="199"/>
      <c r="D169" s="201" t="s">
        <v>243</v>
      </c>
      <c r="E169" s="199"/>
      <c r="F169" s="68">
        <v>168</v>
      </c>
      <c r="G169" s="68">
        <v>10</v>
      </c>
    </row>
    <row r="170" spans="1:7" x14ac:dyDescent="0.25">
      <c r="A170" s="198">
        <v>169</v>
      </c>
      <c r="B170" s="197">
        <v>-0.14293050250700401</v>
      </c>
      <c r="C170" s="199"/>
      <c r="D170" s="201" t="s">
        <v>243</v>
      </c>
      <c r="E170" s="199"/>
      <c r="F170" s="68">
        <v>169</v>
      </c>
      <c r="G170" s="68">
        <v>11</v>
      </c>
    </row>
    <row r="171" spans="1:7" x14ac:dyDescent="0.25">
      <c r="A171" s="198">
        <v>170</v>
      </c>
      <c r="B171" s="197">
        <v>-1.4969809829521801E-2</v>
      </c>
      <c r="C171" s="199"/>
      <c r="D171" s="201" t="s">
        <v>243</v>
      </c>
      <c r="E171" s="199"/>
      <c r="F171" s="68">
        <v>170</v>
      </c>
      <c r="G171" s="68">
        <v>12</v>
      </c>
    </row>
    <row r="172" spans="1:7" x14ac:dyDescent="0.25">
      <c r="A172" s="198">
        <v>171</v>
      </c>
      <c r="B172" s="197">
        <v>-2.3021360186658998E-2</v>
      </c>
      <c r="C172" s="199"/>
      <c r="D172" s="201" t="s">
        <v>243</v>
      </c>
      <c r="E172" s="199"/>
      <c r="F172" s="68">
        <v>171</v>
      </c>
      <c r="G172" s="68">
        <v>14</v>
      </c>
    </row>
    <row r="173" spans="1:7" x14ac:dyDescent="0.25">
      <c r="A173" s="198">
        <v>172</v>
      </c>
      <c r="B173" s="197">
        <v>-2.46968618783577E-2</v>
      </c>
      <c r="C173" s="199"/>
      <c r="D173" s="201" t="s">
        <v>243</v>
      </c>
      <c r="E173" s="199"/>
      <c r="F173" s="68">
        <v>172</v>
      </c>
      <c r="G173" s="68">
        <v>16</v>
      </c>
    </row>
    <row r="174" spans="1:7" x14ac:dyDescent="0.25">
      <c r="A174" s="198">
        <v>173</v>
      </c>
      <c r="B174" s="197">
        <v>-5.0476440162829497E-2</v>
      </c>
      <c r="C174" s="199"/>
      <c r="D174" s="201" t="s">
        <v>243</v>
      </c>
      <c r="E174" s="199"/>
      <c r="F174" s="68">
        <v>173</v>
      </c>
      <c r="G174" s="68">
        <v>17</v>
      </c>
    </row>
    <row r="175" spans="1:7" x14ac:dyDescent="0.25">
      <c r="A175" s="198">
        <v>174</v>
      </c>
      <c r="B175" s="197">
        <v>-6.9303180258904803E-3</v>
      </c>
      <c r="C175" s="199"/>
      <c r="D175" s="201" t="s">
        <v>243</v>
      </c>
      <c r="E175" s="199"/>
      <c r="F175" s="68">
        <v>174</v>
      </c>
      <c r="G175" s="68">
        <v>35</v>
      </c>
    </row>
    <row r="176" spans="1:7" x14ac:dyDescent="0.25">
      <c r="A176" s="198">
        <v>175</v>
      </c>
      <c r="B176" s="197">
        <v>0.116312519728327</v>
      </c>
      <c r="C176" s="199"/>
      <c r="D176" s="201" t="s">
        <v>243</v>
      </c>
      <c r="E176" s="199"/>
      <c r="F176" s="68">
        <v>175</v>
      </c>
      <c r="G176" s="68">
        <v>27</v>
      </c>
    </row>
    <row r="177" spans="1:7" x14ac:dyDescent="0.25">
      <c r="A177" s="198">
        <v>176</v>
      </c>
      <c r="B177" s="197">
        <v>0.35040332893445902</v>
      </c>
      <c r="C177" s="199"/>
      <c r="D177" s="201" t="s">
        <v>243</v>
      </c>
      <c r="E177" s="199"/>
      <c r="F177" s="68">
        <v>176</v>
      </c>
      <c r="G177" s="68">
        <v>36</v>
      </c>
    </row>
    <row r="178" spans="1:7" x14ac:dyDescent="0.25">
      <c r="A178" s="198">
        <v>177</v>
      </c>
      <c r="B178" s="197">
        <v>-0.103818587470804</v>
      </c>
      <c r="C178" s="199"/>
      <c r="D178" s="201" t="s">
        <v>243</v>
      </c>
      <c r="E178" s="199"/>
      <c r="F178" s="68">
        <v>177</v>
      </c>
      <c r="G178" s="68">
        <v>19</v>
      </c>
    </row>
    <row r="179" spans="1:7" x14ac:dyDescent="0.25">
      <c r="A179" s="198">
        <v>178</v>
      </c>
      <c r="B179" s="197">
        <v>-3.0290761746104101E-2</v>
      </c>
      <c r="C179" s="199"/>
      <c r="D179" s="201" t="s">
        <v>243</v>
      </c>
      <c r="E179" s="199"/>
      <c r="F179" s="68">
        <v>178</v>
      </c>
      <c r="G179" s="68">
        <v>8</v>
      </c>
    </row>
    <row r="180" spans="1:7" x14ac:dyDescent="0.25">
      <c r="A180" s="198">
        <v>179</v>
      </c>
      <c r="B180" s="197">
        <v>-9.1921185736192207E-2</v>
      </c>
      <c r="C180" s="199"/>
      <c r="D180" s="201" t="s">
        <v>243</v>
      </c>
      <c r="E180" s="199"/>
      <c r="F180" s="68">
        <v>179</v>
      </c>
      <c r="G180" s="68">
        <v>13</v>
      </c>
    </row>
    <row r="181" spans="1:7" x14ac:dyDescent="0.25">
      <c r="A181" s="198">
        <v>180</v>
      </c>
      <c r="B181" s="197">
        <v>-0.13993464064397901</v>
      </c>
      <c r="C181" s="199"/>
      <c r="D181" s="201" t="s">
        <v>243</v>
      </c>
      <c r="E181" s="199"/>
      <c r="F181" s="68">
        <v>180</v>
      </c>
      <c r="G181" s="68">
        <v>37</v>
      </c>
    </row>
    <row r="182" spans="1:7" x14ac:dyDescent="0.25">
      <c r="A182" s="198">
        <v>181</v>
      </c>
      <c r="B182" s="197">
        <v>-3.8829566276124598E-2</v>
      </c>
      <c r="C182" s="199"/>
      <c r="D182" s="201" t="s">
        <v>243</v>
      </c>
      <c r="E182" s="199"/>
      <c r="F182" s="68">
        <v>181</v>
      </c>
      <c r="G182" s="68">
        <v>41</v>
      </c>
    </row>
    <row r="183" spans="1:7" x14ac:dyDescent="0.25">
      <c r="A183" s="198">
        <v>182</v>
      </c>
      <c r="B183" s="197">
        <v>-0.354289402652258</v>
      </c>
      <c r="C183" s="199"/>
      <c r="D183" s="201" t="s">
        <v>243</v>
      </c>
      <c r="E183" s="199"/>
      <c r="F183" s="68">
        <v>182</v>
      </c>
      <c r="G183" s="68">
        <v>28</v>
      </c>
    </row>
    <row r="184" spans="1:7" x14ac:dyDescent="0.25">
      <c r="A184" s="198">
        <v>183</v>
      </c>
      <c r="B184" s="197">
        <v>7.7785111712090599E-2</v>
      </c>
      <c r="C184" s="199"/>
      <c r="D184" s="201" t="s">
        <v>243</v>
      </c>
      <c r="E184" s="199"/>
      <c r="F184" s="68">
        <v>183</v>
      </c>
      <c r="G184" s="68">
        <v>13</v>
      </c>
    </row>
    <row r="185" spans="1:7" x14ac:dyDescent="0.25">
      <c r="A185" s="198">
        <v>184</v>
      </c>
      <c r="B185" s="197">
        <v>0.110543715980237</v>
      </c>
      <c r="C185" s="199"/>
      <c r="D185" s="201" t="s">
        <v>243</v>
      </c>
      <c r="E185" s="199"/>
      <c r="F185" s="68">
        <v>184</v>
      </c>
      <c r="G185" s="68">
        <v>15</v>
      </c>
    </row>
    <row r="186" spans="1:7" x14ac:dyDescent="0.25">
      <c r="A186" s="198">
        <v>185</v>
      </c>
      <c r="B186" s="197">
        <v>0.20898163330982</v>
      </c>
      <c r="C186" s="199"/>
      <c r="D186" s="201" t="s">
        <v>243</v>
      </c>
      <c r="E186" s="199"/>
      <c r="F186" s="68">
        <v>185</v>
      </c>
      <c r="G186" s="68">
        <v>10</v>
      </c>
    </row>
    <row r="187" spans="1:7" x14ac:dyDescent="0.25">
      <c r="A187" s="198">
        <v>186</v>
      </c>
      <c r="B187" s="197">
        <v>0.121292532672152</v>
      </c>
      <c r="C187" s="199"/>
      <c r="D187" s="201" t="s">
        <v>243</v>
      </c>
      <c r="E187" s="199"/>
      <c r="F187" s="68">
        <v>186</v>
      </c>
      <c r="G187" s="68">
        <v>12</v>
      </c>
    </row>
    <row r="188" spans="1:7" x14ac:dyDescent="0.25">
      <c r="A188" s="198">
        <v>187</v>
      </c>
      <c r="B188" s="197">
        <v>0.31644812568147901</v>
      </c>
      <c r="C188" s="199"/>
      <c r="D188" s="201" t="s">
        <v>243</v>
      </c>
      <c r="E188" s="199"/>
      <c r="F188" s="68">
        <v>187</v>
      </c>
      <c r="G188" s="68">
        <v>40</v>
      </c>
    </row>
    <row r="189" spans="1:7" x14ac:dyDescent="0.25">
      <c r="A189" s="198">
        <v>188</v>
      </c>
      <c r="B189" s="197">
        <v>0.29895295622684298</v>
      </c>
      <c r="C189" s="199"/>
      <c r="D189" s="201" t="s">
        <v>243</v>
      </c>
      <c r="E189" s="199"/>
      <c r="F189" s="68">
        <v>188</v>
      </c>
      <c r="G189" s="68">
        <v>14</v>
      </c>
    </row>
    <row r="190" spans="1:7" x14ac:dyDescent="0.25">
      <c r="A190" s="198">
        <v>189</v>
      </c>
      <c r="B190" s="197">
        <v>0.16473647232664099</v>
      </c>
      <c r="C190" s="199"/>
      <c r="D190" s="201" t="s">
        <v>243</v>
      </c>
      <c r="E190" s="199"/>
      <c r="F190" s="68">
        <v>189</v>
      </c>
      <c r="G190" s="68">
        <v>22</v>
      </c>
    </row>
    <row r="191" spans="1:7" x14ac:dyDescent="0.25">
      <c r="A191" s="198">
        <v>190</v>
      </c>
      <c r="B191" s="197">
        <v>-1.04218809815614</v>
      </c>
      <c r="C191" s="199"/>
      <c r="D191" s="201" t="s">
        <v>243</v>
      </c>
      <c r="E191" s="199"/>
      <c r="F191" s="68">
        <v>190</v>
      </c>
      <c r="G191" s="68">
        <v>34</v>
      </c>
    </row>
    <row r="192" spans="1:7" x14ac:dyDescent="0.25">
      <c r="A192" s="198">
        <v>191</v>
      </c>
      <c r="B192" s="197">
        <v>0</v>
      </c>
      <c r="C192" s="199"/>
      <c r="D192" s="199" t="s">
        <v>244</v>
      </c>
      <c r="E192" s="199"/>
      <c r="F192" s="68">
        <v>191</v>
      </c>
      <c r="G192" s="68">
        <v>11</v>
      </c>
    </row>
    <row r="193" spans="1:7" x14ac:dyDescent="0.25">
      <c r="A193" s="198">
        <v>192</v>
      </c>
      <c r="B193" s="197">
        <v>-1.65470616647116E-2</v>
      </c>
      <c r="C193" s="199"/>
      <c r="D193" s="201" t="s">
        <v>243</v>
      </c>
      <c r="E193" s="199"/>
      <c r="F193" s="68">
        <v>192</v>
      </c>
      <c r="G193" s="68">
        <v>40</v>
      </c>
    </row>
    <row r="194" spans="1:7" x14ac:dyDescent="0.25">
      <c r="A194" s="198">
        <v>193</v>
      </c>
      <c r="B194" s="197">
        <v>-0.17731894954546401</v>
      </c>
      <c r="C194" s="199"/>
      <c r="D194" s="201" t="s">
        <v>243</v>
      </c>
      <c r="E194" s="199"/>
      <c r="F194" s="68">
        <v>193</v>
      </c>
      <c r="G194" s="68">
        <v>13</v>
      </c>
    </row>
    <row r="195" spans="1:7" x14ac:dyDescent="0.25">
      <c r="A195" s="198">
        <v>194</v>
      </c>
      <c r="B195" s="197">
        <v>-0.194559812688578</v>
      </c>
      <c r="C195" s="199"/>
      <c r="D195" s="201" t="s">
        <v>243</v>
      </c>
      <c r="E195" s="199"/>
      <c r="F195" s="68">
        <v>194</v>
      </c>
      <c r="G195" s="68">
        <v>19</v>
      </c>
    </row>
    <row r="196" spans="1:7" x14ac:dyDescent="0.25">
      <c r="A196" s="198">
        <v>195</v>
      </c>
      <c r="B196" s="197">
        <v>-0.20365976270163</v>
      </c>
      <c r="C196" s="199"/>
      <c r="D196" s="201" t="s">
        <v>243</v>
      </c>
      <c r="E196" s="199"/>
      <c r="F196" s="68">
        <v>195</v>
      </c>
      <c r="G196" s="68">
        <v>15</v>
      </c>
    </row>
    <row r="197" spans="1:7" x14ac:dyDescent="0.25">
      <c r="A197" s="198">
        <v>196</v>
      </c>
      <c r="B197" s="197">
        <v>-0.351678463445325</v>
      </c>
      <c r="C197" s="199"/>
      <c r="D197" s="201" t="s">
        <v>243</v>
      </c>
      <c r="E197" s="199"/>
      <c r="F197" s="68">
        <v>196</v>
      </c>
      <c r="G197" s="68">
        <v>13</v>
      </c>
    </row>
    <row r="198" spans="1:7" x14ac:dyDescent="0.25">
      <c r="A198" s="198">
        <v>197</v>
      </c>
      <c r="B198" s="197">
        <v>-0.144212660735271</v>
      </c>
      <c r="C198" s="199"/>
      <c r="D198" s="201" t="s">
        <v>243</v>
      </c>
      <c r="E198" s="199"/>
      <c r="F198" s="68">
        <v>197</v>
      </c>
      <c r="G198" s="68">
        <v>32</v>
      </c>
    </row>
    <row r="199" spans="1:7" x14ac:dyDescent="0.25">
      <c r="A199" s="198">
        <v>198</v>
      </c>
      <c r="B199" s="197">
        <v>-0.299412773525223</v>
      </c>
      <c r="C199" s="199"/>
      <c r="D199" s="201" t="s">
        <v>243</v>
      </c>
      <c r="E199" s="199"/>
      <c r="F199" s="68">
        <v>198</v>
      </c>
      <c r="G199" s="68">
        <v>11</v>
      </c>
    </row>
    <row r="200" spans="1:7" x14ac:dyDescent="0.25">
      <c r="A200" s="198">
        <v>199</v>
      </c>
      <c r="B200" s="197">
        <v>-0.56050783964707995</v>
      </c>
      <c r="C200" s="199"/>
      <c r="D200" s="201" t="s">
        <v>243</v>
      </c>
      <c r="E200" s="199"/>
      <c r="F200" s="68">
        <v>199</v>
      </c>
      <c r="G200" s="68">
        <v>18</v>
      </c>
    </row>
    <row r="201" spans="1:7" x14ac:dyDescent="0.25">
      <c r="A201" s="198">
        <v>200</v>
      </c>
      <c r="B201" s="197">
        <v>-1.13853630514739</v>
      </c>
      <c r="C201" s="199"/>
      <c r="D201" s="201" t="s">
        <v>243</v>
      </c>
      <c r="E201" s="199"/>
      <c r="F201" s="68">
        <v>200</v>
      </c>
      <c r="G201" s="68">
        <v>45</v>
      </c>
    </row>
    <row r="202" spans="1:7" x14ac:dyDescent="0.25">
      <c r="A202" s="198">
        <v>201</v>
      </c>
      <c r="B202" s="197">
        <v>-8.8126757083372295E-2</v>
      </c>
      <c r="C202" s="199"/>
      <c r="D202" s="201" t="s">
        <v>243</v>
      </c>
      <c r="E202" s="199"/>
      <c r="F202" s="68">
        <v>201</v>
      </c>
      <c r="G202" s="68">
        <v>58</v>
      </c>
    </row>
    <row r="203" spans="1:7" x14ac:dyDescent="0.25">
      <c r="A203" s="198">
        <v>202</v>
      </c>
      <c r="B203" s="197">
        <v>-0.21055192867966099</v>
      </c>
      <c r="C203" s="199"/>
      <c r="D203" s="201" t="s">
        <v>243</v>
      </c>
      <c r="E203" s="199"/>
      <c r="F203" s="68">
        <v>202</v>
      </c>
      <c r="G203" s="68">
        <v>14</v>
      </c>
    </row>
    <row r="204" spans="1:7" x14ac:dyDescent="0.25">
      <c r="A204" s="198">
        <v>203</v>
      </c>
      <c r="B204" s="197">
        <v>-0.30369661146652699</v>
      </c>
      <c r="C204" s="199"/>
      <c r="D204" s="201" t="s">
        <v>243</v>
      </c>
      <c r="E204" s="199"/>
      <c r="F204" s="68">
        <v>203</v>
      </c>
      <c r="G204" s="68">
        <v>13</v>
      </c>
    </row>
    <row r="205" spans="1:7" x14ac:dyDescent="0.25">
      <c r="A205" s="198">
        <v>204</v>
      </c>
      <c r="B205" s="197">
        <v>-0.33981181932194299</v>
      </c>
      <c r="C205" s="199"/>
      <c r="D205" s="201" t="s">
        <v>243</v>
      </c>
      <c r="E205" s="199"/>
      <c r="F205" s="68">
        <v>204</v>
      </c>
      <c r="G205" s="68">
        <v>18</v>
      </c>
    </row>
    <row r="206" spans="1:7" x14ac:dyDescent="0.25">
      <c r="A206" s="198">
        <v>205</v>
      </c>
      <c r="B206" s="197">
        <v>-2.8741852989652601E-2</v>
      </c>
      <c r="C206" s="199"/>
      <c r="D206" s="201" t="s">
        <v>243</v>
      </c>
      <c r="E206" s="199"/>
      <c r="F206" s="68">
        <v>205</v>
      </c>
      <c r="G206" s="68">
        <v>9</v>
      </c>
    </row>
    <row r="207" spans="1:7" x14ac:dyDescent="0.25">
      <c r="A207" s="198">
        <v>206</v>
      </c>
      <c r="B207" s="197">
        <v>-6.5536910635658294E-2</v>
      </c>
      <c r="C207" s="199"/>
      <c r="D207" s="201" t="s">
        <v>243</v>
      </c>
      <c r="E207" s="199"/>
      <c r="F207" s="68">
        <v>206</v>
      </c>
      <c r="G207" s="68">
        <v>67</v>
      </c>
    </row>
    <row r="208" spans="1:7" x14ac:dyDescent="0.25">
      <c r="A208" s="198">
        <v>207</v>
      </c>
      <c r="B208" s="197">
        <v>-0.12672182805653601</v>
      </c>
      <c r="C208" s="199"/>
      <c r="D208" s="201" t="s">
        <v>243</v>
      </c>
      <c r="E208" s="199"/>
      <c r="F208" s="68">
        <v>207</v>
      </c>
      <c r="G208" s="68">
        <v>7</v>
      </c>
    </row>
    <row r="209" spans="1:7" x14ac:dyDescent="0.25">
      <c r="A209" s="198">
        <v>208</v>
      </c>
      <c r="B209" s="197">
        <v>-0.12240982663321499</v>
      </c>
      <c r="C209" s="199"/>
      <c r="D209" s="201" t="s">
        <v>243</v>
      </c>
      <c r="E209" s="199"/>
      <c r="F209" s="68">
        <v>208</v>
      </c>
      <c r="G209" s="68">
        <v>13</v>
      </c>
    </row>
    <row r="210" spans="1:7" x14ac:dyDescent="0.25">
      <c r="A210" s="198">
        <v>209</v>
      </c>
      <c r="B210" s="197">
        <v>-0.118914883582605</v>
      </c>
      <c r="C210" s="199"/>
      <c r="D210" s="201" t="s">
        <v>243</v>
      </c>
      <c r="E210" s="199"/>
      <c r="F210" s="68">
        <v>209</v>
      </c>
      <c r="G210" s="68">
        <v>20</v>
      </c>
    </row>
    <row r="211" spans="1:7" x14ac:dyDescent="0.25">
      <c r="A211" s="198">
        <v>210</v>
      </c>
      <c r="B211" s="197">
        <v>0.11570825863607399</v>
      </c>
      <c r="C211" s="199"/>
      <c r="D211" s="201" t="s">
        <v>243</v>
      </c>
      <c r="E211" s="199"/>
      <c r="F211" s="68">
        <v>210</v>
      </c>
      <c r="G211" s="68">
        <v>10</v>
      </c>
    </row>
    <row r="212" spans="1:7" x14ac:dyDescent="0.25">
      <c r="A212" s="198">
        <v>211</v>
      </c>
      <c r="B212" s="197">
        <v>0.123795214934546</v>
      </c>
      <c r="C212" s="199"/>
      <c r="D212" s="201" t="s">
        <v>243</v>
      </c>
      <c r="E212" s="199"/>
      <c r="F212" s="68">
        <v>211</v>
      </c>
      <c r="G212" s="68">
        <v>15</v>
      </c>
    </row>
    <row r="213" spans="1:7" x14ac:dyDescent="0.25">
      <c r="A213" s="198">
        <v>212</v>
      </c>
      <c r="B213" s="197">
        <v>0.21035004742666499</v>
      </c>
      <c r="C213" s="199"/>
      <c r="D213" s="201" t="s">
        <v>243</v>
      </c>
      <c r="E213" s="199"/>
      <c r="F213" s="68">
        <v>212</v>
      </c>
      <c r="G213" s="68">
        <v>34</v>
      </c>
    </row>
    <row r="214" spans="1:7" x14ac:dyDescent="0.25">
      <c r="A214" s="198">
        <v>213</v>
      </c>
      <c r="B214" s="197">
        <v>0.78181855494377295</v>
      </c>
      <c r="C214" s="199"/>
      <c r="D214" s="201" t="s">
        <v>243</v>
      </c>
      <c r="E214" s="199"/>
      <c r="F214" s="68">
        <v>213</v>
      </c>
      <c r="G214" s="68">
        <v>21</v>
      </c>
    </row>
    <row r="215" spans="1:7" x14ac:dyDescent="0.25">
      <c r="A215" s="198">
        <v>214</v>
      </c>
      <c r="B215" s="197">
        <v>0.378084252496656</v>
      </c>
      <c r="C215" s="199"/>
      <c r="D215" s="201" t="s">
        <v>243</v>
      </c>
      <c r="E215" s="199"/>
      <c r="F215" s="68">
        <v>214</v>
      </c>
      <c r="G215" s="68">
        <v>39</v>
      </c>
    </row>
    <row r="216" spans="1:7" x14ac:dyDescent="0.25">
      <c r="A216" s="198">
        <v>215</v>
      </c>
      <c r="B216" s="197">
        <v>0.22526652436329</v>
      </c>
      <c r="C216" s="199"/>
      <c r="D216" s="201" t="s">
        <v>243</v>
      </c>
      <c r="E216" s="199"/>
      <c r="F216" s="68">
        <v>215</v>
      </c>
      <c r="G216" s="68">
        <v>35</v>
      </c>
    </row>
    <row r="217" spans="1:7" x14ac:dyDescent="0.25">
      <c r="A217" s="198">
        <v>216</v>
      </c>
      <c r="B217" s="197">
        <v>0.16971356049477701</v>
      </c>
      <c r="C217" s="199"/>
      <c r="D217" s="201" t="s">
        <v>243</v>
      </c>
      <c r="E217" s="199"/>
      <c r="F217" s="68">
        <v>216</v>
      </c>
      <c r="G217" s="68">
        <v>14</v>
      </c>
    </row>
    <row r="218" spans="1:7" x14ac:dyDescent="0.25">
      <c r="A218" s="198">
        <v>217</v>
      </c>
      <c r="B218" s="197">
        <v>0.120077403880711</v>
      </c>
      <c r="C218" s="199"/>
      <c r="D218" s="201" t="s">
        <v>243</v>
      </c>
      <c r="E218" s="199"/>
      <c r="F218" s="68">
        <v>217</v>
      </c>
      <c r="G218" s="68">
        <v>15</v>
      </c>
    </row>
    <row r="219" spans="1:7" x14ac:dyDescent="0.25">
      <c r="A219" s="198">
        <v>218</v>
      </c>
      <c r="B219" s="197">
        <v>-0.110152231903643</v>
      </c>
      <c r="C219" s="199"/>
      <c r="D219" s="201" t="s">
        <v>243</v>
      </c>
      <c r="E219" s="199"/>
      <c r="F219" s="68">
        <v>218</v>
      </c>
      <c r="G219" s="68">
        <v>9</v>
      </c>
    </row>
    <row r="220" spans="1:7" x14ac:dyDescent="0.25">
      <c r="A220" s="198">
        <v>219</v>
      </c>
      <c r="B220" s="197">
        <v>-7.38318480087755E-2</v>
      </c>
      <c r="C220" s="199"/>
      <c r="D220" s="201" t="s">
        <v>243</v>
      </c>
      <c r="E220" s="199"/>
      <c r="F220" s="68">
        <v>219</v>
      </c>
      <c r="G220" s="68">
        <v>25</v>
      </c>
    </row>
    <row r="221" spans="1:7" x14ac:dyDescent="0.25">
      <c r="A221" s="198">
        <v>220</v>
      </c>
      <c r="B221" s="197">
        <v>-9.5987764622446001E-2</v>
      </c>
      <c r="C221" s="199"/>
      <c r="D221" s="201" t="s">
        <v>243</v>
      </c>
      <c r="E221" s="199"/>
      <c r="F221" s="68">
        <v>220</v>
      </c>
      <c r="G221" s="68">
        <v>25</v>
      </c>
    </row>
    <row r="222" spans="1:7" x14ac:dyDescent="0.25">
      <c r="A222" s="198">
        <v>221</v>
      </c>
      <c r="B222" s="197">
        <v>-9.8760435034516997E-3</v>
      </c>
      <c r="C222" s="199"/>
      <c r="D222" s="201" t="s">
        <v>243</v>
      </c>
      <c r="E222" s="199"/>
      <c r="F222" s="68">
        <v>221</v>
      </c>
      <c r="G222" s="68">
        <v>30</v>
      </c>
    </row>
    <row r="223" spans="1:7" x14ac:dyDescent="0.25">
      <c r="A223" s="198">
        <v>222</v>
      </c>
      <c r="B223" s="197">
        <v>-4.5999320212238501E-2</v>
      </c>
      <c r="C223" s="199"/>
      <c r="D223" s="201" t="s">
        <v>243</v>
      </c>
      <c r="E223" s="199"/>
      <c r="F223" s="68">
        <v>222</v>
      </c>
      <c r="G223" s="68">
        <v>8</v>
      </c>
    </row>
    <row r="224" spans="1:7" x14ac:dyDescent="0.25">
      <c r="A224" s="198">
        <v>223</v>
      </c>
      <c r="B224" s="197">
        <v>-0.12152071698325</v>
      </c>
      <c r="C224" s="199"/>
      <c r="D224" s="201" t="s">
        <v>243</v>
      </c>
      <c r="E224" s="199"/>
      <c r="F224" s="68">
        <v>223</v>
      </c>
      <c r="G224" s="68">
        <v>3</v>
      </c>
    </row>
    <row r="225" spans="1:7" x14ac:dyDescent="0.25">
      <c r="A225" s="198">
        <v>224</v>
      </c>
      <c r="B225" s="197">
        <v>-4.4599884935301301E-2</v>
      </c>
      <c r="C225" s="199"/>
      <c r="D225" s="201" t="s">
        <v>243</v>
      </c>
      <c r="E225" s="199"/>
      <c r="F225" s="68">
        <v>224</v>
      </c>
      <c r="G225" s="68">
        <v>42</v>
      </c>
    </row>
    <row r="226" spans="1:7" x14ac:dyDescent="0.25">
      <c r="A226" s="198">
        <v>225</v>
      </c>
      <c r="B226" s="197">
        <v>-0.121398791191051</v>
      </c>
      <c r="C226" s="199"/>
      <c r="D226" s="201" t="s">
        <v>243</v>
      </c>
      <c r="E226" s="199"/>
      <c r="F226" s="68">
        <v>225</v>
      </c>
      <c r="G226" s="68">
        <v>34</v>
      </c>
    </row>
    <row r="227" spans="1:7" x14ac:dyDescent="0.25">
      <c r="A227" s="198">
        <v>226</v>
      </c>
      <c r="B227" s="197">
        <v>-0.134232137329482</v>
      </c>
      <c r="C227" s="199"/>
      <c r="D227" s="201" t="s">
        <v>243</v>
      </c>
      <c r="E227" s="199"/>
      <c r="F227" s="68">
        <v>226</v>
      </c>
      <c r="G227" s="68">
        <v>10</v>
      </c>
    </row>
    <row r="228" spans="1:7" x14ac:dyDescent="0.25">
      <c r="A228" s="198">
        <v>227</v>
      </c>
      <c r="B228" s="197">
        <v>-0.14013762487379899</v>
      </c>
      <c r="C228" s="199"/>
      <c r="D228" s="201" t="s">
        <v>243</v>
      </c>
      <c r="E228" s="199"/>
      <c r="F228" s="68">
        <v>227</v>
      </c>
      <c r="G228" s="68">
        <v>31</v>
      </c>
    </row>
    <row r="229" spans="1:7" x14ac:dyDescent="0.25">
      <c r="A229" s="198">
        <v>228</v>
      </c>
      <c r="B229" s="197">
        <v>-0.136530009127873</v>
      </c>
      <c r="C229" s="199"/>
      <c r="D229" s="201" t="s">
        <v>243</v>
      </c>
      <c r="E229" s="199"/>
      <c r="F229" s="68">
        <v>228</v>
      </c>
      <c r="G229" s="68">
        <v>10</v>
      </c>
    </row>
    <row r="230" spans="1:7" x14ac:dyDescent="0.25">
      <c r="A230" s="198">
        <v>229</v>
      </c>
      <c r="B230" s="197">
        <v>-8.4817875054734995E-2</v>
      </c>
      <c r="C230" s="199"/>
      <c r="D230" s="201" t="s">
        <v>243</v>
      </c>
      <c r="E230" s="199"/>
      <c r="F230" s="68">
        <v>229</v>
      </c>
      <c r="G230" s="68">
        <v>7</v>
      </c>
    </row>
    <row r="231" spans="1:7" x14ac:dyDescent="0.25">
      <c r="A231" s="198">
        <v>230</v>
      </c>
      <c r="B231" s="197">
        <v>-3.14121480519979E-2</v>
      </c>
      <c r="C231" s="199"/>
      <c r="D231" s="201" t="s">
        <v>243</v>
      </c>
      <c r="E231" s="199"/>
      <c r="F231" s="68">
        <v>230</v>
      </c>
      <c r="G231" s="68">
        <v>26</v>
      </c>
    </row>
    <row r="232" spans="1:7" x14ac:dyDescent="0.25">
      <c r="A232" s="198">
        <v>231</v>
      </c>
      <c r="B232" s="197">
        <v>-5.2516107359987199E-2</v>
      </c>
      <c r="C232" s="199"/>
      <c r="D232" s="201" t="s">
        <v>243</v>
      </c>
      <c r="E232" s="199"/>
      <c r="F232" s="68">
        <v>231</v>
      </c>
      <c r="G232" s="68">
        <v>21</v>
      </c>
    </row>
    <row r="233" spans="1:7" x14ac:dyDescent="0.25">
      <c r="A233" s="198">
        <v>232</v>
      </c>
      <c r="B233" s="197">
        <v>0.105305405484219</v>
      </c>
      <c r="C233" s="199"/>
      <c r="D233" s="201" t="s">
        <v>243</v>
      </c>
      <c r="E233" s="199"/>
      <c r="F233" s="68">
        <v>232</v>
      </c>
      <c r="G233" s="68">
        <v>18</v>
      </c>
    </row>
    <row r="234" spans="1:7" x14ac:dyDescent="0.25">
      <c r="A234" s="198">
        <v>233</v>
      </c>
      <c r="B234" s="197">
        <v>9.1729326614833906E-2</v>
      </c>
      <c r="C234" s="199"/>
      <c r="D234" s="201" t="s">
        <v>243</v>
      </c>
      <c r="E234" s="199"/>
      <c r="F234" s="68">
        <v>233</v>
      </c>
      <c r="G234" s="68">
        <v>17</v>
      </c>
    </row>
    <row r="235" spans="1:7" x14ac:dyDescent="0.25">
      <c r="A235" s="198">
        <v>234</v>
      </c>
      <c r="B235" s="197">
        <v>7.0045360201454895E-2</v>
      </c>
      <c r="C235" s="199"/>
      <c r="D235" s="201" t="s">
        <v>243</v>
      </c>
      <c r="E235" s="199"/>
      <c r="F235" s="68">
        <v>234</v>
      </c>
      <c r="G235" s="68">
        <v>13</v>
      </c>
    </row>
    <row r="236" spans="1:7" x14ac:dyDescent="0.25">
      <c r="A236" s="198">
        <v>235</v>
      </c>
      <c r="B236" s="197">
        <v>34.890307329973602</v>
      </c>
      <c r="C236" s="199"/>
      <c r="D236" s="201" t="s">
        <v>243</v>
      </c>
      <c r="E236" s="199"/>
      <c r="F236" s="68">
        <v>235</v>
      </c>
      <c r="G236" s="68">
        <v>7</v>
      </c>
    </row>
    <row r="237" spans="1:7" x14ac:dyDescent="0.25">
      <c r="A237" s="198">
        <v>236</v>
      </c>
      <c r="B237" s="197">
        <v>-534.35948095951403</v>
      </c>
      <c r="C237" s="199"/>
      <c r="D237" s="201" t="s">
        <v>243</v>
      </c>
      <c r="E237" s="199"/>
      <c r="F237" s="68">
        <v>236</v>
      </c>
      <c r="G237" s="68">
        <v>15</v>
      </c>
    </row>
    <row r="238" spans="1:7" x14ac:dyDescent="0.25">
      <c r="A238" s="198">
        <v>237</v>
      </c>
      <c r="B238" s="197">
        <v>22.061223939324201</v>
      </c>
      <c r="C238" s="199"/>
      <c r="D238" s="201" t="s">
        <v>243</v>
      </c>
      <c r="E238" s="199"/>
      <c r="F238" s="68">
        <v>237</v>
      </c>
      <c r="G238" s="68">
        <v>33</v>
      </c>
    </row>
    <row r="239" spans="1:7" x14ac:dyDescent="0.25">
      <c r="A239" s="198">
        <v>238</v>
      </c>
      <c r="B239" s="197">
        <v>-844.93101424849397</v>
      </c>
      <c r="C239" s="199"/>
      <c r="D239" s="201" t="s">
        <v>243</v>
      </c>
      <c r="E239" s="199"/>
      <c r="F239" s="68">
        <v>238</v>
      </c>
      <c r="G239" s="68">
        <v>6</v>
      </c>
    </row>
    <row r="240" spans="1:7" x14ac:dyDescent="0.25">
      <c r="A240" s="198">
        <v>239</v>
      </c>
      <c r="B240" s="197">
        <v>0.111127593071899</v>
      </c>
      <c r="C240" s="199"/>
      <c r="D240" s="201" t="s">
        <v>243</v>
      </c>
      <c r="E240" s="199"/>
      <c r="F240" s="68">
        <v>239</v>
      </c>
      <c r="G240" s="68">
        <v>8</v>
      </c>
    </row>
    <row r="241" spans="1:7" x14ac:dyDescent="0.25">
      <c r="A241" s="198">
        <v>240</v>
      </c>
      <c r="B241" s="197">
        <v>-0.56665634010685495</v>
      </c>
      <c r="C241" s="199"/>
      <c r="D241" s="201" t="s">
        <v>243</v>
      </c>
      <c r="E241" s="199"/>
      <c r="F241" s="68">
        <v>240</v>
      </c>
      <c r="G241" s="68">
        <v>17</v>
      </c>
    </row>
    <row r="242" spans="1:7" x14ac:dyDescent="0.25">
      <c r="A242" s="198">
        <v>241</v>
      </c>
      <c r="B242" s="197">
        <v>-0.463911615607905</v>
      </c>
      <c r="C242" s="199"/>
      <c r="D242" s="201" t="s">
        <v>243</v>
      </c>
      <c r="E242" s="199"/>
      <c r="F242" s="68">
        <v>241</v>
      </c>
      <c r="G242" s="68">
        <v>21</v>
      </c>
    </row>
    <row r="243" spans="1:7" x14ac:dyDescent="0.25">
      <c r="A243" s="198">
        <v>242</v>
      </c>
      <c r="B243" s="197">
        <v>7.1508664225860899E-2</v>
      </c>
      <c r="C243" s="199"/>
      <c r="D243" s="201" t="s">
        <v>243</v>
      </c>
      <c r="E243" s="199"/>
      <c r="F243" s="68">
        <v>242</v>
      </c>
      <c r="G243" s="68">
        <v>4</v>
      </c>
    </row>
    <row r="244" spans="1:7" x14ac:dyDescent="0.25">
      <c r="A244" s="198">
        <v>243</v>
      </c>
      <c r="B244" s="197">
        <v>0.14553036935640201</v>
      </c>
      <c r="C244" s="199"/>
      <c r="D244" s="201" t="s">
        <v>243</v>
      </c>
      <c r="E244" s="199"/>
      <c r="F244" s="68">
        <v>243</v>
      </c>
      <c r="G244" s="68">
        <v>10</v>
      </c>
    </row>
    <row r="245" spans="1:7" x14ac:dyDescent="0.25">
      <c r="A245" s="198">
        <v>244</v>
      </c>
      <c r="B245" s="197">
        <v>0.10600292462408201</v>
      </c>
      <c r="C245" s="199"/>
      <c r="D245" s="201" t="s">
        <v>243</v>
      </c>
      <c r="E245" s="199"/>
      <c r="F245" s="68">
        <v>244</v>
      </c>
      <c r="G245" s="68">
        <v>20</v>
      </c>
    </row>
    <row r="246" spans="1:7" x14ac:dyDescent="0.25">
      <c r="A246" s="198">
        <v>245</v>
      </c>
      <c r="B246" s="197">
        <v>0.119449823358638</v>
      </c>
      <c r="C246" s="199"/>
      <c r="D246" s="201" t="s">
        <v>243</v>
      </c>
      <c r="E246" s="199"/>
      <c r="F246" s="68">
        <v>245</v>
      </c>
      <c r="G246" s="68">
        <v>23</v>
      </c>
    </row>
    <row r="247" spans="1:7" x14ac:dyDescent="0.25">
      <c r="A247" s="198">
        <v>246</v>
      </c>
      <c r="B247" s="197">
        <v>4.96786684964119E-2</v>
      </c>
      <c r="C247" s="199"/>
      <c r="D247" s="201" t="s">
        <v>243</v>
      </c>
      <c r="E247" s="199"/>
      <c r="F247" s="68">
        <v>246</v>
      </c>
      <c r="G247" s="68">
        <v>43</v>
      </c>
    </row>
    <row r="248" spans="1:7" x14ac:dyDescent="0.25">
      <c r="A248" s="198">
        <v>247</v>
      </c>
      <c r="B248" s="197">
        <v>-0.10252015807788201</v>
      </c>
      <c r="C248" s="199"/>
      <c r="D248" s="201" t="s">
        <v>243</v>
      </c>
      <c r="E248" s="199"/>
      <c r="F248" s="68">
        <v>247</v>
      </c>
      <c r="G248" s="68">
        <v>21</v>
      </c>
    </row>
    <row r="249" spans="1:7" x14ac:dyDescent="0.25">
      <c r="A249" s="198">
        <v>248</v>
      </c>
      <c r="B249" s="197">
        <v>-0.14502141897496901</v>
      </c>
      <c r="C249" s="199"/>
      <c r="D249" s="201" t="s">
        <v>243</v>
      </c>
      <c r="E249" s="199"/>
      <c r="F249" s="68">
        <v>248</v>
      </c>
      <c r="G249" s="68">
        <v>22</v>
      </c>
    </row>
    <row r="250" spans="1:7" x14ac:dyDescent="0.25">
      <c r="A250" s="198">
        <v>249</v>
      </c>
      <c r="B250" s="197">
        <v>4.6341103509250102E-2</v>
      </c>
      <c r="C250" s="199"/>
      <c r="D250" s="201" t="s">
        <v>243</v>
      </c>
      <c r="E250" s="199"/>
      <c r="F250" s="68">
        <v>249</v>
      </c>
      <c r="G250" s="68">
        <v>20</v>
      </c>
    </row>
    <row r="251" spans="1:7" x14ac:dyDescent="0.25">
      <c r="A251" s="198">
        <v>250</v>
      </c>
      <c r="B251" s="197">
        <v>2.3325659349413001E-2</v>
      </c>
      <c r="C251" s="199"/>
      <c r="D251" s="201" t="s">
        <v>243</v>
      </c>
      <c r="E251" s="199"/>
      <c r="F251" s="68">
        <v>250</v>
      </c>
      <c r="G251" s="68">
        <v>14</v>
      </c>
    </row>
    <row r="252" spans="1:7" x14ac:dyDescent="0.25">
      <c r="A252" s="198">
        <v>251</v>
      </c>
      <c r="B252" s="197">
        <v>0</v>
      </c>
      <c r="C252" s="199"/>
      <c r="D252" s="199" t="s">
        <v>244</v>
      </c>
      <c r="E252" s="199"/>
      <c r="F252" s="68">
        <v>251</v>
      </c>
      <c r="G252" s="68">
        <v>7</v>
      </c>
    </row>
    <row r="253" spans="1:7" x14ac:dyDescent="0.25">
      <c r="A253" s="198">
        <v>252</v>
      </c>
      <c r="B253" s="197">
        <v>0.119087049504323</v>
      </c>
      <c r="C253" s="199"/>
      <c r="D253" s="201" t="s">
        <v>243</v>
      </c>
      <c r="E253" s="199"/>
      <c r="F253" s="68">
        <v>252</v>
      </c>
      <c r="G253" s="68">
        <v>17</v>
      </c>
    </row>
    <row r="254" spans="1:7" x14ac:dyDescent="0.25">
      <c r="A254" s="198">
        <v>253</v>
      </c>
      <c r="B254" s="197">
        <v>19.1104561627964</v>
      </c>
      <c r="C254" s="199"/>
      <c r="D254" s="201" t="s">
        <v>243</v>
      </c>
      <c r="E254" s="199"/>
      <c r="F254" s="68">
        <v>253</v>
      </c>
      <c r="G254" s="68">
        <v>16</v>
      </c>
    </row>
    <row r="255" spans="1:7" x14ac:dyDescent="0.25">
      <c r="A255" s="198">
        <v>254</v>
      </c>
      <c r="B255" s="197">
        <v>-462.76075175439701</v>
      </c>
      <c r="C255" s="199"/>
      <c r="D255" s="201" t="s">
        <v>243</v>
      </c>
      <c r="E255" s="199"/>
      <c r="F255" s="68">
        <v>254</v>
      </c>
      <c r="G255" s="68">
        <v>20</v>
      </c>
    </row>
    <row r="256" spans="1:7" x14ac:dyDescent="0.25">
      <c r="A256" s="198">
        <v>255</v>
      </c>
      <c r="B256" s="197">
        <v>0.48736987582947</v>
      </c>
      <c r="C256" s="199"/>
      <c r="D256" s="201" t="s">
        <v>243</v>
      </c>
      <c r="E256" s="199"/>
      <c r="F256" s="68">
        <v>255</v>
      </c>
      <c r="G256" s="68">
        <v>40</v>
      </c>
    </row>
    <row r="257" spans="1:7" x14ac:dyDescent="0.25">
      <c r="A257" s="198">
        <v>256</v>
      </c>
      <c r="B257" s="197">
        <v>0.24887575129718001</v>
      </c>
      <c r="C257" s="199"/>
      <c r="D257" s="201" t="s">
        <v>243</v>
      </c>
      <c r="E257" s="199"/>
      <c r="F257" s="68">
        <v>256</v>
      </c>
      <c r="G257" s="68">
        <v>38</v>
      </c>
    </row>
    <row r="258" spans="1:7" x14ac:dyDescent="0.25">
      <c r="A258" s="198">
        <v>257</v>
      </c>
      <c r="B258" s="197">
        <v>9.0850895150156805E-2</v>
      </c>
      <c r="C258" s="199"/>
      <c r="D258" s="201" t="s">
        <v>243</v>
      </c>
      <c r="E258" s="199"/>
      <c r="F258" s="68">
        <v>257</v>
      </c>
      <c r="G258" s="68">
        <v>40</v>
      </c>
    </row>
    <row r="259" spans="1:7" x14ac:dyDescent="0.25">
      <c r="A259" s="198">
        <v>258</v>
      </c>
      <c r="B259" s="197">
        <v>-0.90778362462817597</v>
      </c>
      <c r="C259" s="199"/>
      <c r="D259" s="201" t="s">
        <v>243</v>
      </c>
      <c r="E259" s="199"/>
      <c r="F259" s="68">
        <v>258</v>
      </c>
      <c r="G259" s="68">
        <v>37</v>
      </c>
    </row>
    <row r="260" spans="1:7" x14ac:dyDescent="0.25">
      <c r="A260" s="198">
        <v>259</v>
      </c>
      <c r="B260" s="197">
        <v>-8.1611219118645995E-2</v>
      </c>
      <c r="C260" s="199"/>
      <c r="D260" s="201" t="s">
        <v>243</v>
      </c>
      <c r="E260" s="199"/>
      <c r="F260" s="68">
        <v>259</v>
      </c>
      <c r="G260" s="68">
        <v>39</v>
      </c>
    </row>
    <row r="261" spans="1:7" x14ac:dyDescent="0.25">
      <c r="A261" s="198">
        <v>260</v>
      </c>
      <c r="B261" s="197">
        <v>-0.23963805566806701</v>
      </c>
      <c r="C261" s="199"/>
      <c r="D261" s="201" t="s">
        <v>243</v>
      </c>
      <c r="E261" s="199"/>
      <c r="F261" s="68">
        <v>260</v>
      </c>
      <c r="G261" s="68">
        <v>15</v>
      </c>
    </row>
    <row r="262" spans="1:7" x14ac:dyDescent="0.25">
      <c r="A262" s="198">
        <v>261</v>
      </c>
      <c r="B262" s="197">
        <v>0.224271122231508</v>
      </c>
      <c r="C262" s="199"/>
      <c r="D262" s="201" t="s">
        <v>243</v>
      </c>
      <c r="E262" s="199"/>
      <c r="F262" s="68">
        <v>261</v>
      </c>
      <c r="G262" s="68">
        <v>25</v>
      </c>
    </row>
    <row r="263" spans="1:7" x14ac:dyDescent="0.25">
      <c r="A263" s="198">
        <v>262</v>
      </c>
      <c r="B263" s="197">
        <v>-1.4229022486047601E-2</v>
      </c>
      <c r="C263" s="199"/>
      <c r="D263" s="201" t="s">
        <v>243</v>
      </c>
      <c r="E263" s="199"/>
      <c r="F263" s="68">
        <v>262</v>
      </c>
      <c r="G263" s="68">
        <v>15</v>
      </c>
    </row>
    <row r="264" spans="1:7" x14ac:dyDescent="0.25">
      <c r="A264" s="198">
        <v>263</v>
      </c>
      <c r="B264" s="197">
        <v>0.18865642248372799</v>
      </c>
      <c r="C264" s="199"/>
      <c r="D264" s="201" t="s">
        <v>243</v>
      </c>
      <c r="E264" s="199"/>
      <c r="F264" s="68">
        <v>263</v>
      </c>
      <c r="G264" s="68">
        <v>24</v>
      </c>
    </row>
    <row r="265" spans="1:7" x14ac:dyDescent="0.25">
      <c r="A265" s="198">
        <v>264</v>
      </c>
      <c r="B265" s="197">
        <v>-0.21436004699790401</v>
      </c>
      <c r="C265" s="199"/>
      <c r="D265" s="201" t="s">
        <v>243</v>
      </c>
      <c r="E265" s="199"/>
      <c r="F265" s="68">
        <v>264</v>
      </c>
      <c r="G265" s="68">
        <v>13</v>
      </c>
    </row>
    <row r="266" spans="1:7" x14ac:dyDescent="0.25">
      <c r="A266" s="198">
        <v>265</v>
      </c>
      <c r="B266" s="197">
        <v>0.484272031588105</v>
      </c>
      <c r="C266" s="199"/>
      <c r="D266" s="201" t="s">
        <v>243</v>
      </c>
      <c r="E266" s="199"/>
      <c r="F266" s="68">
        <v>265</v>
      </c>
      <c r="G266" s="68">
        <v>33</v>
      </c>
    </row>
    <row r="267" spans="1:7" x14ac:dyDescent="0.25">
      <c r="A267" s="198">
        <v>266</v>
      </c>
      <c r="B267" s="197">
        <v>-0.76432744454589097</v>
      </c>
      <c r="C267" s="199"/>
      <c r="D267" s="201" t="s">
        <v>243</v>
      </c>
      <c r="E267" s="199"/>
      <c r="F267" s="68">
        <v>266</v>
      </c>
      <c r="G267" s="68">
        <v>84</v>
      </c>
    </row>
    <row r="268" spans="1:7" x14ac:dyDescent="0.25">
      <c r="A268" s="198">
        <v>267</v>
      </c>
      <c r="B268" s="197">
        <v>-0.65250724103574098</v>
      </c>
      <c r="C268" s="199"/>
      <c r="D268" s="201" t="s">
        <v>243</v>
      </c>
      <c r="E268" s="199"/>
      <c r="F268" s="68">
        <v>267</v>
      </c>
      <c r="G268" s="68">
        <v>45</v>
      </c>
    </row>
    <row r="269" spans="1:7" x14ac:dyDescent="0.25">
      <c r="A269" s="198">
        <v>268</v>
      </c>
      <c r="B269" s="197">
        <v>-0.23361639434287701</v>
      </c>
      <c r="C269" s="199"/>
      <c r="D269" s="201" t="s">
        <v>243</v>
      </c>
      <c r="E269" s="199"/>
      <c r="F269" s="68">
        <v>268</v>
      </c>
      <c r="G269" s="68">
        <v>11</v>
      </c>
    </row>
    <row r="270" spans="1:7" x14ac:dyDescent="0.25">
      <c r="A270" s="198">
        <v>269</v>
      </c>
      <c r="B270" s="197">
        <v>-0.71789544032669805</v>
      </c>
      <c r="C270" s="199"/>
      <c r="D270" s="201" t="s">
        <v>243</v>
      </c>
      <c r="E270" s="199"/>
      <c r="F270" s="68">
        <v>269</v>
      </c>
      <c r="G270" s="68">
        <v>28</v>
      </c>
    </row>
    <row r="271" spans="1:7" x14ac:dyDescent="0.25">
      <c r="A271" s="198">
        <v>270</v>
      </c>
      <c r="B271" s="197">
        <v>-0.448104550447253</v>
      </c>
      <c r="C271" s="199"/>
      <c r="D271" s="201" t="s">
        <v>243</v>
      </c>
      <c r="E271" s="199"/>
      <c r="F271" s="68">
        <v>270</v>
      </c>
      <c r="G271" s="68">
        <v>10</v>
      </c>
    </row>
    <row r="272" spans="1:7" x14ac:dyDescent="0.25">
      <c r="A272" s="198">
        <v>271</v>
      </c>
      <c r="B272" s="197">
        <v>-0.432396302953442</v>
      </c>
      <c r="C272" s="199"/>
      <c r="D272" s="201" t="s">
        <v>243</v>
      </c>
      <c r="E272" s="199"/>
      <c r="F272" s="68">
        <v>271</v>
      </c>
      <c r="G272" s="68">
        <v>5</v>
      </c>
    </row>
    <row r="273" spans="1:7" x14ac:dyDescent="0.25">
      <c r="A273" s="198">
        <v>272</v>
      </c>
      <c r="B273" s="197">
        <v>-0.28222710717203803</v>
      </c>
      <c r="C273" s="199"/>
      <c r="D273" s="201" t="s">
        <v>243</v>
      </c>
      <c r="E273" s="199"/>
      <c r="F273" s="68">
        <v>272</v>
      </c>
      <c r="G273" s="68">
        <v>27</v>
      </c>
    </row>
    <row r="274" spans="1:7" x14ac:dyDescent="0.25">
      <c r="A274" s="198">
        <v>273</v>
      </c>
      <c r="B274" s="197">
        <v>-0.25450603104493302</v>
      </c>
      <c r="C274" s="199"/>
      <c r="D274" s="201" t="s">
        <v>243</v>
      </c>
      <c r="E274" s="199"/>
      <c r="F274" s="68">
        <v>273</v>
      </c>
      <c r="G274" s="68">
        <v>7</v>
      </c>
    </row>
    <row r="275" spans="1:7" x14ac:dyDescent="0.25">
      <c r="A275" s="198">
        <v>274</v>
      </c>
      <c r="B275" s="197">
        <v>-0.305730807812301</v>
      </c>
      <c r="C275" s="199"/>
      <c r="D275" s="201" t="s">
        <v>243</v>
      </c>
      <c r="E275" s="199"/>
      <c r="F275" s="68">
        <v>274</v>
      </c>
      <c r="G275" s="68">
        <v>13</v>
      </c>
    </row>
    <row r="276" spans="1:7" x14ac:dyDescent="0.25">
      <c r="A276" s="198">
        <v>275</v>
      </c>
      <c r="B276" s="197">
        <v>-0.12994485975359599</v>
      </c>
      <c r="C276" s="199"/>
      <c r="D276" s="201" t="s">
        <v>243</v>
      </c>
      <c r="E276" s="199"/>
      <c r="F276" s="68">
        <v>275</v>
      </c>
      <c r="G276" s="68">
        <v>27</v>
      </c>
    </row>
    <row r="277" spans="1:7" x14ac:dyDescent="0.25">
      <c r="A277" s="198">
        <v>276</v>
      </c>
      <c r="B277" s="197">
        <v>-0.20410732637378501</v>
      </c>
      <c r="C277" s="199"/>
      <c r="D277" s="201" t="s">
        <v>243</v>
      </c>
      <c r="E277" s="199"/>
      <c r="F277" s="68">
        <v>276</v>
      </c>
      <c r="G277" s="68">
        <v>20</v>
      </c>
    </row>
    <row r="278" spans="1:7" x14ac:dyDescent="0.25">
      <c r="A278" s="198">
        <v>277</v>
      </c>
      <c r="B278" s="197">
        <v>-0.19301915355496199</v>
      </c>
      <c r="C278" s="199"/>
      <c r="D278" s="201" t="s">
        <v>243</v>
      </c>
      <c r="E278" s="199"/>
      <c r="F278" s="68">
        <v>277</v>
      </c>
      <c r="G278" s="68">
        <v>28</v>
      </c>
    </row>
    <row r="279" spans="1:7" x14ac:dyDescent="0.25">
      <c r="A279" s="198">
        <v>278</v>
      </c>
      <c r="B279" s="197">
        <v>-0.13983849982937499</v>
      </c>
      <c r="C279" s="199"/>
      <c r="D279" s="201" t="s">
        <v>243</v>
      </c>
      <c r="E279" s="199"/>
      <c r="F279" s="68">
        <v>278</v>
      </c>
      <c r="G279" s="68">
        <v>6</v>
      </c>
    </row>
    <row r="280" spans="1:7" x14ac:dyDescent="0.25">
      <c r="A280" s="198">
        <v>279</v>
      </c>
      <c r="B280" s="197">
        <v>-0.11129970280614</v>
      </c>
      <c r="C280" s="199"/>
      <c r="D280" s="201" t="s">
        <v>243</v>
      </c>
      <c r="E280" s="199"/>
      <c r="F280" s="68">
        <v>279</v>
      </c>
      <c r="G280" s="68">
        <v>30</v>
      </c>
    </row>
    <row r="281" spans="1:7" x14ac:dyDescent="0.25">
      <c r="A281" s="198">
        <v>280</v>
      </c>
      <c r="B281" s="197">
        <v>-5.64890444940193E-2</v>
      </c>
      <c r="C281" s="199"/>
      <c r="D281" s="201" t="s">
        <v>243</v>
      </c>
      <c r="E281" s="199"/>
      <c r="F281" s="68">
        <v>280</v>
      </c>
      <c r="G281" s="68">
        <v>2</v>
      </c>
    </row>
    <row r="282" spans="1:7" x14ac:dyDescent="0.25">
      <c r="A282" s="198">
        <v>281</v>
      </c>
      <c r="B282" s="197">
        <v>-4.1999967520214398E-2</v>
      </c>
      <c r="C282" s="199"/>
      <c r="D282" s="201" t="s">
        <v>243</v>
      </c>
      <c r="E282" s="199"/>
      <c r="F282" s="68">
        <v>281</v>
      </c>
      <c r="G282" s="68">
        <v>32</v>
      </c>
    </row>
    <row r="283" spans="1:7" x14ac:dyDescent="0.25">
      <c r="A283" s="198">
        <v>282</v>
      </c>
      <c r="B283" s="197">
        <v>-0.16340284062215499</v>
      </c>
      <c r="C283" s="199"/>
      <c r="D283" s="201" t="s">
        <v>243</v>
      </c>
      <c r="E283" s="199"/>
      <c r="F283" s="68">
        <v>282</v>
      </c>
      <c r="G283" s="68">
        <v>3</v>
      </c>
    </row>
    <row r="284" spans="1:7" x14ac:dyDescent="0.25">
      <c r="A284" s="198">
        <v>283</v>
      </c>
      <c r="B284" s="197">
        <v>-0.37695589072704999</v>
      </c>
      <c r="C284" s="199"/>
      <c r="D284" s="201" t="s">
        <v>243</v>
      </c>
      <c r="E284" s="199"/>
      <c r="F284" s="68">
        <v>283</v>
      </c>
      <c r="G284" s="68">
        <v>20</v>
      </c>
    </row>
    <row r="285" spans="1:7" x14ac:dyDescent="0.25">
      <c r="A285" s="198">
        <v>284</v>
      </c>
      <c r="B285" s="197">
        <v>-0.41337999618655802</v>
      </c>
      <c r="C285" s="199"/>
      <c r="D285" s="201" t="s">
        <v>243</v>
      </c>
      <c r="E285" s="199"/>
      <c r="F285" s="68">
        <v>284</v>
      </c>
      <c r="G285" s="68">
        <v>25</v>
      </c>
    </row>
    <row r="286" spans="1:7" x14ac:dyDescent="0.25">
      <c r="A286" s="198">
        <v>285</v>
      </c>
      <c r="B286" s="197">
        <v>-0.10814507700241199</v>
      </c>
      <c r="C286" s="199"/>
      <c r="D286" s="201" t="s">
        <v>243</v>
      </c>
      <c r="E286" s="199"/>
      <c r="F286" s="68">
        <v>285</v>
      </c>
      <c r="G286" s="68">
        <v>37</v>
      </c>
    </row>
    <row r="287" spans="1:7" x14ac:dyDescent="0.25">
      <c r="A287" s="198">
        <v>286</v>
      </c>
      <c r="B287" s="197">
        <v>-0.34992990509120397</v>
      </c>
      <c r="C287" s="199"/>
      <c r="D287" s="201" t="s">
        <v>243</v>
      </c>
      <c r="E287" s="199"/>
      <c r="F287" s="68">
        <v>286</v>
      </c>
      <c r="G287" s="68">
        <v>9</v>
      </c>
    </row>
    <row r="288" spans="1:7" x14ac:dyDescent="0.25">
      <c r="A288" s="198">
        <v>287</v>
      </c>
      <c r="B288" s="197">
        <v>-0.15568743725666001</v>
      </c>
      <c r="C288" s="199"/>
      <c r="D288" s="201" t="s">
        <v>243</v>
      </c>
      <c r="E288" s="199"/>
      <c r="F288" s="68">
        <v>287</v>
      </c>
      <c r="G288" s="68">
        <v>19</v>
      </c>
    </row>
    <row r="289" spans="1:7" x14ac:dyDescent="0.25">
      <c r="A289" s="198">
        <v>288</v>
      </c>
      <c r="B289" s="197">
        <v>-1.0666182712341E-2</v>
      </c>
      <c r="C289" s="199"/>
      <c r="D289" s="201" t="s">
        <v>243</v>
      </c>
      <c r="E289" s="199"/>
      <c r="F289" s="68">
        <v>288</v>
      </c>
      <c r="G289" s="68">
        <v>15</v>
      </c>
    </row>
    <row r="290" spans="1:7" x14ac:dyDescent="0.25">
      <c r="A290" s="198">
        <v>289</v>
      </c>
      <c r="B290" s="197">
        <v>-0.102520082283432</v>
      </c>
      <c r="C290" s="199"/>
      <c r="D290" s="201" t="s">
        <v>243</v>
      </c>
      <c r="E290" s="199"/>
      <c r="F290" s="68">
        <v>289</v>
      </c>
      <c r="G290" s="68">
        <v>10</v>
      </c>
    </row>
    <row r="291" spans="1:7" x14ac:dyDescent="0.25">
      <c r="A291" s="198">
        <v>290</v>
      </c>
      <c r="B291" s="197">
        <v>0.14747127573596799</v>
      </c>
      <c r="C291" s="199"/>
      <c r="D291" s="201" t="s">
        <v>243</v>
      </c>
      <c r="E291" s="199"/>
      <c r="F291" s="68">
        <v>290</v>
      </c>
      <c r="G291" s="68">
        <v>7</v>
      </c>
    </row>
    <row r="292" spans="1:7" x14ac:dyDescent="0.25">
      <c r="A292" s="198">
        <v>291</v>
      </c>
      <c r="B292" s="197">
        <v>1.6796915794767799E-2</v>
      </c>
      <c r="C292" s="199"/>
      <c r="D292" s="201" t="s">
        <v>243</v>
      </c>
      <c r="E292" s="199"/>
      <c r="F292" s="68">
        <v>291</v>
      </c>
      <c r="G292" s="68">
        <v>31</v>
      </c>
    </row>
    <row r="293" spans="1:7" x14ac:dyDescent="0.25">
      <c r="A293" s="198">
        <v>292</v>
      </c>
      <c r="B293" s="197">
        <v>4.3138670402613002E-2</v>
      </c>
      <c r="C293" s="199"/>
      <c r="D293" s="201" t="s">
        <v>243</v>
      </c>
      <c r="E293" s="199"/>
      <c r="F293" s="68">
        <v>292</v>
      </c>
      <c r="G293" s="68">
        <v>10</v>
      </c>
    </row>
    <row r="294" spans="1:7" x14ac:dyDescent="0.25">
      <c r="A294" s="198">
        <v>293</v>
      </c>
      <c r="B294" s="197">
        <v>5.9795591736499003E-2</v>
      </c>
      <c r="C294" s="199"/>
      <c r="D294" s="201" t="s">
        <v>243</v>
      </c>
      <c r="E294" s="199"/>
      <c r="F294" s="68">
        <v>293</v>
      </c>
      <c r="G294" s="68">
        <v>7</v>
      </c>
    </row>
    <row r="295" spans="1:7" x14ac:dyDescent="0.25">
      <c r="A295" s="198">
        <v>294</v>
      </c>
      <c r="B295" s="197">
        <v>0.16484157837976199</v>
      </c>
      <c r="C295" s="199"/>
      <c r="D295" s="201" t="s">
        <v>243</v>
      </c>
      <c r="E295" s="199"/>
      <c r="F295" s="68">
        <v>294</v>
      </c>
      <c r="G295" s="68">
        <v>46</v>
      </c>
    </row>
    <row r="296" spans="1:7" x14ac:dyDescent="0.25">
      <c r="A296" s="198">
        <v>295</v>
      </c>
      <c r="B296" s="197">
        <v>-0.27842217086633397</v>
      </c>
      <c r="C296" s="199"/>
      <c r="D296" s="201" t="s">
        <v>243</v>
      </c>
      <c r="E296" s="199"/>
      <c r="F296" s="68">
        <v>295</v>
      </c>
      <c r="G296" s="68">
        <v>30</v>
      </c>
    </row>
    <row r="297" spans="1:7" x14ac:dyDescent="0.25">
      <c r="A297" s="198">
        <v>296</v>
      </c>
      <c r="B297" s="197">
        <v>-0.20639412407219601</v>
      </c>
      <c r="C297" s="199"/>
      <c r="D297" s="201" t="s">
        <v>243</v>
      </c>
      <c r="E297" s="199"/>
      <c r="F297" s="68">
        <v>296</v>
      </c>
      <c r="G297" s="68">
        <v>31</v>
      </c>
    </row>
    <row r="298" spans="1:7" x14ac:dyDescent="0.25">
      <c r="A298" s="198">
        <v>297</v>
      </c>
      <c r="B298" s="197">
        <v>-0.133615732082735</v>
      </c>
      <c r="C298" s="199"/>
      <c r="D298" s="201" t="s">
        <v>243</v>
      </c>
      <c r="E298" s="199"/>
      <c r="F298" s="68">
        <v>297</v>
      </c>
      <c r="G298" s="68">
        <v>32</v>
      </c>
    </row>
    <row r="299" spans="1:7" x14ac:dyDescent="0.25">
      <c r="A299" s="198">
        <v>298</v>
      </c>
      <c r="B299" s="197">
        <v>5.88361066036149E-2</v>
      </c>
      <c r="C299" s="199"/>
      <c r="D299" s="201" t="s">
        <v>243</v>
      </c>
      <c r="E299" s="199"/>
      <c r="F299" s="68">
        <v>298</v>
      </c>
      <c r="G299" s="68">
        <v>42</v>
      </c>
    </row>
    <row r="300" spans="1:7" x14ac:dyDescent="0.25">
      <c r="A300" s="198">
        <v>299</v>
      </c>
      <c r="B300" s="197">
        <v>-0.118143108686166</v>
      </c>
      <c r="C300" s="199"/>
      <c r="D300" s="201" t="s">
        <v>243</v>
      </c>
      <c r="E300" s="199"/>
      <c r="F300" s="68">
        <v>299</v>
      </c>
      <c r="G300" s="68">
        <v>48</v>
      </c>
    </row>
    <row r="301" spans="1:7" x14ac:dyDescent="0.25">
      <c r="A301" s="198">
        <v>300</v>
      </c>
      <c r="B301" s="197">
        <v>-0.183703782586014</v>
      </c>
      <c r="C301" s="199"/>
      <c r="D301" s="201" t="s">
        <v>243</v>
      </c>
      <c r="E301" s="199"/>
      <c r="F301" s="68">
        <v>300</v>
      </c>
      <c r="G301" s="68">
        <v>32</v>
      </c>
    </row>
    <row r="302" spans="1:7" x14ac:dyDescent="0.25">
      <c r="A302" s="198">
        <v>301</v>
      </c>
      <c r="B302" s="197">
        <v>-0.24012094578293899</v>
      </c>
      <c r="C302" s="199"/>
      <c r="D302" s="201" t="s">
        <v>243</v>
      </c>
      <c r="E302" s="199"/>
      <c r="F302" s="68">
        <v>301</v>
      </c>
      <c r="G302" s="68">
        <v>17</v>
      </c>
    </row>
    <row r="303" spans="1:7" x14ac:dyDescent="0.25">
      <c r="A303" s="198">
        <v>302</v>
      </c>
      <c r="B303" s="197">
        <v>-0.112831506941086</v>
      </c>
      <c r="C303" s="199"/>
      <c r="D303" s="201" t="s">
        <v>243</v>
      </c>
      <c r="E303" s="199"/>
      <c r="F303" s="68">
        <v>302</v>
      </c>
      <c r="G303" s="68">
        <v>15</v>
      </c>
    </row>
    <row r="304" spans="1:7" x14ac:dyDescent="0.25">
      <c r="A304" s="198">
        <v>303</v>
      </c>
      <c r="B304" s="197">
        <v>-0.176260780017504</v>
      </c>
      <c r="C304" s="199"/>
      <c r="D304" s="201" t="s">
        <v>243</v>
      </c>
      <c r="E304" s="199"/>
      <c r="F304" s="68">
        <v>303</v>
      </c>
      <c r="G304" s="68">
        <v>33</v>
      </c>
    </row>
    <row r="305" spans="1:7" x14ac:dyDescent="0.25">
      <c r="A305" s="198">
        <v>304</v>
      </c>
      <c r="B305" s="197">
        <v>-0.145931309893749</v>
      </c>
      <c r="C305" s="199"/>
      <c r="D305" s="201" t="s">
        <v>243</v>
      </c>
      <c r="E305" s="199"/>
      <c r="F305" s="68">
        <v>304</v>
      </c>
      <c r="G305" s="68">
        <v>2</v>
      </c>
    </row>
    <row r="306" spans="1:7" x14ac:dyDescent="0.25">
      <c r="A306" s="198">
        <v>305</v>
      </c>
      <c r="B306" s="197">
        <v>-0.12118404198666601</v>
      </c>
      <c r="C306" s="199"/>
      <c r="D306" s="201" t="s">
        <v>243</v>
      </c>
      <c r="E306" s="199"/>
      <c r="F306" s="68">
        <v>305</v>
      </c>
      <c r="G306" s="68">
        <v>36</v>
      </c>
    </row>
    <row r="307" spans="1:7" x14ac:dyDescent="0.25">
      <c r="A307" s="198">
        <v>306</v>
      </c>
      <c r="B307" s="197">
        <v>-4.1168227550109203E-2</v>
      </c>
      <c r="C307" s="199"/>
      <c r="D307" s="201" t="s">
        <v>243</v>
      </c>
      <c r="E307" s="199"/>
      <c r="F307" s="68">
        <v>306</v>
      </c>
      <c r="G307" s="68">
        <v>8</v>
      </c>
    </row>
    <row r="308" spans="1:7" x14ac:dyDescent="0.25">
      <c r="A308" s="198">
        <v>307</v>
      </c>
      <c r="B308" s="197">
        <v>8.8672931860462496E-3</v>
      </c>
      <c r="C308" s="199"/>
      <c r="D308" s="201" t="s">
        <v>243</v>
      </c>
      <c r="E308" s="199"/>
      <c r="F308" s="68">
        <v>307</v>
      </c>
      <c r="G308" s="68">
        <v>7</v>
      </c>
    </row>
    <row r="309" spans="1:7" x14ac:dyDescent="0.25">
      <c r="A309" s="198">
        <v>308</v>
      </c>
      <c r="B309" s="197">
        <v>-5.0720917874702398E-2</v>
      </c>
      <c r="C309" s="199"/>
      <c r="D309" s="201" t="s">
        <v>243</v>
      </c>
      <c r="E309" s="199"/>
      <c r="F309" s="68">
        <v>308</v>
      </c>
      <c r="G309" s="68">
        <v>35</v>
      </c>
    </row>
    <row r="310" spans="1:7" x14ac:dyDescent="0.25">
      <c r="A310" s="198">
        <v>309</v>
      </c>
      <c r="B310" s="197">
        <v>-0.17160516467221101</v>
      </c>
      <c r="C310" s="199"/>
      <c r="D310" s="201" t="s">
        <v>243</v>
      </c>
      <c r="E310" s="199"/>
      <c r="F310" s="68">
        <v>309</v>
      </c>
      <c r="G310" s="68">
        <v>34</v>
      </c>
    </row>
    <row r="311" spans="1:7" x14ac:dyDescent="0.25">
      <c r="A311" s="198">
        <v>310</v>
      </c>
      <c r="B311" s="197">
        <v>-0.47048923366460599</v>
      </c>
      <c r="C311" s="199"/>
      <c r="D311" s="201" t="s">
        <v>243</v>
      </c>
      <c r="E311" s="199"/>
      <c r="F311" s="68">
        <v>310</v>
      </c>
      <c r="G311" s="68">
        <v>13</v>
      </c>
    </row>
    <row r="312" spans="1:7" x14ac:dyDescent="0.25">
      <c r="A312" s="198">
        <v>311</v>
      </c>
      <c r="B312" s="197">
        <v>-0.46356172145033497</v>
      </c>
      <c r="C312" s="199"/>
      <c r="D312" s="201" t="s">
        <v>243</v>
      </c>
      <c r="E312" s="199"/>
      <c r="F312" s="68">
        <v>311</v>
      </c>
      <c r="G312" s="68">
        <v>30</v>
      </c>
    </row>
    <row r="313" spans="1:7" x14ac:dyDescent="0.25">
      <c r="A313" s="198">
        <v>312</v>
      </c>
      <c r="B313" s="197">
        <v>-0.413087601705315</v>
      </c>
      <c r="C313" s="199"/>
      <c r="D313" s="201" t="s">
        <v>243</v>
      </c>
      <c r="E313" s="199"/>
      <c r="F313" s="68">
        <v>312</v>
      </c>
      <c r="G313" s="68">
        <v>32</v>
      </c>
    </row>
    <row r="314" spans="1:7" x14ac:dyDescent="0.25">
      <c r="A314" s="198">
        <v>313</v>
      </c>
      <c r="B314" s="197">
        <v>-0.38839268857278098</v>
      </c>
      <c r="C314" s="199"/>
      <c r="D314" s="201" t="s">
        <v>243</v>
      </c>
      <c r="E314" s="199"/>
      <c r="F314" s="68">
        <v>313</v>
      </c>
      <c r="G314" s="68">
        <v>31</v>
      </c>
    </row>
    <row r="315" spans="1:7" x14ac:dyDescent="0.25">
      <c r="A315" s="198">
        <v>314</v>
      </c>
      <c r="B315" s="197">
        <v>-0.36537313790034498</v>
      </c>
      <c r="C315" s="199"/>
      <c r="D315" s="201" t="s">
        <v>243</v>
      </c>
      <c r="E315" s="199"/>
      <c r="F315" s="68">
        <v>314</v>
      </c>
      <c r="G315" s="68">
        <v>33</v>
      </c>
    </row>
    <row r="316" spans="1:7" x14ac:dyDescent="0.25">
      <c r="A316" s="198">
        <v>315</v>
      </c>
      <c r="B316" s="197">
        <v>0.46597264313721198</v>
      </c>
      <c r="C316" s="199"/>
      <c r="D316" s="201" t="s">
        <v>243</v>
      </c>
      <c r="E316" s="199"/>
      <c r="F316" s="68">
        <v>315</v>
      </c>
      <c r="G316" s="68">
        <v>71</v>
      </c>
    </row>
    <row r="317" spans="1:7" x14ac:dyDescent="0.25">
      <c r="A317" s="198">
        <v>316</v>
      </c>
      <c r="B317" s="197">
        <v>-4.6127296525150602E-2</v>
      </c>
      <c r="C317" s="199"/>
      <c r="D317" s="201" t="s">
        <v>243</v>
      </c>
      <c r="E317" s="199"/>
      <c r="F317" s="68">
        <v>316</v>
      </c>
      <c r="G317" s="68">
        <v>7</v>
      </c>
    </row>
    <row r="318" spans="1:7" x14ac:dyDescent="0.25">
      <c r="A318" s="198">
        <v>317</v>
      </c>
      <c r="B318" s="197">
        <v>-0.15040527403161</v>
      </c>
      <c r="C318" s="199"/>
      <c r="D318" s="201" t="s">
        <v>243</v>
      </c>
      <c r="E318" s="199"/>
      <c r="F318" s="68">
        <v>317</v>
      </c>
      <c r="G318" s="68">
        <v>34</v>
      </c>
    </row>
    <row r="319" spans="1:7" x14ac:dyDescent="0.25">
      <c r="A319" s="198">
        <v>318</v>
      </c>
      <c r="B319" s="197">
        <v>-5.7511188858511399E-2</v>
      </c>
      <c r="C319" s="199"/>
      <c r="D319" s="201" t="s">
        <v>243</v>
      </c>
      <c r="E319" s="199"/>
      <c r="F319" s="68">
        <v>318</v>
      </c>
      <c r="G319" s="68">
        <v>15</v>
      </c>
    </row>
    <row r="320" spans="1:7" x14ac:dyDescent="0.25">
      <c r="A320" s="198">
        <v>319</v>
      </c>
      <c r="B320" s="197">
        <v>-4.05716132574429E-2</v>
      </c>
      <c r="C320" s="199"/>
      <c r="D320" s="201" t="s">
        <v>243</v>
      </c>
      <c r="E320" s="199"/>
      <c r="F320" s="68">
        <v>319</v>
      </c>
      <c r="G320" s="68">
        <v>17</v>
      </c>
    </row>
    <row r="321" spans="1:7" x14ac:dyDescent="0.25">
      <c r="A321" s="198">
        <v>320</v>
      </c>
      <c r="B321" s="197">
        <v>1.0476806886701</v>
      </c>
      <c r="C321" s="199"/>
      <c r="D321" s="201" t="s">
        <v>243</v>
      </c>
      <c r="E321" s="199"/>
      <c r="F321" s="68">
        <v>320</v>
      </c>
      <c r="G321" s="68">
        <v>19</v>
      </c>
    </row>
    <row r="322" spans="1:7" x14ac:dyDescent="0.25">
      <c r="A322" s="198">
        <v>321</v>
      </c>
      <c r="B322" s="197">
        <v>1.1734469289620599E-2</v>
      </c>
      <c r="C322" s="199"/>
      <c r="D322" s="201" t="s">
        <v>243</v>
      </c>
      <c r="E322" s="199"/>
      <c r="F322" s="68">
        <v>321</v>
      </c>
      <c r="G322" s="68">
        <v>1557</v>
      </c>
    </row>
    <row r="323" spans="1:7" x14ac:dyDescent="0.25">
      <c r="A323" s="198">
        <v>322</v>
      </c>
      <c r="B323" s="197">
        <v>1.0371305726651101</v>
      </c>
      <c r="C323" s="199"/>
      <c r="D323" s="201" t="s">
        <v>243</v>
      </c>
      <c r="E323" s="199"/>
      <c r="F323" s="68">
        <v>322</v>
      </c>
      <c r="G323" s="68">
        <v>22</v>
      </c>
    </row>
    <row r="324" spans="1:7" x14ac:dyDescent="0.25">
      <c r="A324" s="198">
        <v>323</v>
      </c>
      <c r="B324" s="197">
        <v>0</v>
      </c>
      <c r="C324" s="199"/>
      <c r="D324" s="199" t="s">
        <v>244</v>
      </c>
      <c r="E324" s="199"/>
      <c r="F324" s="68">
        <v>323</v>
      </c>
      <c r="G324" s="68">
        <v>67</v>
      </c>
    </row>
    <row r="325" spans="1:7" x14ac:dyDescent="0.25">
      <c r="A325" s="198">
        <v>324</v>
      </c>
      <c r="B325" s="197">
        <v>-0.121120658513396</v>
      </c>
      <c r="C325" s="199"/>
      <c r="D325" s="201" t="s">
        <v>243</v>
      </c>
      <c r="E325" s="199"/>
      <c r="F325" s="68">
        <v>324</v>
      </c>
      <c r="G325" s="68">
        <v>49</v>
      </c>
    </row>
    <row r="326" spans="1:7" x14ac:dyDescent="0.25">
      <c r="A326" s="198">
        <v>325</v>
      </c>
      <c r="B326" s="197">
        <v>-0.20979740559818499</v>
      </c>
      <c r="C326" s="199"/>
      <c r="D326" s="201" t="s">
        <v>243</v>
      </c>
      <c r="E326" s="199"/>
      <c r="F326" s="68">
        <v>325</v>
      </c>
      <c r="G326" s="68">
        <v>43</v>
      </c>
    </row>
    <row r="327" spans="1:7" x14ac:dyDescent="0.25">
      <c r="A327" s="198">
        <v>326</v>
      </c>
      <c r="B327" s="197">
        <v>-3.4838925226335297E-2</v>
      </c>
      <c r="C327" s="199"/>
      <c r="D327" s="201" t="s">
        <v>243</v>
      </c>
      <c r="E327" s="199"/>
      <c r="F327" s="68">
        <v>326</v>
      </c>
      <c r="G327" s="68">
        <v>33</v>
      </c>
    </row>
    <row r="328" spans="1:7" x14ac:dyDescent="0.25">
      <c r="A328" s="198">
        <v>327</v>
      </c>
      <c r="B328" s="197">
        <v>-0.19125665433995501</v>
      </c>
      <c r="C328" s="199"/>
      <c r="D328" s="201" t="s">
        <v>243</v>
      </c>
      <c r="E328" s="199"/>
      <c r="F328" s="68">
        <v>327</v>
      </c>
      <c r="G328" s="68">
        <v>5</v>
      </c>
    </row>
    <row r="329" spans="1:7" x14ac:dyDescent="0.25">
      <c r="A329" s="198">
        <v>328</v>
      </c>
      <c r="B329" s="197">
        <v>-0.177858115129857</v>
      </c>
      <c r="C329" s="199"/>
      <c r="D329" s="201" t="s">
        <v>243</v>
      </c>
      <c r="E329" s="199"/>
      <c r="F329" s="68">
        <v>328</v>
      </c>
      <c r="G329" s="68">
        <v>3</v>
      </c>
    </row>
    <row r="330" spans="1:7" x14ac:dyDescent="0.25">
      <c r="A330" s="198">
        <v>329</v>
      </c>
      <c r="B330" s="197">
        <v>-0.177858206878869</v>
      </c>
      <c r="C330" s="199"/>
      <c r="D330" s="201" t="s">
        <v>243</v>
      </c>
      <c r="E330" s="199"/>
      <c r="F330" s="68">
        <v>329</v>
      </c>
      <c r="G330" s="68">
        <v>8</v>
      </c>
    </row>
    <row r="331" spans="1:7" x14ac:dyDescent="0.25">
      <c r="A331" s="198">
        <v>330</v>
      </c>
      <c r="B331" s="197">
        <v>-0.177858241284785</v>
      </c>
      <c r="C331" s="199"/>
      <c r="D331" s="201" t="s">
        <v>243</v>
      </c>
      <c r="E331" s="199"/>
      <c r="F331" s="68">
        <v>330</v>
      </c>
      <c r="G331" s="68">
        <v>3</v>
      </c>
    </row>
    <row r="332" spans="1:7" x14ac:dyDescent="0.25">
      <c r="A332" s="198">
        <v>331</v>
      </c>
      <c r="B332" s="197">
        <v>-0.17785833303399201</v>
      </c>
      <c r="C332" s="199"/>
      <c r="D332" s="201" t="s">
        <v>243</v>
      </c>
      <c r="E332" s="199"/>
      <c r="F332" s="68">
        <v>331</v>
      </c>
      <c r="G332" s="68">
        <v>8</v>
      </c>
    </row>
    <row r="333" spans="1:7" x14ac:dyDescent="0.25">
      <c r="A333" s="198">
        <v>332</v>
      </c>
      <c r="B333" s="197">
        <v>-0.16676996264530999</v>
      </c>
      <c r="C333" s="199"/>
      <c r="D333" s="201" t="s">
        <v>243</v>
      </c>
      <c r="E333" s="199"/>
      <c r="F333" s="68">
        <v>332</v>
      </c>
      <c r="G333" s="68">
        <v>12</v>
      </c>
    </row>
    <row r="334" spans="1:7" x14ac:dyDescent="0.25">
      <c r="A334" s="198">
        <v>333</v>
      </c>
      <c r="B334" s="197">
        <v>-0.16677001266969901</v>
      </c>
      <c r="C334" s="199"/>
      <c r="D334" s="201" t="s">
        <v>243</v>
      </c>
      <c r="E334" s="199"/>
      <c r="F334" s="68">
        <v>333</v>
      </c>
      <c r="G334" s="68">
        <v>5</v>
      </c>
    </row>
    <row r="335" spans="1:7" x14ac:dyDescent="0.25">
      <c r="A335" s="198">
        <v>334</v>
      </c>
      <c r="B335" s="197">
        <v>-0.166770192757874</v>
      </c>
      <c r="C335" s="199"/>
      <c r="D335" s="201" t="s">
        <v>243</v>
      </c>
      <c r="E335" s="199"/>
      <c r="F335" s="68">
        <v>334</v>
      </c>
      <c r="G335" s="68">
        <v>18</v>
      </c>
    </row>
    <row r="336" spans="1:7" x14ac:dyDescent="0.25">
      <c r="A336" s="198">
        <v>335</v>
      </c>
      <c r="B336" s="197">
        <v>-0.16677028280218001</v>
      </c>
      <c r="C336" s="199"/>
      <c r="D336" s="201" t="s">
        <v>243</v>
      </c>
      <c r="E336" s="199"/>
      <c r="F336" s="68">
        <v>335</v>
      </c>
      <c r="G336" s="68">
        <v>9</v>
      </c>
    </row>
    <row r="337" spans="1:7" x14ac:dyDescent="0.25">
      <c r="A337" s="198">
        <v>336</v>
      </c>
      <c r="B337" s="197">
        <v>-0.16677040286148101</v>
      </c>
      <c r="C337" s="199"/>
      <c r="D337" s="201" t="s">
        <v>243</v>
      </c>
      <c r="E337" s="199"/>
      <c r="F337" s="68">
        <v>336</v>
      </c>
      <c r="G337" s="68">
        <v>12</v>
      </c>
    </row>
    <row r="338" spans="1:7" x14ac:dyDescent="0.25">
      <c r="A338" s="198">
        <v>337</v>
      </c>
      <c r="B338" s="197">
        <v>-0.23138762794802401</v>
      </c>
      <c r="C338" s="199"/>
      <c r="D338" s="201" t="s">
        <v>243</v>
      </c>
      <c r="E338" s="199"/>
      <c r="F338" s="68">
        <v>337</v>
      </c>
      <c r="G338" s="68">
        <v>11</v>
      </c>
    </row>
    <row r="339" spans="1:7" x14ac:dyDescent="0.25">
      <c r="A339" s="198">
        <v>338</v>
      </c>
      <c r="B339" s="197">
        <v>-0.19125658740913601</v>
      </c>
      <c r="C339" s="199"/>
      <c r="D339" s="201" t="s">
        <v>243</v>
      </c>
      <c r="E339" s="199"/>
      <c r="F339" s="68">
        <v>338</v>
      </c>
      <c r="G339" s="68">
        <v>18</v>
      </c>
    </row>
    <row r="340" spans="1:7" x14ac:dyDescent="0.25">
      <c r="A340" s="198">
        <v>339</v>
      </c>
      <c r="B340" s="197">
        <v>0.41733477250096401</v>
      </c>
      <c r="C340" s="199"/>
      <c r="D340" s="201" t="s">
        <v>243</v>
      </c>
      <c r="E340" s="199"/>
      <c r="F340" s="68">
        <v>339</v>
      </c>
      <c r="G340" s="68">
        <v>18</v>
      </c>
    </row>
    <row r="341" spans="1:7" x14ac:dyDescent="0.25">
      <c r="A341" s="198">
        <v>340</v>
      </c>
      <c r="B341" s="197">
        <v>0.44200155941982999</v>
      </c>
      <c r="C341" s="199"/>
      <c r="D341" s="201" t="s">
        <v>243</v>
      </c>
      <c r="E341" s="199"/>
      <c r="F341" s="68">
        <v>340</v>
      </c>
      <c r="G341" s="68">
        <v>11</v>
      </c>
    </row>
    <row r="342" spans="1:7" x14ac:dyDescent="0.25">
      <c r="A342" s="198">
        <v>341</v>
      </c>
      <c r="B342" s="197">
        <v>0.44200038423011201</v>
      </c>
      <c r="C342" s="199"/>
      <c r="D342" s="201" t="s">
        <v>243</v>
      </c>
      <c r="E342" s="199"/>
      <c r="F342" s="68">
        <v>341</v>
      </c>
      <c r="G342" s="68">
        <v>14</v>
      </c>
    </row>
    <row r="343" spans="1:7" x14ac:dyDescent="0.25">
      <c r="A343" s="198">
        <v>342</v>
      </c>
      <c r="B343" s="197">
        <v>0.44199988058024098</v>
      </c>
      <c r="C343" s="199"/>
      <c r="D343" s="201" t="s">
        <v>243</v>
      </c>
      <c r="E343" s="199"/>
      <c r="F343" s="68">
        <v>342</v>
      </c>
      <c r="G343" s="68">
        <v>6</v>
      </c>
    </row>
    <row r="344" spans="1:7" x14ac:dyDescent="0.25">
      <c r="A344" s="198">
        <v>343</v>
      </c>
      <c r="B344" s="197">
        <v>0.45493502939995301</v>
      </c>
      <c r="C344" s="199"/>
      <c r="D344" s="201" t="s">
        <v>243</v>
      </c>
      <c r="E344" s="199"/>
      <c r="F344" s="68">
        <v>343</v>
      </c>
      <c r="G344" s="68">
        <v>14</v>
      </c>
    </row>
    <row r="345" spans="1:7" x14ac:dyDescent="0.25">
      <c r="A345" s="198">
        <v>344</v>
      </c>
      <c r="B345" s="197">
        <v>0.45493386451775503</v>
      </c>
      <c r="C345" s="199"/>
      <c r="D345" s="201" t="s">
        <v>243</v>
      </c>
      <c r="E345" s="199"/>
      <c r="F345" s="68">
        <v>344</v>
      </c>
      <c r="G345" s="68">
        <v>13</v>
      </c>
    </row>
    <row r="346" spans="1:7" x14ac:dyDescent="0.25">
      <c r="A346" s="198">
        <v>345</v>
      </c>
      <c r="B346" s="197">
        <v>0.45493305806608197</v>
      </c>
      <c r="C346" s="199"/>
      <c r="D346" s="201" t="s">
        <v>243</v>
      </c>
      <c r="E346" s="199"/>
      <c r="F346" s="68">
        <v>345</v>
      </c>
      <c r="G346" s="68">
        <v>9</v>
      </c>
    </row>
    <row r="347" spans="1:7" x14ac:dyDescent="0.25">
      <c r="A347" s="198">
        <v>346</v>
      </c>
      <c r="B347" s="197">
        <v>0.45493207240874101</v>
      </c>
      <c r="C347" s="199"/>
      <c r="D347" s="201" t="s">
        <v>243</v>
      </c>
      <c r="E347" s="199"/>
      <c r="F347" s="68">
        <v>346</v>
      </c>
      <c r="G347" s="68">
        <v>11</v>
      </c>
    </row>
    <row r="348" spans="1:7" x14ac:dyDescent="0.25">
      <c r="A348" s="198">
        <v>347</v>
      </c>
      <c r="B348" s="197">
        <v>0.45770358808617401</v>
      </c>
      <c r="C348" s="199"/>
      <c r="D348" s="201" t="s">
        <v>243</v>
      </c>
      <c r="E348" s="199"/>
      <c r="F348" s="68">
        <v>347</v>
      </c>
      <c r="G348" s="68">
        <v>6</v>
      </c>
    </row>
    <row r="349" spans="1:7" x14ac:dyDescent="0.25">
      <c r="A349" s="198">
        <v>348</v>
      </c>
      <c r="B349" s="197">
        <v>0.45770249792011503</v>
      </c>
      <c r="C349" s="199"/>
      <c r="D349" s="201" t="s">
        <v>243</v>
      </c>
      <c r="E349" s="199"/>
      <c r="F349" s="68">
        <v>348</v>
      </c>
      <c r="G349" s="68">
        <v>12</v>
      </c>
    </row>
    <row r="350" spans="1:7" x14ac:dyDescent="0.25">
      <c r="A350" s="198">
        <v>349</v>
      </c>
      <c r="B350" s="197">
        <v>0.45770222537981498</v>
      </c>
      <c r="C350" s="199"/>
      <c r="D350" s="201" t="s">
        <v>243</v>
      </c>
      <c r="E350" s="199"/>
      <c r="F350" s="68">
        <v>349</v>
      </c>
      <c r="G350" s="68">
        <v>3</v>
      </c>
    </row>
    <row r="351" spans="1:7" x14ac:dyDescent="0.25">
      <c r="A351" s="198">
        <v>350</v>
      </c>
      <c r="B351" s="197">
        <v>-0.185948844742956</v>
      </c>
      <c r="C351" s="199"/>
      <c r="D351" s="201" t="s">
        <v>243</v>
      </c>
      <c r="E351" s="199"/>
      <c r="F351" s="68">
        <v>350</v>
      </c>
      <c r="G351" s="68">
        <v>12</v>
      </c>
    </row>
    <row r="352" spans="1:7" x14ac:dyDescent="0.25">
      <c r="A352" s="198">
        <v>351</v>
      </c>
      <c r="B352" s="197">
        <v>-0.185948958202451</v>
      </c>
      <c r="C352" s="199"/>
      <c r="D352" s="201" t="s">
        <v>243</v>
      </c>
      <c r="E352" s="199"/>
      <c r="F352" s="68">
        <v>351</v>
      </c>
      <c r="G352" s="68">
        <v>9</v>
      </c>
    </row>
    <row r="353" spans="1:7" x14ac:dyDescent="0.25">
      <c r="A353" s="198">
        <v>352</v>
      </c>
      <c r="B353" s="197">
        <v>-0.185949235548756</v>
      </c>
      <c r="C353" s="199"/>
      <c r="D353" s="201" t="s">
        <v>243</v>
      </c>
      <c r="E353" s="199"/>
      <c r="F353" s="68">
        <v>352</v>
      </c>
      <c r="G353" s="68">
        <v>22</v>
      </c>
    </row>
    <row r="354" spans="1:7" x14ac:dyDescent="0.25">
      <c r="A354" s="198">
        <v>353</v>
      </c>
      <c r="B354" s="197">
        <v>-0.175784886344866</v>
      </c>
      <c r="C354" s="199"/>
      <c r="D354" s="201" t="s">
        <v>243</v>
      </c>
      <c r="E354" s="199"/>
      <c r="F354" s="68">
        <v>353</v>
      </c>
      <c r="G354" s="68">
        <v>8</v>
      </c>
    </row>
    <row r="355" spans="1:7" x14ac:dyDescent="0.25">
      <c r="A355" s="198">
        <v>354</v>
      </c>
      <c r="B355" s="197">
        <v>-0.175784987021775</v>
      </c>
      <c r="C355" s="199"/>
      <c r="D355" s="201" t="s">
        <v>243</v>
      </c>
      <c r="E355" s="199"/>
      <c r="F355" s="68">
        <v>354</v>
      </c>
      <c r="G355" s="68">
        <v>9</v>
      </c>
    </row>
    <row r="356" spans="1:7" x14ac:dyDescent="0.25">
      <c r="A356" s="198">
        <v>355</v>
      </c>
      <c r="B356" s="197">
        <v>4.6202317911522702E-3</v>
      </c>
      <c r="C356" s="199"/>
      <c r="D356" s="201" t="s">
        <v>243</v>
      </c>
      <c r="E356" s="199"/>
      <c r="F356" s="68">
        <v>355</v>
      </c>
      <c r="G356" s="68">
        <v>9</v>
      </c>
    </row>
    <row r="357" spans="1:7" x14ac:dyDescent="0.25">
      <c r="A357" s="198">
        <v>356</v>
      </c>
      <c r="B357" s="197">
        <v>4.6202317299584303E-3</v>
      </c>
      <c r="C357" s="199"/>
      <c r="D357" s="201" t="s">
        <v>243</v>
      </c>
      <c r="E357" s="199"/>
      <c r="F357" s="68">
        <v>356</v>
      </c>
      <c r="G357" s="68">
        <v>9</v>
      </c>
    </row>
    <row r="358" spans="1:7" x14ac:dyDescent="0.25">
      <c r="A358" s="198">
        <v>357</v>
      </c>
      <c r="B358" s="197">
        <v>4.6202316755638998E-3</v>
      </c>
      <c r="C358" s="199"/>
      <c r="D358" s="201" t="s">
        <v>243</v>
      </c>
      <c r="E358" s="199"/>
      <c r="F358" s="68">
        <v>357</v>
      </c>
      <c r="G358" s="68">
        <v>8</v>
      </c>
    </row>
    <row r="359" spans="1:7" x14ac:dyDescent="0.25">
      <c r="A359" s="198">
        <v>358</v>
      </c>
      <c r="B359" s="197">
        <v>4.6202316075707401E-3</v>
      </c>
      <c r="C359" s="199"/>
      <c r="D359" s="201" t="s">
        <v>243</v>
      </c>
      <c r="E359" s="199"/>
      <c r="F359" s="68">
        <v>358</v>
      </c>
      <c r="G359" s="68">
        <v>10</v>
      </c>
    </row>
    <row r="360" spans="1:7" x14ac:dyDescent="0.25">
      <c r="A360" s="198">
        <v>359</v>
      </c>
      <c r="B360" s="197">
        <v>4.6202315599755397E-3</v>
      </c>
      <c r="C360" s="199"/>
      <c r="D360" s="201" t="s">
        <v>243</v>
      </c>
      <c r="E360" s="199"/>
      <c r="F360" s="68">
        <v>359</v>
      </c>
      <c r="G360" s="68">
        <v>7</v>
      </c>
    </row>
    <row r="361" spans="1:7" x14ac:dyDescent="0.25">
      <c r="A361" s="198">
        <v>360</v>
      </c>
      <c r="B361" s="197">
        <v>0</v>
      </c>
      <c r="C361" s="199"/>
      <c r="D361" s="199" t="s">
        <v>244</v>
      </c>
      <c r="E361" s="199"/>
      <c r="F361" s="68">
        <v>360</v>
      </c>
      <c r="G361" s="68">
        <v>9</v>
      </c>
    </row>
    <row r="362" spans="1:7" x14ac:dyDescent="0.25">
      <c r="A362" s="198">
        <v>361</v>
      </c>
      <c r="B362" s="197">
        <v>2.0314902488686601E-2</v>
      </c>
      <c r="C362" s="199"/>
      <c r="D362" s="201" t="s">
        <v>243</v>
      </c>
      <c r="E362" s="199"/>
      <c r="F362" s="68">
        <v>361</v>
      </c>
      <c r="G362" s="68">
        <v>8</v>
      </c>
    </row>
    <row r="363" spans="1:7" x14ac:dyDescent="0.25">
      <c r="A363" s="198">
        <v>362</v>
      </c>
      <c r="B363" s="197">
        <v>2.11465450137025E-2</v>
      </c>
      <c r="C363" s="199"/>
      <c r="D363" s="201" t="s">
        <v>243</v>
      </c>
      <c r="E363" s="199"/>
      <c r="F363" s="68">
        <v>362</v>
      </c>
      <c r="G363" s="68">
        <v>9</v>
      </c>
    </row>
    <row r="364" spans="1:7" x14ac:dyDescent="0.25">
      <c r="A364" s="198">
        <v>363</v>
      </c>
      <c r="B364" s="197">
        <v>2.1146543714882199E-2</v>
      </c>
      <c r="C364" s="199"/>
      <c r="D364" s="201" t="s">
        <v>243</v>
      </c>
      <c r="E364" s="199"/>
      <c r="F364" s="68">
        <v>363</v>
      </c>
      <c r="G364" s="68">
        <v>9</v>
      </c>
    </row>
    <row r="365" spans="1:7" x14ac:dyDescent="0.25">
      <c r="A365" s="198">
        <v>364</v>
      </c>
      <c r="B365" s="197">
        <v>2.8538930231543799E-2</v>
      </c>
      <c r="C365" s="199"/>
      <c r="D365" s="201" t="s">
        <v>243</v>
      </c>
      <c r="E365" s="199"/>
      <c r="F365" s="68">
        <v>364</v>
      </c>
      <c r="G365" s="68">
        <v>8</v>
      </c>
    </row>
    <row r="366" spans="1:7" x14ac:dyDescent="0.25">
      <c r="A366" s="198">
        <v>365</v>
      </c>
      <c r="B366" s="197">
        <v>4.8296997108322097E-3</v>
      </c>
      <c r="C366" s="199"/>
      <c r="D366" s="201" t="s">
        <v>243</v>
      </c>
      <c r="E366" s="199"/>
      <c r="F366" s="68">
        <v>365</v>
      </c>
      <c r="G366" s="68">
        <v>8</v>
      </c>
    </row>
    <row r="367" spans="1:7" x14ac:dyDescent="0.25">
      <c r="A367" s="198">
        <v>366</v>
      </c>
      <c r="B367" s="197">
        <v>1.4489098458545799E-2</v>
      </c>
      <c r="C367" s="199"/>
      <c r="D367" s="201" t="s">
        <v>243</v>
      </c>
      <c r="E367" s="199"/>
      <c r="F367" s="68">
        <v>366</v>
      </c>
      <c r="G367" s="68">
        <v>10</v>
      </c>
    </row>
    <row r="368" spans="1:7" x14ac:dyDescent="0.25">
      <c r="A368" s="198">
        <v>367</v>
      </c>
      <c r="B368" s="197">
        <v>-0.16677095313658899</v>
      </c>
      <c r="C368" s="199"/>
      <c r="D368" s="201" t="s">
        <v>243</v>
      </c>
      <c r="E368" s="199"/>
      <c r="F368" s="68">
        <v>367</v>
      </c>
      <c r="G368" s="68">
        <v>6</v>
      </c>
    </row>
    <row r="369" spans="1:7" x14ac:dyDescent="0.25">
      <c r="A369" s="198">
        <v>368</v>
      </c>
      <c r="B369" s="197">
        <v>-0.16677104318212399</v>
      </c>
      <c r="C369" s="199"/>
      <c r="D369" s="201" t="s">
        <v>243</v>
      </c>
      <c r="E369" s="199"/>
      <c r="F369" s="68">
        <v>368</v>
      </c>
      <c r="G369" s="68">
        <v>9</v>
      </c>
    </row>
    <row r="370" spans="1:7" x14ac:dyDescent="0.25">
      <c r="A370" s="198">
        <v>369</v>
      </c>
      <c r="B370" s="197">
        <v>-0.166771123222722</v>
      </c>
      <c r="C370" s="199"/>
      <c r="D370" s="201" t="s">
        <v>243</v>
      </c>
      <c r="E370" s="199"/>
      <c r="F370" s="68">
        <v>369</v>
      </c>
      <c r="G370" s="68">
        <v>8</v>
      </c>
    </row>
    <row r="371" spans="1:7" x14ac:dyDescent="0.25">
      <c r="A371" s="198">
        <v>370</v>
      </c>
      <c r="B371" s="197">
        <v>-0.15297208194713299</v>
      </c>
      <c r="C371" s="199"/>
      <c r="D371" s="201" t="s">
        <v>243</v>
      </c>
      <c r="E371" s="199"/>
      <c r="F371" s="68">
        <v>370</v>
      </c>
      <c r="G371" s="68">
        <v>9</v>
      </c>
    </row>
    <row r="372" spans="1:7" x14ac:dyDescent="0.25">
      <c r="A372" s="198">
        <v>371</v>
      </c>
      <c r="B372" s="197">
        <v>-0.13701043045110201</v>
      </c>
      <c r="C372" s="199"/>
      <c r="D372" s="201" t="s">
        <v>243</v>
      </c>
      <c r="E372" s="199"/>
      <c r="F372" s="68">
        <v>371</v>
      </c>
      <c r="G372" s="68">
        <v>8</v>
      </c>
    </row>
    <row r="373" spans="1:7" x14ac:dyDescent="0.25">
      <c r="A373" s="198">
        <v>372</v>
      </c>
      <c r="B373" s="197">
        <v>-0.124997845452458</v>
      </c>
      <c r="C373" s="199"/>
      <c r="D373" s="201" t="s">
        <v>243</v>
      </c>
      <c r="E373" s="199"/>
      <c r="F373" s="68">
        <v>372</v>
      </c>
      <c r="G373" s="68">
        <v>9</v>
      </c>
    </row>
    <row r="374" spans="1:7" x14ac:dyDescent="0.25">
      <c r="A374" s="198">
        <v>373</v>
      </c>
      <c r="B374" s="197">
        <v>5.0822308075579199E-3</v>
      </c>
      <c r="C374" s="199"/>
      <c r="D374" s="201" t="s">
        <v>243</v>
      </c>
      <c r="E374" s="199"/>
      <c r="F374" s="68">
        <v>373</v>
      </c>
      <c r="G374" s="68">
        <v>8</v>
      </c>
    </row>
    <row r="375" spans="1:7" x14ac:dyDescent="0.25">
      <c r="A375" s="198">
        <v>374</v>
      </c>
      <c r="B375" s="197">
        <v>5.0822307334871296E-3</v>
      </c>
      <c r="C375" s="199"/>
      <c r="D375" s="201" t="s">
        <v>243</v>
      </c>
      <c r="E375" s="199"/>
      <c r="F375" s="68">
        <v>374</v>
      </c>
      <c r="G375" s="68">
        <v>9</v>
      </c>
    </row>
    <row r="376" spans="1:7" x14ac:dyDescent="0.25">
      <c r="A376" s="198">
        <v>375</v>
      </c>
      <c r="B376" s="197">
        <v>1.2936586838832601E-2</v>
      </c>
      <c r="C376" s="199"/>
      <c r="D376" s="201" t="s">
        <v>243</v>
      </c>
      <c r="E376" s="199"/>
      <c r="F376" s="68">
        <v>375</v>
      </c>
      <c r="G376" s="68">
        <v>9</v>
      </c>
    </row>
    <row r="377" spans="1:7" x14ac:dyDescent="0.25">
      <c r="A377" s="198">
        <v>376</v>
      </c>
      <c r="B377" s="197">
        <v>2.3563067449047601E-2</v>
      </c>
      <c r="C377" s="199"/>
      <c r="D377" s="201" t="s">
        <v>243</v>
      </c>
      <c r="E377" s="199"/>
      <c r="F377" s="68">
        <v>376</v>
      </c>
      <c r="G377" s="68">
        <v>8</v>
      </c>
    </row>
    <row r="378" spans="1:7" x14ac:dyDescent="0.25">
      <c r="A378" s="198">
        <v>377</v>
      </c>
      <c r="B378" s="197">
        <v>2.7721254076677498E-2</v>
      </c>
      <c r="C378" s="199"/>
      <c r="D378" s="201" t="s">
        <v>243</v>
      </c>
      <c r="E378" s="199"/>
      <c r="F378" s="68">
        <v>377</v>
      </c>
      <c r="G378" s="68">
        <v>7</v>
      </c>
    </row>
    <row r="379" spans="1:7" x14ac:dyDescent="0.25">
      <c r="A379" s="198">
        <v>378</v>
      </c>
      <c r="B379" s="197">
        <v>6.00624792314596E-3</v>
      </c>
      <c r="C379" s="199"/>
      <c r="D379" s="201" t="s">
        <v>243</v>
      </c>
      <c r="E379" s="199"/>
      <c r="F379" s="68">
        <v>378</v>
      </c>
      <c r="G379" s="68">
        <v>8</v>
      </c>
    </row>
    <row r="380" spans="1:7" x14ac:dyDescent="0.25">
      <c r="A380" s="198">
        <v>379</v>
      </c>
      <c r="B380" s="197">
        <v>6.00624781961676E-3</v>
      </c>
      <c r="C380" s="199"/>
      <c r="D380" s="201" t="s">
        <v>243</v>
      </c>
      <c r="E380" s="199"/>
      <c r="F380" s="68">
        <v>379</v>
      </c>
      <c r="G380" s="68">
        <v>9</v>
      </c>
    </row>
    <row r="381" spans="1:7" x14ac:dyDescent="0.25">
      <c r="A381" s="198">
        <v>380</v>
      </c>
      <c r="B381" s="197">
        <v>-0.20288601513491999</v>
      </c>
      <c r="C381" s="199"/>
      <c r="D381" s="201" t="s">
        <v>243</v>
      </c>
      <c r="E381" s="199"/>
      <c r="F381" s="68">
        <v>380</v>
      </c>
      <c r="G381" s="68">
        <v>17</v>
      </c>
    </row>
    <row r="382" spans="1:7" x14ac:dyDescent="0.25">
      <c r="A382" s="198">
        <v>381</v>
      </c>
      <c r="B382" s="197">
        <v>-0.20288613661659799</v>
      </c>
      <c r="C382" s="199"/>
      <c r="D382" s="201" t="s">
        <v>243</v>
      </c>
      <c r="E382" s="199"/>
      <c r="F382" s="68">
        <v>381</v>
      </c>
      <c r="G382" s="68">
        <v>8</v>
      </c>
    </row>
    <row r="383" spans="1:7" x14ac:dyDescent="0.25">
      <c r="A383" s="198">
        <v>382</v>
      </c>
      <c r="B383" s="197">
        <v>-0.202886242913245</v>
      </c>
      <c r="C383" s="199"/>
      <c r="D383" s="201" t="s">
        <v>243</v>
      </c>
      <c r="E383" s="199"/>
      <c r="F383" s="68">
        <v>382</v>
      </c>
      <c r="G383" s="68">
        <v>7</v>
      </c>
    </row>
    <row r="384" spans="1:7" x14ac:dyDescent="0.25">
      <c r="A384" s="198">
        <v>383</v>
      </c>
      <c r="B384" s="197">
        <v>-0.194108217811647</v>
      </c>
      <c r="C384" s="199"/>
      <c r="D384" s="201" t="s">
        <v>243</v>
      </c>
      <c r="E384" s="199"/>
      <c r="F384" s="68">
        <v>383</v>
      </c>
      <c r="G384" s="68">
        <v>7</v>
      </c>
    </row>
    <row r="385" spans="1:7" x14ac:dyDescent="0.25">
      <c r="A385" s="198">
        <v>384</v>
      </c>
      <c r="B385" s="197">
        <v>-0.18302015592485499</v>
      </c>
      <c r="C385" s="199"/>
      <c r="D385" s="201" t="s">
        <v>243</v>
      </c>
      <c r="E385" s="199"/>
      <c r="F385" s="68">
        <v>384</v>
      </c>
      <c r="G385" s="68">
        <v>8</v>
      </c>
    </row>
    <row r="386" spans="1:7" x14ac:dyDescent="0.25">
      <c r="A386" s="198">
        <v>385</v>
      </c>
      <c r="B386" s="197">
        <v>-0.32619829797989103</v>
      </c>
      <c r="C386" s="199"/>
      <c r="D386" s="201" t="s">
        <v>243</v>
      </c>
      <c r="E386" s="199"/>
      <c r="F386" s="68">
        <v>385</v>
      </c>
      <c r="G386" s="68">
        <v>17</v>
      </c>
    </row>
    <row r="387" spans="1:7" x14ac:dyDescent="0.25">
      <c r="A387" s="198">
        <v>386</v>
      </c>
      <c r="B387" s="197">
        <v>-0.32111656058387</v>
      </c>
      <c r="C387" s="199"/>
      <c r="D387" s="201" t="s">
        <v>243</v>
      </c>
      <c r="E387" s="199"/>
      <c r="F387" s="68">
        <v>386</v>
      </c>
      <c r="G387" s="68">
        <v>8</v>
      </c>
    </row>
    <row r="388" spans="1:7" x14ac:dyDescent="0.25">
      <c r="A388" s="198">
        <v>387</v>
      </c>
      <c r="B388" s="197">
        <v>-0.31233870764746002</v>
      </c>
      <c r="C388" s="199"/>
      <c r="D388" s="201" t="s">
        <v>243</v>
      </c>
      <c r="E388" s="199"/>
      <c r="F388" s="68">
        <v>387</v>
      </c>
      <c r="G388" s="68">
        <v>7</v>
      </c>
    </row>
    <row r="389" spans="1:7" x14ac:dyDescent="0.25">
      <c r="A389" s="198">
        <v>388</v>
      </c>
      <c r="B389" s="197">
        <v>-0.30125079182139602</v>
      </c>
      <c r="C389" s="199"/>
      <c r="D389" s="201" t="s">
        <v>243</v>
      </c>
      <c r="E389" s="199"/>
      <c r="F389" s="68">
        <v>388</v>
      </c>
      <c r="G389" s="68">
        <v>7</v>
      </c>
    </row>
    <row r="390" spans="1:7" x14ac:dyDescent="0.25">
      <c r="A390" s="198">
        <v>389</v>
      </c>
      <c r="B390" s="197">
        <v>-0.30125107779141902</v>
      </c>
      <c r="C390" s="199"/>
      <c r="D390" s="201" t="s">
        <v>243</v>
      </c>
      <c r="E390" s="199"/>
      <c r="F390" s="68">
        <v>389</v>
      </c>
      <c r="G390" s="68">
        <v>8</v>
      </c>
    </row>
    <row r="391" spans="1:7" x14ac:dyDescent="0.25">
      <c r="A391" s="198">
        <v>390</v>
      </c>
      <c r="B391" s="197">
        <v>-0.42042367819194199</v>
      </c>
      <c r="C391" s="199"/>
      <c r="D391" s="201" t="s">
        <v>243</v>
      </c>
      <c r="E391" s="199"/>
      <c r="F391" s="68">
        <v>390</v>
      </c>
      <c r="G391" s="68">
        <v>21</v>
      </c>
    </row>
    <row r="392" spans="1:7" x14ac:dyDescent="0.25">
      <c r="A392" s="198">
        <v>391</v>
      </c>
      <c r="B392" s="197">
        <v>-0.42042480282675998</v>
      </c>
      <c r="C392" s="199"/>
      <c r="D392" s="201" t="s">
        <v>243</v>
      </c>
      <c r="E392" s="199"/>
      <c r="F392" s="68">
        <v>391</v>
      </c>
      <c r="G392" s="68">
        <v>15</v>
      </c>
    </row>
    <row r="393" spans="1:7" x14ac:dyDescent="0.25">
      <c r="A393" s="198">
        <v>392</v>
      </c>
      <c r="B393" s="197">
        <v>-0.42042592747058799</v>
      </c>
      <c r="C393" s="199"/>
      <c r="D393" s="201" t="s">
        <v>243</v>
      </c>
      <c r="E393" s="199"/>
      <c r="F393" s="68">
        <v>392</v>
      </c>
      <c r="G393" s="68">
        <v>15</v>
      </c>
    </row>
    <row r="394" spans="1:7" x14ac:dyDescent="0.25">
      <c r="A394" s="198">
        <v>393</v>
      </c>
      <c r="B394" s="197">
        <v>-0.23849870334183701</v>
      </c>
      <c r="C394" s="199"/>
      <c r="D394" s="201" t="s">
        <v>243</v>
      </c>
      <c r="E394" s="199"/>
      <c r="F394" s="68">
        <v>393</v>
      </c>
      <c r="G394" s="68">
        <v>18</v>
      </c>
    </row>
    <row r="395" spans="1:7" x14ac:dyDescent="0.25">
      <c r="A395" s="198">
        <v>394</v>
      </c>
      <c r="B395" s="197">
        <v>-0.238499068814186</v>
      </c>
      <c r="C395" s="199"/>
      <c r="D395" s="201" t="s">
        <v>243</v>
      </c>
      <c r="E395" s="199"/>
      <c r="F395" s="68">
        <v>394</v>
      </c>
      <c r="G395" s="68">
        <v>17</v>
      </c>
    </row>
    <row r="396" spans="1:7" x14ac:dyDescent="0.25">
      <c r="A396" s="198">
        <v>395</v>
      </c>
      <c r="B396" s="197">
        <v>-0.23849943428821199</v>
      </c>
      <c r="C396" s="199"/>
      <c r="D396" s="201" t="s">
        <v>243</v>
      </c>
      <c r="E396" s="199"/>
      <c r="F396" s="68">
        <v>395</v>
      </c>
      <c r="G396" s="68">
        <v>17</v>
      </c>
    </row>
    <row r="397" spans="1:7" x14ac:dyDescent="0.25">
      <c r="A397" s="198">
        <v>396</v>
      </c>
      <c r="B397" s="197">
        <v>-0.15802593939034801</v>
      </c>
      <c r="C397" s="199"/>
      <c r="D397" s="201" t="s">
        <v>243</v>
      </c>
      <c r="E397" s="199"/>
      <c r="F397" s="68">
        <v>396</v>
      </c>
      <c r="G397" s="68">
        <v>21</v>
      </c>
    </row>
    <row r="398" spans="1:7" x14ac:dyDescent="0.25">
      <c r="A398" s="198">
        <v>397</v>
      </c>
      <c r="B398" s="197">
        <v>-0.15802609115494101</v>
      </c>
      <c r="C398" s="199"/>
      <c r="D398" s="201" t="s">
        <v>243</v>
      </c>
      <c r="E398" s="199"/>
      <c r="F398" s="68">
        <v>397</v>
      </c>
      <c r="G398" s="68">
        <v>17</v>
      </c>
    </row>
    <row r="399" spans="1:7" x14ac:dyDescent="0.25">
      <c r="A399" s="198">
        <v>398</v>
      </c>
      <c r="B399" s="197">
        <v>-0.158026225065238</v>
      </c>
      <c r="C399" s="199"/>
      <c r="D399" s="201" t="s">
        <v>243</v>
      </c>
      <c r="E399" s="199"/>
      <c r="F399" s="68">
        <v>398</v>
      </c>
      <c r="G399" s="68">
        <v>15</v>
      </c>
    </row>
    <row r="400" spans="1:7" x14ac:dyDescent="0.25">
      <c r="A400" s="198">
        <v>399</v>
      </c>
      <c r="B400" s="197">
        <v>-9.0851069358113795E-2</v>
      </c>
      <c r="C400" s="199"/>
      <c r="D400" s="201" t="s">
        <v>243</v>
      </c>
      <c r="E400" s="199"/>
      <c r="F400" s="68">
        <v>399</v>
      </c>
      <c r="G400" s="68">
        <v>22</v>
      </c>
    </row>
    <row r="401" spans="1:7" x14ac:dyDescent="0.25">
      <c r="A401" s="198">
        <v>400</v>
      </c>
      <c r="B401" s="197">
        <v>-8.5307054982759395E-2</v>
      </c>
      <c r="C401" s="199"/>
      <c r="D401" s="201" t="s">
        <v>243</v>
      </c>
      <c r="E401" s="199"/>
      <c r="F401" s="68">
        <v>400</v>
      </c>
      <c r="G401" s="68">
        <v>15</v>
      </c>
    </row>
    <row r="402" spans="1:7" x14ac:dyDescent="0.25">
      <c r="A402" s="198">
        <v>401</v>
      </c>
      <c r="B402" s="197">
        <v>-8.5307096923436507E-2</v>
      </c>
      <c r="C402" s="199"/>
      <c r="D402" s="201" t="s">
        <v>243</v>
      </c>
      <c r="E402" s="199"/>
      <c r="F402" s="68">
        <v>401</v>
      </c>
      <c r="G402" s="68">
        <v>17</v>
      </c>
    </row>
    <row r="403" spans="1:7" x14ac:dyDescent="0.25">
      <c r="A403" s="198">
        <v>402</v>
      </c>
      <c r="B403" s="197">
        <v>-0.41889770933715498</v>
      </c>
      <c r="C403" s="199"/>
      <c r="D403" s="201" t="s">
        <v>243</v>
      </c>
      <c r="E403" s="199"/>
      <c r="F403" s="68">
        <v>402</v>
      </c>
      <c r="G403" s="68">
        <v>27</v>
      </c>
    </row>
    <row r="404" spans="1:7" x14ac:dyDescent="0.25">
      <c r="A404" s="198">
        <v>403</v>
      </c>
      <c r="B404" s="197">
        <v>0</v>
      </c>
      <c r="C404" s="199"/>
      <c r="D404" s="199" t="s">
        <v>244</v>
      </c>
      <c r="E404" s="199"/>
      <c r="F404" s="68">
        <v>403</v>
      </c>
      <c r="G404" s="68">
        <v>30</v>
      </c>
    </row>
    <row r="405" spans="1:7" x14ac:dyDescent="0.25">
      <c r="A405" s="198">
        <v>404</v>
      </c>
      <c r="B405" s="197">
        <v>1.6558636817475499E-2</v>
      </c>
      <c r="C405" s="199"/>
      <c r="D405" s="201" t="s">
        <v>243</v>
      </c>
      <c r="E405" s="199"/>
      <c r="F405" s="68">
        <v>404</v>
      </c>
      <c r="G405" s="68">
        <v>15</v>
      </c>
    </row>
    <row r="406" spans="1:7" x14ac:dyDescent="0.25">
      <c r="A406" s="198">
        <v>405</v>
      </c>
      <c r="B406" s="197">
        <v>2.2564836814538899E-2</v>
      </c>
      <c r="C406" s="199"/>
      <c r="D406" s="201" t="s">
        <v>243</v>
      </c>
      <c r="E406" s="199"/>
      <c r="F406" s="68">
        <v>405</v>
      </c>
      <c r="G406" s="68">
        <v>12</v>
      </c>
    </row>
    <row r="407" spans="1:7" x14ac:dyDescent="0.25">
      <c r="A407" s="198">
        <v>406</v>
      </c>
      <c r="B407" s="197">
        <v>-0.376956947452527</v>
      </c>
      <c r="C407" s="199"/>
      <c r="D407" s="201" t="s">
        <v>243</v>
      </c>
      <c r="E407" s="199"/>
      <c r="F407" s="68">
        <v>406</v>
      </c>
      <c r="G407" s="68">
        <v>18</v>
      </c>
    </row>
    <row r="408" spans="1:7" x14ac:dyDescent="0.25">
      <c r="A408" s="198">
        <v>407</v>
      </c>
      <c r="B408" s="197">
        <v>0.13697577121586499</v>
      </c>
      <c r="C408" s="199"/>
      <c r="D408" s="201" t="s">
        <v>243</v>
      </c>
      <c r="E408" s="199"/>
      <c r="F408" s="68">
        <v>407</v>
      </c>
      <c r="G408" s="68">
        <v>16</v>
      </c>
    </row>
    <row r="409" spans="1:7" x14ac:dyDescent="0.25">
      <c r="A409" s="198">
        <v>408</v>
      </c>
      <c r="B409" s="197">
        <v>0.13697569853642</v>
      </c>
      <c r="C409" s="199"/>
      <c r="D409" s="201" t="s">
        <v>243</v>
      </c>
      <c r="E409" s="199"/>
      <c r="F409" s="68">
        <v>408</v>
      </c>
      <c r="G409" s="68">
        <v>11</v>
      </c>
    </row>
    <row r="410" spans="1:7" x14ac:dyDescent="0.25">
      <c r="A410" s="198">
        <v>409</v>
      </c>
      <c r="B410" s="197">
        <v>0.14279703862358101</v>
      </c>
      <c r="C410" s="199"/>
      <c r="D410" s="201" t="s">
        <v>243</v>
      </c>
      <c r="E410" s="199"/>
      <c r="F410" s="68">
        <v>409</v>
      </c>
      <c r="G410" s="68">
        <v>12</v>
      </c>
    </row>
    <row r="411" spans="1:7" x14ac:dyDescent="0.25">
      <c r="A411" s="198">
        <v>410</v>
      </c>
      <c r="B411" s="197">
        <v>0.149727216566199</v>
      </c>
      <c r="C411" s="199"/>
      <c r="D411" s="201" t="s">
        <v>243</v>
      </c>
      <c r="E411" s="199"/>
      <c r="F411" s="68">
        <v>410</v>
      </c>
      <c r="G411" s="68">
        <v>11</v>
      </c>
    </row>
    <row r="412" spans="1:7" x14ac:dyDescent="0.25">
      <c r="A412" s="198">
        <v>411</v>
      </c>
      <c r="B412" s="197">
        <v>5.8214165775139198E-3</v>
      </c>
      <c r="C412" s="199"/>
      <c r="D412" s="201" t="s">
        <v>243</v>
      </c>
      <c r="E412" s="199"/>
      <c r="F412" s="68">
        <v>411</v>
      </c>
      <c r="G412" s="68">
        <v>7</v>
      </c>
    </row>
    <row r="413" spans="1:7" x14ac:dyDescent="0.25">
      <c r="A413" s="198">
        <v>412</v>
      </c>
      <c r="B413" s="197">
        <v>5.8214164910777603E-3</v>
      </c>
      <c r="C413" s="199"/>
      <c r="D413" s="201" t="s">
        <v>243</v>
      </c>
      <c r="E413" s="199"/>
      <c r="F413" s="68">
        <v>412</v>
      </c>
      <c r="G413" s="68">
        <v>8</v>
      </c>
    </row>
    <row r="414" spans="1:7" x14ac:dyDescent="0.25">
      <c r="A414" s="198">
        <v>413</v>
      </c>
      <c r="B414" s="197">
        <v>-0.19466858849809399</v>
      </c>
      <c r="C414" s="199"/>
      <c r="D414" s="201" t="s">
        <v>243</v>
      </c>
      <c r="E414" s="199"/>
      <c r="F414" s="68">
        <v>413</v>
      </c>
      <c r="G414" s="68">
        <v>20</v>
      </c>
    </row>
    <row r="415" spans="1:7" x14ac:dyDescent="0.25">
      <c r="A415" s="198">
        <v>414</v>
      </c>
      <c r="B415" s="197">
        <v>-0.16709894862649599</v>
      </c>
      <c r="C415" s="199"/>
      <c r="D415" s="201" t="s">
        <v>243</v>
      </c>
      <c r="E415" s="199"/>
      <c r="F415" s="68">
        <v>414</v>
      </c>
      <c r="G415" s="68">
        <v>13</v>
      </c>
    </row>
    <row r="416" spans="1:7" x14ac:dyDescent="0.25">
      <c r="A416" s="198">
        <v>415</v>
      </c>
      <c r="B416" s="197">
        <v>-0.24512102236734201</v>
      </c>
      <c r="C416" s="199"/>
      <c r="D416" s="201" t="s">
        <v>243</v>
      </c>
      <c r="E416" s="199"/>
      <c r="F416" s="68">
        <v>415</v>
      </c>
      <c r="G416" s="68">
        <v>3</v>
      </c>
    </row>
    <row r="417" spans="1:7" x14ac:dyDescent="0.25">
      <c r="A417" s="198">
        <v>416</v>
      </c>
      <c r="B417" s="197">
        <v>-0.23957712342323401</v>
      </c>
      <c r="C417" s="199"/>
      <c r="D417" s="201" t="s">
        <v>243</v>
      </c>
      <c r="E417" s="199"/>
      <c r="F417" s="68">
        <v>416</v>
      </c>
      <c r="G417" s="68">
        <v>15</v>
      </c>
    </row>
    <row r="418" spans="1:7" x14ac:dyDescent="0.25">
      <c r="A418" s="198">
        <v>417</v>
      </c>
      <c r="B418" s="197">
        <v>-0.239577383945101</v>
      </c>
      <c r="C418" s="199"/>
      <c r="D418" s="201" t="s">
        <v>243</v>
      </c>
      <c r="E418" s="199"/>
      <c r="F418" s="68">
        <v>417</v>
      </c>
      <c r="G418" s="68">
        <v>12</v>
      </c>
    </row>
    <row r="419" spans="1:7" x14ac:dyDescent="0.25">
      <c r="A419" s="198">
        <v>418</v>
      </c>
      <c r="B419" s="197">
        <v>-0.23957777472949299</v>
      </c>
      <c r="C419" s="199"/>
      <c r="D419" s="201" t="s">
        <v>243</v>
      </c>
      <c r="E419" s="199"/>
      <c r="F419" s="68">
        <v>418</v>
      </c>
      <c r="G419" s="68">
        <v>18</v>
      </c>
    </row>
    <row r="420" spans="1:7" x14ac:dyDescent="0.25">
      <c r="A420" s="198">
        <v>419</v>
      </c>
      <c r="B420" s="197">
        <v>-0.23310991608064399</v>
      </c>
      <c r="C420" s="199"/>
      <c r="D420" s="201" t="s">
        <v>243</v>
      </c>
      <c r="E420" s="199"/>
      <c r="F420" s="68">
        <v>419</v>
      </c>
      <c r="G420" s="68">
        <v>21</v>
      </c>
    </row>
    <row r="421" spans="1:7" x14ac:dyDescent="0.25">
      <c r="A421" s="198">
        <v>420</v>
      </c>
      <c r="B421" s="197">
        <v>-0.23089235344059</v>
      </c>
      <c r="C421" s="199"/>
      <c r="D421" s="201" t="s">
        <v>243</v>
      </c>
      <c r="E421" s="199"/>
      <c r="F421" s="68">
        <v>420</v>
      </c>
      <c r="G421" s="68">
        <v>7</v>
      </c>
    </row>
    <row r="422" spans="1:7" x14ac:dyDescent="0.25">
      <c r="A422" s="198">
        <v>421</v>
      </c>
      <c r="B422" s="197">
        <v>-0.23089245367616601</v>
      </c>
      <c r="C422" s="199"/>
      <c r="D422" s="201" t="s">
        <v>243</v>
      </c>
      <c r="E422" s="199"/>
      <c r="F422" s="68">
        <v>421</v>
      </c>
      <c r="G422" s="68">
        <v>5</v>
      </c>
    </row>
    <row r="423" spans="1:7" x14ac:dyDescent="0.25">
      <c r="A423" s="198">
        <v>422</v>
      </c>
      <c r="B423" s="197">
        <v>-0.22165212516223401</v>
      </c>
      <c r="C423" s="199"/>
      <c r="D423" s="201" t="s">
        <v>243</v>
      </c>
      <c r="E423" s="199"/>
      <c r="F423" s="68">
        <v>422</v>
      </c>
      <c r="G423" s="68">
        <v>6</v>
      </c>
    </row>
    <row r="424" spans="1:7" x14ac:dyDescent="0.25">
      <c r="A424" s="198">
        <v>423</v>
      </c>
      <c r="B424" s="197">
        <v>0.14000628961595099</v>
      </c>
      <c r="C424" s="199"/>
      <c r="D424" s="201" t="s">
        <v>243</v>
      </c>
      <c r="E424" s="199"/>
      <c r="F424" s="68">
        <v>423</v>
      </c>
      <c r="G424" s="68">
        <v>26</v>
      </c>
    </row>
    <row r="425" spans="1:7" x14ac:dyDescent="0.25">
      <c r="A425" s="198">
        <v>424</v>
      </c>
      <c r="B425" s="197">
        <v>0.14508843152766901</v>
      </c>
      <c r="C425" s="199"/>
      <c r="D425" s="201" t="s">
        <v>243</v>
      </c>
      <c r="E425" s="199"/>
      <c r="F425" s="68">
        <v>424</v>
      </c>
      <c r="G425" s="68">
        <v>13</v>
      </c>
    </row>
    <row r="426" spans="1:7" x14ac:dyDescent="0.25">
      <c r="A426" s="198">
        <v>425</v>
      </c>
      <c r="B426" s="197">
        <v>0.14508834204972301</v>
      </c>
      <c r="C426" s="199"/>
      <c r="D426" s="201" t="s">
        <v>243</v>
      </c>
      <c r="E426" s="199"/>
      <c r="F426" s="68">
        <v>425</v>
      </c>
      <c r="G426" s="68">
        <v>12</v>
      </c>
    </row>
    <row r="427" spans="1:7" x14ac:dyDescent="0.25">
      <c r="A427" s="198">
        <v>426</v>
      </c>
      <c r="B427" s="197">
        <v>0.14508826002841799</v>
      </c>
      <c r="C427" s="199"/>
      <c r="D427" s="201" t="s">
        <v>243</v>
      </c>
      <c r="E427" s="199"/>
      <c r="F427" s="68">
        <v>426</v>
      </c>
      <c r="G427" s="68">
        <v>11</v>
      </c>
    </row>
    <row r="428" spans="1:7" x14ac:dyDescent="0.25">
      <c r="A428" s="198">
        <v>427</v>
      </c>
      <c r="B428" s="197">
        <v>-7.1508652214140503E-2</v>
      </c>
      <c r="C428" s="199"/>
      <c r="D428" s="201" t="s">
        <v>243</v>
      </c>
      <c r="E428" s="199"/>
      <c r="F428" s="68">
        <v>427</v>
      </c>
      <c r="G428" s="68">
        <v>9</v>
      </c>
    </row>
    <row r="429" spans="1:7" x14ac:dyDescent="0.25">
      <c r="A429" s="198">
        <v>428</v>
      </c>
      <c r="B429" s="197">
        <v>-7.1508664225860899E-2</v>
      </c>
      <c r="C429" s="199"/>
      <c r="D429" s="201" t="s">
        <v>243</v>
      </c>
      <c r="E429" s="199"/>
      <c r="F429" s="68">
        <v>428</v>
      </c>
      <c r="G429" s="68">
        <v>7</v>
      </c>
    </row>
    <row r="430" spans="1:7" x14ac:dyDescent="0.25">
      <c r="A430" s="198">
        <v>429</v>
      </c>
      <c r="B430" s="197">
        <v>9.0452191450434205E-2</v>
      </c>
      <c r="C430" s="199"/>
      <c r="D430" s="201" t="s">
        <v>243</v>
      </c>
      <c r="E430" s="199"/>
      <c r="F430" s="68">
        <v>429</v>
      </c>
      <c r="G430" s="68">
        <v>17</v>
      </c>
    </row>
    <row r="431" spans="1:7" x14ac:dyDescent="0.25">
      <c r="A431" s="198">
        <v>430</v>
      </c>
      <c r="B431" s="197">
        <v>9.0452163605743097E-2</v>
      </c>
      <c r="C431" s="199"/>
      <c r="D431" s="201" t="s">
        <v>243</v>
      </c>
      <c r="E431" s="199"/>
      <c r="F431" s="68">
        <v>430</v>
      </c>
      <c r="G431" s="68">
        <v>10</v>
      </c>
    </row>
    <row r="432" spans="1:7" x14ac:dyDescent="0.25">
      <c r="A432" s="198">
        <v>431</v>
      </c>
      <c r="B432" s="197">
        <v>9.0452132976612504E-2</v>
      </c>
      <c r="C432" s="199"/>
      <c r="D432" s="201" t="s">
        <v>243</v>
      </c>
      <c r="E432" s="199"/>
      <c r="F432" s="68">
        <v>431</v>
      </c>
      <c r="G432" s="68">
        <v>11</v>
      </c>
    </row>
    <row r="433" spans="1:7" x14ac:dyDescent="0.25">
      <c r="A433" s="198">
        <v>432</v>
      </c>
      <c r="B433" s="197">
        <v>9.5072330988140802E-2</v>
      </c>
      <c r="C433" s="199"/>
      <c r="D433" s="201" t="s">
        <v>243</v>
      </c>
      <c r="E433" s="199"/>
      <c r="F433" s="68">
        <v>432</v>
      </c>
      <c r="G433" s="68">
        <v>9</v>
      </c>
    </row>
    <row r="434" spans="1:7" x14ac:dyDescent="0.25">
      <c r="A434" s="198">
        <v>433</v>
      </c>
      <c r="B434" s="197">
        <v>0.106622852938815</v>
      </c>
      <c r="C434" s="199"/>
      <c r="D434" s="201" t="s">
        <v>243</v>
      </c>
      <c r="E434" s="199"/>
      <c r="F434" s="68">
        <v>433</v>
      </c>
      <c r="G434" s="68">
        <v>10</v>
      </c>
    </row>
    <row r="435" spans="1:7" x14ac:dyDescent="0.25">
      <c r="A435" s="198">
        <v>434</v>
      </c>
      <c r="B435" s="197">
        <v>0.119731915089135</v>
      </c>
      <c r="C435" s="199"/>
      <c r="D435" s="201" t="s">
        <v>243</v>
      </c>
      <c r="E435" s="199"/>
      <c r="F435" s="68">
        <v>434</v>
      </c>
      <c r="G435" s="68">
        <v>10</v>
      </c>
    </row>
    <row r="436" spans="1:7" x14ac:dyDescent="0.25">
      <c r="A436" s="198">
        <v>435</v>
      </c>
      <c r="B436" s="197">
        <v>0.119731870218849</v>
      </c>
      <c r="C436" s="199"/>
      <c r="D436" s="201" t="s">
        <v>243</v>
      </c>
      <c r="E436" s="199"/>
      <c r="F436" s="68">
        <v>435</v>
      </c>
      <c r="G436" s="68">
        <v>9</v>
      </c>
    </row>
    <row r="437" spans="1:7" x14ac:dyDescent="0.25">
      <c r="A437" s="198">
        <v>436</v>
      </c>
      <c r="B437" s="197">
        <v>0.119731835319772</v>
      </c>
      <c r="C437" s="199"/>
      <c r="D437" s="201" t="s">
        <v>243</v>
      </c>
      <c r="E437" s="199"/>
      <c r="F437" s="68">
        <v>436</v>
      </c>
      <c r="G437" s="68">
        <v>7</v>
      </c>
    </row>
    <row r="438" spans="1:7" x14ac:dyDescent="0.25">
      <c r="A438" s="198">
        <v>437</v>
      </c>
      <c r="B438" s="197">
        <v>0.119731805406302</v>
      </c>
      <c r="C438" s="199"/>
      <c r="D438" s="201" t="s">
        <v>243</v>
      </c>
      <c r="E438" s="199"/>
      <c r="F438" s="68">
        <v>437</v>
      </c>
      <c r="G438" s="68">
        <v>6</v>
      </c>
    </row>
    <row r="439" spans="1:7" x14ac:dyDescent="0.25">
      <c r="A439" s="198">
        <v>438</v>
      </c>
      <c r="B439" s="197">
        <v>7.20286169702994E-2</v>
      </c>
      <c r="C439" s="199"/>
      <c r="D439" s="201" t="s">
        <v>243</v>
      </c>
      <c r="E439" s="199"/>
      <c r="F439" s="68">
        <v>438</v>
      </c>
      <c r="G439" s="68">
        <v>8</v>
      </c>
    </row>
    <row r="440" spans="1:7" x14ac:dyDescent="0.25">
      <c r="A440" s="198">
        <v>439</v>
      </c>
      <c r="B440" s="197">
        <v>7.2028603039049802E-2</v>
      </c>
      <c r="C440" s="199"/>
      <c r="D440" s="201" t="s">
        <v>243</v>
      </c>
      <c r="E440" s="199"/>
      <c r="F440" s="68">
        <v>439</v>
      </c>
      <c r="G440" s="68">
        <v>8</v>
      </c>
    </row>
    <row r="441" spans="1:7" x14ac:dyDescent="0.25">
      <c r="A441" s="198">
        <v>440</v>
      </c>
      <c r="B441" s="197">
        <v>7.2028589107808294E-2</v>
      </c>
      <c r="C441" s="199"/>
      <c r="D441" s="201" t="s">
        <v>243</v>
      </c>
      <c r="E441" s="199"/>
      <c r="F441" s="68">
        <v>440</v>
      </c>
      <c r="G441" s="68">
        <v>8</v>
      </c>
    </row>
    <row r="442" spans="1:7" x14ac:dyDescent="0.25">
      <c r="A442" s="198">
        <v>441</v>
      </c>
      <c r="B442" s="197">
        <v>7.2028578659382503E-2</v>
      </c>
      <c r="C442" s="199"/>
      <c r="D442" s="201" t="s">
        <v>243</v>
      </c>
      <c r="E442" s="199"/>
      <c r="F442" s="68">
        <v>441</v>
      </c>
      <c r="G442" s="68">
        <v>6</v>
      </c>
    </row>
    <row r="443" spans="1:7" x14ac:dyDescent="0.25">
      <c r="A443" s="198">
        <v>442</v>
      </c>
      <c r="B443" s="197">
        <v>7.2028566469558103E-2</v>
      </c>
      <c r="C443" s="199"/>
      <c r="D443" s="201" t="s">
        <v>243</v>
      </c>
      <c r="E443" s="199"/>
      <c r="F443" s="68">
        <v>442</v>
      </c>
      <c r="G443" s="68">
        <v>7</v>
      </c>
    </row>
    <row r="444" spans="1:7" x14ac:dyDescent="0.25">
      <c r="A444" s="198">
        <v>443</v>
      </c>
      <c r="B444" s="197">
        <v>7.2028556021142096E-2</v>
      </c>
      <c r="C444" s="199"/>
      <c r="D444" s="201" t="s">
        <v>243</v>
      </c>
      <c r="E444" s="199"/>
      <c r="F444" s="68">
        <v>443</v>
      </c>
      <c r="G444" s="68">
        <v>6</v>
      </c>
    </row>
    <row r="445" spans="1:7" x14ac:dyDescent="0.25">
      <c r="A445" s="198">
        <v>444</v>
      </c>
      <c r="B445" s="197">
        <v>-0.16196094749356399</v>
      </c>
      <c r="C445" s="199"/>
      <c r="D445" s="201" t="s">
        <v>243</v>
      </c>
      <c r="E445" s="199"/>
      <c r="F445" s="68">
        <v>444</v>
      </c>
      <c r="G445" s="68">
        <v>4</v>
      </c>
    </row>
    <row r="446" spans="1:7" x14ac:dyDescent="0.25">
      <c r="A446" s="198">
        <v>445</v>
      </c>
      <c r="B446" s="197">
        <v>-0.15615677335311601</v>
      </c>
      <c r="C446" s="199"/>
      <c r="D446" s="201" t="s">
        <v>243</v>
      </c>
      <c r="E446" s="199"/>
      <c r="F446" s="68">
        <v>445</v>
      </c>
      <c r="G446" s="68">
        <v>8</v>
      </c>
    </row>
    <row r="447" spans="1:7" x14ac:dyDescent="0.25">
      <c r="A447" s="198">
        <v>446</v>
      </c>
      <c r="B447" s="197">
        <v>-0.15615685171350899</v>
      </c>
      <c r="C447" s="199"/>
      <c r="D447" s="201" t="s">
        <v>243</v>
      </c>
      <c r="E447" s="199"/>
      <c r="F447" s="68">
        <v>446</v>
      </c>
      <c r="G447" s="68">
        <v>9</v>
      </c>
    </row>
    <row r="448" spans="1:7" x14ac:dyDescent="0.25">
      <c r="A448" s="198">
        <v>447</v>
      </c>
      <c r="B448" s="197">
        <v>-0.14968858411066299</v>
      </c>
      <c r="C448" s="199"/>
      <c r="D448" s="201" t="s">
        <v>243</v>
      </c>
      <c r="E448" s="199"/>
      <c r="F448" s="68">
        <v>447</v>
      </c>
      <c r="G448" s="68">
        <v>8</v>
      </c>
    </row>
    <row r="449" spans="1:7" x14ac:dyDescent="0.25">
      <c r="A449" s="198">
        <v>448</v>
      </c>
      <c r="B449" s="197">
        <v>7.8615318634907005E-2</v>
      </c>
      <c r="C449" s="199"/>
      <c r="D449" s="201" t="s">
        <v>243</v>
      </c>
      <c r="E449" s="199"/>
      <c r="F449" s="68">
        <v>448</v>
      </c>
      <c r="G449" s="68">
        <v>18</v>
      </c>
    </row>
    <row r="450" spans="1:7" x14ac:dyDescent="0.25">
      <c r="A450" s="198">
        <v>449</v>
      </c>
      <c r="B450" s="197">
        <v>7.8615295702141E-2</v>
      </c>
      <c r="C450" s="199"/>
      <c r="D450" s="201" t="s">
        <v>243</v>
      </c>
      <c r="E450" s="199"/>
      <c r="F450" s="68">
        <v>449</v>
      </c>
      <c r="G450" s="68">
        <v>11</v>
      </c>
    </row>
    <row r="451" spans="1:7" x14ac:dyDescent="0.25">
      <c r="A451" s="198">
        <v>450</v>
      </c>
      <c r="B451" s="197">
        <v>7.8615274854189302E-2</v>
      </c>
      <c r="C451" s="199"/>
      <c r="D451" s="201" t="s">
        <v>243</v>
      </c>
      <c r="E451" s="199"/>
      <c r="F451" s="68">
        <v>450</v>
      </c>
      <c r="G451" s="68">
        <v>10</v>
      </c>
    </row>
    <row r="452" spans="1:7" x14ac:dyDescent="0.25">
      <c r="A452" s="198">
        <v>451</v>
      </c>
      <c r="B452" s="197">
        <v>8.4159536726466297E-2</v>
      </c>
      <c r="C452" s="199"/>
      <c r="D452" s="201" t="s">
        <v>243</v>
      </c>
      <c r="E452" s="199"/>
      <c r="F452" s="68">
        <v>451</v>
      </c>
      <c r="G452" s="68">
        <v>9</v>
      </c>
    </row>
    <row r="453" spans="1:7" x14ac:dyDescent="0.25">
      <c r="A453" s="198">
        <v>452</v>
      </c>
      <c r="B453" s="197">
        <v>8.6377224228011307E-2</v>
      </c>
      <c r="C453" s="199"/>
      <c r="D453" s="201" t="s">
        <v>243</v>
      </c>
      <c r="E453" s="199"/>
      <c r="F453" s="68">
        <v>452</v>
      </c>
      <c r="G453" s="68">
        <v>10</v>
      </c>
    </row>
    <row r="454" spans="1:7" x14ac:dyDescent="0.25">
      <c r="A454" s="198">
        <v>453</v>
      </c>
      <c r="B454" s="197">
        <v>9.3307548024921805E-2</v>
      </c>
      <c r="C454" s="199"/>
      <c r="D454" s="201" t="s">
        <v>243</v>
      </c>
      <c r="E454" s="199"/>
      <c r="F454" s="68">
        <v>453</v>
      </c>
      <c r="G454" s="68">
        <v>9</v>
      </c>
    </row>
    <row r="455" spans="1:7" x14ac:dyDescent="0.25">
      <c r="A455" s="198">
        <v>454</v>
      </c>
      <c r="B455" s="197">
        <v>0.101623930828629</v>
      </c>
      <c r="C455" s="199"/>
      <c r="D455" s="201" t="s">
        <v>243</v>
      </c>
      <c r="E455" s="199"/>
      <c r="F455" s="68">
        <v>454</v>
      </c>
      <c r="G455" s="68">
        <v>10</v>
      </c>
    </row>
    <row r="456" spans="1:7" x14ac:dyDescent="0.25">
      <c r="A456" s="198">
        <v>455</v>
      </c>
      <c r="B456" s="197">
        <v>0.10162389184368401</v>
      </c>
      <c r="C456" s="199"/>
      <c r="D456" s="201" t="s">
        <v>243</v>
      </c>
      <c r="E456" s="199"/>
      <c r="F456" s="68">
        <v>455</v>
      </c>
      <c r="G456" s="68">
        <v>11</v>
      </c>
    </row>
    <row r="457" spans="1:7" x14ac:dyDescent="0.25">
      <c r="A457" s="198">
        <v>456</v>
      </c>
      <c r="B457" s="197">
        <v>0</v>
      </c>
      <c r="C457" s="199"/>
      <c r="D457" s="199" t="s">
        <v>244</v>
      </c>
      <c r="E457" s="199"/>
      <c r="F457" s="68">
        <v>456</v>
      </c>
      <c r="G457" s="68">
        <v>9</v>
      </c>
    </row>
    <row r="458" spans="1:7" x14ac:dyDescent="0.25">
      <c r="A458" s="198">
        <v>457</v>
      </c>
      <c r="B458" s="197">
        <v>6.46835068987342E-3</v>
      </c>
      <c r="C458" s="199"/>
      <c r="D458" s="201" t="s">
        <v>243</v>
      </c>
      <c r="E458" s="199"/>
      <c r="F458" s="68">
        <v>457</v>
      </c>
      <c r="G458" s="68">
        <v>10</v>
      </c>
    </row>
    <row r="459" spans="1:7" x14ac:dyDescent="0.25">
      <c r="A459" s="198">
        <v>458</v>
      </c>
      <c r="B459" s="197">
        <v>6.46835056975518E-3</v>
      </c>
      <c r="C459" s="199"/>
      <c r="D459" s="201" t="s">
        <v>243</v>
      </c>
      <c r="E459" s="199"/>
      <c r="F459" s="68">
        <v>458</v>
      </c>
      <c r="G459" s="68">
        <v>9</v>
      </c>
    </row>
    <row r="460" spans="1:7" x14ac:dyDescent="0.25">
      <c r="A460" s="198">
        <v>459</v>
      </c>
      <c r="B460" s="197">
        <v>6.4683504362904702E-3</v>
      </c>
      <c r="C460" s="199"/>
      <c r="D460" s="201" t="s">
        <v>243</v>
      </c>
      <c r="E460" s="199"/>
      <c r="F460" s="68">
        <v>459</v>
      </c>
      <c r="G460" s="68">
        <v>10</v>
      </c>
    </row>
    <row r="461" spans="1:7" x14ac:dyDescent="0.25">
      <c r="A461" s="198">
        <v>460</v>
      </c>
      <c r="B461" s="197">
        <v>-0.136544753620851</v>
      </c>
      <c r="C461" s="199"/>
      <c r="D461" s="201" t="s">
        <v>243</v>
      </c>
      <c r="E461" s="199"/>
      <c r="F461" s="68">
        <v>460</v>
      </c>
      <c r="G461" s="68">
        <v>11</v>
      </c>
    </row>
    <row r="462" spans="1:7" x14ac:dyDescent="0.25">
      <c r="A462" s="198">
        <v>461</v>
      </c>
      <c r="B462" s="197">
        <v>0.102306876179124</v>
      </c>
      <c r="C462" s="199"/>
      <c r="D462" s="201" t="s">
        <v>243</v>
      </c>
      <c r="E462" s="199"/>
      <c r="F462" s="68">
        <v>461</v>
      </c>
      <c r="G462" s="68">
        <v>9</v>
      </c>
    </row>
    <row r="463" spans="1:7" x14ac:dyDescent="0.25">
      <c r="A463" s="198">
        <v>462</v>
      </c>
      <c r="B463" s="197">
        <v>0.102306843835737</v>
      </c>
      <c r="C463" s="199"/>
      <c r="D463" s="201" t="s">
        <v>243</v>
      </c>
      <c r="E463" s="199"/>
      <c r="F463" s="68">
        <v>462</v>
      </c>
      <c r="G463" s="68">
        <v>9</v>
      </c>
    </row>
    <row r="464" spans="1:7" x14ac:dyDescent="0.25">
      <c r="A464" s="198">
        <v>463</v>
      </c>
      <c r="B464" s="197">
        <v>0.106003001996402</v>
      </c>
      <c r="C464" s="199"/>
      <c r="D464" s="201" t="s">
        <v>243</v>
      </c>
      <c r="E464" s="199"/>
      <c r="F464" s="68">
        <v>463</v>
      </c>
      <c r="G464" s="68">
        <v>10</v>
      </c>
    </row>
    <row r="465" spans="1:7" x14ac:dyDescent="0.25">
      <c r="A465" s="198">
        <v>464</v>
      </c>
      <c r="B465" s="197">
        <v>3.42377656376101E-2</v>
      </c>
      <c r="C465" s="199"/>
      <c r="D465" s="201" t="s">
        <v>243</v>
      </c>
      <c r="E465" s="199"/>
      <c r="F465" s="68">
        <v>464</v>
      </c>
      <c r="G465" s="68">
        <v>19</v>
      </c>
    </row>
    <row r="466" spans="1:7" x14ac:dyDescent="0.25">
      <c r="A466" s="198">
        <v>465</v>
      </c>
      <c r="B466" s="197">
        <v>4.6250403396315497E-2</v>
      </c>
      <c r="C466" s="199"/>
      <c r="D466" s="201" t="s">
        <v>243</v>
      </c>
      <c r="E466" s="199"/>
      <c r="F466" s="68">
        <v>465</v>
      </c>
      <c r="G466" s="68">
        <v>10</v>
      </c>
    </row>
    <row r="467" spans="1:7" x14ac:dyDescent="0.25">
      <c r="A467" s="198">
        <v>466</v>
      </c>
      <c r="B467" s="197">
        <v>4.6250396356509599E-2</v>
      </c>
      <c r="C467" s="199"/>
      <c r="D467" s="201" t="s">
        <v>243</v>
      </c>
      <c r="E467" s="199"/>
      <c r="F467" s="68">
        <v>466</v>
      </c>
      <c r="G467" s="68">
        <v>10</v>
      </c>
    </row>
    <row r="468" spans="1:7" x14ac:dyDescent="0.25">
      <c r="A468" s="198">
        <v>467</v>
      </c>
      <c r="B468" s="197">
        <v>5.3180757822950502E-2</v>
      </c>
      <c r="C468" s="199"/>
      <c r="D468" s="201" t="s">
        <v>243</v>
      </c>
      <c r="E468" s="199"/>
      <c r="F468" s="68">
        <v>467</v>
      </c>
      <c r="G468" s="68">
        <v>9</v>
      </c>
    </row>
    <row r="469" spans="1:7" x14ac:dyDescent="0.25">
      <c r="A469" s="198">
        <v>468</v>
      </c>
      <c r="B469" s="197">
        <v>5.3180748465521802E-2</v>
      </c>
      <c r="C469" s="199"/>
      <c r="D469" s="201" t="s">
        <v>243</v>
      </c>
      <c r="E469" s="199"/>
      <c r="F469" s="68">
        <v>468</v>
      </c>
      <c r="G469" s="68">
        <v>10</v>
      </c>
    </row>
    <row r="470" spans="1:7" x14ac:dyDescent="0.25">
      <c r="A470" s="198">
        <v>469</v>
      </c>
      <c r="B470" s="197">
        <v>5.3180740043840199E-2</v>
      </c>
      <c r="C470" s="199"/>
      <c r="D470" s="201" t="s">
        <v>243</v>
      </c>
      <c r="E470" s="199"/>
      <c r="F470" s="68">
        <v>469</v>
      </c>
      <c r="G470" s="68">
        <v>9</v>
      </c>
    </row>
    <row r="471" spans="1:7" x14ac:dyDescent="0.25">
      <c r="A471" s="198">
        <v>470</v>
      </c>
      <c r="B471" s="197">
        <v>5.3180730686420798E-2</v>
      </c>
      <c r="C471" s="199"/>
      <c r="D471" s="201" t="s">
        <v>243</v>
      </c>
      <c r="E471" s="199"/>
      <c r="F471" s="68">
        <v>470</v>
      </c>
      <c r="G471" s="68">
        <v>10</v>
      </c>
    </row>
    <row r="472" spans="1:7" x14ac:dyDescent="0.25">
      <c r="A472" s="198">
        <v>471</v>
      </c>
      <c r="B472" s="197">
        <v>5.3180720393265199E-2</v>
      </c>
      <c r="C472" s="199"/>
      <c r="D472" s="201" t="s">
        <v>243</v>
      </c>
      <c r="E472" s="199"/>
      <c r="F472" s="68">
        <v>471</v>
      </c>
      <c r="G472" s="68">
        <v>11</v>
      </c>
    </row>
    <row r="473" spans="1:7" x14ac:dyDescent="0.25">
      <c r="A473" s="198">
        <v>472</v>
      </c>
      <c r="B473" s="197">
        <v>3.6237328141036501E-2</v>
      </c>
      <c r="C473" s="199"/>
      <c r="D473" s="201" t="s">
        <v>243</v>
      </c>
      <c r="E473" s="199"/>
      <c r="F473" s="68">
        <v>472</v>
      </c>
      <c r="G473" s="68">
        <v>17</v>
      </c>
    </row>
    <row r="474" spans="1:7" x14ac:dyDescent="0.25">
      <c r="A474" s="198">
        <v>473</v>
      </c>
      <c r="B474" s="197">
        <v>4.4553779795602801E-2</v>
      </c>
      <c r="C474" s="199"/>
      <c r="D474" s="201" t="s">
        <v>243</v>
      </c>
      <c r="E474" s="199"/>
      <c r="F474" s="68">
        <v>473</v>
      </c>
      <c r="G474" s="68">
        <v>11</v>
      </c>
    </row>
    <row r="475" spans="1:7" x14ac:dyDescent="0.25">
      <c r="A475" s="198">
        <v>474</v>
      </c>
      <c r="B475" s="197">
        <v>4.9266430233160997E-2</v>
      </c>
      <c r="C475" s="199"/>
      <c r="D475" s="201" t="s">
        <v>243</v>
      </c>
      <c r="E475" s="199"/>
      <c r="F475" s="68">
        <v>474</v>
      </c>
      <c r="G475" s="68">
        <v>11</v>
      </c>
    </row>
    <row r="476" spans="1:7" x14ac:dyDescent="0.25">
      <c r="A476" s="198">
        <v>475</v>
      </c>
      <c r="B476" s="197">
        <v>4.9266423027311802E-2</v>
      </c>
      <c r="C476" s="199"/>
      <c r="D476" s="201" t="s">
        <v>243</v>
      </c>
      <c r="E476" s="199"/>
      <c r="F476" s="68">
        <v>475</v>
      </c>
      <c r="G476" s="68">
        <v>9</v>
      </c>
    </row>
    <row r="477" spans="1:7" x14ac:dyDescent="0.25">
      <c r="A477" s="198">
        <v>476</v>
      </c>
      <c r="B477" s="197">
        <v>4.9266415020816301E-2</v>
      </c>
      <c r="C477" s="199"/>
      <c r="D477" s="201" t="s">
        <v>243</v>
      </c>
      <c r="E477" s="199"/>
      <c r="F477" s="68">
        <v>476</v>
      </c>
      <c r="G477" s="68">
        <v>10</v>
      </c>
    </row>
    <row r="478" spans="1:7" x14ac:dyDescent="0.25">
      <c r="A478" s="198">
        <v>477</v>
      </c>
      <c r="B478" s="197">
        <v>5.2592987248368001E-2</v>
      </c>
      <c r="C478" s="199"/>
      <c r="D478" s="201" t="s">
        <v>243</v>
      </c>
      <c r="E478" s="199"/>
      <c r="F478" s="68">
        <v>477</v>
      </c>
      <c r="G478" s="68">
        <v>10</v>
      </c>
    </row>
    <row r="479" spans="1:7" x14ac:dyDescent="0.25">
      <c r="A479" s="198">
        <v>478</v>
      </c>
      <c r="B479" s="197">
        <v>5.2592978100760503E-2</v>
      </c>
      <c r="C479" s="199"/>
      <c r="D479" s="201" t="s">
        <v>243</v>
      </c>
      <c r="E479" s="199"/>
      <c r="F479" s="68">
        <v>478</v>
      </c>
      <c r="G479" s="68">
        <v>10</v>
      </c>
    </row>
    <row r="480" spans="1:7" x14ac:dyDescent="0.25">
      <c r="A480" s="198">
        <v>479</v>
      </c>
      <c r="B480" s="197">
        <v>5.4810688293200099E-2</v>
      </c>
      <c r="C480" s="199"/>
      <c r="D480" s="201" t="s">
        <v>243</v>
      </c>
      <c r="E480" s="199"/>
      <c r="F480" s="68">
        <v>479</v>
      </c>
      <c r="G480" s="68">
        <v>10</v>
      </c>
    </row>
    <row r="481" spans="1:7" x14ac:dyDescent="0.25">
      <c r="A481" s="198">
        <v>480</v>
      </c>
      <c r="B481" s="197">
        <v>-7.95049774639041E-2</v>
      </c>
      <c r="C481" s="199"/>
      <c r="D481" s="201" t="s">
        <v>243</v>
      </c>
      <c r="E481" s="199"/>
      <c r="F481" s="68">
        <v>480</v>
      </c>
      <c r="G481" s="68">
        <v>20</v>
      </c>
    </row>
    <row r="482" spans="1:7" x14ac:dyDescent="0.25">
      <c r="A482" s="198">
        <v>481</v>
      </c>
      <c r="B482" s="197">
        <v>-7.6455628428181405E-2</v>
      </c>
      <c r="C482" s="199"/>
      <c r="D482" s="201" t="s">
        <v>243</v>
      </c>
      <c r="E482" s="199"/>
      <c r="F482" s="68">
        <v>481</v>
      </c>
      <c r="G482" s="68">
        <v>10</v>
      </c>
    </row>
    <row r="483" spans="1:7" x14ac:dyDescent="0.25">
      <c r="A483" s="198">
        <v>482</v>
      </c>
      <c r="B483" s="197">
        <v>-7.6455648117002298E-2</v>
      </c>
      <c r="C483" s="199"/>
      <c r="D483" s="201" t="s">
        <v>243</v>
      </c>
      <c r="E483" s="199"/>
      <c r="F483" s="68">
        <v>482</v>
      </c>
      <c r="G483" s="68">
        <v>10</v>
      </c>
    </row>
    <row r="484" spans="1:7" x14ac:dyDescent="0.25">
      <c r="A484" s="198">
        <v>483</v>
      </c>
      <c r="B484" s="197">
        <v>-4.4532136489740803E-2</v>
      </c>
      <c r="C484" s="199"/>
      <c r="D484" s="201" t="s">
        <v>243</v>
      </c>
      <c r="E484" s="199"/>
      <c r="F484" s="68">
        <v>483</v>
      </c>
      <c r="G484" s="68">
        <v>11</v>
      </c>
    </row>
    <row r="485" spans="1:7" x14ac:dyDescent="0.25">
      <c r="A485" s="198">
        <v>484</v>
      </c>
      <c r="B485" s="197">
        <v>-3.9012471834010201E-2</v>
      </c>
      <c r="C485" s="199"/>
      <c r="D485" s="201" t="s">
        <v>243</v>
      </c>
      <c r="E485" s="199"/>
      <c r="F485" s="68">
        <v>484</v>
      </c>
      <c r="G485" s="68">
        <v>9</v>
      </c>
    </row>
    <row r="486" spans="1:7" x14ac:dyDescent="0.25">
      <c r="A486" s="198">
        <v>485</v>
      </c>
      <c r="B486" s="197">
        <v>-3.90124773143894E-2</v>
      </c>
      <c r="C486" s="199"/>
      <c r="D486" s="201" t="s">
        <v>243</v>
      </c>
      <c r="E486" s="199"/>
      <c r="F486" s="68">
        <v>485</v>
      </c>
      <c r="G486" s="68">
        <v>11</v>
      </c>
    </row>
    <row r="487" spans="1:7" x14ac:dyDescent="0.25">
      <c r="A487" s="198">
        <v>486</v>
      </c>
      <c r="B487" s="197">
        <v>-3.9012485784070801E-2</v>
      </c>
      <c r="C487" s="199"/>
      <c r="D487" s="201" t="s">
        <v>243</v>
      </c>
      <c r="E487" s="199"/>
      <c r="F487" s="68">
        <v>486</v>
      </c>
      <c r="G487" s="68">
        <v>17</v>
      </c>
    </row>
    <row r="488" spans="1:7" x14ac:dyDescent="0.25">
      <c r="A488" s="198">
        <v>487</v>
      </c>
      <c r="B488" s="197">
        <v>5.2841329746368002E-2</v>
      </c>
      <c r="C488" s="199"/>
      <c r="D488" s="201" t="s">
        <v>243</v>
      </c>
      <c r="E488" s="199"/>
      <c r="F488" s="68">
        <v>487</v>
      </c>
      <c r="G488" s="68">
        <v>14</v>
      </c>
    </row>
    <row r="489" spans="1:7" x14ac:dyDescent="0.25">
      <c r="A489" s="198">
        <v>488</v>
      </c>
      <c r="B489" s="197">
        <v>5.2841317739587203E-2</v>
      </c>
      <c r="C489" s="199"/>
      <c r="D489" s="201" t="s">
        <v>243</v>
      </c>
      <c r="E489" s="199"/>
      <c r="F489" s="68">
        <v>488</v>
      </c>
      <c r="G489" s="68">
        <v>13</v>
      </c>
    </row>
    <row r="490" spans="1:7" x14ac:dyDescent="0.25">
      <c r="A490" s="198">
        <v>489</v>
      </c>
      <c r="B490" s="197">
        <v>6.1157778180567897E-2</v>
      </c>
      <c r="C490" s="199"/>
      <c r="D490" s="201" t="s">
        <v>243</v>
      </c>
      <c r="E490" s="199"/>
      <c r="F490" s="68">
        <v>489</v>
      </c>
      <c r="G490" s="68">
        <v>9</v>
      </c>
    </row>
    <row r="491" spans="1:7" x14ac:dyDescent="0.25">
      <c r="A491" s="198">
        <v>490</v>
      </c>
      <c r="B491" s="197">
        <v>6.1157765729543803E-2</v>
      </c>
      <c r="C491" s="199"/>
      <c r="D491" s="201" t="s">
        <v>243</v>
      </c>
      <c r="E491" s="199"/>
      <c r="F491" s="68">
        <v>490</v>
      </c>
      <c r="G491" s="68">
        <v>10</v>
      </c>
    </row>
    <row r="492" spans="1:7" x14ac:dyDescent="0.25">
      <c r="A492" s="198">
        <v>491</v>
      </c>
      <c r="B492" s="197">
        <v>6.1157750788324902E-2</v>
      </c>
      <c r="C492" s="199"/>
      <c r="D492" s="201" t="s">
        <v>243</v>
      </c>
      <c r="E492" s="199"/>
      <c r="F492" s="68">
        <v>491</v>
      </c>
      <c r="G492" s="68">
        <v>12</v>
      </c>
    </row>
    <row r="493" spans="1:7" x14ac:dyDescent="0.25">
      <c r="A493" s="198">
        <v>492</v>
      </c>
      <c r="B493" s="197">
        <v>6.1157739582417901E-2</v>
      </c>
      <c r="C493" s="199"/>
      <c r="D493" s="201" t="s">
        <v>243</v>
      </c>
      <c r="E493" s="199"/>
      <c r="F493" s="68">
        <v>492</v>
      </c>
      <c r="G493" s="68">
        <v>9</v>
      </c>
    </row>
    <row r="494" spans="1:7" x14ac:dyDescent="0.25">
      <c r="A494" s="198">
        <v>493</v>
      </c>
      <c r="B494" s="197">
        <v>7.1784316295264494E-2</v>
      </c>
      <c r="C494" s="199"/>
      <c r="D494" s="201" t="s">
        <v>243</v>
      </c>
      <c r="E494" s="199"/>
      <c r="F494" s="68">
        <v>493</v>
      </c>
      <c r="G494" s="68">
        <v>10</v>
      </c>
    </row>
    <row r="495" spans="1:7" x14ac:dyDescent="0.25">
      <c r="A495" s="198">
        <v>494</v>
      </c>
      <c r="B495" s="197">
        <v>7.9638732039931395E-2</v>
      </c>
      <c r="C495" s="199"/>
      <c r="D495" s="201" t="s">
        <v>243</v>
      </c>
      <c r="E495" s="199"/>
      <c r="F495" s="68">
        <v>494</v>
      </c>
      <c r="G495" s="68">
        <v>10</v>
      </c>
    </row>
    <row r="496" spans="1:7" x14ac:dyDescent="0.25">
      <c r="A496" s="198">
        <v>495</v>
      </c>
      <c r="B496" s="197">
        <v>7.0178536848333001E-2</v>
      </c>
      <c r="C496" s="199"/>
      <c r="D496" s="201" t="s">
        <v>243</v>
      </c>
      <c r="E496" s="199"/>
      <c r="F496" s="68">
        <v>495</v>
      </c>
      <c r="G496" s="68">
        <v>20</v>
      </c>
    </row>
    <row r="497" spans="1:7" x14ac:dyDescent="0.25">
      <c r="A497" s="198">
        <v>496</v>
      </c>
      <c r="B497" s="197">
        <v>7.0178523641974397E-2</v>
      </c>
      <c r="C497" s="199"/>
      <c r="D497" s="201" t="s">
        <v>243</v>
      </c>
      <c r="E497" s="199"/>
      <c r="F497" s="68">
        <v>496</v>
      </c>
      <c r="G497" s="68">
        <v>8</v>
      </c>
    </row>
    <row r="498" spans="1:7" x14ac:dyDescent="0.25">
      <c r="A498" s="198">
        <v>497</v>
      </c>
      <c r="B498" s="197">
        <v>7.0178500530864704E-2</v>
      </c>
      <c r="C498" s="199"/>
      <c r="D498" s="201" t="s">
        <v>243</v>
      </c>
      <c r="E498" s="199"/>
      <c r="F498" s="68">
        <v>497</v>
      </c>
      <c r="G498" s="68">
        <v>14</v>
      </c>
    </row>
    <row r="499" spans="1:7" x14ac:dyDescent="0.25">
      <c r="A499" s="198">
        <v>498</v>
      </c>
      <c r="B499" s="197">
        <v>8.63494800741791E-2</v>
      </c>
      <c r="C499" s="199"/>
      <c r="D499" s="201" t="s">
        <v>243</v>
      </c>
      <c r="E499" s="199"/>
      <c r="F499" s="68">
        <v>498</v>
      </c>
      <c r="G499" s="68">
        <v>6</v>
      </c>
    </row>
    <row r="500" spans="1:7" x14ac:dyDescent="0.25">
      <c r="A500" s="198">
        <v>499</v>
      </c>
      <c r="B500" s="197">
        <v>9.4203916413097499E-2</v>
      </c>
      <c r="C500" s="199"/>
      <c r="D500" s="201" t="s">
        <v>243</v>
      </c>
      <c r="E500" s="199"/>
      <c r="F500" s="68">
        <v>499</v>
      </c>
      <c r="G500" s="68">
        <v>15</v>
      </c>
    </row>
    <row r="501" spans="1:7" x14ac:dyDescent="0.25">
      <c r="A501" s="198">
        <v>500</v>
      </c>
      <c r="B501" s="197">
        <v>9.4203864924575706E-2</v>
      </c>
      <c r="C501" s="199"/>
      <c r="D501" s="201" t="s">
        <v>243</v>
      </c>
      <c r="E501" s="199"/>
      <c r="F501" s="68">
        <v>500</v>
      </c>
      <c r="G501" s="68">
        <v>17</v>
      </c>
    </row>
    <row r="502" spans="1:7" x14ac:dyDescent="0.25">
      <c r="A502" s="198">
        <v>501</v>
      </c>
      <c r="B502" s="197">
        <v>9.4203855838374706E-2</v>
      </c>
      <c r="C502" s="199"/>
      <c r="D502" s="201" t="s">
        <v>243</v>
      </c>
      <c r="E502" s="199"/>
      <c r="F502" s="68">
        <v>501</v>
      </c>
      <c r="G502" s="68">
        <v>3</v>
      </c>
    </row>
    <row r="503" spans="1:7" x14ac:dyDescent="0.25">
      <c r="A503" s="198">
        <v>502</v>
      </c>
      <c r="B503" s="197">
        <v>0.102520298840719</v>
      </c>
      <c r="C503" s="199"/>
      <c r="D503" s="201" t="s">
        <v>243</v>
      </c>
      <c r="E503" s="199"/>
      <c r="F503" s="68">
        <v>502</v>
      </c>
      <c r="G503" s="68">
        <v>16</v>
      </c>
    </row>
    <row r="504" spans="1:7" x14ac:dyDescent="0.25">
      <c r="A504" s="198">
        <v>503</v>
      </c>
      <c r="B504" s="197">
        <v>0.102520269966244</v>
      </c>
      <c r="C504" s="199"/>
      <c r="D504" s="201" t="s">
        <v>243</v>
      </c>
      <c r="E504" s="199"/>
      <c r="F504" s="68">
        <v>503</v>
      </c>
      <c r="G504" s="68">
        <v>8</v>
      </c>
    </row>
    <row r="505" spans="1:7" x14ac:dyDescent="0.25">
      <c r="A505" s="198">
        <v>504</v>
      </c>
      <c r="B505" s="197">
        <v>0.102520244701098</v>
      </c>
      <c r="C505" s="199"/>
      <c r="D505" s="201" t="s">
        <v>243</v>
      </c>
      <c r="E505" s="199"/>
      <c r="F505" s="68">
        <v>504</v>
      </c>
      <c r="G505" s="68">
        <v>7</v>
      </c>
    </row>
    <row r="506" spans="1:7" x14ac:dyDescent="0.25">
      <c r="A506" s="198">
        <v>505</v>
      </c>
      <c r="B506" s="197">
        <v>0.102520226654577</v>
      </c>
      <c r="C506" s="199"/>
      <c r="D506" s="201" t="s">
        <v>243</v>
      </c>
      <c r="E506" s="199"/>
      <c r="F506" s="68">
        <v>505</v>
      </c>
      <c r="G506" s="68">
        <v>5</v>
      </c>
    </row>
    <row r="507" spans="1:7" x14ac:dyDescent="0.25">
      <c r="A507" s="198">
        <v>506</v>
      </c>
      <c r="B507" s="197">
        <v>0.102520215826668</v>
      </c>
      <c r="C507" s="199"/>
      <c r="D507" s="201" t="s">
        <v>243</v>
      </c>
      <c r="E507" s="199"/>
      <c r="F507" s="68">
        <v>506</v>
      </c>
      <c r="G507" s="68">
        <v>3</v>
      </c>
    </row>
    <row r="508" spans="1:7" x14ac:dyDescent="0.25">
      <c r="A508" s="198">
        <v>507</v>
      </c>
      <c r="B508" s="197">
        <v>0.102520190561562</v>
      </c>
      <c r="C508" s="199"/>
      <c r="D508" s="201" t="s">
        <v>243</v>
      </c>
      <c r="E508" s="199"/>
      <c r="F508" s="68">
        <v>507</v>
      </c>
      <c r="G508" s="68">
        <v>7</v>
      </c>
    </row>
    <row r="509" spans="1:7" x14ac:dyDescent="0.25">
      <c r="A509" s="198">
        <v>508</v>
      </c>
      <c r="B509" s="197">
        <v>0.10252015807788201</v>
      </c>
      <c r="C509" s="199"/>
      <c r="D509" s="201" t="s">
        <v>243</v>
      </c>
      <c r="E509" s="199"/>
      <c r="F509" s="68">
        <v>508</v>
      </c>
      <c r="G509" s="68">
        <v>9</v>
      </c>
    </row>
    <row r="510" spans="1:7" x14ac:dyDescent="0.25">
      <c r="A510" s="198">
        <v>509</v>
      </c>
      <c r="B510" s="197">
        <v>2.7660720241254901E-2</v>
      </c>
      <c r="C510" s="199"/>
      <c r="D510" s="201" t="s">
        <v>243</v>
      </c>
      <c r="E510" s="199"/>
      <c r="F510" s="68">
        <v>509</v>
      </c>
      <c r="G510" s="68">
        <v>12</v>
      </c>
    </row>
    <row r="511" spans="1:7" x14ac:dyDescent="0.25">
      <c r="A511" s="198">
        <v>510</v>
      </c>
      <c r="B511" s="197">
        <v>2.76607182557503E-2</v>
      </c>
      <c r="C511" s="199"/>
      <c r="D511" s="201" t="s">
        <v>243</v>
      </c>
      <c r="E511" s="199"/>
      <c r="F511" s="68">
        <v>510</v>
      </c>
      <c r="G511" s="68">
        <v>8</v>
      </c>
    </row>
    <row r="512" spans="1:7" x14ac:dyDescent="0.25">
      <c r="A512" s="198">
        <v>511</v>
      </c>
      <c r="B512" s="197">
        <v>5.3447337962797999E-2</v>
      </c>
      <c r="C512" s="199"/>
      <c r="D512" s="201" t="s">
        <v>243</v>
      </c>
      <c r="E512" s="199"/>
      <c r="F512" s="68">
        <v>511</v>
      </c>
      <c r="G512" s="68">
        <v>7</v>
      </c>
    </row>
    <row r="513" spans="1:7" x14ac:dyDescent="0.25">
      <c r="A513" s="198">
        <v>512</v>
      </c>
      <c r="B513" s="197">
        <v>6.2225868018539E-2</v>
      </c>
      <c r="C513" s="199"/>
      <c r="D513" s="201" t="s">
        <v>243</v>
      </c>
      <c r="E513" s="199"/>
      <c r="F513" s="68">
        <v>512</v>
      </c>
      <c r="G513" s="68">
        <v>7</v>
      </c>
    </row>
    <row r="514" spans="1:7" x14ac:dyDescent="0.25">
      <c r="A514" s="198">
        <v>513</v>
      </c>
      <c r="B514" s="197">
        <v>6.2225858988334097E-2</v>
      </c>
      <c r="C514" s="199"/>
      <c r="D514" s="201" t="s">
        <v>243</v>
      </c>
      <c r="E514" s="199"/>
      <c r="F514" s="68">
        <v>513</v>
      </c>
      <c r="G514" s="68">
        <v>7</v>
      </c>
    </row>
    <row r="515" spans="1:7" x14ac:dyDescent="0.25">
      <c r="A515" s="198">
        <v>514</v>
      </c>
      <c r="B515" s="197">
        <v>8.2234743619168105E-2</v>
      </c>
      <c r="C515" s="199"/>
      <c r="D515" s="201" t="s">
        <v>243</v>
      </c>
      <c r="E515" s="199"/>
      <c r="F515" s="68">
        <v>514</v>
      </c>
      <c r="G515" s="68">
        <v>8</v>
      </c>
    </row>
    <row r="516" spans="1:7" x14ac:dyDescent="0.25">
      <c r="A516" s="198">
        <v>515</v>
      </c>
      <c r="B516" s="197">
        <v>9.2399330602048801E-2</v>
      </c>
      <c r="C516" s="199"/>
      <c r="D516" s="201" t="s">
        <v>243</v>
      </c>
      <c r="E516" s="199"/>
      <c r="F516" s="68">
        <v>515</v>
      </c>
      <c r="G516" s="68">
        <v>11</v>
      </c>
    </row>
    <row r="517" spans="1:7" x14ac:dyDescent="0.25">
      <c r="A517" s="198">
        <v>516</v>
      </c>
      <c r="B517" s="197">
        <v>9.8608956633553804E-2</v>
      </c>
      <c r="C517" s="199"/>
      <c r="D517" s="201" t="s">
        <v>243</v>
      </c>
      <c r="E517" s="199"/>
      <c r="F517" s="68">
        <v>516</v>
      </c>
      <c r="G517" s="68">
        <v>9</v>
      </c>
    </row>
    <row r="518" spans="1:7" x14ac:dyDescent="0.25">
      <c r="A518" s="198">
        <v>517</v>
      </c>
      <c r="B518" s="197">
        <v>0.113098100861314</v>
      </c>
      <c r="C518" s="199"/>
      <c r="D518" s="201" t="s">
        <v>243</v>
      </c>
      <c r="E518" s="199"/>
      <c r="F518" s="68">
        <v>517</v>
      </c>
      <c r="G518" s="68">
        <v>11</v>
      </c>
    </row>
    <row r="519" spans="1:7" x14ac:dyDescent="0.25">
      <c r="A519" s="198">
        <v>518</v>
      </c>
      <c r="B519" s="197">
        <v>0.11309805659213799</v>
      </c>
      <c r="C519" s="199"/>
      <c r="D519" s="201" t="s">
        <v>243</v>
      </c>
      <c r="E519" s="199"/>
      <c r="F519" s="68">
        <v>518</v>
      </c>
      <c r="G519" s="68">
        <v>10</v>
      </c>
    </row>
    <row r="520" spans="1:7" x14ac:dyDescent="0.25">
      <c r="A520" s="198">
        <v>519</v>
      </c>
      <c r="B520" s="197">
        <v>0.113098025603746</v>
      </c>
      <c r="C520" s="199"/>
      <c r="D520" s="201" t="s">
        <v>243</v>
      </c>
      <c r="E520" s="199"/>
      <c r="F520" s="68">
        <v>519</v>
      </c>
      <c r="G520" s="68">
        <v>7</v>
      </c>
    </row>
    <row r="521" spans="1:7" x14ac:dyDescent="0.25">
      <c r="A521" s="198">
        <v>520</v>
      </c>
      <c r="B521" s="197">
        <v>0.14502156051249199</v>
      </c>
      <c r="C521" s="199"/>
      <c r="D521" s="201" t="s">
        <v>243</v>
      </c>
      <c r="E521" s="199"/>
      <c r="F521" s="68">
        <v>520</v>
      </c>
      <c r="G521" s="68">
        <v>12</v>
      </c>
    </row>
    <row r="522" spans="1:7" x14ac:dyDescent="0.25">
      <c r="A522" s="198">
        <v>521</v>
      </c>
      <c r="B522" s="197">
        <v>0.145021508367041</v>
      </c>
      <c r="C522" s="199"/>
      <c r="D522" s="201" t="s">
        <v>243</v>
      </c>
      <c r="E522" s="199"/>
      <c r="F522" s="68">
        <v>521</v>
      </c>
      <c r="G522" s="68">
        <v>7</v>
      </c>
    </row>
    <row r="523" spans="1:7" x14ac:dyDescent="0.25">
      <c r="A523" s="198">
        <v>522</v>
      </c>
      <c r="B523" s="197">
        <v>0.14502141897496901</v>
      </c>
      <c r="C523" s="199"/>
      <c r="D523" s="201" t="s">
        <v>243</v>
      </c>
      <c r="E523" s="199"/>
      <c r="F523" s="68">
        <v>522</v>
      </c>
      <c r="G523" s="68">
        <v>12</v>
      </c>
    </row>
    <row r="524" spans="1:7" x14ac:dyDescent="0.25">
      <c r="A524" s="198">
        <v>523</v>
      </c>
      <c r="B524" s="197">
        <v>-0.12728963524233899</v>
      </c>
      <c r="C524" s="199"/>
      <c r="D524" s="201" t="s">
        <v>243</v>
      </c>
      <c r="E524" s="199"/>
      <c r="F524" s="68">
        <v>523</v>
      </c>
      <c r="G524" s="68">
        <v>23</v>
      </c>
    </row>
    <row r="525" spans="1:7" x14ac:dyDescent="0.25">
      <c r="A525" s="198">
        <v>524</v>
      </c>
      <c r="B525" s="197">
        <v>-0.12174535031258001</v>
      </c>
      <c r="C525" s="199"/>
      <c r="D525" s="201" t="s">
        <v>243</v>
      </c>
      <c r="E525" s="199"/>
      <c r="F525" s="68">
        <v>524</v>
      </c>
      <c r="G525" s="68">
        <v>8</v>
      </c>
    </row>
    <row r="526" spans="1:7" x14ac:dyDescent="0.25">
      <c r="A526" s="198">
        <v>525</v>
      </c>
      <c r="B526" s="197">
        <v>-0.121745396771805</v>
      </c>
      <c r="C526" s="199"/>
      <c r="D526" s="201" t="s">
        <v>243</v>
      </c>
      <c r="E526" s="199"/>
      <c r="F526" s="68">
        <v>525</v>
      </c>
      <c r="G526" s="68">
        <v>9</v>
      </c>
    </row>
    <row r="527" spans="1:7" x14ac:dyDescent="0.25">
      <c r="A527" s="198">
        <v>526</v>
      </c>
      <c r="B527" s="197">
        <v>-0.114353001771759</v>
      </c>
      <c r="C527" s="199"/>
      <c r="D527" s="201" t="s">
        <v>243</v>
      </c>
      <c r="E527" s="199"/>
      <c r="F527" s="68">
        <v>526</v>
      </c>
      <c r="G527" s="68">
        <v>10</v>
      </c>
    </row>
    <row r="528" spans="1:7" x14ac:dyDescent="0.25">
      <c r="A528" s="198">
        <v>527</v>
      </c>
      <c r="B528" s="197">
        <v>-0.106498562093864</v>
      </c>
      <c r="C528" s="199"/>
      <c r="D528" s="201" t="s">
        <v>243</v>
      </c>
      <c r="E528" s="199"/>
      <c r="F528" s="68">
        <v>527</v>
      </c>
      <c r="G528" s="68">
        <v>8</v>
      </c>
    </row>
    <row r="529" spans="1:7" x14ac:dyDescent="0.25">
      <c r="A529" s="198">
        <v>528</v>
      </c>
      <c r="B529" s="197">
        <v>1.01646197648151E-2</v>
      </c>
      <c r="C529" s="199"/>
      <c r="D529" s="201" t="s">
        <v>243</v>
      </c>
      <c r="E529" s="199"/>
      <c r="F529" s="68">
        <v>528</v>
      </c>
      <c r="G529" s="68">
        <v>8</v>
      </c>
    </row>
    <row r="530" spans="1:7" x14ac:dyDescent="0.25">
      <c r="A530" s="198">
        <v>529</v>
      </c>
      <c r="B530" s="197">
        <v>1.89431540922218E-2</v>
      </c>
      <c r="C530" s="199"/>
      <c r="D530" s="201" t="s">
        <v>243</v>
      </c>
      <c r="E530" s="199"/>
      <c r="F530" s="68">
        <v>529</v>
      </c>
      <c r="G530" s="68">
        <v>8</v>
      </c>
    </row>
    <row r="531" spans="1:7" x14ac:dyDescent="0.25">
      <c r="A531" s="198">
        <v>530</v>
      </c>
      <c r="B531" s="197">
        <v>2.4747457532924701E-2</v>
      </c>
      <c r="C531" s="199"/>
      <c r="D531" s="201" t="s">
        <v>243</v>
      </c>
      <c r="E531" s="199"/>
      <c r="F531" s="68">
        <v>530</v>
      </c>
      <c r="G531" s="68">
        <v>11</v>
      </c>
    </row>
    <row r="532" spans="1:7" x14ac:dyDescent="0.25">
      <c r="A532" s="198">
        <v>531</v>
      </c>
      <c r="B532" s="197">
        <v>2.4747455749048901E-2</v>
      </c>
      <c r="C532" s="199"/>
      <c r="D532" s="201" t="s">
        <v>243</v>
      </c>
      <c r="E532" s="199"/>
      <c r="F532" s="68">
        <v>531</v>
      </c>
      <c r="G532" s="68">
        <v>9</v>
      </c>
    </row>
    <row r="533" spans="1:7" x14ac:dyDescent="0.25">
      <c r="A533" s="198">
        <v>532</v>
      </c>
      <c r="B533" s="197">
        <v>-3.03294909026432E-2</v>
      </c>
      <c r="C533" s="199"/>
      <c r="D533" s="201" t="s">
        <v>243</v>
      </c>
      <c r="E533" s="199"/>
      <c r="F533" s="68">
        <v>532</v>
      </c>
      <c r="G533" s="68">
        <v>8</v>
      </c>
    </row>
    <row r="534" spans="1:7" x14ac:dyDescent="0.25">
      <c r="A534" s="198">
        <v>533</v>
      </c>
      <c r="B534" s="197">
        <v>-3.0329488510385999E-2</v>
      </c>
      <c r="C534" s="199"/>
      <c r="D534" s="201" t="s">
        <v>243</v>
      </c>
      <c r="E534" s="199"/>
      <c r="F534" s="68">
        <v>533</v>
      </c>
      <c r="G534" s="68">
        <v>11</v>
      </c>
    </row>
    <row r="535" spans="1:7" x14ac:dyDescent="0.25">
      <c r="A535" s="198">
        <v>534</v>
      </c>
      <c r="B535" s="197">
        <v>-2.7557324615117701E-2</v>
      </c>
      <c r="C535" s="199"/>
      <c r="D535" s="201" t="s">
        <v>243</v>
      </c>
      <c r="E535" s="199"/>
      <c r="F535" s="68">
        <v>534</v>
      </c>
      <c r="G535" s="68">
        <v>8</v>
      </c>
    </row>
    <row r="536" spans="1:7" x14ac:dyDescent="0.25">
      <c r="A536" s="198">
        <v>535</v>
      </c>
      <c r="B536" s="197">
        <v>-2.7557326832113899E-2</v>
      </c>
      <c r="C536" s="199"/>
      <c r="D536" s="201" t="s">
        <v>243</v>
      </c>
      <c r="E536" s="199"/>
      <c r="F536" s="68">
        <v>535</v>
      </c>
      <c r="G536" s="68">
        <v>9</v>
      </c>
    </row>
    <row r="537" spans="1:7" x14ac:dyDescent="0.25">
      <c r="A537" s="198">
        <v>536</v>
      </c>
      <c r="B537" s="197">
        <v>-8.5469469809143106E-2</v>
      </c>
      <c r="C537" s="199"/>
      <c r="D537" s="201" t="s">
        <v>243</v>
      </c>
      <c r="E537" s="199"/>
      <c r="F537" s="68">
        <v>536</v>
      </c>
      <c r="G537" s="68">
        <v>7</v>
      </c>
    </row>
    <row r="538" spans="1:7" x14ac:dyDescent="0.25">
      <c r="A538" s="198">
        <v>537</v>
      </c>
      <c r="B538" s="197">
        <v>-7.7615000627413999E-2</v>
      </c>
      <c r="C538" s="199"/>
      <c r="D538" s="201" t="s">
        <v>243</v>
      </c>
      <c r="E538" s="199"/>
      <c r="F538" s="68">
        <v>537</v>
      </c>
      <c r="G538" s="68">
        <v>7</v>
      </c>
    </row>
    <row r="539" spans="1:7" x14ac:dyDescent="0.25">
      <c r="A539" s="198">
        <v>538</v>
      </c>
      <c r="B539" s="197">
        <v>-7.1608641915777899E-2</v>
      </c>
      <c r="C539" s="199"/>
      <c r="D539" s="201" t="s">
        <v>243</v>
      </c>
      <c r="E539" s="199"/>
      <c r="F539" s="68">
        <v>538</v>
      </c>
      <c r="G539" s="68">
        <v>7</v>
      </c>
    </row>
    <row r="540" spans="1:7" x14ac:dyDescent="0.25">
      <c r="A540" s="198">
        <v>539</v>
      </c>
      <c r="B540" s="197">
        <v>-5.3589532320521598E-2</v>
      </c>
      <c r="C540" s="199"/>
      <c r="D540" s="201" t="s">
        <v>243</v>
      </c>
      <c r="E540" s="199"/>
      <c r="F540" s="68">
        <v>539</v>
      </c>
      <c r="G540" s="68">
        <v>6</v>
      </c>
    </row>
    <row r="541" spans="1:7" x14ac:dyDescent="0.25">
      <c r="A541" s="198">
        <v>540</v>
      </c>
      <c r="B541" s="197">
        <v>-4.8969252182334097E-2</v>
      </c>
      <c r="C541" s="199"/>
      <c r="D541" s="201" t="s">
        <v>243</v>
      </c>
      <c r="E541" s="199"/>
      <c r="F541" s="68">
        <v>540</v>
      </c>
      <c r="G541" s="68">
        <v>8</v>
      </c>
    </row>
    <row r="542" spans="1:7" x14ac:dyDescent="0.25">
      <c r="A542" s="198">
        <v>541</v>
      </c>
      <c r="B542" s="197">
        <v>-4.8969260091244603E-2</v>
      </c>
      <c r="C542" s="199"/>
      <c r="D542" s="201" t="s">
        <v>243</v>
      </c>
      <c r="E542" s="199"/>
      <c r="F542" s="68">
        <v>541</v>
      </c>
      <c r="G542" s="68">
        <v>10</v>
      </c>
    </row>
    <row r="543" spans="1:7" x14ac:dyDescent="0.25">
      <c r="A543" s="198">
        <v>542</v>
      </c>
      <c r="B543" s="197">
        <v>-4.1168229772322297E-2</v>
      </c>
      <c r="C543" s="199"/>
      <c r="D543" s="201" t="s">
        <v>243</v>
      </c>
      <c r="E543" s="199"/>
      <c r="F543" s="68">
        <v>542</v>
      </c>
      <c r="G543" s="68">
        <v>4</v>
      </c>
    </row>
    <row r="544" spans="1:7" x14ac:dyDescent="0.25">
      <c r="A544" s="198">
        <v>543</v>
      </c>
      <c r="B544" s="197">
        <v>-9.0137503686214204E-2</v>
      </c>
      <c r="C544" s="199"/>
      <c r="D544" s="201" t="s">
        <v>243</v>
      </c>
      <c r="E544" s="199"/>
      <c r="F544" s="68">
        <v>543</v>
      </c>
      <c r="G544" s="68">
        <v>5</v>
      </c>
    </row>
    <row r="545" spans="1:7" x14ac:dyDescent="0.25">
      <c r="A545" s="198">
        <v>544</v>
      </c>
      <c r="B545" s="197">
        <v>-9.0137528566995306E-2</v>
      </c>
      <c r="C545" s="199"/>
      <c r="D545" s="201" t="s">
        <v>243</v>
      </c>
      <c r="E545" s="199"/>
      <c r="F545" s="68">
        <v>544</v>
      </c>
      <c r="G545" s="68">
        <v>9</v>
      </c>
    </row>
    <row r="546" spans="1:7" x14ac:dyDescent="0.25">
      <c r="A546" s="198">
        <v>545</v>
      </c>
      <c r="B546" s="197">
        <v>-9.0137556212331799E-2</v>
      </c>
      <c r="C546" s="199"/>
      <c r="D546" s="201" t="s">
        <v>243</v>
      </c>
      <c r="E546" s="199"/>
      <c r="F546" s="68">
        <v>545</v>
      </c>
      <c r="G546" s="68">
        <v>10</v>
      </c>
    </row>
    <row r="547" spans="1:7" x14ac:dyDescent="0.25">
      <c r="A547" s="198">
        <v>546</v>
      </c>
      <c r="B547" s="197">
        <v>-9.0137581093156394E-2</v>
      </c>
      <c r="C547" s="199"/>
      <c r="D547" s="201" t="s">
        <v>243</v>
      </c>
      <c r="E547" s="199"/>
      <c r="F547" s="68">
        <v>546</v>
      </c>
      <c r="G547" s="68">
        <v>9</v>
      </c>
    </row>
    <row r="548" spans="1:7" x14ac:dyDescent="0.25">
      <c r="A548" s="198">
        <v>547</v>
      </c>
      <c r="B548" s="197">
        <v>-0.26881305078449802</v>
      </c>
      <c r="C548" s="199"/>
      <c r="D548" s="201" t="s">
        <v>243</v>
      </c>
      <c r="E548" s="199"/>
      <c r="F548" s="68">
        <v>547</v>
      </c>
      <c r="G548" s="68">
        <v>37</v>
      </c>
    </row>
    <row r="549" spans="1:7" x14ac:dyDescent="0.25">
      <c r="A549" s="198">
        <v>548</v>
      </c>
      <c r="B549" s="197">
        <v>-0.268813273727119</v>
      </c>
      <c r="C549" s="199"/>
      <c r="D549" s="201" t="s">
        <v>243</v>
      </c>
      <c r="E549" s="199"/>
      <c r="F549" s="68">
        <v>548</v>
      </c>
      <c r="G549" s="68">
        <v>8</v>
      </c>
    </row>
    <row r="550" spans="1:7" x14ac:dyDescent="0.25">
      <c r="A550" s="198">
        <v>549</v>
      </c>
      <c r="B550" s="197">
        <v>-0.252852467468894</v>
      </c>
      <c r="C550" s="199"/>
      <c r="D550" s="201" t="s">
        <v>243</v>
      </c>
      <c r="E550" s="199"/>
      <c r="F550" s="68">
        <v>549</v>
      </c>
      <c r="G550" s="68">
        <v>31</v>
      </c>
    </row>
    <row r="551" spans="1:7" x14ac:dyDescent="0.25">
      <c r="A551" s="198">
        <v>550</v>
      </c>
      <c r="B551" s="197">
        <v>-0.25285271144447602</v>
      </c>
      <c r="C551" s="199"/>
      <c r="D551" s="201" t="s">
        <v>243</v>
      </c>
      <c r="E551" s="199"/>
      <c r="F551" s="68">
        <v>550</v>
      </c>
      <c r="G551" s="68">
        <v>10</v>
      </c>
    </row>
    <row r="552" spans="1:7" x14ac:dyDescent="0.25">
      <c r="A552" s="198">
        <v>551</v>
      </c>
      <c r="B552" s="197">
        <v>-0.25285305301147598</v>
      </c>
      <c r="C552" s="199"/>
      <c r="D552" s="201" t="s">
        <v>243</v>
      </c>
      <c r="E552" s="199"/>
      <c r="F552" s="68">
        <v>551</v>
      </c>
      <c r="G552" s="68">
        <v>14</v>
      </c>
    </row>
    <row r="553" spans="1:7" x14ac:dyDescent="0.25">
      <c r="A553" s="198">
        <v>552</v>
      </c>
      <c r="B553" s="197">
        <v>-0.24684689872629301</v>
      </c>
      <c r="C553" s="199"/>
      <c r="D553" s="201" t="s">
        <v>243</v>
      </c>
      <c r="E553" s="199"/>
      <c r="F553" s="68">
        <v>552</v>
      </c>
      <c r="G553" s="68">
        <v>6</v>
      </c>
    </row>
    <row r="554" spans="1:7" x14ac:dyDescent="0.25">
      <c r="A554" s="198">
        <v>553</v>
      </c>
      <c r="B554" s="197">
        <v>-0.23113910747378699</v>
      </c>
      <c r="C554" s="199"/>
      <c r="D554" s="201" t="s">
        <v>243</v>
      </c>
      <c r="E554" s="199"/>
      <c r="F554" s="68">
        <v>553</v>
      </c>
      <c r="G554" s="68">
        <v>49</v>
      </c>
    </row>
    <row r="555" spans="1:7" x14ac:dyDescent="0.25">
      <c r="A555" s="198">
        <v>554</v>
      </c>
      <c r="B555" s="197">
        <v>-1.7010192525632E-2</v>
      </c>
      <c r="C555" s="199"/>
      <c r="D555" s="201" t="s">
        <v>243</v>
      </c>
      <c r="E555" s="199"/>
      <c r="F555" s="68">
        <v>554</v>
      </c>
      <c r="G555" s="68">
        <v>20</v>
      </c>
    </row>
    <row r="556" spans="1:7" x14ac:dyDescent="0.25">
      <c r="A556" s="198">
        <v>555</v>
      </c>
      <c r="B556" s="197">
        <v>-1.70101930839558E-2</v>
      </c>
      <c r="C556" s="199"/>
      <c r="D556" s="201" t="s">
        <v>243</v>
      </c>
      <c r="E556" s="199"/>
      <c r="F556" s="68">
        <v>555</v>
      </c>
      <c r="G556" s="68">
        <v>6</v>
      </c>
    </row>
    <row r="557" spans="1:7" x14ac:dyDescent="0.25">
      <c r="A557" s="198">
        <v>556</v>
      </c>
      <c r="B557" s="197">
        <v>3.3047930224937901E-3</v>
      </c>
      <c r="C557" s="199"/>
      <c r="D557" s="201" t="s">
        <v>243</v>
      </c>
      <c r="E557" s="199"/>
      <c r="F557" s="68">
        <v>556</v>
      </c>
      <c r="G557" s="68">
        <v>8</v>
      </c>
    </row>
    <row r="558" spans="1:7" x14ac:dyDescent="0.25">
      <c r="A558" s="198">
        <v>557</v>
      </c>
      <c r="B558" s="197">
        <v>7.4630290820653401E-3</v>
      </c>
      <c r="C558" s="199"/>
      <c r="D558" s="201" t="s">
        <v>243</v>
      </c>
      <c r="E558" s="199"/>
      <c r="F558" s="68">
        <v>557</v>
      </c>
      <c r="G558" s="68">
        <v>8</v>
      </c>
    </row>
    <row r="559" spans="1:7" x14ac:dyDescent="0.25">
      <c r="A559" s="198">
        <v>558</v>
      </c>
      <c r="B559" s="197">
        <v>-0.22367758737059301</v>
      </c>
      <c r="C559" s="199"/>
      <c r="D559" s="201" t="s">
        <v>243</v>
      </c>
      <c r="E559" s="199"/>
      <c r="F559" s="68">
        <v>558</v>
      </c>
      <c r="G559" s="68">
        <v>43</v>
      </c>
    </row>
    <row r="560" spans="1:7" x14ac:dyDescent="0.25">
      <c r="A560" s="198">
        <v>559</v>
      </c>
      <c r="B560" s="197">
        <v>-0.16484157837976199</v>
      </c>
      <c r="C560" s="199"/>
      <c r="D560" s="201" t="s">
        <v>243</v>
      </c>
      <c r="E560" s="199"/>
      <c r="F560" s="68">
        <v>559</v>
      </c>
      <c r="G560" s="68">
        <v>10</v>
      </c>
    </row>
    <row r="561" spans="1:7" x14ac:dyDescent="0.25">
      <c r="A561" s="198">
        <v>560</v>
      </c>
      <c r="B561" s="197">
        <v>5.64167828074639E-2</v>
      </c>
      <c r="C561" s="199"/>
      <c r="D561" s="201" t="s">
        <v>243</v>
      </c>
      <c r="E561" s="199"/>
      <c r="F561" s="68">
        <v>560</v>
      </c>
      <c r="G561" s="68">
        <v>9</v>
      </c>
    </row>
    <row r="562" spans="1:7" x14ac:dyDescent="0.25">
      <c r="A562" s="198">
        <v>561</v>
      </c>
      <c r="B562" s="197">
        <v>5.6416775417513797E-2</v>
      </c>
      <c r="C562" s="199"/>
      <c r="D562" s="201" t="s">
        <v>243</v>
      </c>
      <c r="E562" s="199"/>
      <c r="F562" s="68">
        <v>561</v>
      </c>
      <c r="G562" s="68">
        <v>7</v>
      </c>
    </row>
    <row r="563" spans="1:7" x14ac:dyDescent="0.25">
      <c r="A563" s="198">
        <v>562</v>
      </c>
      <c r="B563" s="197">
        <v>5.6416768027566497E-2</v>
      </c>
      <c r="C563" s="199"/>
      <c r="D563" s="201" t="s">
        <v>243</v>
      </c>
      <c r="E563" s="199"/>
      <c r="F563" s="68">
        <v>562</v>
      </c>
      <c r="G563" s="68">
        <v>7</v>
      </c>
    </row>
    <row r="564" spans="1:7" x14ac:dyDescent="0.25">
      <c r="A564" s="198">
        <v>563</v>
      </c>
      <c r="B564" s="197">
        <v>5.6416760637622097E-2</v>
      </c>
      <c r="C564" s="199"/>
      <c r="D564" s="201" t="s">
        <v>243</v>
      </c>
      <c r="E564" s="199"/>
      <c r="F564" s="68">
        <v>563</v>
      </c>
      <c r="G564" s="68">
        <v>7</v>
      </c>
    </row>
    <row r="565" spans="1:7" x14ac:dyDescent="0.25">
      <c r="A565" s="198">
        <v>564</v>
      </c>
      <c r="B565" s="197">
        <v>6.3809162962786298E-2</v>
      </c>
      <c r="C565" s="199"/>
      <c r="D565" s="201" t="s">
        <v>243</v>
      </c>
      <c r="E565" s="199"/>
      <c r="F565" s="68">
        <v>564</v>
      </c>
      <c r="G565" s="68">
        <v>7</v>
      </c>
    </row>
    <row r="566" spans="1:7" x14ac:dyDescent="0.25">
      <c r="A566" s="198">
        <v>565</v>
      </c>
      <c r="B566" s="197">
        <v>6.3809153455783696E-2</v>
      </c>
      <c r="C566" s="199"/>
      <c r="D566" s="201" t="s">
        <v>243</v>
      </c>
      <c r="E566" s="199"/>
      <c r="F566" s="68">
        <v>565</v>
      </c>
      <c r="G566" s="68">
        <v>7</v>
      </c>
    </row>
    <row r="567" spans="1:7" x14ac:dyDescent="0.25">
      <c r="A567" s="198">
        <v>566</v>
      </c>
      <c r="B567" s="197">
        <v>6.3428891033517898E-2</v>
      </c>
      <c r="C567" s="199"/>
      <c r="D567" s="201" t="s">
        <v>243</v>
      </c>
      <c r="E567" s="199"/>
      <c r="F567" s="68">
        <v>566</v>
      </c>
      <c r="G567" s="68">
        <v>8</v>
      </c>
    </row>
    <row r="568" spans="1:7" x14ac:dyDescent="0.25">
      <c r="A568" s="198">
        <v>567</v>
      </c>
      <c r="B568" s="197">
        <v>7.5441575241655803E-2</v>
      </c>
      <c r="C568" s="199"/>
      <c r="D568" s="201" t="s">
        <v>243</v>
      </c>
      <c r="E568" s="199"/>
      <c r="F568" s="68">
        <v>567</v>
      </c>
      <c r="G568" s="68">
        <v>8</v>
      </c>
    </row>
    <row r="569" spans="1:7" x14ac:dyDescent="0.25">
      <c r="A569" s="198">
        <v>568</v>
      </c>
      <c r="B569" s="197">
        <v>8.0061828200453197E-2</v>
      </c>
      <c r="C569" s="199"/>
      <c r="D569" s="201" t="s">
        <v>243</v>
      </c>
      <c r="E569" s="199"/>
      <c r="F569" s="68">
        <v>568</v>
      </c>
      <c r="G569" s="68">
        <v>7</v>
      </c>
    </row>
    <row r="570" spans="1:7" x14ac:dyDescent="0.25">
      <c r="A570" s="198">
        <v>569</v>
      </c>
      <c r="B570" s="197">
        <v>8.4682078426624702E-2</v>
      </c>
      <c r="C570" s="199"/>
      <c r="D570" s="201" t="s">
        <v>243</v>
      </c>
      <c r="E570" s="199"/>
      <c r="F570" s="68">
        <v>569</v>
      </c>
      <c r="G570" s="68">
        <v>7</v>
      </c>
    </row>
    <row r="571" spans="1:7" x14ac:dyDescent="0.25">
      <c r="A571" s="198">
        <v>570</v>
      </c>
      <c r="B571" s="197">
        <v>8.4682061416270202E-2</v>
      </c>
      <c r="C571" s="199"/>
      <c r="D571" s="201" t="s">
        <v>243</v>
      </c>
      <c r="E571" s="199"/>
      <c r="F571" s="68">
        <v>570</v>
      </c>
      <c r="G571" s="68">
        <v>7</v>
      </c>
    </row>
    <row r="572" spans="1:7" x14ac:dyDescent="0.25">
      <c r="A572" s="198">
        <v>571</v>
      </c>
      <c r="B572" s="197">
        <v>0.11660559331444401</v>
      </c>
      <c r="C572" s="199"/>
      <c r="D572" s="201" t="s">
        <v>243</v>
      </c>
      <c r="E572" s="199"/>
      <c r="F572" s="68">
        <v>571</v>
      </c>
      <c r="G572" s="68">
        <v>8</v>
      </c>
    </row>
    <row r="573" spans="1:7" x14ac:dyDescent="0.25">
      <c r="A573" s="198">
        <v>572</v>
      </c>
      <c r="B573" s="197">
        <v>-8.00159443019096E-2</v>
      </c>
      <c r="C573" s="199"/>
      <c r="D573" s="201" t="s">
        <v>243</v>
      </c>
      <c r="E573" s="199"/>
      <c r="F573" s="68">
        <v>572</v>
      </c>
      <c r="G573" s="68">
        <v>10</v>
      </c>
    </row>
    <row r="574" spans="1:7" x14ac:dyDescent="0.25">
      <c r="A574" s="198">
        <v>573</v>
      </c>
      <c r="B574" s="197">
        <v>-7.16994283601948E-2</v>
      </c>
      <c r="C574" s="199"/>
      <c r="D574" s="201" t="s">
        <v>243</v>
      </c>
      <c r="E574" s="199"/>
      <c r="F574" s="68">
        <v>573</v>
      </c>
      <c r="G574" s="68">
        <v>8</v>
      </c>
    </row>
    <row r="575" spans="1:7" x14ac:dyDescent="0.25">
      <c r="A575" s="198">
        <v>574</v>
      </c>
      <c r="B575" s="197">
        <v>-6.3382931852168506E-2</v>
      </c>
      <c r="C575" s="199"/>
      <c r="D575" s="201" t="s">
        <v>243</v>
      </c>
      <c r="E575" s="199"/>
      <c r="F575" s="68">
        <v>574</v>
      </c>
      <c r="G575" s="68">
        <v>26</v>
      </c>
    </row>
    <row r="576" spans="1:7" x14ac:dyDescent="0.25">
      <c r="A576" s="198">
        <v>575</v>
      </c>
      <c r="B576" s="197">
        <v>-5.1832198180488002E-2</v>
      </c>
      <c r="C576" s="199"/>
      <c r="D576" s="201" t="s">
        <v>243</v>
      </c>
      <c r="E576" s="199"/>
      <c r="F576" s="68">
        <v>575</v>
      </c>
      <c r="G576" s="68">
        <v>12</v>
      </c>
    </row>
    <row r="577" spans="1:7" x14ac:dyDescent="0.25">
      <c r="A577" s="198">
        <v>576</v>
      </c>
      <c r="B577" s="197">
        <v>-5.1832207062754702E-2</v>
      </c>
      <c r="C577" s="199"/>
      <c r="D577" s="201" t="s">
        <v>243</v>
      </c>
      <c r="E577" s="199"/>
      <c r="F577" s="68">
        <v>576</v>
      </c>
      <c r="G577" s="68">
        <v>10</v>
      </c>
    </row>
    <row r="578" spans="1:7" x14ac:dyDescent="0.25">
      <c r="A578" s="198">
        <v>577</v>
      </c>
      <c r="B578" s="197">
        <v>-4.5363793214765198E-2</v>
      </c>
      <c r="C578" s="199"/>
      <c r="D578" s="201" t="s">
        <v>243</v>
      </c>
      <c r="E578" s="199"/>
      <c r="F578" s="68">
        <v>577</v>
      </c>
      <c r="G578" s="68">
        <v>8</v>
      </c>
    </row>
    <row r="579" spans="1:7" x14ac:dyDescent="0.25">
      <c r="A579" s="198">
        <v>578</v>
      </c>
      <c r="B579" s="197">
        <v>-4.5363797953846798E-2</v>
      </c>
      <c r="C579" s="199"/>
      <c r="D579" s="201" t="s">
        <v>243</v>
      </c>
      <c r="E579" s="199"/>
      <c r="F579" s="68">
        <v>578</v>
      </c>
      <c r="G579" s="68">
        <v>7</v>
      </c>
    </row>
    <row r="580" spans="1:7" x14ac:dyDescent="0.25">
      <c r="A580" s="198">
        <v>579</v>
      </c>
      <c r="B580" s="197">
        <v>-4.0743501799825298E-2</v>
      </c>
      <c r="C580" s="199"/>
      <c r="D580" s="201" t="s">
        <v>243</v>
      </c>
      <c r="E580" s="199"/>
      <c r="F580" s="68">
        <v>579</v>
      </c>
      <c r="G580" s="68">
        <v>8</v>
      </c>
    </row>
    <row r="581" spans="1:7" x14ac:dyDescent="0.25">
      <c r="A581" s="198">
        <v>580</v>
      </c>
      <c r="B581" s="197">
        <v>-2.3186361469760299E-2</v>
      </c>
      <c r="C581" s="199"/>
      <c r="D581" s="201" t="s">
        <v>243</v>
      </c>
      <c r="E581" s="199"/>
      <c r="F581" s="68">
        <v>580</v>
      </c>
      <c r="G581" s="68">
        <v>20</v>
      </c>
    </row>
    <row r="582" spans="1:7" x14ac:dyDescent="0.25">
      <c r="A582" s="198">
        <v>581</v>
      </c>
      <c r="B582" s="197">
        <v>-6.6448746874039594E-2</v>
      </c>
      <c r="C582" s="199"/>
      <c r="D582" s="201" t="s">
        <v>243</v>
      </c>
      <c r="E582" s="199"/>
      <c r="F582" s="68">
        <v>581</v>
      </c>
      <c r="G582" s="68">
        <v>17</v>
      </c>
    </row>
    <row r="583" spans="1:7" x14ac:dyDescent="0.25">
      <c r="A583" s="198">
        <v>582</v>
      </c>
      <c r="B583" s="197">
        <v>-6.6448777861800104E-2</v>
      </c>
      <c r="C583" s="199"/>
      <c r="D583" s="201" t="s">
        <v>243</v>
      </c>
      <c r="E583" s="199"/>
      <c r="F583" s="68">
        <v>582</v>
      </c>
      <c r="G583" s="68">
        <v>21</v>
      </c>
    </row>
    <row r="584" spans="1:7" x14ac:dyDescent="0.25">
      <c r="A584" s="198">
        <v>583</v>
      </c>
      <c r="B584" s="197">
        <v>-6.64488014715513E-2</v>
      </c>
      <c r="C584" s="199"/>
      <c r="D584" s="201" t="s">
        <v>243</v>
      </c>
      <c r="E584" s="199"/>
      <c r="F584" s="68">
        <v>583</v>
      </c>
      <c r="G584" s="68">
        <v>16</v>
      </c>
    </row>
    <row r="585" spans="1:7" x14ac:dyDescent="0.25">
      <c r="A585" s="198">
        <v>584</v>
      </c>
      <c r="B585" s="197">
        <v>-5.9795591736499003E-2</v>
      </c>
      <c r="C585" s="199"/>
      <c r="D585" s="201" t="s">
        <v>243</v>
      </c>
      <c r="E585" s="199"/>
      <c r="F585" s="68">
        <v>584</v>
      </c>
      <c r="G585" s="68">
        <v>18</v>
      </c>
    </row>
    <row r="586" spans="1:7" x14ac:dyDescent="0.25">
      <c r="A586" s="198">
        <v>585</v>
      </c>
      <c r="B586" s="197">
        <v>-8.2981989497270495E-2</v>
      </c>
      <c r="C586" s="199"/>
      <c r="D586" s="201" t="s">
        <v>243</v>
      </c>
      <c r="E586" s="199"/>
      <c r="F586" s="68">
        <v>585</v>
      </c>
      <c r="G586" s="68">
        <v>12</v>
      </c>
    </row>
    <row r="587" spans="1:7" x14ac:dyDescent="0.25">
      <c r="A587" s="198">
        <v>586</v>
      </c>
      <c r="B587" s="197">
        <v>-7.6513600437080498E-2</v>
      </c>
      <c r="C587" s="199"/>
      <c r="D587" s="201" t="s">
        <v>243</v>
      </c>
      <c r="E587" s="199"/>
      <c r="F587" s="68">
        <v>586</v>
      </c>
      <c r="G587" s="68">
        <v>18</v>
      </c>
    </row>
    <row r="588" spans="1:7" x14ac:dyDescent="0.25">
      <c r="A588" s="198">
        <v>587</v>
      </c>
      <c r="B588" s="197">
        <v>-2.7423616431225799E-2</v>
      </c>
      <c r="C588" s="199"/>
      <c r="D588" s="201" t="s">
        <v>243</v>
      </c>
      <c r="E588" s="199"/>
      <c r="F588" s="68">
        <v>587</v>
      </c>
      <c r="G588" s="68">
        <v>8</v>
      </c>
    </row>
    <row r="589" spans="1:7" x14ac:dyDescent="0.25">
      <c r="A589" s="198">
        <v>588</v>
      </c>
      <c r="B589" s="197">
        <v>-2.7423619358346502E-2</v>
      </c>
      <c r="C589" s="199"/>
      <c r="D589" s="201" t="s">
        <v>243</v>
      </c>
      <c r="E589" s="199"/>
      <c r="F589" s="68">
        <v>588</v>
      </c>
      <c r="G589" s="68">
        <v>12</v>
      </c>
    </row>
    <row r="590" spans="1:7" x14ac:dyDescent="0.25">
      <c r="A590" s="198">
        <v>589</v>
      </c>
      <c r="B590" s="197">
        <v>-2.74236230172487E-2</v>
      </c>
      <c r="C590" s="199"/>
      <c r="D590" s="201" t="s">
        <v>243</v>
      </c>
      <c r="E590" s="199"/>
      <c r="F590" s="68">
        <v>589</v>
      </c>
      <c r="G590" s="68">
        <v>15</v>
      </c>
    </row>
    <row r="591" spans="1:7" x14ac:dyDescent="0.25">
      <c r="A591" s="198">
        <v>590</v>
      </c>
      <c r="B591" s="197">
        <v>-1.5715063223224801E-2</v>
      </c>
      <c r="C591" s="199"/>
      <c r="D591" s="201" t="s">
        <v>243</v>
      </c>
      <c r="E591" s="199"/>
      <c r="F591" s="68">
        <v>590</v>
      </c>
      <c r="G591" s="68">
        <v>15</v>
      </c>
    </row>
    <row r="592" spans="1:7" x14ac:dyDescent="0.25">
      <c r="A592" s="198">
        <v>591</v>
      </c>
      <c r="B592" s="197">
        <v>-1.2257823620927099E-3</v>
      </c>
      <c r="C592" s="199"/>
      <c r="D592" s="201" t="s">
        <v>243</v>
      </c>
      <c r="E592" s="199"/>
      <c r="F592" s="68">
        <v>591</v>
      </c>
      <c r="G592" s="68">
        <v>20</v>
      </c>
    </row>
    <row r="593" spans="1:7" x14ac:dyDescent="0.25">
      <c r="A593" s="198">
        <v>592</v>
      </c>
      <c r="B593" s="197">
        <v>1.67638610781577E-3</v>
      </c>
      <c r="C593" s="199"/>
      <c r="D593" s="201" t="s">
        <v>243</v>
      </c>
      <c r="E593" s="199"/>
      <c r="F593" s="68">
        <v>592</v>
      </c>
      <c r="G593" s="68">
        <v>15</v>
      </c>
    </row>
    <row r="594" spans="1:7" x14ac:dyDescent="0.25">
      <c r="A594" s="198">
        <v>593</v>
      </c>
      <c r="B594" s="197">
        <v>1.6763861006714399E-3</v>
      </c>
      <c r="C594" s="199"/>
      <c r="D594" s="201" t="s">
        <v>243</v>
      </c>
      <c r="E594" s="199"/>
      <c r="F594" s="68">
        <v>593</v>
      </c>
      <c r="G594" s="68">
        <v>8</v>
      </c>
    </row>
    <row r="595" spans="1:7" x14ac:dyDescent="0.25">
      <c r="A595" s="198">
        <v>594</v>
      </c>
      <c r="B595" s="197">
        <v>1.67638609620623E-3</v>
      </c>
      <c r="C595" s="199"/>
      <c r="D595" s="201" t="s">
        <v>243</v>
      </c>
      <c r="E595" s="199"/>
      <c r="F595" s="68">
        <v>594</v>
      </c>
      <c r="G595" s="68">
        <v>5</v>
      </c>
    </row>
    <row r="596" spans="1:7" x14ac:dyDescent="0.25">
      <c r="A596" s="198">
        <v>595</v>
      </c>
      <c r="B596" s="197">
        <v>3.0698068344180499E-2</v>
      </c>
      <c r="C596" s="199"/>
      <c r="D596" s="201" t="s">
        <v>243</v>
      </c>
      <c r="E596" s="199"/>
      <c r="F596" s="68">
        <v>595</v>
      </c>
      <c r="G596" s="68">
        <v>7</v>
      </c>
    </row>
    <row r="597" spans="1:7" x14ac:dyDescent="0.25">
      <c r="A597" s="198">
        <v>596</v>
      </c>
      <c r="B597" s="197">
        <v>4.8717251742118703E-2</v>
      </c>
      <c r="C597" s="199"/>
      <c r="D597" s="201" t="s">
        <v>243</v>
      </c>
      <c r="E597" s="199"/>
      <c r="F597" s="68">
        <v>596</v>
      </c>
      <c r="G597" s="68">
        <v>13</v>
      </c>
    </row>
    <row r="598" spans="1:7" x14ac:dyDescent="0.25">
      <c r="A598" s="198">
        <v>597</v>
      </c>
      <c r="B598" s="197">
        <v>5.7033786852147599E-2</v>
      </c>
      <c r="C598" s="199"/>
      <c r="D598" s="201" t="s">
        <v>243</v>
      </c>
      <c r="E598" s="199"/>
      <c r="F598" s="68">
        <v>597</v>
      </c>
      <c r="G598" s="68">
        <v>13</v>
      </c>
    </row>
    <row r="599" spans="1:7" x14ac:dyDescent="0.25">
      <c r="A599" s="198">
        <v>598</v>
      </c>
      <c r="B599" s="197">
        <v>7.4446775305213597E-2</v>
      </c>
      <c r="C599" s="199"/>
      <c r="D599" s="201" t="s">
        <v>243</v>
      </c>
      <c r="E599" s="199"/>
      <c r="F599" s="68">
        <v>598</v>
      </c>
      <c r="G599" s="68">
        <v>7</v>
      </c>
    </row>
    <row r="600" spans="1:7" x14ac:dyDescent="0.25">
      <c r="A600" s="198">
        <v>599</v>
      </c>
      <c r="B600" s="197">
        <v>9.3852006388033704E-2</v>
      </c>
      <c r="C600" s="199"/>
      <c r="D600" s="201" t="s">
        <v>243</v>
      </c>
      <c r="E600" s="199"/>
      <c r="F600" s="68">
        <v>599</v>
      </c>
      <c r="G600" s="68">
        <v>14</v>
      </c>
    </row>
    <row r="601" spans="1:7" x14ac:dyDescent="0.25">
      <c r="A601" s="198">
        <v>600</v>
      </c>
      <c r="B601" s="197">
        <v>9.3851991361151799E-2</v>
      </c>
      <c r="C601" s="199"/>
      <c r="D601" s="201" t="s">
        <v>243</v>
      </c>
      <c r="E601" s="199"/>
      <c r="F601" s="68">
        <v>600</v>
      </c>
      <c r="G601" s="68">
        <v>5</v>
      </c>
    </row>
    <row r="602" spans="1:7" x14ac:dyDescent="0.25">
      <c r="A602" s="198">
        <v>601</v>
      </c>
      <c r="B602" s="197">
        <v>9.8841862174897405E-2</v>
      </c>
      <c r="C602" s="199"/>
      <c r="D602" s="201" t="s">
        <v>243</v>
      </c>
      <c r="E602" s="199"/>
      <c r="F602" s="68">
        <v>601</v>
      </c>
      <c r="G602" s="68">
        <v>16</v>
      </c>
    </row>
    <row r="603" spans="1:7" x14ac:dyDescent="0.25">
      <c r="A603" s="198">
        <v>602</v>
      </c>
      <c r="B603" s="197">
        <v>0.111494342177165</v>
      </c>
      <c r="C603" s="199"/>
      <c r="D603" s="201" t="s">
        <v>243</v>
      </c>
      <c r="E603" s="199"/>
      <c r="F603" s="68">
        <v>602</v>
      </c>
      <c r="G603" s="68">
        <v>12</v>
      </c>
    </row>
    <row r="604" spans="1:7" x14ac:dyDescent="0.25">
      <c r="A604" s="198">
        <v>603</v>
      </c>
      <c r="B604" s="197">
        <v>0.111494303502289</v>
      </c>
      <c r="C604" s="199"/>
      <c r="D604" s="201" t="s">
        <v>243</v>
      </c>
      <c r="E604" s="199"/>
      <c r="F604" s="68">
        <v>603</v>
      </c>
      <c r="G604" s="68">
        <v>9</v>
      </c>
    </row>
    <row r="605" spans="1:7" x14ac:dyDescent="0.25">
      <c r="A605" s="198">
        <v>604</v>
      </c>
      <c r="B605" s="197">
        <v>0.119810782920722</v>
      </c>
      <c r="C605" s="199"/>
      <c r="D605" s="201" t="s">
        <v>243</v>
      </c>
      <c r="E605" s="199"/>
      <c r="F605" s="68">
        <v>604</v>
      </c>
      <c r="G605" s="68">
        <v>10</v>
      </c>
    </row>
    <row r="606" spans="1:7" x14ac:dyDescent="0.25">
      <c r="A606" s="198">
        <v>605</v>
      </c>
      <c r="B606" s="197">
        <v>0.119810747973111</v>
      </c>
      <c r="C606" s="199"/>
      <c r="D606" s="201" t="s">
        <v>243</v>
      </c>
      <c r="E606" s="199"/>
      <c r="F606" s="68">
        <v>605</v>
      </c>
      <c r="G606" s="68">
        <v>7</v>
      </c>
    </row>
    <row r="607" spans="1:7" x14ac:dyDescent="0.25">
      <c r="A607" s="198">
        <v>606</v>
      </c>
      <c r="B607" s="197">
        <v>0.119810698048005</v>
      </c>
      <c r="C607" s="199"/>
      <c r="D607" s="201" t="s">
        <v>243</v>
      </c>
      <c r="E607" s="199"/>
      <c r="F607" s="68">
        <v>606</v>
      </c>
      <c r="G607" s="68">
        <v>10</v>
      </c>
    </row>
    <row r="608" spans="1:7" x14ac:dyDescent="0.25">
      <c r="A608" s="198">
        <v>607</v>
      </c>
      <c r="B608" s="197">
        <v>0.11981066310046801</v>
      </c>
      <c r="C608" s="199"/>
      <c r="D608" s="201" t="s">
        <v>243</v>
      </c>
      <c r="E608" s="199"/>
      <c r="F608" s="68">
        <v>607</v>
      </c>
      <c r="G608" s="68">
        <v>7</v>
      </c>
    </row>
    <row r="609" spans="1:7" x14ac:dyDescent="0.25">
      <c r="A609" s="198">
        <v>608</v>
      </c>
      <c r="B609" s="197">
        <v>-1.67969196967683E-2</v>
      </c>
      <c r="C609" s="199"/>
      <c r="D609" s="201" t="s">
        <v>243</v>
      </c>
      <c r="E609" s="199"/>
      <c r="F609" s="68">
        <v>608</v>
      </c>
      <c r="G609" s="68">
        <v>12</v>
      </c>
    </row>
    <row r="610" spans="1:7" x14ac:dyDescent="0.25">
      <c r="A610" s="198">
        <v>609</v>
      </c>
      <c r="B610" s="197">
        <v>-1.6796920332038501E-2</v>
      </c>
      <c r="C610" s="199"/>
      <c r="D610" s="201" t="s">
        <v>243</v>
      </c>
      <c r="E610" s="199"/>
      <c r="F610" s="68">
        <v>609</v>
      </c>
      <c r="G610" s="68">
        <v>7</v>
      </c>
    </row>
    <row r="611" spans="1:7" x14ac:dyDescent="0.25">
      <c r="A611" s="198">
        <v>610</v>
      </c>
      <c r="B611" s="197">
        <v>1.51269479153714E-2</v>
      </c>
      <c r="C611" s="199"/>
      <c r="D611" s="201" t="s">
        <v>243</v>
      </c>
      <c r="E611" s="199"/>
      <c r="F611" s="68">
        <v>610</v>
      </c>
      <c r="G611" s="68">
        <v>13</v>
      </c>
    </row>
    <row r="612" spans="1:7" x14ac:dyDescent="0.25">
      <c r="A612" s="198">
        <v>611</v>
      </c>
      <c r="B612" s="197">
        <v>1.9562443404514799E-2</v>
      </c>
      <c r="C612" s="199"/>
      <c r="D612" s="201" t="s">
        <v>243</v>
      </c>
      <c r="E612" s="199"/>
      <c r="F612" s="68">
        <v>611</v>
      </c>
      <c r="G612" s="68">
        <v>5</v>
      </c>
    </row>
    <row r="613" spans="1:7" x14ac:dyDescent="0.25">
      <c r="A613" s="198">
        <v>612</v>
      </c>
      <c r="B613" s="197">
        <v>1.9562441800969801E-2</v>
      </c>
      <c r="C613" s="199"/>
      <c r="D613" s="201" t="s">
        <v>243</v>
      </c>
      <c r="E613" s="199"/>
      <c r="F613" s="68">
        <v>612</v>
      </c>
      <c r="G613" s="68">
        <v>13</v>
      </c>
    </row>
    <row r="614" spans="1:7" x14ac:dyDescent="0.25">
      <c r="A614" s="198">
        <v>613</v>
      </c>
      <c r="B614" s="197">
        <v>1.9562440814173E-2</v>
      </c>
      <c r="C614" s="199"/>
      <c r="D614" s="201" t="s">
        <v>243</v>
      </c>
      <c r="E614" s="199"/>
      <c r="F614" s="68">
        <v>613</v>
      </c>
      <c r="G614" s="68">
        <v>8</v>
      </c>
    </row>
    <row r="615" spans="1:7" x14ac:dyDescent="0.25">
      <c r="A615" s="198">
        <v>614</v>
      </c>
      <c r="B615" s="197">
        <v>4.00642761343755E-2</v>
      </c>
      <c r="C615" s="199"/>
      <c r="D615" s="201" t="s">
        <v>243</v>
      </c>
      <c r="E615" s="199"/>
      <c r="F615" s="68">
        <v>614</v>
      </c>
      <c r="G615" s="68">
        <v>19</v>
      </c>
    </row>
    <row r="616" spans="1:7" x14ac:dyDescent="0.25">
      <c r="A616" s="198">
        <v>615</v>
      </c>
      <c r="B616" s="197">
        <v>4.5146604609734103E-2</v>
      </c>
      <c r="C616" s="199"/>
      <c r="D616" s="201" t="s">
        <v>243</v>
      </c>
      <c r="E616" s="199"/>
      <c r="F616" s="68">
        <v>615</v>
      </c>
      <c r="G616" s="68">
        <v>13</v>
      </c>
    </row>
    <row r="617" spans="1:7" x14ac:dyDescent="0.25">
      <c r="A617" s="198">
        <v>616</v>
      </c>
      <c r="B617" s="197">
        <v>4.8473216927170597E-2</v>
      </c>
      <c r="C617" s="199"/>
      <c r="D617" s="201" t="s">
        <v>243</v>
      </c>
      <c r="E617" s="199"/>
      <c r="F617" s="68">
        <v>616</v>
      </c>
      <c r="G617" s="68">
        <v>10</v>
      </c>
    </row>
    <row r="618" spans="1:7" x14ac:dyDescent="0.25">
      <c r="A618" s="198">
        <v>617</v>
      </c>
      <c r="B618" s="197">
        <v>4.8473203758796303E-2</v>
      </c>
      <c r="C618" s="199"/>
      <c r="D618" s="201" t="s">
        <v>243</v>
      </c>
      <c r="E618" s="199"/>
      <c r="F618" s="68">
        <v>617</v>
      </c>
      <c r="G618" s="68">
        <v>17</v>
      </c>
    </row>
    <row r="619" spans="1:7" x14ac:dyDescent="0.25">
      <c r="A619" s="198">
        <v>618</v>
      </c>
      <c r="B619" s="197">
        <v>4.8473199885746998E-2</v>
      </c>
      <c r="C619" s="199"/>
      <c r="D619" s="201" t="s">
        <v>243</v>
      </c>
      <c r="E619" s="199"/>
      <c r="F619" s="68">
        <v>618</v>
      </c>
      <c r="G619" s="68">
        <v>5</v>
      </c>
    </row>
    <row r="620" spans="1:7" x14ac:dyDescent="0.25">
      <c r="A620" s="198">
        <v>619</v>
      </c>
      <c r="B620" s="197">
        <v>5.3992906762403099E-2</v>
      </c>
      <c r="C620" s="199"/>
      <c r="D620" s="201" t="s">
        <v>243</v>
      </c>
      <c r="E620" s="199"/>
      <c r="F620" s="68">
        <v>619</v>
      </c>
      <c r="G620" s="68">
        <v>16</v>
      </c>
    </row>
    <row r="621" spans="1:7" x14ac:dyDescent="0.25">
      <c r="A621" s="198">
        <v>620</v>
      </c>
      <c r="B621" s="197">
        <v>5.8428369424358598E-2</v>
      </c>
      <c r="C621" s="199"/>
      <c r="D621" s="201" t="s">
        <v>243</v>
      </c>
      <c r="E621" s="199"/>
      <c r="F621" s="68">
        <v>620</v>
      </c>
      <c r="G621" s="68">
        <v>24</v>
      </c>
    </row>
    <row r="622" spans="1:7" x14ac:dyDescent="0.25">
      <c r="A622" s="198">
        <v>621</v>
      </c>
      <c r="B622" s="197">
        <v>7.2939171361005306E-2</v>
      </c>
      <c r="C622" s="199"/>
      <c r="D622" s="201" t="s">
        <v>243</v>
      </c>
      <c r="E622" s="199"/>
      <c r="F622" s="68">
        <v>621</v>
      </c>
      <c r="G622" s="68">
        <v>11</v>
      </c>
    </row>
    <row r="623" spans="1:7" x14ac:dyDescent="0.25">
      <c r="A623" s="198">
        <v>622</v>
      </c>
      <c r="B623" s="197">
        <v>8.2179754779422201E-2</v>
      </c>
      <c r="C623" s="199"/>
      <c r="D623" s="201" t="s">
        <v>243</v>
      </c>
      <c r="E623" s="199"/>
      <c r="F623" s="68">
        <v>622</v>
      </c>
      <c r="G623" s="68">
        <v>6</v>
      </c>
    </row>
    <row r="624" spans="1:7" x14ac:dyDescent="0.25">
      <c r="A624" s="198">
        <v>623</v>
      </c>
      <c r="B624" s="197">
        <v>8.2179743358030299E-2</v>
      </c>
      <c r="C624" s="199"/>
      <c r="D624" s="201" t="s">
        <v>243</v>
      </c>
      <c r="E624" s="199"/>
      <c r="F624" s="68">
        <v>623</v>
      </c>
      <c r="G624" s="68">
        <v>5</v>
      </c>
    </row>
    <row r="625" spans="1:7" x14ac:dyDescent="0.25">
      <c r="A625" s="198">
        <v>624</v>
      </c>
      <c r="B625" s="197">
        <v>8.4951902078884298E-2</v>
      </c>
      <c r="C625" s="199"/>
      <c r="D625" s="201" t="s">
        <v>243</v>
      </c>
      <c r="E625" s="199"/>
      <c r="F625" s="68">
        <v>624</v>
      </c>
      <c r="G625" s="68">
        <v>8</v>
      </c>
    </row>
    <row r="626" spans="1:7" x14ac:dyDescent="0.25">
      <c r="A626" s="198">
        <v>625</v>
      </c>
      <c r="B626" s="197">
        <v>8.4951887402459694E-2</v>
      </c>
      <c r="C626" s="199"/>
      <c r="D626" s="201" t="s">
        <v>243</v>
      </c>
      <c r="E626" s="199"/>
      <c r="F626" s="68">
        <v>625</v>
      </c>
      <c r="G626" s="68">
        <v>6</v>
      </c>
    </row>
    <row r="627" spans="1:7" x14ac:dyDescent="0.25">
      <c r="A627" s="198">
        <v>626</v>
      </c>
      <c r="B627" s="197">
        <v>8.6799977387355204E-2</v>
      </c>
      <c r="C627" s="199"/>
      <c r="D627" s="201" t="s">
        <v>243</v>
      </c>
      <c r="E627" s="199"/>
      <c r="F627" s="68">
        <v>626</v>
      </c>
      <c r="G627" s="68">
        <v>11</v>
      </c>
    </row>
    <row r="628" spans="1:7" x14ac:dyDescent="0.25">
      <c r="A628" s="198">
        <v>627</v>
      </c>
      <c r="B628" s="197">
        <v>8.6799962044208201E-2</v>
      </c>
      <c r="C628" s="199"/>
      <c r="D628" s="201" t="s">
        <v>243</v>
      </c>
      <c r="E628" s="199"/>
      <c r="F628" s="68">
        <v>627</v>
      </c>
      <c r="G628" s="68">
        <v>6</v>
      </c>
    </row>
    <row r="629" spans="1:7" x14ac:dyDescent="0.25">
      <c r="A629" s="198">
        <v>628</v>
      </c>
      <c r="B629" s="197">
        <v>8.67999441438803E-2</v>
      </c>
      <c r="C629" s="199"/>
      <c r="D629" s="201" t="s">
        <v>243</v>
      </c>
      <c r="E629" s="199"/>
      <c r="F629" s="68">
        <v>628</v>
      </c>
      <c r="G629" s="68">
        <v>7</v>
      </c>
    </row>
    <row r="630" spans="1:7" x14ac:dyDescent="0.25">
      <c r="A630" s="198">
        <v>629</v>
      </c>
      <c r="B630" s="197">
        <v>9.7839329117479307E-2</v>
      </c>
      <c r="C630" s="199"/>
      <c r="D630" s="201" t="s">
        <v>243</v>
      </c>
      <c r="E630" s="199"/>
      <c r="F630" s="68">
        <v>629</v>
      </c>
      <c r="G630" s="68">
        <v>10</v>
      </c>
    </row>
    <row r="631" spans="1:7" x14ac:dyDescent="0.25">
      <c r="A631" s="198">
        <v>630</v>
      </c>
      <c r="B631" s="197">
        <v>0.164267785061012</v>
      </c>
      <c r="C631" s="199"/>
      <c r="D631" s="201" t="s">
        <v>243</v>
      </c>
      <c r="E631" s="199"/>
      <c r="F631" s="68">
        <v>630</v>
      </c>
      <c r="G631" s="68">
        <v>13</v>
      </c>
    </row>
    <row r="632" spans="1:7" x14ac:dyDescent="0.25">
      <c r="A632" s="198">
        <v>631</v>
      </c>
      <c r="B632" s="197">
        <v>0.164267649402315</v>
      </c>
      <c r="C632" s="199"/>
      <c r="D632" s="201" t="s">
        <v>243</v>
      </c>
      <c r="E632" s="199"/>
      <c r="F632" s="68">
        <v>631</v>
      </c>
      <c r="G632" s="68">
        <v>14</v>
      </c>
    </row>
    <row r="633" spans="1:7" x14ac:dyDescent="0.25">
      <c r="A633" s="198">
        <v>632</v>
      </c>
      <c r="B633" s="197">
        <v>0.17258413826420699</v>
      </c>
      <c r="C633" s="199"/>
      <c r="D633" s="201" t="s">
        <v>243</v>
      </c>
      <c r="E633" s="199"/>
      <c r="F633" s="68">
        <v>632</v>
      </c>
      <c r="G633" s="68">
        <v>11</v>
      </c>
    </row>
    <row r="634" spans="1:7" x14ac:dyDescent="0.25">
      <c r="A634" s="198">
        <v>633</v>
      </c>
      <c r="B634" s="197">
        <v>0.172583804741443</v>
      </c>
      <c r="C634" s="199"/>
      <c r="D634" s="201" t="s">
        <v>243</v>
      </c>
      <c r="E634" s="199"/>
      <c r="F634" s="68">
        <v>633</v>
      </c>
      <c r="G634" s="68">
        <v>31</v>
      </c>
    </row>
    <row r="635" spans="1:7" x14ac:dyDescent="0.25">
      <c r="A635" s="198">
        <v>634</v>
      </c>
      <c r="B635" s="197">
        <v>0</v>
      </c>
      <c r="C635" s="199"/>
      <c r="D635" s="199" t="s">
        <v>244</v>
      </c>
      <c r="E635" s="199"/>
      <c r="F635" s="68">
        <v>634</v>
      </c>
      <c r="G635" s="68">
        <v>8</v>
      </c>
    </row>
    <row r="636" spans="1:7" x14ac:dyDescent="0.25">
      <c r="A636" s="198">
        <v>635</v>
      </c>
      <c r="B636" s="197">
        <v>0</v>
      </c>
      <c r="C636" s="199"/>
      <c r="D636" s="199" t="s">
        <v>244</v>
      </c>
      <c r="E636" s="199"/>
      <c r="F636" s="68">
        <v>635</v>
      </c>
      <c r="G636" s="68">
        <v>10</v>
      </c>
    </row>
    <row r="637" spans="1:7" x14ac:dyDescent="0.25">
      <c r="A637" s="198">
        <v>636</v>
      </c>
      <c r="B637" s="197">
        <v>1.10888228370449E-2</v>
      </c>
      <c r="C637" s="199"/>
      <c r="D637" s="201" t="s">
        <v>243</v>
      </c>
      <c r="E637" s="199"/>
      <c r="F637" s="68">
        <v>636</v>
      </c>
      <c r="G637" s="68">
        <v>10</v>
      </c>
    </row>
    <row r="638" spans="1:7" x14ac:dyDescent="0.25">
      <c r="A638" s="198">
        <v>637</v>
      </c>
      <c r="B638" s="197">
        <v>1.1088822443354801E-2</v>
      </c>
      <c r="C638" s="199"/>
      <c r="D638" s="201" t="s">
        <v>243</v>
      </c>
      <c r="E638" s="199"/>
      <c r="F638" s="68">
        <v>637</v>
      </c>
      <c r="G638" s="68">
        <v>10</v>
      </c>
    </row>
    <row r="639" spans="1:7" x14ac:dyDescent="0.25">
      <c r="A639" s="198">
        <v>638</v>
      </c>
      <c r="B639" s="197">
        <v>1.8481369748318401E-2</v>
      </c>
      <c r="C639" s="199"/>
      <c r="D639" s="201" t="s">
        <v>243</v>
      </c>
      <c r="E639" s="199"/>
      <c r="F639" s="68">
        <v>638</v>
      </c>
      <c r="G639" s="68">
        <v>9</v>
      </c>
    </row>
    <row r="640" spans="1:7" x14ac:dyDescent="0.25">
      <c r="A640" s="198">
        <v>639</v>
      </c>
      <c r="B640" s="197">
        <v>3.0032223203651801E-2</v>
      </c>
      <c r="C640" s="199"/>
      <c r="D640" s="201" t="s">
        <v>243</v>
      </c>
      <c r="E640" s="199"/>
      <c r="F640" s="68">
        <v>639</v>
      </c>
      <c r="G640" s="68">
        <v>9</v>
      </c>
    </row>
    <row r="641" spans="1:7" x14ac:dyDescent="0.25">
      <c r="A641" s="198">
        <v>640</v>
      </c>
      <c r="B641" s="197">
        <v>3.6962762155130198E-3</v>
      </c>
      <c r="C641" s="199"/>
      <c r="D641" s="201" t="s">
        <v>243</v>
      </c>
      <c r="E641" s="199"/>
      <c r="F641" s="68">
        <v>640</v>
      </c>
      <c r="G641" s="68">
        <v>8</v>
      </c>
    </row>
    <row r="642" spans="1:7" x14ac:dyDescent="0.25">
      <c r="A642" s="198">
        <v>641</v>
      </c>
      <c r="B642" s="197">
        <v>1.8185677913889101E-2</v>
      </c>
      <c r="C642" s="199"/>
      <c r="D642" s="201" t="s">
        <v>243</v>
      </c>
      <c r="E642" s="199"/>
      <c r="F642" s="68">
        <v>641</v>
      </c>
      <c r="G642" s="68">
        <v>10</v>
      </c>
    </row>
    <row r="643" spans="1:7" x14ac:dyDescent="0.25">
      <c r="A643" s="198">
        <v>642</v>
      </c>
      <c r="B643" s="197">
        <v>1.8185676849054099E-2</v>
      </c>
      <c r="C643" s="199"/>
      <c r="D643" s="201" t="s">
        <v>243</v>
      </c>
      <c r="E643" s="199"/>
      <c r="F643" s="68">
        <v>642</v>
      </c>
      <c r="G643" s="68">
        <v>10</v>
      </c>
    </row>
    <row r="644" spans="1:7" x14ac:dyDescent="0.25">
      <c r="A644" s="198">
        <v>643</v>
      </c>
      <c r="B644" s="197">
        <v>2.3015475491868002E-2</v>
      </c>
      <c r="C644" s="199"/>
      <c r="D644" s="201" t="s">
        <v>243</v>
      </c>
      <c r="E644" s="199"/>
      <c r="F644" s="68">
        <v>643</v>
      </c>
      <c r="G644" s="68">
        <v>10</v>
      </c>
    </row>
    <row r="645" spans="1:7" x14ac:dyDescent="0.25">
      <c r="A645" s="198">
        <v>644</v>
      </c>
      <c r="B645" s="197">
        <v>0</v>
      </c>
      <c r="C645" s="199"/>
      <c r="D645" s="199" t="s">
        <v>244</v>
      </c>
      <c r="E645" s="199"/>
      <c r="F645" s="68">
        <v>644</v>
      </c>
      <c r="G645" s="68">
        <v>8</v>
      </c>
    </row>
    <row r="646" spans="1:7" x14ac:dyDescent="0.25">
      <c r="A646" s="198">
        <v>645</v>
      </c>
      <c r="B646" s="197">
        <v>0</v>
      </c>
      <c r="C646" s="199"/>
      <c r="D646" s="199" t="s">
        <v>244</v>
      </c>
      <c r="E646" s="199"/>
      <c r="F646" s="68">
        <v>645</v>
      </c>
      <c r="G646" s="68">
        <v>10</v>
      </c>
    </row>
    <row r="647" spans="1:7" x14ac:dyDescent="0.25">
      <c r="A647" s="198">
        <v>646</v>
      </c>
      <c r="B647" s="197">
        <v>0</v>
      </c>
      <c r="C647" s="199"/>
      <c r="D647" s="199" t="s">
        <v>244</v>
      </c>
      <c r="E647" s="199"/>
      <c r="F647" s="68">
        <v>646</v>
      </c>
      <c r="G647" s="68">
        <v>10</v>
      </c>
    </row>
    <row r="648" spans="1:7" x14ac:dyDescent="0.25">
      <c r="A648" s="198">
        <v>647</v>
      </c>
      <c r="B648" s="197">
        <v>0</v>
      </c>
      <c r="C648" s="199"/>
      <c r="D648" s="199" t="s">
        <v>244</v>
      </c>
      <c r="E648" s="199"/>
      <c r="F648" s="68">
        <v>647</v>
      </c>
      <c r="G648" s="68">
        <v>9</v>
      </c>
    </row>
    <row r="649" spans="1:7" x14ac:dyDescent="0.25">
      <c r="A649" s="198">
        <v>648</v>
      </c>
      <c r="B649" s="197">
        <v>0</v>
      </c>
      <c r="C649" s="199"/>
      <c r="D649" s="199" t="s">
        <v>244</v>
      </c>
      <c r="E649" s="199"/>
      <c r="F649" s="68">
        <v>648</v>
      </c>
      <c r="G649" s="68">
        <v>9</v>
      </c>
    </row>
    <row r="650" spans="1:7" x14ac:dyDescent="0.25">
      <c r="A650" s="198">
        <v>649</v>
      </c>
      <c r="B650" s="197">
        <v>0</v>
      </c>
      <c r="C650" s="199"/>
      <c r="D650" s="199" t="s">
        <v>244</v>
      </c>
      <c r="E650" s="199"/>
      <c r="F650" s="68">
        <v>649</v>
      </c>
      <c r="G650" s="68">
        <v>10</v>
      </c>
    </row>
    <row r="651" spans="1:7" x14ac:dyDescent="0.25">
      <c r="A651" s="198">
        <v>650</v>
      </c>
      <c r="B651" s="197">
        <v>2.33256618119204E-2</v>
      </c>
      <c r="C651" s="199"/>
      <c r="D651" s="201" t="s">
        <v>243</v>
      </c>
      <c r="E651" s="199"/>
      <c r="F651" s="68">
        <v>650</v>
      </c>
      <c r="G651" s="68">
        <v>17</v>
      </c>
    </row>
    <row r="652" spans="1:7" x14ac:dyDescent="0.25">
      <c r="A652" s="198">
        <v>651</v>
      </c>
      <c r="B652" s="197">
        <v>4.6341117645412502E-2</v>
      </c>
      <c r="C652" s="199"/>
      <c r="D652" s="201" t="s">
        <v>243</v>
      </c>
      <c r="E652" s="199"/>
      <c r="F652" s="68">
        <v>651</v>
      </c>
      <c r="G652" s="68">
        <v>19</v>
      </c>
    </row>
    <row r="653" spans="1:7" x14ac:dyDescent="0.25">
      <c r="A653" s="198">
        <v>652</v>
      </c>
      <c r="B653" s="197">
        <v>8.1086058033049302E-2</v>
      </c>
      <c r="C653" s="199"/>
      <c r="D653" s="201" t="s">
        <v>243</v>
      </c>
      <c r="E653" s="199"/>
      <c r="F653" s="68">
        <v>652</v>
      </c>
      <c r="G653" s="68">
        <v>4</v>
      </c>
    </row>
    <row r="654" spans="1:7" x14ac:dyDescent="0.25">
      <c r="A654" s="198">
        <v>653</v>
      </c>
      <c r="B654" s="197">
        <v>8.1086035812318102E-2</v>
      </c>
      <c r="C654" s="199"/>
      <c r="D654" s="201" t="s">
        <v>243</v>
      </c>
      <c r="E654" s="199"/>
      <c r="F654" s="68">
        <v>653</v>
      </c>
      <c r="G654" s="68">
        <v>10</v>
      </c>
    </row>
    <row r="655" spans="1:7" x14ac:dyDescent="0.25">
      <c r="A655" s="198">
        <v>654</v>
      </c>
      <c r="B655" s="197">
        <v>9.35054327695575E-2</v>
      </c>
      <c r="C655" s="199"/>
      <c r="D655" s="201" t="s">
        <v>243</v>
      </c>
      <c r="E655" s="199"/>
      <c r="F655" s="68">
        <v>654</v>
      </c>
      <c r="G655" s="68">
        <v>25</v>
      </c>
    </row>
    <row r="656" spans="1:7" x14ac:dyDescent="0.25">
      <c r="A656" s="198">
        <v>655</v>
      </c>
      <c r="B656" s="197">
        <v>0.11706901498265999</v>
      </c>
      <c r="C656" s="199"/>
      <c r="D656" s="201" t="s">
        <v>243</v>
      </c>
      <c r="E656" s="199"/>
      <c r="F656" s="68">
        <v>655</v>
      </c>
      <c r="G656" s="68">
        <v>27</v>
      </c>
    </row>
    <row r="657" spans="1:7" x14ac:dyDescent="0.25">
      <c r="A657" s="198">
        <v>656</v>
      </c>
      <c r="B657" s="197">
        <v>0.117068962654376</v>
      </c>
      <c r="C657" s="199"/>
      <c r="D657" s="201" t="s">
        <v>243</v>
      </c>
      <c r="E657" s="199"/>
      <c r="F657" s="68">
        <v>656</v>
      </c>
      <c r="G657" s="68">
        <v>11</v>
      </c>
    </row>
    <row r="658" spans="1:7" x14ac:dyDescent="0.25">
      <c r="A658" s="198">
        <v>657</v>
      </c>
      <c r="B658" s="197">
        <v>-2.3325674300508598E-2</v>
      </c>
      <c r="C658" s="199"/>
      <c r="D658" s="201" t="s">
        <v>243</v>
      </c>
      <c r="E658" s="199"/>
      <c r="F658" s="68">
        <v>657</v>
      </c>
      <c r="G658" s="68">
        <v>21</v>
      </c>
    </row>
    <row r="659" spans="1:7" x14ac:dyDescent="0.25">
      <c r="A659" s="198">
        <v>658</v>
      </c>
      <c r="B659" s="197">
        <v>-2.3325676763117802E-2</v>
      </c>
      <c r="C659" s="199"/>
      <c r="D659" s="201" t="s">
        <v>243</v>
      </c>
      <c r="E659" s="199"/>
      <c r="F659" s="68">
        <v>658</v>
      </c>
      <c r="G659" s="68">
        <v>14</v>
      </c>
    </row>
    <row r="660" spans="1:7" x14ac:dyDescent="0.25">
      <c r="A660" s="198">
        <v>659</v>
      </c>
      <c r="B660" s="197">
        <v>-1.6209278985006001E-2</v>
      </c>
      <c r="C660" s="199"/>
      <c r="D660" s="201" t="s">
        <v>243</v>
      </c>
      <c r="E660" s="199"/>
      <c r="F660" s="68">
        <v>659</v>
      </c>
      <c r="G660" s="68">
        <v>47</v>
      </c>
    </row>
    <row r="661" spans="1:7" x14ac:dyDescent="0.25">
      <c r="A661" s="198">
        <v>660</v>
      </c>
      <c r="B661" s="197">
        <v>-7.11640198995809E-3</v>
      </c>
      <c r="C661" s="199"/>
      <c r="D661" s="201" t="s">
        <v>243</v>
      </c>
      <c r="E661" s="199"/>
      <c r="F661" s="68">
        <v>660</v>
      </c>
      <c r="G661" s="68">
        <v>15</v>
      </c>
    </row>
    <row r="662" spans="1:7" x14ac:dyDescent="0.25">
      <c r="A662" s="198">
        <v>661</v>
      </c>
      <c r="B662" s="197">
        <v>-7.1164023618795697E-3</v>
      </c>
      <c r="C662" s="199"/>
      <c r="D662" s="201" t="s">
        <v>243</v>
      </c>
      <c r="E662" s="199"/>
      <c r="F662" s="68">
        <v>661</v>
      </c>
      <c r="G662" s="68">
        <v>23</v>
      </c>
    </row>
    <row r="663" spans="1:7" x14ac:dyDescent="0.25">
      <c r="A663" s="198">
        <v>662</v>
      </c>
      <c r="B663" s="197">
        <v>-7.1164025074140699E-3</v>
      </c>
      <c r="C663" s="199"/>
      <c r="D663" s="201" t="s">
        <v>243</v>
      </c>
      <c r="E663" s="199"/>
      <c r="F663" s="68">
        <v>662</v>
      </c>
      <c r="G663" s="68">
        <v>9</v>
      </c>
    </row>
    <row r="664" spans="1:7" x14ac:dyDescent="0.25">
      <c r="A664" s="198">
        <v>663</v>
      </c>
      <c r="B664" s="197">
        <v>-7.1164028308241204E-3</v>
      </c>
      <c r="C664" s="199"/>
      <c r="D664" s="201" t="s">
        <v>243</v>
      </c>
      <c r="E664" s="199"/>
      <c r="F664" s="68">
        <v>663</v>
      </c>
      <c r="G664" s="68">
        <v>20</v>
      </c>
    </row>
    <row r="665" spans="1:7" x14ac:dyDescent="0.25">
      <c r="A665" s="198">
        <v>664</v>
      </c>
      <c r="B665" s="197">
        <v>-7.1164031380636997E-3</v>
      </c>
      <c r="C665" s="199"/>
      <c r="D665" s="201" t="s">
        <v>243</v>
      </c>
      <c r="E665" s="199"/>
      <c r="F665" s="68">
        <v>664</v>
      </c>
      <c r="G665" s="68">
        <v>19</v>
      </c>
    </row>
    <row r="666" spans="1:7" x14ac:dyDescent="0.25">
      <c r="A666" s="198">
        <v>665</v>
      </c>
      <c r="B666" s="197">
        <v>2.8635484744057799E-3</v>
      </c>
      <c r="C666" s="199"/>
      <c r="D666" s="201" t="s">
        <v>243</v>
      </c>
      <c r="E666" s="199"/>
      <c r="F666" s="68">
        <v>665</v>
      </c>
      <c r="G666" s="68">
        <v>9</v>
      </c>
    </row>
    <row r="667" spans="1:7" x14ac:dyDescent="0.25">
      <c r="A667" s="198">
        <v>666</v>
      </c>
      <c r="B667" s="197">
        <v>1.6724591760858901E-2</v>
      </c>
      <c r="C667" s="199"/>
      <c r="D667" s="201" t="s">
        <v>243</v>
      </c>
      <c r="E667" s="199"/>
      <c r="F667" s="68">
        <v>666</v>
      </c>
      <c r="G667" s="68">
        <v>6</v>
      </c>
    </row>
    <row r="668" spans="1:7" x14ac:dyDescent="0.25">
      <c r="A668" s="198">
        <v>667</v>
      </c>
      <c r="B668" s="197">
        <v>1.67245906813785E-2</v>
      </c>
      <c r="C668" s="199"/>
      <c r="D668" s="201" t="s">
        <v>243</v>
      </c>
      <c r="E668" s="199"/>
      <c r="F668" s="68">
        <v>667</v>
      </c>
      <c r="G668" s="68">
        <v>12</v>
      </c>
    </row>
    <row r="669" spans="1:7" x14ac:dyDescent="0.25">
      <c r="A669" s="198">
        <v>668</v>
      </c>
      <c r="B669" s="197">
        <v>2.6889354465994698E-2</v>
      </c>
      <c r="C669" s="199"/>
      <c r="D669" s="201" t="s">
        <v>243</v>
      </c>
      <c r="E669" s="199"/>
      <c r="F669" s="68">
        <v>668</v>
      </c>
      <c r="G669" s="68">
        <v>3</v>
      </c>
    </row>
    <row r="670" spans="1:7" x14ac:dyDescent="0.25">
      <c r="A670" s="198">
        <v>669</v>
      </c>
      <c r="B670" s="197">
        <v>4.1913954433166903E-3</v>
      </c>
      <c r="C670" s="199"/>
      <c r="D670" s="201" t="s">
        <v>243</v>
      </c>
      <c r="E670" s="199"/>
      <c r="F670" s="68">
        <v>669</v>
      </c>
      <c r="G670" s="68">
        <v>38</v>
      </c>
    </row>
    <row r="671" spans="1:7" x14ac:dyDescent="0.25">
      <c r="A671" s="198">
        <v>670</v>
      </c>
      <c r="B671" s="197">
        <v>9.7358086774929492E-3</v>
      </c>
      <c r="C671" s="199"/>
      <c r="D671" s="201" t="s">
        <v>243</v>
      </c>
      <c r="E671" s="199"/>
      <c r="F671" s="68">
        <v>670</v>
      </c>
      <c r="G671" s="68">
        <v>4</v>
      </c>
    </row>
    <row r="672" spans="1:7" x14ac:dyDescent="0.25">
      <c r="A672" s="198">
        <v>671</v>
      </c>
      <c r="B672" s="197">
        <v>9.7358084349709398E-3</v>
      </c>
      <c r="C672" s="199"/>
      <c r="D672" s="201" t="s">
        <v>243</v>
      </c>
      <c r="E672" s="199"/>
      <c r="F672" s="68">
        <v>671</v>
      </c>
      <c r="G672" s="68">
        <v>8</v>
      </c>
    </row>
    <row r="673" spans="1:7" x14ac:dyDescent="0.25">
      <c r="A673" s="198">
        <v>672</v>
      </c>
      <c r="B673" s="197">
        <v>9.7358078892964897E-3</v>
      </c>
      <c r="C673" s="199"/>
      <c r="D673" s="201" t="s">
        <v>243</v>
      </c>
      <c r="E673" s="199"/>
      <c r="F673" s="68">
        <v>672</v>
      </c>
      <c r="G673" s="68">
        <v>18</v>
      </c>
    </row>
    <row r="674" spans="1:7" x14ac:dyDescent="0.25">
      <c r="A674" s="198">
        <v>673</v>
      </c>
      <c r="B674" s="197">
        <v>9.7358075861440595E-3</v>
      </c>
      <c r="C674" s="199"/>
      <c r="D674" s="201" t="s">
        <v>243</v>
      </c>
      <c r="E674" s="199"/>
      <c r="F674" s="68">
        <v>673</v>
      </c>
      <c r="G674" s="68">
        <v>10</v>
      </c>
    </row>
    <row r="675" spans="1:7" x14ac:dyDescent="0.25">
      <c r="A675" s="198">
        <v>674</v>
      </c>
      <c r="B675" s="197">
        <v>1.15839446247343E-2</v>
      </c>
      <c r="C675" s="199"/>
      <c r="D675" s="201" t="s">
        <v>243</v>
      </c>
      <c r="E675" s="199"/>
      <c r="F675" s="68">
        <v>674</v>
      </c>
      <c r="G675" s="68">
        <v>12</v>
      </c>
    </row>
    <row r="676" spans="1:7" x14ac:dyDescent="0.25">
      <c r="A676" s="198">
        <v>675</v>
      </c>
      <c r="B676" s="197">
        <v>1.1583944237913601E-2</v>
      </c>
      <c r="C676" s="199"/>
      <c r="D676" s="201" t="s">
        <v>243</v>
      </c>
      <c r="E676" s="199"/>
      <c r="F676" s="68">
        <v>675</v>
      </c>
      <c r="G676" s="68">
        <v>9</v>
      </c>
    </row>
    <row r="677" spans="1:7" x14ac:dyDescent="0.25">
      <c r="A677" s="198">
        <v>676</v>
      </c>
      <c r="B677" s="197">
        <v>1.38017085806178E-2</v>
      </c>
      <c r="C677" s="199"/>
      <c r="D677" s="201" t="s">
        <v>243</v>
      </c>
      <c r="E677" s="199"/>
      <c r="F677" s="68">
        <v>676</v>
      </c>
      <c r="G677" s="68">
        <v>9</v>
      </c>
    </row>
    <row r="678" spans="1:7" x14ac:dyDescent="0.25">
      <c r="A678" s="198">
        <v>677</v>
      </c>
      <c r="B678" s="197">
        <v>1.38017082750176E-2</v>
      </c>
      <c r="C678" s="199"/>
      <c r="D678" s="201" t="s">
        <v>243</v>
      </c>
      <c r="E678" s="199"/>
      <c r="F678" s="68">
        <v>677</v>
      </c>
      <c r="G678" s="68">
        <v>5</v>
      </c>
    </row>
    <row r="679" spans="1:7" x14ac:dyDescent="0.25">
      <c r="A679" s="198">
        <v>678</v>
      </c>
      <c r="B679" s="197">
        <v>1.38017072970973E-2</v>
      </c>
      <c r="C679" s="199"/>
      <c r="D679" s="201" t="s">
        <v>243</v>
      </c>
      <c r="E679" s="199"/>
      <c r="F679" s="68">
        <v>678</v>
      </c>
      <c r="G679" s="68">
        <v>16</v>
      </c>
    </row>
    <row r="680" spans="1:7" x14ac:dyDescent="0.25">
      <c r="A680" s="198">
        <v>679</v>
      </c>
      <c r="B680" s="197">
        <v>2.13913891132105E-2</v>
      </c>
      <c r="C680" s="199"/>
      <c r="D680" s="201" t="s">
        <v>243</v>
      </c>
      <c r="E680" s="199"/>
      <c r="F680" s="68">
        <v>679</v>
      </c>
      <c r="G680" s="68">
        <v>10</v>
      </c>
    </row>
    <row r="681" spans="1:7" x14ac:dyDescent="0.25">
      <c r="A681" s="198">
        <v>680</v>
      </c>
      <c r="B681" s="197">
        <v>2.5549693642123599E-2</v>
      </c>
      <c r="C681" s="199"/>
      <c r="D681" s="201" t="s">
        <v>243</v>
      </c>
      <c r="E681" s="199"/>
      <c r="F681" s="68">
        <v>680</v>
      </c>
      <c r="G681" s="68">
        <v>18</v>
      </c>
    </row>
    <row r="682" spans="1:7" x14ac:dyDescent="0.25">
      <c r="A682" s="198">
        <v>681</v>
      </c>
      <c r="B682" s="197">
        <v>6.68444345742671E-2</v>
      </c>
      <c r="C682" s="199"/>
      <c r="D682" s="201" t="s">
        <v>243</v>
      </c>
      <c r="E682" s="199"/>
      <c r="F682" s="68">
        <v>681</v>
      </c>
      <c r="G682" s="68">
        <v>18</v>
      </c>
    </row>
    <row r="683" spans="1:7" x14ac:dyDescent="0.25">
      <c r="A683" s="198">
        <v>682</v>
      </c>
      <c r="B683" s="197">
        <v>7.5623036394743395E-2</v>
      </c>
      <c r="C683" s="199"/>
      <c r="D683" s="201" t="s">
        <v>243</v>
      </c>
      <c r="E683" s="199"/>
      <c r="F683" s="68">
        <v>682</v>
      </c>
      <c r="G683" s="68">
        <v>23</v>
      </c>
    </row>
    <row r="684" spans="1:7" x14ac:dyDescent="0.25">
      <c r="A684" s="198">
        <v>683</v>
      </c>
      <c r="B684" s="197">
        <v>0.12006375938870301</v>
      </c>
      <c r="C684" s="199"/>
      <c r="D684" s="201" t="s">
        <v>243</v>
      </c>
      <c r="E684" s="199"/>
      <c r="F684" s="68">
        <v>683</v>
      </c>
      <c r="G684" s="68">
        <v>14</v>
      </c>
    </row>
    <row r="685" spans="1:7" x14ac:dyDescent="0.25">
      <c r="A685" s="198">
        <v>684</v>
      </c>
      <c r="B685" s="197">
        <v>0.120063704228361</v>
      </c>
      <c r="C685" s="199"/>
      <c r="D685" s="201" t="s">
        <v>243</v>
      </c>
      <c r="E685" s="199"/>
      <c r="F685" s="68">
        <v>684</v>
      </c>
      <c r="G685" s="68">
        <v>11</v>
      </c>
    </row>
    <row r="686" spans="1:7" x14ac:dyDescent="0.25">
      <c r="A686" s="198">
        <v>685</v>
      </c>
      <c r="B686" s="197">
        <v>0.12006360393702301</v>
      </c>
      <c r="C686" s="199"/>
      <c r="D686" s="201" t="s">
        <v>243</v>
      </c>
      <c r="E686" s="199"/>
      <c r="F686" s="68">
        <v>685</v>
      </c>
      <c r="G686" s="68">
        <v>20</v>
      </c>
    </row>
    <row r="687" spans="1:7" x14ac:dyDescent="0.25">
      <c r="A687" s="198">
        <v>686</v>
      </c>
      <c r="B687" s="197">
        <v>0.120063548776895</v>
      </c>
      <c r="C687" s="199"/>
      <c r="D687" s="201" t="s">
        <v>243</v>
      </c>
      <c r="E687" s="199"/>
      <c r="F687" s="68">
        <v>686</v>
      </c>
      <c r="G687" s="68">
        <v>11</v>
      </c>
    </row>
    <row r="688" spans="1:7" x14ac:dyDescent="0.25">
      <c r="A688" s="198">
        <v>687</v>
      </c>
      <c r="B688" s="197">
        <v>0.12653187707136801</v>
      </c>
      <c r="C688" s="199"/>
      <c r="D688" s="201" t="s">
        <v>243</v>
      </c>
      <c r="E688" s="199"/>
      <c r="F688" s="68">
        <v>687</v>
      </c>
      <c r="G688" s="68">
        <v>20</v>
      </c>
    </row>
    <row r="689" spans="1:7" x14ac:dyDescent="0.25">
      <c r="A689" s="198">
        <v>688</v>
      </c>
      <c r="B689" s="197">
        <v>0.142493745452308</v>
      </c>
      <c r="C689" s="199"/>
      <c r="D689" s="201" t="s">
        <v>243</v>
      </c>
      <c r="E689" s="199"/>
      <c r="F689" s="68">
        <v>688</v>
      </c>
      <c r="G689" s="68">
        <v>10</v>
      </c>
    </row>
    <row r="690" spans="1:7" x14ac:dyDescent="0.25">
      <c r="A690" s="198">
        <v>689</v>
      </c>
      <c r="B690" s="197">
        <v>0.14249358751605901</v>
      </c>
      <c r="C690" s="199"/>
      <c r="D690" s="201" t="s">
        <v>243</v>
      </c>
      <c r="E690" s="199"/>
      <c r="F690" s="68">
        <v>689</v>
      </c>
      <c r="G690" s="68">
        <v>22</v>
      </c>
    </row>
    <row r="691" spans="1:7" x14ac:dyDescent="0.25">
      <c r="A691" s="198">
        <v>690</v>
      </c>
      <c r="B691" s="197">
        <v>0.14434162753796401</v>
      </c>
      <c r="C691" s="199"/>
      <c r="D691" s="201" t="s">
        <v>243</v>
      </c>
      <c r="E691" s="199"/>
      <c r="F691" s="68">
        <v>690</v>
      </c>
      <c r="G691" s="68">
        <v>11</v>
      </c>
    </row>
    <row r="692" spans="1:7" x14ac:dyDescent="0.25">
      <c r="A692" s="198">
        <v>691</v>
      </c>
      <c r="B692" s="197">
        <v>0.14434138412701999</v>
      </c>
      <c r="C692" s="199"/>
      <c r="D692" s="201" t="s">
        <v>243</v>
      </c>
      <c r="E692" s="199"/>
      <c r="F692" s="68">
        <v>691</v>
      </c>
      <c r="G692" s="68">
        <v>33</v>
      </c>
    </row>
    <row r="693" spans="1:7" x14ac:dyDescent="0.25">
      <c r="A693" s="198">
        <v>692</v>
      </c>
      <c r="B693" s="197">
        <v>0.14434107433304999</v>
      </c>
      <c r="C693" s="199"/>
      <c r="D693" s="201" t="s">
        <v>243</v>
      </c>
      <c r="E693" s="199"/>
      <c r="F693" s="68">
        <v>692</v>
      </c>
      <c r="G693" s="68">
        <v>42</v>
      </c>
    </row>
    <row r="694" spans="1:7" x14ac:dyDescent="0.25">
      <c r="A694" s="198">
        <v>693</v>
      </c>
      <c r="B694" s="197">
        <v>0.14434085305286301</v>
      </c>
      <c r="C694" s="199"/>
      <c r="D694" s="201" t="s">
        <v>243</v>
      </c>
      <c r="E694" s="199"/>
      <c r="F694" s="68">
        <v>693</v>
      </c>
      <c r="G694" s="68">
        <v>30</v>
      </c>
    </row>
    <row r="695" spans="1:7" x14ac:dyDescent="0.25">
      <c r="A695" s="198">
        <v>694</v>
      </c>
      <c r="B695" s="197">
        <v>0.144340801420966</v>
      </c>
      <c r="C695" s="199"/>
      <c r="D695" s="201" t="s">
        <v>243</v>
      </c>
      <c r="E695" s="199"/>
      <c r="F695" s="68">
        <v>694</v>
      </c>
      <c r="G695" s="68">
        <v>7</v>
      </c>
    </row>
    <row r="696" spans="1:7" x14ac:dyDescent="0.25">
      <c r="A696" s="198">
        <v>695</v>
      </c>
      <c r="B696" s="197">
        <v>3.8498117192856202E-2</v>
      </c>
      <c r="C696" s="199"/>
      <c r="D696" s="201" t="s">
        <v>243</v>
      </c>
      <c r="E696" s="199"/>
      <c r="F696" s="68">
        <v>695</v>
      </c>
      <c r="G696" s="68">
        <v>29</v>
      </c>
    </row>
    <row r="697" spans="1:7" x14ac:dyDescent="0.25">
      <c r="A697" s="198">
        <v>696</v>
      </c>
      <c r="B697" s="197">
        <v>-0.10970506731264</v>
      </c>
      <c r="C697" s="199"/>
      <c r="D697" s="201" t="s">
        <v>243</v>
      </c>
      <c r="E697" s="199"/>
      <c r="F697" s="68">
        <v>696</v>
      </c>
      <c r="G697" s="68">
        <v>38</v>
      </c>
    </row>
    <row r="698" spans="1:7" x14ac:dyDescent="0.25">
      <c r="A698" s="198">
        <v>697</v>
      </c>
      <c r="B698" s="197">
        <v>-0.10970518780772601</v>
      </c>
      <c r="C698" s="199"/>
      <c r="D698" s="201" t="s">
        <v>243</v>
      </c>
      <c r="E698" s="199"/>
      <c r="F698" s="68">
        <v>697</v>
      </c>
      <c r="G698" s="68">
        <v>29</v>
      </c>
    </row>
    <row r="699" spans="1:7" x14ac:dyDescent="0.25">
      <c r="A699" s="198">
        <v>698</v>
      </c>
      <c r="B699" s="197">
        <v>-0.14715328632681299</v>
      </c>
      <c r="C699" s="199"/>
      <c r="D699" s="201" t="s">
        <v>243</v>
      </c>
      <c r="E699" s="199"/>
      <c r="F699" s="68">
        <v>698</v>
      </c>
      <c r="G699" s="68">
        <v>13</v>
      </c>
    </row>
    <row r="700" spans="1:7" x14ac:dyDescent="0.25">
      <c r="A700" s="198">
        <v>699</v>
      </c>
      <c r="B700" s="197">
        <v>-0.14715344765039701</v>
      </c>
      <c r="C700" s="199"/>
      <c r="D700" s="201" t="s">
        <v>243</v>
      </c>
      <c r="E700" s="199"/>
      <c r="F700" s="68">
        <v>699</v>
      </c>
      <c r="G700" s="68">
        <v>21</v>
      </c>
    </row>
    <row r="701" spans="1:7" x14ac:dyDescent="0.25">
      <c r="A701" s="198">
        <v>700</v>
      </c>
      <c r="B701" s="197">
        <v>-0.14715358592817601</v>
      </c>
      <c r="C701" s="199"/>
      <c r="D701" s="201" t="s">
        <v>243</v>
      </c>
      <c r="E701" s="199"/>
      <c r="F701" s="68">
        <v>700</v>
      </c>
      <c r="G701" s="68">
        <v>18</v>
      </c>
    </row>
    <row r="702" spans="1:7" x14ac:dyDescent="0.25">
      <c r="A702" s="198">
        <v>701</v>
      </c>
      <c r="B702" s="197">
        <v>-4.0571604089621002E-2</v>
      </c>
      <c r="C702" s="199"/>
      <c r="D702" s="201" t="s">
        <v>243</v>
      </c>
      <c r="E702" s="199"/>
      <c r="F702" s="68">
        <v>701</v>
      </c>
      <c r="G702" s="68">
        <v>15</v>
      </c>
    </row>
    <row r="703" spans="1:7" x14ac:dyDescent="0.25">
      <c r="A703" s="198">
        <v>702</v>
      </c>
      <c r="B703" s="197">
        <v>-5.6780920051921098E-2</v>
      </c>
      <c r="C703" s="199"/>
      <c r="D703" s="201" t="s">
        <v>243</v>
      </c>
      <c r="E703" s="199"/>
      <c r="F703" s="68">
        <v>702</v>
      </c>
      <c r="G703" s="68">
        <v>23</v>
      </c>
    </row>
    <row r="704" spans="1:7" x14ac:dyDescent="0.25">
      <c r="A704" s="198">
        <v>703</v>
      </c>
      <c r="B704" s="197">
        <v>-5.6780923260596798E-2</v>
      </c>
      <c r="C704" s="199"/>
      <c r="D704" s="201" t="s">
        <v>243</v>
      </c>
      <c r="E704" s="199"/>
      <c r="F704" s="68">
        <v>703</v>
      </c>
      <c r="G704" s="68">
        <v>3</v>
      </c>
    </row>
    <row r="705" spans="1:7" x14ac:dyDescent="0.25">
      <c r="A705" s="198">
        <v>704</v>
      </c>
      <c r="B705" s="197">
        <v>-5.6780936095304997E-2</v>
      </c>
      <c r="C705" s="199"/>
      <c r="D705" s="201" t="s">
        <v>243</v>
      </c>
      <c r="E705" s="199"/>
      <c r="F705" s="68">
        <v>704</v>
      </c>
      <c r="G705" s="68">
        <v>12</v>
      </c>
    </row>
    <row r="706" spans="1:7" x14ac:dyDescent="0.25">
      <c r="A706" s="198">
        <v>705</v>
      </c>
      <c r="B706" s="197">
        <v>-5.3084666268670297E-2</v>
      </c>
      <c r="C706" s="199"/>
      <c r="D706" s="201" t="s">
        <v>243</v>
      </c>
      <c r="E706" s="199"/>
      <c r="F706" s="68">
        <v>705</v>
      </c>
      <c r="G706" s="68">
        <v>13</v>
      </c>
    </row>
    <row r="707" spans="1:7" x14ac:dyDescent="0.25">
      <c r="A707" s="198">
        <v>706</v>
      </c>
      <c r="B707" s="197">
        <v>-5.3084672793974601E-2</v>
      </c>
      <c r="C707" s="199"/>
      <c r="D707" s="201" t="s">
        <v>243</v>
      </c>
      <c r="E707" s="199"/>
      <c r="F707" s="68">
        <v>706</v>
      </c>
      <c r="G707" s="68">
        <v>7</v>
      </c>
    </row>
    <row r="708" spans="1:7" x14ac:dyDescent="0.25">
      <c r="A708" s="198">
        <v>707</v>
      </c>
      <c r="B708" s="197">
        <v>-5.30846905055272E-2</v>
      </c>
      <c r="C708" s="199"/>
      <c r="D708" s="201" t="s">
        <v>243</v>
      </c>
      <c r="E708" s="199"/>
      <c r="F708" s="68">
        <v>707</v>
      </c>
      <c r="G708" s="68">
        <v>19</v>
      </c>
    </row>
    <row r="709" spans="1:7" x14ac:dyDescent="0.25">
      <c r="A709" s="198">
        <v>708</v>
      </c>
      <c r="B709" s="197">
        <v>-5.3084695166465003E-2</v>
      </c>
      <c r="C709" s="199"/>
      <c r="D709" s="201" t="s">
        <v>243</v>
      </c>
      <c r="E709" s="199"/>
      <c r="F709" s="68">
        <v>708</v>
      </c>
      <c r="G709" s="68">
        <v>5</v>
      </c>
    </row>
    <row r="710" spans="1:7" x14ac:dyDescent="0.25">
      <c r="A710" s="198">
        <v>709</v>
      </c>
      <c r="B710" s="197">
        <v>-5.3084701691779999E-2</v>
      </c>
      <c r="C710" s="199"/>
      <c r="D710" s="201" t="s">
        <v>243</v>
      </c>
      <c r="E710" s="199"/>
      <c r="F710" s="68">
        <v>709</v>
      </c>
      <c r="G710" s="68">
        <v>7</v>
      </c>
    </row>
    <row r="711" spans="1:7" x14ac:dyDescent="0.25">
      <c r="A711" s="198">
        <v>710</v>
      </c>
      <c r="B711" s="197">
        <v>-4.5495008220403997E-2</v>
      </c>
      <c r="C711" s="199"/>
      <c r="D711" s="201" t="s">
        <v>243</v>
      </c>
      <c r="E711" s="199"/>
      <c r="F711" s="68">
        <v>710</v>
      </c>
      <c r="G711" s="68">
        <v>18</v>
      </c>
    </row>
    <row r="712" spans="1:7" x14ac:dyDescent="0.25">
      <c r="A712" s="198">
        <v>711</v>
      </c>
      <c r="B712" s="197">
        <v>-4.5495014346518599E-2</v>
      </c>
      <c r="C712" s="199"/>
      <c r="D712" s="201" t="s">
        <v>243</v>
      </c>
      <c r="E712" s="199"/>
      <c r="F712" s="68">
        <v>711</v>
      </c>
      <c r="G712" s="68">
        <v>9</v>
      </c>
    </row>
    <row r="713" spans="1:7" x14ac:dyDescent="0.25">
      <c r="A713" s="198">
        <v>712</v>
      </c>
      <c r="B713" s="197">
        <v>-3.8102442275373197E-2</v>
      </c>
      <c r="C713" s="199"/>
      <c r="D713" s="201" t="s">
        <v>243</v>
      </c>
      <c r="E713" s="199"/>
      <c r="F713" s="68">
        <v>712</v>
      </c>
      <c r="G713" s="68">
        <v>3</v>
      </c>
    </row>
    <row r="714" spans="1:7" x14ac:dyDescent="0.25">
      <c r="A714" s="198">
        <v>713</v>
      </c>
      <c r="B714" s="197">
        <v>-3.8102456041664103E-2</v>
      </c>
      <c r="C714" s="199"/>
      <c r="D714" s="201" t="s">
        <v>243</v>
      </c>
      <c r="E714" s="199"/>
      <c r="F714" s="68">
        <v>713</v>
      </c>
      <c r="G714" s="68">
        <v>29</v>
      </c>
    </row>
    <row r="715" spans="1:7" x14ac:dyDescent="0.25">
      <c r="A715" s="198">
        <v>714</v>
      </c>
      <c r="B715" s="197">
        <v>-1.8966024790799198E-2</v>
      </c>
      <c r="C715" s="199"/>
      <c r="D715" s="201" t="s">
        <v>243</v>
      </c>
      <c r="E715" s="199"/>
      <c r="F715" s="68">
        <v>714</v>
      </c>
      <c r="G715" s="68">
        <v>22</v>
      </c>
    </row>
    <row r="716" spans="1:7" x14ac:dyDescent="0.25">
      <c r="A716" s="198">
        <v>715</v>
      </c>
      <c r="B716" s="197">
        <v>-1.89660264132172E-2</v>
      </c>
      <c r="C716" s="199"/>
      <c r="D716" s="201" t="s">
        <v>243</v>
      </c>
      <c r="E716" s="199"/>
      <c r="F716" s="68">
        <v>715</v>
      </c>
      <c r="G716" s="68">
        <v>14</v>
      </c>
    </row>
    <row r="717" spans="1:7" x14ac:dyDescent="0.25">
      <c r="A717" s="198">
        <v>716</v>
      </c>
      <c r="B717" s="197">
        <v>-1.01873388069788E-2</v>
      </c>
      <c r="C717" s="199"/>
      <c r="D717" s="201" t="s">
        <v>243</v>
      </c>
      <c r="E717" s="199"/>
      <c r="F717" s="68">
        <v>716</v>
      </c>
      <c r="G717" s="68">
        <v>10</v>
      </c>
    </row>
    <row r="718" spans="1:7" x14ac:dyDescent="0.25">
      <c r="A718" s="198">
        <v>717</v>
      </c>
      <c r="B718" s="197">
        <v>9.6247740501469708E-3</v>
      </c>
      <c r="C718" s="199"/>
      <c r="D718" s="201" t="s">
        <v>243</v>
      </c>
      <c r="E718" s="199"/>
      <c r="F718" s="68">
        <v>717</v>
      </c>
      <c r="G718" s="68">
        <v>12</v>
      </c>
    </row>
    <row r="719" spans="1:7" x14ac:dyDescent="0.25">
      <c r="A719" s="198">
        <v>718</v>
      </c>
      <c r="B719" s="197">
        <v>9.6247739020208899E-3</v>
      </c>
      <c r="C719" s="199"/>
      <c r="D719" s="201" t="s">
        <v>243</v>
      </c>
      <c r="E719" s="199"/>
      <c r="F719" s="68">
        <v>718</v>
      </c>
      <c r="G719" s="68">
        <v>5</v>
      </c>
    </row>
    <row r="720" spans="1:7" x14ac:dyDescent="0.25">
      <c r="A720" s="198">
        <v>719</v>
      </c>
      <c r="B720" s="197">
        <v>1.7941424535999801E-2</v>
      </c>
      <c r="C720" s="199"/>
      <c r="D720" s="201" t="s">
        <v>243</v>
      </c>
      <c r="E720" s="199"/>
      <c r="F720" s="68">
        <v>719</v>
      </c>
      <c r="G720" s="68">
        <v>9</v>
      </c>
    </row>
    <row r="721" spans="1:7" x14ac:dyDescent="0.25">
      <c r="A721" s="198">
        <v>720</v>
      </c>
      <c r="B721" s="197">
        <v>3.4095434457020901E-2</v>
      </c>
      <c r="C721" s="199"/>
      <c r="D721" s="201" t="s">
        <v>243</v>
      </c>
      <c r="E721" s="199"/>
      <c r="F721" s="68">
        <v>720</v>
      </c>
      <c r="G721" s="68">
        <v>18</v>
      </c>
    </row>
    <row r="722" spans="1:7" x14ac:dyDescent="0.25">
      <c r="A722" s="198">
        <v>721</v>
      </c>
      <c r="B722" s="197">
        <v>3.8715790859297397E-2</v>
      </c>
      <c r="C722" s="199"/>
      <c r="D722" s="201" t="s">
        <v>243</v>
      </c>
      <c r="E722" s="199"/>
      <c r="F722" s="68">
        <v>721</v>
      </c>
      <c r="G722" s="68">
        <v>9</v>
      </c>
    </row>
    <row r="723" spans="1:7" x14ac:dyDescent="0.25">
      <c r="A723" s="198">
        <v>722</v>
      </c>
      <c r="B723" s="197">
        <v>4.4260210976614402E-2</v>
      </c>
      <c r="C723" s="199"/>
      <c r="D723" s="201" t="s">
        <v>243</v>
      </c>
      <c r="E723" s="199"/>
      <c r="F723" s="68">
        <v>722</v>
      </c>
      <c r="G723" s="68">
        <v>19</v>
      </c>
    </row>
    <row r="724" spans="1:7" x14ac:dyDescent="0.25">
      <c r="A724" s="198">
        <v>723</v>
      </c>
      <c r="B724" s="197">
        <v>4.4260204539388698E-2</v>
      </c>
      <c r="C724" s="199"/>
      <c r="D724" s="201" t="s">
        <v>243</v>
      </c>
      <c r="E724" s="199"/>
      <c r="F724" s="68">
        <v>723</v>
      </c>
      <c r="G724" s="68">
        <v>10</v>
      </c>
    </row>
    <row r="725" spans="1:7" x14ac:dyDescent="0.25">
      <c r="A725" s="198">
        <v>724</v>
      </c>
      <c r="B725" s="197">
        <v>4.4260185227728302E-2</v>
      </c>
      <c r="C725" s="199"/>
      <c r="D725" s="201" t="s">
        <v>243</v>
      </c>
      <c r="E725" s="199"/>
      <c r="F725" s="68">
        <v>724</v>
      </c>
      <c r="G725" s="68">
        <v>30</v>
      </c>
    </row>
    <row r="726" spans="1:7" x14ac:dyDescent="0.25">
      <c r="A726" s="198">
        <v>725</v>
      </c>
      <c r="B726" s="197">
        <v>6.2432134343709401E-2</v>
      </c>
      <c r="C726" s="199"/>
      <c r="D726" s="201" t="s">
        <v>243</v>
      </c>
      <c r="E726" s="199"/>
      <c r="F726" s="68">
        <v>725</v>
      </c>
      <c r="G726" s="68">
        <v>5</v>
      </c>
    </row>
    <row r="727" spans="1:7" x14ac:dyDescent="0.25">
      <c r="A727" s="198">
        <v>726</v>
      </c>
      <c r="B727" s="197">
        <v>6.2432122654401997E-2</v>
      </c>
      <c r="C727" s="199"/>
      <c r="D727" s="201" t="s">
        <v>243</v>
      </c>
      <c r="E727" s="199"/>
      <c r="F727" s="68">
        <v>726</v>
      </c>
      <c r="G727" s="68">
        <v>9</v>
      </c>
    </row>
    <row r="728" spans="1:7" x14ac:dyDescent="0.25">
      <c r="A728" s="198">
        <v>727</v>
      </c>
      <c r="B728" s="197">
        <v>6.2432096678186902E-2</v>
      </c>
      <c r="C728" s="199"/>
      <c r="D728" s="201" t="s">
        <v>243</v>
      </c>
      <c r="E728" s="199"/>
      <c r="F728" s="68">
        <v>727</v>
      </c>
      <c r="G728" s="68">
        <v>20</v>
      </c>
    </row>
    <row r="729" spans="1:7" x14ac:dyDescent="0.25">
      <c r="A729" s="198">
        <v>728</v>
      </c>
      <c r="B729" s="197">
        <v>6.8438500130280994E-2</v>
      </c>
      <c r="C729" s="199"/>
      <c r="D729" s="201" t="s">
        <v>243</v>
      </c>
      <c r="E729" s="199"/>
      <c r="F729" s="68">
        <v>728</v>
      </c>
      <c r="G729" s="68">
        <v>12</v>
      </c>
    </row>
    <row r="730" spans="1:7" x14ac:dyDescent="0.25">
      <c r="A730" s="198">
        <v>729</v>
      </c>
      <c r="B730" s="197">
        <v>-4.2068249631686899E-2</v>
      </c>
      <c r="C730" s="199"/>
      <c r="D730" s="201" t="s">
        <v>243</v>
      </c>
      <c r="E730" s="199"/>
      <c r="F730" s="68">
        <v>729</v>
      </c>
      <c r="G730" s="68">
        <v>11</v>
      </c>
    </row>
    <row r="731" spans="1:7" x14ac:dyDescent="0.25">
      <c r="A731" s="198">
        <v>730</v>
      </c>
      <c r="B731" s="197">
        <v>0.116512993128476</v>
      </c>
      <c r="C731" s="199"/>
      <c r="D731" s="201" t="s">
        <v>243</v>
      </c>
      <c r="E731" s="199"/>
      <c r="F731" s="68">
        <v>730</v>
      </c>
      <c r="G731" s="68">
        <v>24</v>
      </c>
    </row>
    <row r="732" spans="1:7" x14ac:dyDescent="0.25">
      <c r="A732" s="198">
        <v>731</v>
      </c>
      <c r="B732" s="197">
        <v>0.11651295544762801</v>
      </c>
      <c r="C732" s="199"/>
      <c r="D732" s="201" t="s">
        <v>243</v>
      </c>
      <c r="E732" s="199"/>
      <c r="F732" s="68">
        <v>731</v>
      </c>
      <c r="G732" s="68">
        <v>8</v>
      </c>
    </row>
    <row r="733" spans="1:7" x14ac:dyDescent="0.25">
      <c r="A733" s="198">
        <v>732</v>
      </c>
      <c r="B733" s="197">
        <v>0.11651288008604201</v>
      </c>
      <c r="C733" s="199"/>
      <c r="D733" s="201" t="s">
        <v>243</v>
      </c>
      <c r="E733" s="199"/>
      <c r="F733" s="68">
        <v>732</v>
      </c>
      <c r="G733" s="68">
        <v>16</v>
      </c>
    </row>
    <row r="734" spans="1:7" x14ac:dyDescent="0.25">
      <c r="A734" s="198">
        <v>733</v>
      </c>
      <c r="B734" s="197">
        <v>0.122981296205564</v>
      </c>
      <c r="C734" s="199"/>
      <c r="D734" s="201" t="s">
        <v>243</v>
      </c>
      <c r="E734" s="199"/>
      <c r="F734" s="68">
        <v>733</v>
      </c>
      <c r="G734" s="68">
        <v>4</v>
      </c>
    </row>
    <row r="735" spans="1:7" x14ac:dyDescent="0.25">
      <c r="A735" s="198">
        <v>734</v>
      </c>
      <c r="B735" s="197">
        <v>0.12298118548424</v>
      </c>
      <c r="C735" s="199"/>
      <c r="D735" s="201" t="s">
        <v>243</v>
      </c>
      <c r="E735" s="199"/>
      <c r="F735" s="68">
        <v>734</v>
      </c>
      <c r="G735" s="68">
        <v>21</v>
      </c>
    </row>
    <row r="736" spans="1:7" x14ac:dyDescent="0.25">
      <c r="A736" s="198">
        <v>735</v>
      </c>
      <c r="B736" s="197">
        <v>0.13264055979556399</v>
      </c>
      <c r="C736" s="199"/>
      <c r="D736" s="201" t="s">
        <v>243</v>
      </c>
      <c r="E736" s="199"/>
      <c r="F736" s="68">
        <v>735</v>
      </c>
      <c r="G736" s="68">
        <v>24</v>
      </c>
    </row>
    <row r="737" spans="1:7" x14ac:dyDescent="0.25">
      <c r="A737" s="198">
        <v>736</v>
      </c>
      <c r="B737" s="197">
        <v>0.13264048567911199</v>
      </c>
      <c r="C737" s="199"/>
      <c r="D737" s="201" t="s">
        <v>243</v>
      </c>
      <c r="E737" s="199"/>
      <c r="F737" s="68">
        <v>736</v>
      </c>
      <c r="G737" s="68">
        <v>12</v>
      </c>
    </row>
    <row r="738" spans="1:7" x14ac:dyDescent="0.25">
      <c r="A738" s="198">
        <v>737</v>
      </c>
      <c r="B738" s="197">
        <v>0.109704855409178</v>
      </c>
      <c r="C738" s="199"/>
      <c r="D738" s="201" t="s">
        <v>243</v>
      </c>
      <c r="E738" s="199"/>
      <c r="F738" s="68">
        <v>737</v>
      </c>
      <c r="G738" s="68">
        <v>13</v>
      </c>
    </row>
    <row r="739" spans="1:7" x14ac:dyDescent="0.25">
      <c r="A739" s="198">
        <v>738</v>
      </c>
      <c r="B739" s="197">
        <v>0.10970477231094899</v>
      </c>
      <c r="C739" s="199"/>
      <c r="D739" s="201" t="s">
        <v>243</v>
      </c>
      <c r="E739" s="199"/>
      <c r="F739" s="68">
        <v>738</v>
      </c>
      <c r="G739" s="68">
        <v>20</v>
      </c>
    </row>
    <row r="740" spans="1:7" x14ac:dyDescent="0.25">
      <c r="A740" s="198">
        <v>739</v>
      </c>
      <c r="B740" s="197">
        <v>0.116604346231148</v>
      </c>
      <c r="C740" s="199"/>
      <c r="D740" s="201" t="s">
        <v>243</v>
      </c>
      <c r="E740" s="199"/>
      <c r="F740" s="68">
        <v>739</v>
      </c>
      <c r="G740" s="68">
        <v>18</v>
      </c>
    </row>
    <row r="741" spans="1:7" x14ac:dyDescent="0.25">
      <c r="A741" s="198">
        <v>740</v>
      </c>
      <c r="B741" s="197">
        <v>1.6283623640937699E-2</v>
      </c>
      <c r="C741" s="199"/>
      <c r="D741" s="201" t="s">
        <v>243</v>
      </c>
      <c r="E741" s="199"/>
      <c r="F741" s="68">
        <v>740</v>
      </c>
      <c r="G741" s="68">
        <v>10</v>
      </c>
    </row>
    <row r="742" spans="1:7" x14ac:dyDescent="0.25">
      <c r="A742" s="198">
        <v>741</v>
      </c>
      <c r="B742" s="197">
        <v>1.6283622617981899E-2</v>
      </c>
      <c r="C742" s="199"/>
      <c r="D742" s="201" t="s">
        <v>243</v>
      </c>
      <c r="E742" s="199"/>
      <c r="F742" s="68">
        <v>741</v>
      </c>
      <c r="G742" s="68">
        <v>12</v>
      </c>
    </row>
    <row r="743" spans="1:7" x14ac:dyDescent="0.25">
      <c r="A743" s="198">
        <v>742</v>
      </c>
      <c r="B743" s="197">
        <v>2.0441956727494302E-2</v>
      </c>
      <c r="C743" s="199"/>
      <c r="D743" s="201" t="s">
        <v>243</v>
      </c>
      <c r="E743" s="199"/>
      <c r="F743" s="68">
        <v>742</v>
      </c>
      <c r="G743" s="68">
        <v>14</v>
      </c>
    </row>
    <row r="744" spans="1:7" x14ac:dyDescent="0.25">
      <c r="A744" s="198">
        <v>743</v>
      </c>
      <c r="B744" s="197">
        <v>3.07915877155173E-2</v>
      </c>
      <c r="C744" s="199"/>
      <c r="D744" s="201" t="s">
        <v>243</v>
      </c>
      <c r="E744" s="199"/>
      <c r="F744" s="68">
        <v>743</v>
      </c>
      <c r="G744" s="68">
        <v>14</v>
      </c>
    </row>
    <row r="745" spans="1:7" x14ac:dyDescent="0.25">
      <c r="A745" s="198">
        <v>744</v>
      </c>
      <c r="B745" s="197">
        <v>3.97612615871989E-2</v>
      </c>
      <c r="C745" s="199"/>
      <c r="D745" s="201" t="s">
        <v>243</v>
      </c>
      <c r="E745" s="199"/>
      <c r="F745" s="68">
        <v>744</v>
      </c>
      <c r="G745" s="68">
        <v>17</v>
      </c>
    </row>
    <row r="746" spans="1:7" x14ac:dyDescent="0.25">
      <c r="A746" s="198">
        <v>745</v>
      </c>
      <c r="B746" s="197">
        <v>3.9761259516392297E-2</v>
      </c>
      <c r="C746" s="199"/>
      <c r="D746" s="201" t="s">
        <v>243</v>
      </c>
      <c r="E746" s="199"/>
      <c r="F746" s="68">
        <v>745</v>
      </c>
      <c r="G746" s="68">
        <v>4</v>
      </c>
    </row>
    <row r="747" spans="1:7" x14ac:dyDescent="0.25">
      <c r="A747" s="198">
        <v>746</v>
      </c>
      <c r="B747" s="197">
        <v>4.8077912067574599E-2</v>
      </c>
      <c r="C747" s="199"/>
      <c r="D747" s="201" t="s">
        <v>243</v>
      </c>
      <c r="E747" s="199"/>
      <c r="F747" s="68">
        <v>746</v>
      </c>
      <c r="G747" s="68">
        <v>20</v>
      </c>
    </row>
    <row r="748" spans="1:7" x14ac:dyDescent="0.25">
      <c r="A748" s="198">
        <v>747</v>
      </c>
      <c r="B748" s="197">
        <v>4.8077904449516498E-2</v>
      </c>
      <c r="C748" s="199"/>
      <c r="D748" s="201" t="s">
        <v>243</v>
      </c>
      <c r="E748" s="199"/>
      <c r="F748" s="68">
        <v>747</v>
      </c>
      <c r="G748" s="68">
        <v>10</v>
      </c>
    </row>
    <row r="749" spans="1:7" x14ac:dyDescent="0.25">
      <c r="A749" s="198">
        <v>748</v>
      </c>
      <c r="B749" s="197">
        <v>4.8077899116877897E-2</v>
      </c>
      <c r="C749" s="199"/>
      <c r="D749" s="201" t="s">
        <v>243</v>
      </c>
      <c r="E749" s="199"/>
      <c r="F749" s="68">
        <v>748</v>
      </c>
      <c r="G749" s="68">
        <v>7</v>
      </c>
    </row>
    <row r="750" spans="1:7" x14ac:dyDescent="0.25">
      <c r="A750" s="198">
        <v>749</v>
      </c>
      <c r="B750" s="197">
        <v>-0.17071853778045801</v>
      </c>
      <c r="C750" s="199"/>
      <c r="D750" s="201" t="s">
        <v>243</v>
      </c>
      <c r="E750" s="199"/>
      <c r="F750" s="68">
        <v>749</v>
      </c>
      <c r="G750" s="68">
        <v>20</v>
      </c>
    </row>
    <row r="751" spans="1:7" x14ac:dyDescent="0.25">
      <c r="A751" s="198">
        <v>750</v>
      </c>
      <c r="B751" s="197">
        <v>-0.170718769080618</v>
      </c>
      <c r="C751" s="199"/>
      <c r="D751" s="201" t="s">
        <v>243</v>
      </c>
      <c r="E751" s="199"/>
      <c r="F751" s="68">
        <v>750</v>
      </c>
      <c r="G751" s="68">
        <v>22</v>
      </c>
    </row>
    <row r="752" spans="1:7" x14ac:dyDescent="0.25">
      <c r="A752" s="198">
        <v>751</v>
      </c>
      <c r="B752" s="197">
        <v>-0.17071884267632001</v>
      </c>
      <c r="C752" s="199"/>
      <c r="D752" s="201" t="s">
        <v>243</v>
      </c>
      <c r="E752" s="199"/>
      <c r="F752" s="68">
        <v>751</v>
      </c>
      <c r="G752" s="68">
        <v>7</v>
      </c>
    </row>
    <row r="753" spans="1:7" x14ac:dyDescent="0.25">
      <c r="A753" s="198">
        <v>752</v>
      </c>
      <c r="B753" s="197">
        <v>-0.17071889524473699</v>
      </c>
      <c r="C753" s="199"/>
      <c r="D753" s="201" t="s">
        <v>243</v>
      </c>
      <c r="E753" s="199"/>
      <c r="F753" s="68">
        <v>752</v>
      </c>
      <c r="G753" s="68">
        <v>5</v>
      </c>
    </row>
    <row r="754" spans="1:7" x14ac:dyDescent="0.25">
      <c r="A754" s="198">
        <v>753</v>
      </c>
      <c r="B754" s="197">
        <v>-0.170719000381717</v>
      </c>
      <c r="C754" s="199"/>
      <c r="D754" s="201" t="s">
        <v>243</v>
      </c>
      <c r="E754" s="199"/>
      <c r="F754" s="68">
        <v>753</v>
      </c>
      <c r="G754" s="68">
        <v>10</v>
      </c>
    </row>
    <row r="755" spans="1:7" x14ac:dyDescent="0.25">
      <c r="A755" s="198">
        <v>754</v>
      </c>
      <c r="B755" s="197">
        <v>-0.170719168601287</v>
      </c>
      <c r="C755" s="199"/>
      <c r="D755" s="201" t="s">
        <v>243</v>
      </c>
      <c r="E755" s="199"/>
      <c r="F755" s="68">
        <v>754</v>
      </c>
      <c r="G755" s="68">
        <v>16</v>
      </c>
    </row>
    <row r="756" spans="1:7" x14ac:dyDescent="0.25">
      <c r="A756" s="198">
        <v>755</v>
      </c>
      <c r="B756" s="197">
        <v>-0.17728017476456401</v>
      </c>
      <c r="C756" s="199"/>
      <c r="D756" s="201" t="s">
        <v>243</v>
      </c>
      <c r="E756" s="199"/>
      <c r="F756" s="68">
        <v>755</v>
      </c>
      <c r="G756" s="68">
        <v>12</v>
      </c>
    </row>
    <row r="757" spans="1:7" x14ac:dyDescent="0.25">
      <c r="A757" s="198">
        <v>756</v>
      </c>
      <c r="B757" s="197">
        <v>-0.12649173052927701</v>
      </c>
      <c r="C757" s="199"/>
      <c r="D757" s="201" t="s">
        <v>243</v>
      </c>
      <c r="E757" s="199"/>
      <c r="F757" s="68">
        <v>756</v>
      </c>
      <c r="G757" s="68">
        <v>12</v>
      </c>
    </row>
    <row r="758" spans="1:7" x14ac:dyDescent="0.25">
      <c r="A758" s="198">
        <v>757</v>
      </c>
      <c r="B758" s="197">
        <v>-0.117713132962488</v>
      </c>
      <c r="C758" s="199"/>
      <c r="D758" s="201" t="s">
        <v>243</v>
      </c>
      <c r="E758" s="199"/>
      <c r="F758" s="68">
        <v>757</v>
      </c>
      <c r="G758" s="68">
        <v>18</v>
      </c>
    </row>
    <row r="759" spans="1:7" x14ac:dyDescent="0.25">
      <c r="A759" s="198">
        <v>758</v>
      </c>
      <c r="B759" s="197">
        <v>-0.117713209952899</v>
      </c>
      <c r="C759" s="199"/>
      <c r="D759" s="201" t="s">
        <v>243</v>
      </c>
      <c r="E759" s="199"/>
      <c r="F759" s="68">
        <v>758</v>
      </c>
      <c r="G759" s="68">
        <v>16</v>
      </c>
    </row>
    <row r="760" spans="1:7" x14ac:dyDescent="0.25">
      <c r="A760" s="198">
        <v>759</v>
      </c>
      <c r="B760" s="197">
        <v>-0.116327146943663</v>
      </c>
      <c r="C760" s="199"/>
      <c r="D760" s="201" t="s">
        <v>243</v>
      </c>
      <c r="E760" s="199"/>
      <c r="F760" s="68">
        <v>759</v>
      </c>
      <c r="G760" s="68">
        <v>10</v>
      </c>
    </row>
    <row r="761" spans="1:7" x14ac:dyDescent="0.25">
      <c r="A761" s="198">
        <v>760</v>
      </c>
      <c r="B761" s="197">
        <v>-7.8305492593385304E-2</v>
      </c>
      <c r="C761" s="199"/>
      <c r="D761" s="201" t="s">
        <v>243</v>
      </c>
      <c r="E761" s="199"/>
      <c r="F761" s="68">
        <v>760</v>
      </c>
      <c r="G761" s="68">
        <v>8</v>
      </c>
    </row>
    <row r="762" spans="1:7" x14ac:dyDescent="0.25">
      <c r="A762" s="198">
        <v>761</v>
      </c>
      <c r="B762" s="197">
        <v>-7.8305523613069195E-2</v>
      </c>
      <c r="C762" s="199"/>
      <c r="D762" s="201" t="s">
        <v>243</v>
      </c>
      <c r="E762" s="199"/>
      <c r="F762" s="68">
        <v>761</v>
      </c>
      <c r="G762" s="68">
        <v>15</v>
      </c>
    </row>
    <row r="763" spans="1:7" x14ac:dyDescent="0.25">
      <c r="A763" s="198">
        <v>762</v>
      </c>
      <c r="B763" s="197">
        <v>-6.9988868608674398E-2</v>
      </c>
      <c r="C763" s="199"/>
      <c r="D763" s="201" t="s">
        <v>243</v>
      </c>
      <c r="E763" s="199"/>
      <c r="F763" s="68">
        <v>762</v>
      </c>
      <c r="G763" s="68">
        <v>8</v>
      </c>
    </row>
    <row r="764" spans="1:7" x14ac:dyDescent="0.25">
      <c r="A764" s="198">
        <v>763</v>
      </c>
      <c r="B764" s="197">
        <v>-5.5477830310603798E-2</v>
      </c>
      <c r="C764" s="199"/>
      <c r="D764" s="201" t="s">
        <v>243</v>
      </c>
      <c r="E764" s="199"/>
      <c r="F764" s="68">
        <v>763</v>
      </c>
      <c r="G764" s="68">
        <v>10</v>
      </c>
    </row>
    <row r="765" spans="1:7" x14ac:dyDescent="0.25">
      <c r="A765" s="198">
        <v>764</v>
      </c>
      <c r="B765" s="197">
        <v>-5.5477847653238002E-2</v>
      </c>
      <c r="C765" s="199"/>
      <c r="D765" s="201" t="s">
        <v>243</v>
      </c>
      <c r="E765" s="199"/>
      <c r="F765" s="68">
        <v>764</v>
      </c>
      <c r="G765" s="68">
        <v>17</v>
      </c>
    </row>
    <row r="766" spans="1:7" x14ac:dyDescent="0.25">
      <c r="A766" s="198">
        <v>765</v>
      </c>
      <c r="B766" s="197">
        <v>-5.54778609152633E-2</v>
      </c>
      <c r="C766" s="199"/>
      <c r="D766" s="201" t="s">
        <v>243</v>
      </c>
      <c r="E766" s="199"/>
      <c r="F766" s="68">
        <v>765</v>
      </c>
      <c r="G766" s="68">
        <v>13</v>
      </c>
    </row>
    <row r="767" spans="1:7" x14ac:dyDescent="0.25">
      <c r="A767" s="198">
        <v>766</v>
      </c>
      <c r="B767" s="197">
        <v>1.6344551810060299E-2</v>
      </c>
      <c r="C767" s="199"/>
      <c r="D767" s="201" t="s">
        <v>243</v>
      </c>
      <c r="E767" s="199"/>
      <c r="F767" s="68">
        <v>766</v>
      </c>
      <c r="G767" s="68">
        <v>10</v>
      </c>
    </row>
    <row r="768" spans="1:7" x14ac:dyDescent="0.25">
      <c r="A768" s="198">
        <v>767</v>
      </c>
      <c r="B768" s="197">
        <v>1.63445510370539E-2</v>
      </c>
      <c r="C768" s="199"/>
      <c r="D768" s="201" t="s">
        <v>243</v>
      </c>
      <c r="E768" s="199"/>
      <c r="F768" s="68">
        <v>767</v>
      </c>
      <c r="G768" s="68">
        <v>9</v>
      </c>
    </row>
    <row r="769" spans="1:7" x14ac:dyDescent="0.25">
      <c r="A769" s="198">
        <v>768</v>
      </c>
      <c r="B769" s="197">
        <v>1.63445500063789E-2</v>
      </c>
      <c r="C769" s="199"/>
      <c r="D769" s="201" t="s">
        <v>243</v>
      </c>
      <c r="E769" s="199"/>
      <c r="F769" s="68">
        <v>768</v>
      </c>
      <c r="G769" s="68">
        <v>12</v>
      </c>
    </row>
    <row r="770" spans="1:7" x14ac:dyDescent="0.25">
      <c r="A770" s="198">
        <v>769</v>
      </c>
      <c r="B770" s="197">
        <v>1.6344548803924899E-2</v>
      </c>
      <c r="C770" s="199"/>
      <c r="D770" s="201" t="s">
        <v>243</v>
      </c>
      <c r="E770" s="199"/>
      <c r="F770" s="68">
        <v>769</v>
      </c>
      <c r="G770" s="68">
        <v>14</v>
      </c>
    </row>
    <row r="771" spans="1:7" x14ac:dyDescent="0.25">
      <c r="A771" s="198">
        <v>770</v>
      </c>
      <c r="B771" s="197">
        <v>0</v>
      </c>
      <c r="C771" s="199"/>
      <c r="D771" s="199" t="s">
        <v>244</v>
      </c>
      <c r="E771" s="199"/>
      <c r="F771" s="68">
        <v>770</v>
      </c>
      <c r="G771" s="68">
        <v>12</v>
      </c>
    </row>
    <row r="772" spans="1:7" x14ac:dyDescent="0.25">
      <c r="A772" s="198">
        <v>771</v>
      </c>
      <c r="B772" s="197">
        <v>0</v>
      </c>
      <c r="C772" s="199"/>
      <c r="D772" s="199" t="s">
        <v>244</v>
      </c>
      <c r="E772" s="199"/>
      <c r="F772" s="68">
        <v>771</v>
      </c>
      <c r="G772" s="68">
        <v>14</v>
      </c>
    </row>
    <row r="773" spans="1:7" x14ac:dyDescent="0.25">
      <c r="A773" s="198">
        <v>772</v>
      </c>
      <c r="B773" s="197">
        <v>-0.138957544127427</v>
      </c>
      <c r="C773" s="199"/>
      <c r="D773" s="201" t="s">
        <v>243</v>
      </c>
      <c r="E773" s="199"/>
      <c r="F773" s="68">
        <v>772</v>
      </c>
      <c r="G773" s="68">
        <v>11</v>
      </c>
    </row>
    <row r="774" spans="1:7" x14ac:dyDescent="0.25">
      <c r="A774" s="198">
        <v>773</v>
      </c>
      <c r="B774" s="197">
        <v>-0.13895760541612701</v>
      </c>
      <c r="C774" s="199"/>
      <c r="D774" s="201" t="s">
        <v>243</v>
      </c>
      <c r="E774" s="199"/>
      <c r="F774" s="68">
        <v>773</v>
      </c>
      <c r="G774" s="68">
        <v>9</v>
      </c>
    </row>
    <row r="775" spans="1:7" x14ac:dyDescent="0.25">
      <c r="A775" s="198">
        <v>774</v>
      </c>
      <c r="B775" s="197">
        <v>-0.138957680324648</v>
      </c>
      <c r="C775" s="199"/>
      <c r="D775" s="201" t="s">
        <v>243</v>
      </c>
      <c r="E775" s="199"/>
      <c r="F775" s="68">
        <v>774</v>
      </c>
      <c r="G775" s="68">
        <v>11</v>
      </c>
    </row>
    <row r="776" spans="1:7" x14ac:dyDescent="0.25">
      <c r="A776" s="198">
        <v>775</v>
      </c>
      <c r="B776" s="197">
        <v>-0.13895778928271299</v>
      </c>
      <c r="C776" s="199"/>
      <c r="D776" s="201" t="s">
        <v>243</v>
      </c>
      <c r="E776" s="199"/>
      <c r="F776" s="68">
        <v>775</v>
      </c>
      <c r="G776" s="68">
        <v>16</v>
      </c>
    </row>
    <row r="777" spans="1:7" x14ac:dyDescent="0.25">
      <c r="A777" s="198">
        <v>776</v>
      </c>
      <c r="B777" s="197">
        <v>-0.13895789824103399</v>
      </c>
      <c r="C777" s="199"/>
      <c r="D777" s="201" t="s">
        <v>243</v>
      </c>
      <c r="E777" s="199"/>
      <c r="F777" s="68">
        <v>776</v>
      </c>
      <c r="G777" s="68">
        <v>16</v>
      </c>
    </row>
    <row r="778" spans="1:7" x14ac:dyDescent="0.25">
      <c r="A778" s="198">
        <v>777</v>
      </c>
      <c r="B778" s="197">
        <v>-8.2215941690889693E-2</v>
      </c>
      <c r="C778" s="199"/>
      <c r="D778" s="201" t="s">
        <v>243</v>
      </c>
      <c r="E778" s="199"/>
      <c r="F778" s="68">
        <v>777</v>
      </c>
      <c r="G778" s="68">
        <v>14</v>
      </c>
    </row>
    <row r="779" spans="1:7" x14ac:dyDescent="0.25">
      <c r="A779" s="198">
        <v>778</v>
      </c>
      <c r="B779" s="197">
        <v>-8.2216040007042399E-2</v>
      </c>
      <c r="C779" s="199"/>
      <c r="D779" s="201" t="s">
        <v>243</v>
      </c>
      <c r="E779" s="199"/>
      <c r="F779" s="68">
        <v>778</v>
      </c>
      <c r="G779" s="68">
        <v>43</v>
      </c>
    </row>
    <row r="780" spans="1:7" x14ac:dyDescent="0.25">
      <c r="A780" s="198">
        <v>779</v>
      </c>
      <c r="B780" s="197">
        <v>-1.43949524843988E-2</v>
      </c>
      <c r="C780" s="199"/>
      <c r="D780" s="201" t="s">
        <v>243</v>
      </c>
      <c r="E780" s="199"/>
      <c r="F780" s="68">
        <v>779</v>
      </c>
      <c r="G780" s="68">
        <v>19</v>
      </c>
    </row>
    <row r="781" spans="1:7" x14ac:dyDescent="0.25">
      <c r="A781" s="198">
        <v>780</v>
      </c>
      <c r="B781" s="197">
        <v>-1.43949538148423E-2</v>
      </c>
      <c r="C781" s="199"/>
      <c r="D781" s="201" t="s">
        <v>243</v>
      </c>
      <c r="E781" s="199"/>
      <c r="F781" s="68">
        <v>780</v>
      </c>
      <c r="G781" s="68">
        <v>20</v>
      </c>
    </row>
    <row r="782" spans="1:7" x14ac:dyDescent="0.25">
      <c r="A782" s="198">
        <v>781</v>
      </c>
      <c r="B782" s="197">
        <v>7.8572987465529696E-4</v>
      </c>
      <c r="C782" s="199"/>
      <c r="D782" s="201" t="s">
        <v>243</v>
      </c>
      <c r="E782" s="199"/>
      <c r="F782" s="68">
        <v>781</v>
      </c>
      <c r="G782" s="68">
        <v>11</v>
      </c>
    </row>
    <row r="783" spans="1:7" x14ac:dyDescent="0.25">
      <c r="A783" s="198">
        <v>782</v>
      </c>
      <c r="B783" s="197">
        <v>9.0654578928634506E-3</v>
      </c>
      <c r="C783" s="199"/>
      <c r="D783" s="201" t="s">
        <v>243</v>
      </c>
      <c r="E783" s="199"/>
      <c r="F783" s="68">
        <v>782</v>
      </c>
      <c r="G783" s="68">
        <v>12</v>
      </c>
    </row>
    <row r="784" spans="1:7" x14ac:dyDescent="0.25">
      <c r="A784" s="198">
        <v>783</v>
      </c>
      <c r="B784" s="197">
        <v>9.0654575250760094E-3</v>
      </c>
      <c r="C784" s="199"/>
      <c r="D784" s="201" t="s">
        <v>243</v>
      </c>
      <c r="E784" s="199"/>
      <c r="F784" s="68">
        <v>783</v>
      </c>
      <c r="G784" s="68">
        <v>14</v>
      </c>
    </row>
    <row r="785" spans="1:7" x14ac:dyDescent="0.25">
      <c r="A785" s="198">
        <v>784</v>
      </c>
      <c r="B785" s="197">
        <v>9.0654572886412401E-3</v>
      </c>
      <c r="C785" s="199"/>
      <c r="D785" s="201" t="s">
        <v>243</v>
      </c>
      <c r="E785" s="199"/>
      <c r="F785" s="68">
        <v>784</v>
      </c>
      <c r="G785" s="68">
        <v>9</v>
      </c>
    </row>
    <row r="786" spans="1:7" x14ac:dyDescent="0.25">
      <c r="A786" s="198">
        <v>785</v>
      </c>
      <c r="B786" s="197">
        <v>9.0654571310180704E-3</v>
      </c>
      <c r="C786" s="199"/>
      <c r="D786" s="201" t="s">
        <v>243</v>
      </c>
      <c r="E786" s="199"/>
      <c r="F786" s="68">
        <v>785</v>
      </c>
      <c r="G786" s="68">
        <v>6</v>
      </c>
    </row>
    <row r="787" spans="1:7" x14ac:dyDescent="0.25">
      <c r="A787" s="198">
        <v>786</v>
      </c>
      <c r="B787" s="197">
        <v>1.5533993580314801E-2</v>
      </c>
      <c r="C787" s="199"/>
      <c r="D787" s="201" t="s">
        <v>243</v>
      </c>
      <c r="E787" s="199"/>
      <c r="F787" s="68">
        <v>786</v>
      </c>
      <c r="G787" s="68">
        <v>7</v>
      </c>
    </row>
    <row r="788" spans="1:7" x14ac:dyDescent="0.25">
      <c r="A788" s="198">
        <v>787</v>
      </c>
      <c r="B788" s="197">
        <v>2.2002529720968399E-2</v>
      </c>
      <c r="C788" s="199"/>
      <c r="D788" s="201" t="s">
        <v>243</v>
      </c>
      <c r="E788" s="199"/>
      <c r="F788" s="68">
        <v>787</v>
      </c>
      <c r="G788" s="68">
        <v>4</v>
      </c>
    </row>
    <row r="789" spans="1:7" x14ac:dyDescent="0.25">
      <c r="A789" s="198">
        <v>788</v>
      </c>
      <c r="B789" s="197">
        <v>2.2002528782910299E-2</v>
      </c>
      <c r="C789" s="199"/>
      <c r="D789" s="201" t="s">
        <v>243</v>
      </c>
      <c r="E789" s="199"/>
      <c r="F789" s="68">
        <v>788</v>
      </c>
      <c r="G789" s="68">
        <v>6</v>
      </c>
    </row>
    <row r="790" spans="1:7" x14ac:dyDescent="0.25">
      <c r="A790" s="198">
        <v>789</v>
      </c>
      <c r="B790" s="197">
        <v>3.30421548308635E-2</v>
      </c>
      <c r="C790" s="199"/>
      <c r="D790" s="201" t="s">
        <v>243</v>
      </c>
      <c r="E790" s="199"/>
      <c r="F790" s="68">
        <v>789</v>
      </c>
      <c r="G790" s="68">
        <v>26</v>
      </c>
    </row>
    <row r="791" spans="1:7" x14ac:dyDescent="0.25">
      <c r="A791" s="198">
        <v>790</v>
      </c>
      <c r="B791" s="197">
        <v>-0.50322644909599001</v>
      </c>
      <c r="C791" s="199"/>
      <c r="D791" s="201" t="s">
        <v>243</v>
      </c>
      <c r="E791" s="199"/>
      <c r="F791" s="68">
        <v>790</v>
      </c>
      <c r="G791" s="68">
        <v>20</v>
      </c>
    </row>
    <row r="792" spans="1:7" x14ac:dyDescent="0.25">
      <c r="A792" s="198">
        <v>791</v>
      </c>
      <c r="B792" s="197">
        <v>-0.50322723833892002</v>
      </c>
      <c r="C792" s="199"/>
      <c r="D792" s="201" t="s">
        <v>243</v>
      </c>
      <c r="E792" s="199"/>
      <c r="F792" s="68">
        <v>791</v>
      </c>
      <c r="G792" s="68">
        <v>7</v>
      </c>
    </row>
    <row r="793" spans="1:7" x14ac:dyDescent="0.25">
      <c r="A793" s="198">
        <v>792</v>
      </c>
      <c r="B793" s="197">
        <v>-0.50322949333914901</v>
      </c>
      <c r="C793" s="199"/>
      <c r="D793" s="201" t="s">
        <v>243</v>
      </c>
      <c r="E793" s="199"/>
      <c r="F793" s="68">
        <v>792</v>
      </c>
      <c r="G793" s="68">
        <v>20</v>
      </c>
    </row>
    <row r="794" spans="1:7" x14ac:dyDescent="0.25">
      <c r="A794" s="198">
        <v>793</v>
      </c>
      <c r="B794" s="197">
        <v>-0.50322983159179402</v>
      </c>
      <c r="C794" s="199"/>
      <c r="D794" s="201" t="s">
        <v>243</v>
      </c>
      <c r="E794" s="199"/>
      <c r="F794" s="68">
        <v>793</v>
      </c>
      <c r="G794" s="68">
        <v>3</v>
      </c>
    </row>
    <row r="795" spans="1:7" x14ac:dyDescent="0.25">
      <c r="A795" s="198">
        <v>794</v>
      </c>
      <c r="B795" s="197">
        <v>-0.469857280247863</v>
      </c>
      <c r="C795" s="199"/>
      <c r="D795" s="201" t="s">
        <v>243</v>
      </c>
      <c r="E795" s="199"/>
      <c r="F795" s="68">
        <v>794</v>
      </c>
      <c r="G795" s="68">
        <v>21</v>
      </c>
    </row>
    <row r="796" spans="1:7" x14ac:dyDescent="0.25">
      <c r="A796" s="198">
        <v>795</v>
      </c>
      <c r="B796" s="197">
        <v>-0.46985872655817401</v>
      </c>
      <c r="C796" s="199"/>
      <c r="D796" s="201" t="s">
        <v>243</v>
      </c>
      <c r="E796" s="199"/>
      <c r="F796" s="68">
        <v>795</v>
      </c>
      <c r="G796" s="68">
        <v>15</v>
      </c>
    </row>
    <row r="797" spans="1:7" x14ac:dyDescent="0.25">
      <c r="A797" s="198">
        <v>796</v>
      </c>
      <c r="B797" s="197">
        <v>-0.34124544146818397</v>
      </c>
      <c r="C797" s="199"/>
      <c r="D797" s="201" t="s">
        <v>243</v>
      </c>
      <c r="E797" s="199"/>
      <c r="F797" s="68">
        <v>796</v>
      </c>
      <c r="G797" s="68">
        <v>5</v>
      </c>
    </row>
    <row r="798" spans="1:7" x14ac:dyDescent="0.25">
      <c r="A798" s="198">
        <v>797</v>
      </c>
      <c r="B798" s="197">
        <v>-0.33570138957646301</v>
      </c>
      <c r="C798" s="199"/>
      <c r="D798" s="201" t="s">
        <v>243</v>
      </c>
      <c r="E798" s="199"/>
      <c r="F798" s="68">
        <v>797</v>
      </c>
      <c r="G798" s="68">
        <v>7</v>
      </c>
    </row>
    <row r="799" spans="1:7" x14ac:dyDescent="0.25">
      <c r="A799" s="198">
        <v>798</v>
      </c>
      <c r="B799" s="197">
        <v>-0.31248459328751399</v>
      </c>
      <c r="C799" s="199"/>
      <c r="D799" s="201" t="s">
        <v>243</v>
      </c>
      <c r="E799" s="199"/>
      <c r="F799" s="68">
        <v>798</v>
      </c>
      <c r="G799" s="68">
        <v>15</v>
      </c>
    </row>
    <row r="800" spans="1:7" x14ac:dyDescent="0.25">
      <c r="A800" s="198">
        <v>799</v>
      </c>
      <c r="B800" s="197">
        <v>-0.304630121007468</v>
      </c>
      <c r="C800" s="199"/>
      <c r="D800" s="201" t="s">
        <v>243</v>
      </c>
      <c r="E800" s="199"/>
      <c r="F800" s="68">
        <v>799</v>
      </c>
      <c r="G800" s="68">
        <v>2</v>
      </c>
    </row>
    <row r="801" spans="1:7" x14ac:dyDescent="0.25">
      <c r="A801" s="198">
        <v>800</v>
      </c>
      <c r="B801" s="197">
        <v>-0.30463063388084199</v>
      </c>
      <c r="C801" s="199"/>
      <c r="D801" s="201" t="s">
        <v>243</v>
      </c>
      <c r="E801" s="199"/>
      <c r="F801" s="68">
        <v>800</v>
      </c>
      <c r="G801" s="68">
        <v>14</v>
      </c>
    </row>
    <row r="802" spans="1:7" x14ac:dyDescent="0.25">
      <c r="A802" s="198">
        <v>801</v>
      </c>
      <c r="B802" s="197">
        <v>-0.30463125665913099</v>
      </c>
      <c r="C802" s="199"/>
      <c r="D802" s="201" t="s">
        <v>243</v>
      </c>
      <c r="E802" s="199"/>
      <c r="F802" s="68">
        <v>801</v>
      </c>
      <c r="G802" s="68">
        <v>17</v>
      </c>
    </row>
    <row r="803" spans="1:7" x14ac:dyDescent="0.25">
      <c r="A803" s="198">
        <v>802</v>
      </c>
      <c r="B803" s="197">
        <v>-0.30463143982994201</v>
      </c>
      <c r="C803" s="199"/>
      <c r="D803" s="201" t="s">
        <v>243</v>
      </c>
      <c r="E803" s="199"/>
      <c r="F803" s="68">
        <v>802</v>
      </c>
      <c r="G803" s="68">
        <v>5</v>
      </c>
    </row>
    <row r="804" spans="1:7" x14ac:dyDescent="0.25">
      <c r="A804" s="198">
        <v>803</v>
      </c>
      <c r="B804" s="197">
        <v>-0.57701156303963597</v>
      </c>
      <c r="C804" s="199"/>
      <c r="D804" s="201" t="s">
        <v>243</v>
      </c>
      <c r="E804" s="199"/>
      <c r="F804" s="68">
        <v>803</v>
      </c>
      <c r="G804" s="68">
        <v>43</v>
      </c>
    </row>
    <row r="805" spans="1:7" x14ac:dyDescent="0.25">
      <c r="A805" s="198">
        <v>804</v>
      </c>
      <c r="B805" s="197">
        <v>-0.57701596575770397</v>
      </c>
      <c r="C805" s="199"/>
      <c r="D805" s="201" t="s">
        <v>243</v>
      </c>
      <c r="E805" s="199"/>
      <c r="F805" s="68">
        <v>804</v>
      </c>
      <c r="G805" s="68">
        <v>7</v>
      </c>
    </row>
    <row r="806" spans="1:7" x14ac:dyDescent="0.25">
      <c r="A806" s="198">
        <v>805</v>
      </c>
      <c r="B806" s="197">
        <v>-0.56735725448042096</v>
      </c>
      <c r="C806" s="199"/>
      <c r="D806" s="201" t="s">
        <v>243</v>
      </c>
      <c r="E806" s="199"/>
      <c r="F806" s="68">
        <v>805</v>
      </c>
      <c r="G806" s="68">
        <v>5</v>
      </c>
    </row>
    <row r="807" spans="1:7" x14ac:dyDescent="0.25">
      <c r="A807" s="198">
        <v>806</v>
      </c>
      <c r="B807" s="197">
        <v>-0.567358740133312</v>
      </c>
      <c r="C807" s="199"/>
      <c r="D807" s="201" t="s">
        <v>243</v>
      </c>
      <c r="E807" s="199"/>
      <c r="F807" s="68">
        <v>806</v>
      </c>
      <c r="G807" s="68">
        <v>10</v>
      </c>
    </row>
    <row r="808" spans="1:7" x14ac:dyDescent="0.25">
      <c r="A808" s="198">
        <v>807</v>
      </c>
      <c r="B808" s="197">
        <v>-0.53688684615818405</v>
      </c>
      <c r="C808" s="199"/>
      <c r="D808" s="201" t="s">
        <v>243</v>
      </c>
      <c r="E808" s="199"/>
      <c r="F808" s="68">
        <v>807</v>
      </c>
      <c r="G808" s="68">
        <v>6</v>
      </c>
    </row>
    <row r="809" spans="1:7" x14ac:dyDescent="0.25">
      <c r="A809" s="198">
        <v>808</v>
      </c>
      <c r="B809" s="197">
        <v>-0.53134529658319696</v>
      </c>
      <c r="C809" s="199"/>
      <c r="D809" s="201" t="s">
        <v>243</v>
      </c>
      <c r="E809" s="199"/>
      <c r="F809" s="68">
        <v>808</v>
      </c>
      <c r="G809" s="68">
        <v>22</v>
      </c>
    </row>
    <row r="810" spans="1:7" x14ac:dyDescent="0.25">
      <c r="A810" s="198">
        <v>809</v>
      </c>
      <c r="B810" s="197">
        <v>-0.25274027288037998</v>
      </c>
      <c r="C810" s="199"/>
      <c r="D810" s="201" t="s">
        <v>243</v>
      </c>
      <c r="E810" s="199"/>
      <c r="F810" s="68">
        <v>809</v>
      </c>
      <c r="G810" s="68">
        <v>7</v>
      </c>
    </row>
    <row r="811" spans="1:7" x14ac:dyDescent="0.25">
      <c r="A811" s="198">
        <v>810</v>
      </c>
      <c r="B811" s="197">
        <v>-0.25274044350132402</v>
      </c>
      <c r="C811" s="199"/>
      <c r="D811" s="201" t="s">
        <v>243</v>
      </c>
      <c r="E811" s="199"/>
      <c r="F811" s="68">
        <v>810</v>
      </c>
      <c r="G811" s="68">
        <v>7</v>
      </c>
    </row>
    <row r="812" spans="1:7" x14ac:dyDescent="0.25">
      <c r="A812" s="198">
        <v>811</v>
      </c>
      <c r="B812" s="197">
        <v>-0.25274097974082299</v>
      </c>
      <c r="C812" s="199"/>
      <c r="D812" s="201" t="s">
        <v>243</v>
      </c>
      <c r="E812" s="199"/>
      <c r="F812" s="68">
        <v>811</v>
      </c>
      <c r="G812" s="68">
        <v>22</v>
      </c>
    </row>
    <row r="813" spans="1:7" x14ac:dyDescent="0.25">
      <c r="A813" s="198">
        <v>812</v>
      </c>
      <c r="B813" s="197">
        <v>-0.25274122348717598</v>
      </c>
      <c r="C813" s="199"/>
      <c r="D813" s="201" t="s">
        <v>243</v>
      </c>
      <c r="E813" s="199"/>
      <c r="F813" s="68">
        <v>812</v>
      </c>
      <c r="G813" s="68">
        <v>10</v>
      </c>
    </row>
    <row r="814" spans="1:7" x14ac:dyDescent="0.25">
      <c r="A814" s="198">
        <v>813</v>
      </c>
      <c r="B814" s="197">
        <v>-0.247659063201423</v>
      </c>
      <c r="C814" s="199"/>
      <c r="D814" s="201" t="s">
        <v>243</v>
      </c>
      <c r="E814" s="199"/>
      <c r="F814" s="68">
        <v>813</v>
      </c>
      <c r="G814" s="68">
        <v>10</v>
      </c>
    </row>
    <row r="815" spans="1:7" x14ac:dyDescent="0.25">
      <c r="A815" s="198">
        <v>814</v>
      </c>
      <c r="B815" s="197">
        <v>-0.176848684510483</v>
      </c>
      <c r="C815" s="199"/>
      <c r="D815" s="201" t="s">
        <v>243</v>
      </c>
      <c r="E815" s="199"/>
      <c r="F815" s="68">
        <v>814</v>
      </c>
      <c r="G815" s="68">
        <v>17</v>
      </c>
    </row>
    <row r="816" spans="1:7" x14ac:dyDescent="0.25">
      <c r="A816" s="198">
        <v>815</v>
      </c>
      <c r="B816" s="197">
        <v>-0.169259100946789</v>
      </c>
      <c r="C816" s="199"/>
      <c r="D816" s="201" t="s">
        <v>243</v>
      </c>
      <c r="E816" s="199"/>
      <c r="F816" s="68">
        <v>815</v>
      </c>
      <c r="G816" s="68">
        <v>14</v>
      </c>
    </row>
    <row r="817" spans="1:7" x14ac:dyDescent="0.25">
      <c r="A817" s="198">
        <v>816</v>
      </c>
      <c r="B817" s="197">
        <v>-0.158632348439012</v>
      </c>
      <c r="C817" s="199"/>
      <c r="D817" s="201" t="s">
        <v>243</v>
      </c>
      <c r="E817" s="199"/>
      <c r="F817" s="68">
        <v>816</v>
      </c>
      <c r="G817" s="68">
        <v>12</v>
      </c>
    </row>
    <row r="818" spans="1:7" x14ac:dyDescent="0.25">
      <c r="A818" s="198">
        <v>817</v>
      </c>
      <c r="B818" s="197">
        <v>-0.15863238444070199</v>
      </c>
      <c r="C818" s="199"/>
      <c r="D818" s="201" t="s">
        <v>243</v>
      </c>
      <c r="E818" s="199"/>
      <c r="F818" s="68">
        <v>817</v>
      </c>
      <c r="G818" s="68">
        <v>4</v>
      </c>
    </row>
    <row r="819" spans="1:7" x14ac:dyDescent="0.25">
      <c r="A819" s="198">
        <v>818</v>
      </c>
      <c r="B819" s="197">
        <v>-0.15863251944725701</v>
      </c>
      <c r="C819" s="199"/>
      <c r="D819" s="201" t="s">
        <v>243</v>
      </c>
      <c r="E819" s="199"/>
      <c r="F819" s="68">
        <v>818</v>
      </c>
      <c r="G819" s="68">
        <v>15</v>
      </c>
    </row>
    <row r="820" spans="1:7" x14ac:dyDescent="0.25">
      <c r="A820" s="198">
        <v>819</v>
      </c>
      <c r="B820" s="197">
        <v>-7.1792430514507496E-2</v>
      </c>
      <c r="C820" s="199"/>
      <c r="D820" s="201" t="s">
        <v>243</v>
      </c>
      <c r="E820" s="199"/>
      <c r="F820" s="68">
        <v>819</v>
      </c>
      <c r="G820" s="68">
        <v>11</v>
      </c>
    </row>
    <row r="821" spans="1:7" x14ac:dyDescent="0.25">
      <c r="A821" s="198">
        <v>820</v>
      </c>
      <c r="B821" s="197">
        <v>-6.6710025712628601E-2</v>
      </c>
      <c r="C821" s="199"/>
      <c r="D821" s="201" t="s">
        <v>243</v>
      </c>
      <c r="E821" s="199"/>
      <c r="F821" s="68">
        <v>820</v>
      </c>
      <c r="G821" s="68">
        <v>13</v>
      </c>
    </row>
    <row r="822" spans="1:7" x14ac:dyDescent="0.25">
      <c r="A822" s="198">
        <v>821</v>
      </c>
      <c r="B822" s="197">
        <v>-5.8855374848777002E-2</v>
      </c>
      <c r="C822" s="199"/>
      <c r="D822" s="201" t="s">
        <v>243</v>
      </c>
      <c r="E822" s="199"/>
      <c r="F822" s="68">
        <v>821</v>
      </c>
      <c r="G822" s="68">
        <v>6</v>
      </c>
    </row>
    <row r="823" spans="1:7" x14ac:dyDescent="0.25">
      <c r="A823" s="198">
        <v>822</v>
      </c>
      <c r="B823" s="197">
        <v>-5.8855392115510399E-2</v>
      </c>
      <c r="C823" s="199"/>
      <c r="D823" s="201" t="s">
        <v>243</v>
      </c>
      <c r="E823" s="199"/>
      <c r="F823" s="68">
        <v>822</v>
      </c>
      <c r="G823" s="68">
        <v>15</v>
      </c>
    </row>
    <row r="824" spans="1:7" x14ac:dyDescent="0.25">
      <c r="A824" s="198">
        <v>823</v>
      </c>
      <c r="B824" s="197">
        <v>1.47080586394879E-2</v>
      </c>
      <c r="C824" s="199"/>
      <c r="D824" s="201" t="s">
        <v>243</v>
      </c>
      <c r="E824" s="199"/>
      <c r="F824" s="68">
        <v>823</v>
      </c>
      <c r="G824" s="68">
        <v>9</v>
      </c>
    </row>
    <row r="825" spans="1:7" x14ac:dyDescent="0.25">
      <c r="A825" s="198">
        <v>824</v>
      </c>
      <c r="B825" s="197">
        <v>2.8569229728020101E-2</v>
      </c>
      <c r="C825" s="199"/>
      <c r="D825" s="201" t="s">
        <v>243</v>
      </c>
      <c r="E825" s="199"/>
      <c r="F825" s="68">
        <v>824</v>
      </c>
      <c r="G825" s="68">
        <v>10</v>
      </c>
    </row>
    <row r="826" spans="1:7" x14ac:dyDescent="0.25">
      <c r="A826" s="198">
        <v>825</v>
      </c>
      <c r="B826" s="197">
        <v>3.8272049485718503E-2</v>
      </c>
      <c r="C826" s="199"/>
      <c r="D826" s="201" t="s">
        <v>243</v>
      </c>
      <c r="E826" s="199"/>
      <c r="F826" s="68">
        <v>825</v>
      </c>
      <c r="G826" s="68">
        <v>2</v>
      </c>
    </row>
    <row r="827" spans="1:7" x14ac:dyDescent="0.25">
      <c r="A827" s="198">
        <v>826</v>
      </c>
      <c r="B827" s="197">
        <v>4.2707618572391297E-2</v>
      </c>
      <c r="C827" s="199"/>
      <c r="D827" s="201" t="s">
        <v>243</v>
      </c>
      <c r="E827" s="199"/>
      <c r="F827" s="68">
        <v>826</v>
      </c>
      <c r="G827" s="68">
        <v>10</v>
      </c>
    </row>
    <row r="828" spans="1:7" x14ac:dyDescent="0.25">
      <c r="A828" s="198">
        <v>827</v>
      </c>
      <c r="B828" s="197">
        <v>4.2707617375117198E-2</v>
      </c>
      <c r="C828" s="199"/>
      <c r="D828" s="201" t="s">
        <v>243</v>
      </c>
      <c r="E828" s="199"/>
      <c r="F828" s="68">
        <v>827</v>
      </c>
      <c r="G828" s="68">
        <v>2</v>
      </c>
    </row>
    <row r="829" spans="1:7" x14ac:dyDescent="0.25">
      <c r="A829" s="198">
        <v>828</v>
      </c>
      <c r="B829" s="197">
        <v>3.7348562018676798E-2</v>
      </c>
      <c r="C829" s="199"/>
      <c r="D829" s="201" t="s">
        <v>243</v>
      </c>
      <c r="E829" s="199"/>
      <c r="F829" s="68">
        <v>828</v>
      </c>
      <c r="G829" s="68">
        <v>9</v>
      </c>
    </row>
    <row r="830" spans="1:7" x14ac:dyDescent="0.25">
      <c r="A830" s="198">
        <v>829</v>
      </c>
      <c r="B830" s="197">
        <v>-0.124569071438309</v>
      </c>
      <c r="C830" s="199"/>
      <c r="D830" s="201" t="s">
        <v>243</v>
      </c>
      <c r="E830" s="199"/>
      <c r="F830" s="68">
        <v>829</v>
      </c>
      <c r="G830" s="68">
        <v>17</v>
      </c>
    </row>
    <row r="831" spans="1:7" x14ac:dyDescent="0.25">
      <c r="A831" s="198">
        <v>830</v>
      </c>
      <c r="B831" s="197">
        <v>-8.8291309166344006E-2</v>
      </c>
      <c r="C831" s="199"/>
      <c r="D831" s="201" t="s">
        <v>243</v>
      </c>
      <c r="E831" s="199"/>
      <c r="F831" s="68">
        <v>830</v>
      </c>
      <c r="G831" s="68">
        <v>29</v>
      </c>
    </row>
    <row r="832" spans="1:7" x14ac:dyDescent="0.25">
      <c r="A832" s="198">
        <v>831</v>
      </c>
      <c r="B832" s="197">
        <v>-7.0935144697553701E-2</v>
      </c>
      <c r="C832" s="199"/>
      <c r="D832" s="201" t="s">
        <v>243</v>
      </c>
      <c r="E832" s="199"/>
      <c r="F832" s="68">
        <v>831</v>
      </c>
      <c r="G832" s="68">
        <v>19</v>
      </c>
    </row>
    <row r="833" spans="1:7" x14ac:dyDescent="0.25">
      <c r="A833" s="198">
        <v>832</v>
      </c>
      <c r="B833" s="197">
        <v>-7.0935176762342095E-2</v>
      </c>
      <c r="C833" s="199"/>
      <c r="D833" s="201" t="s">
        <v>243</v>
      </c>
      <c r="E833" s="199"/>
      <c r="F833" s="68">
        <v>832</v>
      </c>
      <c r="G833" s="68">
        <v>19</v>
      </c>
    </row>
    <row r="834" spans="1:7" x14ac:dyDescent="0.25">
      <c r="A834" s="198">
        <v>833</v>
      </c>
      <c r="B834" s="197">
        <v>-1.4394746613820701E-2</v>
      </c>
      <c r="C834" s="199"/>
      <c r="D834" s="201" t="s">
        <v>243</v>
      </c>
      <c r="E834" s="199"/>
      <c r="F834" s="68">
        <v>833</v>
      </c>
      <c r="G834" s="68">
        <v>12</v>
      </c>
    </row>
    <row r="835" spans="1:7" x14ac:dyDescent="0.25">
      <c r="A835" s="198">
        <v>834</v>
      </c>
      <c r="B835" s="197">
        <v>-1.43947473455811E-2</v>
      </c>
      <c r="C835" s="199"/>
      <c r="D835" s="201" t="s">
        <v>243</v>
      </c>
      <c r="E835" s="199"/>
      <c r="F835" s="68">
        <v>834</v>
      </c>
      <c r="G835" s="68">
        <v>11</v>
      </c>
    </row>
    <row r="836" spans="1:7" x14ac:dyDescent="0.25">
      <c r="A836" s="198">
        <v>835</v>
      </c>
      <c r="B836" s="197">
        <v>-2.3816696490380701E-3</v>
      </c>
      <c r="C836" s="199"/>
      <c r="D836" s="201" t="s">
        <v>243</v>
      </c>
      <c r="E836" s="199"/>
      <c r="F836" s="68">
        <v>835</v>
      </c>
      <c r="G836" s="68">
        <v>36</v>
      </c>
    </row>
    <row r="837" spans="1:7" x14ac:dyDescent="0.25">
      <c r="A837" s="198">
        <v>836</v>
      </c>
      <c r="B837" s="197">
        <v>4.54895221878339E-3</v>
      </c>
      <c r="C837" s="199"/>
      <c r="D837" s="201" t="s">
        <v>243</v>
      </c>
      <c r="E837" s="199"/>
      <c r="F837" s="68">
        <v>836</v>
      </c>
      <c r="G837" s="68">
        <v>16</v>
      </c>
    </row>
    <row r="838" spans="1:7" x14ac:dyDescent="0.25">
      <c r="A838" s="198">
        <v>837</v>
      </c>
      <c r="B838" s="197">
        <v>5.6658665634202597E-2</v>
      </c>
      <c r="C838" s="199"/>
      <c r="D838" s="201" t="s">
        <v>243</v>
      </c>
      <c r="E838" s="199"/>
      <c r="F838" s="68">
        <v>837</v>
      </c>
      <c r="G838" s="68">
        <v>7</v>
      </c>
    </row>
    <row r="839" spans="1:7" x14ac:dyDescent="0.25">
      <c r="A839" s="198">
        <v>838</v>
      </c>
      <c r="B839" s="197">
        <v>6.6361517233067893E-2</v>
      </c>
      <c r="C839" s="199"/>
      <c r="D839" s="201" t="s">
        <v>243</v>
      </c>
      <c r="E839" s="199"/>
      <c r="F839" s="68">
        <v>838</v>
      </c>
      <c r="G839" s="68">
        <v>12</v>
      </c>
    </row>
    <row r="840" spans="1:7" x14ac:dyDescent="0.25">
      <c r="A840" s="198">
        <v>839</v>
      </c>
      <c r="B840" s="197">
        <v>6.6361492211275797E-2</v>
      </c>
      <c r="C840" s="199"/>
      <c r="D840" s="201" t="s">
        <v>243</v>
      </c>
      <c r="E840" s="199"/>
      <c r="F840" s="68">
        <v>839</v>
      </c>
      <c r="G840" s="68">
        <v>17</v>
      </c>
    </row>
    <row r="841" spans="1:7" x14ac:dyDescent="0.25">
      <c r="A841" s="198">
        <v>840</v>
      </c>
      <c r="B841" s="197">
        <v>-0.112481340227675</v>
      </c>
      <c r="C841" s="199"/>
      <c r="D841" s="201" t="s">
        <v>243</v>
      </c>
      <c r="E841" s="199"/>
      <c r="F841" s="68">
        <v>840</v>
      </c>
      <c r="G841" s="68">
        <v>14</v>
      </c>
    </row>
    <row r="842" spans="1:7" x14ac:dyDescent="0.25">
      <c r="A842" s="198">
        <v>841</v>
      </c>
      <c r="B842" s="197">
        <v>-0.10878511324194801</v>
      </c>
      <c r="C842" s="199"/>
      <c r="D842" s="201" t="s">
        <v>243</v>
      </c>
      <c r="E842" s="199"/>
      <c r="F842" s="68">
        <v>841</v>
      </c>
      <c r="G842" s="68">
        <v>22</v>
      </c>
    </row>
    <row r="843" spans="1:7" x14ac:dyDescent="0.25">
      <c r="A843" s="198">
        <v>842</v>
      </c>
      <c r="B843" s="197">
        <v>-0.103240703034745</v>
      </c>
      <c r="C843" s="199"/>
      <c r="D843" s="201" t="s">
        <v>243</v>
      </c>
      <c r="E843" s="199"/>
      <c r="F843" s="68">
        <v>842</v>
      </c>
      <c r="G843" s="68">
        <v>19</v>
      </c>
    </row>
    <row r="844" spans="1:7" x14ac:dyDescent="0.25">
      <c r="A844" s="198">
        <v>843</v>
      </c>
      <c r="B844" s="197">
        <v>-0.103240772618377</v>
      </c>
      <c r="C844" s="199"/>
      <c r="D844" s="201" t="s">
        <v>243</v>
      </c>
      <c r="E844" s="199"/>
      <c r="F844" s="68">
        <v>843</v>
      </c>
      <c r="G844" s="68">
        <v>19</v>
      </c>
    </row>
    <row r="845" spans="1:7" x14ac:dyDescent="0.25">
      <c r="A845" s="198">
        <v>844</v>
      </c>
      <c r="B845" s="197">
        <v>-0.167575877173192</v>
      </c>
      <c r="C845" s="199"/>
      <c r="D845" s="201" t="s">
        <v>243</v>
      </c>
      <c r="E845" s="199"/>
      <c r="F845" s="68">
        <v>844</v>
      </c>
      <c r="G845" s="68">
        <v>15</v>
      </c>
    </row>
    <row r="846" spans="1:7" x14ac:dyDescent="0.25">
      <c r="A846" s="198">
        <v>845</v>
      </c>
      <c r="B846" s="197">
        <v>-0.16757590749692</v>
      </c>
      <c r="C846" s="199"/>
      <c r="D846" s="201" t="s">
        <v>243</v>
      </c>
      <c r="E846" s="199"/>
      <c r="F846" s="68">
        <v>845</v>
      </c>
      <c r="G846" s="68">
        <v>3</v>
      </c>
    </row>
    <row r="847" spans="1:7" x14ac:dyDescent="0.25">
      <c r="A847" s="198">
        <v>846</v>
      </c>
      <c r="B847" s="197">
        <v>-0.158335181676027</v>
      </c>
      <c r="C847" s="199"/>
      <c r="D847" s="201" t="s">
        <v>243</v>
      </c>
      <c r="E847" s="199"/>
      <c r="F847" s="68">
        <v>846</v>
      </c>
      <c r="G847" s="68">
        <v>11</v>
      </c>
    </row>
    <row r="848" spans="1:7" x14ac:dyDescent="0.25">
      <c r="A848" s="198">
        <v>847</v>
      </c>
      <c r="B848" s="197">
        <v>-0.132215143084666</v>
      </c>
      <c r="C848" s="199"/>
      <c r="D848" s="201" t="s">
        <v>243</v>
      </c>
      <c r="E848" s="199"/>
      <c r="F848" s="68">
        <v>847</v>
      </c>
      <c r="G848" s="68">
        <v>15</v>
      </c>
    </row>
    <row r="849" spans="1:7" x14ac:dyDescent="0.25">
      <c r="A849" s="198">
        <v>848</v>
      </c>
      <c r="B849" s="197">
        <v>-0.12324539218894601</v>
      </c>
      <c r="C849" s="199"/>
      <c r="D849" s="201" t="s">
        <v>243</v>
      </c>
      <c r="E849" s="199"/>
      <c r="F849" s="68">
        <v>848</v>
      </c>
      <c r="G849" s="68">
        <v>4</v>
      </c>
    </row>
    <row r="850" spans="1:7" x14ac:dyDescent="0.25">
      <c r="A850" s="198">
        <v>849</v>
      </c>
      <c r="B850" s="197">
        <v>-0.119087049504323</v>
      </c>
      <c r="C850" s="199"/>
      <c r="D850" s="201" t="s">
        <v>243</v>
      </c>
      <c r="E850" s="199"/>
      <c r="F850" s="68">
        <v>849</v>
      </c>
      <c r="G850" s="68">
        <v>7</v>
      </c>
    </row>
    <row r="851" spans="1:7" x14ac:dyDescent="0.25">
      <c r="A851" s="198">
        <v>850</v>
      </c>
      <c r="B851" s="197">
        <v>-5.5315971371464601E-2</v>
      </c>
      <c r="C851" s="199"/>
      <c r="D851" s="201" t="s">
        <v>243</v>
      </c>
      <c r="E851" s="199"/>
      <c r="F851" s="68">
        <v>850</v>
      </c>
      <c r="G851" s="68">
        <v>18</v>
      </c>
    </row>
    <row r="852" spans="1:7" x14ac:dyDescent="0.25">
      <c r="A852" s="198">
        <v>851</v>
      </c>
      <c r="B852" s="197">
        <v>-2.0206944938183299E-2</v>
      </c>
      <c r="C852" s="199"/>
      <c r="D852" s="201" t="s">
        <v>243</v>
      </c>
      <c r="E852" s="199"/>
      <c r="F852" s="68">
        <v>851</v>
      </c>
      <c r="G852" s="68">
        <v>8</v>
      </c>
    </row>
    <row r="853" spans="1:7" x14ac:dyDescent="0.25">
      <c r="A853" s="198">
        <v>852</v>
      </c>
      <c r="B853" s="197">
        <v>-1.7434688688914301E-2</v>
      </c>
      <c r="C853" s="199"/>
      <c r="D853" s="201" t="s">
        <v>243</v>
      </c>
      <c r="E853" s="199"/>
      <c r="F853" s="68">
        <v>852</v>
      </c>
      <c r="G853" s="68">
        <v>15</v>
      </c>
    </row>
    <row r="854" spans="1:7" x14ac:dyDescent="0.25">
      <c r="A854" s="198">
        <v>853</v>
      </c>
      <c r="B854" s="197">
        <v>-1.7434689178022399E-2</v>
      </c>
      <c r="C854" s="199"/>
      <c r="D854" s="201" t="s">
        <v>243</v>
      </c>
      <c r="E854" s="199"/>
      <c r="F854" s="68">
        <v>853</v>
      </c>
      <c r="G854" s="68">
        <v>5</v>
      </c>
    </row>
    <row r="855" spans="1:7" x14ac:dyDescent="0.25">
      <c r="A855" s="198">
        <v>854</v>
      </c>
      <c r="B855" s="197">
        <v>2.8810336579447502E-3</v>
      </c>
      <c r="C855" s="199"/>
      <c r="D855" s="201" t="s">
        <v>243</v>
      </c>
      <c r="E855" s="199"/>
      <c r="F855" s="68">
        <v>854</v>
      </c>
      <c r="G855" s="68">
        <v>18</v>
      </c>
    </row>
    <row r="856" spans="1:7" x14ac:dyDescent="0.25">
      <c r="A856" s="198">
        <v>855</v>
      </c>
      <c r="B856" s="197">
        <v>2.8810336421030802E-3</v>
      </c>
      <c r="C856" s="199"/>
      <c r="D856" s="201" t="s">
        <v>243</v>
      </c>
      <c r="E856" s="199"/>
      <c r="F856" s="68">
        <v>855</v>
      </c>
      <c r="G856" s="68">
        <v>6</v>
      </c>
    </row>
    <row r="857" spans="1:7" x14ac:dyDescent="0.25">
      <c r="A857" s="198">
        <v>856</v>
      </c>
      <c r="B857" s="197">
        <v>-9.6261854477460496E-2</v>
      </c>
      <c r="C857" s="199"/>
      <c r="D857" s="201" t="s">
        <v>243</v>
      </c>
      <c r="E857" s="199"/>
      <c r="F857" s="68">
        <v>856</v>
      </c>
      <c r="G857" s="68">
        <v>11</v>
      </c>
    </row>
    <row r="858" spans="1:7" x14ac:dyDescent="0.25">
      <c r="A858" s="198">
        <v>857</v>
      </c>
      <c r="B858" s="197">
        <v>2.3484952686074902E-2</v>
      </c>
      <c r="C858" s="199"/>
      <c r="D858" s="201" t="s">
        <v>243</v>
      </c>
      <c r="E858" s="199"/>
      <c r="F858" s="68">
        <v>857</v>
      </c>
      <c r="G858" s="68">
        <v>15</v>
      </c>
    </row>
    <row r="859" spans="1:7" x14ac:dyDescent="0.25">
      <c r="A859" s="198">
        <v>858</v>
      </c>
      <c r="B859" s="197">
        <v>2.7181282659310701E-2</v>
      </c>
      <c r="C859" s="199"/>
      <c r="D859" s="201" t="s">
        <v>243</v>
      </c>
      <c r="E859" s="199"/>
      <c r="F859" s="68">
        <v>858</v>
      </c>
      <c r="G859" s="68">
        <v>8</v>
      </c>
    </row>
    <row r="860" spans="1:7" x14ac:dyDescent="0.25">
      <c r="A860" s="198">
        <v>859</v>
      </c>
      <c r="B860" s="197">
        <v>3.1339650947711101E-2</v>
      </c>
      <c r="C860" s="199"/>
      <c r="D860" s="201" t="s">
        <v>243</v>
      </c>
      <c r="E860" s="199"/>
      <c r="F860" s="68">
        <v>859</v>
      </c>
      <c r="G860" s="68">
        <v>15</v>
      </c>
    </row>
    <row r="861" spans="1:7" x14ac:dyDescent="0.25">
      <c r="A861" s="198">
        <v>860</v>
      </c>
      <c r="B861" s="197">
        <v>3.4573937119665901E-2</v>
      </c>
      <c r="C861" s="199"/>
      <c r="D861" s="201" t="s">
        <v>243</v>
      </c>
      <c r="E861" s="199"/>
      <c r="F861" s="68">
        <v>860</v>
      </c>
      <c r="G861" s="68">
        <v>9</v>
      </c>
    </row>
    <row r="862" spans="1:7" x14ac:dyDescent="0.25">
      <c r="A862" s="198">
        <v>861</v>
      </c>
      <c r="B862" s="197">
        <v>4.1584171079287104E-3</v>
      </c>
      <c r="C862" s="199"/>
      <c r="D862" s="201" t="s">
        <v>243</v>
      </c>
      <c r="E862" s="199"/>
      <c r="F862" s="68">
        <v>861</v>
      </c>
      <c r="G862" s="68">
        <v>7</v>
      </c>
    </row>
    <row r="863" spans="1:7" x14ac:dyDescent="0.25">
      <c r="A863" s="198">
        <v>862</v>
      </c>
      <c r="B863" s="197">
        <v>4.1584170308413097E-3</v>
      </c>
      <c r="C863" s="199"/>
      <c r="D863" s="201" t="s">
        <v>243</v>
      </c>
      <c r="E863" s="199"/>
      <c r="F863" s="68">
        <v>862</v>
      </c>
      <c r="G863" s="68">
        <v>14</v>
      </c>
    </row>
    <row r="864" spans="1:7" x14ac:dyDescent="0.25">
      <c r="A864" s="198">
        <v>863</v>
      </c>
      <c r="B864" s="197">
        <v>1.20132045259706E-2</v>
      </c>
      <c r="C864" s="199"/>
      <c r="D864" s="201" t="s">
        <v>243</v>
      </c>
      <c r="E864" s="199"/>
      <c r="F864" s="68">
        <v>863</v>
      </c>
      <c r="G864" s="68">
        <v>5</v>
      </c>
    </row>
    <row r="865" spans="1:7" x14ac:dyDescent="0.25">
      <c r="A865" s="198">
        <v>864</v>
      </c>
      <c r="B865" s="197">
        <v>9.7030097004774107E-3</v>
      </c>
      <c r="C865" s="199"/>
      <c r="D865" s="201" t="s">
        <v>243</v>
      </c>
      <c r="E865" s="199"/>
      <c r="F865" s="68">
        <v>864</v>
      </c>
      <c r="G865" s="68">
        <v>16</v>
      </c>
    </row>
    <row r="866" spans="1:7" x14ac:dyDescent="0.25">
      <c r="A866" s="198">
        <v>865</v>
      </c>
      <c r="B866" s="197">
        <v>1.8409842211345701E-2</v>
      </c>
      <c r="C866" s="199"/>
      <c r="D866" s="201" t="s">
        <v>243</v>
      </c>
      <c r="E866" s="199"/>
      <c r="F866" s="68">
        <v>865</v>
      </c>
      <c r="G866" s="68">
        <v>14</v>
      </c>
    </row>
    <row r="867" spans="1:7" x14ac:dyDescent="0.25">
      <c r="A867" s="198">
        <v>866</v>
      </c>
      <c r="B867" s="197">
        <v>2.2549786758606201E-2</v>
      </c>
      <c r="C867" s="199"/>
      <c r="D867" s="201" t="s">
        <v>243</v>
      </c>
      <c r="E867" s="199"/>
      <c r="F867" s="68">
        <v>866</v>
      </c>
      <c r="G867" s="68">
        <v>36</v>
      </c>
    </row>
    <row r="868" spans="1:7" x14ac:dyDescent="0.25">
      <c r="A868" s="198">
        <v>867</v>
      </c>
      <c r="B868" s="197">
        <v>4.1414578331336299E-2</v>
      </c>
      <c r="C868" s="199"/>
      <c r="D868" s="201" t="s">
        <v>243</v>
      </c>
      <c r="E868" s="199"/>
      <c r="F868" s="68">
        <v>867</v>
      </c>
      <c r="G868" s="68">
        <v>16</v>
      </c>
    </row>
    <row r="869" spans="1:7" x14ac:dyDescent="0.25">
      <c r="A869" s="198">
        <v>868</v>
      </c>
      <c r="B869" s="197">
        <v>5.3289083469595599E-2</v>
      </c>
      <c r="C869" s="199"/>
      <c r="D869" s="201" t="s">
        <v>243</v>
      </c>
      <c r="E869" s="199"/>
      <c r="F869" s="68">
        <v>868</v>
      </c>
      <c r="G869" s="68">
        <v>12</v>
      </c>
    </row>
    <row r="870" spans="1:7" x14ac:dyDescent="0.25">
      <c r="A870" s="198">
        <v>869</v>
      </c>
      <c r="B870" s="197">
        <v>5.3289071253731703E-2</v>
      </c>
      <c r="C870" s="199"/>
      <c r="D870" s="201" t="s">
        <v>243</v>
      </c>
      <c r="E870" s="199"/>
      <c r="F870" s="68">
        <v>869</v>
      </c>
      <c r="G870" s="68">
        <v>13</v>
      </c>
    </row>
    <row r="871" spans="1:7" x14ac:dyDescent="0.25">
      <c r="A871" s="198">
        <v>870</v>
      </c>
      <c r="B871" s="197">
        <v>5.3289063736281103E-2</v>
      </c>
      <c r="C871" s="199"/>
      <c r="D871" s="201" t="s">
        <v>243</v>
      </c>
      <c r="E871" s="199"/>
      <c r="F871" s="68">
        <v>870</v>
      </c>
      <c r="G871" s="68">
        <v>8</v>
      </c>
    </row>
    <row r="872" spans="1:7" x14ac:dyDescent="0.25">
      <c r="A872" s="198">
        <v>871</v>
      </c>
      <c r="B872" s="197">
        <v>5.3289057158514501E-2</v>
      </c>
      <c r="C872" s="199"/>
      <c r="D872" s="201" t="s">
        <v>243</v>
      </c>
      <c r="E872" s="199"/>
      <c r="F872" s="68">
        <v>871</v>
      </c>
      <c r="G872" s="68">
        <v>7</v>
      </c>
    </row>
    <row r="873" spans="1:7" x14ac:dyDescent="0.25">
      <c r="A873" s="198">
        <v>872</v>
      </c>
      <c r="B873" s="197">
        <v>5.3289051520430702E-2</v>
      </c>
      <c r="C873" s="199"/>
      <c r="D873" s="201" t="s">
        <v>243</v>
      </c>
      <c r="E873" s="199"/>
      <c r="F873" s="68">
        <v>872</v>
      </c>
      <c r="G873" s="68">
        <v>6</v>
      </c>
    </row>
    <row r="874" spans="1:7" x14ac:dyDescent="0.25">
      <c r="A874" s="198">
        <v>873</v>
      </c>
      <c r="B874" s="197">
        <v>5.3289042123628401E-2</v>
      </c>
      <c r="C874" s="199"/>
      <c r="D874" s="201" t="s">
        <v>243</v>
      </c>
      <c r="E874" s="199"/>
      <c r="F874" s="68">
        <v>873</v>
      </c>
      <c r="G874" s="68">
        <v>10</v>
      </c>
    </row>
    <row r="875" spans="1:7" x14ac:dyDescent="0.25">
      <c r="A875" s="198">
        <v>874</v>
      </c>
      <c r="B875" s="197">
        <v>6.2067933071906202E-2</v>
      </c>
      <c r="C875" s="199"/>
      <c r="D875" s="201" t="s">
        <v>243</v>
      </c>
      <c r="E875" s="199"/>
      <c r="F875" s="68">
        <v>874</v>
      </c>
      <c r="G875" s="68">
        <v>7</v>
      </c>
    </row>
    <row r="876" spans="1:7" x14ac:dyDescent="0.25">
      <c r="A876" s="198">
        <v>875</v>
      </c>
      <c r="B876" s="197">
        <v>6.2067916387910399E-2</v>
      </c>
      <c r="C876" s="199"/>
      <c r="D876" s="201" t="s">
        <v>243</v>
      </c>
      <c r="E876" s="199"/>
      <c r="F876" s="68">
        <v>875</v>
      </c>
      <c r="G876" s="68">
        <v>13</v>
      </c>
    </row>
    <row r="877" spans="1:7" x14ac:dyDescent="0.25">
      <c r="A877" s="198">
        <v>876</v>
      </c>
      <c r="B877" s="197">
        <v>9.5850169160284604E-2</v>
      </c>
      <c r="C877" s="199"/>
      <c r="D877" s="201" t="s">
        <v>243</v>
      </c>
      <c r="E877" s="199"/>
      <c r="F877" s="68">
        <v>876</v>
      </c>
      <c r="G877" s="68">
        <v>37</v>
      </c>
    </row>
    <row r="878" spans="1:7" x14ac:dyDescent="0.25">
      <c r="A878" s="198">
        <v>877</v>
      </c>
      <c r="B878" s="197">
        <v>9.5850131486549695E-2</v>
      </c>
      <c r="C878" s="199"/>
      <c r="D878" s="201" t="s">
        <v>243</v>
      </c>
      <c r="E878" s="199"/>
      <c r="F878" s="68">
        <v>877</v>
      </c>
      <c r="G878" s="68">
        <v>12</v>
      </c>
    </row>
    <row r="879" spans="1:7" x14ac:dyDescent="0.25">
      <c r="A879" s="198">
        <v>878</v>
      </c>
      <c r="B879" s="197">
        <v>-1.93565998286922E-2</v>
      </c>
      <c r="C879" s="199"/>
      <c r="D879" s="201" t="s">
        <v>243</v>
      </c>
      <c r="E879" s="199"/>
      <c r="F879" s="68">
        <v>878</v>
      </c>
      <c r="G879" s="68">
        <v>21</v>
      </c>
    </row>
    <row r="880" spans="1:7" x14ac:dyDescent="0.25">
      <c r="A880" s="198">
        <v>879</v>
      </c>
      <c r="B880" s="197">
        <v>-1.9356601519011699E-2</v>
      </c>
      <c r="C880" s="199"/>
      <c r="D880" s="201" t="s">
        <v>243</v>
      </c>
      <c r="E880" s="199"/>
      <c r="F880" s="68">
        <v>879</v>
      </c>
      <c r="G880" s="68">
        <v>14</v>
      </c>
    </row>
    <row r="881" spans="1:7" x14ac:dyDescent="0.25">
      <c r="A881" s="198">
        <v>880</v>
      </c>
      <c r="B881" s="197">
        <v>-5.0331685047605296E-3</v>
      </c>
      <c r="C881" s="199"/>
      <c r="D881" s="201" t="s">
        <v>243</v>
      </c>
      <c r="E881" s="199"/>
      <c r="F881" s="68">
        <v>880</v>
      </c>
      <c r="G881" s="68">
        <v>10</v>
      </c>
    </row>
    <row r="882" spans="1:7" x14ac:dyDescent="0.25">
      <c r="A882" s="198">
        <v>881</v>
      </c>
      <c r="B882" s="197">
        <v>-5.0331685370335697E-3</v>
      </c>
      <c r="C882" s="199"/>
      <c r="D882" s="201" t="s">
        <v>243</v>
      </c>
      <c r="E882" s="199"/>
      <c r="F882" s="68">
        <v>881</v>
      </c>
      <c r="G882" s="68">
        <v>4</v>
      </c>
    </row>
    <row r="883" spans="1:7" x14ac:dyDescent="0.25">
      <c r="A883" s="198">
        <v>882</v>
      </c>
      <c r="B883" s="197">
        <v>-5.03316860964792E-3</v>
      </c>
      <c r="C883" s="199"/>
      <c r="D883" s="201" t="s">
        <v>243</v>
      </c>
      <c r="E883" s="199"/>
      <c r="F883" s="68">
        <v>882</v>
      </c>
      <c r="G883" s="68">
        <v>9</v>
      </c>
    </row>
    <row r="884" spans="1:7" x14ac:dyDescent="0.25">
      <c r="A884" s="198">
        <v>883</v>
      </c>
      <c r="B884" s="197">
        <v>0.12910106549533601</v>
      </c>
      <c r="C884" s="199"/>
      <c r="D884" s="201" t="s">
        <v>243</v>
      </c>
      <c r="E884" s="199"/>
      <c r="F884" s="68">
        <v>883</v>
      </c>
      <c r="G884" s="68">
        <v>4</v>
      </c>
    </row>
    <row r="885" spans="1:7" x14ac:dyDescent="0.25">
      <c r="A885" s="198">
        <v>884</v>
      </c>
      <c r="B885" s="197">
        <v>0.13603173642635899</v>
      </c>
      <c r="C885" s="199"/>
      <c r="D885" s="201" t="s">
        <v>243</v>
      </c>
      <c r="E885" s="199"/>
      <c r="F885" s="68">
        <v>884</v>
      </c>
      <c r="G885" s="68">
        <v>32</v>
      </c>
    </row>
    <row r="886" spans="1:7" x14ac:dyDescent="0.25">
      <c r="A886" s="198">
        <v>885</v>
      </c>
      <c r="B886" s="197">
        <v>0.14943124931201901</v>
      </c>
      <c r="C886" s="199"/>
      <c r="D886" s="201" t="s">
        <v>243</v>
      </c>
      <c r="E886" s="199"/>
      <c r="F886" s="68">
        <v>885</v>
      </c>
      <c r="G886" s="68">
        <v>21</v>
      </c>
    </row>
    <row r="887" spans="1:7" x14ac:dyDescent="0.25">
      <c r="A887" s="198">
        <v>886</v>
      </c>
      <c r="B887" s="197">
        <v>0.18425917654145199</v>
      </c>
      <c r="C887" s="199"/>
      <c r="D887" s="201" t="s">
        <v>243</v>
      </c>
      <c r="E887" s="199"/>
      <c r="F887" s="68">
        <v>886</v>
      </c>
      <c r="G887" s="68">
        <v>9</v>
      </c>
    </row>
    <row r="888" spans="1:7" x14ac:dyDescent="0.25">
      <c r="A888" s="198">
        <v>887</v>
      </c>
      <c r="B888" s="197">
        <v>0.19303796142525301</v>
      </c>
      <c r="C888" s="199"/>
      <c r="D888" s="201" t="s">
        <v>243</v>
      </c>
      <c r="E888" s="199"/>
      <c r="F888" s="68">
        <v>887</v>
      </c>
      <c r="G888" s="68">
        <v>22</v>
      </c>
    </row>
    <row r="889" spans="1:7" x14ac:dyDescent="0.25">
      <c r="A889" s="198">
        <v>888</v>
      </c>
      <c r="B889" s="197">
        <v>0.19303778391836099</v>
      </c>
      <c r="C889" s="199"/>
      <c r="D889" s="201" t="s">
        <v>243</v>
      </c>
      <c r="E889" s="199"/>
      <c r="F889" s="68">
        <v>888</v>
      </c>
      <c r="G889" s="68">
        <v>13</v>
      </c>
    </row>
    <row r="890" spans="1:7" x14ac:dyDescent="0.25">
      <c r="A890" s="198">
        <v>889</v>
      </c>
      <c r="B890" s="197">
        <v>0.19303744256032901</v>
      </c>
      <c r="C890" s="199"/>
      <c r="D890" s="201" t="s">
        <v>243</v>
      </c>
      <c r="E890" s="199"/>
      <c r="F890" s="68">
        <v>889</v>
      </c>
      <c r="G890" s="68">
        <v>25</v>
      </c>
    </row>
    <row r="891" spans="1:7" x14ac:dyDescent="0.25">
      <c r="A891" s="198">
        <v>890</v>
      </c>
      <c r="B891" s="197">
        <v>0.193037292363367</v>
      </c>
      <c r="C891" s="199"/>
      <c r="D891" s="201" t="s">
        <v>243</v>
      </c>
      <c r="E891" s="199"/>
      <c r="F891" s="68">
        <v>890</v>
      </c>
      <c r="G891" s="68">
        <v>11</v>
      </c>
    </row>
    <row r="892" spans="1:7" x14ac:dyDescent="0.25">
      <c r="A892" s="198">
        <v>891</v>
      </c>
      <c r="B892" s="197">
        <v>0.197472918107825</v>
      </c>
      <c r="C892" s="199"/>
      <c r="D892" s="201" t="s">
        <v>243</v>
      </c>
      <c r="E892" s="199"/>
      <c r="F892" s="68">
        <v>891</v>
      </c>
      <c r="G892" s="68">
        <v>7</v>
      </c>
    </row>
    <row r="893" spans="1:7" x14ac:dyDescent="0.25">
      <c r="A893" s="198">
        <v>892</v>
      </c>
      <c r="B893" s="197">
        <v>0.197472631450234</v>
      </c>
      <c r="C893" s="199"/>
      <c r="D893" s="201" t="s">
        <v>243</v>
      </c>
      <c r="E893" s="199"/>
      <c r="F893" s="68">
        <v>892</v>
      </c>
      <c r="G893" s="68">
        <v>20</v>
      </c>
    </row>
    <row r="894" spans="1:7" x14ac:dyDescent="0.25">
      <c r="A894" s="198">
        <v>893</v>
      </c>
      <c r="B894" s="197">
        <v>0.197472502454725</v>
      </c>
      <c r="C894" s="199"/>
      <c r="D894" s="201" t="s">
        <v>243</v>
      </c>
      <c r="E894" s="199"/>
      <c r="F894" s="68">
        <v>893</v>
      </c>
      <c r="G894" s="68">
        <v>9</v>
      </c>
    </row>
    <row r="895" spans="1:7" x14ac:dyDescent="0.25">
      <c r="A895" s="198">
        <v>894</v>
      </c>
      <c r="B895" s="197">
        <v>0.214568160050742</v>
      </c>
      <c r="C895" s="199"/>
      <c r="D895" s="201" t="s">
        <v>243</v>
      </c>
      <c r="E895" s="199"/>
      <c r="F895" s="68">
        <v>894</v>
      </c>
      <c r="G895" s="68">
        <v>19</v>
      </c>
    </row>
    <row r="896" spans="1:7" x14ac:dyDescent="0.25">
      <c r="A896" s="198">
        <v>895</v>
      </c>
      <c r="B896" s="197">
        <v>0.214568108685081</v>
      </c>
      <c r="C896" s="199"/>
      <c r="D896" s="201" t="s">
        <v>243</v>
      </c>
      <c r="E896" s="199"/>
      <c r="F896" s="68">
        <v>895</v>
      </c>
      <c r="G896" s="68">
        <v>3</v>
      </c>
    </row>
    <row r="897" spans="1:7" x14ac:dyDescent="0.25">
      <c r="A897" s="198">
        <v>896</v>
      </c>
      <c r="B897" s="197">
        <v>0.221498808739018</v>
      </c>
      <c r="C897" s="199"/>
      <c r="D897" s="201" t="s">
        <v>243</v>
      </c>
      <c r="E897" s="199"/>
      <c r="F897" s="68">
        <v>896</v>
      </c>
      <c r="G897" s="68">
        <v>5</v>
      </c>
    </row>
    <row r="898" spans="1:7" x14ac:dyDescent="0.25">
      <c r="A898" s="198">
        <v>897</v>
      </c>
      <c r="B898" s="197">
        <v>0.221498717077829</v>
      </c>
      <c r="C898" s="199"/>
      <c r="D898" s="201" t="s">
        <v>243</v>
      </c>
      <c r="E898" s="199"/>
      <c r="F898" s="68">
        <v>897</v>
      </c>
      <c r="G898" s="68">
        <v>5</v>
      </c>
    </row>
    <row r="899" spans="1:7" x14ac:dyDescent="0.25">
      <c r="A899" s="198">
        <v>898</v>
      </c>
      <c r="B899" s="197">
        <v>0.22149829543782201</v>
      </c>
      <c r="C899" s="199"/>
      <c r="D899" s="201" t="s">
        <v>243</v>
      </c>
      <c r="E899" s="199"/>
      <c r="F899" s="68">
        <v>898</v>
      </c>
      <c r="G899" s="68">
        <v>23</v>
      </c>
    </row>
    <row r="900" spans="1:7" x14ac:dyDescent="0.25">
      <c r="A900" s="198">
        <v>899</v>
      </c>
      <c r="B900" s="197">
        <v>0.22149811211682999</v>
      </c>
      <c r="C900" s="199"/>
      <c r="D900" s="201" t="s">
        <v>243</v>
      </c>
      <c r="E900" s="199"/>
      <c r="F900" s="68">
        <v>899</v>
      </c>
      <c r="G900" s="68">
        <v>10</v>
      </c>
    </row>
    <row r="901" spans="1:7" x14ac:dyDescent="0.25">
      <c r="A901" s="198">
        <v>900</v>
      </c>
      <c r="B901" s="197">
        <v>0.12131891621542901</v>
      </c>
      <c r="C901" s="199"/>
      <c r="D901" s="201" t="s">
        <v>243</v>
      </c>
      <c r="E901" s="199"/>
      <c r="F901" s="68">
        <v>900</v>
      </c>
      <c r="G901" s="68">
        <v>21</v>
      </c>
    </row>
    <row r="902" spans="1:7" x14ac:dyDescent="0.25">
      <c r="A902" s="198">
        <v>901</v>
      </c>
      <c r="B902" s="197">
        <v>0.13194600402316101</v>
      </c>
      <c r="C902" s="199"/>
      <c r="D902" s="201" t="s">
        <v>243</v>
      </c>
      <c r="E902" s="199"/>
      <c r="F902" s="68">
        <v>901</v>
      </c>
      <c r="G902" s="68">
        <v>11</v>
      </c>
    </row>
    <row r="903" spans="1:7" x14ac:dyDescent="0.25">
      <c r="A903" s="198">
        <v>902</v>
      </c>
      <c r="B903" s="197">
        <v>0.13194591849690801</v>
      </c>
      <c r="C903" s="199"/>
      <c r="D903" s="201" t="s">
        <v>243</v>
      </c>
      <c r="E903" s="199"/>
      <c r="F903" s="68">
        <v>902</v>
      </c>
      <c r="G903" s="68">
        <v>14</v>
      </c>
    </row>
    <row r="904" spans="1:7" x14ac:dyDescent="0.25">
      <c r="A904" s="198">
        <v>903</v>
      </c>
      <c r="B904" s="197">
        <v>0.15037240356902101</v>
      </c>
      <c r="C904" s="199"/>
      <c r="D904" s="201" t="s">
        <v>243</v>
      </c>
      <c r="E904" s="199"/>
      <c r="F904" s="68">
        <v>903</v>
      </c>
      <c r="G904" s="68">
        <v>7</v>
      </c>
    </row>
    <row r="905" spans="1:7" x14ac:dyDescent="0.25">
      <c r="A905" s="198">
        <v>904</v>
      </c>
      <c r="B905" s="197">
        <v>0.150372355327204</v>
      </c>
      <c r="C905" s="199"/>
      <c r="D905" s="201" t="s">
        <v>243</v>
      </c>
      <c r="E905" s="199"/>
      <c r="F905" s="68">
        <v>904</v>
      </c>
      <c r="G905" s="68">
        <v>6</v>
      </c>
    </row>
    <row r="906" spans="1:7" x14ac:dyDescent="0.25">
      <c r="A906" s="198">
        <v>905</v>
      </c>
      <c r="B906" s="197">
        <v>0.15037226688399399</v>
      </c>
      <c r="C906" s="199"/>
      <c r="D906" s="201" t="s">
        <v>243</v>
      </c>
      <c r="E906" s="199"/>
      <c r="F906" s="68">
        <v>905</v>
      </c>
      <c r="G906" s="68">
        <v>11</v>
      </c>
    </row>
    <row r="907" spans="1:7" x14ac:dyDescent="0.25">
      <c r="A907" s="198">
        <v>906</v>
      </c>
      <c r="B907" s="197">
        <v>8.2692974752481795E-3</v>
      </c>
      <c r="C907" s="199"/>
      <c r="D907" s="201" t="s">
        <v>243</v>
      </c>
      <c r="E907" s="199"/>
      <c r="F907" s="68">
        <v>906</v>
      </c>
      <c r="G907" s="68">
        <v>17</v>
      </c>
    </row>
    <row r="908" spans="1:7" x14ac:dyDescent="0.25">
      <c r="A908" s="198">
        <v>907</v>
      </c>
      <c r="B908" s="197">
        <v>2.2759149524165499E-2</v>
      </c>
      <c r="C908" s="199"/>
      <c r="D908" s="201" t="s">
        <v>243</v>
      </c>
      <c r="E908" s="199"/>
      <c r="F908" s="68">
        <v>907</v>
      </c>
      <c r="G908" s="68">
        <v>8</v>
      </c>
    </row>
    <row r="909" spans="1:7" x14ac:dyDescent="0.25">
      <c r="A909" s="198">
        <v>908</v>
      </c>
      <c r="B909" s="197">
        <v>3.0151926110108699E-2</v>
      </c>
      <c r="C909" s="199"/>
      <c r="D909" s="201" t="s">
        <v>243</v>
      </c>
      <c r="E909" s="199"/>
      <c r="F909" s="68">
        <v>908</v>
      </c>
      <c r="G909" s="68">
        <v>18</v>
      </c>
    </row>
    <row r="910" spans="1:7" x14ac:dyDescent="0.25">
      <c r="A910" s="198">
        <v>909</v>
      </c>
      <c r="B910" s="197">
        <v>4.1241092551254403E-2</v>
      </c>
      <c r="C910" s="199"/>
      <c r="D910" s="201" t="s">
        <v>243</v>
      </c>
      <c r="E910" s="199"/>
      <c r="F910" s="68">
        <v>909</v>
      </c>
      <c r="G910" s="68">
        <v>8</v>
      </c>
    </row>
    <row r="911" spans="1:7" x14ac:dyDescent="0.25">
      <c r="A911" s="198">
        <v>910</v>
      </c>
      <c r="B911" s="197">
        <v>4.1241080841502201E-2</v>
      </c>
      <c r="C911" s="199"/>
      <c r="D911" s="201" t="s">
        <v>243</v>
      </c>
      <c r="E911" s="199"/>
      <c r="F911" s="68">
        <v>910</v>
      </c>
      <c r="G911" s="68">
        <v>21</v>
      </c>
    </row>
    <row r="912" spans="1:7" x14ac:dyDescent="0.25">
      <c r="A912" s="198">
        <v>911</v>
      </c>
      <c r="B912" s="197">
        <v>4.1241066901334E-2</v>
      </c>
      <c r="C912" s="199"/>
      <c r="D912" s="201" t="s">
        <v>243</v>
      </c>
      <c r="E912" s="199"/>
      <c r="F912" s="68">
        <v>911</v>
      </c>
      <c r="G912" s="68">
        <v>25</v>
      </c>
    </row>
    <row r="913" spans="1:7" x14ac:dyDescent="0.25">
      <c r="A913" s="198">
        <v>912</v>
      </c>
      <c r="B913" s="197">
        <v>5.6990611316350401E-2</v>
      </c>
      <c r="C913" s="199"/>
      <c r="D913" s="201" t="s">
        <v>243</v>
      </c>
      <c r="E913" s="199"/>
      <c r="F913" s="68">
        <v>912</v>
      </c>
      <c r="G913" s="68">
        <v>24</v>
      </c>
    </row>
    <row r="914" spans="1:7" x14ac:dyDescent="0.25">
      <c r="A914" s="198">
        <v>913</v>
      </c>
      <c r="B914" s="197">
        <v>5.6990601615951098E-2</v>
      </c>
      <c r="C914" s="199"/>
      <c r="D914" s="201" t="s">
        <v>243</v>
      </c>
      <c r="E914" s="199"/>
      <c r="F914" s="68">
        <v>913</v>
      </c>
      <c r="G914" s="68">
        <v>9</v>
      </c>
    </row>
    <row r="915" spans="1:7" x14ac:dyDescent="0.25">
      <c r="A915" s="198">
        <v>914</v>
      </c>
      <c r="B915" s="197">
        <v>5.69905800595258E-2</v>
      </c>
      <c r="C915" s="199"/>
      <c r="D915" s="201" t="s">
        <v>243</v>
      </c>
      <c r="E915" s="199"/>
      <c r="F915" s="68">
        <v>914</v>
      </c>
      <c r="G915" s="68">
        <v>20</v>
      </c>
    </row>
    <row r="916" spans="1:7" x14ac:dyDescent="0.25">
      <c r="A916" s="198">
        <v>915</v>
      </c>
      <c r="B916" s="197">
        <v>6.2812391283229102E-2</v>
      </c>
      <c r="C916" s="199"/>
      <c r="D916" s="201" t="s">
        <v>243</v>
      </c>
      <c r="E916" s="199"/>
      <c r="F916" s="68">
        <v>915</v>
      </c>
      <c r="G916" s="68">
        <v>25</v>
      </c>
    </row>
    <row r="917" spans="1:7" x14ac:dyDescent="0.25">
      <c r="A917" s="198">
        <v>916</v>
      </c>
      <c r="B917" s="197">
        <v>6.2812376817002094E-2</v>
      </c>
      <c r="C917" s="199"/>
      <c r="D917" s="201" t="s">
        <v>243</v>
      </c>
      <c r="E917" s="199"/>
      <c r="F917" s="68">
        <v>916</v>
      </c>
      <c r="G917" s="68">
        <v>11</v>
      </c>
    </row>
    <row r="918" spans="1:7" x14ac:dyDescent="0.25">
      <c r="A918" s="198">
        <v>917</v>
      </c>
      <c r="B918" s="197">
        <v>6.2812351829906299E-2</v>
      </c>
      <c r="C918" s="199"/>
      <c r="D918" s="201" t="s">
        <v>243</v>
      </c>
      <c r="E918" s="199"/>
      <c r="F918" s="68">
        <v>917</v>
      </c>
      <c r="G918" s="68">
        <v>19</v>
      </c>
    </row>
    <row r="919" spans="1:7" x14ac:dyDescent="0.25">
      <c r="A919" s="198">
        <v>918</v>
      </c>
      <c r="B919" s="197">
        <v>7.2053316518589303E-2</v>
      </c>
      <c r="C919" s="199"/>
      <c r="D919" s="201" t="s">
        <v>243</v>
      </c>
      <c r="E919" s="199"/>
      <c r="F919" s="68">
        <v>918</v>
      </c>
      <c r="G919" s="68">
        <v>27</v>
      </c>
    </row>
    <row r="920" spans="1:7" x14ac:dyDescent="0.25">
      <c r="A920" s="198">
        <v>919</v>
      </c>
      <c r="B920" s="197">
        <v>7.2053304319526001E-2</v>
      </c>
      <c r="C920" s="199"/>
      <c r="D920" s="201" t="s">
        <v>243</v>
      </c>
      <c r="E920" s="199"/>
      <c r="F920" s="68">
        <v>919</v>
      </c>
      <c r="G920" s="68">
        <v>7</v>
      </c>
    </row>
    <row r="921" spans="1:7" x14ac:dyDescent="0.25">
      <c r="A921" s="198">
        <v>920</v>
      </c>
      <c r="B921" s="197">
        <v>2.75368897725645E-2</v>
      </c>
      <c r="C921" s="199"/>
      <c r="D921" s="201" t="s">
        <v>243</v>
      </c>
      <c r="E921" s="199"/>
      <c r="F921" s="68">
        <v>920</v>
      </c>
      <c r="G921" s="68">
        <v>13</v>
      </c>
    </row>
    <row r="922" spans="1:7" x14ac:dyDescent="0.25">
      <c r="A922" s="198">
        <v>921</v>
      </c>
      <c r="B922" s="197">
        <v>2.7536888296789599E-2</v>
      </c>
      <c r="C922" s="199"/>
      <c r="D922" s="201" t="s">
        <v>243</v>
      </c>
      <c r="E922" s="199"/>
      <c r="F922" s="68">
        <v>921</v>
      </c>
      <c r="G922" s="68">
        <v>6</v>
      </c>
    </row>
    <row r="923" spans="1:7" x14ac:dyDescent="0.25">
      <c r="A923" s="198">
        <v>922</v>
      </c>
      <c r="B923" s="197">
        <v>2.7536884853315499E-2</v>
      </c>
      <c r="C923" s="199"/>
      <c r="D923" s="201" t="s">
        <v>243</v>
      </c>
      <c r="E923" s="199"/>
      <c r="F923" s="68">
        <v>922</v>
      </c>
      <c r="G923" s="68">
        <v>14</v>
      </c>
    </row>
    <row r="924" spans="1:7" x14ac:dyDescent="0.25">
      <c r="A924" s="198">
        <v>923</v>
      </c>
      <c r="B924" s="197">
        <v>5.2206796246582497E-2</v>
      </c>
      <c r="C924" s="199"/>
      <c r="D924" s="201" t="s">
        <v>243</v>
      </c>
      <c r="E924" s="199"/>
      <c r="F924" s="68">
        <v>923</v>
      </c>
      <c r="G924" s="68">
        <v>13</v>
      </c>
    </row>
    <row r="925" spans="1:7" x14ac:dyDescent="0.25">
      <c r="A925" s="198">
        <v>924</v>
      </c>
      <c r="B925" s="197">
        <v>5.4517086606890197E-2</v>
      </c>
      <c r="C925" s="199"/>
      <c r="D925" s="201" t="s">
        <v>243</v>
      </c>
      <c r="E925" s="199"/>
      <c r="F925" s="68">
        <v>924</v>
      </c>
      <c r="G925" s="68">
        <v>2</v>
      </c>
    </row>
    <row r="926" spans="1:7" x14ac:dyDescent="0.25">
      <c r="A926" s="198">
        <v>925</v>
      </c>
      <c r="B926" s="197">
        <v>9.4943790841556394E-2</v>
      </c>
      <c r="C926" s="199"/>
      <c r="D926" s="201" t="s">
        <v>243</v>
      </c>
      <c r="E926" s="199"/>
      <c r="F926" s="68">
        <v>925</v>
      </c>
      <c r="G926" s="68">
        <v>19</v>
      </c>
    </row>
    <row r="927" spans="1:7" x14ac:dyDescent="0.25">
      <c r="A927" s="198">
        <v>926</v>
      </c>
      <c r="B927" s="197">
        <v>0.11081372641803</v>
      </c>
      <c r="C927" s="199"/>
      <c r="D927" s="201" t="s">
        <v>243</v>
      </c>
      <c r="E927" s="199"/>
      <c r="F927" s="68">
        <v>926</v>
      </c>
      <c r="G927" s="68">
        <v>19</v>
      </c>
    </row>
    <row r="928" spans="1:7" x14ac:dyDescent="0.25">
      <c r="A928" s="198">
        <v>927</v>
      </c>
      <c r="B928" s="197">
        <v>0.110813637315457</v>
      </c>
      <c r="C928" s="199"/>
      <c r="D928" s="201" t="s">
        <v>243</v>
      </c>
      <c r="E928" s="199"/>
      <c r="F928" s="68">
        <v>927</v>
      </c>
      <c r="G928" s="68">
        <v>21</v>
      </c>
    </row>
    <row r="929" spans="1:7" x14ac:dyDescent="0.25">
      <c r="A929" s="198">
        <v>928</v>
      </c>
      <c r="B929" s="197">
        <v>0.110813599128705</v>
      </c>
      <c r="C929" s="199"/>
      <c r="D929" s="201" t="s">
        <v>243</v>
      </c>
      <c r="E929" s="199"/>
      <c r="F929" s="68">
        <v>928</v>
      </c>
      <c r="G929" s="68">
        <v>9</v>
      </c>
    </row>
    <row r="930" spans="1:7" x14ac:dyDescent="0.25">
      <c r="A930" s="198">
        <v>929</v>
      </c>
      <c r="B930" s="197">
        <v>0.110813467596863</v>
      </c>
      <c r="C930" s="199"/>
      <c r="D930" s="201" t="s">
        <v>243</v>
      </c>
      <c r="E930" s="199"/>
      <c r="F930" s="68">
        <v>929</v>
      </c>
      <c r="G930" s="68">
        <v>31</v>
      </c>
    </row>
    <row r="931" spans="1:7" x14ac:dyDescent="0.25">
      <c r="A931" s="198">
        <v>930</v>
      </c>
      <c r="B931" s="197">
        <v>-8.2599827083787592E-3</v>
      </c>
      <c r="C931" s="199"/>
      <c r="D931" s="201" t="s">
        <v>243</v>
      </c>
      <c r="E931" s="199"/>
      <c r="F931" s="68">
        <v>930</v>
      </c>
      <c r="G931" s="68">
        <v>16</v>
      </c>
    </row>
    <row r="932" spans="1:7" x14ac:dyDescent="0.25">
      <c r="A932" s="198">
        <v>931</v>
      </c>
      <c r="B932" s="197">
        <v>-8.2599830571236099E-3</v>
      </c>
      <c r="C932" s="199"/>
      <c r="D932" s="201" t="s">
        <v>243</v>
      </c>
      <c r="E932" s="199"/>
      <c r="F932" s="68">
        <v>931</v>
      </c>
      <c r="G932" s="68">
        <v>16</v>
      </c>
    </row>
    <row r="933" spans="1:7" x14ac:dyDescent="0.25">
      <c r="A933" s="198">
        <v>932</v>
      </c>
      <c r="B933" s="197">
        <v>-4.1014566907649902E-3</v>
      </c>
      <c r="C933" s="199"/>
      <c r="D933" s="201" t="s">
        <v>243</v>
      </c>
      <c r="E933" s="199"/>
      <c r="F933" s="68">
        <v>932</v>
      </c>
      <c r="G933" s="68">
        <v>5</v>
      </c>
    </row>
    <row r="934" spans="1:7" x14ac:dyDescent="0.25">
      <c r="A934" s="198">
        <v>933</v>
      </c>
      <c r="B934" s="197">
        <v>5.70697295273871E-5</v>
      </c>
      <c r="C934" s="199"/>
      <c r="D934" s="201" t="s">
        <v>243</v>
      </c>
      <c r="E934" s="199"/>
      <c r="F934" s="68">
        <v>933</v>
      </c>
      <c r="G934" s="68">
        <v>2</v>
      </c>
    </row>
    <row r="935" spans="1:7" x14ac:dyDescent="0.25">
      <c r="A935" s="198">
        <v>934</v>
      </c>
      <c r="B935" s="197">
        <v>5.7069729520151203E-5</v>
      </c>
      <c r="C935" s="199"/>
      <c r="D935" s="201" t="s">
        <v>243</v>
      </c>
      <c r="E935" s="199"/>
      <c r="F935" s="68">
        <v>934</v>
      </c>
      <c r="G935" s="68">
        <v>7</v>
      </c>
    </row>
    <row r="936" spans="1:7" x14ac:dyDescent="0.25">
      <c r="A936" s="198">
        <v>935</v>
      </c>
      <c r="B936" s="197">
        <v>8.8877500388471998E-4</v>
      </c>
      <c r="C936" s="199"/>
      <c r="D936" s="201" t="s">
        <v>243</v>
      </c>
      <c r="E936" s="199"/>
      <c r="F936" s="68">
        <v>935</v>
      </c>
      <c r="G936" s="68">
        <v>41</v>
      </c>
    </row>
    <row r="937" spans="1:7" x14ac:dyDescent="0.25">
      <c r="A937" s="198">
        <v>936</v>
      </c>
      <c r="B937" s="197">
        <v>7.3575934085171697E-3</v>
      </c>
      <c r="C937" s="199"/>
      <c r="D937" s="201" t="s">
        <v>243</v>
      </c>
      <c r="E937" s="199"/>
      <c r="F937" s="68">
        <v>936</v>
      </c>
      <c r="G937" s="68">
        <v>23</v>
      </c>
    </row>
    <row r="938" spans="1:7" x14ac:dyDescent="0.25">
      <c r="A938" s="198">
        <v>937</v>
      </c>
      <c r="B938" s="197">
        <v>2.6222821168811E-2</v>
      </c>
      <c r="C938" s="199"/>
      <c r="D938" s="201" t="s">
        <v>243</v>
      </c>
      <c r="E938" s="199"/>
      <c r="F938" s="68">
        <v>937</v>
      </c>
      <c r="G938" s="68">
        <v>14</v>
      </c>
    </row>
    <row r="939" spans="1:7" x14ac:dyDescent="0.25">
      <c r="A939" s="198">
        <v>938</v>
      </c>
      <c r="B939" s="197">
        <v>4.0712961371089297E-2</v>
      </c>
      <c r="C939" s="199"/>
      <c r="D939" s="201" t="s">
        <v>243</v>
      </c>
      <c r="E939" s="199"/>
      <c r="F939" s="68">
        <v>938</v>
      </c>
      <c r="G939" s="68">
        <v>21</v>
      </c>
    </row>
    <row r="940" spans="1:7" x14ac:dyDescent="0.25">
      <c r="A940" s="198">
        <v>939</v>
      </c>
      <c r="B940" s="197">
        <v>4.0712953223003501E-2</v>
      </c>
      <c r="C940" s="199"/>
      <c r="D940" s="201" t="s">
        <v>243</v>
      </c>
      <c r="E940" s="199"/>
      <c r="F940" s="68">
        <v>939</v>
      </c>
      <c r="G940" s="68">
        <v>15</v>
      </c>
    </row>
    <row r="941" spans="1:7" x14ac:dyDescent="0.25">
      <c r="A941" s="198">
        <v>940</v>
      </c>
      <c r="B941" s="197">
        <v>4.0712949963770499E-2</v>
      </c>
      <c r="C941" s="199"/>
      <c r="D941" s="201" t="s">
        <v>243</v>
      </c>
      <c r="E941" s="199"/>
      <c r="F941" s="68">
        <v>940</v>
      </c>
      <c r="G941" s="68">
        <v>6</v>
      </c>
    </row>
    <row r="942" spans="1:7" x14ac:dyDescent="0.25">
      <c r="A942" s="198">
        <v>941</v>
      </c>
      <c r="B942" s="197">
        <v>4.0712945618127799E-2</v>
      </c>
      <c r="C942" s="199"/>
      <c r="D942" s="201" t="s">
        <v>243</v>
      </c>
      <c r="E942" s="199"/>
      <c r="F942" s="68">
        <v>941</v>
      </c>
      <c r="G942" s="68">
        <v>8</v>
      </c>
    </row>
    <row r="943" spans="1:7" x14ac:dyDescent="0.25">
      <c r="A943" s="198">
        <v>942</v>
      </c>
      <c r="B943" s="197">
        <v>4.6257637155863299E-2</v>
      </c>
      <c r="C943" s="199"/>
      <c r="D943" s="201" t="s">
        <v>243</v>
      </c>
      <c r="E943" s="199"/>
      <c r="F943" s="68">
        <v>942</v>
      </c>
      <c r="G943" s="68">
        <v>8</v>
      </c>
    </row>
    <row r="944" spans="1:7" x14ac:dyDescent="0.25">
      <c r="A944" s="198">
        <v>943</v>
      </c>
      <c r="B944" s="197">
        <v>5.3650562958900902E-2</v>
      </c>
      <c r="C944" s="199"/>
      <c r="D944" s="201" t="s">
        <v>243</v>
      </c>
      <c r="E944" s="199"/>
      <c r="F944" s="68">
        <v>943</v>
      </c>
      <c r="G944" s="68">
        <v>3</v>
      </c>
    </row>
    <row r="945" spans="1:7" x14ac:dyDescent="0.25">
      <c r="A945" s="198">
        <v>944</v>
      </c>
      <c r="B945" s="197">
        <v>5.3650558195109103E-2</v>
      </c>
      <c r="C945" s="199"/>
      <c r="D945" s="201" t="s">
        <v>243</v>
      </c>
      <c r="E945" s="199"/>
      <c r="F945" s="68">
        <v>944</v>
      </c>
      <c r="G945" s="68">
        <v>5</v>
      </c>
    </row>
    <row r="946" spans="1:7" x14ac:dyDescent="0.25">
      <c r="A946" s="198">
        <v>945</v>
      </c>
      <c r="B946" s="197">
        <v>1.8865293549343898E-2</v>
      </c>
      <c r="C946" s="199"/>
      <c r="D946" s="201" t="s">
        <v>243</v>
      </c>
      <c r="E946" s="199"/>
      <c r="F946" s="68">
        <v>945</v>
      </c>
      <c r="G946" s="68">
        <v>9</v>
      </c>
    </row>
    <row r="947" spans="1:7" x14ac:dyDescent="0.25">
      <c r="A947" s="198">
        <v>946</v>
      </c>
      <c r="B947" s="197">
        <v>1.8865292058781399E-2</v>
      </c>
      <c r="C947" s="199"/>
      <c r="D947" s="201" t="s">
        <v>243</v>
      </c>
      <c r="E947" s="199"/>
      <c r="F947" s="68">
        <v>946</v>
      </c>
      <c r="G947" s="68">
        <v>13</v>
      </c>
    </row>
    <row r="948" spans="1:7" x14ac:dyDescent="0.25">
      <c r="A948" s="198">
        <v>947</v>
      </c>
      <c r="B948" s="197">
        <v>1.88652906828779E-2</v>
      </c>
      <c r="C948" s="199"/>
      <c r="D948" s="201" t="s">
        <v>243</v>
      </c>
      <c r="E948" s="199"/>
      <c r="F948" s="68">
        <v>947</v>
      </c>
      <c r="G948" s="68">
        <v>12</v>
      </c>
    </row>
    <row r="949" spans="1:7" x14ac:dyDescent="0.25">
      <c r="A949" s="198">
        <v>948</v>
      </c>
      <c r="B949" s="197">
        <v>2.6258246810645501E-2</v>
      </c>
      <c r="C949" s="199"/>
      <c r="D949" s="201" t="s">
        <v>243</v>
      </c>
      <c r="E949" s="199"/>
      <c r="F949" s="68">
        <v>948</v>
      </c>
      <c r="G949" s="68">
        <v>12</v>
      </c>
    </row>
    <row r="950" spans="1:7" x14ac:dyDescent="0.25">
      <c r="A950" s="198">
        <v>949</v>
      </c>
      <c r="B950" s="197">
        <v>3.5961499189407699E-2</v>
      </c>
      <c r="C950" s="199"/>
      <c r="D950" s="201" t="s">
        <v>243</v>
      </c>
      <c r="E950" s="199"/>
      <c r="F950" s="68">
        <v>949</v>
      </c>
      <c r="G950" s="68">
        <v>12</v>
      </c>
    </row>
    <row r="951" spans="1:7" x14ac:dyDescent="0.25">
      <c r="A951" s="198">
        <v>950</v>
      </c>
      <c r="B951" s="197">
        <v>0</v>
      </c>
      <c r="C951" s="199"/>
      <c r="D951" s="199" t="s">
        <v>244</v>
      </c>
      <c r="E951" s="199"/>
      <c r="F951" s="68">
        <v>950</v>
      </c>
      <c r="G951" s="68">
        <v>13</v>
      </c>
    </row>
    <row r="952" spans="1:7" x14ac:dyDescent="0.25">
      <c r="A952" s="198">
        <v>951</v>
      </c>
      <c r="B952" s="197">
        <v>6.0067845217046303E-3</v>
      </c>
      <c r="C952" s="199"/>
      <c r="D952" s="201" t="s">
        <v>243</v>
      </c>
      <c r="E952" s="199"/>
      <c r="F952" s="68">
        <v>951</v>
      </c>
      <c r="G952" s="68">
        <v>12</v>
      </c>
    </row>
    <row r="953" spans="1:7" x14ac:dyDescent="0.25">
      <c r="A953" s="198">
        <v>952</v>
      </c>
      <c r="B953" s="197">
        <v>1.6634171452982901E-2</v>
      </c>
      <c r="C953" s="199"/>
      <c r="D953" s="201" t="s">
        <v>243</v>
      </c>
      <c r="E953" s="199"/>
      <c r="F953" s="68">
        <v>952</v>
      </c>
      <c r="G953" s="68">
        <v>12</v>
      </c>
    </row>
    <row r="954" spans="1:7" x14ac:dyDescent="0.25">
      <c r="A954" s="198">
        <v>953</v>
      </c>
      <c r="B954" s="197">
        <v>2.0792712501869998E-2</v>
      </c>
      <c r="C954" s="199"/>
      <c r="D954" s="201" t="s">
        <v>243</v>
      </c>
      <c r="E954" s="199"/>
      <c r="F954" s="68">
        <v>953</v>
      </c>
      <c r="G954" s="68">
        <v>13</v>
      </c>
    </row>
    <row r="955" spans="1:7" x14ac:dyDescent="0.25">
      <c r="A955" s="198">
        <v>954</v>
      </c>
      <c r="B955" s="197">
        <v>2.07927108279168E-2</v>
      </c>
      <c r="C955" s="199"/>
      <c r="D955" s="201" t="s">
        <v>243</v>
      </c>
      <c r="E955" s="199"/>
      <c r="F955" s="68">
        <v>954</v>
      </c>
      <c r="G955" s="68">
        <v>12</v>
      </c>
    </row>
    <row r="956" spans="1:7" x14ac:dyDescent="0.25">
      <c r="A956" s="198">
        <v>955</v>
      </c>
      <c r="B956" s="197">
        <v>2.8985875676006401E-2</v>
      </c>
      <c r="C956" s="199"/>
      <c r="D956" s="201" t="s">
        <v>243</v>
      </c>
      <c r="E956" s="199"/>
      <c r="F956" s="68">
        <v>955</v>
      </c>
      <c r="G956" s="68">
        <v>18</v>
      </c>
    </row>
    <row r="957" spans="1:7" x14ac:dyDescent="0.25">
      <c r="A957" s="198">
        <v>956</v>
      </c>
      <c r="B957" s="197">
        <v>4.0075310964321598E-2</v>
      </c>
      <c r="C957" s="199"/>
      <c r="D957" s="201" t="s">
        <v>243</v>
      </c>
      <c r="E957" s="199"/>
      <c r="F957" s="68">
        <v>956</v>
      </c>
      <c r="G957" s="68">
        <v>15</v>
      </c>
    </row>
    <row r="958" spans="1:7" x14ac:dyDescent="0.25">
      <c r="A958" s="198">
        <v>957</v>
      </c>
      <c r="B958" s="197">
        <v>4.5157962702595901E-2</v>
      </c>
      <c r="C958" s="199"/>
      <c r="D958" s="201" t="s">
        <v>243</v>
      </c>
      <c r="E958" s="199"/>
      <c r="F958" s="68">
        <v>957</v>
      </c>
      <c r="G958" s="68">
        <v>13</v>
      </c>
    </row>
    <row r="959" spans="1:7" x14ac:dyDescent="0.25">
      <c r="A959" s="198">
        <v>958</v>
      </c>
      <c r="B959" s="197">
        <v>4.5157949961197298E-2</v>
      </c>
      <c r="C959" s="199"/>
      <c r="D959" s="201" t="s">
        <v>243</v>
      </c>
      <c r="E959" s="199"/>
      <c r="F959" s="68">
        <v>958</v>
      </c>
      <c r="G959" s="68">
        <v>19</v>
      </c>
    </row>
    <row r="960" spans="1:7" x14ac:dyDescent="0.25">
      <c r="A960" s="198">
        <v>959</v>
      </c>
      <c r="B960" s="197">
        <v>4.5157937890408499E-2</v>
      </c>
      <c r="C960" s="199"/>
      <c r="D960" s="201" t="s">
        <v>243</v>
      </c>
      <c r="E960" s="199"/>
      <c r="F960" s="68">
        <v>959</v>
      </c>
      <c r="G960" s="68">
        <v>18</v>
      </c>
    </row>
    <row r="961" spans="1:7" x14ac:dyDescent="0.25">
      <c r="A961" s="198">
        <v>960</v>
      </c>
      <c r="B961" s="197">
        <v>4.5157926490227998E-2</v>
      </c>
      <c r="C961" s="199"/>
      <c r="D961" s="201" t="s">
        <v>243</v>
      </c>
      <c r="E961" s="199"/>
      <c r="F961" s="68">
        <v>960</v>
      </c>
      <c r="G961" s="68">
        <v>17</v>
      </c>
    </row>
    <row r="962" spans="1:7" x14ac:dyDescent="0.25">
      <c r="A962" s="198">
        <v>961</v>
      </c>
      <c r="B962" s="197">
        <v>4.5157915760654199E-2</v>
      </c>
      <c r="C962" s="199"/>
      <c r="D962" s="201" t="s">
        <v>243</v>
      </c>
      <c r="E962" s="199"/>
      <c r="F962" s="68">
        <v>961</v>
      </c>
      <c r="G962" s="68">
        <v>16</v>
      </c>
    </row>
    <row r="963" spans="1:7" x14ac:dyDescent="0.25">
      <c r="A963" s="198">
        <v>962</v>
      </c>
      <c r="B963" s="197">
        <v>4.5157911066468097E-2</v>
      </c>
      <c r="C963" s="199"/>
      <c r="D963" s="201" t="s">
        <v>243</v>
      </c>
      <c r="E963" s="199"/>
      <c r="F963" s="68">
        <v>962</v>
      </c>
      <c r="G963" s="68">
        <v>7</v>
      </c>
    </row>
    <row r="964" spans="1:7" x14ac:dyDescent="0.25">
      <c r="A964" s="198">
        <v>963</v>
      </c>
      <c r="B964" s="197">
        <v>4.5157902348697702E-2</v>
      </c>
      <c r="C964" s="199"/>
      <c r="D964" s="201" t="s">
        <v>243</v>
      </c>
      <c r="E964" s="199"/>
      <c r="F964" s="68">
        <v>963</v>
      </c>
      <c r="G964" s="68">
        <v>13</v>
      </c>
    </row>
    <row r="965" spans="1:7" x14ac:dyDescent="0.25">
      <c r="A965" s="198">
        <v>964</v>
      </c>
      <c r="B965" s="197">
        <v>4.51578943015295E-2</v>
      </c>
      <c r="C965" s="199"/>
      <c r="D965" s="201" t="s">
        <v>243</v>
      </c>
      <c r="E965" s="199"/>
      <c r="F965" s="68">
        <v>964</v>
      </c>
      <c r="G965" s="68">
        <v>12</v>
      </c>
    </row>
    <row r="966" spans="1:7" x14ac:dyDescent="0.25">
      <c r="A966" s="198">
        <v>965</v>
      </c>
      <c r="B966" s="197">
        <v>4.5157888266156201E-2</v>
      </c>
      <c r="C966" s="199"/>
      <c r="D966" s="201" t="s">
        <v>243</v>
      </c>
      <c r="E966" s="199"/>
      <c r="F966" s="68">
        <v>965</v>
      </c>
      <c r="G966" s="68">
        <v>9</v>
      </c>
    </row>
    <row r="967" spans="1:7" x14ac:dyDescent="0.25">
      <c r="A967" s="198">
        <v>966</v>
      </c>
      <c r="B967" s="197">
        <v>0</v>
      </c>
      <c r="C967" s="199"/>
      <c r="D967" s="199" t="s">
        <v>244</v>
      </c>
      <c r="E967" s="199"/>
      <c r="F967" s="68">
        <v>966</v>
      </c>
      <c r="G967" s="68">
        <v>13</v>
      </c>
    </row>
    <row r="968" spans="1:7" x14ac:dyDescent="0.25">
      <c r="A968" s="198">
        <v>967</v>
      </c>
      <c r="B968" s="197">
        <v>0</v>
      </c>
      <c r="C968" s="199"/>
      <c r="D968" s="199" t="s">
        <v>244</v>
      </c>
      <c r="E968" s="199"/>
      <c r="F968" s="68">
        <v>967</v>
      </c>
      <c r="G968" s="68">
        <v>16</v>
      </c>
    </row>
    <row r="969" spans="1:7" x14ac:dyDescent="0.25">
      <c r="A969" s="198">
        <v>968</v>
      </c>
      <c r="B969" s="197">
        <v>6.4688266059457003E-3</v>
      </c>
      <c r="C969" s="199"/>
      <c r="D969" s="201" t="s">
        <v>243</v>
      </c>
      <c r="E969" s="199"/>
      <c r="F969" s="68">
        <v>968</v>
      </c>
      <c r="G969" s="68">
        <v>8</v>
      </c>
    </row>
    <row r="970" spans="1:7" x14ac:dyDescent="0.25">
      <c r="A970" s="198">
        <v>969</v>
      </c>
      <c r="B970" s="197">
        <v>6.4688264991504003E-3</v>
      </c>
      <c r="C970" s="199"/>
      <c r="D970" s="201" t="s">
        <v>243</v>
      </c>
      <c r="E970" s="199"/>
      <c r="F970" s="68">
        <v>969</v>
      </c>
      <c r="G970" s="68">
        <v>8</v>
      </c>
    </row>
    <row r="971" spans="1:7" x14ac:dyDescent="0.25">
      <c r="A971" s="198">
        <v>970</v>
      </c>
      <c r="B971" s="197">
        <v>1.1089416579020199E-2</v>
      </c>
      <c r="C971" s="199"/>
      <c r="D971" s="201" t="s">
        <v>243</v>
      </c>
      <c r="E971" s="199"/>
      <c r="F971" s="68">
        <v>970</v>
      </c>
      <c r="G971" s="68">
        <v>7</v>
      </c>
    </row>
    <row r="972" spans="1:7" x14ac:dyDescent="0.25">
      <c r="A972" s="198">
        <v>971</v>
      </c>
      <c r="B972" s="197">
        <v>1.7465830327144299E-2</v>
      </c>
      <c r="C972" s="199"/>
      <c r="D972" s="201" t="s">
        <v>243</v>
      </c>
      <c r="E972" s="199"/>
      <c r="F972" s="68">
        <v>971</v>
      </c>
      <c r="G972" s="68">
        <v>8</v>
      </c>
    </row>
    <row r="973" spans="1:7" x14ac:dyDescent="0.25">
      <c r="A973" s="198">
        <v>972</v>
      </c>
      <c r="B973" s="197">
        <v>-8.5942196815723699E-3</v>
      </c>
      <c r="C973" s="199"/>
      <c r="D973" s="201" t="s">
        <v>243</v>
      </c>
      <c r="E973" s="199"/>
      <c r="F973" s="68">
        <v>972</v>
      </c>
      <c r="G973" s="68">
        <v>19</v>
      </c>
    </row>
    <row r="974" spans="1:7" x14ac:dyDescent="0.25">
      <c r="A974" s="198">
        <v>973</v>
      </c>
      <c r="B974" s="197">
        <v>0</v>
      </c>
      <c r="C974" s="199"/>
      <c r="D974" s="199" t="s">
        <v>244</v>
      </c>
      <c r="E974" s="199"/>
      <c r="F974" s="68">
        <v>973</v>
      </c>
      <c r="G974" s="68">
        <v>10</v>
      </c>
    </row>
    <row r="975" spans="1:7" x14ac:dyDescent="0.25">
      <c r="A975" s="198">
        <v>974</v>
      </c>
      <c r="B975" s="197">
        <v>8.7790415217176895E-3</v>
      </c>
      <c r="C975" s="199"/>
      <c r="D975" s="201" t="s">
        <v>243</v>
      </c>
      <c r="E975" s="199"/>
      <c r="F975" s="68">
        <v>974</v>
      </c>
      <c r="G975" s="68">
        <v>14</v>
      </c>
    </row>
    <row r="976" spans="1:7" x14ac:dyDescent="0.25">
      <c r="A976" s="198">
        <v>975</v>
      </c>
      <c r="B976" s="197">
        <v>5.0826025752956404E-3</v>
      </c>
      <c r="C976" s="199"/>
      <c r="D976" s="201" t="s">
        <v>243</v>
      </c>
      <c r="E976" s="199"/>
      <c r="F976" s="68">
        <v>975</v>
      </c>
      <c r="G976" s="68">
        <v>7</v>
      </c>
    </row>
    <row r="977" spans="1:7" x14ac:dyDescent="0.25">
      <c r="A977" s="198">
        <v>976</v>
      </c>
      <c r="B977" s="197">
        <v>1.24754786491848E-2</v>
      </c>
      <c r="C977" s="199"/>
      <c r="D977" s="201" t="s">
        <v>243</v>
      </c>
      <c r="E977" s="199"/>
      <c r="F977" s="68">
        <v>976</v>
      </c>
      <c r="G977" s="68">
        <v>8</v>
      </c>
    </row>
    <row r="978" spans="1:7" x14ac:dyDescent="0.25">
      <c r="A978" s="198">
        <v>977</v>
      </c>
      <c r="B978" s="197">
        <v>1.2475478250082E-2</v>
      </c>
      <c r="C978" s="199"/>
      <c r="D978" s="201" t="s">
        <v>243</v>
      </c>
      <c r="E978" s="199"/>
      <c r="F978" s="68">
        <v>977</v>
      </c>
      <c r="G978" s="68">
        <v>8</v>
      </c>
    </row>
    <row r="979" spans="1:7" x14ac:dyDescent="0.25">
      <c r="A979" s="198">
        <v>978</v>
      </c>
      <c r="B979" s="197">
        <v>1.24754778509793E-2</v>
      </c>
      <c r="C979" s="199"/>
      <c r="D979" s="201" t="s">
        <v>243</v>
      </c>
      <c r="E979" s="199"/>
      <c r="F979" s="68">
        <v>978</v>
      </c>
      <c r="G979" s="68">
        <v>8</v>
      </c>
    </row>
    <row r="980" spans="1:7" x14ac:dyDescent="0.25">
      <c r="A980" s="198">
        <v>979</v>
      </c>
      <c r="B980" s="197">
        <v>9.2410908597989399E-4</v>
      </c>
      <c r="C980" s="199"/>
      <c r="D980" s="201" t="s">
        <v>243</v>
      </c>
      <c r="E980" s="199"/>
      <c r="F980" s="68">
        <v>979</v>
      </c>
      <c r="G980" s="68">
        <v>8</v>
      </c>
    </row>
    <row r="981" spans="1:7" x14ac:dyDescent="0.25">
      <c r="A981" s="198">
        <v>980</v>
      </c>
      <c r="B981" s="197">
        <v>9.2410908408131298E-4</v>
      </c>
      <c r="C981" s="199"/>
      <c r="D981" s="201" t="s">
        <v>243</v>
      </c>
      <c r="E981" s="199"/>
      <c r="F981" s="68">
        <v>980</v>
      </c>
      <c r="G981" s="68">
        <v>7</v>
      </c>
    </row>
    <row r="982" spans="1:7" x14ac:dyDescent="0.25">
      <c r="A982" s="198">
        <v>981</v>
      </c>
      <c r="B982" s="197">
        <v>9.2410908218273295E-4</v>
      </c>
      <c r="C982" s="199"/>
      <c r="D982" s="201" t="s">
        <v>243</v>
      </c>
      <c r="E982" s="199"/>
      <c r="F982" s="68">
        <v>981</v>
      </c>
      <c r="G982" s="68">
        <v>7</v>
      </c>
    </row>
    <row r="983" spans="1:7" x14ac:dyDescent="0.25">
      <c r="A983" s="198">
        <v>982</v>
      </c>
      <c r="B983" s="197">
        <v>9.2410908001292695E-4</v>
      </c>
      <c r="C983" s="199"/>
      <c r="D983" s="201" t="s">
        <v>243</v>
      </c>
      <c r="E983" s="199"/>
      <c r="F983" s="68">
        <v>982</v>
      </c>
      <c r="G983" s="68">
        <v>8</v>
      </c>
    </row>
    <row r="984" spans="1:7" x14ac:dyDescent="0.25">
      <c r="A984" s="198">
        <v>983</v>
      </c>
      <c r="B984" s="197">
        <v>-0.15663810450073201</v>
      </c>
      <c r="C984" s="199"/>
      <c r="D984" s="201" t="s">
        <v>243</v>
      </c>
      <c r="E984" s="199"/>
      <c r="F984" s="68">
        <v>983</v>
      </c>
      <c r="G984" s="68">
        <v>6</v>
      </c>
    </row>
    <row r="985" spans="1:7" x14ac:dyDescent="0.25">
      <c r="A985" s="198">
        <v>984</v>
      </c>
      <c r="B985" s="197">
        <v>-0.15663813079135699</v>
      </c>
      <c r="C985" s="199"/>
      <c r="D985" s="201" t="s">
        <v>243</v>
      </c>
      <c r="E985" s="199"/>
      <c r="F985" s="68">
        <v>984</v>
      </c>
      <c r="G985" s="68">
        <v>3</v>
      </c>
    </row>
    <row r="986" spans="1:7" x14ac:dyDescent="0.25">
      <c r="A986" s="198">
        <v>985</v>
      </c>
      <c r="B986" s="197">
        <v>-0.12035888771641599</v>
      </c>
      <c r="C986" s="199"/>
      <c r="D986" s="201" t="s">
        <v>243</v>
      </c>
      <c r="E986" s="199"/>
      <c r="F986" s="68">
        <v>985</v>
      </c>
      <c r="G986" s="68">
        <v>20</v>
      </c>
    </row>
    <row r="987" spans="1:7" x14ac:dyDescent="0.25">
      <c r="A987" s="198">
        <v>986</v>
      </c>
      <c r="B987" s="197">
        <v>-0.120358948203889</v>
      </c>
      <c r="C987" s="199"/>
      <c r="D987" s="201" t="s">
        <v>243</v>
      </c>
      <c r="E987" s="199"/>
      <c r="F987" s="68">
        <v>986</v>
      </c>
      <c r="G987" s="68">
        <v>12</v>
      </c>
    </row>
    <row r="988" spans="1:7" x14ac:dyDescent="0.25">
      <c r="A988" s="198">
        <v>987</v>
      </c>
      <c r="B988" s="197">
        <v>-7.8877442744764104E-2</v>
      </c>
      <c r="C988" s="199"/>
      <c r="D988" s="201" t="s">
        <v>243</v>
      </c>
      <c r="E988" s="199"/>
      <c r="F988" s="68">
        <v>987</v>
      </c>
      <c r="G988" s="68">
        <v>24</v>
      </c>
    </row>
    <row r="989" spans="1:7" x14ac:dyDescent="0.25">
      <c r="A989" s="198">
        <v>988</v>
      </c>
      <c r="B989" s="197">
        <v>-3.3890962951683298E-2</v>
      </c>
      <c r="C989" s="199"/>
      <c r="D989" s="201" t="s">
        <v>243</v>
      </c>
      <c r="E989" s="199"/>
      <c r="F989" s="68">
        <v>988</v>
      </c>
      <c r="G989" s="68">
        <v>9</v>
      </c>
    </row>
    <row r="990" spans="1:7" x14ac:dyDescent="0.25">
      <c r="A990" s="198">
        <v>990</v>
      </c>
      <c r="B990" s="197">
        <v>-1.30982563403385E-2</v>
      </c>
      <c r="C990" s="199"/>
      <c r="D990" s="201" t="s">
        <v>243</v>
      </c>
      <c r="E990" s="199"/>
      <c r="F990" s="68">
        <v>990</v>
      </c>
      <c r="G990" s="68">
        <v>19</v>
      </c>
    </row>
    <row r="991" spans="1:7" x14ac:dyDescent="0.25">
      <c r="A991" s="198">
        <v>991</v>
      </c>
      <c r="B991" s="197">
        <v>1.15717557925389E-2</v>
      </c>
      <c r="C991" s="199"/>
      <c r="D991" s="201" t="s">
        <v>243</v>
      </c>
      <c r="E991" s="199"/>
      <c r="F991" s="68">
        <v>991</v>
      </c>
      <c r="G991" s="68">
        <v>10</v>
      </c>
    </row>
    <row r="992" spans="1:7" x14ac:dyDescent="0.25">
      <c r="A992" s="198">
        <v>992</v>
      </c>
      <c r="B992" s="197">
        <v>5.2088764463704501E-2</v>
      </c>
      <c r="C992" s="199"/>
      <c r="D992" s="201" t="s">
        <v>243</v>
      </c>
      <c r="E992" s="199"/>
      <c r="F992" s="68">
        <v>992</v>
      </c>
      <c r="G992" s="68">
        <v>13</v>
      </c>
    </row>
    <row r="993" spans="1:7" x14ac:dyDescent="0.25">
      <c r="A993" s="198">
        <v>993</v>
      </c>
      <c r="B993" s="197">
        <v>8.8314100616367797E-2</v>
      </c>
      <c r="C993" s="199"/>
      <c r="D993" s="201" t="s">
        <v>243</v>
      </c>
      <c r="E993" s="199"/>
      <c r="F993" s="68">
        <v>993</v>
      </c>
      <c r="G993" s="68">
        <v>26</v>
      </c>
    </row>
    <row r="994" spans="1:7" x14ac:dyDescent="0.25">
      <c r="A994" s="198">
        <v>994</v>
      </c>
      <c r="B994" s="197">
        <v>8.8314047609593396E-2</v>
      </c>
      <c r="C994" s="199"/>
      <c r="D994" s="201" t="s">
        <v>243</v>
      </c>
      <c r="E994" s="199"/>
      <c r="F994" s="68">
        <v>994</v>
      </c>
      <c r="G994" s="68">
        <v>20</v>
      </c>
    </row>
    <row r="995" spans="1:7" x14ac:dyDescent="0.25">
      <c r="A995" s="198">
        <v>995</v>
      </c>
      <c r="B995" s="197">
        <v>1.7373259025630999E-2</v>
      </c>
      <c r="C995" s="199"/>
      <c r="D995" s="201" t="s">
        <v>243</v>
      </c>
      <c r="E995" s="199"/>
      <c r="F995" s="68">
        <v>995</v>
      </c>
      <c r="G995" s="68">
        <v>14</v>
      </c>
    </row>
    <row r="996" spans="1:7" x14ac:dyDescent="0.25">
      <c r="A996" s="198">
        <v>996</v>
      </c>
      <c r="B996" s="197">
        <v>3.5763017061054898E-2</v>
      </c>
      <c r="C996" s="199"/>
      <c r="D996" s="201" t="s">
        <v>243</v>
      </c>
      <c r="E996" s="199"/>
      <c r="F996" s="68">
        <v>996</v>
      </c>
      <c r="G996" s="68">
        <v>10</v>
      </c>
    </row>
    <row r="997" spans="1:7" x14ac:dyDescent="0.25">
      <c r="A997" s="198">
        <v>997</v>
      </c>
      <c r="B997" s="197">
        <v>-0.16840864944067399</v>
      </c>
      <c r="C997" s="199"/>
      <c r="D997" s="201" t="s">
        <v>243</v>
      </c>
      <c r="E997" s="199"/>
      <c r="F997" s="68">
        <v>997</v>
      </c>
      <c r="G997" s="68">
        <v>30</v>
      </c>
    </row>
    <row r="998" spans="1:7" x14ac:dyDescent="0.25">
      <c r="A998" s="198">
        <v>998</v>
      </c>
      <c r="B998" s="197">
        <v>-0.163578868999876</v>
      </c>
      <c r="C998" s="199"/>
      <c r="D998" s="201" t="s">
        <v>243</v>
      </c>
      <c r="E998" s="199"/>
      <c r="F998" s="68">
        <v>998</v>
      </c>
      <c r="G998" s="68">
        <v>22</v>
      </c>
    </row>
    <row r="999" spans="1:7" x14ac:dyDescent="0.25">
      <c r="A999" s="198">
        <v>999</v>
      </c>
      <c r="B999" s="197">
        <v>-0.163579013067259</v>
      </c>
      <c r="C999" s="199"/>
      <c r="D999" s="201" t="s">
        <v>243</v>
      </c>
      <c r="E999" s="199"/>
      <c r="F999" s="68">
        <v>999</v>
      </c>
      <c r="G999" s="68">
        <v>15</v>
      </c>
    </row>
    <row r="1000" spans="1:7" x14ac:dyDescent="0.25">
      <c r="A1000" s="198">
        <v>1000</v>
      </c>
      <c r="B1000" s="197">
        <v>0</v>
      </c>
      <c r="C1000" s="199"/>
      <c r="D1000" s="199" t="s">
        <v>244</v>
      </c>
      <c r="E1000" s="199"/>
      <c r="F1000" s="68">
        <v>1000</v>
      </c>
      <c r="G1000" s="68">
        <v>15</v>
      </c>
    </row>
    <row r="1001" spans="1:7" x14ac:dyDescent="0.25">
      <c r="A1001" s="198">
        <v>1001</v>
      </c>
      <c r="B1001" s="197">
        <v>0</v>
      </c>
      <c r="C1001" s="199"/>
      <c r="D1001" s="199" t="s">
        <v>244</v>
      </c>
      <c r="E1001" s="199"/>
      <c r="F1001" s="68">
        <v>1001</v>
      </c>
      <c r="G1001" s="68">
        <v>29</v>
      </c>
    </row>
    <row r="1002" spans="1:7" x14ac:dyDescent="0.25">
      <c r="A1002" s="198">
        <v>1002</v>
      </c>
      <c r="B1002" s="197">
        <v>1.45115263648566E-2</v>
      </c>
      <c r="C1002" s="199"/>
      <c r="D1002" s="201" t="s">
        <v>243</v>
      </c>
      <c r="E1002" s="199"/>
      <c r="F1002" s="68">
        <v>1002</v>
      </c>
      <c r="G1002" s="68">
        <v>13</v>
      </c>
    </row>
    <row r="1003" spans="1:7" x14ac:dyDescent="0.25">
      <c r="A1003" s="198">
        <v>1003</v>
      </c>
      <c r="B1003" s="197">
        <v>0.13774466167466701</v>
      </c>
      <c r="C1003" s="199"/>
      <c r="D1003" s="201" t="s">
        <v>243</v>
      </c>
      <c r="E1003" s="199"/>
      <c r="F1003" s="68">
        <v>1003</v>
      </c>
      <c r="G1003" s="68">
        <v>24</v>
      </c>
    </row>
    <row r="1004" spans="1:7" x14ac:dyDescent="0.25">
      <c r="A1004" s="198">
        <v>1004</v>
      </c>
      <c r="B1004" s="197">
        <v>0.13774456138849001</v>
      </c>
      <c r="C1004" s="199"/>
      <c r="D1004" s="201" t="s">
        <v>243</v>
      </c>
      <c r="E1004" s="199"/>
      <c r="F1004" s="68">
        <v>1004</v>
      </c>
      <c r="G1004" s="68">
        <v>15</v>
      </c>
    </row>
    <row r="1005" spans="1:7" x14ac:dyDescent="0.25">
      <c r="A1005" s="198">
        <v>1005</v>
      </c>
      <c r="B1005" s="197">
        <v>0.13774415356028899</v>
      </c>
      <c r="C1005" s="199"/>
      <c r="D1005" s="201" t="s">
        <v>243</v>
      </c>
      <c r="E1005" s="199"/>
      <c r="F1005" s="68">
        <v>1005</v>
      </c>
      <c r="G1005" s="68">
        <v>61</v>
      </c>
    </row>
    <row r="1006" spans="1:7" x14ac:dyDescent="0.25">
      <c r="A1006" s="198">
        <v>1006</v>
      </c>
      <c r="B1006" s="197">
        <v>0.116965695137312</v>
      </c>
      <c r="C1006" s="199"/>
      <c r="D1006" s="201" t="s">
        <v>243</v>
      </c>
      <c r="E1006" s="199"/>
      <c r="F1006" s="68">
        <v>1006</v>
      </c>
      <c r="G1006" s="68">
        <v>21</v>
      </c>
    </row>
    <row r="1007" spans="1:7" x14ac:dyDescent="0.25">
      <c r="A1007" s="198">
        <v>1007</v>
      </c>
      <c r="B1007" s="197">
        <v>0.120292294248198</v>
      </c>
      <c r="C1007" s="199"/>
      <c r="D1007" s="201" t="s">
        <v>243</v>
      </c>
      <c r="E1007" s="199"/>
      <c r="F1007" s="68">
        <v>1007</v>
      </c>
      <c r="G1007" s="68">
        <v>29</v>
      </c>
    </row>
    <row r="1008" spans="1:7" x14ac:dyDescent="0.25">
      <c r="A1008" s="198">
        <v>1008</v>
      </c>
      <c r="B1008" s="197">
        <v>0.14210266293132801</v>
      </c>
      <c r="C1008" s="199"/>
      <c r="D1008" s="201" t="s">
        <v>243</v>
      </c>
      <c r="E1008" s="199"/>
      <c r="F1008" s="68">
        <v>1008</v>
      </c>
      <c r="G1008" s="68">
        <v>35</v>
      </c>
    </row>
    <row r="1009" spans="1:7" x14ac:dyDescent="0.25">
      <c r="A1009" s="198">
        <v>1009</v>
      </c>
      <c r="B1009" s="197">
        <v>0.14210244165966701</v>
      </c>
      <c r="C1009" s="199"/>
      <c r="D1009" s="201" t="s">
        <v>243</v>
      </c>
      <c r="E1009" s="199"/>
      <c r="F1009" s="68">
        <v>1009</v>
      </c>
      <c r="G1009" s="68">
        <v>31</v>
      </c>
    </row>
    <row r="1010" spans="1:7" x14ac:dyDescent="0.25">
      <c r="A1010" s="198">
        <v>1010</v>
      </c>
      <c r="B1010" s="197">
        <v>0.168424840347322</v>
      </c>
      <c r="C1010" s="199"/>
      <c r="D1010" s="201" t="s">
        <v>243</v>
      </c>
      <c r="E1010" s="199"/>
      <c r="F1010" s="68">
        <v>1010</v>
      </c>
      <c r="G1010" s="68">
        <v>13</v>
      </c>
    </row>
    <row r="1011" spans="1:7" x14ac:dyDescent="0.25">
      <c r="A1011" s="198">
        <v>1011</v>
      </c>
      <c r="B1011" s="197">
        <v>0.22591951008300201</v>
      </c>
      <c r="C1011" s="199"/>
      <c r="D1011" s="201" t="s">
        <v>243</v>
      </c>
      <c r="E1011" s="199"/>
      <c r="F1011" s="68">
        <v>1011</v>
      </c>
      <c r="G1011" s="68">
        <v>13</v>
      </c>
    </row>
    <row r="1012" spans="1:7" x14ac:dyDescent="0.25">
      <c r="A1012" s="198">
        <v>1012</v>
      </c>
      <c r="B1012" s="197">
        <v>0.22591937618319899</v>
      </c>
      <c r="C1012" s="199"/>
      <c r="D1012" s="201" t="s">
        <v>243</v>
      </c>
      <c r="E1012" s="199"/>
      <c r="F1012" s="68">
        <v>1012</v>
      </c>
      <c r="G1012" s="68">
        <v>7</v>
      </c>
    </row>
    <row r="1013" spans="1:7" x14ac:dyDescent="0.25">
      <c r="A1013" s="198">
        <v>1013</v>
      </c>
      <c r="B1013" s="197">
        <v>0.22591922315514301</v>
      </c>
      <c r="C1013" s="199"/>
      <c r="D1013" s="201" t="s">
        <v>243</v>
      </c>
      <c r="E1013" s="199"/>
      <c r="F1013" s="68">
        <v>1013</v>
      </c>
      <c r="G1013" s="68">
        <v>8</v>
      </c>
    </row>
    <row r="1014" spans="1:7" x14ac:dyDescent="0.25">
      <c r="A1014" s="198">
        <v>1014</v>
      </c>
      <c r="B1014" s="197">
        <v>0.225919089255849</v>
      </c>
      <c r="C1014" s="199"/>
      <c r="D1014" s="201" t="s">
        <v>243</v>
      </c>
      <c r="E1014" s="199"/>
      <c r="F1014" s="68">
        <v>1014</v>
      </c>
      <c r="G1014" s="68">
        <v>7</v>
      </c>
    </row>
    <row r="1015" spans="1:7" x14ac:dyDescent="0.25">
      <c r="A1015" s="198">
        <v>1015</v>
      </c>
      <c r="B1015" s="197">
        <v>0.22591889797155501</v>
      </c>
      <c r="C1015" s="199"/>
      <c r="D1015" s="201" t="s">
        <v>243</v>
      </c>
      <c r="E1015" s="199"/>
      <c r="F1015" s="68">
        <v>1015</v>
      </c>
      <c r="G1015" s="68">
        <v>10</v>
      </c>
    </row>
    <row r="1016" spans="1:7" x14ac:dyDescent="0.25">
      <c r="A1016" s="198">
        <v>1016</v>
      </c>
      <c r="B1016" s="197">
        <v>0.231462960366217</v>
      </c>
      <c r="C1016" s="199"/>
      <c r="D1016" s="201" t="s">
        <v>243</v>
      </c>
      <c r="E1016" s="199"/>
      <c r="F1016" s="68">
        <v>1016</v>
      </c>
      <c r="G1016" s="68">
        <v>26</v>
      </c>
    </row>
    <row r="1017" spans="1:7" x14ac:dyDescent="0.25">
      <c r="A1017" s="198">
        <v>1017</v>
      </c>
      <c r="B1017" s="197">
        <v>0.23160068601311201</v>
      </c>
      <c r="C1017" s="199"/>
      <c r="D1017" s="201" t="s">
        <v>243</v>
      </c>
      <c r="E1017" s="199"/>
      <c r="F1017" s="68">
        <v>1017</v>
      </c>
      <c r="G1017" s="68">
        <v>12</v>
      </c>
    </row>
    <row r="1018" spans="1:7" x14ac:dyDescent="0.25">
      <c r="A1018" s="198">
        <v>1018</v>
      </c>
      <c r="B1018" s="197">
        <v>0.24361340473843601</v>
      </c>
      <c r="C1018" s="199"/>
      <c r="D1018" s="201" t="s">
        <v>243</v>
      </c>
      <c r="E1018" s="199"/>
      <c r="F1018" s="68">
        <v>1018</v>
      </c>
      <c r="G1018" s="68">
        <v>21</v>
      </c>
    </row>
    <row r="1019" spans="1:7" x14ac:dyDescent="0.25">
      <c r="A1019" s="198">
        <v>1019</v>
      </c>
      <c r="B1019" s="197">
        <v>0.27125653872915401</v>
      </c>
      <c r="C1019" s="199"/>
      <c r="D1019" s="201" t="s">
        <v>243</v>
      </c>
      <c r="E1019" s="199"/>
      <c r="F1019" s="68">
        <v>1019</v>
      </c>
      <c r="G1019" s="68">
        <v>14</v>
      </c>
    </row>
    <row r="1020" spans="1:7" x14ac:dyDescent="0.25">
      <c r="A1020" s="198">
        <v>1020</v>
      </c>
      <c r="B1020" s="197">
        <v>0.27125622606876598</v>
      </c>
      <c r="C1020" s="199"/>
      <c r="D1020" s="201" t="s">
        <v>243</v>
      </c>
      <c r="E1020" s="199"/>
      <c r="F1020" s="68">
        <v>1020</v>
      </c>
      <c r="G1020" s="68">
        <v>11</v>
      </c>
    </row>
    <row r="1021" spans="1:7" x14ac:dyDescent="0.25">
      <c r="A1021" s="198">
        <v>1021</v>
      </c>
      <c r="B1021" s="197">
        <v>0.27125605552719101</v>
      </c>
      <c r="C1021" s="199"/>
      <c r="D1021" s="201" t="s">
        <v>243</v>
      </c>
      <c r="E1021" s="199"/>
      <c r="F1021" s="68">
        <v>1021</v>
      </c>
      <c r="G1021" s="68">
        <v>6</v>
      </c>
    </row>
    <row r="1022" spans="1:7" x14ac:dyDescent="0.25">
      <c r="A1022" s="198">
        <v>1022</v>
      </c>
      <c r="B1022" s="197">
        <v>0.271255771291946</v>
      </c>
      <c r="C1022" s="199"/>
      <c r="D1022" s="201" t="s">
        <v>243</v>
      </c>
      <c r="E1022" s="199"/>
      <c r="F1022" s="68">
        <v>1022</v>
      </c>
      <c r="G1022" s="68">
        <v>10</v>
      </c>
    </row>
    <row r="1023" spans="1:7" x14ac:dyDescent="0.25">
      <c r="A1023" s="198">
        <v>1023</v>
      </c>
      <c r="B1023" s="197">
        <v>0.27125562917465801</v>
      </c>
      <c r="C1023" s="199"/>
      <c r="D1023" s="201" t="s">
        <v>243</v>
      </c>
      <c r="E1023" s="199"/>
      <c r="F1023" s="68">
        <v>1023</v>
      </c>
      <c r="G1023" s="68">
        <v>5</v>
      </c>
    </row>
    <row r="1024" spans="1:7" x14ac:dyDescent="0.25">
      <c r="A1024" s="198">
        <v>1024</v>
      </c>
      <c r="B1024" s="197">
        <v>0.27125497543800597</v>
      </c>
      <c r="C1024" s="199"/>
      <c r="D1024" s="201" t="s">
        <v>243</v>
      </c>
      <c r="E1024" s="199"/>
      <c r="F1024" s="68">
        <v>1024</v>
      </c>
      <c r="G1024" s="68">
        <v>23</v>
      </c>
    </row>
    <row r="1025" spans="1:7" x14ac:dyDescent="0.25">
      <c r="A1025" s="198">
        <v>1025</v>
      </c>
      <c r="B1025" s="197">
        <v>0.30582837439733301</v>
      </c>
      <c r="C1025" s="199"/>
      <c r="D1025" s="201" t="s">
        <v>243</v>
      </c>
      <c r="E1025" s="199"/>
      <c r="F1025" s="68">
        <v>1025</v>
      </c>
      <c r="G1025" s="68">
        <v>9</v>
      </c>
    </row>
    <row r="1026" spans="1:7" x14ac:dyDescent="0.25">
      <c r="A1026" s="198">
        <v>1026</v>
      </c>
      <c r="B1026" s="197">
        <v>0.30582815268438401</v>
      </c>
      <c r="C1026" s="199"/>
      <c r="D1026" s="201" t="s">
        <v>243</v>
      </c>
      <c r="E1026" s="199"/>
      <c r="F1026" s="68">
        <v>1026</v>
      </c>
      <c r="G1026" s="68">
        <v>6</v>
      </c>
    </row>
    <row r="1027" spans="1:7" x14ac:dyDescent="0.25">
      <c r="A1027" s="198">
        <v>1027</v>
      </c>
      <c r="B1027" s="197">
        <v>0.162340085652528</v>
      </c>
      <c r="C1027" s="199"/>
      <c r="D1027" s="201" t="s">
        <v>243</v>
      </c>
      <c r="E1027" s="199"/>
      <c r="F1027" s="68">
        <v>1027</v>
      </c>
      <c r="G1027" s="68">
        <v>19</v>
      </c>
    </row>
    <row r="1028" spans="1:7" x14ac:dyDescent="0.25">
      <c r="A1028" s="198">
        <v>1028</v>
      </c>
      <c r="B1028" s="197">
        <v>0.162339877728229</v>
      </c>
      <c r="C1028" s="199"/>
      <c r="D1028" s="201" t="s">
        <v>243</v>
      </c>
      <c r="E1028" s="199"/>
      <c r="F1028" s="68">
        <v>1028</v>
      </c>
      <c r="G1028" s="68">
        <v>22</v>
      </c>
    </row>
    <row r="1029" spans="1:7" x14ac:dyDescent="0.25">
      <c r="A1029" s="198">
        <v>1029</v>
      </c>
      <c r="B1029" s="197">
        <v>0.13464235527522</v>
      </c>
      <c r="C1029" s="199"/>
      <c r="D1029" s="201" t="s">
        <v>243</v>
      </c>
      <c r="E1029" s="199"/>
      <c r="F1029" s="68">
        <v>1029</v>
      </c>
      <c r="G1029" s="68">
        <v>15</v>
      </c>
    </row>
    <row r="1030" spans="1:7" x14ac:dyDescent="0.25">
      <c r="A1030" s="198">
        <v>1030</v>
      </c>
      <c r="B1030" s="197">
        <v>0.14480724141291099</v>
      </c>
      <c r="C1030" s="199"/>
      <c r="D1030" s="201" t="s">
        <v>243</v>
      </c>
      <c r="E1030" s="199"/>
      <c r="F1030" s="68">
        <v>1030</v>
      </c>
      <c r="G1030" s="68">
        <v>19</v>
      </c>
    </row>
    <row r="1031" spans="1:7" x14ac:dyDescent="0.25">
      <c r="A1031" s="198">
        <v>1031</v>
      </c>
      <c r="B1031" s="197">
        <v>0.156820355871814</v>
      </c>
      <c r="C1031" s="199"/>
      <c r="D1031" s="201" t="s">
        <v>243</v>
      </c>
      <c r="E1031" s="199"/>
      <c r="F1031" s="68">
        <v>1031</v>
      </c>
      <c r="G1031" s="68">
        <v>10</v>
      </c>
    </row>
    <row r="1032" spans="1:7" x14ac:dyDescent="0.25">
      <c r="A1032" s="198">
        <v>1032</v>
      </c>
      <c r="B1032" s="197">
        <v>0.16233968870683199</v>
      </c>
      <c r="C1032" s="199"/>
      <c r="D1032" s="201" t="s">
        <v>243</v>
      </c>
      <c r="E1032" s="199"/>
      <c r="F1032" s="68">
        <v>1032</v>
      </c>
      <c r="G1032" s="68">
        <v>20</v>
      </c>
    </row>
    <row r="1033" spans="1:7" x14ac:dyDescent="0.25">
      <c r="A1033" s="198">
        <v>1033</v>
      </c>
      <c r="B1033" s="197">
        <v>0.173428644225462</v>
      </c>
      <c r="C1033" s="199"/>
      <c r="D1033" s="201" t="s">
        <v>243</v>
      </c>
      <c r="E1033" s="199"/>
      <c r="F1033" s="68">
        <v>1033</v>
      </c>
      <c r="G1033" s="68">
        <v>10</v>
      </c>
    </row>
    <row r="1034" spans="1:7" x14ac:dyDescent="0.25">
      <c r="A1034" s="198">
        <v>1034</v>
      </c>
      <c r="B1034" s="197">
        <v>0.173428513772966</v>
      </c>
      <c r="C1034" s="199"/>
      <c r="D1034" s="201" t="s">
        <v>243</v>
      </c>
      <c r="E1034" s="199"/>
      <c r="F1034" s="68">
        <v>1034</v>
      </c>
      <c r="G1034" s="68">
        <v>12</v>
      </c>
    </row>
    <row r="1035" spans="1:7" x14ac:dyDescent="0.25">
      <c r="A1035" s="198">
        <v>1035</v>
      </c>
      <c r="B1035" s="197">
        <v>0.17730944162713499</v>
      </c>
      <c r="C1035" s="199"/>
      <c r="D1035" s="201" t="s">
        <v>243</v>
      </c>
      <c r="E1035" s="199"/>
      <c r="F1035" s="68">
        <v>1035</v>
      </c>
      <c r="G1035" s="68">
        <v>21</v>
      </c>
    </row>
    <row r="1036" spans="1:7" x14ac:dyDescent="0.25">
      <c r="A1036" s="198">
        <v>1036</v>
      </c>
      <c r="B1036" s="197">
        <v>0.177309259323362</v>
      </c>
      <c r="C1036" s="199"/>
      <c r="D1036" s="201" t="s">
        <v>243</v>
      </c>
      <c r="E1036" s="199"/>
      <c r="F1036" s="68">
        <v>1036</v>
      </c>
      <c r="G1036" s="68">
        <v>16</v>
      </c>
    </row>
    <row r="1037" spans="1:7" x14ac:dyDescent="0.25">
      <c r="A1037" s="198">
        <v>1037</v>
      </c>
      <c r="B1037" s="197">
        <v>0.11520661457053399</v>
      </c>
      <c r="C1037" s="199"/>
      <c r="D1037" s="201" t="s">
        <v>243</v>
      </c>
      <c r="E1037" s="199"/>
      <c r="F1037" s="68">
        <v>1037</v>
      </c>
      <c r="G1037" s="68">
        <v>18</v>
      </c>
    </row>
    <row r="1038" spans="1:7" x14ac:dyDescent="0.25">
      <c r="A1038" s="198">
        <v>1038</v>
      </c>
      <c r="B1038" s="197">
        <v>0.115206559360978</v>
      </c>
      <c r="C1038" s="199"/>
      <c r="D1038" s="201" t="s">
        <v>243</v>
      </c>
      <c r="E1038" s="199"/>
      <c r="F1038" s="68">
        <v>1038</v>
      </c>
      <c r="G1038" s="68">
        <v>12</v>
      </c>
    </row>
    <row r="1039" spans="1:7" x14ac:dyDescent="0.25">
      <c r="A1039" s="198">
        <v>1039</v>
      </c>
      <c r="B1039" s="197">
        <v>0.115206550159392</v>
      </c>
      <c r="C1039" s="199"/>
      <c r="D1039" s="201" t="s">
        <v>243</v>
      </c>
      <c r="E1039" s="199"/>
      <c r="F1039" s="68">
        <v>1039</v>
      </c>
      <c r="G1039" s="68">
        <v>2</v>
      </c>
    </row>
    <row r="1040" spans="1:7" x14ac:dyDescent="0.25">
      <c r="A1040" s="198">
        <v>1040</v>
      </c>
      <c r="B1040" s="197">
        <v>0.11520648114757499</v>
      </c>
      <c r="C1040" s="199"/>
      <c r="D1040" s="201" t="s">
        <v>243</v>
      </c>
      <c r="E1040" s="199"/>
      <c r="F1040" s="68">
        <v>1040</v>
      </c>
      <c r="G1040" s="68">
        <v>15</v>
      </c>
    </row>
    <row r="1041" spans="1:7" x14ac:dyDescent="0.25">
      <c r="A1041" s="198">
        <v>1041</v>
      </c>
      <c r="B1041" s="197">
        <v>0.115206462744444</v>
      </c>
      <c r="C1041" s="199"/>
      <c r="D1041" s="201" t="s">
        <v>243</v>
      </c>
      <c r="E1041" s="199"/>
      <c r="F1041" s="68">
        <v>1041</v>
      </c>
      <c r="G1041" s="68">
        <v>4</v>
      </c>
    </row>
    <row r="1042" spans="1:7" x14ac:dyDescent="0.25">
      <c r="A1042" s="198">
        <v>1042</v>
      </c>
      <c r="B1042" s="197">
        <v>0.11520638453123699</v>
      </c>
      <c r="C1042" s="199"/>
      <c r="D1042" s="201" t="s">
        <v>243</v>
      </c>
      <c r="E1042" s="199"/>
      <c r="F1042" s="68">
        <v>1042</v>
      </c>
      <c r="G1042" s="68">
        <v>17</v>
      </c>
    </row>
    <row r="1043" spans="1:7" x14ac:dyDescent="0.25">
      <c r="A1043" s="198">
        <v>1043</v>
      </c>
      <c r="B1043" s="197">
        <v>0.116586292523341</v>
      </c>
      <c r="C1043" s="199"/>
      <c r="D1043" s="201" t="s">
        <v>243</v>
      </c>
      <c r="E1043" s="199"/>
      <c r="F1043" s="68">
        <v>1043</v>
      </c>
      <c r="G1043" s="68">
        <v>14</v>
      </c>
    </row>
    <row r="1044" spans="1:7" x14ac:dyDescent="0.25">
      <c r="A1044" s="198">
        <v>1044</v>
      </c>
      <c r="B1044" s="197">
        <v>0.116586250075676</v>
      </c>
      <c r="C1044" s="199"/>
      <c r="D1044" s="201" t="s">
        <v>243</v>
      </c>
      <c r="E1044" s="199"/>
      <c r="F1044" s="68">
        <v>1044</v>
      </c>
      <c r="G1044" s="68">
        <v>9</v>
      </c>
    </row>
    <row r="1045" spans="1:7" x14ac:dyDescent="0.25">
      <c r="A1045" s="198">
        <v>1045</v>
      </c>
      <c r="B1045" s="197">
        <v>0.125180167290672</v>
      </c>
      <c r="C1045" s="199"/>
      <c r="D1045" s="201" t="s">
        <v>243</v>
      </c>
      <c r="E1045" s="199"/>
      <c r="F1045" s="68">
        <v>1045</v>
      </c>
      <c r="G1045" s="68">
        <v>20</v>
      </c>
    </row>
    <row r="1046" spans="1:7" x14ac:dyDescent="0.25">
      <c r="A1046" s="198">
        <v>1046</v>
      </c>
      <c r="B1046" s="197">
        <v>0.12518004691628301</v>
      </c>
      <c r="C1046" s="199"/>
      <c r="D1046" s="201" t="s">
        <v>243</v>
      </c>
      <c r="E1046" s="199"/>
      <c r="F1046" s="68">
        <v>1046</v>
      </c>
      <c r="G1046" s="68">
        <v>22</v>
      </c>
    </row>
    <row r="1047" spans="1:7" x14ac:dyDescent="0.25">
      <c r="A1047" s="198">
        <v>1047</v>
      </c>
      <c r="B1047" s="197">
        <v>0.125179970314579</v>
      </c>
      <c r="C1047" s="199"/>
      <c r="D1047" s="201" t="s">
        <v>243</v>
      </c>
      <c r="E1047" s="199"/>
      <c r="F1047" s="68">
        <v>1047</v>
      </c>
      <c r="G1047" s="68">
        <v>14</v>
      </c>
    </row>
    <row r="1048" spans="1:7" x14ac:dyDescent="0.25">
      <c r="A1048" s="198">
        <v>1048</v>
      </c>
      <c r="B1048" s="197">
        <v>8.3128763069137093E-2</v>
      </c>
      <c r="C1048" s="199"/>
      <c r="D1048" s="201" t="s">
        <v>243</v>
      </c>
      <c r="E1048" s="199"/>
      <c r="F1048" s="68">
        <v>1048</v>
      </c>
      <c r="G1048" s="68">
        <v>16</v>
      </c>
    </row>
    <row r="1049" spans="1:7" x14ac:dyDescent="0.25">
      <c r="A1049" s="198">
        <v>1049</v>
      </c>
      <c r="B1049" s="197">
        <v>8.7287143758737001E-2</v>
      </c>
      <c r="C1049" s="199"/>
      <c r="D1049" s="201" t="s">
        <v>243</v>
      </c>
      <c r="E1049" s="199"/>
      <c r="F1049" s="68">
        <v>1049</v>
      </c>
      <c r="G1049" s="68">
        <v>13</v>
      </c>
    </row>
    <row r="1050" spans="1:7" x14ac:dyDescent="0.25">
      <c r="A1050" s="198">
        <v>1050</v>
      </c>
      <c r="B1050" s="197">
        <v>9.0983466256675E-2</v>
      </c>
      <c r="C1050" s="199"/>
      <c r="D1050" s="201" t="s">
        <v>243</v>
      </c>
      <c r="E1050" s="199"/>
      <c r="F1050" s="68">
        <v>1050</v>
      </c>
      <c r="G1050" s="68">
        <v>10</v>
      </c>
    </row>
    <row r="1051" spans="1:7" x14ac:dyDescent="0.25">
      <c r="A1051" s="198">
        <v>1051</v>
      </c>
      <c r="B1051" s="197">
        <v>9.8838104834542903E-2</v>
      </c>
      <c r="C1051" s="199"/>
      <c r="D1051" s="201" t="s">
        <v>243</v>
      </c>
      <c r="E1051" s="199"/>
      <c r="F1051" s="68">
        <v>1051</v>
      </c>
      <c r="G1051" s="68">
        <v>41</v>
      </c>
    </row>
    <row r="1052" spans="1:7" x14ac:dyDescent="0.25">
      <c r="A1052" s="198">
        <v>1052</v>
      </c>
      <c r="B1052" s="197">
        <v>0.117702684731309</v>
      </c>
      <c r="C1052" s="199"/>
      <c r="D1052" s="201" t="s">
        <v>243</v>
      </c>
      <c r="E1052" s="199"/>
      <c r="F1052" s="68">
        <v>1052</v>
      </c>
      <c r="G1052" s="68">
        <v>21</v>
      </c>
    </row>
    <row r="1053" spans="1:7" x14ac:dyDescent="0.25">
      <c r="A1053" s="198">
        <v>1053</v>
      </c>
      <c r="B1053" s="197">
        <v>0.117702617375992</v>
      </c>
      <c r="C1053" s="199"/>
      <c r="D1053" s="201" t="s">
        <v>243</v>
      </c>
      <c r="E1053" s="199"/>
      <c r="F1053" s="68">
        <v>1053</v>
      </c>
      <c r="G1053" s="68">
        <v>14</v>
      </c>
    </row>
    <row r="1054" spans="1:7" x14ac:dyDescent="0.25">
      <c r="A1054" s="198">
        <v>1054</v>
      </c>
      <c r="B1054" s="197">
        <v>0.146725009200705</v>
      </c>
      <c r="C1054" s="199"/>
      <c r="D1054" s="201" t="s">
        <v>243</v>
      </c>
      <c r="E1054" s="199"/>
      <c r="F1054" s="68">
        <v>1054</v>
      </c>
      <c r="G1054" s="68">
        <v>20</v>
      </c>
    </row>
    <row r="1055" spans="1:7" x14ac:dyDescent="0.25">
      <c r="A1055" s="198">
        <v>1055</v>
      </c>
      <c r="B1055" s="197">
        <v>0.146724940486189</v>
      </c>
      <c r="C1055" s="199"/>
      <c r="D1055" s="201" t="s">
        <v>243</v>
      </c>
      <c r="E1055" s="199"/>
      <c r="F1055" s="68">
        <v>1055</v>
      </c>
      <c r="G1055" s="68">
        <v>9</v>
      </c>
    </row>
    <row r="1056" spans="1:7" x14ac:dyDescent="0.25">
      <c r="A1056" s="198">
        <v>1056</v>
      </c>
      <c r="B1056" s="197">
        <v>0.41830835887974299</v>
      </c>
      <c r="C1056" s="199"/>
      <c r="D1056" s="201" t="s">
        <v>243</v>
      </c>
      <c r="E1056" s="199"/>
      <c r="F1056" s="68">
        <v>1056</v>
      </c>
      <c r="G1056" s="68">
        <v>5</v>
      </c>
    </row>
    <row r="1057" spans="1:7" x14ac:dyDescent="0.25">
      <c r="A1057" s="198">
        <v>1057</v>
      </c>
      <c r="B1057" s="197">
        <v>0.418308062346402</v>
      </c>
      <c r="C1057" s="199"/>
      <c r="D1057" s="201" t="s">
        <v>243</v>
      </c>
      <c r="E1057" s="199"/>
      <c r="F1057" s="68">
        <v>1057</v>
      </c>
      <c r="G1057" s="68">
        <v>4</v>
      </c>
    </row>
    <row r="1058" spans="1:7" x14ac:dyDescent="0.25">
      <c r="A1058" s="198">
        <v>1058</v>
      </c>
      <c r="B1058" s="197">
        <v>0.42616225492186899</v>
      </c>
      <c r="C1058" s="199"/>
      <c r="D1058" s="201" t="s">
        <v>243</v>
      </c>
      <c r="E1058" s="199"/>
      <c r="F1058" s="68">
        <v>1058</v>
      </c>
      <c r="G1058" s="68">
        <v>6</v>
      </c>
    </row>
    <row r="1059" spans="1:7" x14ac:dyDescent="0.25">
      <c r="A1059" s="198">
        <v>1059</v>
      </c>
      <c r="B1059" s="197">
        <v>0.42616070881627599</v>
      </c>
      <c r="C1059" s="199"/>
      <c r="D1059" s="201" t="s">
        <v>243</v>
      </c>
      <c r="E1059" s="199"/>
      <c r="F1059" s="68">
        <v>1059</v>
      </c>
      <c r="G1059" s="68">
        <v>20</v>
      </c>
    </row>
    <row r="1060" spans="1:7" x14ac:dyDescent="0.25">
      <c r="A1060" s="198">
        <v>1060</v>
      </c>
      <c r="B1060" s="197">
        <v>0.44833733060583603</v>
      </c>
      <c r="C1060" s="199"/>
      <c r="D1060" s="201" t="s">
        <v>243</v>
      </c>
      <c r="E1060" s="199"/>
      <c r="F1060" s="68">
        <v>1060</v>
      </c>
      <c r="G1060" s="68">
        <v>13</v>
      </c>
    </row>
    <row r="1061" spans="1:7" x14ac:dyDescent="0.25">
      <c r="A1061" s="198">
        <v>1061</v>
      </c>
      <c r="B1061" s="197">
        <v>0.44833655037554598</v>
      </c>
      <c r="C1061" s="199"/>
      <c r="D1061" s="201" t="s">
        <v>243</v>
      </c>
      <c r="E1061" s="199"/>
      <c r="F1061" s="68">
        <v>1061</v>
      </c>
      <c r="G1061" s="68">
        <v>9</v>
      </c>
    </row>
    <row r="1062" spans="1:7" x14ac:dyDescent="0.25">
      <c r="A1062" s="198">
        <v>1062</v>
      </c>
      <c r="B1062" s="197">
        <v>0.44972221727777401</v>
      </c>
      <c r="C1062" s="199"/>
      <c r="D1062" s="201" t="s">
        <v>243</v>
      </c>
      <c r="E1062" s="199"/>
      <c r="F1062" s="68">
        <v>1062</v>
      </c>
      <c r="G1062" s="68">
        <v>5</v>
      </c>
    </row>
    <row r="1063" spans="1:7" x14ac:dyDescent="0.25">
      <c r="A1063" s="198">
        <v>1063</v>
      </c>
      <c r="B1063" s="197">
        <v>0.44972160617977802</v>
      </c>
      <c r="C1063" s="199"/>
      <c r="D1063" s="201" t="s">
        <v>243</v>
      </c>
      <c r="E1063" s="199"/>
      <c r="F1063" s="68">
        <v>1063</v>
      </c>
      <c r="G1063" s="68">
        <v>7</v>
      </c>
    </row>
    <row r="1064" spans="1:7" x14ac:dyDescent="0.25">
      <c r="A1064" s="198">
        <v>1064</v>
      </c>
      <c r="B1064" s="197">
        <v>0.45757553828088998</v>
      </c>
      <c r="C1064" s="199"/>
      <c r="D1064" s="201" t="s">
        <v>243</v>
      </c>
      <c r="E1064" s="199"/>
      <c r="F1064" s="68">
        <v>1064</v>
      </c>
      <c r="G1064" s="68">
        <v>7</v>
      </c>
    </row>
    <row r="1065" spans="1:7" x14ac:dyDescent="0.25">
      <c r="A1065" s="198">
        <v>1065</v>
      </c>
      <c r="B1065" s="197">
        <v>0.45757508431572702</v>
      </c>
      <c r="C1065" s="199"/>
      <c r="D1065" s="201" t="s">
        <v>243</v>
      </c>
      <c r="E1065" s="199"/>
      <c r="F1065" s="68">
        <v>1065</v>
      </c>
      <c r="G1065" s="68">
        <v>5</v>
      </c>
    </row>
    <row r="1066" spans="1:7" x14ac:dyDescent="0.25">
      <c r="A1066" s="198">
        <v>1066</v>
      </c>
      <c r="B1066" s="197">
        <v>0.464040724463192</v>
      </c>
      <c r="C1066" s="199"/>
      <c r="D1066" s="201" t="s">
        <v>243</v>
      </c>
      <c r="E1066" s="199"/>
      <c r="F1066" s="68">
        <v>1066</v>
      </c>
      <c r="G1066" s="68">
        <v>60</v>
      </c>
    </row>
    <row r="1067" spans="1:7" x14ac:dyDescent="0.25">
      <c r="A1067" s="198">
        <v>1067</v>
      </c>
      <c r="B1067" s="197">
        <v>0.47068693416135798</v>
      </c>
      <c r="C1067" s="199"/>
      <c r="D1067" s="201" t="s">
        <v>243</v>
      </c>
      <c r="E1067" s="199"/>
      <c r="F1067" s="68">
        <v>1067</v>
      </c>
      <c r="G1067" s="68">
        <v>43</v>
      </c>
    </row>
    <row r="1068" spans="1:7" x14ac:dyDescent="0.25">
      <c r="A1068" s="198">
        <v>1068</v>
      </c>
      <c r="B1068" s="197">
        <v>1.04768677414172</v>
      </c>
      <c r="C1068" s="199"/>
      <c r="D1068" s="201" t="s">
        <v>243</v>
      </c>
      <c r="E1068" s="199"/>
      <c r="F1068" s="68">
        <v>1068</v>
      </c>
      <c r="G1068" s="68">
        <v>11</v>
      </c>
    </row>
    <row r="1069" spans="1:7" x14ac:dyDescent="0.25">
      <c r="A1069" s="198">
        <v>1069</v>
      </c>
      <c r="B1069" s="197">
        <v>1.2288926929463199E-2</v>
      </c>
      <c r="C1069" s="199"/>
      <c r="D1069" s="201" t="s">
        <v>243</v>
      </c>
      <c r="E1069" s="199"/>
      <c r="F1069" s="68">
        <v>1069</v>
      </c>
      <c r="G1069" s="68">
        <v>20</v>
      </c>
    </row>
    <row r="1070" spans="1:7" x14ac:dyDescent="0.25">
      <c r="A1070" s="198">
        <v>1070</v>
      </c>
      <c r="B1070" s="197">
        <v>1.2288925864814299E-2</v>
      </c>
      <c r="C1070" s="199"/>
      <c r="D1070" s="201" t="s">
        <v>243</v>
      </c>
      <c r="E1070" s="199"/>
      <c r="F1070" s="68">
        <v>1070</v>
      </c>
      <c r="G1070" s="68">
        <v>22</v>
      </c>
    </row>
    <row r="1071" spans="1:7" x14ac:dyDescent="0.25">
      <c r="A1071" s="198">
        <v>1071</v>
      </c>
      <c r="B1071" s="197">
        <v>2.0604736799940199E-2</v>
      </c>
      <c r="C1071" s="199"/>
      <c r="D1071" s="201" t="s">
        <v>243</v>
      </c>
      <c r="E1071" s="199"/>
      <c r="F1071" s="68">
        <v>1071</v>
      </c>
      <c r="G1071" s="68">
        <v>26</v>
      </c>
    </row>
    <row r="1072" spans="1:7" x14ac:dyDescent="0.25">
      <c r="A1072" s="198">
        <v>1072</v>
      </c>
      <c r="B1072" s="197">
        <v>2.0604735019661698E-2</v>
      </c>
      <c r="C1072" s="199"/>
      <c r="D1072" s="201" t="s">
        <v>243</v>
      </c>
      <c r="E1072" s="199"/>
      <c r="F1072" s="68">
        <v>1072</v>
      </c>
      <c r="G1072" s="68">
        <v>13</v>
      </c>
    </row>
    <row r="1073" spans="1:7" x14ac:dyDescent="0.25">
      <c r="A1073" s="198">
        <v>1073</v>
      </c>
      <c r="B1073" s="197">
        <v>2.5224626643883901E-2</v>
      </c>
      <c r="C1073" s="199"/>
      <c r="D1073" s="201" t="s">
        <v>243</v>
      </c>
      <c r="E1073" s="199"/>
      <c r="F1073" s="68">
        <v>1073</v>
      </c>
      <c r="G1073" s="68">
        <v>20</v>
      </c>
    </row>
    <row r="1074" spans="1:7" x14ac:dyDescent="0.25">
      <c r="A1074" s="198">
        <v>1074</v>
      </c>
      <c r="B1074" s="197">
        <v>2.5224624172051801E-2</v>
      </c>
      <c r="C1074" s="199"/>
      <c r="D1074" s="201" t="s">
        <v>243</v>
      </c>
      <c r="E1074" s="199"/>
      <c r="F1074" s="68">
        <v>1074</v>
      </c>
      <c r="G1074" s="68">
        <v>12</v>
      </c>
    </row>
    <row r="1075" spans="1:7" x14ac:dyDescent="0.25">
      <c r="A1075" s="198">
        <v>1075</v>
      </c>
      <c r="B1075" s="197">
        <v>3.2154452179278203E-2</v>
      </c>
      <c r="C1075" s="199"/>
      <c r="D1075" s="201" t="s">
        <v>243</v>
      </c>
      <c r="E1075" s="199"/>
      <c r="F1075" s="68">
        <v>1075</v>
      </c>
      <c r="G1075" s="68">
        <v>41</v>
      </c>
    </row>
    <row r="1076" spans="1:7" x14ac:dyDescent="0.25">
      <c r="A1076" s="198">
        <v>1076</v>
      </c>
      <c r="B1076" s="197">
        <v>0</v>
      </c>
      <c r="C1076" s="199"/>
      <c r="D1076" s="199" t="s">
        <v>244</v>
      </c>
      <c r="E1076" s="199"/>
      <c r="F1076" s="68">
        <v>1076</v>
      </c>
      <c r="G1076" s="68">
        <v>18</v>
      </c>
    </row>
    <row r="1077" spans="1:7" x14ac:dyDescent="0.25">
      <c r="A1077" s="198">
        <v>1077</v>
      </c>
      <c r="B1077" s="197">
        <v>0</v>
      </c>
      <c r="C1077" s="199"/>
      <c r="D1077" s="199" t="s">
        <v>244</v>
      </c>
      <c r="E1077" s="199"/>
      <c r="F1077" s="68">
        <v>1077</v>
      </c>
      <c r="G1077" s="68">
        <v>6</v>
      </c>
    </row>
    <row r="1078" spans="1:7" x14ac:dyDescent="0.25">
      <c r="A1078" s="198">
        <v>1078</v>
      </c>
      <c r="B1078" s="197">
        <v>5.8210845390205702E-3</v>
      </c>
      <c r="C1078" s="199"/>
      <c r="D1078" s="201" t="s">
        <v>243</v>
      </c>
      <c r="E1078" s="199"/>
      <c r="F1078" s="68">
        <v>1078</v>
      </c>
      <c r="G1078" s="68">
        <v>8</v>
      </c>
    </row>
    <row r="1079" spans="1:7" x14ac:dyDescent="0.25">
      <c r="A1079" s="198">
        <v>1079</v>
      </c>
      <c r="B1079" s="197">
        <v>5.8210845066125399E-3</v>
      </c>
      <c r="C1079" s="199"/>
      <c r="D1079" s="201" t="s">
        <v>243</v>
      </c>
      <c r="E1079" s="199"/>
      <c r="F1079" s="68">
        <v>1079</v>
      </c>
      <c r="G1079" s="68">
        <v>3</v>
      </c>
    </row>
    <row r="1080" spans="1:7" x14ac:dyDescent="0.25">
      <c r="A1080" s="198">
        <v>1080</v>
      </c>
      <c r="B1080" s="197">
        <v>4.9349855247138599E-2</v>
      </c>
      <c r="C1080" s="199"/>
      <c r="D1080" s="201" t="s">
        <v>243</v>
      </c>
      <c r="E1080" s="199"/>
      <c r="F1080" s="68">
        <v>1080</v>
      </c>
      <c r="G1080" s="68">
        <v>7</v>
      </c>
    </row>
    <row r="1081" spans="1:7" x14ac:dyDescent="0.25">
      <c r="A1081" s="198">
        <v>1081</v>
      </c>
      <c r="B1081" s="197">
        <v>5.23989798780344E-2</v>
      </c>
      <c r="C1081" s="199"/>
      <c r="D1081" s="201" t="s">
        <v>243</v>
      </c>
      <c r="E1081" s="199"/>
      <c r="F1081" s="68">
        <v>1081</v>
      </c>
      <c r="G1081" s="68">
        <v>16</v>
      </c>
    </row>
    <row r="1082" spans="1:7" x14ac:dyDescent="0.25">
      <c r="A1082" s="198">
        <v>1082</v>
      </c>
      <c r="B1082" s="197">
        <v>5.4708928186464903E-2</v>
      </c>
      <c r="C1082" s="199"/>
      <c r="D1082" s="201" t="s">
        <v>243</v>
      </c>
      <c r="E1082" s="199"/>
      <c r="F1082" s="68">
        <v>1082</v>
      </c>
      <c r="G1082" s="68">
        <v>5</v>
      </c>
    </row>
    <row r="1083" spans="1:7" x14ac:dyDescent="0.25">
      <c r="A1083" s="198">
        <v>1083</v>
      </c>
      <c r="B1083" s="197">
        <v>5.8866836778227502E-2</v>
      </c>
      <c r="C1083" s="199"/>
      <c r="D1083" s="201" t="s">
        <v>243</v>
      </c>
      <c r="E1083" s="199"/>
      <c r="F1083" s="68">
        <v>1083</v>
      </c>
      <c r="G1083" s="68">
        <v>6</v>
      </c>
    </row>
    <row r="1084" spans="1:7" x14ac:dyDescent="0.25">
      <c r="A1084" s="198">
        <v>1084</v>
      </c>
      <c r="B1084" s="197">
        <v>6.3948713807588695E-2</v>
      </c>
      <c r="C1084" s="199"/>
      <c r="D1084" s="201" t="s">
        <v>243</v>
      </c>
      <c r="E1084" s="199"/>
      <c r="F1084" s="68">
        <v>1084</v>
      </c>
      <c r="G1084" s="68">
        <v>14</v>
      </c>
    </row>
    <row r="1085" spans="1:7" x14ac:dyDescent="0.25">
      <c r="A1085" s="198">
        <v>1085</v>
      </c>
      <c r="B1085" s="197">
        <v>6.3948697437949995E-2</v>
      </c>
      <c r="C1085" s="199"/>
      <c r="D1085" s="201" t="s">
        <v>243</v>
      </c>
      <c r="E1085" s="199"/>
      <c r="F1085" s="68">
        <v>1085</v>
      </c>
      <c r="G1085" s="68">
        <v>12</v>
      </c>
    </row>
    <row r="1086" spans="1:7" x14ac:dyDescent="0.25">
      <c r="A1086" s="198">
        <v>1086</v>
      </c>
      <c r="B1086" s="197">
        <v>6.8660949580651401E-2</v>
      </c>
      <c r="C1086" s="199"/>
      <c r="D1086" s="201" t="s">
        <v>243</v>
      </c>
      <c r="E1086" s="199"/>
      <c r="F1086" s="68">
        <v>1086</v>
      </c>
      <c r="G1086" s="68">
        <v>31</v>
      </c>
    </row>
    <row r="1087" spans="1:7" x14ac:dyDescent="0.25">
      <c r="A1087" s="198">
        <v>1087</v>
      </c>
      <c r="B1087" s="197">
        <v>8.6216518070496406E-2</v>
      </c>
      <c r="C1087" s="199"/>
      <c r="D1087" s="201" t="s">
        <v>243</v>
      </c>
      <c r="E1087" s="199"/>
      <c r="F1087" s="68">
        <v>1087</v>
      </c>
      <c r="G1087" s="68">
        <v>20</v>
      </c>
    </row>
    <row r="1088" spans="1:7" x14ac:dyDescent="0.25">
      <c r="A1088" s="198">
        <v>1088</v>
      </c>
      <c r="B1088" s="197">
        <v>0.79394603430085198</v>
      </c>
      <c r="C1088" s="199"/>
      <c r="D1088" s="201" t="s">
        <v>243</v>
      </c>
      <c r="E1088" s="199"/>
      <c r="F1088" s="68">
        <v>1088</v>
      </c>
      <c r="G1088" s="68">
        <v>22</v>
      </c>
    </row>
    <row r="1089" spans="1:7" x14ac:dyDescent="0.25">
      <c r="A1089" s="198">
        <v>1089</v>
      </c>
      <c r="B1089" s="197">
        <v>0.80179729590559101</v>
      </c>
      <c r="C1089" s="199"/>
      <c r="D1089" s="201" t="s">
        <v>243</v>
      </c>
      <c r="E1089" s="199"/>
      <c r="F1089" s="68">
        <v>1089</v>
      </c>
      <c r="G1089" s="68">
        <v>9</v>
      </c>
    </row>
    <row r="1090" spans="1:7" x14ac:dyDescent="0.25">
      <c r="A1090" s="198">
        <v>1090</v>
      </c>
      <c r="B1090" s="197">
        <v>0.249243919312406</v>
      </c>
      <c r="C1090" s="199"/>
      <c r="D1090" s="201" t="s">
        <v>243</v>
      </c>
      <c r="E1090" s="199"/>
      <c r="F1090" s="68">
        <v>1090</v>
      </c>
      <c r="G1090" s="68">
        <v>34</v>
      </c>
    </row>
    <row r="1091" spans="1:7" x14ac:dyDescent="0.25">
      <c r="A1091" s="198">
        <v>1091</v>
      </c>
      <c r="B1091" s="197">
        <v>0.25848402802764298</v>
      </c>
      <c r="C1091" s="199"/>
      <c r="D1091" s="201" t="s">
        <v>243</v>
      </c>
      <c r="E1091" s="199"/>
      <c r="F1091" s="68">
        <v>1091</v>
      </c>
      <c r="G1091" s="68">
        <v>18</v>
      </c>
    </row>
    <row r="1092" spans="1:7" x14ac:dyDescent="0.25">
      <c r="A1092" s="198">
        <v>1092</v>
      </c>
      <c r="B1092" s="197">
        <v>0.26375082231768299</v>
      </c>
      <c r="C1092" s="199"/>
      <c r="D1092" s="201" t="s">
        <v>243</v>
      </c>
      <c r="E1092" s="199"/>
      <c r="F1092" s="68">
        <v>1092</v>
      </c>
      <c r="G1092" s="68">
        <v>12</v>
      </c>
    </row>
    <row r="1093" spans="1:7" x14ac:dyDescent="0.25">
      <c r="A1093" s="198">
        <v>1093</v>
      </c>
      <c r="B1093" s="197">
        <v>0.26375047471139401</v>
      </c>
      <c r="C1093" s="199"/>
      <c r="D1093" s="201" t="s">
        <v>243</v>
      </c>
      <c r="E1093" s="199"/>
      <c r="F1093" s="68">
        <v>1093</v>
      </c>
      <c r="G1093" s="68">
        <v>13</v>
      </c>
    </row>
    <row r="1094" spans="1:7" x14ac:dyDescent="0.25">
      <c r="A1094" s="198">
        <v>1094</v>
      </c>
      <c r="B1094" s="197">
        <v>0.26883257082231599</v>
      </c>
      <c r="C1094" s="199"/>
      <c r="D1094" s="201" t="s">
        <v>243</v>
      </c>
      <c r="E1094" s="199"/>
      <c r="F1094" s="68">
        <v>1094</v>
      </c>
      <c r="G1094" s="68">
        <v>7</v>
      </c>
    </row>
    <row r="1095" spans="1:7" x14ac:dyDescent="0.25">
      <c r="A1095" s="198">
        <v>1095</v>
      </c>
      <c r="B1095" s="197">
        <v>0.27252855022414002</v>
      </c>
      <c r="C1095" s="199"/>
      <c r="D1095" s="201" t="s">
        <v>243</v>
      </c>
      <c r="E1095" s="199"/>
      <c r="F1095" s="68">
        <v>1095</v>
      </c>
      <c r="G1095" s="68">
        <v>8</v>
      </c>
    </row>
    <row r="1096" spans="1:7" x14ac:dyDescent="0.25">
      <c r="A1096" s="198">
        <v>1096</v>
      </c>
      <c r="B1096" s="197">
        <v>0.27252840665428701</v>
      </c>
      <c r="C1096" s="199"/>
      <c r="D1096" s="201" t="s">
        <v>243</v>
      </c>
      <c r="E1096" s="199"/>
      <c r="F1096" s="68">
        <v>1096</v>
      </c>
      <c r="G1096" s="68">
        <v>5</v>
      </c>
    </row>
    <row r="1097" spans="1:7" x14ac:dyDescent="0.25">
      <c r="A1097" s="198">
        <v>1097</v>
      </c>
      <c r="B1097" s="197">
        <v>0.27252820565687302</v>
      </c>
      <c r="C1097" s="199"/>
      <c r="D1097" s="201" t="s">
        <v>243</v>
      </c>
      <c r="E1097" s="199"/>
      <c r="F1097" s="68">
        <v>1097</v>
      </c>
      <c r="G1097" s="68">
        <v>7</v>
      </c>
    </row>
    <row r="1098" spans="1:7" x14ac:dyDescent="0.25">
      <c r="A1098" s="198">
        <v>1098</v>
      </c>
      <c r="B1098" s="197">
        <v>0.27252794723228002</v>
      </c>
      <c r="C1098" s="199"/>
      <c r="D1098" s="201" t="s">
        <v>243</v>
      </c>
      <c r="E1098" s="199"/>
      <c r="F1098" s="68">
        <v>1098</v>
      </c>
      <c r="G1098" s="68">
        <v>9</v>
      </c>
    </row>
    <row r="1099" spans="1:7" x14ac:dyDescent="0.25">
      <c r="A1099" s="198">
        <v>1099</v>
      </c>
      <c r="B1099" s="197">
        <v>0.27252786109091198</v>
      </c>
      <c r="C1099" s="199"/>
      <c r="D1099" s="201" t="s">
        <v>243</v>
      </c>
      <c r="E1099" s="199"/>
      <c r="F1099" s="68">
        <v>1099</v>
      </c>
      <c r="G1099" s="68">
        <v>3</v>
      </c>
    </row>
    <row r="1100" spans="1:7" x14ac:dyDescent="0.25">
      <c r="A1100" s="198">
        <v>1100</v>
      </c>
      <c r="B1100" s="197">
        <v>0.27252760266729698</v>
      </c>
      <c r="C1100" s="199"/>
      <c r="D1100" s="201" t="s">
        <v>243</v>
      </c>
      <c r="E1100" s="199"/>
      <c r="F1100" s="68">
        <v>1100</v>
      </c>
      <c r="G1100" s="68">
        <v>9</v>
      </c>
    </row>
    <row r="1101" spans="1:7" x14ac:dyDescent="0.25">
      <c r="A1101" s="198">
        <v>1101</v>
      </c>
      <c r="B1101" s="197">
        <v>0.29073112243242799</v>
      </c>
      <c r="C1101" s="199"/>
      <c r="D1101" s="201" t="s">
        <v>243</v>
      </c>
      <c r="E1101" s="199"/>
      <c r="F1101" s="68">
        <v>1101</v>
      </c>
      <c r="G1101" s="68">
        <v>7</v>
      </c>
    </row>
    <row r="1102" spans="1:7" x14ac:dyDescent="0.25">
      <c r="A1102" s="198">
        <v>1102</v>
      </c>
      <c r="B1102" s="197">
        <v>0.29073079174626099</v>
      </c>
      <c r="C1102" s="199"/>
      <c r="D1102" s="201" t="s">
        <v>243</v>
      </c>
      <c r="E1102" s="199"/>
      <c r="F1102" s="68">
        <v>1102</v>
      </c>
      <c r="G1102" s="68">
        <v>10</v>
      </c>
    </row>
    <row r="1103" spans="1:7" x14ac:dyDescent="0.25">
      <c r="A1103" s="198">
        <v>1103</v>
      </c>
      <c r="B1103" s="197">
        <v>0.29073059333510198</v>
      </c>
      <c r="C1103" s="199"/>
      <c r="D1103" s="201" t="s">
        <v>243</v>
      </c>
      <c r="E1103" s="199"/>
      <c r="F1103" s="68">
        <v>1103</v>
      </c>
      <c r="G1103" s="68">
        <v>6</v>
      </c>
    </row>
    <row r="1104" spans="1:7" x14ac:dyDescent="0.25">
      <c r="A1104" s="198">
        <v>1104</v>
      </c>
      <c r="B1104" s="197">
        <v>0.290730229582363</v>
      </c>
      <c r="C1104" s="199"/>
      <c r="D1104" s="201" t="s">
        <v>243</v>
      </c>
      <c r="E1104" s="199"/>
      <c r="F1104" s="68">
        <v>1104</v>
      </c>
      <c r="G1104" s="68">
        <v>11</v>
      </c>
    </row>
    <row r="1105" spans="1:7" x14ac:dyDescent="0.25">
      <c r="A1105" s="198">
        <v>1105</v>
      </c>
      <c r="B1105" s="197">
        <v>0.29072976662630401</v>
      </c>
      <c r="C1105" s="199"/>
      <c r="D1105" s="201" t="s">
        <v>243</v>
      </c>
      <c r="E1105" s="199"/>
      <c r="F1105" s="68">
        <v>1105</v>
      </c>
      <c r="G1105" s="68">
        <v>14</v>
      </c>
    </row>
    <row r="1106" spans="1:7" x14ac:dyDescent="0.25">
      <c r="A1106" s="198">
        <v>1106</v>
      </c>
      <c r="B1106" s="197">
        <v>0.29072953514910199</v>
      </c>
      <c r="C1106" s="199"/>
      <c r="D1106" s="201" t="s">
        <v>243</v>
      </c>
      <c r="E1106" s="199"/>
      <c r="F1106" s="68">
        <v>1106</v>
      </c>
      <c r="G1106" s="68">
        <v>7</v>
      </c>
    </row>
    <row r="1107" spans="1:7" x14ac:dyDescent="0.25">
      <c r="A1107" s="198">
        <v>1107</v>
      </c>
      <c r="B1107" s="197">
        <v>6.4334909344554797E-2</v>
      </c>
      <c r="C1107" s="199"/>
      <c r="D1107" s="201" t="s">
        <v>243</v>
      </c>
      <c r="E1107" s="199"/>
      <c r="F1107" s="68">
        <v>1107</v>
      </c>
      <c r="G1107" s="68">
        <v>13</v>
      </c>
    </row>
    <row r="1108" spans="1:7" x14ac:dyDescent="0.25">
      <c r="A1108" s="198">
        <v>1108</v>
      </c>
      <c r="B1108" s="197">
        <v>6.8493255818174698E-2</v>
      </c>
      <c r="C1108" s="199"/>
      <c r="D1108" s="201" t="s">
        <v>243</v>
      </c>
      <c r="E1108" s="199"/>
      <c r="F1108" s="68">
        <v>1108</v>
      </c>
      <c r="G1108" s="68">
        <v>12</v>
      </c>
    </row>
    <row r="1109" spans="1:7" x14ac:dyDescent="0.25">
      <c r="A1109" s="198">
        <v>1109</v>
      </c>
      <c r="B1109" s="197">
        <v>7.5423849376781898E-2</v>
      </c>
      <c r="C1109" s="199"/>
      <c r="D1109" s="201" t="s">
        <v>243</v>
      </c>
      <c r="E1109" s="199"/>
      <c r="F1109" s="68">
        <v>1109</v>
      </c>
      <c r="G1109" s="68">
        <v>7</v>
      </c>
    </row>
    <row r="1110" spans="1:7" x14ac:dyDescent="0.25">
      <c r="A1110" s="198">
        <v>1110</v>
      </c>
      <c r="B1110" s="197">
        <v>8.9934959114013793E-2</v>
      </c>
      <c r="C1110" s="199"/>
      <c r="D1110" s="201" t="s">
        <v>243</v>
      </c>
      <c r="E1110" s="199"/>
      <c r="F1110" s="68">
        <v>1110</v>
      </c>
      <c r="G1110" s="68">
        <v>14</v>
      </c>
    </row>
    <row r="1111" spans="1:7" x14ac:dyDescent="0.25">
      <c r="A1111" s="198">
        <v>1111</v>
      </c>
      <c r="B1111" s="197">
        <v>8.9934931596611797E-2</v>
      </c>
      <c r="C1111" s="199"/>
      <c r="D1111" s="201" t="s">
        <v>243</v>
      </c>
      <c r="E1111" s="199"/>
      <c r="F1111" s="68">
        <v>1111</v>
      </c>
      <c r="G1111" s="68">
        <v>3</v>
      </c>
    </row>
    <row r="1112" spans="1:7" x14ac:dyDescent="0.25">
      <c r="A1112" s="198">
        <v>1112</v>
      </c>
      <c r="B1112" s="197">
        <v>0.101947929893605</v>
      </c>
      <c r="C1112" s="199"/>
      <c r="D1112" s="201" t="s">
        <v>243</v>
      </c>
      <c r="E1112" s="199"/>
      <c r="F1112" s="68">
        <v>1112</v>
      </c>
      <c r="G1112" s="68">
        <v>12</v>
      </c>
    </row>
    <row r="1113" spans="1:7" x14ac:dyDescent="0.25">
      <c r="A1113" s="198">
        <v>1113</v>
      </c>
      <c r="B1113" s="197">
        <v>0.11353790317965499</v>
      </c>
      <c r="C1113" s="199"/>
      <c r="D1113" s="201" t="s">
        <v>243</v>
      </c>
      <c r="E1113" s="199"/>
      <c r="F1113" s="68">
        <v>1113</v>
      </c>
      <c r="G1113" s="68">
        <v>19</v>
      </c>
    </row>
    <row r="1114" spans="1:7" x14ac:dyDescent="0.25">
      <c r="A1114" s="198">
        <v>1114</v>
      </c>
      <c r="B1114" s="197">
        <v>0.113537849623881</v>
      </c>
      <c r="C1114" s="199"/>
      <c r="D1114" s="201" t="s">
        <v>243</v>
      </c>
      <c r="E1114" s="199"/>
      <c r="F1114" s="68">
        <v>1114</v>
      </c>
      <c r="G1114" s="68">
        <v>12</v>
      </c>
    </row>
    <row r="1115" spans="1:7" x14ac:dyDescent="0.25">
      <c r="A1115" s="198">
        <v>1115</v>
      </c>
      <c r="B1115" s="197">
        <v>0.113537827308997</v>
      </c>
      <c r="C1115" s="199"/>
      <c r="D1115" s="201" t="s">
        <v>243</v>
      </c>
      <c r="E1115" s="199"/>
      <c r="F1115" s="68">
        <v>1115</v>
      </c>
      <c r="G1115" s="68">
        <v>5</v>
      </c>
    </row>
    <row r="1116" spans="1:7" x14ac:dyDescent="0.25">
      <c r="A1116" s="198">
        <v>1116</v>
      </c>
      <c r="B1116" s="197">
        <v>0.11353776929036</v>
      </c>
      <c r="C1116" s="199"/>
      <c r="D1116" s="201" t="s">
        <v>243</v>
      </c>
      <c r="E1116" s="199"/>
      <c r="F1116" s="68">
        <v>1116</v>
      </c>
      <c r="G1116" s="68">
        <v>13</v>
      </c>
    </row>
    <row r="1117" spans="1:7" x14ac:dyDescent="0.25">
      <c r="A1117" s="198">
        <v>1117</v>
      </c>
      <c r="B1117" s="197">
        <v>0.113537746975524</v>
      </c>
      <c r="C1117" s="199"/>
      <c r="D1117" s="201" t="s">
        <v>243</v>
      </c>
      <c r="E1117" s="199"/>
      <c r="F1117" s="68">
        <v>1117</v>
      </c>
      <c r="G1117" s="68">
        <v>5</v>
      </c>
    </row>
    <row r="1118" spans="1:7" x14ac:dyDescent="0.25">
      <c r="A1118" s="198">
        <v>1118</v>
      </c>
      <c r="B1118" s="197">
        <v>0.14836446146639201</v>
      </c>
      <c r="C1118" s="199"/>
      <c r="D1118" s="201" t="s">
        <v>243</v>
      </c>
      <c r="E1118" s="199"/>
      <c r="F1118" s="68">
        <v>1118</v>
      </c>
      <c r="G1118" s="68">
        <v>15</v>
      </c>
    </row>
    <row r="1119" spans="1:7" x14ac:dyDescent="0.25">
      <c r="A1119" s="198">
        <v>1119</v>
      </c>
      <c r="B1119" s="197">
        <v>9.0070759827200503E-2</v>
      </c>
      <c r="C1119" s="199"/>
      <c r="D1119" s="201" t="s">
        <v>243</v>
      </c>
      <c r="E1119" s="199"/>
      <c r="F1119" s="68">
        <v>1119</v>
      </c>
      <c r="G1119" s="68">
        <v>11</v>
      </c>
    </row>
    <row r="1120" spans="1:7" x14ac:dyDescent="0.25">
      <c r="A1120" s="198">
        <v>1120</v>
      </c>
      <c r="B1120" s="197">
        <v>9.0070751546121999E-2</v>
      </c>
      <c r="C1120" s="199"/>
      <c r="D1120" s="201" t="s">
        <v>243</v>
      </c>
      <c r="E1120" s="199"/>
      <c r="F1120" s="68">
        <v>1120</v>
      </c>
      <c r="G1120" s="68">
        <v>3</v>
      </c>
    </row>
    <row r="1121" spans="1:7" x14ac:dyDescent="0.25">
      <c r="A1121" s="198">
        <v>1121</v>
      </c>
      <c r="B1121" s="197">
        <v>9.0070721182186994E-2</v>
      </c>
      <c r="C1121" s="199"/>
      <c r="D1121" s="201" t="s">
        <v>243</v>
      </c>
      <c r="E1121" s="199"/>
      <c r="F1121" s="68">
        <v>1121</v>
      </c>
      <c r="G1121" s="68">
        <v>11</v>
      </c>
    </row>
    <row r="1122" spans="1:7" x14ac:dyDescent="0.25">
      <c r="A1122" s="198">
        <v>1122</v>
      </c>
      <c r="B1122" s="197">
        <v>9.7925435105578398E-2</v>
      </c>
      <c r="C1122" s="199"/>
      <c r="D1122" s="201" t="s">
        <v>243</v>
      </c>
      <c r="E1122" s="199"/>
      <c r="F1122" s="68">
        <v>1122</v>
      </c>
      <c r="G1122" s="68">
        <v>3</v>
      </c>
    </row>
    <row r="1123" spans="1:7" x14ac:dyDescent="0.25">
      <c r="A1123" s="198">
        <v>1123</v>
      </c>
      <c r="B1123" s="197">
        <v>0.11533886162706999</v>
      </c>
      <c r="C1123" s="199"/>
      <c r="D1123" s="201" t="s">
        <v>243</v>
      </c>
      <c r="E1123" s="199"/>
      <c r="F1123" s="68">
        <v>1123</v>
      </c>
      <c r="G1123" s="68">
        <v>7</v>
      </c>
    </row>
    <row r="1124" spans="1:7" x14ac:dyDescent="0.25">
      <c r="A1124" s="198">
        <v>1124</v>
      </c>
      <c r="B1124" s="197">
        <v>0.115338847791719</v>
      </c>
      <c r="C1124" s="199"/>
      <c r="D1124" s="201" t="s">
        <v>243</v>
      </c>
      <c r="E1124" s="199"/>
      <c r="F1124" s="68">
        <v>1124</v>
      </c>
      <c r="G1124" s="68">
        <v>3</v>
      </c>
    </row>
    <row r="1125" spans="1:7" x14ac:dyDescent="0.25">
      <c r="A1125" s="198">
        <v>1125</v>
      </c>
      <c r="B1125" s="197">
        <v>0.124579624243233</v>
      </c>
      <c r="C1125" s="199"/>
      <c r="D1125" s="201" t="s">
        <v>243</v>
      </c>
      <c r="E1125" s="199"/>
      <c r="F1125" s="68">
        <v>1125</v>
      </c>
      <c r="G1125" s="68">
        <v>13</v>
      </c>
    </row>
    <row r="1126" spans="1:7" x14ac:dyDescent="0.25">
      <c r="A1126" s="198">
        <v>1126</v>
      </c>
      <c r="B1126" s="197">
        <v>0.12457960257600401</v>
      </c>
      <c r="C1126" s="199"/>
      <c r="D1126" s="201" t="s">
        <v>243</v>
      </c>
      <c r="E1126" s="199"/>
      <c r="F1126" s="68">
        <v>1126</v>
      </c>
      <c r="G1126" s="68">
        <v>4</v>
      </c>
    </row>
    <row r="1127" spans="1:7" x14ac:dyDescent="0.25">
      <c r="A1127" s="198">
        <v>1127</v>
      </c>
      <c r="B1127" s="197">
        <v>0.124579505073615</v>
      </c>
      <c r="C1127" s="199"/>
      <c r="D1127" s="201" t="s">
        <v>243</v>
      </c>
      <c r="E1127" s="199"/>
      <c r="F1127" s="68">
        <v>1127</v>
      </c>
      <c r="G1127" s="68">
        <v>18</v>
      </c>
    </row>
    <row r="1128" spans="1:7" x14ac:dyDescent="0.25">
      <c r="A1128" s="198">
        <v>1128</v>
      </c>
      <c r="B1128" s="197">
        <v>0.10468730857874101</v>
      </c>
      <c r="C1128" s="199"/>
      <c r="D1128" s="201" t="s">
        <v>243</v>
      </c>
      <c r="E1128" s="199"/>
      <c r="F1128" s="68">
        <v>1128</v>
      </c>
      <c r="G1128" s="68">
        <v>16</v>
      </c>
    </row>
    <row r="1129" spans="1:7" x14ac:dyDescent="0.25">
      <c r="A1129" s="198">
        <v>1129</v>
      </c>
      <c r="B1129" s="197">
        <v>0.104687248264311</v>
      </c>
      <c r="C1129" s="199"/>
      <c r="D1129" s="201" t="s">
        <v>243</v>
      </c>
      <c r="E1129" s="199"/>
      <c r="F1129" s="68">
        <v>1129</v>
      </c>
      <c r="G1129" s="68">
        <v>16</v>
      </c>
    </row>
    <row r="1130" spans="1:7" x14ac:dyDescent="0.25">
      <c r="A1130" s="198">
        <v>1130</v>
      </c>
      <c r="B1130" s="197">
        <v>0.10995452378355799</v>
      </c>
      <c r="C1130" s="199"/>
      <c r="D1130" s="201" t="s">
        <v>243</v>
      </c>
      <c r="E1130" s="199"/>
      <c r="F1130" s="68">
        <v>1130</v>
      </c>
      <c r="G1130" s="68">
        <v>2</v>
      </c>
    </row>
    <row r="1131" spans="1:7" x14ac:dyDescent="0.25">
      <c r="A1131" s="198">
        <v>1131</v>
      </c>
      <c r="B1131" s="197">
        <v>0.109954490385892</v>
      </c>
      <c r="C1131" s="199"/>
      <c r="D1131" s="201" t="s">
        <v>243</v>
      </c>
      <c r="E1131" s="199"/>
      <c r="F1131" s="68">
        <v>1131</v>
      </c>
      <c r="G1131" s="68">
        <v>8</v>
      </c>
    </row>
    <row r="1132" spans="1:7" x14ac:dyDescent="0.25">
      <c r="A1132" s="198">
        <v>1132</v>
      </c>
      <c r="B1132" s="197">
        <v>0.109954465337663</v>
      </c>
      <c r="C1132" s="199"/>
      <c r="D1132" s="201" t="s">
        <v>243</v>
      </c>
      <c r="E1132" s="199"/>
      <c r="F1132" s="68">
        <v>1132</v>
      </c>
      <c r="G1132" s="68">
        <v>6</v>
      </c>
    </row>
    <row r="1133" spans="1:7" x14ac:dyDescent="0.25">
      <c r="A1133" s="198">
        <v>1133</v>
      </c>
      <c r="B1133" s="197">
        <v>0.118733232157403</v>
      </c>
      <c r="C1133" s="199"/>
      <c r="D1133" s="201" t="s">
        <v>243</v>
      </c>
      <c r="E1133" s="199"/>
      <c r="F1133" s="68">
        <v>1133</v>
      </c>
      <c r="G1133" s="68">
        <v>7</v>
      </c>
    </row>
    <row r="1134" spans="1:7" x14ac:dyDescent="0.25">
      <c r="A1134" s="198">
        <v>1134</v>
      </c>
      <c r="B1134" s="197">
        <v>0.13167038468176201</v>
      </c>
      <c r="C1134" s="199"/>
      <c r="D1134" s="201" t="s">
        <v>243</v>
      </c>
      <c r="E1134" s="199"/>
      <c r="F1134" s="68">
        <v>1134</v>
      </c>
      <c r="G1134" s="68">
        <v>4</v>
      </c>
    </row>
    <row r="1135" spans="1:7" x14ac:dyDescent="0.25">
      <c r="A1135" s="198">
        <v>1135</v>
      </c>
      <c r="B1135" s="197">
        <v>0.22651676669598</v>
      </c>
      <c r="C1135" s="199"/>
      <c r="D1135" s="201" t="s">
        <v>243</v>
      </c>
      <c r="E1135" s="199"/>
      <c r="F1135" s="68">
        <v>1135</v>
      </c>
      <c r="G1135" s="68">
        <v>5</v>
      </c>
    </row>
    <row r="1136" spans="1:7" x14ac:dyDescent="0.25">
      <c r="A1136" s="198">
        <v>1136</v>
      </c>
      <c r="B1136" s="197">
        <v>0.239626278924848</v>
      </c>
      <c r="C1136" s="199"/>
      <c r="D1136" s="201" t="s">
        <v>243</v>
      </c>
      <c r="E1136" s="199"/>
      <c r="F1136" s="68">
        <v>1136</v>
      </c>
      <c r="G1136" s="68">
        <v>4</v>
      </c>
    </row>
    <row r="1137" spans="1:7" x14ac:dyDescent="0.25">
      <c r="A1137" s="198">
        <v>1137</v>
      </c>
      <c r="B1137" s="197">
        <v>0.24932865401172299</v>
      </c>
      <c r="C1137" s="199"/>
      <c r="D1137" s="201" t="s">
        <v>243</v>
      </c>
      <c r="E1137" s="199"/>
      <c r="F1137" s="68">
        <v>1137</v>
      </c>
      <c r="G1137" s="68">
        <v>19</v>
      </c>
    </row>
    <row r="1138" spans="1:7" x14ac:dyDescent="0.25">
      <c r="A1138" s="198">
        <v>1138</v>
      </c>
      <c r="B1138" s="197">
        <v>0.255796566721751</v>
      </c>
      <c r="C1138" s="199"/>
      <c r="D1138" s="201" t="s">
        <v>243</v>
      </c>
      <c r="E1138" s="199"/>
      <c r="F1138" s="68">
        <v>1138</v>
      </c>
      <c r="G1138" s="68">
        <v>25</v>
      </c>
    </row>
    <row r="1139" spans="1:7" x14ac:dyDescent="0.25">
      <c r="A1139" s="198">
        <v>1139</v>
      </c>
      <c r="B1139" s="197">
        <v>0.26890593803880197</v>
      </c>
      <c r="C1139" s="199"/>
      <c r="D1139" s="201" t="s">
        <v>243</v>
      </c>
      <c r="E1139" s="199"/>
      <c r="F1139" s="68">
        <v>1139</v>
      </c>
      <c r="G1139" s="68">
        <v>6</v>
      </c>
    </row>
    <row r="1140" spans="1:7" x14ac:dyDescent="0.25">
      <c r="A1140" s="198">
        <v>1140</v>
      </c>
      <c r="B1140" s="197">
        <v>0.278608293724106</v>
      </c>
      <c r="C1140" s="199"/>
      <c r="D1140" s="201" t="s">
        <v>243</v>
      </c>
      <c r="E1140" s="199"/>
      <c r="F1140" s="68">
        <v>1140</v>
      </c>
      <c r="G1140" s="68">
        <v>14</v>
      </c>
    </row>
    <row r="1141" spans="1:7" x14ac:dyDescent="0.25">
      <c r="A1141" s="198">
        <v>1141</v>
      </c>
      <c r="B1141" s="197">
        <v>0.27860781164669102</v>
      </c>
      <c r="C1141" s="199"/>
      <c r="D1141" s="201" t="s">
        <v>243</v>
      </c>
      <c r="E1141" s="199"/>
      <c r="F1141" s="68">
        <v>1141</v>
      </c>
      <c r="G1141" s="68">
        <v>16</v>
      </c>
    </row>
    <row r="1142" spans="1:7" x14ac:dyDescent="0.25">
      <c r="A1142" s="198">
        <v>1142</v>
      </c>
      <c r="B1142" s="197">
        <v>0.27860741996063099</v>
      </c>
      <c r="C1142" s="199"/>
      <c r="D1142" s="201" t="s">
        <v>243</v>
      </c>
      <c r="E1142" s="199"/>
      <c r="F1142" s="68">
        <v>1142</v>
      </c>
      <c r="G1142" s="68">
        <v>13</v>
      </c>
    </row>
    <row r="1143" spans="1:7" x14ac:dyDescent="0.25">
      <c r="A1143" s="198">
        <v>1143</v>
      </c>
      <c r="B1143" s="197">
        <v>0.14533127027273601</v>
      </c>
      <c r="C1143" s="199"/>
      <c r="D1143" s="201" t="s">
        <v>243</v>
      </c>
      <c r="E1143" s="199"/>
      <c r="F1143" s="68">
        <v>1143</v>
      </c>
      <c r="G1143" s="68">
        <v>12</v>
      </c>
    </row>
    <row r="1144" spans="1:7" x14ac:dyDescent="0.25">
      <c r="A1144" s="198">
        <v>1144</v>
      </c>
      <c r="B1144" s="197">
        <v>0.15226180202887099</v>
      </c>
      <c r="C1144" s="199"/>
      <c r="D1144" s="201" t="s">
        <v>243</v>
      </c>
      <c r="E1144" s="199"/>
      <c r="F1144" s="68">
        <v>1144</v>
      </c>
      <c r="G1144" s="68">
        <v>9</v>
      </c>
    </row>
    <row r="1145" spans="1:7" x14ac:dyDescent="0.25">
      <c r="A1145" s="198">
        <v>1145</v>
      </c>
      <c r="B1145" s="197">
        <v>0.17020119842796599</v>
      </c>
      <c r="C1145" s="199"/>
      <c r="D1145" s="201" t="s">
        <v>243</v>
      </c>
      <c r="E1145" s="199"/>
      <c r="F1145" s="68">
        <v>1145</v>
      </c>
      <c r="G1145" s="68">
        <v>8</v>
      </c>
    </row>
    <row r="1146" spans="1:7" x14ac:dyDescent="0.25">
      <c r="A1146" s="198">
        <v>1146</v>
      </c>
      <c r="B1146" s="197">
        <v>0.17020109396441799</v>
      </c>
      <c r="C1146" s="199"/>
      <c r="D1146" s="201" t="s">
        <v>243</v>
      </c>
      <c r="E1146" s="199"/>
      <c r="F1146" s="68">
        <v>1146</v>
      </c>
      <c r="G1146" s="68">
        <v>10</v>
      </c>
    </row>
    <row r="1147" spans="1:7" x14ac:dyDescent="0.25">
      <c r="A1147" s="198">
        <v>1147</v>
      </c>
      <c r="B1147" s="197">
        <v>0.179441852250741</v>
      </c>
      <c r="C1147" s="199"/>
      <c r="D1147" s="201" t="s">
        <v>243</v>
      </c>
      <c r="E1147" s="199"/>
      <c r="F1147" s="68">
        <v>1147</v>
      </c>
      <c r="G1147" s="68">
        <v>3</v>
      </c>
    </row>
    <row r="1148" spans="1:7" x14ac:dyDescent="0.25">
      <c r="A1148" s="198">
        <v>1148</v>
      </c>
      <c r="B1148" s="197">
        <v>0.185448253937293</v>
      </c>
      <c r="C1148" s="199"/>
      <c r="D1148" s="201" t="s">
        <v>243</v>
      </c>
      <c r="E1148" s="199"/>
      <c r="F1148" s="68">
        <v>1148</v>
      </c>
      <c r="G1148" s="68">
        <v>9</v>
      </c>
    </row>
    <row r="1149" spans="1:7" x14ac:dyDescent="0.25">
      <c r="A1149" s="198">
        <v>1149</v>
      </c>
      <c r="B1149" s="197">
        <v>0.18544804084159</v>
      </c>
      <c r="C1149" s="199"/>
      <c r="D1149" s="201" t="s">
        <v>243</v>
      </c>
      <c r="E1149" s="199"/>
      <c r="F1149" s="68">
        <v>1149</v>
      </c>
      <c r="G1149" s="68">
        <v>17</v>
      </c>
    </row>
    <row r="1150" spans="1:7" x14ac:dyDescent="0.25">
      <c r="A1150" s="198">
        <v>1150</v>
      </c>
      <c r="B1150" s="197">
        <v>0.185447978166522</v>
      </c>
      <c r="C1150" s="199"/>
      <c r="D1150" s="201" t="s">
        <v>243</v>
      </c>
      <c r="E1150" s="199"/>
      <c r="F1150" s="68">
        <v>1150</v>
      </c>
      <c r="G1150" s="68">
        <v>5</v>
      </c>
    </row>
    <row r="1151" spans="1:7" x14ac:dyDescent="0.25">
      <c r="A1151" s="198">
        <v>1151</v>
      </c>
      <c r="B1151" s="197">
        <v>0.18544786535156099</v>
      </c>
      <c r="C1151" s="199"/>
      <c r="D1151" s="201" t="s">
        <v>243</v>
      </c>
      <c r="E1151" s="199"/>
      <c r="F1151" s="68">
        <v>1151</v>
      </c>
      <c r="G1151" s="68">
        <v>9</v>
      </c>
    </row>
    <row r="1152" spans="1:7" x14ac:dyDescent="0.25">
      <c r="A1152" s="198">
        <v>1152</v>
      </c>
      <c r="B1152" s="197">
        <v>0.18544779014170101</v>
      </c>
      <c r="C1152" s="199"/>
      <c r="D1152" s="201" t="s">
        <v>243</v>
      </c>
      <c r="E1152" s="199"/>
      <c r="F1152" s="68">
        <v>1152</v>
      </c>
      <c r="G1152" s="68">
        <v>6</v>
      </c>
    </row>
    <row r="1153" spans="1:7" x14ac:dyDescent="0.25">
      <c r="A1153" s="198">
        <v>1153</v>
      </c>
      <c r="B1153" s="197">
        <v>0.185447702396979</v>
      </c>
      <c r="C1153" s="199"/>
      <c r="D1153" s="201" t="s">
        <v>243</v>
      </c>
      <c r="E1153" s="199"/>
      <c r="F1153" s="68">
        <v>1153</v>
      </c>
      <c r="G1153" s="68">
        <v>7</v>
      </c>
    </row>
    <row r="1154" spans="1:7" x14ac:dyDescent="0.25">
      <c r="A1154" s="198">
        <v>1154</v>
      </c>
      <c r="B1154" s="197">
        <v>0.19330221012957999</v>
      </c>
      <c r="C1154" s="199"/>
      <c r="D1154" s="201" t="s">
        <v>243</v>
      </c>
      <c r="E1154" s="199"/>
      <c r="F1154" s="68">
        <v>1154</v>
      </c>
      <c r="G1154" s="68">
        <v>10</v>
      </c>
    </row>
    <row r="1155" spans="1:7" x14ac:dyDescent="0.25">
      <c r="A1155" s="198">
        <v>1155</v>
      </c>
      <c r="B1155" s="197">
        <v>0.19838437760774799</v>
      </c>
      <c r="C1155" s="199"/>
      <c r="D1155" s="201" t="s">
        <v>243</v>
      </c>
      <c r="E1155" s="199"/>
      <c r="F1155" s="68">
        <v>1155</v>
      </c>
      <c r="G1155" s="68">
        <v>17</v>
      </c>
    </row>
    <row r="1156" spans="1:7" x14ac:dyDescent="0.25">
      <c r="A1156" s="198">
        <v>1156</v>
      </c>
      <c r="B1156" s="197">
        <v>7.6318728926732499E-2</v>
      </c>
      <c r="C1156" s="199"/>
      <c r="D1156" s="201" t="s">
        <v>243</v>
      </c>
      <c r="E1156" s="199"/>
      <c r="F1156" s="68">
        <v>1156</v>
      </c>
      <c r="G1156" s="68">
        <v>9</v>
      </c>
    </row>
    <row r="1157" spans="1:7" x14ac:dyDescent="0.25">
      <c r="A1157" s="198">
        <v>1157</v>
      </c>
      <c r="B1157" s="197">
        <v>7.6318705389457994E-2</v>
      </c>
      <c r="C1157" s="199"/>
      <c r="D1157" s="201" t="s">
        <v>243</v>
      </c>
      <c r="E1157" s="199"/>
      <c r="F1157" s="68">
        <v>1157</v>
      </c>
      <c r="G1157" s="68">
        <v>12</v>
      </c>
    </row>
    <row r="1158" spans="1:7" x14ac:dyDescent="0.25">
      <c r="A1158" s="198">
        <v>1158</v>
      </c>
      <c r="B1158" s="197">
        <v>8.7222848206935405E-2</v>
      </c>
      <c r="C1158" s="199"/>
      <c r="D1158" s="201" t="s">
        <v>243</v>
      </c>
      <c r="E1158" s="199"/>
      <c r="F1158" s="68">
        <v>1158</v>
      </c>
      <c r="G1158" s="68">
        <v>11</v>
      </c>
    </row>
    <row r="1159" spans="1:7" x14ac:dyDescent="0.25">
      <c r="A1159" s="198">
        <v>1159</v>
      </c>
      <c r="B1159" s="197">
        <v>0.110440699799656</v>
      </c>
      <c r="C1159" s="199"/>
      <c r="D1159" s="201" t="s">
        <v>243</v>
      </c>
      <c r="E1159" s="199"/>
      <c r="F1159" s="68">
        <v>1159</v>
      </c>
      <c r="G1159" s="68">
        <v>4</v>
      </c>
    </row>
    <row r="1160" spans="1:7" x14ac:dyDescent="0.25">
      <c r="A1160" s="198">
        <v>1160</v>
      </c>
      <c r="B1160" s="197">
        <v>0.111364760231365</v>
      </c>
      <c r="C1160" s="199"/>
      <c r="D1160" s="201" t="s">
        <v>243</v>
      </c>
      <c r="E1160" s="199"/>
      <c r="F1160" s="68">
        <v>1160</v>
      </c>
      <c r="G1160" s="68">
        <v>5</v>
      </c>
    </row>
    <row r="1161" spans="1:7" x14ac:dyDescent="0.25">
      <c r="A1161" s="198">
        <v>1161</v>
      </c>
      <c r="B1161" s="197">
        <v>0.121991637429535</v>
      </c>
      <c r="C1161" s="199"/>
      <c r="D1161" s="201" t="s">
        <v>243</v>
      </c>
      <c r="E1161" s="199"/>
      <c r="F1161" s="68">
        <v>1161</v>
      </c>
      <c r="G1161" s="68">
        <v>12</v>
      </c>
    </row>
    <row r="1162" spans="1:7" x14ac:dyDescent="0.25">
      <c r="A1162" s="198">
        <v>1162</v>
      </c>
      <c r="B1162" s="197">
        <v>0.13215641284238999</v>
      </c>
      <c r="C1162" s="199"/>
      <c r="D1162" s="201" t="s">
        <v>243</v>
      </c>
      <c r="E1162" s="199"/>
      <c r="F1162" s="68">
        <v>1162</v>
      </c>
      <c r="G1162" s="68">
        <v>11</v>
      </c>
    </row>
    <row r="1163" spans="1:7" x14ac:dyDescent="0.25">
      <c r="A1163" s="198">
        <v>1163</v>
      </c>
      <c r="B1163" s="197">
        <v>0.13215635154902999</v>
      </c>
      <c r="C1163" s="199"/>
      <c r="D1163" s="201" t="s">
        <v>243</v>
      </c>
      <c r="E1163" s="199"/>
      <c r="F1163" s="68">
        <v>1163</v>
      </c>
      <c r="G1163" s="68">
        <v>10</v>
      </c>
    </row>
    <row r="1164" spans="1:7" x14ac:dyDescent="0.25">
      <c r="A1164" s="198">
        <v>1164</v>
      </c>
      <c r="B1164" s="197">
        <v>0.140935062093971</v>
      </c>
      <c r="C1164" s="199"/>
      <c r="D1164" s="201" t="s">
        <v>243</v>
      </c>
      <c r="E1164" s="199"/>
      <c r="F1164" s="68">
        <v>1164</v>
      </c>
      <c r="G1164" s="68">
        <v>7</v>
      </c>
    </row>
    <row r="1165" spans="1:7" x14ac:dyDescent="0.25">
      <c r="A1165" s="198">
        <v>1165</v>
      </c>
      <c r="B1165" s="197">
        <v>0.14093496388420301</v>
      </c>
      <c r="C1165" s="199"/>
      <c r="D1165" s="201" t="s">
        <v>243</v>
      </c>
      <c r="E1165" s="199"/>
      <c r="F1165" s="68">
        <v>1165</v>
      </c>
      <c r="G1165" s="68">
        <v>14</v>
      </c>
    </row>
    <row r="1166" spans="1:7" x14ac:dyDescent="0.25">
      <c r="A1166" s="198">
        <v>1166</v>
      </c>
      <c r="B1166" s="197">
        <v>0.140934928809335</v>
      </c>
      <c r="C1166" s="199"/>
      <c r="D1166" s="201" t="s">
        <v>243</v>
      </c>
      <c r="E1166" s="199"/>
      <c r="F1166" s="68">
        <v>1166</v>
      </c>
      <c r="G1166" s="68">
        <v>5</v>
      </c>
    </row>
    <row r="1167" spans="1:7" x14ac:dyDescent="0.25">
      <c r="A1167" s="198">
        <v>1167</v>
      </c>
      <c r="B1167" s="197">
        <v>0.148327488642785</v>
      </c>
      <c r="C1167" s="199"/>
      <c r="D1167" s="201" t="s">
        <v>243</v>
      </c>
      <c r="E1167" s="199"/>
      <c r="F1167" s="68">
        <v>1167</v>
      </c>
      <c r="G1167" s="68">
        <v>9</v>
      </c>
    </row>
    <row r="1168" spans="1:7" x14ac:dyDescent="0.25">
      <c r="A1168" s="198">
        <v>1168</v>
      </c>
      <c r="B1168" s="197">
        <v>7.9560464089350802E-2</v>
      </c>
      <c r="C1168" s="199"/>
      <c r="D1168" s="201" t="s">
        <v>243</v>
      </c>
      <c r="E1168" s="199"/>
      <c r="F1168" s="68">
        <v>1168</v>
      </c>
      <c r="G1168" s="68">
        <v>28</v>
      </c>
    </row>
    <row r="1169" spans="1:7" x14ac:dyDescent="0.25">
      <c r="A1169" s="198">
        <v>1169</v>
      </c>
      <c r="B1169" s="197">
        <v>8.2794724000415099E-2</v>
      </c>
      <c r="C1169" s="199"/>
      <c r="D1169" s="201" t="s">
        <v>243</v>
      </c>
      <c r="E1169" s="199"/>
      <c r="F1169" s="68">
        <v>1169</v>
      </c>
      <c r="G1169" s="68">
        <v>12</v>
      </c>
    </row>
    <row r="1170" spans="1:7" x14ac:dyDescent="0.25">
      <c r="A1170" s="198">
        <v>1170</v>
      </c>
      <c r="B1170" s="197">
        <v>8.2794686884952895E-2</v>
      </c>
      <c r="C1170" s="199"/>
      <c r="D1170" s="201" t="s">
        <v>243</v>
      </c>
      <c r="E1170" s="199"/>
      <c r="F1170" s="68">
        <v>1170</v>
      </c>
      <c r="G1170" s="68">
        <v>16</v>
      </c>
    </row>
    <row r="1171" spans="1:7" x14ac:dyDescent="0.25">
      <c r="A1171" s="198">
        <v>1171</v>
      </c>
      <c r="B1171" s="197">
        <v>8.2794654408964399E-2</v>
      </c>
      <c r="C1171" s="199"/>
      <c r="D1171" s="201" t="s">
        <v>243</v>
      </c>
      <c r="E1171" s="199"/>
      <c r="F1171" s="68">
        <v>1171</v>
      </c>
      <c r="G1171" s="68">
        <v>14</v>
      </c>
    </row>
    <row r="1172" spans="1:7" x14ac:dyDescent="0.25">
      <c r="A1172" s="198">
        <v>1172</v>
      </c>
      <c r="B1172" s="197">
        <v>8.2794621933013998E-2</v>
      </c>
      <c r="C1172" s="199"/>
      <c r="D1172" s="201" t="s">
        <v>243</v>
      </c>
      <c r="E1172" s="199"/>
      <c r="F1172" s="68">
        <v>1172</v>
      </c>
      <c r="G1172" s="68">
        <v>14</v>
      </c>
    </row>
    <row r="1173" spans="1:7" x14ac:dyDescent="0.25">
      <c r="A1173" s="198">
        <v>1173</v>
      </c>
      <c r="B1173" s="197">
        <v>8.2794608014761295E-2</v>
      </c>
      <c r="C1173" s="199"/>
      <c r="D1173" s="201" t="s">
        <v>243</v>
      </c>
      <c r="E1173" s="199"/>
      <c r="F1173" s="68">
        <v>1173</v>
      </c>
      <c r="G1173" s="68">
        <v>6</v>
      </c>
    </row>
    <row r="1174" spans="1:7" x14ac:dyDescent="0.25">
      <c r="A1174" s="198">
        <v>1174</v>
      </c>
      <c r="B1174" s="197">
        <v>9.9428031867116795E-2</v>
      </c>
      <c r="C1174" s="199"/>
      <c r="D1174" s="201" t="s">
        <v>243</v>
      </c>
      <c r="E1174" s="199"/>
      <c r="F1174" s="68">
        <v>1174</v>
      </c>
      <c r="G1174" s="68">
        <v>8</v>
      </c>
    </row>
    <row r="1175" spans="1:7" x14ac:dyDescent="0.25">
      <c r="A1175" s="198">
        <v>1175</v>
      </c>
      <c r="B1175" s="197">
        <v>9.9427984446638695E-2</v>
      </c>
      <c r="C1175" s="199"/>
      <c r="D1175" s="201" t="s">
        <v>243</v>
      </c>
      <c r="E1175" s="199"/>
      <c r="F1175" s="68">
        <v>1175</v>
      </c>
      <c r="G1175" s="68">
        <v>14</v>
      </c>
    </row>
    <row r="1176" spans="1:7" x14ac:dyDescent="0.25">
      <c r="A1176" s="198">
        <v>1176</v>
      </c>
      <c r="B1176" s="197">
        <v>9.9427940413398405E-2</v>
      </c>
      <c r="C1176" s="199"/>
      <c r="D1176" s="201" t="s">
        <v>243</v>
      </c>
      <c r="E1176" s="199"/>
      <c r="F1176" s="68">
        <v>1176</v>
      </c>
      <c r="G1176" s="68">
        <v>13</v>
      </c>
    </row>
    <row r="1177" spans="1:7" x14ac:dyDescent="0.25">
      <c r="A1177" s="198">
        <v>1177</v>
      </c>
      <c r="B1177" s="197">
        <v>0.109130746461733</v>
      </c>
      <c r="C1177" s="199"/>
      <c r="D1177" s="201" t="s">
        <v>243</v>
      </c>
      <c r="E1177" s="199"/>
      <c r="F1177" s="68">
        <v>1177</v>
      </c>
      <c r="G1177" s="68">
        <v>7</v>
      </c>
    </row>
    <row r="1178" spans="1:7" x14ac:dyDescent="0.25">
      <c r="A1178" s="198">
        <v>1178</v>
      </c>
      <c r="B1178" s="197">
        <v>0</v>
      </c>
      <c r="C1178" s="199"/>
      <c r="D1178" s="199" t="s">
        <v>244</v>
      </c>
      <c r="E1178" s="199"/>
      <c r="F1178" s="68">
        <v>1178</v>
      </c>
      <c r="G1178" s="68">
        <v>15</v>
      </c>
    </row>
    <row r="1179" spans="1:7" x14ac:dyDescent="0.25">
      <c r="A1179" s="198">
        <v>1179</v>
      </c>
      <c r="B1179" s="197">
        <v>0</v>
      </c>
      <c r="C1179" s="199"/>
      <c r="D1179" s="199" t="s">
        <v>244</v>
      </c>
      <c r="E1179" s="199"/>
      <c r="F1179" s="68">
        <v>1179</v>
      </c>
      <c r="G1179" s="68">
        <v>11</v>
      </c>
    </row>
    <row r="1180" spans="1:7" x14ac:dyDescent="0.25">
      <c r="A1180" s="198">
        <v>1180</v>
      </c>
      <c r="B1180" s="197">
        <v>7.8836488572827004E-2</v>
      </c>
      <c r="C1180" s="199"/>
      <c r="D1180" s="201" t="s">
        <v>243</v>
      </c>
      <c r="E1180" s="199"/>
      <c r="F1180" s="68">
        <v>1180</v>
      </c>
      <c r="G1180" s="68">
        <v>46</v>
      </c>
    </row>
    <row r="1181" spans="1:7" x14ac:dyDescent="0.25">
      <c r="A1181" s="198">
        <v>1181</v>
      </c>
      <c r="B1181" s="197">
        <v>7.8836463409266797E-2</v>
      </c>
      <c r="C1181" s="199"/>
      <c r="D1181" s="201" t="s">
        <v>243</v>
      </c>
      <c r="E1181" s="199"/>
      <c r="F1181" s="68">
        <v>1181</v>
      </c>
      <c r="G1181" s="68">
        <v>12</v>
      </c>
    </row>
    <row r="1182" spans="1:7" x14ac:dyDescent="0.25">
      <c r="A1182" s="198">
        <v>1182</v>
      </c>
      <c r="B1182" s="197">
        <v>8.5304982992860406E-2</v>
      </c>
      <c r="C1182" s="199"/>
      <c r="D1182" s="201" t="s">
        <v>243</v>
      </c>
      <c r="E1182" s="199"/>
      <c r="F1182" s="68">
        <v>1182</v>
      </c>
      <c r="G1182" s="68">
        <v>18</v>
      </c>
    </row>
    <row r="1183" spans="1:7" x14ac:dyDescent="0.25">
      <c r="A1183" s="198">
        <v>1183</v>
      </c>
      <c r="B1183" s="197">
        <v>8.7153086437512406E-2</v>
      </c>
      <c r="C1183" s="199"/>
      <c r="D1183" s="201" t="s">
        <v>243</v>
      </c>
      <c r="E1183" s="199"/>
      <c r="F1183" s="68">
        <v>1183</v>
      </c>
      <c r="G1183" s="68">
        <v>22</v>
      </c>
    </row>
    <row r="1184" spans="1:7" x14ac:dyDescent="0.25">
      <c r="A1184" s="198">
        <v>1184</v>
      </c>
      <c r="B1184" s="197">
        <v>0.10684493094601399</v>
      </c>
      <c r="C1184" s="199"/>
      <c r="D1184" s="201" t="s">
        <v>243</v>
      </c>
      <c r="E1184" s="199"/>
      <c r="F1184" s="68">
        <v>1184</v>
      </c>
      <c r="G1184" s="68">
        <v>22</v>
      </c>
    </row>
    <row r="1185" spans="1:7" x14ac:dyDescent="0.25">
      <c r="A1185" s="198">
        <v>1185</v>
      </c>
      <c r="B1185" s="197">
        <v>2.6435137045960198E-2</v>
      </c>
      <c r="C1185" s="199"/>
      <c r="D1185" s="201" t="s">
        <v>243</v>
      </c>
      <c r="E1185" s="199"/>
      <c r="F1185" s="68">
        <v>1185</v>
      </c>
      <c r="G1185" s="68">
        <v>42</v>
      </c>
    </row>
    <row r="1186" spans="1:7" x14ac:dyDescent="0.25">
      <c r="A1186" s="198">
        <v>1186</v>
      </c>
      <c r="B1186" s="197">
        <v>2.64351325165816E-2</v>
      </c>
      <c r="C1186" s="199"/>
      <c r="D1186" s="201" t="s">
        <v>243</v>
      </c>
      <c r="E1186" s="199"/>
      <c r="F1186" s="68">
        <v>1186</v>
      </c>
      <c r="G1186" s="68">
        <v>20</v>
      </c>
    </row>
    <row r="1187" spans="1:7" x14ac:dyDescent="0.25">
      <c r="A1187" s="198">
        <v>1187</v>
      </c>
      <c r="B1187" s="197">
        <v>3.2441626790276602E-2</v>
      </c>
      <c r="C1187" s="199"/>
      <c r="D1187" s="201" t="s">
        <v>243</v>
      </c>
      <c r="E1187" s="199"/>
      <c r="F1187" s="68">
        <v>1187</v>
      </c>
      <c r="G1187" s="68">
        <v>13</v>
      </c>
    </row>
    <row r="1188" spans="1:7" x14ac:dyDescent="0.25">
      <c r="A1188" s="198">
        <v>1188</v>
      </c>
      <c r="B1188" s="197">
        <v>3.2441621650045098E-2</v>
      </c>
      <c r="C1188" s="199"/>
      <c r="D1188" s="201" t="s">
        <v>243</v>
      </c>
      <c r="E1188" s="199"/>
      <c r="F1188" s="68">
        <v>1188</v>
      </c>
      <c r="G1188" s="68">
        <v>15</v>
      </c>
    </row>
    <row r="1189" spans="1:7" x14ac:dyDescent="0.25">
      <c r="A1189" s="198">
        <v>1189</v>
      </c>
      <c r="B1189" s="197">
        <v>5.3590265661995597E-3</v>
      </c>
      <c r="C1189" s="199"/>
      <c r="D1189" s="201" t="s">
        <v>243</v>
      </c>
      <c r="E1189" s="199"/>
      <c r="F1189" s="68">
        <v>1189</v>
      </c>
      <c r="G1189" s="68">
        <v>13</v>
      </c>
    </row>
    <row r="1190" spans="1:7" x14ac:dyDescent="0.25">
      <c r="A1190" s="198">
        <v>1190</v>
      </c>
      <c r="B1190" s="197">
        <v>5.3590265295861599E-3</v>
      </c>
      <c r="C1190" s="199"/>
      <c r="D1190" s="201" t="s">
        <v>243</v>
      </c>
      <c r="E1190" s="199"/>
      <c r="F1190" s="68">
        <v>1190</v>
      </c>
      <c r="G1190" s="68">
        <v>4</v>
      </c>
    </row>
    <row r="1191" spans="1:7" x14ac:dyDescent="0.25">
      <c r="A1191" s="198">
        <v>1191</v>
      </c>
      <c r="B1191" s="197">
        <v>1.0626268941051901E-2</v>
      </c>
      <c r="C1191" s="199"/>
      <c r="D1191" s="201" t="s">
        <v>243</v>
      </c>
      <c r="E1191" s="199"/>
      <c r="F1191" s="68">
        <v>1191</v>
      </c>
      <c r="G1191" s="68">
        <v>9</v>
      </c>
    </row>
    <row r="1192" spans="1:7" x14ac:dyDescent="0.25">
      <c r="A1192" s="198">
        <v>1192</v>
      </c>
      <c r="B1192" s="197">
        <v>1.0626268290529199E-2</v>
      </c>
      <c r="C1192" s="199"/>
      <c r="D1192" s="201" t="s">
        <v>243</v>
      </c>
      <c r="E1192" s="199"/>
      <c r="F1192" s="68">
        <v>1192</v>
      </c>
      <c r="G1192" s="68">
        <v>18</v>
      </c>
    </row>
    <row r="1193" spans="1:7" x14ac:dyDescent="0.25">
      <c r="A1193" s="198">
        <v>1193</v>
      </c>
      <c r="B1193" s="197">
        <v>2.2639275614006402E-2</v>
      </c>
      <c r="C1193" s="199"/>
      <c r="D1193" s="201" t="s">
        <v>243</v>
      </c>
      <c r="E1193" s="199"/>
      <c r="F1193" s="68">
        <v>1193</v>
      </c>
      <c r="G1193" s="68">
        <v>8</v>
      </c>
    </row>
    <row r="1194" spans="1:7" x14ac:dyDescent="0.25">
      <c r="A1194" s="198">
        <v>1194</v>
      </c>
      <c r="B1194" s="197">
        <v>3.0493928305967598E-2</v>
      </c>
      <c r="C1194" s="199"/>
      <c r="D1194" s="201" t="s">
        <v>243</v>
      </c>
      <c r="E1194" s="199"/>
      <c r="F1194" s="68">
        <v>1194</v>
      </c>
      <c r="G1194" s="68">
        <v>21</v>
      </c>
    </row>
    <row r="1195" spans="1:7" x14ac:dyDescent="0.25">
      <c r="A1195" s="198">
        <v>1195</v>
      </c>
      <c r="B1195" s="197">
        <v>3.6500430157805297E-2</v>
      </c>
      <c r="C1195" s="199"/>
      <c r="D1195" s="201" t="s">
        <v>243</v>
      </c>
      <c r="E1195" s="199"/>
      <c r="F1195" s="68">
        <v>1195</v>
      </c>
      <c r="G1195" s="68">
        <v>2</v>
      </c>
    </row>
    <row r="1196" spans="1:7" x14ac:dyDescent="0.25">
      <c r="A1196" s="198">
        <v>1196</v>
      </c>
      <c r="B1196" s="197">
        <v>4.7540061958504201E-2</v>
      </c>
      <c r="C1196" s="199"/>
      <c r="D1196" s="201" t="s">
        <v>243</v>
      </c>
      <c r="E1196" s="199"/>
      <c r="F1196" s="68">
        <v>1196</v>
      </c>
      <c r="G1196" s="68">
        <v>16</v>
      </c>
    </row>
    <row r="1197" spans="1:7" x14ac:dyDescent="0.25">
      <c r="A1197" s="198">
        <v>1197</v>
      </c>
      <c r="B1197" s="197">
        <v>5.5394711105984602E-2</v>
      </c>
      <c r="C1197" s="199"/>
      <c r="D1197" s="201" t="s">
        <v>243</v>
      </c>
      <c r="E1197" s="199"/>
      <c r="F1197" s="68">
        <v>1197</v>
      </c>
      <c r="G1197" s="68">
        <v>6</v>
      </c>
    </row>
    <row r="1198" spans="1:7" x14ac:dyDescent="0.25">
      <c r="A1198" s="198">
        <v>1198</v>
      </c>
      <c r="B1198" s="197">
        <v>3.5567135061522599E-2</v>
      </c>
      <c r="C1198" s="199"/>
      <c r="D1198" s="201" t="s">
        <v>243</v>
      </c>
      <c r="E1198" s="199"/>
      <c r="F1198" s="68">
        <v>1198</v>
      </c>
      <c r="G1198" s="68">
        <v>28</v>
      </c>
    </row>
    <row r="1199" spans="1:7" x14ac:dyDescent="0.25">
      <c r="A1199" s="198">
        <v>1199</v>
      </c>
      <c r="B1199" s="197">
        <v>3.5567128042257798E-2</v>
      </c>
      <c r="C1199" s="199"/>
      <c r="D1199" s="201" t="s">
        <v>243</v>
      </c>
      <c r="E1199" s="199"/>
      <c r="F1199" s="68">
        <v>1199</v>
      </c>
      <c r="G1199" s="68">
        <v>17</v>
      </c>
    </row>
    <row r="1200" spans="1:7" x14ac:dyDescent="0.25">
      <c r="A1200" s="198">
        <v>1200</v>
      </c>
      <c r="B1200" s="197">
        <v>4.0834362244636602E-2</v>
      </c>
      <c r="C1200" s="199"/>
      <c r="D1200" s="201" t="s">
        <v>243</v>
      </c>
      <c r="E1200" s="199"/>
      <c r="F1200" s="68">
        <v>1200</v>
      </c>
      <c r="G1200" s="68">
        <v>17</v>
      </c>
    </row>
    <row r="1201" spans="1:7" x14ac:dyDescent="0.25">
      <c r="A1201" s="198">
        <v>1201</v>
      </c>
      <c r="B1201" s="197">
        <v>6.4052107538366598E-2</v>
      </c>
      <c r="C1201" s="199"/>
      <c r="D1201" s="201" t="s">
        <v>243</v>
      </c>
      <c r="E1201" s="199"/>
      <c r="F1201" s="68">
        <v>1201</v>
      </c>
      <c r="G1201" s="68">
        <v>9</v>
      </c>
    </row>
    <row r="1202" spans="1:7" x14ac:dyDescent="0.25">
      <c r="A1202" s="198">
        <v>1202</v>
      </c>
      <c r="B1202" s="197">
        <v>6.4052081531278102E-2</v>
      </c>
      <c r="C1202" s="199"/>
      <c r="D1202" s="201" t="s">
        <v>243</v>
      </c>
      <c r="E1202" s="199"/>
      <c r="F1202" s="68">
        <v>1202</v>
      </c>
      <c r="G1202" s="68">
        <v>19</v>
      </c>
    </row>
    <row r="1203" spans="1:7" x14ac:dyDescent="0.25">
      <c r="A1203" s="198">
        <v>1203</v>
      </c>
      <c r="B1203" s="197">
        <v>7.4401740684739398E-2</v>
      </c>
      <c r="C1203" s="199"/>
      <c r="D1203" s="201" t="s">
        <v>243</v>
      </c>
      <c r="E1203" s="199"/>
      <c r="F1203" s="68">
        <v>1203</v>
      </c>
      <c r="G1203" s="68">
        <v>2</v>
      </c>
    </row>
    <row r="1204" spans="1:7" x14ac:dyDescent="0.25">
      <c r="A1204" s="198">
        <v>1204</v>
      </c>
      <c r="B1204" s="197">
        <v>7.4401707178933199E-2</v>
      </c>
      <c r="C1204" s="199"/>
      <c r="D1204" s="201" t="s">
        <v>243</v>
      </c>
      <c r="E1204" s="199"/>
      <c r="F1204" s="68">
        <v>1204</v>
      </c>
      <c r="G1204" s="68">
        <v>18</v>
      </c>
    </row>
    <row r="1205" spans="1:7" x14ac:dyDescent="0.25">
      <c r="A1205" s="198">
        <v>1205</v>
      </c>
      <c r="B1205" s="197">
        <v>6.5840382085546503E-2</v>
      </c>
      <c r="C1205" s="199"/>
      <c r="D1205" s="201" t="s">
        <v>243</v>
      </c>
      <c r="E1205" s="199"/>
      <c r="F1205" s="68">
        <v>1205</v>
      </c>
      <c r="G1205" s="68">
        <v>13</v>
      </c>
    </row>
    <row r="1206" spans="1:7" x14ac:dyDescent="0.25">
      <c r="A1206" s="198">
        <v>1206</v>
      </c>
      <c r="B1206" s="197">
        <v>6.58403603616316E-2</v>
      </c>
      <c r="C1206" s="199"/>
      <c r="D1206" s="201" t="s">
        <v>243</v>
      </c>
      <c r="E1206" s="199"/>
      <c r="F1206" s="68">
        <v>1206</v>
      </c>
      <c r="G1206" s="68">
        <v>15</v>
      </c>
    </row>
    <row r="1207" spans="1:7" x14ac:dyDescent="0.25">
      <c r="A1207" s="198">
        <v>1207</v>
      </c>
      <c r="B1207" s="197">
        <v>6.5840334292962197E-2</v>
      </c>
      <c r="C1207" s="199"/>
      <c r="D1207" s="201" t="s">
        <v>243</v>
      </c>
      <c r="E1207" s="199"/>
      <c r="F1207" s="68">
        <v>1207</v>
      </c>
      <c r="G1207" s="68">
        <v>18</v>
      </c>
    </row>
    <row r="1208" spans="1:7" x14ac:dyDescent="0.25">
      <c r="A1208" s="198">
        <v>1208</v>
      </c>
      <c r="B1208" s="197">
        <v>6.5840306776066795E-2</v>
      </c>
      <c r="C1208" s="199"/>
      <c r="D1208" s="201" t="s">
        <v>243</v>
      </c>
      <c r="E1208" s="199"/>
      <c r="F1208" s="68">
        <v>1208</v>
      </c>
      <c r="G1208" s="68">
        <v>19</v>
      </c>
    </row>
    <row r="1209" spans="1:7" x14ac:dyDescent="0.25">
      <c r="A1209" s="198">
        <v>1209</v>
      </c>
      <c r="B1209" s="197">
        <v>6.58403053278101E-2</v>
      </c>
      <c r="C1209" s="199"/>
      <c r="D1209" s="201" t="s">
        <v>243</v>
      </c>
      <c r="E1209" s="199"/>
      <c r="F1209" s="68">
        <v>1209</v>
      </c>
      <c r="G1209" s="68">
        <v>1</v>
      </c>
    </row>
    <row r="1210" spans="1:7" x14ac:dyDescent="0.25">
      <c r="A1210" s="198">
        <v>1210</v>
      </c>
      <c r="B1210" s="197">
        <v>6.5840280707460896E-2</v>
      </c>
      <c r="C1210" s="199"/>
      <c r="D1210" s="201" t="s">
        <v>243</v>
      </c>
      <c r="E1210" s="199"/>
      <c r="F1210" s="68">
        <v>1210</v>
      </c>
      <c r="G1210" s="68">
        <v>17</v>
      </c>
    </row>
    <row r="1211" spans="1:7" x14ac:dyDescent="0.25">
      <c r="A1211" s="198">
        <v>1211</v>
      </c>
      <c r="B1211" s="197">
        <v>6.5840276362696196E-2</v>
      </c>
      <c r="C1211" s="199"/>
      <c r="D1211" s="201" t="s">
        <v>243</v>
      </c>
      <c r="E1211" s="199"/>
      <c r="F1211" s="68">
        <v>1211</v>
      </c>
      <c r="G1211" s="68">
        <v>3</v>
      </c>
    </row>
    <row r="1212" spans="1:7" x14ac:dyDescent="0.25">
      <c r="A1212" s="198">
        <v>1212</v>
      </c>
      <c r="B1212" s="197">
        <v>0.12757332912651001</v>
      </c>
      <c r="C1212" s="199"/>
      <c r="D1212" s="201" t="s">
        <v>243</v>
      </c>
      <c r="E1212" s="199"/>
      <c r="F1212" s="68">
        <v>1212</v>
      </c>
      <c r="G1212" s="68">
        <v>17</v>
      </c>
    </row>
    <row r="1213" spans="1:7" x14ac:dyDescent="0.25">
      <c r="A1213" s="198">
        <v>1213</v>
      </c>
      <c r="B1213" s="197">
        <v>0.127573300663572</v>
      </c>
      <c r="C1213" s="199"/>
      <c r="D1213" s="201" t="s">
        <v>243</v>
      </c>
      <c r="E1213" s="199"/>
      <c r="F1213" s="68">
        <v>1213</v>
      </c>
      <c r="G1213" s="68">
        <v>5</v>
      </c>
    </row>
    <row r="1214" spans="1:7" x14ac:dyDescent="0.25">
      <c r="A1214" s="198">
        <v>1214</v>
      </c>
      <c r="B1214" s="197">
        <v>0.13126952872778699</v>
      </c>
      <c r="C1214" s="199"/>
      <c r="D1214" s="201" t="s">
        <v>243</v>
      </c>
      <c r="E1214" s="199"/>
      <c r="F1214" s="68">
        <v>1214</v>
      </c>
      <c r="G1214" s="68">
        <v>10</v>
      </c>
    </row>
    <row r="1215" spans="1:7" x14ac:dyDescent="0.25">
      <c r="A1215" s="198">
        <v>1215</v>
      </c>
      <c r="B1215" s="197">
        <v>0.13126949246731201</v>
      </c>
      <c r="C1215" s="199"/>
      <c r="D1215" s="201" t="s">
        <v>243</v>
      </c>
      <c r="E1215" s="199"/>
      <c r="F1215" s="68">
        <v>1215</v>
      </c>
      <c r="G1215" s="68">
        <v>6</v>
      </c>
    </row>
    <row r="1216" spans="1:7" x14ac:dyDescent="0.25">
      <c r="A1216" s="198">
        <v>1216</v>
      </c>
      <c r="B1216" s="197">
        <v>0.14868263979766599</v>
      </c>
      <c r="C1216" s="199"/>
      <c r="D1216" s="201" t="s">
        <v>243</v>
      </c>
      <c r="E1216" s="199"/>
      <c r="F1216" s="68">
        <v>1216</v>
      </c>
      <c r="G1216" s="68">
        <v>7</v>
      </c>
    </row>
    <row r="1217" spans="1:7" x14ac:dyDescent="0.25">
      <c r="A1217" s="198">
        <v>1217</v>
      </c>
      <c r="B1217" s="197">
        <v>0.14868254558675001</v>
      </c>
      <c r="C1217" s="199"/>
      <c r="D1217" s="201" t="s">
        <v>243</v>
      </c>
      <c r="E1217" s="199"/>
      <c r="F1217" s="68">
        <v>1217</v>
      </c>
      <c r="G1217" s="68">
        <v>12</v>
      </c>
    </row>
    <row r="1218" spans="1:7" x14ac:dyDescent="0.25">
      <c r="A1218" s="198">
        <v>1218</v>
      </c>
      <c r="B1218" s="197">
        <v>7.5186526017492303E-2</v>
      </c>
      <c r="C1218" s="199"/>
      <c r="D1218" s="201" t="s">
        <v>243</v>
      </c>
      <c r="E1218" s="199"/>
      <c r="F1218" s="68">
        <v>1218</v>
      </c>
      <c r="G1218" s="68">
        <v>17</v>
      </c>
    </row>
    <row r="1219" spans="1:7" x14ac:dyDescent="0.25">
      <c r="A1219" s="198">
        <v>1219</v>
      </c>
      <c r="B1219" s="197">
        <v>7.5186491780873096E-2</v>
      </c>
      <c r="C1219" s="199"/>
      <c r="D1219" s="201" t="s">
        <v>243</v>
      </c>
      <c r="E1219" s="199"/>
      <c r="F1219" s="68">
        <v>1219</v>
      </c>
      <c r="G1219" s="68">
        <v>18</v>
      </c>
    </row>
    <row r="1220" spans="1:7" x14ac:dyDescent="0.25">
      <c r="A1220" s="198">
        <v>1220</v>
      </c>
      <c r="B1220" s="197">
        <v>8.4427216163078994E-2</v>
      </c>
      <c r="C1220" s="199"/>
      <c r="D1220" s="201" t="s">
        <v>243</v>
      </c>
      <c r="E1220" s="199"/>
      <c r="F1220" s="68">
        <v>1220</v>
      </c>
      <c r="G1220" s="68">
        <v>12</v>
      </c>
    </row>
    <row r="1221" spans="1:7" x14ac:dyDescent="0.25">
      <c r="A1221" s="198">
        <v>1221</v>
      </c>
      <c r="B1221" s="197">
        <v>9.1357721954614099E-2</v>
      </c>
      <c r="C1221" s="199"/>
      <c r="D1221" s="201" t="s">
        <v>243</v>
      </c>
      <c r="E1221" s="199"/>
      <c r="F1221" s="68">
        <v>1221</v>
      </c>
      <c r="G1221" s="68">
        <v>20</v>
      </c>
    </row>
    <row r="1222" spans="1:7" x14ac:dyDescent="0.25">
      <c r="A1222" s="198">
        <v>1222</v>
      </c>
      <c r="B1222" s="197">
        <v>9.7456525551150003E-2</v>
      </c>
      <c r="C1222" s="199"/>
      <c r="D1222" s="201" t="s">
        <v>243</v>
      </c>
      <c r="E1222" s="199"/>
      <c r="F1222" s="68">
        <v>1222</v>
      </c>
      <c r="G1222" s="68">
        <v>27</v>
      </c>
    </row>
    <row r="1223" spans="1:7" x14ac:dyDescent="0.25">
      <c r="A1223" s="198">
        <v>1223</v>
      </c>
      <c r="B1223" s="197">
        <v>0.103000945356104</v>
      </c>
      <c r="C1223" s="199"/>
      <c r="D1223" s="201" t="s">
        <v>243</v>
      </c>
      <c r="E1223" s="199"/>
      <c r="F1223" s="68">
        <v>1223</v>
      </c>
      <c r="G1223" s="68">
        <v>6</v>
      </c>
    </row>
    <row r="1224" spans="1:7" x14ac:dyDescent="0.25">
      <c r="A1224" s="198">
        <v>1224</v>
      </c>
      <c r="B1224" s="197">
        <v>4.3116208964326497E-2</v>
      </c>
      <c r="C1224" s="199"/>
      <c r="D1224" s="201" t="s">
        <v>243</v>
      </c>
      <c r="E1224" s="199"/>
      <c r="F1224" s="68">
        <v>1224</v>
      </c>
      <c r="G1224" s="68">
        <v>14</v>
      </c>
    </row>
    <row r="1225" spans="1:7" x14ac:dyDescent="0.25">
      <c r="A1225" s="198">
        <v>1225</v>
      </c>
      <c r="B1225" s="197">
        <v>4.9584732250739803E-2</v>
      </c>
      <c r="C1225" s="199"/>
      <c r="D1225" s="201" t="s">
        <v>243</v>
      </c>
      <c r="E1225" s="199"/>
      <c r="F1225" s="68">
        <v>1225</v>
      </c>
      <c r="G1225" s="68">
        <v>14</v>
      </c>
    </row>
    <row r="1226" spans="1:7" x14ac:dyDescent="0.25">
      <c r="A1226" s="198">
        <v>1226</v>
      </c>
      <c r="B1226" s="197">
        <v>7.1351336091517198E-2</v>
      </c>
      <c r="C1226" s="199"/>
      <c r="D1226" s="201" t="s">
        <v>243</v>
      </c>
      <c r="E1226" s="199"/>
      <c r="F1226" s="68">
        <v>1226</v>
      </c>
      <c r="G1226" s="68">
        <v>6</v>
      </c>
    </row>
    <row r="1227" spans="1:7" x14ac:dyDescent="0.25">
      <c r="A1227" s="198">
        <v>1227</v>
      </c>
      <c r="B1227" s="197">
        <v>7.6433724761282199E-2</v>
      </c>
      <c r="C1227" s="199"/>
      <c r="D1227" s="201" t="s">
        <v>243</v>
      </c>
      <c r="E1227" s="199"/>
      <c r="F1227" s="68">
        <v>1227</v>
      </c>
      <c r="G1227" s="68">
        <v>15</v>
      </c>
    </row>
    <row r="1228" spans="1:7" x14ac:dyDescent="0.25">
      <c r="A1228" s="198">
        <v>1228</v>
      </c>
      <c r="B1228" s="197">
        <v>7.6433716891232295E-2</v>
      </c>
      <c r="C1228" s="199"/>
      <c r="D1228" s="201" t="s">
        <v>243</v>
      </c>
      <c r="E1228" s="199"/>
      <c r="F1228" s="68">
        <v>1228</v>
      </c>
      <c r="G1228" s="68">
        <v>4</v>
      </c>
    </row>
    <row r="1229" spans="1:7" x14ac:dyDescent="0.25">
      <c r="A1229" s="198">
        <v>1229</v>
      </c>
      <c r="B1229" s="197">
        <v>1.39731744119709E-2</v>
      </c>
      <c r="C1229" s="199"/>
      <c r="D1229" s="201" t="s">
        <v>243</v>
      </c>
      <c r="E1229" s="199"/>
      <c r="F1229" s="68">
        <v>1229</v>
      </c>
      <c r="G1229" s="68">
        <v>16</v>
      </c>
    </row>
    <row r="1230" spans="1:7" x14ac:dyDescent="0.25">
      <c r="A1230" s="198">
        <v>1230</v>
      </c>
      <c r="B1230" s="197">
        <v>3.1386461679129597E-2</v>
      </c>
      <c r="C1230" s="199"/>
      <c r="D1230" s="201" t="s">
        <v>243</v>
      </c>
      <c r="E1230" s="199"/>
      <c r="F1230" s="68">
        <v>1230</v>
      </c>
      <c r="G1230" s="68">
        <v>18</v>
      </c>
    </row>
    <row r="1231" spans="1:7" x14ac:dyDescent="0.25">
      <c r="A1231" s="198">
        <v>1231</v>
      </c>
      <c r="B1231" s="197">
        <v>3.4158683481097303E-2</v>
      </c>
      <c r="C1231" s="199"/>
      <c r="D1231" s="201" t="s">
        <v>243</v>
      </c>
      <c r="E1231" s="199"/>
      <c r="F1231" s="68">
        <v>1231</v>
      </c>
      <c r="G1231" s="68">
        <v>17</v>
      </c>
    </row>
    <row r="1232" spans="1:7" x14ac:dyDescent="0.25">
      <c r="A1232" s="198">
        <v>1232</v>
      </c>
      <c r="B1232" s="197">
        <v>7.1822451671106999E-2</v>
      </c>
      <c r="C1232" s="199"/>
      <c r="D1232" s="201" t="s">
        <v>243</v>
      </c>
      <c r="E1232" s="199"/>
      <c r="F1232" s="68">
        <v>1232</v>
      </c>
      <c r="G1232" s="68">
        <v>15</v>
      </c>
    </row>
    <row r="1233" spans="1:7" x14ac:dyDescent="0.25">
      <c r="A1233" s="198">
        <v>1233</v>
      </c>
      <c r="B1233" s="197">
        <v>1.8431323635534999E-2</v>
      </c>
      <c r="C1233" s="199"/>
      <c r="D1233" s="201" t="s">
        <v>243</v>
      </c>
      <c r="E1233" s="199"/>
      <c r="F1233" s="68">
        <v>1233</v>
      </c>
      <c r="G1233" s="68">
        <v>14</v>
      </c>
    </row>
    <row r="1234" spans="1:7" x14ac:dyDescent="0.25">
      <c r="A1234" s="198">
        <v>1234</v>
      </c>
      <c r="B1234" s="197">
        <v>2.7672066764035198E-2</v>
      </c>
      <c r="C1234" s="199"/>
      <c r="D1234" s="201" t="s">
        <v>243</v>
      </c>
      <c r="E1234" s="199"/>
      <c r="F1234" s="68">
        <v>1234</v>
      </c>
      <c r="G1234" s="68">
        <v>4</v>
      </c>
    </row>
    <row r="1235" spans="1:7" x14ac:dyDescent="0.25">
      <c r="A1235" s="198">
        <v>1235</v>
      </c>
      <c r="B1235" s="197">
        <v>2.7672061547671298E-2</v>
      </c>
      <c r="C1235" s="199"/>
      <c r="D1235" s="201" t="s">
        <v>243</v>
      </c>
      <c r="E1235" s="199"/>
      <c r="F1235" s="68">
        <v>1235</v>
      </c>
      <c r="G1235" s="68">
        <v>21</v>
      </c>
    </row>
    <row r="1236" spans="1:7" x14ac:dyDescent="0.25">
      <c r="A1236" s="198">
        <v>1236</v>
      </c>
      <c r="B1236" s="197">
        <v>3.8021686022108099E-2</v>
      </c>
      <c r="C1236" s="199"/>
      <c r="D1236" s="201" t="s">
        <v>243</v>
      </c>
      <c r="E1236" s="199"/>
      <c r="F1236" s="68">
        <v>1236</v>
      </c>
      <c r="G1236" s="68">
        <v>14</v>
      </c>
    </row>
    <row r="1237" spans="1:7" x14ac:dyDescent="0.25">
      <c r="A1237" s="198">
        <v>1237</v>
      </c>
      <c r="B1237" s="197">
        <v>-2.4973839825915799E-2</v>
      </c>
      <c r="C1237" s="199"/>
      <c r="D1237" s="201" t="s">
        <v>243</v>
      </c>
      <c r="E1237" s="199"/>
      <c r="F1237" s="68">
        <v>1237</v>
      </c>
      <c r="G1237" s="68">
        <v>25</v>
      </c>
    </row>
    <row r="1238" spans="1:7" x14ac:dyDescent="0.25">
      <c r="A1238" s="198">
        <v>1238</v>
      </c>
      <c r="B1238" s="197">
        <v>-1.61951662234921E-2</v>
      </c>
      <c r="C1238" s="199"/>
      <c r="D1238" s="201" t="s">
        <v>243</v>
      </c>
      <c r="E1238" s="199"/>
      <c r="F1238" s="68">
        <v>1238</v>
      </c>
      <c r="G1238" s="68">
        <v>11</v>
      </c>
    </row>
    <row r="1239" spans="1:7" x14ac:dyDescent="0.25">
      <c r="A1239" s="198">
        <v>1239</v>
      </c>
      <c r="B1239" s="197">
        <v>-7.4164912778048502E-3</v>
      </c>
      <c r="C1239" s="199"/>
      <c r="D1239" s="201" t="s">
        <v>243</v>
      </c>
      <c r="E1239" s="199"/>
      <c r="F1239" s="68">
        <v>1239</v>
      </c>
      <c r="G1239" s="68">
        <v>5</v>
      </c>
    </row>
    <row r="1240" spans="1:7" x14ac:dyDescent="0.25">
      <c r="A1240" s="198">
        <v>1240</v>
      </c>
      <c r="B1240" s="197">
        <v>-7.4164916119318202E-3</v>
      </c>
      <c r="C1240" s="199"/>
      <c r="D1240" s="201" t="s">
        <v>243</v>
      </c>
      <c r="E1240" s="199"/>
      <c r="F1240" s="68">
        <v>1240</v>
      </c>
      <c r="G1240" s="68">
        <v>19</v>
      </c>
    </row>
    <row r="1241" spans="1:7" x14ac:dyDescent="0.25">
      <c r="A1241" s="198">
        <v>1241</v>
      </c>
      <c r="B1241" s="197">
        <v>-7.4164916295174502E-3</v>
      </c>
      <c r="C1241" s="199"/>
      <c r="D1241" s="201" t="s">
        <v>243</v>
      </c>
      <c r="E1241" s="199"/>
      <c r="F1241" s="68">
        <v>1241</v>
      </c>
      <c r="G1241" s="68">
        <v>1</v>
      </c>
    </row>
    <row r="1242" spans="1:7" x14ac:dyDescent="0.25">
      <c r="A1242" s="198">
        <v>1242</v>
      </c>
      <c r="B1242" s="197">
        <v>-7.4164917877881402E-3</v>
      </c>
      <c r="C1242" s="199"/>
      <c r="D1242" s="201" t="s">
        <v>243</v>
      </c>
      <c r="E1242" s="199"/>
      <c r="F1242" s="68">
        <v>1242</v>
      </c>
      <c r="G1242" s="68">
        <v>9</v>
      </c>
    </row>
    <row r="1243" spans="1:7" x14ac:dyDescent="0.25">
      <c r="A1243" s="198">
        <v>1243</v>
      </c>
      <c r="B1243" s="197">
        <v>0.108286104640653</v>
      </c>
      <c r="C1243" s="199"/>
      <c r="D1243" s="201" t="s">
        <v>243</v>
      </c>
      <c r="E1243" s="199"/>
      <c r="F1243" s="68">
        <v>1243</v>
      </c>
      <c r="G1243" s="68">
        <v>19</v>
      </c>
    </row>
    <row r="1244" spans="1:7" x14ac:dyDescent="0.25">
      <c r="A1244" s="198">
        <v>1244</v>
      </c>
      <c r="B1244" s="197">
        <v>0.108286039937855</v>
      </c>
      <c r="C1244" s="199"/>
      <c r="D1244" s="201" t="s">
        <v>243</v>
      </c>
      <c r="E1244" s="199"/>
      <c r="F1244" s="68">
        <v>1244</v>
      </c>
      <c r="G1244" s="68">
        <v>16</v>
      </c>
    </row>
    <row r="1245" spans="1:7" x14ac:dyDescent="0.25">
      <c r="A1245" s="198">
        <v>1245</v>
      </c>
      <c r="B1245" s="197">
        <v>0.108286027806093</v>
      </c>
      <c r="C1245" s="199"/>
      <c r="D1245" s="201" t="s">
        <v>243</v>
      </c>
      <c r="E1245" s="199"/>
      <c r="F1245" s="68">
        <v>1245</v>
      </c>
      <c r="G1245" s="68">
        <v>3</v>
      </c>
    </row>
    <row r="1246" spans="1:7" x14ac:dyDescent="0.25">
      <c r="A1246" s="198">
        <v>1246</v>
      </c>
      <c r="B1246" s="197">
        <v>0.122608957637417</v>
      </c>
      <c r="C1246" s="199"/>
      <c r="D1246" s="201" t="s">
        <v>243</v>
      </c>
      <c r="E1246" s="199"/>
      <c r="F1246" s="68">
        <v>1246</v>
      </c>
      <c r="G1246" s="68">
        <v>13</v>
      </c>
    </row>
    <row r="1247" spans="1:7" x14ac:dyDescent="0.25">
      <c r="A1247" s="198">
        <v>1247</v>
      </c>
      <c r="B1247" s="197">
        <v>0.122608920963318</v>
      </c>
      <c r="C1247" s="199"/>
      <c r="D1247" s="201" t="s">
        <v>243</v>
      </c>
      <c r="E1247" s="199"/>
      <c r="F1247" s="68">
        <v>1247</v>
      </c>
      <c r="G1247" s="68">
        <v>7</v>
      </c>
    </row>
    <row r="1248" spans="1:7" x14ac:dyDescent="0.25">
      <c r="A1248" s="198">
        <v>1248</v>
      </c>
      <c r="B1248" s="197">
        <v>0.122608868571806</v>
      </c>
      <c r="C1248" s="199"/>
      <c r="D1248" s="201" t="s">
        <v>243</v>
      </c>
      <c r="E1248" s="199"/>
      <c r="F1248" s="68">
        <v>1248</v>
      </c>
      <c r="G1248" s="68">
        <v>10</v>
      </c>
    </row>
    <row r="1249" spans="1:7" x14ac:dyDescent="0.25">
      <c r="A1249" s="198">
        <v>1249</v>
      </c>
      <c r="B1249" s="197">
        <v>0.128615261992548</v>
      </c>
      <c r="C1249" s="199"/>
      <c r="D1249" s="201" t="s">
        <v>243</v>
      </c>
      <c r="E1249" s="199"/>
      <c r="F1249" s="68">
        <v>1249</v>
      </c>
      <c r="G1249" s="68">
        <v>3</v>
      </c>
    </row>
    <row r="1250" spans="1:7" x14ac:dyDescent="0.25">
      <c r="A1250" s="198">
        <v>1250</v>
      </c>
      <c r="B1250" s="197">
        <v>0.12861516934811101</v>
      </c>
      <c r="C1250" s="199"/>
      <c r="D1250" s="201" t="s">
        <v>243</v>
      </c>
      <c r="E1250" s="199"/>
      <c r="F1250" s="68">
        <v>1250</v>
      </c>
      <c r="G1250" s="68">
        <v>16</v>
      </c>
    </row>
    <row r="1251" spans="1:7" x14ac:dyDescent="0.25">
      <c r="A1251" s="198">
        <v>1251</v>
      </c>
      <c r="B1251" s="197">
        <v>0.12861507091361599</v>
      </c>
      <c r="C1251" s="199"/>
      <c r="D1251" s="201" t="s">
        <v>243</v>
      </c>
      <c r="E1251" s="199"/>
      <c r="F1251" s="68">
        <v>1251</v>
      </c>
      <c r="G1251" s="68">
        <v>17</v>
      </c>
    </row>
    <row r="1252" spans="1:7" x14ac:dyDescent="0.25">
      <c r="A1252" s="198">
        <v>1252</v>
      </c>
      <c r="B1252" s="197">
        <v>-0.105680923266391</v>
      </c>
      <c r="C1252" s="199"/>
      <c r="D1252" s="201" t="s">
        <v>243</v>
      </c>
      <c r="E1252" s="199"/>
      <c r="F1252" s="68">
        <v>1252</v>
      </c>
      <c r="G1252" s="68">
        <v>13</v>
      </c>
    </row>
    <row r="1253" spans="1:7" x14ac:dyDescent="0.25">
      <c r="A1253" s="198">
        <v>1253</v>
      </c>
      <c r="B1253" s="197">
        <v>-0.105681019374175</v>
      </c>
      <c r="C1253" s="199"/>
      <c r="D1253" s="201" t="s">
        <v>243</v>
      </c>
      <c r="E1253" s="199"/>
      <c r="F1253" s="68">
        <v>1253</v>
      </c>
      <c r="G1253" s="68">
        <v>25</v>
      </c>
    </row>
    <row r="1254" spans="1:7" x14ac:dyDescent="0.25">
      <c r="A1254" s="198">
        <v>1254</v>
      </c>
      <c r="B1254" s="197">
        <v>-0.100968318017404</v>
      </c>
      <c r="C1254" s="199"/>
      <c r="D1254" s="201" t="s">
        <v>243</v>
      </c>
      <c r="E1254" s="199"/>
      <c r="F1254" s="68">
        <v>1254</v>
      </c>
      <c r="G1254" s="68">
        <v>21</v>
      </c>
    </row>
    <row r="1255" spans="1:7" x14ac:dyDescent="0.25">
      <c r="A1255" s="198">
        <v>1255</v>
      </c>
      <c r="B1255" s="197">
        <v>-9.6810016344015398E-2</v>
      </c>
      <c r="C1255" s="199"/>
      <c r="D1255" s="201" t="s">
        <v>243</v>
      </c>
      <c r="E1255" s="199"/>
      <c r="F1255" s="68">
        <v>1255</v>
      </c>
      <c r="G1255" s="68">
        <v>10</v>
      </c>
    </row>
    <row r="1256" spans="1:7" x14ac:dyDescent="0.25">
      <c r="A1256" s="198">
        <v>1256</v>
      </c>
      <c r="B1256" s="197">
        <v>-7.9011422728226505E-2</v>
      </c>
      <c r="C1256" s="199"/>
      <c r="D1256" s="201" t="s">
        <v>243</v>
      </c>
      <c r="E1256" s="199"/>
      <c r="F1256" s="68">
        <v>1256</v>
      </c>
      <c r="G1256" s="68">
        <v>15</v>
      </c>
    </row>
    <row r="1257" spans="1:7" x14ac:dyDescent="0.25">
      <c r="A1257" s="198">
        <v>1257</v>
      </c>
      <c r="B1257" s="197">
        <v>-5.86960687669561E-2</v>
      </c>
      <c r="C1257" s="199"/>
      <c r="D1257" s="201" t="s">
        <v>243</v>
      </c>
      <c r="E1257" s="199"/>
      <c r="F1257" s="68">
        <v>1257</v>
      </c>
      <c r="G1257" s="68">
        <v>11</v>
      </c>
    </row>
    <row r="1258" spans="1:7" x14ac:dyDescent="0.25">
      <c r="A1258" s="198">
        <v>1258</v>
      </c>
      <c r="B1258" s="197">
        <v>-5.3613700898314798E-2</v>
      </c>
      <c r="C1258" s="199"/>
      <c r="D1258" s="201" t="s">
        <v>243</v>
      </c>
      <c r="E1258" s="199"/>
      <c r="F1258" s="68">
        <v>1258</v>
      </c>
      <c r="G1258" s="68">
        <v>18</v>
      </c>
    </row>
    <row r="1259" spans="1:7" x14ac:dyDescent="0.25">
      <c r="A1259" s="198">
        <v>1259</v>
      </c>
      <c r="B1259" s="197">
        <v>-3.1534582294689702E-2</v>
      </c>
      <c r="C1259" s="199"/>
      <c r="D1259" s="201" t="s">
        <v>243</v>
      </c>
      <c r="E1259" s="199"/>
      <c r="F1259" s="68">
        <v>1259</v>
      </c>
      <c r="G1259" s="68">
        <v>3</v>
      </c>
    </row>
    <row r="1260" spans="1:7" x14ac:dyDescent="0.25">
      <c r="A1260" s="198">
        <v>1260</v>
      </c>
      <c r="B1260" s="197">
        <v>-3.1534589415465497E-2</v>
      </c>
      <c r="C1260" s="199"/>
      <c r="D1260" s="201" t="s">
        <v>243</v>
      </c>
      <c r="E1260" s="199"/>
      <c r="F1260" s="68">
        <v>1260</v>
      </c>
      <c r="G1260" s="68">
        <v>22</v>
      </c>
    </row>
    <row r="1261" spans="1:7" x14ac:dyDescent="0.25">
      <c r="A1261" s="198">
        <v>1261</v>
      </c>
      <c r="B1261" s="197">
        <v>-3.15345958889022E-2</v>
      </c>
      <c r="C1261" s="199"/>
      <c r="D1261" s="201" t="s">
        <v>243</v>
      </c>
      <c r="E1261" s="199"/>
      <c r="F1261" s="68">
        <v>1261</v>
      </c>
      <c r="G1261" s="68">
        <v>20</v>
      </c>
    </row>
    <row r="1262" spans="1:7" x14ac:dyDescent="0.25">
      <c r="A1262" s="198">
        <v>1262</v>
      </c>
      <c r="B1262" s="197">
        <v>-0.15139272417386501</v>
      </c>
      <c r="C1262" s="199"/>
      <c r="D1262" s="201" t="s">
        <v>243</v>
      </c>
      <c r="E1262" s="199"/>
      <c r="F1262" s="68">
        <v>1262</v>
      </c>
      <c r="G1262" s="68">
        <v>21</v>
      </c>
    </row>
    <row r="1263" spans="1:7" x14ac:dyDescent="0.25">
      <c r="A1263" s="198">
        <v>1263</v>
      </c>
      <c r="B1263" s="197">
        <v>-0.14307619900889201</v>
      </c>
      <c r="C1263" s="199"/>
      <c r="D1263" s="201" t="s">
        <v>243</v>
      </c>
      <c r="E1263" s="199"/>
      <c r="F1263" s="68">
        <v>1263</v>
      </c>
      <c r="G1263" s="68">
        <v>12</v>
      </c>
    </row>
    <row r="1264" spans="1:7" x14ac:dyDescent="0.25">
      <c r="A1264" s="198">
        <v>1264</v>
      </c>
      <c r="B1264" s="197">
        <v>-0.14307633658405899</v>
      </c>
      <c r="C1264" s="199"/>
      <c r="D1264" s="201" t="s">
        <v>243</v>
      </c>
      <c r="E1264" s="199"/>
      <c r="F1264" s="68">
        <v>1264</v>
      </c>
      <c r="G1264" s="68">
        <v>19</v>
      </c>
    </row>
    <row r="1265" spans="1:7" x14ac:dyDescent="0.25">
      <c r="A1265" s="198">
        <v>1265</v>
      </c>
      <c r="B1265" s="197">
        <v>-0.143076568290499</v>
      </c>
      <c r="C1265" s="199"/>
      <c r="D1265" s="201" t="s">
        <v>243</v>
      </c>
      <c r="E1265" s="199"/>
      <c r="F1265" s="68">
        <v>1265</v>
      </c>
      <c r="G1265" s="68">
        <v>32</v>
      </c>
    </row>
    <row r="1266" spans="1:7" x14ac:dyDescent="0.25">
      <c r="A1266" s="198">
        <v>1266</v>
      </c>
      <c r="B1266" s="197">
        <v>-0.12996128059045001</v>
      </c>
      <c r="C1266" s="199"/>
      <c r="D1266" s="201" t="s">
        <v>243</v>
      </c>
      <c r="E1266" s="199"/>
      <c r="F1266" s="68">
        <v>1266</v>
      </c>
      <c r="G1266" s="68">
        <v>14</v>
      </c>
    </row>
    <row r="1267" spans="1:7" x14ac:dyDescent="0.25">
      <c r="A1267" s="198">
        <v>1267</v>
      </c>
      <c r="B1267" s="197">
        <v>-0.12996138120008799</v>
      </c>
      <c r="C1267" s="199"/>
      <c r="D1267" s="201" t="s">
        <v>243</v>
      </c>
      <c r="E1267" s="199"/>
      <c r="F1267" s="68">
        <v>1267</v>
      </c>
      <c r="G1267" s="68">
        <v>17</v>
      </c>
    </row>
    <row r="1268" spans="1:7" x14ac:dyDescent="0.25">
      <c r="A1268" s="198">
        <v>1268</v>
      </c>
      <c r="B1268" s="197">
        <v>-0.124879076522643</v>
      </c>
      <c r="C1268" s="199"/>
      <c r="D1268" s="201" t="s">
        <v>243</v>
      </c>
      <c r="E1268" s="199"/>
      <c r="F1268" s="68">
        <v>1268</v>
      </c>
      <c r="G1268" s="68">
        <v>15</v>
      </c>
    </row>
    <row r="1269" spans="1:7" x14ac:dyDescent="0.25">
      <c r="A1269" s="198">
        <v>1269</v>
      </c>
      <c r="B1269" s="197">
        <v>-0.121644854322356</v>
      </c>
      <c r="C1269" s="199"/>
      <c r="D1269" s="201" t="s">
        <v>243</v>
      </c>
      <c r="E1269" s="199"/>
      <c r="F1269" s="68">
        <v>1269</v>
      </c>
      <c r="G1269" s="68">
        <v>5</v>
      </c>
    </row>
    <row r="1270" spans="1:7" x14ac:dyDescent="0.25">
      <c r="A1270" s="198">
        <v>1270</v>
      </c>
      <c r="B1270" s="197">
        <v>-0.121644952243938</v>
      </c>
      <c r="C1270" s="199"/>
      <c r="D1270" s="201" t="s">
        <v>243</v>
      </c>
      <c r="E1270" s="199"/>
      <c r="F1270" s="68">
        <v>1270</v>
      </c>
      <c r="G1270" s="68">
        <v>19</v>
      </c>
    </row>
    <row r="1271" spans="1:7" x14ac:dyDescent="0.25">
      <c r="A1271" s="198">
        <v>1271</v>
      </c>
      <c r="B1271" s="197">
        <v>-1.7659144687030798E-2</v>
      </c>
      <c r="C1271" s="199"/>
      <c r="D1271" s="201" t="s">
        <v>243</v>
      </c>
      <c r="E1271" s="199"/>
      <c r="F1271" s="68">
        <v>1271</v>
      </c>
      <c r="G1271" s="68">
        <v>82</v>
      </c>
    </row>
    <row r="1272" spans="1:7" x14ac:dyDescent="0.25">
      <c r="A1272" s="198">
        <v>1272</v>
      </c>
      <c r="B1272" s="197">
        <v>-1.76591455903926E-2</v>
      </c>
      <c r="C1272" s="199"/>
      <c r="D1272" s="201" t="s">
        <v>243</v>
      </c>
      <c r="E1272" s="199"/>
      <c r="F1272" s="68">
        <v>1272</v>
      </c>
      <c r="G1272" s="68">
        <v>9</v>
      </c>
    </row>
    <row r="1273" spans="1:7" x14ac:dyDescent="0.25">
      <c r="A1273" s="198">
        <v>1273</v>
      </c>
      <c r="B1273" s="197">
        <v>-1.76591469956223E-2</v>
      </c>
      <c r="C1273" s="199"/>
      <c r="D1273" s="201" t="s">
        <v>243</v>
      </c>
      <c r="E1273" s="199"/>
      <c r="F1273" s="68">
        <v>1273</v>
      </c>
      <c r="G1273" s="68">
        <v>14</v>
      </c>
    </row>
    <row r="1274" spans="1:7" x14ac:dyDescent="0.25">
      <c r="A1274" s="198">
        <v>1274</v>
      </c>
      <c r="B1274" s="197">
        <v>-1.7659147798610799E-2</v>
      </c>
      <c r="C1274" s="199"/>
      <c r="D1274" s="201" t="s">
        <v>243</v>
      </c>
      <c r="E1274" s="199"/>
      <c r="F1274" s="68">
        <v>1274</v>
      </c>
      <c r="G1274" s="68">
        <v>8</v>
      </c>
    </row>
    <row r="1275" spans="1:7" x14ac:dyDescent="0.25">
      <c r="A1275" s="198">
        <v>1275</v>
      </c>
      <c r="B1275" s="197">
        <v>-1.7659149203840999E-2</v>
      </c>
      <c r="C1275" s="199"/>
      <c r="D1275" s="201" t="s">
        <v>243</v>
      </c>
      <c r="E1275" s="199"/>
      <c r="F1275" s="68">
        <v>1275</v>
      </c>
      <c r="G1275" s="68">
        <v>14</v>
      </c>
    </row>
    <row r="1276" spans="1:7" x14ac:dyDescent="0.25">
      <c r="A1276" s="198">
        <v>1276</v>
      </c>
      <c r="B1276" s="197">
        <v>-1.7659149906456301E-2</v>
      </c>
      <c r="C1276" s="199"/>
      <c r="D1276" s="201" t="s">
        <v>243</v>
      </c>
      <c r="E1276" s="199"/>
      <c r="F1276" s="68">
        <v>1276</v>
      </c>
      <c r="G1276" s="68">
        <v>7</v>
      </c>
    </row>
    <row r="1277" spans="1:7" x14ac:dyDescent="0.25">
      <c r="A1277" s="198">
        <v>1277</v>
      </c>
      <c r="B1277" s="197">
        <v>-1.7659151412060599E-2</v>
      </c>
      <c r="C1277" s="199"/>
      <c r="D1277" s="201" t="s">
        <v>243</v>
      </c>
      <c r="E1277" s="199"/>
      <c r="F1277" s="68">
        <v>1277</v>
      </c>
      <c r="G1277" s="68">
        <v>15</v>
      </c>
    </row>
    <row r="1278" spans="1:7" x14ac:dyDescent="0.25">
      <c r="A1278" s="198">
        <v>1278</v>
      </c>
      <c r="B1278" s="197">
        <v>-9.3422852560866593E-3</v>
      </c>
      <c r="C1278" s="199"/>
      <c r="D1278" s="201" t="s">
        <v>243</v>
      </c>
      <c r="E1278" s="199"/>
      <c r="F1278" s="68">
        <v>1278</v>
      </c>
      <c r="G1278" s="68">
        <v>8</v>
      </c>
    </row>
    <row r="1279" spans="1:7" x14ac:dyDescent="0.25">
      <c r="A1279" s="198">
        <v>1279</v>
      </c>
      <c r="B1279" s="197">
        <v>2.4033913583515198E-2</v>
      </c>
      <c r="C1279" s="199"/>
      <c r="D1279" s="201" t="s">
        <v>243</v>
      </c>
      <c r="E1279" s="199"/>
      <c r="F1279" s="68">
        <v>1279</v>
      </c>
      <c r="G1279" s="68">
        <v>15</v>
      </c>
    </row>
    <row r="1280" spans="1:7" x14ac:dyDescent="0.25">
      <c r="A1280" s="198">
        <v>1280</v>
      </c>
      <c r="B1280" s="197">
        <v>3.1426680763081298E-2</v>
      </c>
      <c r="C1280" s="199"/>
      <c r="D1280" s="201" t="s">
        <v>243</v>
      </c>
      <c r="E1280" s="199"/>
      <c r="F1280" s="68">
        <v>1280</v>
      </c>
      <c r="G1280" s="68">
        <v>7</v>
      </c>
    </row>
    <row r="1281" spans="1:7" x14ac:dyDescent="0.25">
      <c r="A1281" s="198">
        <v>1281</v>
      </c>
      <c r="B1281" s="197">
        <v>3.6694022446207897E-2</v>
      </c>
      <c r="C1281" s="199"/>
      <c r="D1281" s="201" t="s">
        <v>243</v>
      </c>
      <c r="E1281" s="199"/>
      <c r="F1281" s="68">
        <v>1281</v>
      </c>
      <c r="G1281" s="68">
        <v>14</v>
      </c>
    </row>
    <row r="1282" spans="1:7" x14ac:dyDescent="0.25">
      <c r="A1282" s="198">
        <v>1282</v>
      </c>
      <c r="B1282" s="197">
        <v>5.10174917318151E-2</v>
      </c>
      <c r="C1282" s="199"/>
      <c r="D1282" s="201" t="s">
        <v>243</v>
      </c>
      <c r="E1282" s="199"/>
      <c r="F1282" s="68">
        <v>1282</v>
      </c>
      <c r="G1282" s="68">
        <v>21</v>
      </c>
    </row>
    <row r="1283" spans="1:7" x14ac:dyDescent="0.25">
      <c r="A1283" s="198">
        <v>1283</v>
      </c>
      <c r="B1283" s="197">
        <v>6.1182531203881001E-2</v>
      </c>
      <c r="C1283" s="199"/>
      <c r="D1283" s="201" t="s">
        <v>243</v>
      </c>
      <c r="E1283" s="199"/>
      <c r="F1283" s="68">
        <v>1283</v>
      </c>
      <c r="G1283" s="68">
        <v>10</v>
      </c>
    </row>
    <row r="1284" spans="1:7" x14ac:dyDescent="0.25">
      <c r="A1284" s="198">
        <v>1284</v>
      </c>
      <c r="B1284" s="197">
        <v>6.1182515003421499E-2</v>
      </c>
      <c r="C1284" s="199"/>
      <c r="D1284" s="201" t="s">
        <v>243</v>
      </c>
      <c r="E1284" s="199"/>
      <c r="F1284" s="68">
        <v>1284</v>
      </c>
      <c r="G1284" s="68">
        <v>13</v>
      </c>
    </row>
    <row r="1285" spans="1:7" x14ac:dyDescent="0.25">
      <c r="A1285" s="198">
        <v>1285</v>
      </c>
      <c r="B1285" s="197">
        <v>6.8113089242432298E-2</v>
      </c>
      <c r="C1285" s="199"/>
      <c r="D1285" s="201" t="s">
        <v>243</v>
      </c>
      <c r="E1285" s="199"/>
      <c r="F1285" s="68">
        <v>1285</v>
      </c>
      <c r="G1285" s="68">
        <v>90</v>
      </c>
    </row>
    <row r="1286" spans="1:7" x14ac:dyDescent="0.25">
      <c r="A1286" s="198">
        <v>1286</v>
      </c>
      <c r="B1286" s="197">
        <v>7.5702938908504103E-2</v>
      </c>
      <c r="C1286" s="199"/>
      <c r="D1286" s="201" t="s">
        <v>243</v>
      </c>
      <c r="E1286" s="199"/>
      <c r="F1286" s="68">
        <v>1286</v>
      </c>
      <c r="G1286" s="68">
        <v>19</v>
      </c>
    </row>
    <row r="1287" spans="1:7" x14ac:dyDescent="0.25">
      <c r="A1287" s="198">
        <v>1287</v>
      </c>
      <c r="B1287" s="197">
        <v>7.5702904185826203E-2</v>
      </c>
      <c r="C1287" s="199"/>
      <c r="D1287" s="201" t="s">
        <v>243</v>
      </c>
      <c r="E1287" s="199"/>
      <c r="F1287" s="68">
        <v>1287</v>
      </c>
      <c r="G1287" s="68">
        <v>18</v>
      </c>
    </row>
    <row r="1288" spans="1:7" x14ac:dyDescent="0.25">
      <c r="A1288" s="198">
        <v>1288</v>
      </c>
      <c r="B1288" s="197">
        <v>0.13410238732471999</v>
      </c>
      <c r="C1288" s="199"/>
      <c r="D1288" s="201" t="s">
        <v>243</v>
      </c>
      <c r="E1288" s="199"/>
      <c r="F1288" s="68">
        <v>1288</v>
      </c>
      <c r="G1288" s="68">
        <v>18</v>
      </c>
    </row>
    <row r="1289" spans="1:7" x14ac:dyDescent="0.25">
      <c r="A1289" s="198">
        <v>1289</v>
      </c>
      <c r="B1289" s="197">
        <v>0.151515880662872</v>
      </c>
      <c r="C1289" s="199"/>
      <c r="D1289" s="201" t="s">
        <v>243</v>
      </c>
      <c r="E1289" s="199"/>
      <c r="F1289" s="68">
        <v>1289</v>
      </c>
      <c r="G1289" s="68">
        <v>10</v>
      </c>
    </row>
    <row r="1290" spans="1:7" x14ac:dyDescent="0.25">
      <c r="A1290" s="198">
        <v>1290</v>
      </c>
      <c r="B1290" s="197">
        <v>0.15151570093068001</v>
      </c>
      <c r="C1290" s="199"/>
      <c r="D1290" s="201" t="s">
        <v>243</v>
      </c>
      <c r="E1290" s="199"/>
      <c r="F1290" s="68">
        <v>1290</v>
      </c>
      <c r="G1290" s="68">
        <v>22</v>
      </c>
    </row>
    <row r="1291" spans="1:7" x14ac:dyDescent="0.25">
      <c r="A1291" s="198">
        <v>1291</v>
      </c>
      <c r="B1291" s="197">
        <v>0.157984248033605</v>
      </c>
      <c r="C1291" s="199"/>
      <c r="D1291" s="201" t="s">
        <v>243</v>
      </c>
      <c r="E1291" s="199"/>
      <c r="F1291" s="68">
        <v>1291</v>
      </c>
      <c r="G1291" s="68">
        <v>9</v>
      </c>
    </row>
    <row r="1292" spans="1:7" x14ac:dyDescent="0.25">
      <c r="A1292" s="198">
        <v>1292</v>
      </c>
      <c r="B1292" s="197">
        <v>0.15798404280256301</v>
      </c>
      <c r="C1292" s="199"/>
      <c r="D1292" s="201" t="s">
        <v>243</v>
      </c>
      <c r="E1292" s="199"/>
      <c r="F1292" s="68">
        <v>1292</v>
      </c>
      <c r="G1292" s="68">
        <v>23</v>
      </c>
    </row>
    <row r="1293" spans="1:7" x14ac:dyDescent="0.25">
      <c r="A1293" s="198">
        <v>1293</v>
      </c>
      <c r="B1293" s="197">
        <v>0.16971370585819801</v>
      </c>
      <c r="C1293" s="199"/>
      <c r="D1293" s="201" t="s">
        <v>243</v>
      </c>
      <c r="E1293" s="199"/>
      <c r="F1293" s="68">
        <v>1293</v>
      </c>
      <c r="G1293" s="68">
        <v>9</v>
      </c>
    </row>
    <row r="1294" spans="1:7" x14ac:dyDescent="0.25">
      <c r="A1294" s="198">
        <v>1294</v>
      </c>
      <c r="B1294" s="197">
        <v>0.17958942744797399</v>
      </c>
      <c r="C1294" s="199"/>
      <c r="D1294" s="201" t="s">
        <v>243</v>
      </c>
      <c r="E1294" s="199"/>
      <c r="F1294" s="68">
        <v>1294</v>
      </c>
      <c r="G1294" s="68">
        <v>15</v>
      </c>
    </row>
    <row r="1295" spans="1:7" x14ac:dyDescent="0.25">
      <c r="A1295" s="198">
        <v>1295</v>
      </c>
      <c r="B1295" s="197">
        <v>0.179589228419157</v>
      </c>
      <c r="C1295" s="199"/>
      <c r="D1295" s="201" t="s">
        <v>243</v>
      </c>
      <c r="E1295" s="199"/>
      <c r="F1295" s="68">
        <v>1295</v>
      </c>
      <c r="G1295" s="68">
        <v>17</v>
      </c>
    </row>
    <row r="1296" spans="1:7" x14ac:dyDescent="0.25">
      <c r="A1296" s="198">
        <v>1296</v>
      </c>
      <c r="B1296" s="197">
        <v>0.18568799910421899</v>
      </c>
      <c r="C1296" s="199"/>
      <c r="D1296" s="201" t="s">
        <v>243</v>
      </c>
      <c r="E1296" s="199"/>
      <c r="F1296" s="68">
        <v>1296</v>
      </c>
      <c r="G1296" s="68">
        <v>15</v>
      </c>
    </row>
    <row r="1297" spans="1:7" x14ac:dyDescent="0.25">
      <c r="A1297" s="198">
        <v>1297</v>
      </c>
      <c r="B1297" s="197">
        <v>0.20890562143763999</v>
      </c>
      <c r="C1297" s="199"/>
      <c r="D1297" s="201" t="s">
        <v>243</v>
      </c>
      <c r="E1297" s="199"/>
      <c r="F1297" s="68">
        <v>1297</v>
      </c>
      <c r="G1297" s="68">
        <v>18</v>
      </c>
    </row>
    <row r="1298" spans="1:7" x14ac:dyDescent="0.25">
      <c r="A1298" s="198">
        <v>1298</v>
      </c>
      <c r="B1298" s="197">
        <v>0.21629796793985001</v>
      </c>
      <c r="C1298" s="199"/>
      <c r="D1298" s="201" t="s">
        <v>243</v>
      </c>
      <c r="E1298" s="199"/>
      <c r="F1298" s="68">
        <v>1298</v>
      </c>
      <c r="G1298" s="68">
        <v>18</v>
      </c>
    </row>
    <row r="1299" spans="1:7" x14ac:dyDescent="0.25">
      <c r="A1299" s="198">
        <v>1299</v>
      </c>
      <c r="B1299" s="197">
        <v>0.21629763697492799</v>
      </c>
      <c r="C1299" s="199"/>
      <c r="D1299" s="201" t="s">
        <v>243</v>
      </c>
      <c r="E1299" s="199"/>
      <c r="F1299" s="68">
        <v>1299</v>
      </c>
      <c r="G1299" s="68">
        <v>19</v>
      </c>
    </row>
    <row r="1300" spans="1:7" x14ac:dyDescent="0.25">
      <c r="A1300" s="198">
        <v>1300</v>
      </c>
      <c r="B1300" s="197">
        <v>0.216297462783474</v>
      </c>
      <c r="C1300" s="199"/>
      <c r="D1300" s="201" t="s">
        <v>243</v>
      </c>
      <c r="E1300" s="199"/>
      <c r="F1300" s="68">
        <v>1300</v>
      </c>
      <c r="G1300" s="68">
        <v>10</v>
      </c>
    </row>
    <row r="1301" spans="1:7" x14ac:dyDescent="0.25">
      <c r="A1301" s="198">
        <v>1301</v>
      </c>
      <c r="B1301" s="197">
        <v>0.34418059031059101</v>
      </c>
      <c r="C1301" s="199"/>
      <c r="D1301" s="201" t="s">
        <v>243</v>
      </c>
      <c r="E1301" s="199"/>
      <c r="F1301" s="68">
        <v>1301</v>
      </c>
      <c r="G1301" s="68">
        <v>15</v>
      </c>
    </row>
    <row r="1302" spans="1:7" x14ac:dyDescent="0.25">
      <c r="A1302" s="198">
        <v>1302</v>
      </c>
      <c r="B1302" s="197">
        <v>0.34417977506921799</v>
      </c>
      <c r="C1302" s="199"/>
      <c r="D1302" s="201" t="s">
        <v>243</v>
      </c>
      <c r="E1302" s="199"/>
      <c r="F1302" s="68">
        <v>1302</v>
      </c>
      <c r="G1302" s="68">
        <v>17</v>
      </c>
    </row>
    <row r="1303" spans="1:7" x14ac:dyDescent="0.25">
      <c r="A1303" s="198">
        <v>1303</v>
      </c>
      <c r="B1303" s="197">
        <v>0.35157119614696702</v>
      </c>
      <c r="C1303" s="199"/>
      <c r="D1303" s="201" t="s">
        <v>243</v>
      </c>
      <c r="E1303" s="199"/>
      <c r="F1303" s="68">
        <v>1303</v>
      </c>
      <c r="G1303" s="68">
        <v>23</v>
      </c>
    </row>
    <row r="1304" spans="1:7" x14ac:dyDescent="0.25">
      <c r="A1304" s="198">
        <v>1304</v>
      </c>
      <c r="B1304" s="197">
        <v>0.35711462198282201</v>
      </c>
      <c r="C1304" s="199"/>
      <c r="D1304" s="201" t="s">
        <v>243</v>
      </c>
      <c r="E1304" s="199"/>
      <c r="F1304" s="68">
        <v>1304</v>
      </c>
      <c r="G1304" s="68">
        <v>19</v>
      </c>
    </row>
    <row r="1305" spans="1:7" x14ac:dyDescent="0.25">
      <c r="A1305" s="198">
        <v>1305</v>
      </c>
      <c r="B1305" s="197">
        <v>0.36238077978000199</v>
      </c>
      <c r="C1305" s="199"/>
      <c r="D1305" s="201" t="s">
        <v>243</v>
      </c>
      <c r="E1305" s="199"/>
      <c r="F1305" s="68">
        <v>1305</v>
      </c>
      <c r="G1305" s="68">
        <v>19</v>
      </c>
    </row>
    <row r="1306" spans="1:7" x14ac:dyDescent="0.25">
      <c r="A1306" s="198">
        <v>1306</v>
      </c>
      <c r="B1306" s="197">
        <v>0.378088803209778</v>
      </c>
      <c r="C1306" s="199"/>
      <c r="D1306" s="201" t="s">
        <v>243</v>
      </c>
      <c r="E1306" s="199"/>
      <c r="F1306" s="68">
        <v>1306</v>
      </c>
      <c r="G1306" s="68">
        <v>18</v>
      </c>
    </row>
    <row r="1307" spans="1:7" x14ac:dyDescent="0.25">
      <c r="A1307" s="198">
        <v>1307</v>
      </c>
      <c r="B1307" s="197">
        <v>0.37808756208993</v>
      </c>
      <c r="C1307" s="199"/>
      <c r="D1307" s="201" t="s">
        <v>243</v>
      </c>
      <c r="E1307" s="199"/>
      <c r="F1307" s="68">
        <v>1307</v>
      </c>
      <c r="G1307" s="68">
        <v>21</v>
      </c>
    </row>
    <row r="1308" spans="1:7" x14ac:dyDescent="0.25">
      <c r="A1308" s="198">
        <v>1308</v>
      </c>
      <c r="B1308" s="197">
        <v>0.378086557382799</v>
      </c>
      <c r="C1308" s="199"/>
      <c r="D1308" s="201" t="s">
        <v>243</v>
      </c>
      <c r="E1308" s="199"/>
      <c r="F1308" s="68">
        <v>1308</v>
      </c>
      <c r="G1308" s="68">
        <v>17</v>
      </c>
    </row>
    <row r="1309" spans="1:7" x14ac:dyDescent="0.25">
      <c r="A1309" s="198">
        <v>1309</v>
      </c>
      <c r="B1309" s="197">
        <v>0.71788853578535305</v>
      </c>
      <c r="C1309" s="199"/>
      <c r="D1309" s="201" t="s">
        <v>243</v>
      </c>
      <c r="E1309" s="199"/>
      <c r="F1309" s="68">
        <v>1309</v>
      </c>
      <c r="G1309" s="68">
        <v>26</v>
      </c>
    </row>
    <row r="1310" spans="1:7" x14ac:dyDescent="0.25">
      <c r="A1310" s="198">
        <v>1310</v>
      </c>
      <c r="B1310" s="197">
        <v>0.71788724793486802</v>
      </c>
      <c r="C1310" s="199"/>
      <c r="D1310" s="201" t="s">
        <v>243</v>
      </c>
      <c r="E1310" s="199"/>
      <c r="F1310" s="68">
        <v>1310</v>
      </c>
      <c r="G1310" s="68">
        <v>5</v>
      </c>
    </row>
    <row r="1311" spans="1:7" x14ac:dyDescent="0.25">
      <c r="A1311" s="198">
        <v>1311</v>
      </c>
      <c r="B1311" s="197">
        <v>0.75270785498055004</v>
      </c>
      <c r="C1311" s="199"/>
      <c r="D1311" s="201" t="s">
        <v>243</v>
      </c>
      <c r="E1311" s="199"/>
      <c r="F1311" s="68">
        <v>1311</v>
      </c>
      <c r="G1311" s="68">
        <v>16</v>
      </c>
    </row>
    <row r="1312" spans="1:7" x14ac:dyDescent="0.25">
      <c r="A1312" s="198">
        <v>1312</v>
      </c>
      <c r="B1312" s="197">
        <v>0.75270295606457105</v>
      </c>
      <c r="C1312" s="199"/>
      <c r="D1312" s="201" t="s">
        <v>243</v>
      </c>
      <c r="E1312" s="199"/>
      <c r="F1312" s="68">
        <v>1312</v>
      </c>
      <c r="G1312" s="68">
        <v>17</v>
      </c>
    </row>
    <row r="1313" spans="1:7" x14ac:dyDescent="0.25">
      <c r="A1313" s="198">
        <v>1313</v>
      </c>
      <c r="B1313" s="197">
        <v>0.77446381639653405</v>
      </c>
      <c r="C1313" s="199"/>
      <c r="D1313" s="201" t="s">
        <v>243</v>
      </c>
      <c r="E1313" s="199"/>
      <c r="F1313" s="68">
        <v>1313</v>
      </c>
      <c r="G1313" s="68">
        <v>15</v>
      </c>
    </row>
    <row r="1314" spans="1:7" x14ac:dyDescent="0.25">
      <c r="A1314" s="198">
        <v>1314</v>
      </c>
      <c r="B1314" s="197">
        <v>0.77445641520287201</v>
      </c>
      <c r="C1314" s="199"/>
      <c r="D1314" s="201" t="s">
        <v>243</v>
      </c>
      <c r="E1314" s="199"/>
      <c r="F1314" s="68">
        <v>1314</v>
      </c>
      <c r="G1314" s="68">
        <v>24</v>
      </c>
    </row>
    <row r="1315" spans="1:7" x14ac:dyDescent="0.25">
      <c r="A1315" s="198">
        <v>1315</v>
      </c>
      <c r="B1315" s="197">
        <v>0.77445333143470096</v>
      </c>
      <c r="C1315" s="199"/>
      <c r="D1315" s="201" t="s">
        <v>243</v>
      </c>
      <c r="E1315" s="199"/>
      <c r="F1315" s="68">
        <v>1315</v>
      </c>
      <c r="G1315" s="68">
        <v>10</v>
      </c>
    </row>
    <row r="1316" spans="1:7" x14ac:dyDescent="0.25">
      <c r="A1316" s="198">
        <v>1316</v>
      </c>
      <c r="B1316" s="197">
        <v>0.77444716400869096</v>
      </c>
      <c r="C1316" s="199"/>
      <c r="D1316" s="201" t="s">
        <v>243</v>
      </c>
      <c r="E1316" s="199"/>
      <c r="F1316" s="68">
        <v>1316</v>
      </c>
      <c r="G1316" s="68">
        <v>20</v>
      </c>
    </row>
    <row r="1317" spans="1:7" x14ac:dyDescent="0.25">
      <c r="A1317" s="198">
        <v>1317</v>
      </c>
      <c r="B1317" s="197">
        <v>0.77444253853571798</v>
      </c>
      <c r="C1317" s="199"/>
      <c r="D1317" s="201" t="s">
        <v>243</v>
      </c>
      <c r="E1317" s="199"/>
      <c r="F1317" s="68">
        <v>1317</v>
      </c>
      <c r="G1317" s="68">
        <v>15</v>
      </c>
    </row>
    <row r="1318" spans="1:7" x14ac:dyDescent="0.25">
      <c r="A1318" s="198">
        <v>1318</v>
      </c>
      <c r="B1318" s="197">
        <v>0.77443760478908097</v>
      </c>
      <c r="C1318" s="199"/>
      <c r="D1318" s="201" t="s">
        <v>243</v>
      </c>
      <c r="E1318" s="199"/>
      <c r="F1318" s="68">
        <v>1318</v>
      </c>
      <c r="G1318" s="68">
        <v>16</v>
      </c>
    </row>
    <row r="1319" spans="1:7" x14ac:dyDescent="0.25">
      <c r="A1319" s="198">
        <v>1319</v>
      </c>
      <c r="B1319" s="197">
        <v>0.77443328783799703</v>
      </c>
      <c r="C1319" s="199"/>
      <c r="D1319" s="201" t="s">
        <v>243</v>
      </c>
      <c r="E1319" s="199"/>
      <c r="F1319" s="68">
        <v>1319</v>
      </c>
      <c r="G1319" s="68">
        <v>14</v>
      </c>
    </row>
    <row r="1320" spans="1:7" x14ac:dyDescent="0.25">
      <c r="A1320" s="198">
        <v>1320</v>
      </c>
      <c r="B1320" s="197">
        <v>-1.0532549407151099</v>
      </c>
      <c r="C1320" s="199"/>
      <c r="D1320" s="201" t="s">
        <v>243</v>
      </c>
      <c r="E1320" s="199"/>
      <c r="F1320" s="68">
        <v>1320</v>
      </c>
      <c r="G1320" s="68">
        <v>11</v>
      </c>
    </row>
    <row r="1321" spans="1:7" x14ac:dyDescent="0.25">
      <c r="A1321" s="198">
        <v>1321</v>
      </c>
      <c r="B1321" s="197">
        <v>-1.0532575365619501</v>
      </c>
      <c r="C1321" s="199"/>
      <c r="D1321" s="201" t="s">
        <v>243</v>
      </c>
      <c r="E1321" s="199"/>
      <c r="F1321" s="68">
        <v>1321</v>
      </c>
      <c r="G1321" s="68">
        <v>4</v>
      </c>
    </row>
    <row r="1322" spans="1:7" x14ac:dyDescent="0.25">
      <c r="A1322" s="198">
        <v>1322</v>
      </c>
      <c r="B1322" s="197">
        <v>-1.04864145328522</v>
      </c>
      <c r="C1322" s="199"/>
      <c r="D1322" s="201" t="s">
        <v>243</v>
      </c>
      <c r="E1322" s="199"/>
      <c r="F1322" s="68">
        <v>1322</v>
      </c>
      <c r="G1322" s="68">
        <v>6</v>
      </c>
    </row>
    <row r="1323" spans="1:7" x14ac:dyDescent="0.25">
      <c r="A1323" s="198">
        <v>1323</v>
      </c>
      <c r="B1323" s="197">
        <v>-1.04864530530309</v>
      </c>
      <c r="C1323" s="199"/>
      <c r="D1323" s="201" t="s">
        <v>243</v>
      </c>
      <c r="E1323" s="199"/>
      <c r="F1323" s="68">
        <v>1323</v>
      </c>
      <c r="G1323" s="68">
        <v>6</v>
      </c>
    </row>
    <row r="1324" spans="1:7" x14ac:dyDescent="0.25">
      <c r="A1324" s="198">
        <v>1324</v>
      </c>
      <c r="B1324" s="197">
        <v>-1.0422058042620399</v>
      </c>
      <c r="C1324" s="199"/>
      <c r="D1324" s="201" t="s">
        <v>243</v>
      </c>
      <c r="E1324" s="199"/>
      <c r="F1324" s="68">
        <v>1324</v>
      </c>
      <c r="G1324" s="68">
        <v>11</v>
      </c>
    </row>
    <row r="1325" spans="1:7" x14ac:dyDescent="0.25">
      <c r="A1325" s="198">
        <v>1325</v>
      </c>
      <c r="B1325" s="197">
        <v>-0.47048797637421202</v>
      </c>
      <c r="C1325" s="199"/>
      <c r="D1325" s="201" t="s">
        <v>243</v>
      </c>
      <c r="E1325" s="199"/>
      <c r="F1325" s="68">
        <v>1325</v>
      </c>
      <c r="G1325" s="68">
        <v>45</v>
      </c>
    </row>
    <row r="1326" spans="1:7" x14ac:dyDescent="0.25">
      <c r="A1326" s="198">
        <v>1326</v>
      </c>
      <c r="B1326" s="197">
        <v>-0.20747521205867001</v>
      </c>
      <c r="C1326" s="199"/>
      <c r="D1326" s="201" t="s">
        <v>243</v>
      </c>
      <c r="E1326" s="199"/>
      <c r="F1326" s="68">
        <v>1326</v>
      </c>
      <c r="G1326" s="68">
        <v>32</v>
      </c>
    </row>
    <row r="1327" spans="1:7" x14ac:dyDescent="0.25">
      <c r="A1327" s="198">
        <v>1327</v>
      </c>
      <c r="B1327" s="197">
        <v>-0.20747541915690401</v>
      </c>
      <c r="C1327" s="199"/>
      <c r="D1327" s="201" t="s">
        <v>243</v>
      </c>
      <c r="E1327" s="199"/>
      <c r="F1327" s="68">
        <v>1327</v>
      </c>
      <c r="G1327" s="68">
        <v>13</v>
      </c>
    </row>
    <row r="1328" spans="1:7" x14ac:dyDescent="0.25">
      <c r="A1328" s="198">
        <v>1328</v>
      </c>
      <c r="B1328" s="197">
        <v>-0.207475642186464</v>
      </c>
      <c r="C1328" s="199"/>
      <c r="D1328" s="201" t="s">
        <v>243</v>
      </c>
      <c r="E1328" s="199"/>
      <c r="F1328" s="68">
        <v>1328</v>
      </c>
      <c r="G1328" s="68">
        <v>14</v>
      </c>
    </row>
    <row r="1329" spans="1:7" x14ac:dyDescent="0.25">
      <c r="A1329" s="198">
        <v>1329</v>
      </c>
      <c r="B1329" s="197">
        <v>-0.17264940811131901</v>
      </c>
      <c r="C1329" s="199"/>
      <c r="D1329" s="201" t="s">
        <v>243</v>
      </c>
      <c r="E1329" s="199"/>
      <c r="F1329" s="68">
        <v>1329</v>
      </c>
      <c r="G1329" s="68">
        <v>15</v>
      </c>
    </row>
    <row r="1330" spans="1:7" x14ac:dyDescent="0.25">
      <c r="A1330" s="198">
        <v>1330</v>
      </c>
      <c r="B1330" s="197">
        <v>-0.16710509626571299</v>
      </c>
      <c r="C1330" s="199"/>
      <c r="D1330" s="201" t="s">
        <v>243</v>
      </c>
      <c r="E1330" s="199"/>
      <c r="F1330" s="68">
        <v>1330</v>
      </c>
      <c r="G1330" s="68">
        <v>12</v>
      </c>
    </row>
    <row r="1331" spans="1:7" x14ac:dyDescent="0.25">
      <c r="A1331" s="198">
        <v>1331</v>
      </c>
      <c r="B1331" s="197">
        <v>-0.167105196744082</v>
      </c>
      <c r="C1331" s="199"/>
      <c r="D1331" s="201" t="s">
        <v>243</v>
      </c>
      <c r="E1331" s="199"/>
      <c r="F1331" s="68">
        <v>1331</v>
      </c>
      <c r="G1331" s="68">
        <v>10</v>
      </c>
    </row>
    <row r="1332" spans="1:7" x14ac:dyDescent="0.25">
      <c r="A1332" s="198">
        <v>1332</v>
      </c>
      <c r="B1332" s="197">
        <v>-0.11754885838387499</v>
      </c>
      <c r="C1332" s="199"/>
      <c r="D1332" s="201" t="s">
        <v>243</v>
      </c>
      <c r="E1332" s="199"/>
      <c r="F1332" s="68">
        <v>1332</v>
      </c>
      <c r="G1332" s="68">
        <v>24</v>
      </c>
    </row>
    <row r="1333" spans="1:7" x14ac:dyDescent="0.25">
      <c r="A1333" s="198">
        <v>1333</v>
      </c>
      <c r="B1333" s="197">
        <v>-0.117548915960293</v>
      </c>
      <c r="C1333" s="199"/>
      <c r="D1333" s="201" t="s">
        <v>243</v>
      </c>
      <c r="E1333" s="199"/>
      <c r="F1333" s="68">
        <v>1333</v>
      </c>
      <c r="G1333" s="68">
        <v>12</v>
      </c>
    </row>
    <row r="1334" spans="1:7" x14ac:dyDescent="0.25">
      <c r="A1334" s="198">
        <v>1334</v>
      </c>
      <c r="B1334" s="197">
        <v>-0.11754896394070601</v>
      </c>
      <c r="C1334" s="199"/>
      <c r="D1334" s="201" t="s">
        <v>243</v>
      </c>
      <c r="E1334" s="199"/>
      <c r="F1334" s="68">
        <v>1334</v>
      </c>
      <c r="G1334" s="68">
        <v>10</v>
      </c>
    </row>
    <row r="1335" spans="1:7" x14ac:dyDescent="0.25">
      <c r="A1335" s="198">
        <v>1335</v>
      </c>
      <c r="B1335" s="197">
        <v>-0.11154251792263201</v>
      </c>
      <c r="C1335" s="199"/>
      <c r="D1335" s="201" t="s">
        <v>243</v>
      </c>
      <c r="E1335" s="199"/>
      <c r="F1335" s="68">
        <v>1335</v>
      </c>
      <c r="G1335" s="68">
        <v>11</v>
      </c>
    </row>
    <row r="1336" spans="1:7" x14ac:dyDescent="0.25">
      <c r="A1336" s="198">
        <v>1336</v>
      </c>
      <c r="B1336" s="197">
        <v>-0.102572860770274</v>
      </c>
      <c r="C1336" s="199"/>
      <c r="D1336" s="201" t="s">
        <v>243</v>
      </c>
      <c r="E1336" s="199"/>
      <c r="F1336" s="68">
        <v>1336</v>
      </c>
      <c r="G1336" s="68">
        <v>12</v>
      </c>
    </row>
    <row r="1337" spans="1:7" x14ac:dyDescent="0.25">
      <c r="A1337" s="198">
        <v>1337</v>
      </c>
      <c r="B1337" s="197">
        <v>-0.102572900516864</v>
      </c>
      <c r="C1337" s="199"/>
      <c r="D1337" s="201" t="s">
        <v>243</v>
      </c>
      <c r="E1337" s="199"/>
      <c r="F1337" s="68">
        <v>1337</v>
      </c>
      <c r="G1337" s="68">
        <v>11</v>
      </c>
    </row>
    <row r="1338" spans="1:7" x14ac:dyDescent="0.25">
      <c r="A1338" s="198">
        <v>1338</v>
      </c>
      <c r="B1338" s="197">
        <v>-9.6363137741190596E-2</v>
      </c>
      <c r="C1338" s="199"/>
      <c r="D1338" s="201" t="s">
        <v>243</v>
      </c>
      <c r="E1338" s="199"/>
      <c r="F1338" s="68">
        <v>1338</v>
      </c>
      <c r="G1338" s="68">
        <v>11</v>
      </c>
    </row>
    <row r="1339" spans="1:7" x14ac:dyDescent="0.25">
      <c r="A1339" s="198">
        <v>1339</v>
      </c>
      <c r="B1339" s="197">
        <v>-9.6363179008705793E-2</v>
      </c>
      <c r="C1339" s="199"/>
      <c r="D1339" s="201" t="s">
        <v>243</v>
      </c>
      <c r="E1339" s="199"/>
      <c r="F1339" s="68">
        <v>1339</v>
      </c>
      <c r="G1339" s="68">
        <v>13</v>
      </c>
    </row>
    <row r="1340" spans="1:7" x14ac:dyDescent="0.25">
      <c r="A1340" s="198">
        <v>1340</v>
      </c>
      <c r="B1340" s="197">
        <v>-9.2666905991988402E-2</v>
      </c>
      <c r="C1340" s="199"/>
      <c r="D1340" s="201" t="s">
        <v>243</v>
      </c>
      <c r="E1340" s="199"/>
      <c r="F1340" s="68">
        <v>1340</v>
      </c>
      <c r="G1340" s="68">
        <v>13</v>
      </c>
    </row>
    <row r="1341" spans="1:7" x14ac:dyDescent="0.25">
      <c r="A1341" s="198">
        <v>1341</v>
      </c>
      <c r="B1341" s="197">
        <v>-4.1378331349057697E-2</v>
      </c>
      <c r="C1341" s="199"/>
      <c r="D1341" s="201" t="s">
        <v>243</v>
      </c>
      <c r="E1341" s="199"/>
      <c r="F1341" s="68">
        <v>1341</v>
      </c>
      <c r="G1341" s="68">
        <v>50</v>
      </c>
    </row>
    <row r="1342" spans="1:7" x14ac:dyDescent="0.25">
      <c r="A1342" s="198">
        <v>1342</v>
      </c>
      <c r="B1342" s="197">
        <v>-4.1378334717481598E-2</v>
      </c>
      <c r="C1342" s="199"/>
      <c r="D1342" s="201" t="s">
        <v>243</v>
      </c>
      <c r="E1342" s="199"/>
      <c r="F1342" s="68">
        <v>1342</v>
      </c>
      <c r="G1342" s="68">
        <v>6</v>
      </c>
    </row>
    <row r="1343" spans="1:7" x14ac:dyDescent="0.25">
      <c r="A1343" s="198">
        <v>1343</v>
      </c>
      <c r="B1343" s="197">
        <v>-1.3807189970144801E-2</v>
      </c>
      <c r="C1343" s="199"/>
      <c r="D1343" s="201" t="s">
        <v>243</v>
      </c>
      <c r="E1343" s="199"/>
      <c r="F1343" s="68">
        <v>1343</v>
      </c>
      <c r="G1343" s="68">
        <v>6</v>
      </c>
    </row>
    <row r="1344" spans="1:7" x14ac:dyDescent="0.25">
      <c r="A1344" s="198">
        <v>1344</v>
      </c>
      <c r="B1344" s="197">
        <v>-1.3807190398401699E-2</v>
      </c>
      <c r="C1344" s="199"/>
      <c r="D1344" s="201" t="s">
        <v>243</v>
      </c>
      <c r="E1344" s="199"/>
      <c r="F1344" s="68">
        <v>1344</v>
      </c>
      <c r="G1344" s="68">
        <v>7</v>
      </c>
    </row>
    <row r="1345" spans="1:7" x14ac:dyDescent="0.25">
      <c r="A1345" s="198">
        <v>1345</v>
      </c>
      <c r="B1345" s="197">
        <v>-1.38071911325565E-2</v>
      </c>
      <c r="C1345" s="199"/>
      <c r="D1345" s="201" t="s">
        <v>243</v>
      </c>
      <c r="E1345" s="199"/>
      <c r="F1345" s="68">
        <v>1345</v>
      </c>
      <c r="G1345" s="68">
        <v>12</v>
      </c>
    </row>
    <row r="1346" spans="1:7" x14ac:dyDescent="0.25">
      <c r="A1346" s="198">
        <v>1346</v>
      </c>
      <c r="B1346" s="197">
        <v>-1.3807191438454399E-2</v>
      </c>
      <c r="C1346" s="199"/>
      <c r="D1346" s="201" t="s">
        <v>243</v>
      </c>
      <c r="E1346" s="199"/>
      <c r="F1346" s="68">
        <v>1346</v>
      </c>
      <c r="G1346" s="68">
        <v>5</v>
      </c>
    </row>
    <row r="1347" spans="1:7" x14ac:dyDescent="0.25">
      <c r="A1347" s="198">
        <v>1347</v>
      </c>
      <c r="B1347" s="197">
        <v>-1.38071918055319E-2</v>
      </c>
      <c r="C1347" s="199"/>
      <c r="D1347" s="201" t="s">
        <v>243</v>
      </c>
      <c r="E1347" s="199"/>
      <c r="F1347" s="68">
        <v>1347</v>
      </c>
      <c r="G1347" s="68">
        <v>6</v>
      </c>
    </row>
    <row r="1348" spans="1:7" x14ac:dyDescent="0.25">
      <c r="A1348" s="198">
        <v>1348</v>
      </c>
      <c r="B1348" s="197">
        <v>-7.8006739488182299E-3</v>
      </c>
      <c r="C1348" s="199"/>
      <c r="D1348" s="201" t="s">
        <v>243</v>
      </c>
      <c r="E1348" s="199"/>
      <c r="F1348" s="68">
        <v>1348</v>
      </c>
      <c r="G1348" s="68">
        <v>5</v>
      </c>
    </row>
    <row r="1349" spans="1:7" x14ac:dyDescent="0.25">
      <c r="A1349" s="198">
        <v>1349</v>
      </c>
      <c r="B1349" s="197">
        <v>0.10089699542835701</v>
      </c>
      <c r="C1349" s="199"/>
      <c r="D1349" s="201" t="s">
        <v>243</v>
      </c>
      <c r="E1349" s="199"/>
      <c r="F1349" s="68">
        <v>1349</v>
      </c>
      <c r="G1349" s="68">
        <v>10</v>
      </c>
    </row>
    <row r="1350" spans="1:7" x14ac:dyDescent="0.25">
      <c r="A1350" s="198">
        <v>1350</v>
      </c>
      <c r="B1350" s="197">
        <v>0.10089697447741</v>
      </c>
      <c r="C1350" s="199"/>
      <c r="D1350" s="201" t="s">
        <v>243</v>
      </c>
      <c r="E1350" s="199"/>
      <c r="F1350" s="68">
        <v>1350</v>
      </c>
      <c r="G1350" s="68">
        <v>6</v>
      </c>
    </row>
    <row r="1351" spans="1:7" x14ac:dyDescent="0.25">
      <c r="A1351" s="198">
        <v>1351</v>
      </c>
      <c r="B1351" s="197">
        <v>0.100896953526476</v>
      </c>
      <c r="C1351" s="199"/>
      <c r="D1351" s="201" t="s">
        <v>243</v>
      </c>
      <c r="E1351" s="199"/>
      <c r="F1351" s="68">
        <v>1351</v>
      </c>
      <c r="G1351" s="68">
        <v>6</v>
      </c>
    </row>
    <row r="1352" spans="1:7" x14ac:dyDescent="0.25">
      <c r="A1352" s="198">
        <v>1352</v>
      </c>
      <c r="B1352" s="197">
        <v>0.100896936067374</v>
      </c>
      <c r="C1352" s="199"/>
      <c r="D1352" s="201" t="s">
        <v>243</v>
      </c>
      <c r="E1352" s="199"/>
      <c r="F1352" s="68">
        <v>1352</v>
      </c>
      <c r="G1352" s="68">
        <v>5</v>
      </c>
    </row>
    <row r="1353" spans="1:7" x14ac:dyDescent="0.25">
      <c r="A1353" s="198">
        <v>1353</v>
      </c>
      <c r="B1353" s="197">
        <v>0.100896901149198</v>
      </c>
      <c r="C1353" s="199"/>
      <c r="D1353" s="201" t="s">
        <v>243</v>
      </c>
      <c r="E1353" s="199"/>
      <c r="F1353" s="68">
        <v>1353</v>
      </c>
      <c r="G1353" s="68">
        <v>10</v>
      </c>
    </row>
    <row r="1354" spans="1:7" x14ac:dyDescent="0.25">
      <c r="A1354" s="198">
        <v>1354</v>
      </c>
      <c r="B1354" s="197">
        <v>0.100896876706496</v>
      </c>
      <c r="C1354" s="199"/>
      <c r="D1354" s="201" t="s">
        <v>243</v>
      </c>
      <c r="E1354" s="199"/>
      <c r="F1354" s="68">
        <v>1354</v>
      </c>
      <c r="G1354" s="68">
        <v>7</v>
      </c>
    </row>
    <row r="1355" spans="1:7" x14ac:dyDescent="0.25">
      <c r="A1355" s="198">
        <v>1355</v>
      </c>
      <c r="B1355" s="197">
        <v>0.100896852263812</v>
      </c>
      <c r="C1355" s="199"/>
      <c r="D1355" s="201" t="s">
        <v>243</v>
      </c>
      <c r="E1355" s="199"/>
      <c r="F1355" s="68">
        <v>1355</v>
      </c>
      <c r="G1355" s="68">
        <v>7</v>
      </c>
    </row>
    <row r="1356" spans="1:7" x14ac:dyDescent="0.25">
      <c r="A1356" s="198">
        <v>1356</v>
      </c>
      <c r="B1356" s="197">
        <v>0.109675619331524</v>
      </c>
      <c r="C1356" s="199"/>
      <c r="D1356" s="201" t="s">
        <v>243</v>
      </c>
      <c r="E1356" s="199"/>
      <c r="F1356" s="68">
        <v>1356</v>
      </c>
      <c r="G1356" s="68">
        <v>10</v>
      </c>
    </row>
    <row r="1357" spans="1:7" x14ac:dyDescent="0.25">
      <c r="A1357" s="198">
        <v>1357</v>
      </c>
      <c r="B1357" s="197">
        <v>0.117530306261683</v>
      </c>
      <c r="C1357" s="199"/>
      <c r="D1357" s="201" t="s">
        <v>243</v>
      </c>
      <c r="E1357" s="199"/>
      <c r="F1357" s="68">
        <v>1357</v>
      </c>
      <c r="G1357" s="68">
        <v>7</v>
      </c>
    </row>
    <row r="1358" spans="1:7" x14ac:dyDescent="0.25">
      <c r="A1358" s="198">
        <v>1358</v>
      </c>
      <c r="B1358" s="197">
        <v>0.12307476574119799</v>
      </c>
      <c r="C1358" s="199"/>
      <c r="D1358" s="201" t="s">
        <v>243</v>
      </c>
      <c r="E1358" s="199"/>
      <c r="F1358" s="68">
        <v>1358</v>
      </c>
      <c r="G1358" s="68">
        <v>9</v>
      </c>
    </row>
    <row r="1359" spans="1:7" x14ac:dyDescent="0.25">
      <c r="A1359" s="198">
        <v>1359</v>
      </c>
      <c r="B1359" s="197">
        <v>0.13231555802782699</v>
      </c>
      <c r="C1359" s="199"/>
      <c r="D1359" s="201" t="s">
        <v>243</v>
      </c>
      <c r="E1359" s="199"/>
      <c r="F1359" s="68">
        <v>1359</v>
      </c>
      <c r="G1359" s="68">
        <v>8</v>
      </c>
    </row>
    <row r="1360" spans="1:7" x14ac:dyDescent="0.25">
      <c r="A1360" s="198">
        <v>1360</v>
      </c>
      <c r="B1360" s="197">
        <v>0.187457923099143</v>
      </c>
      <c r="C1360" s="199"/>
      <c r="D1360" s="201" t="s">
        <v>243</v>
      </c>
      <c r="E1360" s="199"/>
      <c r="F1360" s="68">
        <v>1360</v>
      </c>
      <c r="G1360" s="68">
        <v>14</v>
      </c>
    </row>
    <row r="1361" spans="1:7" x14ac:dyDescent="0.25">
      <c r="A1361" s="198">
        <v>1361</v>
      </c>
      <c r="B1361" s="197">
        <v>0.194388323228987</v>
      </c>
      <c r="C1361" s="199"/>
      <c r="D1361" s="201" t="s">
        <v>243</v>
      </c>
      <c r="E1361" s="199"/>
      <c r="F1361" s="68">
        <v>1361</v>
      </c>
      <c r="G1361" s="68">
        <v>16</v>
      </c>
    </row>
    <row r="1362" spans="1:7" x14ac:dyDescent="0.25">
      <c r="A1362" s="198">
        <v>1362</v>
      </c>
      <c r="B1362" s="197">
        <v>0.213844362900281</v>
      </c>
      <c r="C1362" s="199"/>
      <c r="D1362" s="201" t="s">
        <v>243</v>
      </c>
      <c r="E1362" s="199"/>
      <c r="F1362" s="68">
        <v>1362</v>
      </c>
      <c r="G1362" s="68">
        <v>15</v>
      </c>
    </row>
    <row r="1363" spans="1:7" x14ac:dyDescent="0.25">
      <c r="A1363" s="198">
        <v>1363</v>
      </c>
      <c r="B1363" s="197">
        <v>0.22980624623954499</v>
      </c>
      <c r="C1363" s="199"/>
      <c r="D1363" s="201" t="s">
        <v>243</v>
      </c>
      <c r="E1363" s="199"/>
      <c r="F1363" s="68">
        <v>1363</v>
      </c>
      <c r="G1363" s="68">
        <v>17</v>
      </c>
    </row>
    <row r="1364" spans="1:7" x14ac:dyDescent="0.25">
      <c r="A1364" s="198">
        <v>1364</v>
      </c>
      <c r="B1364" s="197">
        <v>0.22980614701888699</v>
      </c>
      <c r="C1364" s="199"/>
      <c r="D1364" s="201" t="s">
        <v>243</v>
      </c>
      <c r="E1364" s="199"/>
      <c r="F1364" s="68">
        <v>1364</v>
      </c>
      <c r="G1364" s="68">
        <v>5</v>
      </c>
    </row>
    <row r="1365" spans="1:7" x14ac:dyDescent="0.25">
      <c r="A1365" s="198">
        <v>1365</v>
      </c>
      <c r="B1365" s="197">
        <v>0.245675277861341</v>
      </c>
      <c r="C1365" s="199"/>
      <c r="D1365" s="201" t="s">
        <v>243</v>
      </c>
      <c r="E1365" s="199"/>
      <c r="F1365" s="68">
        <v>1365</v>
      </c>
      <c r="G1365" s="68">
        <v>15</v>
      </c>
    </row>
    <row r="1366" spans="1:7" x14ac:dyDescent="0.25">
      <c r="A1366" s="198">
        <v>1366</v>
      </c>
      <c r="B1366" s="197">
        <v>0.25352962309315002</v>
      </c>
      <c r="C1366" s="199"/>
      <c r="D1366" s="201" t="s">
        <v>243</v>
      </c>
      <c r="E1366" s="199"/>
      <c r="F1366" s="68">
        <v>1366</v>
      </c>
      <c r="G1366" s="68">
        <v>12</v>
      </c>
    </row>
    <row r="1367" spans="1:7" x14ac:dyDescent="0.25">
      <c r="A1367" s="198">
        <v>1367</v>
      </c>
      <c r="B1367" s="197">
        <v>0.253529426771893</v>
      </c>
      <c r="C1367" s="199"/>
      <c r="D1367" s="201" t="s">
        <v>243</v>
      </c>
      <c r="E1367" s="199"/>
      <c r="F1367" s="68">
        <v>1367</v>
      </c>
      <c r="G1367" s="68">
        <v>8</v>
      </c>
    </row>
    <row r="1368" spans="1:7" x14ac:dyDescent="0.25">
      <c r="A1368" s="198">
        <v>1368</v>
      </c>
      <c r="B1368" s="197">
        <v>0.26707598665013599</v>
      </c>
      <c r="C1368" s="199"/>
      <c r="D1368" s="201" t="s">
        <v>243</v>
      </c>
      <c r="E1368" s="199"/>
      <c r="F1368" s="68">
        <v>1368</v>
      </c>
      <c r="G1368" s="68">
        <v>13</v>
      </c>
    </row>
    <row r="1369" spans="1:7" x14ac:dyDescent="0.25">
      <c r="A1369" s="198">
        <v>1369</v>
      </c>
      <c r="B1369" s="197">
        <v>0.26707587673751298</v>
      </c>
      <c r="C1369" s="199"/>
      <c r="D1369" s="201" t="s">
        <v>243</v>
      </c>
      <c r="E1369" s="199"/>
      <c r="F1369" s="68">
        <v>1369</v>
      </c>
      <c r="G1369" s="68">
        <v>4</v>
      </c>
    </row>
    <row r="1370" spans="1:7" x14ac:dyDescent="0.25">
      <c r="A1370" s="198">
        <v>1370</v>
      </c>
      <c r="B1370" s="197">
        <v>0.275392112167682</v>
      </c>
      <c r="C1370" s="199"/>
      <c r="D1370" s="201" t="s">
        <v>243</v>
      </c>
      <c r="E1370" s="199"/>
      <c r="F1370" s="68">
        <v>1370</v>
      </c>
      <c r="G1370" s="68">
        <v>14</v>
      </c>
    </row>
    <row r="1371" spans="1:7" x14ac:dyDescent="0.25">
      <c r="A1371" s="198">
        <v>1371</v>
      </c>
      <c r="B1371" s="197">
        <v>0.28232254769100601</v>
      </c>
      <c r="C1371" s="199"/>
      <c r="D1371" s="201" t="s">
        <v>243</v>
      </c>
      <c r="E1371" s="199"/>
      <c r="F1371" s="68">
        <v>1371</v>
      </c>
      <c r="G1371" s="68">
        <v>3</v>
      </c>
    </row>
    <row r="1372" spans="1:7" x14ac:dyDescent="0.25">
      <c r="A1372" s="198">
        <v>1372</v>
      </c>
      <c r="B1372" s="197">
        <v>0.28232208248528901</v>
      </c>
      <c r="C1372" s="199"/>
      <c r="D1372" s="201" t="s">
        <v>243</v>
      </c>
      <c r="E1372" s="199"/>
      <c r="F1372" s="68">
        <v>1372</v>
      </c>
      <c r="G1372" s="68">
        <v>15</v>
      </c>
    </row>
    <row r="1373" spans="1:7" x14ac:dyDescent="0.25">
      <c r="A1373" s="198">
        <v>1373</v>
      </c>
      <c r="B1373" s="197">
        <v>0.29100809581071102</v>
      </c>
      <c r="C1373" s="199"/>
      <c r="D1373" s="201" t="s">
        <v>243</v>
      </c>
      <c r="E1373" s="199"/>
      <c r="F1373" s="68">
        <v>1373</v>
      </c>
      <c r="G1373" s="68">
        <v>7</v>
      </c>
    </row>
    <row r="1374" spans="1:7" x14ac:dyDescent="0.25">
      <c r="A1374" s="198">
        <v>1374</v>
      </c>
      <c r="B1374" s="197">
        <v>0.292855828424746</v>
      </c>
      <c r="C1374" s="199"/>
      <c r="D1374" s="201" t="s">
        <v>243</v>
      </c>
      <c r="E1374" s="199"/>
      <c r="F1374" s="68">
        <v>1374</v>
      </c>
      <c r="G1374" s="68">
        <v>12</v>
      </c>
    </row>
    <row r="1375" spans="1:7" x14ac:dyDescent="0.25">
      <c r="A1375" s="198">
        <v>1375</v>
      </c>
      <c r="B1375" s="197">
        <v>0.29479630018632802</v>
      </c>
      <c r="C1375" s="199"/>
      <c r="D1375" s="201" t="s">
        <v>243</v>
      </c>
      <c r="E1375" s="199"/>
      <c r="F1375" s="68">
        <v>1375</v>
      </c>
      <c r="G1375" s="68">
        <v>2</v>
      </c>
    </row>
    <row r="1376" spans="1:7" x14ac:dyDescent="0.25">
      <c r="A1376" s="198">
        <v>1376</v>
      </c>
      <c r="B1376" s="197">
        <v>0.29479575474381398</v>
      </c>
      <c r="C1376" s="199"/>
      <c r="D1376" s="201" t="s">
        <v>243</v>
      </c>
      <c r="E1376" s="199"/>
      <c r="F1376" s="68">
        <v>1376</v>
      </c>
      <c r="G1376" s="68">
        <v>16</v>
      </c>
    </row>
    <row r="1377" spans="1:7" x14ac:dyDescent="0.25">
      <c r="A1377" s="198">
        <v>1377</v>
      </c>
      <c r="B1377" s="197">
        <v>0.29895344836493698</v>
      </c>
      <c r="C1377" s="199"/>
      <c r="D1377" s="201" t="s">
        <v>243</v>
      </c>
      <c r="E1377" s="199"/>
      <c r="F1377" s="68">
        <v>1377</v>
      </c>
      <c r="G1377" s="68">
        <v>17</v>
      </c>
    </row>
    <row r="1378" spans="1:7" x14ac:dyDescent="0.25">
      <c r="A1378" s="198">
        <v>1378</v>
      </c>
      <c r="B1378" s="197">
        <v>0.268100373745146</v>
      </c>
      <c r="C1378" s="199"/>
      <c r="D1378" s="201" t="s">
        <v>243</v>
      </c>
      <c r="E1378" s="199"/>
      <c r="F1378" s="68">
        <v>1378</v>
      </c>
      <c r="G1378" s="68">
        <v>29</v>
      </c>
    </row>
    <row r="1379" spans="1:7" x14ac:dyDescent="0.25">
      <c r="A1379" s="198">
        <v>1379</v>
      </c>
      <c r="B1379" s="197">
        <v>0.29086901159045297</v>
      </c>
      <c r="C1379" s="199"/>
      <c r="D1379" s="201" t="s">
        <v>243</v>
      </c>
      <c r="E1379" s="199"/>
      <c r="F1379" s="68">
        <v>1379</v>
      </c>
      <c r="G1379" s="68">
        <v>5</v>
      </c>
    </row>
    <row r="1380" spans="1:7" x14ac:dyDescent="0.25">
      <c r="A1380" s="198">
        <v>1380</v>
      </c>
      <c r="B1380" s="197">
        <v>0.29086844883570601</v>
      </c>
      <c r="C1380" s="199"/>
      <c r="D1380" s="201" t="s">
        <v>243</v>
      </c>
      <c r="E1380" s="199"/>
      <c r="F1380" s="68">
        <v>1380</v>
      </c>
      <c r="G1380" s="68">
        <v>17</v>
      </c>
    </row>
    <row r="1381" spans="1:7" x14ac:dyDescent="0.25">
      <c r="A1381" s="198">
        <v>1381</v>
      </c>
      <c r="B1381" s="197">
        <v>0.29086778677547198</v>
      </c>
      <c r="C1381" s="199"/>
      <c r="D1381" s="201" t="s">
        <v>243</v>
      </c>
      <c r="E1381" s="199"/>
      <c r="F1381" s="68">
        <v>1381</v>
      </c>
      <c r="G1381" s="68">
        <v>20</v>
      </c>
    </row>
    <row r="1382" spans="1:7" x14ac:dyDescent="0.25">
      <c r="A1382" s="198">
        <v>1382</v>
      </c>
      <c r="B1382" s="197">
        <v>0.290867157822431</v>
      </c>
      <c r="C1382" s="199"/>
      <c r="D1382" s="201" t="s">
        <v>243</v>
      </c>
      <c r="E1382" s="199"/>
      <c r="F1382" s="68">
        <v>1382</v>
      </c>
      <c r="G1382" s="68">
        <v>19</v>
      </c>
    </row>
    <row r="1383" spans="1:7" x14ac:dyDescent="0.25">
      <c r="A1383" s="198">
        <v>1383</v>
      </c>
      <c r="B1383" s="197">
        <v>0.30334131760268401</v>
      </c>
      <c r="C1383" s="199"/>
      <c r="D1383" s="201" t="s">
        <v>243</v>
      </c>
      <c r="E1383" s="199"/>
      <c r="F1383" s="68">
        <v>1383</v>
      </c>
      <c r="G1383" s="68">
        <v>15</v>
      </c>
    </row>
    <row r="1384" spans="1:7" x14ac:dyDescent="0.25">
      <c r="A1384" s="198">
        <v>1384</v>
      </c>
      <c r="B1384" s="197">
        <v>0.30334124501369902</v>
      </c>
      <c r="C1384" s="199"/>
      <c r="D1384" s="201" t="s">
        <v>243</v>
      </c>
      <c r="E1384" s="199"/>
      <c r="F1384" s="68">
        <v>1384</v>
      </c>
      <c r="G1384" s="68">
        <v>2</v>
      </c>
    </row>
    <row r="1385" spans="1:7" x14ac:dyDescent="0.25">
      <c r="A1385" s="198">
        <v>1385</v>
      </c>
      <c r="B1385" s="197">
        <v>0.30334055542093702</v>
      </c>
      <c r="C1385" s="199"/>
      <c r="D1385" s="201" t="s">
        <v>243</v>
      </c>
      <c r="E1385" s="199"/>
      <c r="F1385" s="68">
        <v>1385</v>
      </c>
      <c r="G1385" s="68">
        <v>19</v>
      </c>
    </row>
    <row r="1386" spans="1:7" x14ac:dyDescent="0.25">
      <c r="A1386" s="198">
        <v>1386</v>
      </c>
      <c r="B1386" s="197">
        <v>-0.25332973012552901</v>
      </c>
      <c r="C1386" s="199"/>
      <c r="D1386" s="201" t="s">
        <v>243</v>
      </c>
      <c r="E1386" s="199"/>
      <c r="F1386" s="68">
        <v>1386</v>
      </c>
      <c r="G1386" s="68">
        <v>31</v>
      </c>
    </row>
    <row r="1387" spans="1:7" x14ac:dyDescent="0.25">
      <c r="A1387" s="198">
        <v>1387</v>
      </c>
      <c r="B1387" s="197">
        <v>-0.23746120094182499</v>
      </c>
      <c r="C1387" s="199"/>
      <c r="D1387" s="201" t="s">
        <v>243</v>
      </c>
      <c r="E1387" s="199"/>
      <c r="F1387" s="68">
        <v>1387</v>
      </c>
      <c r="G1387" s="68">
        <v>20</v>
      </c>
    </row>
    <row r="1388" spans="1:7" x14ac:dyDescent="0.25">
      <c r="A1388" s="198">
        <v>1388</v>
      </c>
      <c r="B1388" s="197">
        <v>-0.237461371321287</v>
      </c>
      <c r="C1388" s="199"/>
      <c r="D1388" s="201" t="s">
        <v>243</v>
      </c>
      <c r="E1388" s="199"/>
      <c r="F1388" s="68">
        <v>1388</v>
      </c>
      <c r="G1388" s="68">
        <v>8</v>
      </c>
    </row>
    <row r="1389" spans="1:7" x14ac:dyDescent="0.25">
      <c r="A1389" s="198">
        <v>1389</v>
      </c>
      <c r="B1389" s="197">
        <v>-0.231455276956747</v>
      </c>
      <c r="C1389" s="199"/>
      <c r="D1389" s="201" t="s">
        <v>243</v>
      </c>
      <c r="E1389" s="199"/>
      <c r="F1389" s="68">
        <v>1389</v>
      </c>
      <c r="G1389" s="68">
        <v>11</v>
      </c>
    </row>
    <row r="1390" spans="1:7" x14ac:dyDescent="0.25">
      <c r="A1390" s="198">
        <v>1390</v>
      </c>
      <c r="B1390" s="197">
        <v>-0.20990650781284201</v>
      </c>
      <c r="C1390" s="199"/>
      <c r="D1390" s="201" t="s">
        <v>243</v>
      </c>
      <c r="E1390" s="199"/>
      <c r="F1390" s="68">
        <v>1390</v>
      </c>
      <c r="G1390" s="68">
        <v>4</v>
      </c>
    </row>
    <row r="1391" spans="1:7" x14ac:dyDescent="0.25">
      <c r="A1391" s="198">
        <v>1391</v>
      </c>
      <c r="B1391" s="197">
        <v>-0.19881804116565799</v>
      </c>
      <c r="C1391" s="199"/>
      <c r="D1391" s="201" t="s">
        <v>243</v>
      </c>
      <c r="E1391" s="199"/>
      <c r="F1391" s="68">
        <v>1391</v>
      </c>
      <c r="G1391" s="68">
        <v>9</v>
      </c>
    </row>
    <row r="1392" spans="1:7" x14ac:dyDescent="0.25">
      <c r="A1392" s="198">
        <v>1392</v>
      </c>
      <c r="B1392" s="197">
        <v>-0.19419789979238899</v>
      </c>
      <c r="C1392" s="199"/>
      <c r="D1392" s="201" t="s">
        <v>243</v>
      </c>
      <c r="E1392" s="199"/>
      <c r="F1392" s="68">
        <v>1392</v>
      </c>
      <c r="G1392" s="68">
        <v>8</v>
      </c>
    </row>
    <row r="1393" spans="1:7" x14ac:dyDescent="0.25">
      <c r="A1393" s="198">
        <v>1393</v>
      </c>
      <c r="B1393" s="197">
        <v>-0.194198190209665</v>
      </c>
      <c r="C1393" s="199"/>
      <c r="D1393" s="201" t="s">
        <v>243</v>
      </c>
      <c r="E1393" s="199"/>
      <c r="F1393" s="68">
        <v>1393</v>
      </c>
      <c r="G1393" s="68">
        <v>21</v>
      </c>
    </row>
    <row r="1394" spans="1:7" x14ac:dyDescent="0.25">
      <c r="A1394" s="198">
        <v>1394</v>
      </c>
      <c r="B1394" s="197">
        <v>-0.18911605933109699</v>
      </c>
      <c r="C1394" s="199"/>
      <c r="D1394" s="201" t="s">
        <v>243</v>
      </c>
      <c r="E1394" s="199"/>
      <c r="F1394" s="68">
        <v>1394</v>
      </c>
      <c r="G1394" s="68">
        <v>12</v>
      </c>
    </row>
    <row r="1395" spans="1:7" x14ac:dyDescent="0.25">
      <c r="A1395" s="198">
        <v>1395</v>
      </c>
      <c r="B1395" s="197">
        <v>-0.37831310287955</v>
      </c>
      <c r="C1395" s="199"/>
      <c r="D1395" s="201" t="s">
        <v>243</v>
      </c>
      <c r="E1395" s="199"/>
      <c r="F1395" s="68">
        <v>1395</v>
      </c>
      <c r="G1395" s="68">
        <v>34</v>
      </c>
    </row>
    <row r="1396" spans="1:7" x14ac:dyDescent="0.25">
      <c r="A1396" s="198">
        <v>1396</v>
      </c>
      <c r="B1396" s="197">
        <v>-0.36861088490933303</v>
      </c>
      <c r="C1396" s="199"/>
      <c r="D1396" s="201" t="s">
        <v>243</v>
      </c>
      <c r="E1396" s="199"/>
      <c r="F1396" s="68">
        <v>1396</v>
      </c>
      <c r="G1396" s="68">
        <v>7</v>
      </c>
    </row>
    <row r="1397" spans="1:7" x14ac:dyDescent="0.25">
      <c r="A1397" s="198">
        <v>1397</v>
      </c>
      <c r="B1397" s="197">
        <v>-0.15972998162465099</v>
      </c>
      <c r="C1397" s="199"/>
      <c r="D1397" s="201" t="s">
        <v>243</v>
      </c>
      <c r="E1397" s="199"/>
      <c r="F1397" s="68">
        <v>1397</v>
      </c>
      <c r="G1397" s="68">
        <v>14</v>
      </c>
    </row>
    <row r="1398" spans="1:7" x14ac:dyDescent="0.25">
      <c r="A1398" s="198">
        <v>1398</v>
      </c>
      <c r="B1398" s="197">
        <v>-0.13755258559363501</v>
      </c>
      <c r="C1398" s="199"/>
      <c r="D1398" s="201" t="s">
        <v>243</v>
      </c>
      <c r="E1398" s="199"/>
      <c r="F1398" s="68">
        <v>1398</v>
      </c>
      <c r="G1398" s="68">
        <v>19</v>
      </c>
    </row>
    <row r="1399" spans="1:7" x14ac:dyDescent="0.25">
      <c r="A1399" s="198">
        <v>1399</v>
      </c>
      <c r="B1399" s="197">
        <v>-0.13755263225476699</v>
      </c>
      <c r="C1399" s="199"/>
      <c r="D1399" s="201" t="s">
        <v>243</v>
      </c>
      <c r="E1399" s="199"/>
      <c r="F1399" s="68">
        <v>1399</v>
      </c>
      <c r="G1399" s="68">
        <v>7</v>
      </c>
    </row>
    <row r="1400" spans="1:7" x14ac:dyDescent="0.25">
      <c r="A1400" s="198">
        <v>1400</v>
      </c>
      <c r="B1400" s="197">
        <v>-0.137552705579498</v>
      </c>
      <c r="C1400" s="199"/>
      <c r="D1400" s="201" t="s">
        <v>243</v>
      </c>
      <c r="E1400" s="199"/>
      <c r="F1400" s="68">
        <v>1400</v>
      </c>
      <c r="G1400" s="68">
        <v>11</v>
      </c>
    </row>
    <row r="1401" spans="1:7" x14ac:dyDescent="0.25">
      <c r="A1401" s="198">
        <v>1401</v>
      </c>
      <c r="B1401" s="197">
        <v>-0.13284004171392499</v>
      </c>
      <c r="C1401" s="199"/>
      <c r="D1401" s="201" t="s">
        <v>243</v>
      </c>
      <c r="E1401" s="199"/>
      <c r="F1401" s="68">
        <v>1401</v>
      </c>
      <c r="G1401" s="68">
        <v>11</v>
      </c>
    </row>
    <row r="1402" spans="1:7" x14ac:dyDescent="0.25">
      <c r="A1402" s="198">
        <v>1402</v>
      </c>
      <c r="B1402" s="197">
        <v>-0.13284010986803499</v>
      </c>
      <c r="C1402" s="199"/>
      <c r="D1402" s="201" t="s">
        <v>243</v>
      </c>
      <c r="E1402" s="199"/>
      <c r="F1402" s="68">
        <v>1402</v>
      </c>
      <c r="G1402" s="68">
        <v>11</v>
      </c>
    </row>
    <row r="1403" spans="1:7" x14ac:dyDescent="0.25">
      <c r="A1403" s="198">
        <v>1403</v>
      </c>
      <c r="B1403" s="197">
        <v>-0.13284015323888601</v>
      </c>
      <c r="C1403" s="199"/>
      <c r="D1403" s="201" t="s">
        <v>243</v>
      </c>
      <c r="E1403" s="199"/>
      <c r="F1403" s="68">
        <v>1403</v>
      </c>
      <c r="G1403" s="68">
        <v>7</v>
      </c>
    </row>
    <row r="1404" spans="1:7" x14ac:dyDescent="0.25">
      <c r="A1404" s="198">
        <v>1404</v>
      </c>
      <c r="B1404" s="197">
        <v>-0.13284021519731901</v>
      </c>
      <c r="C1404" s="199"/>
      <c r="D1404" s="201" t="s">
        <v>243</v>
      </c>
      <c r="E1404" s="199"/>
      <c r="F1404" s="68">
        <v>1404</v>
      </c>
      <c r="G1404" s="68">
        <v>10</v>
      </c>
    </row>
    <row r="1405" spans="1:7" x14ac:dyDescent="0.25">
      <c r="A1405" s="198">
        <v>1405</v>
      </c>
      <c r="B1405" s="197">
        <v>-0.10381839481881</v>
      </c>
      <c r="C1405" s="199"/>
      <c r="D1405" s="201" t="s">
        <v>243</v>
      </c>
      <c r="E1405" s="199"/>
      <c r="F1405" s="68">
        <v>1405</v>
      </c>
      <c r="G1405" s="68">
        <v>10</v>
      </c>
    </row>
    <row r="1406" spans="1:7" x14ac:dyDescent="0.25">
      <c r="A1406" s="198">
        <v>1406</v>
      </c>
      <c r="B1406" s="197">
        <v>-0.103818435572027</v>
      </c>
      <c r="C1406" s="199"/>
      <c r="D1406" s="201" t="s">
        <v>243</v>
      </c>
      <c r="E1406" s="199"/>
      <c r="F1406" s="68">
        <v>1406</v>
      </c>
      <c r="G1406" s="68">
        <v>11</v>
      </c>
    </row>
    <row r="1407" spans="1:7" x14ac:dyDescent="0.25">
      <c r="A1407" s="198">
        <v>1407</v>
      </c>
      <c r="B1407" s="197">
        <v>-0.103818465210761</v>
      </c>
      <c r="C1407" s="199"/>
      <c r="D1407" s="201" t="s">
        <v>243</v>
      </c>
      <c r="E1407" s="199"/>
      <c r="F1407" s="68">
        <v>1407</v>
      </c>
      <c r="G1407" s="68">
        <v>8</v>
      </c>
    </row>
    <row r="1408" spans="1:7" x14ac:dyDescent="0.25">
      <c r="A1408" s="198">
        <v>1408</v>
      </c>
      <c r="B1408" s="197">
        <v>-0.103818517078605</v>
      </c>
      <c r="C1408" s="199"/>
      <c r="D1408" s="201" t="s">
        <v>243</v>
      </c>
      <c r="E1408" s="199"/>
      <c r="F1408" s="68">
        <v>1408</v>
      </c>
      <c r="G1408" s="68">
        <v>14</v>
      </c>
    </row>
    <row r="1409" spans="1:7" x14ac:dyDescent="0.25">
      <c r="A1409" s="198">
        <v>1409</v>
      </c>
      <c r="B1409" s="197">
        <v>-0.123704836102566</v>
      </c>
      <c r="C1409" s="199"/>
      <c r="D1409" s="201" t="s">
        <v>243</v>
      </c>
      <c r="E1409" s="199"/>
      <c r="F1409" s="68">
        <v>1409</v>
      </c>
      <c r="G1409" s="68">
        <v>14</v>
      </c>
    </row>
    <row r="1410" spans="1:7" x14ac:dyDescent="0.25">
      <c r="A1410" s="198">
        <v>1410</v>
      </c>
      <c r="B1410" s="197">
        <v>-0.12370495886411401</v>
      </c>
      <c r="C1410" s="199"/>
      <c r="D1410" s="201" t="s">
        <v>243</v>
      </c>
      <c r="E1410" s="199"/>
      <c r="F1410" s="68">
        <v>1410</v>
      </c>
      <c r="G1410" s="68">
        <v>23</v>
      </c>
    </row>
    <row r="1411" spans="1:7" x14ac:dyDescent="0.25">
      <c r="A1411" s="198">
        <v>1411</v>
      </c>
      <c r="B1411" s="197">
        <v>-0.123705092300992</v>
      </c>
      <c r="C1411" s="199"/>
      <c r="D1411" s="201" t="s">
        <v>243</v>
      </c>
      <c r="E1411" s="199"/>
      <c r="F1411" s="68">
        <v>1411</v>
      </c>
      <c r="G1411" s="68">
        <v>25</v>
      </c>
    </row>
    <row r="1412" spans="1:7" x14ac:dyDescent="0.25">
      <c r="A1412" s="198">
        <v>1412</v>
      </c>
      <c r="B1412" s="197">
        <v>-0.16626582636475501</v>
      </c>
      <c r="C1412" s="199"/>
      <c r="D1412" s="201" t="s">
        <v>243</v>
      </c>
      <c r="E1412" s="199"/>
      <c r="F1412" s="68">
        <v>1412</v>
      </c>
      <c r="G1412" s="68">
        <v>22</v>
      </c>
    </row>
    <row r="1413" spans="1:7" x14ac:dyDescent="0.25">
      <c r="A1413" s="198">
        <v>1413</v>
      </c>
      <c r="B1413" s="197">
        <v>-0.16626600530362001</v>
      </c>
      <c r="C1413" s="199"/>
      <c r="D1413" s="201" t="s">
        <v>243</v>
      </c>
      <c r="E1413" s="199"/>
      <c r="F1413" s="68">
        <v>1413</v>
      </c>
      <c r="G1413" s="68">
        <v>18</v>
      </c>
    </row>
    <row r="1414" spans="1:7" x14ac:dyDescent="0.25">
      <c r="A1414" s="198">
        <v>1414</v>
      </c>
      <c r="B1414" s="197">
        <v>-0.11744833535754</v>
      </c>
      <c r="C1414" s="199"/>
      <c r="D1414" s="201" t="s">
        <v>243</v>
      </c>
      <c r="E1414" s="199"/>
      <c r="F1414" s="68">
        <v>1414</v>
      </c>
      <c r="G1414" s="68">
        <v>15</v>
      </c>
    </row>
    <row r="1415" spans="1:7" x14ac:dyDescent="0.25">
      <c r="A1415" s="198">
        <v>1415</v>
      </c>
      <c r="B1415" s="197">
        <v>-0.117448368882465</v>
      </c>
      <c r="C1415" s="199"/>
      <c r="D1415" s="201" t="s">
        <v>243</v>
      </c>
      <c r="E1415" s="199"/>
      <c r="F1415" s="68">
        <v>1415</v>
      </c>
      <c r="G1415" s="68">
        <v>7</v>
      </c>
    </row>
    <row r="1416" spans="1:7" x14ac:dyDescent="0.25">
      <c r="A1416" s="198">
        <v>1416</v>
      </c>
      <c r="B1416" s="197">
        <v>-5.8530783481420802E-2</v>
      </c>
      <c r="C1416" s="199"/>
      <c r="D1416" s="201" t="s">
        <v>243</v>
      </c>
      <c r="E1416" s="199"/>
      <c r="F1416" s="68">
        <v>1416</v>
      </c>
      <c r="G1416" s="68">
        <v>17</v>
      </c>
    </row>
    <row r="1417" spans="1:7" x14ac:dyDescent="0.25">
      <c r="A1417" s="198">
        <v>1417</v>
      </c>
      <c r="B1417" s="197">
        <v>-5.7699131612436297E-2</v>
      </c>
      <c r="C1417" s="199"/>
      <c r="D1417" s="201" t="s">
        <v>243</v>
      </c>
      <c r="E1417" s="199"/>
      <c r="F1417" s="68">
        <v>1417</v>
      </c>
      <c r="G1417" s="68">
        <v>17</v>
      </c>
    </row>
    <row r="1418" spans="1:7" x14ac:dyDescent="0.25">
      <c r="A1418" s="198">
        <v>1418</v>
      </c>
      <c r="B1418" s="197">
        <v>-5.17811788817234E-2</v>
      </c>
      <c r="C1418" s="199"/>
      <c r="D1418" s="201" t="s">
        <v>243</v>
      </c>
      <c r="E1418" s="199"/>
      <c r="F1418" s="68">
        <v>1418</v>
      </c>
      <c r="G1418" s="68">
        <v>11</v>
      </c>
    </row>
    <row r="1419" spans="1:7" x14ac:dyDescent="0.25">
      <c r="A1419" s="198">
        <v>1419</v>
      </c>
      <c r="B1419" s="197">
        <v>-5.1781188629649297E-2</v>
      </c>
      <c r="C1419" s="199"/>
      <c r="D1419" s="201" t="s">
        <v>243</v>
      </c>
      <c r="E1419" s="199"/>
      <c r="F1419" s="68">
        <v>1419</v>
      </c>
      <c r="G1419" s="68">
        <v>11</v>
      </c>
    </row>
    <row r="1420" spans="1:7" x14ac:dyDescent="0.25">
      <c r="A1420" s="198">
        <v>1420</v>
      </c>
      <c r="B1420" s="197">
        <v>-5.1781194832877797E-2</v>
      </c>
      <c r="C1420" s="199"/>
      <c r="D1420" s="201" t="s">
        <v>243</v>
      </c>
      <c r="E1420" s="199"/>
      <c r="F1420" s="68">
        <v>1420</v>
      </c>
      <c r="G1420" s="68">
        <v>7</v>
      </c>
    </row>
    <row r="1421" spans="1:7" x14ac:dyDescent="0.25">
      <c r="A1421" s="198">
        <v>1421</v>
      </c>
      <c r="B1421" s="197">
        <v>-3.8844086494470902E-2</v>
      </c>
      <c r="C1421" s="199"/>
      <c r="D1421" s="201" t="s">
        <v>243</v>
      </c>
      <c r="E1421" s="199"/>
      <c r="F1421" s="68">
        <v>1421</v>
      </c>
      <c r="G1421" s="68">
        <v>6</v>
      </c>
    </row>
    <row r="1422" spans="1:7" x14ac:dyDescent="0.25">
      <c r="A1422" s="198">
        <v>1422</v>
      </c>
      <c r="B1422" s="197">
        <v>-3.4685733290591499E-2</v>
      </c>
      <c r="C1422" s="199"/>
      <c r="D1422" s="201" t="s">
        <v>243</v>
      </c>
      <c r="E1422" s="199"/>
      <c r="F1422" s="68">
        <v>1422</v>
      </c>
      <c r="G1422" s="68">
        <v>11</v>
      </c>
    </row>
    <row r="1423" spans="1:7" x14ac:dyDescent="0.25">
      <c r="A1423" s="198">
        <v>1423</v>
      </c>
      <c r="B1423" s="197">
        <v>-3.3761657440812602E-2</v>
      </c>
      <c r="C1423" s="199"/>
      <c r="D1423" s="201" t="s">
        <v>243</v>
      </c>
      <c r="E1423" s="199"/>
      <c r="F1423" s="68">
        <v>1423</v>
      </c>
      <c r="G1423" s="68">
        <v>10</v>
      </c>
    </row>
    <row r="1424" spans="1:7" x14ac:dyDescent="0.25">
      <c r="A1424" s="198">
        <v>1424</v>
      </c>
      <c r="B1424" s="197">
        <v>-3.37616622702583E-2</v>
      </c>
      <c r="C1424" s="199"/>
      <c r="D1424" s="201" t="s">
        <v>243</v>
      </c>
      <c r="E1424" s="199"/>
      <c r="F1424" s="68">
        <v>1424</v>
      </c>
      <c r="G1424" s="68">
        <v>13</v>
      </c>
    </row>
    <row r="1425" spans="1:7" x14ac:dyDescent="0.25">
      <c r="A1425" s="198">
        <v>1425</v>
      </c>
      <c r="B1425" s="197">
        <v>2.1512110208917402E-2</v>
      </c>
      <c r="C1425" s="199"/>
      <c r="D1425" s="201" t="s">
        <v>243</v>
      </c>
      <c r="E1425" s="199"/>
      <c r="F1425" s="68">
        <v>1425</v>
      </c>
      <c r="G1425" s="68">
        <v>16</v>
      </c>
    </row>
    <row r="1426" spans="1:7" x14ac:dyDescent="0.25">
      <c r="A1426" s="198">
        <v>1426</v>
      </c>
      <c r="B1426" s="197">
        <v>2.15121085656013E-2</v>
      </c>
      <c r="C1426" s="199"/>
      <c r="D1426" s="201" t="s">
        <v>243</v>
      </c>
      <c r="E1426" s="199"/>
      <c r="F1426" s="68">
        <v>1426</v>
      </c>
      <c r="G1426" s="68">
        <v>11</v>
      </c>
    </row>
    <row r="1427" spans="1:7" x14ac:dyDescent="0.25">
      <c r="A1427" s="198">
        <v>1427</v>
      </c>
      <c r="B1427" s="197">
        <v>2.15121058765394E-2</v>
      </c>
      <c r="C1427" s="199"/>
      <c r="D1427" s="201" t="s">
        <v>243</v>
      </c>
      <c r="E1427" s="199"/>
      <c r="F1427" s="68">
        <v>1427</v>
      </c>
      <c r="G1427" s="68">
        <v>18</v>
      </c>
    </row>
    <row r="1428" spans="1:7" x14ac:dyDescent="0.25">
      <c r="A1428" s="198">
        <v>1428</v>
      </c>
      <c r="B1428" s="197">
        <v>2.1512104382616502E-2</v>
      </c>
      <c r="C1428" s="199"/>
      <c r="D1428" s="201" t="s">
        <v>243</v>
      </c>
      <c r="E1428" s="199"/>
      <c r="F1428" s="68">
        <v>1428</v>
      </c>
      <c r="G1428" s="68">
        <v>10</v>
      </c>
    </row>
    <row r="1429" spans="1:7" x14ac:dyDescent="0.25">
      <c r="A1429" s="198">
        <v>1429</v>
      </c>
      <c r="B1429" s="197">
        <v>3.0290761746104101E-2</v>
      </c>
      <c r="C1429" s="199"/>
      <c r="D1429" s="201" t="s">
        <v>243</v>
      </c>
      <c r="E1429" s="199"/>
      <c r="F1429" s="68">
        <v>1429</v>
      </c>
      <c r="G1429" s="68">
        <v>8</v>
      </c>
    </row>
    <row r="1430" spans="1:7" x14ac:dyDescent="0.25">
      <c r="A1430" s="198">
        <v>1430</v>
      </c>
      <c r="B1430" s="197">
        <v>4.68378124468284E-2</v>
      </c>
      <c r="C1430" s="199"/>
      <c r="D1430" s="201" t="s">
        <v>243</v>
      </c>
      <c r="E1430" s="199"/>
      <c r="F1430" s="68">
        <v>1430</v>
      </c>
      <c r="G1430" s="68">
        <v>7</v>
      </c>
    </row>
    <row r="1431" spans="1:7" x14ac:dyDescent="0.25">
      <c r="A1431" s="198">
        <v>1431</v>
      </c>
      <c r="B1431" s="197">
        <v>5.0164440806856503E-2</v>
      </c>
      <c r="C1431" s="199"/>
      <c r="D1431" s="201" t="s">
        <v>243</v>
      </c>
      <c r="E1431" s="199"/>
      <c r="F1431" s="68">
        <v>1431</v>
      </c>
      <c r="G1431" s="68">
        <v>25</v>
      </c>
    </row>
    <row r="1432" spans="1:7" x14ac:dyDescent="0.25">
      <c r="A1432" s="198">
        <v>1432</v>
      </c>
      <c r="B1432" s="197">
        <v>5.7094934233211103E-2</v>
      </c>
      <c r="C1432" s="199"/>
      <c r="D1432" s="201" t="s">
        <v>243</v>
      </c>
      <c r="E1432" s="199"/>
      <c r="F1432" s="68">
        <v>1432</v>
      </c>
      <c r="G1432" s="68">
        <v>21</v>
      </c>
    </row>
    <row r="1433" spans="1:7" x14ac:dyDescent="0.25">
      <c r="A1433" s="198">
        <v>1433</v>
      </c>
      <c r="B1433" s="197">
        <v>9.1921185736192207E-2</v>
      </c>
      <c r="C1433" s="199"/>
      <c r="D1433" s="201" t="s">
        <v>243</v>
      </c>
      <c r="E1433" s="199"/>
      <c r="F1433" s="68">
        <v>1433</v>
      </c>
      <c r="G1433" s="68">
        <v>14</v>
      </c>
    </row>
    <row r="1434" spans="1:7" x14ac:dyDescent="0.25">
      <c r="A1434" s="198">
        <v>1434</v>
      </c>
      <c r="B1434" s="197">
        <v>0.13023202880218199</v>
      </c>
      <c r="C1434" s="199"/>
      <c r="D1434" s="201" t="s">
        <v>243</v>
      </c>
      <c r="E1434" s="199"/>
      <c r="F1434" s="68">
        <v>1434</v>
      </c>
      <c r="G1434" s="68">
        <v>20</v>
      </c>
    </row>
    <row r="1435" spans="1:7" x14ac:dyDescent="0.25">
      <c r="A1435" s="198">
        <v>1435</v>
      </c>
      <c r="B1435" s="197">
        <v>0.13993464064397901</v>
      </c>
      <c r="C1435" s="199"/>
      <c r="D1435" s="201" t="s">
        <v>243</v>
      </c>
      <c r="E1435" s="199"/>
      <c r="F1435" s="68">
        <v>1435</v>
      </c>
      <c r="G1435" s="68">
        <v>13</v>
      </c>
    </row>
    <row r="1436" spans="1:7" x14ac:dyDescent="0.25">
      <c r="A1436" s="198">
        <v>1436</v>
      </c>
      <c r="B1436" s="197">
        <v>-3.9299660105468802E-3</v>
      </c>
      <c r="C1436" s="199"/>
      <c r="D1436" s="201" t="s">
        <v>243</v>
      </c>
      <c r="E1436" s="199"/>
      <c r="F1436" s="68">
        <v>1436</v>
      </c>
      <c r="G1436" s="68">
        <v>33</v>
      </c>
    </row>
    <row r="1437" spans="1:7" x14ac:dyDescent="0.25">
      <c r="A1437" s="198">
        <v>1437</v>
      </c>
      <c r="B1437" s="197">
        <v>-3.9299660646697002E-3</v>
      </c>
      <c r="C1437" s="199"/>
      <c r="D1437" s="201" t="s">
        <v>243</v>
      </c>
      <c r="E1437" s="199"/>
      <c r="F1437" s="68">
        <v>1437</v>
      </c>
      <c r="G1437" s="68">
        <v>11</v>
      </c>
    </row>
    <row r="1438" spans="1:7" x14ac:dyDescent="0.25">
      <c r="A1438" s="198">
        <v>1438</v>
      </c>
      <c r="B1438" s="197">
        <v>-3.9299661138722597E-3</v>
      </c>
      <c r="C1438" s="199"/>
      <c r="D1438" s="201" t="s">
        <v>243</v>
      </c>
      <c r="E1438" s="199"/>
      <c r="F1438" s="68">
        <v>1438</v>
      </c>
      <c r="G1438" s="68">
        <v>10</v>
      </c>
    </row>
    <row r="1439" spans="1:7" x14ac:dyDescent="0.25">
      <c r="A1439" s="198">
        <v>1439</v>
      </c>
      <c r="B1439" s="197">
        <v>-3.9299661433938003E-3</v>
      </c>
      <c r="C1439" s="199"/>
      <c r="D1439" s="201" t="s">
        <v>243</v>
      </c>
      <c r="E1439" s="199"/>
      <c r="F1439" s="68">
        <v>1439</v>
      </c>
      <c r="G1439" s="68">
        <v>6</v>
      </c>
    </row>
    <row r="1440" spans="1:7" x14ac:dyDescent="0.25">
      <c r="A1440" s="198">
        <v>1440</v>
      </c>
      <c r="B1440" s="197">
        <v>-3.9299661581545702E-3</v>
      </c>
      <c r="C1440" s="199"/>
      <c r="D1440" s="201" t="s">
        <v>243</v>
      </c>
      <c r="E1440" s="199"/>
      <c r="F1440" s="68">
        <v>1440</v>
      </c>
      <c r="G1440" s="68">
        <v>3</v>
      </c>
    </row>
    <row r="1441" spans="1:7" x14ac:dyDescent="0.25">
      <c r="A1441" s="198">
        <v>1441</v>
      </c>
      <c r="B1441" s="197">
        <v>2.0984332977409101E-4</v>
      </c>
      <c r="C1441" s="199"/>
      <c r="D1441" s="201" t="s">
        <v>243</v>
      </c>
      <c r="E1441" s="199"/>
      <c r="F1441" s="68">
        <v>1441</v>
      </c>
      <c r="G1441" s="68">
        <v>2</v>
      </c>
    </row>
    <row r="1442" spans="1:7" x14ac:dyDescent="0.25">
      <c r="A1442" s="198">
        <v>1442</v>
      </c>
      <c r="B1442" s="197">
        <v>1.0415014850052599E-3</v>
      </c>
      <c r="C1442" s="199"/>
      <c r="D1442" s="201" t="s">
        <v>243</v>
      </c>
      <c r="E1442" s="199"/>
      <c r="F1442" s="68">
        <v>1442</v>
      </c>
      <c r="G1442" s="68">
        <v>4</v>
      </c>
    </row>
    <row r="1443" spans="1:7" x14ac:dyDescent="0.25">
      <c r="A1443" s="198">
        <v>1443</v>
      </c>
      <c r="B1443" s="197">
        <v>1.04150148397167E-3</v>
      </c>
      <c r="C1443" s="199"/>
      <c r="D1443" s="201" t="s">
        <v>243</v>
      </c>
      <c r="E1443" s="199"/>
      <c r="F1443" s="68">
        <v>1443</v>
      </c>
      <c r="G1443" s="68">
        <v>3</v>
      </c>
    </row>
    <row r="1444" spans="1:7" x14ac:dyDescent="0.25">
      <c r="A1444" s="198">
        <v>1444</v>
      </c>
      <c r="B1444" s="197">
        <v>3.00632893788811E-2</v>
      </c>
      <c r="C1444" s="199"/>
      <c r="D1444" s="201" t="s">
        <v>243</v>
      </c>
      <c r="E1444" s="199"/>
      <c r="F1444" s="68">
        <v>1444</v>
      </c>
      <c r="G1444" s="68">
        <v>5</v>
      </c>
    </row>
    <row r="1445" spans="1:7" x14ac:dyDescent="0.25">
      <c r="A1445" s="198">
        <v>1445</v>
      </c>
      <c r="B1445" s="197">
        <v>3.00632855604046E-2</v>
      </c>
      <c r="C1445" s="199"/>
      <c r="D1445" s="201" t="s">
        <v>243</v>
      </c>
      <c r="E1445" s="199"/>
      <c r="F1445" s="68">
        <v>1445</v>
      </c>
      <c r="G1445" s="68">
        <v>13</v>
      </c>
    </row>
    <row r="1446" spans="1:7" x14ac:dyDescent="0.25">
      <c r="A1446" s="198">
        <v>1446</v>
      </c>
      <c r="B1446" s="197">
        <v>3.00632846792179E-2</v>
      </c>
      <c r="C1446" s="199"/>
      <c r="D1446" s="201" t="s">
        <v>243</v>
      </c>
      <c r="E1446" s="199"/>
      <c r="F1446" s="68">
        <v>1446</v>
      </c>
      <c r="G1446" s="68">
        <v>3</v>
      </c>
    </row>
    <row r="1447" spans="1:7" x14ac:dyDescent="0.25">
      <c r="A1447" s="198">
        <v>1447</v>
      </c>
      <c r="B1447" s="197">
        <v>3.0063282916844802E-2</v>
      </c>
      <c r="C1447" s="199"/>
      <c r="D1447" s="201" t="s">
        <v>243</v>
      </c>
      <c r="E1447" s="199"/>
      <c r="F1447" s="68">
        <v>1447</v>
      </c>
      <c r="G1447" s="68">
        <v>6</v>
      </c>
    </row>
    <row r="1448" spans="1:7" x14ac:dyDescent="0.25">
      <c r="A1448" s="198">
        <v>1448</v>
      </c>
      <c r="B1448" s="197">
        <v>3.6069697086674998E-2</v>
      </c>
      <c r="C1448" s="199"/>
      <c r="D1448" s="201" t="s">
        <v>243</v>
      </c>
      <c r="E1448" s="199"/>
      <c r="F1448" s="68">
        <v>1448</v>
      </c>
      <c r="G1448" s="68">
        <v>10</v>
      </c>
    </row>
    <row r="1449" spans="1:7" x14ac:dyDescent="0.25">
      <c r="A1449" s="198">
        <v>1449</v>
      </c>
      <c r="B1449" s="197">
        <v>3.6069695812248101E-2</v>
      </c>
      <c r="C1449" s="199"/>
      <c r="D1449" s="201" t="s">
        <v>243</v>
      </c>
      <c r="E1449" s="199"/>
      <c r="F1449" s="68">
        <v>1449</v>
      </c>
      <c r="G1449" s="68">
        <v>3</v>
      </c>
    </row>
    <row r="1450" spans="1:7" x14ac:dyDescent="0.25">
      <c r="A1450" s="198">
        <v>1450</v>
      </c>
      <c r="B1450" s="197">
        <v>3.6069694537821197E-2</v>
      </c>
      <c r="C1450" s="199"/>
      <c r="D1450" s="201" t="s">
        <v>243</v>
      </c>
      <c r="E1450" s="199"/>
      <c r="F1450" s="68">
        <v>1450</v>
      </c>
      <c r="G1450" s="68">
        <v>3</v>
      </c>
    </row>
    <row r="1451" spans="1:7" x14ac:dyDescent="0.25">
      <c r="A1451" s="198">
        <v>1451</v>
      </c>
      <c r="B1451" s="197">
        <v>-0.16971918635795999</v>
      </c>
      <c r="C1451" s="199"/>
      <c r="D1451" s="201" t="s">
        <v>243</v>
      </c>
      <c r="E1451" s="199"/>
      <c r="F1451" s="68">
        <v>1451</v>
      </c>
      <c r="G1451" s="68">
        <v>36</v>
      </c>
    </row>
    <row r="1452" spans="1:7" x14ac:dyDescent="0.25">
      <c r="A1452" s="198">
        <v>1452</v>
      </c>
      <c r="B1452" s="197">
        <v>-0.16971922789327201</v>
      </c>
      <c r="C1452" s="199"/>
      <c r="D1452" s="201" t="s">
        <v>243</v>
      </c>
      <c r="E1452" s="199"/>
      <c r="F1452" s="68">
        <v>1452</v>
      </c>
      <c r="G1452" s="68">
        <v>4</v>
      </c>
    </row>
    <row r="1453" spans="1:7" x14ac:dyDescent="0.25">
      <c r="A1453" s="198">
        <v>1453</v>
      </c>
      <c r="B1453" s="197">
        <v>-0.16971930058014201</v>
      </c>
      <c r="C1453" s="199"/>
      <c r="D1453" s="201" t="s">
        <v>243</v>
      </c>
      <c r="E1453" s="199"/>
      <c r="F1453" s="68">
        <v>1453</v>
      </c>
      <c r="G1453" s="68">
        <v>7</v>
      </c>
    </row>
    <row r="1454" spans="1:7" x14ac:dyDescent="0.25">
      <c r="A1454" s="198">
        <v>1454</v>
      </c>
      <c r="B1454" s="197">
        <v>-0.16971938365096501</v>
      </c>
      <c r="C1454" s="199"/>
      <c r="D1454" s="201" t="s">
        <v>243</v>
      </c>
      <c r="E1454" s="199"/>
      <c r="F1454" s="68">
        <v>1454</v>
      </c>
      <c r="G1454" s="68">
        <v>8</v>
      </c>
    </row>
    <row r="1455" spans="1:7" x14ac:dyDescent="0.25">
      <c r="A1455" s="198">
        <v>1455</v>
      </c>
      <c r="B1455" s="197">
        <v>-0.15955476701617899</v>
      </c>
      <c r="C1455" s="199"/>
      <c r="D1455" s="201" t="s">
        <v>243</v>
      </c>
      <c r="E1455" s="199"/>
      <c r="F1455" s="68">
        <v>1455</v>
      </c>
      <c r="G1455" s="68">
        <v>13</v>
      </c>
    </row>
    <row r="1456" spans="1:7" x14ac:dyDescent="0.25">
      <c r="A1456" s="198">
        <v>1456</v>
      </c>
      <c r="B1456" s="197">
        <v>-0.14707991699671399</v>
      </c>
      <c r="C1456" s="199"/>
      <c r="D1456" s="201" t="s">
        <v>243</v>
      </c>
      <c r="E1456" s="199"/>
      <c r="F1456" s="68">
        <v>1456</v>
      </c>
      <c r="G1456" s="68">
        <v>8</v>
      </c>
    </row>
    <row r="1457" spans="1:7" x14ac:dyDescent="0.25">
      <c r="A1457" s="198">
        <v>1457</v>
      </c>
      <c r="B1457" s="197">
        <v>-0.14707998606205</v>
      </c>
      <c r="C1457" s="199"/>
      <c r="D1457" s="201" t="s">
        <v>243</v>
      </c>
      <c r="E1457" s="199"/>
      <c r="F1457" s="68">
        <v>1457</v>
      </c>
      <c r="G1457" s="68">
        <v>9</v>
      </c>
    </row>
    <row r="1458" spans="1:7" x14ac:dyDescent="0.25">
      <c r="A1458" s="198">
        <v>1458</v>
      </c>
      <c r="B1458" s="197">
        <v>-0.14708005512748301</v>
      </c>
      <c r="C1458" s="199"/>
      <c r="D1458" s="201" t="s">
        <v>243</v>
      </c>
      <c r="E1458" s="199"/>
      <c r="F1458" s="68">
        <v>1458</v>
      </c>
      <c r="G1458" s="68">
        <v>9</v>
      </c>
    </row>
    <row r="1459" spans="1:7" x14ac:dyDescent="0.25">
      <c r="A1459" s="198">
        <v>1459</v>
      </c>
      <c r="B1459" s="197">
        <v>-0.13604056571522499</v>
      </c>
      <c r="C1459" s="199"/>
      <c r="D1459" s="201" t="s">
        <v>243</v>
      </c>
      <c r="E1459" s="199"/>
      <c r="F1459" s="68">
        <v>1459</v>
      </c>
      <c r="G1459" s="68">
        <v>8</v>
      </c>
    </row>
    <row r="1460" spans="1:7" x14ac:dyDescent="0.25">
      <c r="A1460" s="198">
        <v>1460</v>
      </c>
      <c r="B1460" s="197">
        <v>-0.12957219949923601</v>
      </c>
      <c r="C1460" s="199"/>
      <c r="D1460" s="201" t="s">
        <v>243</v>
      </c>
      <c r="E1460" s="199"/>
      <c r="F1460" s="68">
        <v>1460</v>
      </c>
      <c r="G1460" s="68">
        <v>20</v>
      </c>
    </row>
    <row r="1461" spans="1:7" x14ac:dyDescent="0.25">
      <c r="A1461" s="198">
        <v>1461</v>
      </c>
      <c r="B1461" s="197">
        <v>-0.214440240222318</v>
      </c>
      <c r="C1461" s="199"/>
      <c r="D1461" s="201" t="s">
        <v>243</v>
      </c>
      <c r="E1461" s="199"/>
      <c r="F1461" s="68">
        <v>1461</v>
      </c>
      <c r="G1461" s="68">
        <v>13</v>
      </c>
    </row>
    <row r="1462" spans="1:7" x14ac:dyDescent="0.25">
      <c r="A1462" s="198">
        <v>1462</v>
      </c>
      <c r="B1462" s="197">
        <v>-0.214440377020962</v>
      </c>
      <c r="C1462" s="199"/>
      <c r="D1462" s="201" t="s">
        <v>243</v>
      </c>
      <c r="E1462" s="199"/>
      <c r="F1462" s="68">
        <v>1462</v>
      </c>
      <c r="G1462" s="68">
        <v>8</v>
      </c>
    </row>
    <row r="1463" spans="1:7" x14ac:dyDescent="0.25">
      <c r="A1463" s="198">
        <v>1463</v>
      </c>
      <c r="B1463" s="197">
        <v>-0.214440650619033</v>
      </c>
      <c r="C1463" s="199"/>
      <c r="D1463" s="201" t="s">
        <v>243</v>
      </c>
      <c r="E1463" s="199"/>
      <c r="F1463" s="68">
        <v>1463</v>
      </c>
      <c r="G1463" s="68">
        <v>16</v>
      </c>
    </row>
    <row r="1464" spans="1:7" x14ac:dyDescent="0.25">
      <c r="A1464" s="198">
        <v>1464</v>
      </c>
      <c r="B1464" s="197">
        <v>-0.21444094131812899</v>
      </c>
      <c r="C1464" s="199"/>
      <c r="D1464" s="201" t="s">
        <v>243</v>
      </c>
      <c r="E1464" s="199"/>
      <c r="F1464" s="68">
        <v>1464</v>
      </c>
      <c r="G1464" s="68">
        <v>17</v>
      </c>
    </row>
    <row r="1465" spans="1:7" x14ac:dyDescent="0.25">
      <c r="A1465" s="198">
        <v>1465</v>
      </c>
      <c r="B1465" s="197">
        <v>-0.20706098432096401</v>
      </c>
      <c r="C1465" s="199"/>
      <c r="D1465" s="201" t="s">
        <v>243</v>
      </c>
      <c r="E1465" s="199"/>
      <c r="F1465" s="68">
        <v>1465</v>
      </c>
      <c r="G1465" s="68">
        <v>20</v>
      </c>
    </row>
    <row r="1466" spans="1:7" x14ac:dyDescent="0.25">
      <c r="A1466" s="198">
        <v>1466</v>
      </c>
      <c r="B1466" s="197">
        <v>-0.179490160576777</v>
      </c>
      <c r="C1466" s="199"/>
      <c r="D1466" s="201" t="s">
        <v>243</v>
      </c>
      <c r="E1466" s="199"/>
      <c r="F1466" s="68">
        <v>1466</v>
      </c>
      <c r="G1466" s="68">
        <v>18</v>
      </c>
    </row>
    <row r="1467" spans="1:7" x14ac:dyDescent="0.25">
      <c r="A1467" s="198">
        <v>1467</v>
      </c>
      <c r="B1467" s="197">
        <v>-0.17259055851167701</v>
      </c>
      <c r="C1467" s="199"/>
      <c r="D1467" s="201" t="s">
        <v>243</v>
      </c>
      <c r="E1467" s="199"/>
      <c r="F1467" s="68">
        <v>1467</v>
      </c>
      <c r="G1467" s="68">
        <v>16</v>
      </c>
    </row>
    <row r="1468" spans="1:7" x14ac:dyDescent="0.25">
      <c r="A1468" s="198">
        <v>1468</v>
      </c>
      <c r="B1468" s="197">
        <v>-0.17259063383231901</v>
      </c>
      <c r="C1468" s="199"/>
      <c r="D1468" s="201" t="s">
        <v>243</v>
      </c>
      <c r="E1468" s="199"/>
      <c r="F1468" s="68">
        <v>1468</v>
      </c>
      <c r="G1468" s="68">
        <v>7</v>
      </c>
    </row>
    <row r="1469" spans="1:7" x14ac:dyDescent="0.25">
      <c r="A1469" s="198">
        <v>1469</v>
      </c>
      <c r="B1469" s="197">
        <v>-0.17259076295365</v>
      </c>
      <c r="C1469" s="199"/>
      <c r="D1469" s="201" t="s">
        <v>243</v>
      </c>
      <c r="E1469" s="199"/>
      <c r="F1469" s="68">
        <v>1469</v>
      </c>
      <c r="G1469" s="68">
        <v>12</v>
      </c>
    </row>
    <row r="1470" spans="1:7" x14ac:dyDescent="0.25">
      <c r="A1470" s="198">
        <v>1470</v>
      </c>
      <c r="B1470" s="197">
        <v>-0.164736131115363</v>
      </c>
      <c r="C1470" s="199"/>
      <c r="D1470" s="201" t="s">
        <v>243</v>
      </c>
      <c r="E1470" s="199"/>
      <c r="F1470" s="68">
        <v>1470</v>
      </c>
      <c r="G1470" s="68">
        <v>4</v>
      </c>
    </row>
    <row r="1471" spans="1:7" x14ac:dyDescent="0.25">
      <c r="A1471" s="198">
        <v>1471</v>
      </c>
      <c r="B1471" s="197">
        <v>-0.16473625785073301</v>
      </c>
      <c r="C1471" s="199"/>
      <c r="D1471" s="201" t="s">
        <v>243</v>
      </c>
      <c r="E1471" s="199"/>
      <c r="F1471" s="68">
        <v>1471</v>
      </c>
      <c r="G1471" s="68">
        <v>13</v>
      </c>
    </row>
    <row r="1472" spans="1:7" x14ac:dyDescent="0.25">
      <c r="A1472" s="198">
        <v>1472</v>
      </c>
      <c r="B1472" s="197">
        <v>-0.164736326092977</v>
      </c>
      <c r="C1472" s="199"/>
      <c r="D1472" s="201" t="s">
        <v>243</v>
      </c>
      <c r="E1472" s="199"/>
      <c r="F1472" s="68">
        <v>1472</v>
      </c>
      <c r="G1472" s="68">
        <v>7</v>
      </c>
    </row>
    <row r="1473" spans="1:7" x14ac:dyDescent="0.25">
      <c r="A1473" s="198">
        <v>1473</v>
      </c>
      <c r="B1473" s="197">
        <v>-0.16473647232664099</v>
      </c>
      <c r="C1473" s="199"/>
      <c r="D1473" s="201" t="s">
        <v>243</v>
      </c>
      <c r="E1473" s="199"/>
      <c r="F1473" s="68">
        <v>1473</v>
      </c>
      <c r="G1473" s="68">
        <v>15</v>
      </c>
    </row>
    <row r="1474" spans="1:7" x14ac:dyDescent="0.25">
      <c r="A1474" s="198">
        <v>1474</v>
      </c>
      <c r="B1474" s="197">
        <v>-0.137655880695599</v>
      </c>
      <c r="C1474" s="199"/>
      <c r="D1474" s="201" t="s">
        <v>243</v>
      </c>
      <c r="E1474" s="199"/>
      <c r="F1474" s="68">
        <v>1474</v>
      </c>
      <c r="G1474" s="68">
        <v>35</v>
      </c>
    </row>
    <row r="1475" spans="1:7" x14ac:dyDescent="0.25">
      <c r="A1475" s="198">
        <v>1475</v>
      </c>
      <c r="B1475" s="197">
        <v>-0.137656000880649</v>
      </c>
      <c r="C1475" s="199"/>
      <c r="D1475" s="201" t="s">
        <v>243</v>
      </c>
      <c r="E1475" s="199"/>
      <c r="F1475" s="68">
        <v>1475</v>
      </c>
      <c r="G1475" s="68">
        <v>18</v>
      </c>
    </row>
    <row r="1476" spans="1:7" x14ac:dyDescent="0.25">
      <c r="A1476" s="198">
        <v>1476</v>
      </c>
      <c r="B1476" s="197">
        <v>-0.13211160946402001</v>
      </c>
      <c r="C1476" s="199"/>
      <c r="D1476" s="201" t="s">
        <v>243</v>
      </c>
      <c r="E1476" s="199"/>
      <c r="F1476" s="68">
        <v>1476</v>
      </c>
      <c r="G1476" s="68">
        <v>19</v>
      </c>
    </row>
    <row r="1477" spans="1:7" x14ac:dyDescent="0.25">
      <c r="A1477" s="198">
        <v>1477</v>
      </c>
      <c r="B1477" s="197">
        <v>-0.13211171972057401</v>
      </c>
      <c r="C1477" s="199"/>
      <c r="D1477" s="201" t="s">
        <v>243</v>
      </c>
      <c r="E1477" s="199"/>
      <c r="F1477" s="68">
        <v>1477</v>
      </c>
      <c r="G1477" s="68">
        <v>18</v>
      </c>
    </row>
    <row r="1478" spans="1:7" x14ac:dyDescent="0.25">
      <c r="A1478" s="198">
        <v>1478</v>
      </c>
      <c r="B1478" s="197">
        <v>-0.13211180547586299</v>
      </c>
      <c r="C1478" s="199"/>
      <c r="D1478" s="201" t="s">
        <v>243</v>
      </c>
      <c r="E1478" s="199"/>
      <c r="F1478" s="68">
        <v>1478</v>
      </c>
      <c r="G1478" s="68">
        <v>14</v>
      </c>
    </row>
    <row r="1479" spans="1:7" x14ac:dyDescent="0.25">
      <c r="A1479" s="198">
        <v>1479</v>
      </c>
      <c r="B1479" s="197">
        <v>-0.132111946359913</v>
      </c>
      <c r="C1479" s="199"/>
      <c r="D1479" s="201" t="s">
        <v>243</v>
      </c>
      <c r="E1479" s="199"/>
      <c r="F1479" s="68">
        <v>1479</v>
      </c>
      <c r="G1479" s="68">
        <v>23</v>
      </c>
    </row>
    <row r="1480" spans="1:7" x14ac:dyDescent="0.25">
      <c r="A1480" s="198">
        <v>1480</v>
      </c>
      <c r="B1480" s="197">
        <v>-0.123795214934546</v>
      </c>
      <c r="C1480" s="199"/>
      <c r="D1480" s="201" t="s">
        <v>243</v>
      </c>
      <c r="E1480" s="199"/>
      <c r="F1480" s="68">
        <v>1480</v>
      </c>
      <c r="G1480" s="68">
        <v>11</v>
      </c>
    </row>
    <row r="1481" spans="1:7" x14ac:dyDescent="0.25">
      <c r="A1481" s="198">
        <v>1481</v>
      </c>
      <c r="B1481" s="197">
        <v>-0.142255191297252</v>
      </c>
      <c r="C1481" s="199"/>
      <c r="D1481" s="201" t="s">
        <v>243</v>
      </c>
      <c r="E1481" s="199"/>
      <c r="F1481" s="68">
        <v>1481</v>
      </c>
      <c r="G1481" s="68">
        <v>21</v>
      </c>
    </row>
    <row r="1482" spans="1:7" x14ac:dyDescent="0.25">
      <c r="A1482" s="198">
        <v>1482</v>
      </c>
      <c r="B1482" s="197">
        <v>-0.12700782211434999</v>
      </c>
      <c r="C1482" s="199"/>
      <c r="D1482" s="201" t="s">
        <v>243</v>
      </c>
      <c r="E1482" s="199"/>
      <c r="F1482" s="68">
        <v>1482</v>
      </c>
      <c r="G1482" s="68">
        <v>20</v>
      </c>
    </row>
    <row r="1483" spans="1:7" x14ac:dyDescent="0.25">
      <c r="A1483" s="198">
        <v>1483</v>
      </c>
      <c r="B1483" s="197">
        <v>-0.12700785595411099</v>
      </c>
      <c r="C1483" s="199"/>
      <c r="D1483" s="201" t="s">
        <v>243</v>
      </c>
      <c r="E1483" s="199"/>
      <c r="F1483" s="68">
        <v>1483</v>
      </c>
      <c r="G1483" s="68">
        <v>6</v>
      </c>
    </row>
    <row r="1484" spans="1:7" x14ac:dyDescent="0.25">
      <c r="A1484" s="198">
        <v>1484</v>
      </c>
      <c r="B1484" s="197">
        <v>-0.127008013873353</v>
      </c>
      <c r="C1484" s="199"/>
      <c r="D1484" s="201" t="s">
        <v>243</v>
      </c>
      <c r="E1484" s="199"/>
      <c r="F1484" s="68">
        <v>1484</v>
      </c>
      <c r="G1484" s="68">
        <v>28</v>
      </c>
    </row>
    <row r="1485" spans="1:7" x14ac:dyDescent="0.25">
      <c r="A1485" s="198">
        <v>1485</v>
      </c>
      <c r="B1485" s="197">
        <v>-0.120077403880711</v>
      </c>
      <c r="C1485" s="199"/>
      <c r="D1485" s="201" t="s">
        <v>243</v>
      </c>
      <c r="E1485" s="199"/>
      <c r="F1485" s="68">
        <v>1485</v>
      </c>
      <c r="G1485" s="68">
        <v>16</v>
      </c>
    </row>
    <row r="1486" spans="1:7" x14ac:dyDescent="0.25">
      <c r="A1486" s="198">
        <v>1486</v>
      </c>
      <c r="B1486" s="197">
        <v>8.2626420592395902E-2</v>
      </c>
      <c r="C1486" s="199"/>
      <c r="D1486" s="201" t="s">
        <v>243</v>
      </c>
      <c r="E1486" s="199"/>
      <c r="F1486" s="68">
        <v>1486</v>
      </c>
      <c r="G1486" s="68">
        <v>14</v>
      </c>
    </row>
    <row r="1487" spans="1:7" x14ac:dyDescent="0.25">
      <c r="A1487" s="198">
        <v>1487</v>
      </c>
      <c r="B1487" s="197">
        <v>8.2626383632063399E-2</v>
      </c>
      <c r="C1487" s="199"/>
      <c r="D1487" s="201" t="s">
        <v>243</v>
      </c>
      <c r="E1487" s="199"/>
      <c r="F1487" s="68">
        <v>1487</v>
      </c>
      <c r="G1487" s="68">
        <v>16</v>
      </c>
    </row>
    <row r="1488" spans="1:7" x14ac:dyDescent="0.25">
      <c r="A1488" s="198">
        <v>1488</v>
      </c>
      <c r="B1488" s="197">
        <v>8.2626372081969698E-2</v>
      </c>
      <c r="C1488" s="199"/>
      <c r="D1488" s="201" t="s">
        <v>243</v>
      </c>
      <c r="E1488" s="199"/>
      <c r="F1488" s="68">
        <v>1488</v>
      </c>
      <c r="G1488" s="68">
        <v>5</v>
      </c>
    </row>
    <row r="1489" spans="1:7" x14ac:dyDescent="0.25">
      <c r="A1489" s="198">
        <v>1489</v>
      </c>
      <c r="B1489" s="197">
        <v>8.2626346671780398E-2</v>
      </c>
      <c r="C1489" s="199"/>
      <c r="D1489" s="201" t="s">
        <v>243</v>
      </c>
      <c r="E1489" s="199"/>
      <c r="F1489" s="68">
        <v>1489</v>
      </c>
      <c r="G1489" s="68">
        <v>11</v>
      </c>
    </row>
    <row r="1490" spans="1:7" x14ac:dyDescent="0.25">
      <c r="A1490" s="198">
        <v>1490</v>
      </c>
      <c r="B1490" s="197">
        <v>9.4177440157395598E-2</v>
      </c>
      <c r="C1490" s="199"/>
      <c r="D1490" s="201" t="s">
        <v>243</v>
      </c>
      <c r="E1490" s="199"/>
      <c r="F1490" s="68">
        <v>1490</v>
      </c>
      <c r="G1490" s="68">
        <v>5</v>
      </c>
    </row>
    <row r="1491" spans="1:7" x14ac:dyDescent="0.25">
      <c r="A1491" s="198">
        <v>1491</v>
      </c>
      <c r="B1491" s="197">
        <v>9.4177391724232395E-2</v>
      </c>
      <c r="C1491" s="199"/>
      <c r="D1491" s="201" t="s">
        <v>243</v>
      </c>
      <c r="E1491" s="199"/>
      <c r="F1491" s="68">
        <v>1491</v>
      </c>
      <c r="G1491" s="68">
        <v>16</v>
      </c>
    </row>
    <row r="1492" spans="1:7" x14ac:dyDescent="0.25">
      <c r="A1492" s="198">
        <v>1492</v>
      </c>
      <c r="B1492" s="197">
        <v>9.4177331182883198E-2</v>
      </c>
      <c r="C1492" s="199"/>
      <c r="D1492" s="201" t="s">
        <v>243</v>
      </c>
      <c r="E1492" s="199"/>
      <c r="F1492" s="68">
        <v>1492</v>
      </c>
      <c r="G1492" s="68">
        <v>20</v>
      </c>
    </row>
    <row r="1493" spans="1:7" x14ac:dyDescent="0.25">
      <c r="A1493" s="198">
        <v>1493</v>
      </c>
      <c r="B1493" s="197">
        <v>0.10600557731106</v>
      </c>
      <c r="C1493" s="199"/>
      <c r="D1493" s="201" t="s">
        <v>243</v>
      </c>
      <c r="E1493" s="199"/>
      <c r="F1493" s="68">
        <v>1493</v>
      </c>
      <c r="G1493" s="68">
        <v>19</v>
      </c>
    </row>
    <row r="1494" spans="1:7" x14ac:dyDescent="0.25">
      <c r="A1494" s="198">
        <v>1494</v>
      </c>
      <c r="B1494" s="197">
        <v>0.115708402557874</v>
      </c>
      <c r="C1494" s="199"/>
      <c r="D1494" s="201" t="s">
        <v>243</v>
      </c>
      <c r="E1494" s="199"/>
      <c r="F1494" s="68">
        <v>1494</v>
      </c>
      <c r="G1494" s="68">
        <v>11</v>
      </c>
    </row>
    <row r="1495" spans="1:7" x14ac:dyDescent="0.25">
      <c r="A1495" s="198">
        <v>1495</v>
      </c>
      <c r="B1495" s="197">
        <v>0.115708383987289</v>
      </c>
      <c r="C1495" s="199"/>
      <c r="D1495" s="201" t="s">
        <v>243</v>
      </c>
      <c r="E1495" s="199"/>
      <c r="F1495" s="68">
        <v>1495</v>
      </c>
      <c r="G1495" s="68">
        <v>4</v>
      </c>
    </row>
    <row r="1496" spans="1:7" x14ac:dyDescent="0.25">
      <c r="A1496" s="198">
        <v>1496</v>
      </c>
      <c r="B1496" s="197">
        <v>0.115708328275587</v>
      </c>
      <c r="C1496" s="199"/>
      <c r="D1496" s="201" t="s">
        <v>243</v>
      </c>
      <c r="E1496" s="199"/>
      <c r="F1496" s="68">
        <v>1496</v>
      </c>
      <c r="G1496" s="68">
        <v>12</v>
      </c>
    </row>
    <row r="1497" spans="1:7" x14ac:dyDescent="0.25">
      <c r="A1497" s="198">
        <v>1497</v>
      </c>
      <c r="B1497" s="197">
        <v>0.115708305062402</v>
      </c>
      <c r="C1497" s="199"/>
      <c r="D1497" s="201" t="s">
        <v>243</v>
      </c>
      <c r="E1497" s="199"/>
      <c r="F1497" s="68">
        <v>1497</v>
      </c>
      <c r="G1497" s="68">
        <v>5</v>
      </c>
    </row>
    <row r="1498" spans="1:7" x14ac:dyDescent="0.25">
      <c r="A1498" s="198">
        <v>1498</v>
      </c>
      <c r="B1498" s="197">
        <v>9.0691565284226894E-2</v>
      </c>
      <c r="C1498" s="199"/>
      <c r="D1498" s="201" t="s">
        <v>243</v>
      </c>
      <c r="E1498" s="199"/>
      <c r="F1498" s="68">
        <v>1498</v>
      </c>
      <c r="G1498" s="68">
        <v>11</v>
      </c>
    </row>
    <row r="1499" spans="1:7" x14ac:dyDescent="0.25">
      <c r="A1499" s="198">
        <v>1499</v>
      </c>
      <c r="B1499" s="197">
        <v>9.0691548485207593E-2</v>
      </c>
      <c r="C1499" s="199"/>
      <c r="D1499" s="201" t="s">
        <v>243</v>
      </c>
      <c r="E1499" s="199"/>
      <c r="F1499" s="68">
        <v>1499</v>
      </c>
      <c r="G1499" s="68">
        <v>6</v>
      </c>
    </row>
    <row r="1500" spans="1:7" x14ac:dyDescent="0.25">
      <c r="A1500" s="198">
        <v>1500</v>
      </c>
      <c r="B1500" s="197">
        <v>9.1615621555211205E-2</v>
      </c>
      <c r="C1500" s="199"/>
      <c r="D1500" s="201" t="s">
        <v>243</v>
      </c>
      <c r="E1500" s="199"/>
      <c r="F1500" s="68">
        <v>1500</v>
      </c>
      <c r="G1500" s="68">
        <v>4</v>
      </c>
    </row>
    <row r="1501" spans="1:7" x14ac:dyDescent="0.25">
      <c r="A1501" s="198">
        <v>1501</v>
      </c>
      <c r="B1501" s="197">
        <v>9.1615587245390803E-2</v>
      </c>
      <c r="C1501" s="199"/>
      <c r="D1501" s="201" t="s">
        <v>243</v>
      </c>
      <c r="E1501" s="199"/>
      <c r="F1501" s="68">
        <v>1501</v>
      </c>
      <c r="G1501" s="68">
        <v>12</v>
      </c>
    </row>
    <row r="1502" spans="1:7" x14ac:dyDescent="0.25">
      <c r="A1502" s="198">
        <v>1502</v>
      </c>
      <c r="B1502" s="197">
        <v>9.1615578667941705E-2</v>
      </c>
      <c r="C1502" s="199"/>
      <c r="D1502" s="201" t="s">
        <v>243</v>
      </c>
      <c r="E1502" s="199"/>
      <c r="F1502" s="68">
        <v>1502</v>
      </c>
      <c r="G1502" s="68">
        <v>3</v>
      </c>
    </row>
    <row r="1503" spans="1:7" x14ac:dyDescent="0.25">
      <c r="A1503" s="198">
        <v>1503</v>
      </c>
      <c r="B1503" s="197">
        <v>9.1615530062442302E-2</v>
      </c>
      <c r="C1503" s="199"/>
      <c r="D1503" s="201" t="s">
        <v>243</v>
      </c>
      <c r="E1503" s="199"/>
      <c r="F1503" s="68">
        <v>1503</v>
      </c>
      <c r="G1503" s="68">
        <v>17</v>
      </c>
    </row>
    <row r="1504" spans="1:7" x14ac:dyDescent="0.25">
      <c r="A1504" s="198">
        <v>1504</v>
      </c>
      <c r="B1504" s="197">
        <v>0.100856343807782</v>
      </c>
      <c r="C1504" s="199"/>
      <c r="D1504" s="201" t="s">
        <v>243</v>
      </c>
      <c r="E1504" s="199"/>
      <c r="F1504" s="68">
        <v>1504</v>
      </c>
      <c r="G1504" s="68">
        <v>6</v>
      </c>
    </row>
    <row r="1505" spans="1:7" x14ac:dyDescent="0.25">
      <c r="A1505" s="198">
        <v>1505</v>
      </c>
      <c r="B1505" s="197">
        <v>0.10085631240772901</v>
      </c>
      <c r="C1505" s="199"/>
      <c r="D1505" s="201" t="s">
        <v>243</v>
      </c>
      <c r="E1505" s="199"/>
      <c r="F1505" s="68">
        <v>1505</v>
      </c>
      <c r="G1505" s="68">
        <v>9</v>
      </c>
    </row>
    <row r="1506" spans="1:7" x14ac:dyDescent="0.25">
      <c r="A1506" s="198">
        <v>1506</v>
      </c>
      <c r="B1506" s="197">
        <v>0.100856256585485</v>
      </c>
      <c r="C1506" s="199"/>
      <c r="D1506" s="201" t="s">
        <v>243</v>
      </c>
      <c r="E1506" s="199"/>
      <c r="F1506" s="68">
        <v>1506</v>
      </c>
      <c r="G1506" s="68">
        <v>16</v>
      </c>
    </row>
    <row r="1507" spans="1:7" x14ac:dyDescent="0.25">
      <c r="A1507" s="198">
        <v>1507</v>
      </c>
      <c r="B1507" s="197">
        <v>0.129598083627644</v>
      </c>
      <c r="C1507" s="199"/>
      <c r="D1507" s="201" t="s">
        <v>243</v>
      </c>
      <c r="E1507" s="199"/>
      <c r="F1507" s="68">
        <v>1507</v>
      </c>
      <c r="G1507" s="68">
        <v>4</v>
      </c>
    </row>
    <row r="1508" spans="1:7" x14ac:dyDescent="0.25">
      <c r="A1508" s="198">
        <v>1508</v>
      </c>
      <c r="B1508" s="197">
        <v>0.148079636398844</v>
      </c>
      <c r="C1508" s="199"/>
      <c r="D1508" s="201" t="s">
        <v>243</v>
      </c>
      <c r="E1508" s="199"/>
      <c r="F1508" s="68">
        <v>1508</v>
      </c>
      <c r="G1508" s="68">
        <v>12</v>
      </c>
    </row>
    <row r="1509" spans="1:7" x14ac:dyDescent="0.25">
      <c r="A1509" s="198">
        <v>1509</v>
      </c>
      <c r="B1509" s="197">
        <v>0.14807951963771299</v>
      </c>
      <c r="C1509" s="199"/>
      <c r="D1509" s="201" t="s">
        <v>243</v>
      </c>
      <c r="E1509" s="199"/>
      <c r="F1509" s="68">
        <v>1509</v>
      </c>
      <c r="G1509" s="68">
        <v>15</v>
      </c>
    </row>
    <row r="1510" spans="1:7" x14ac:dyDescent="0.25">
      <c r="A1510" s="198">
        <v>1510</v>
      </c>
      <c r="B1510" s="197">
        <v>0.14807948071739799</v>
      </c>
      <c r="C1510" s="199"/>
      <c r="D1510" s="201" t="s">
        <v>243</v>
      </c>
      <c r="E1510" s="199"/>
      <c r="F1510" s="68">
        <v>1510</v>
      </c>
      <c r="G1510" s="68">
        <v>5</v>
      </c>
    </row>
    <row r="1511" spans="1:7" x14ac:dyDescent="0.25">
      <c r="A1511" s="198">
        <v>1511</v>
      </c>
      <c r="B1511" s="197">
        <v>0.14807937174067701</v>
      </c>
      <c r="C1511" s="199"/>
      <c r="D1511" s="201" t="s">
        <v>243</v>
      </c>
      <c r="E1511" s="199"/>
      <c r="F1511" s="68">
        <v>1511</v>
      </c>
      <c r="G1511" s="68">
        <v>14</v>
      </c>
    </row>
    <row r="1512" spans="1:7" x14ac:dyDescent="0.25">
      <c r="A1512" s="198">
        <v>1512</v>
      </c>
      <c r="B1512" s="197">
        <v>0.15547198645826499</v>
      </c>
      <c r="C1512" s="199"/>
      <c r="D1512" s="201" t="s">
        <v>243</v>
      </c>
      <c r="E1512" s="199"/>
      <c r="F1512" s="68">
        <v>1512</v>
      </c>
      <c r="G1512" s="68">
        <v>3</v>
      </c>
    </row>
    <row r="1513" spans="1:7" x14ac:dyDescent="0.25">
      <c r="A1513" s="198">
        <v>1513</v>
      </c>
      <c r="B1513" s="197">
        <v>0.167946923212761</v>
      </c>
      <c r="C1513" s="199"/>
      <c r="D1513" s="201" t="s">
        <v>243</v>
      </c>
      <c r="E1513" s="199"/>
      <c r="F1513" s="68">
        <v>1513</v>
      </c>
      <c r="G1513" s="68">
        <v>14</v>
      </c>
    </row>
    <row r="1514" spans="1:7" x14ac:dyDescent="0.25">
      <c r="A1514" s="198">
        <v>1514</v>
      </c>
      <c r="B1514" s="197">
        <v>0.167946872436227</v>
      </c>
      <c r="C1514" s="199"/>
      <c r="D1514" s="201" t="s">
        <v>243</v>
      </c>
      <c r="E1514" s="199"/>
      <c r="F1514" s="68">
        <v>1514</v>
      </c>
      <c r="G1514" s="68">
        <v>5</v>
      </c>
    </row>
    <row r="1515" spans="1:7" x14ac:dyDescent="0.25">
      <c r="A1515" s="198">
        <v>1515</v>
      </c>
      <c r="B1515" s="197">
        <v>0.17302924125340799</v>
      </c>
      <c r="C1515" s="199"/>
      <c r="D1515" s="201" t="s">
        <v>243</v>
      </c>
      <c r="E1515" s="199"/>
      <c r="F1515" s="68">
        <v>1515</v>
      </c>
      <c r="G1515" s="68">
        <v>6</v>
      </c>
    </row>
    <row r="1516" spans="1:7" x14ac:dyDescent="0.25">
      <c r="A1516" s="198">
        <v>1516</v>
      </c>
      <c r="B1516" s="197">
        <v>0.18966241778141099</v>
      </c>
      <c r="C1516" s="199"/>
      <c r="D1516" s="201" t="s">
        <v>243</v>
      </c>
      <c r="E1516" s="199"/>
      <c r="F1516" s="68">
        <v>1516</v>
      </c>
      <c r="G1516" s="68">
        <v>18</v>
      </c>
    </row>
    <row r="1517" spans="1:7" x14ac:dyDescent="0.25">
      <c r="A1517" s="198">
        <v>1517</v>
      </c>
      <c r="B1517" s="197">
        <v>9.62578795067386E-2</v>
      </c>
      <c r="C1517" s="199"/>
      <c r="D1517" s="201" t="s">
        <v>243</v>
      </c>
      <c r="E1517" s="199"/>
      <c r="F1517" s="68">
        <v>1517</v>
      </c>
      <c r="G1517" s="68">
        <v>10</v>
      </c>
    </row>
    <row r="1518" spans="1:7" x14ac:dyDescent="0.25">
      <c r="A1518" s="198">
        <v>1518</v>
      </c>
      <c r="B1518" s="197">
        <v>0.10453752458441599</v>
      </c>
      <c r="C1518" s="199"/>
      <c r="D1518" s="201" t="s">
        <v>243</v>
      </c>
      <c r="E1518" s="199"/>
      <c r="F1518" s="68">
        <v>1518</v>
      </c>
      <c r="G1518" s="68">
        <v>21</v>
      </c>
    </row>
    <row r="1519" spans="1:7" x14ac:dyDescent="0.25">
      <c r="A1519" s="198">
        <v>1519</v>
      </c>
      <c r="B1519" s="197">
        <v>0.104537445657616</v>
      </c>
      <c r="C1519" s="199"/>
      <c r="D1519" s="201" t="s">
        <v>243</v>
      </c>
      <c r="E1519" s="199"/>
      <c r="F1519" s="68">
        <v>1519</v>
      </c>
      <c r="G1519" s="68">
        <v>21</v>
      </c>
    </row>
    <row r="1520" spans="1:7" x14ac:dyDescent="0.25">
      <c r="A1520" s="198">
        <v>1520</v>
      </c>
      <c r="B1520" s="197">
        <v>0.10453738928143901</v>
      </c>
      <c r="C1520" s="199"/>
      <c r="D1520" s="201" t="s">
        <v>243</v>
      </c>
      <c r="E1520" s="199"/>
      <c r="F1520" s="68">
        <v>1520</v>
      </c>
      <c r="G1520" s="68">
        <v>15</v>
      </c>
    </row>
    <row r="1521" spans="1:7" x14ac:dyDescent="0.25">
      <c r="A1521" s="198">
        <v>1521</v>
      </c>
      <c r="B1521" s="197">
        <v>0.104537359214182</v>
      </c>
      <c r="C1521" s="199"/>
      <c r="D1521" s="201" t="s">
        <v>243</v>
      </c>
      <c r="E1521" s="199"/>
      <c r="F1521" s="68">
        <v>1521</v>
      </c>
      <c r="G1521" s="68">
        <v>8</v>
      </c>
    </row>
    <row r="1522" spans="1:7" x14ac:dyDescent="0.25">
      <c r="A1522" s="198">
        <v>1522</v>
      </c>
      <c r="B1522" s="197">
        <v>0.10453734042215999</v>
      </c>
      <c r="C1522" s="199"/>
      <c r="D1522" s="201" t="s">
        <v>243</v>
      </c>
      <c r="E1522" s="199"/>
      <c r="F1522" s="68">
        <v>1522</v>
      </c>
      <c r="G1522" s="68">
        <v>5</v>
      </c>
    </row>
    <row r="1523" spans="1:7" x14ac:dyDescent="0.25">
      <c r="A1523" s="198">
        <v>1523</v>
      </c>
      <c r="B1523" s="197">
        <v>0.110543779300561</v>
      </c>
      <c r="C1523" s="199"/>
      <c r="D1523" s="201" t="s">
        <v>243</v>
      </c>
      <c r="E1523" s="199"/>
      <c r="F1523" s="68">
        <v>1523</v>
      </c>
      <c r="G1523" s="68">
        <v>10</v>
      </c>
    </row>
    <row r="1524" spans="1:7" x14ac:dyDescent="0.25">
      <c r="A1524" s="198">
        <v>1524</v>
      </c>
      <c r="B1524" s="197">
        <v>1.96481842929234E-2</v>
      </c>
      <c r="C1524" s="199"/>
      <c r="D1524" s="201" t="s">
        <v>243</v>
      </c>
      <c r="E1524" s="199"/>
      <c r="F1524" s="68">
        <v>1524</v>
      </c>
      <c r="G1524" s="68">
        <v>15</v>
      </c>
    </row>
    <row r="1525" spans="1:7" x14ac:dyDescent="0.25">
      <c r="A1525" s="198">
        <v>1525</v>
      </c>
      <c r="B1525" s="197">
        <v>1.9648181306287701E-2</v>
      </c>
      <c r="C1525" s="199"/>
      <c r="D1525" s="201" t="s">
        <v>243</v>
      </c>
      <c r="E1525" s="199"/>
      <c r="F1525" s="68">
        <v>1525</v>
      </c>
      <c r="G1525" s="68">
        <v>24</v>
      </c>
    </row>
    <row r="1526" spans="1:7" x14ac:dyDescent="0.25">
      <c r="A1526" s="198">
        <v>1526</v>
      </c>
      <c r="B1526" s="197">
        <v>1.96481803107427E-2</v>
      </c>
      <c r="C1526" s="199"/>
      <c r="D1526" s="201" t="s">
        <v>243</v>
      </c>
      <c r="E1526" s="199"/>
      <c r="F1526" s="68">
        <v>1526</v>
      </c>
      <c r="G1526" s="68">
        <v>8</v>
      </c>
    </row>
    <row r="1527" spans="1:7" x14ac:dyDescent="0.25">
      <c r="A1527" s="198">
        <v>1527</v>
      </c>
      <c r="B1527" s="197">
        <v>1.96481786929825E-2</v>
      </c>
      <c r="C1527" s="199"/>
      <c r="D1527" s="201" t="s">
        <v>243</v>
      </c>
      <c r="E1527" s="199"/>
      <c r="F1527" s="68">
        <v>1527</v>
      </c>
      <c r="G1527" s="68">
        <v>13</v>
      </c>
    </row>
    <row r="1528" spans="1:7" x14ac:dyDescent="0.25">
      <c r="A1528" s="198">
        <v>1528</v>
      </c>
      <c r="B1528" s="197">
        <v>2.4638170726446099E-2</v>
      </c>
      <c r="C1528" s="199"/>
      <c r="D1528" s="201" t="s">
        <v>243</v>
      </c>
      <c r="E1528" s="199"/>
      <c r="F1528" s="68">
        <v>1528</v>
      </c>
      <c r="G1528" s="68">
        <v>5</v>
      </c>
    </row>
    <row r="1529" spans="1:7" x14ac:dyDescent="0.25">
      <c r="A1529" s="198">
        <v>1529</v>
      </c>
      <c r="B1529" s="197">
        <v>3.0182602452403898E-2</v>
      </c>
      <c r="C1529" s="199"/>
      <c r="D1529" s="201" t="s">
        <v>243</v>
      </c>
      <c r="E1529" s="199"/>
      <c r="F1529" s="68">
        <v>1529</v>
      </c>
      <c r="G1529" s="68">
        <v>16</v>
      </c>
    </row>
    <row r="1530" spans="1:7" x14ac:dyDescent="0.25">
      <c r="A1530" s="198">
        <v>1530</v>
      </c>
      <c r="B1530" s="197">
        <v>3.01826006758328E-2</v>
      </c>
      <c r="C1530" s="199"/>
      <c r="D1530" s="201" t="s">
        <v>243</v>
      </c>
      <c r="E1530" s="199"/>
      <c r="F1530" s="68">
        <v>1530</v>
      </c>
      <c r="G1530" s="68">
        <v>6</v>
      </c>
    </row>
    <row r="1531" spans="1:7" x14ac:dyDescent="0.25">
      <c r="A1531" s="198">
        <v>1531</v>
      </c>
      <c r="B1531" s="197">
        <v>3.0182596234406101E-2</v>
      </c>
      <c r="C1531" s="199"/>
      <c r="D1531" s="201" t="s">
        <v>243</v>
      </c>
      <c r="E1531" s="199"/>
      <c r="F1531" s="68">
        <v>1531</v>
      </c>
      <c r="G1531" s="68">
        <v>15</v>
      </c>
    </row>
    <row r="1532" spans="1:7" x14ac:dyDescent="0.25">
      <c r="A1532" s="198">
        <v>1532</v>
      </c>
      <c r="B1532" s="197">
        <v>3.6189060047252301E-2</v>
      </c>
      <c r="C1532" s="199"/>
      <c r="D1532" s="201" t="s">
        <v>243</v>
      </c>
      <c r="E1532" s="199"/>
      <c r="F1532" s="68">
        <v>1532</v>
      </c>
      <c r="G1532" s="68">
        <v>16</v>
      </c>
    </row>
    <row r="1533" spans="1:7" x14ac:dyDescent="0.25">
      <c r="A1533" s="198">
        <v>1533</v>
      </c>
      <c r="B1533" s="197">
        <v>6.8113277557824398E-2</v>
      </c>
      <c r="C1533" s="199"/>
      <c r="D1533" s="201" t="s">
        <v>243</v>
      </c>
      <c r="E1533" s="199"/>
      <c r="F1533" s="68">
        <v>1533</v>
      </c>
      <c r="G1533" s="68">
        <v>9</v>
      </c>
    </row>
    <row r="1534" spans="1:7" x14ac:dyDescent="0.25">
      <c r="A1534" s="198">
        <v>1534</v>
      </c>
      <c r="B1534" s="197">
        <v>7.08854717834662E-2</v>
      </c>
      <c r="C1534" s="199"/>
      <c r="D1534" s="201" t="s">
        <v>243</v>
      </c>
      <c r="E1534" s="199"/>
      <c r="F1534" s="68">
        <v>1534</v>
      </c>
      <c r="G1534" s="68">
        <v>13</v>
      </c>
    </row>
    <row r="1535" spans="1:7" x14ac:dyDescent="0.25">
      <c r="A1535" s="198">
        <v>1535</v>
      </c>
      <c r="B1535" s="197">
        <v>7.7785195342735494E-2</v>
      </c>
      <c r="C1535" s="199"/>
      <c r="D1535" s="201" t="s">
        <v>243</v>
      </c>
      <c r="E1535" s="199"/>
      <c r="F1535" s="68">
        <v>1535</v>
      </c>
      <c r="G1535" s="68">
        <v>6</v>
      </c>
    </row>
    <row r="1536" spans="1:7" x14ac:dyDescent="0.25">
      <c r="A1536" s="198">
        <v>1536</v>
      </c>
      <c r="B1536" s="197">
        <v>7.7785172905218997E-2</v>
      </c>
      <c r="C1536" s="199"/>
      <c r="D1536" s="201" t="s">
        <v>243</v>
      </c>
      <c r="E1536" s="199"/>
      <c r="F1536" s="68">
        <v>1536</v>
      </c>
      <c r="G1536" s="68">
        <v>11</v>
      </c>
    </row>
    <row r="1537" spans="1:7" x14ac:dyDescent="0.25">
      <c r="A1537" s="198">
        <v>1537</v>
      </c>
      <c r="B1537" s="197">
        <v>7.7785138229095205E-2</v>
      </c>
      <c r="C1537" s="199"/>
      <c r="D1537" s="201" t="s">
        <v>243</v>
      </c>
      <c r="E1537" s="199"/>
      <c r="F1537" s="68">
        <v>1537</v>
      </c>
      <c r="G1537" s="68">
        <v>17</v>
      </c>
    </row>
    <row r="1538" spans="1:7" x14ac:dyDescent="0.25">
      <c r="A1538" s="198">
        <v>1538</v>
      </c>
      <c r="B1538" s="197">
        <v>0.14054055794637099</v>
      </c>
      <c r="C1538" s="199"/>
      <c r="D1538" s="201" t="s">
        <v>243</v>
      </c>
      <c r="E1538" s="199"/>
      <c r="F1538" s="68">
        <v>1538</v>
      </c>
      <c r="G1538" s="68">
        <v>12</v>
      </c>
    </row>
    <row r="1539" spans="1:7" x14ac:dyDescent="0.25">
      <c r="A1539" s="198">
        <v>1539</v>
      </c>
      <c r="B1539" s="197">
        <v>0.118164756644245</v>
      </c>
      <c r="C1539" s="199"/>
      <c r="D1539" s="201" t="s">
        <v>243</v>
      </c>
      <c r="E1539" s="199"/>
      <c r="F1539" s="68">
        <v>1539</v>
      </c>
      <c r="G1539" s="68">
        <v>10</v>
      </c>
    </row>
    <row r="1540" spans="1:7" x14ac:dyDescent="0.25">
      <c r="A1540" s="198">
        <v>1540</v>
      </c>
      <c r="B1540" s="197">
        <v>0.118164679034441</v>
      </c>
      <c r="C1540" s="199"/>
      <c r="D1540" s="201" t="s">
        <v>243</v>
      </c>
      <c r="E1540" s="199"/>
      <c r="F1540" s="68">
        <v>1540</v>
      </c>
      <c r="G1540" s="68">
        <v>16</v>
      </c>
    </row>
    <row r="1541" spans="1:7" x14ac:dyDescent="0.25">
      <c r="A1541" s="198">
        <v>1541</v>
      </c>
      <c r="B1541" s="197">
        <v>0.11816451411411499</v>
      </c>
      <c r="C1541" s="199"/>
      <c r="D1541" s="201" t="s">
        <v>243</v>
      </c>
      <c r="E1541" s="199"/>
      <c r="F1541" s="68">
        <v>1541</v>
      </c>
      <c r="G1541" s="68">
        <v>34</v>
      </c>
    </row>
    <row r="1542" spans="1:7" x14ac:dyDescent="0.25">
      <c r="A1542" s="198">
        <v>1542</v>
      </c>
      <c r="B1542" s="197">
        <v>0.121398791191051</v>
      </c>
      <c r="C1542" s="199"/>
      <c r="D1542" s="201" t="s">
        <v>243</v>
      </c>
      <c r="E1542" s="199"/>
      <c r="F1542" s="68">
        <v>1542</v>
      </c>
      <c r="G1542" s="68">
        <v>10</v>
      </c>
    </row>
    <row r="1543" spans="1:7" x14ac:dyDescent="0.25">
      <c r="A1543" s="198">
        <v>1543</v>
      </c>
      <c r="B1543" s="197">
        <v>6.1596235273854702E-2</v>
      </c>
      <c r="C1543" s="199"/>
      <c r="D1543" s="201" t="s">
        <v>243</v>
      </c>
      <c r="E1543" s="199"/>
      <c r="F1543" s="68">
        <v>1543</v>
      </c>
      <c r="G1543" s="68">
        <v>20</v>
      </c>
    </row>
    <row r="1544" spans="1:7" x14ac:dyDescent="0.25">
      <c r="A1544" s="198">
        <v>1544</v>
      </c>
      <c r="B1544" s="197">
        <v>8.4855562500342499E-2</v>
      </c>
      <c r="C1544" s="199"/>
      <c r="D1544" s="201" t="s">
        <v>243</v>
      </c>
      <c r="E1544" s="199"/>
      <c r="F1544" s="68">
        <v>1544</v>
      </c>
      <c r="G1544" s="68">
        <v>11</v>
      </c>
    </row>
    <row r="1545" spans="1:7" x14ac:dyDescent="0.25">
      <c r="A1545" s="198">
        <v>1545</v>
      </c>
      <c r="B1545" s="197">
        <v>9.9178904777958904E-2</v>
      </c>
      <c r="C1545" s="199"/>
      <c r="D1545" s="201" t="s">
        <v>243</v>
      </c>
      <c r="E1545" s="199"/>
      <c r="F1545" s="68">
        <v>1545</v>
      </c>
      <c r="G1545" s="68">
        <v>24</v>
      </c>
    </row>
    <row r="1546" spans="1:7" x14ac:dyDescent="0.25">
      <c r="A1546" s="198">
        <v>1546</v>
      </c>
      <c r="B1546" s="197">
        <v>0.1107299710438</v>
      </c>
      <c r="C1546" s="199"/>
      <c r="D1546" s="201" t="s">
        <v>243</v>
      </c>
      <c r="E1546" s="199"/>
      <c r="F1546" s="68">
        <v>1546</v>
      </c>
      <c r="G1546" s="68">
        <v>17</v>
      </c>
    </row>
    <row r="1547" spans="1:7" x14ac:dyDescent="0.25">
      <c r="A1547" s="198">
        <v>1547</v>
      </c>
      <c r="B1547" s="197">
        <v>0.11072990326400001</v>
      </c>
      <c r="C1547" s="199"/>
      <c r="D1547" s="201" t="s">
        <v>243</v>
      </c>
      <c r="E1547" s="199"/>
      <c r="F1547" s="68">
        <v>1547</v>
      </c>
      <c r="G1547" s="68">
        <v>16</v>
      </c>
    </row>
    <row r="1548" spans="1:7" x14ac:dyDescent="0.25">
      <c r="A1548" s="198">
        <v>1548</v>
      </c>
      <c r="B1548" s="197">
        <v>0.11072980583075601</v>
      </c>
      <c r="C1548" s="199"/>
      <c r="D1548" s="201" t="s">
        <v>243</v>
      </c>
      <c r="E1548" s="199"/>
      <c r="F1548" s="68">
        <v>1548</v>
      </c>
      <c r="G1548" s="68">
        <v>23</v>
      </c>
    </row>
    <row r="1549" spans="1:7" x14ac:dyDescent="0.25">
      <c r="A1549" s="198">
        <v>1549</v>
      </c>
      <c r="B1549" s="197">
        <v>0.114610898054848</v>
      </c>
      <c r="C1549" s="199"/>
      <c r="D1549" s="201" t="s">
        <v>243</v>
      </c>
      <c r="E1549" s="199"/>
      <c r="F1549" s="68">
        <v>1549</v>
      </c>
      <c r="G1549" s="68">
        <v>18</v>
      </c>
    </row>
    <row r="1550" spans="1:7" x14ac:dyDescent="0.25">
      <c r="A1550" s="198">
        <v>1550</v>
      </c>
      <c r="B1550" s="197">
        <v>0.12246553466055</v>
      </c>
      <c r="C1550" s="199"/>
      <c r="D1550" s="201" t="s">
        <v>243</v>
      </c>
      <c r="E1550" s="199"/>
      <c r="F1550" s="68">
        <v>1550</v>
      </c>
      <c r="G1550" s="68">
        <v>22</v>
      </c>
    </row>
    <row r="1551" spans="1:7" x14ac:dyDescent="0.25">
      <c r="A1551" s="198">
        <v>1551</v>
      </c>
      <c r="B1551" s="197">
        <v>0.12591535628940601</v>
      </c>
      <c r="C1551" s="199"/>
      <c r="D1551" s="201" t="s">
        <v>243</v>
      </c>
      <c r="E1551" s="199"/>
      <c r="F1551" s="68">
        <v>1551</v>
      </c>
      <c r="G1551" s="68">
        <v>19</v>
      </c>
    </row>
    <row r="1552" spans="1:7" x14ac:dyDescent="0.25">
      <c r="A1552" s="198">
        <v>1552</v>
      </c>
      <c r="B1552" s="197">
        <v>5.0462933992023097E-2</v>
      </c>
      <c r="C1552" s="199"/>
      <c r="D1552" s="201" t="s">
        <v>243</v>
      </c>
      <c r="E1552" s="199"/>
      <c r="F1552" s="68">
        <v>1552</v>
      </c>
      <c r="G1552" s="68">
        <v>16</v>
      </c>
    </row>
    <row r="1553" spans="1:7" x14ac:dyDescent="0.25">
      <c r="A1553" s="198">
        <v>1553</v>
      </c>
      <c r="B1553" s="197">
        <v>0.119158008508569</v>
      </c>
      <c r="C1553" s="199"/>
      <c r="D1553" s="201" t="s">
        <v>243</v>
      </c>
      <c r="E1553" s="199"/>
      <c r="F1553" s="68">
        <v>1553</v>
      </c>
      <c r="G1553" s="68">
        <v>18</v>
      </c>
    </row>
    <row r="1554" spans="1:7" x14ac:dyDescent="0.25">
      <c r="A1554" s="198">
        <v>1554</v>
      </c>
      <c r="B1554" s="197">
        <v>0.11915790978788</v>
      </c>
      <c r="C1554" s="199"/>
      <c r="D1554" s="201" t="s">
        <v>243</v>
      </c>
      <c r="E1554" s="199"/>
      <c r="F1554" s="68">
        <v>1554</v>
      </c>
      <c r="G1554" s="68">
        <v>20</v>
      </c>
    </row>
    <row r="1555" spans="1:7" x14ac:dyDescent="0.25">
      <c r="A1555" s="198">
        <v>1555</v>
      </c>
      <c r="B1555" s="197">
        <v>0.12562642134354399</v>
      </c>
      <c r="C1555" s="199"/>
      <c r="D1555" s="201" t="s">
        <v>243</v>
      </c>
      <c r="E1555" s="199"/>
      <c r="F1555" s="68">
        <v>1555</v>
      </c>
      <c r="G1555" s="68">
        <v>15</v>
      </c>
    </row>
    <row r="1556" spans="1:7" x14ac:dyDescent="0.25">
      <c r="A1556" s="198">
        <v>1556</v>
      </c>
      <c r="B1556" s="197">
        <v>0.12174511020065799</v>
      </c>
      <c r="C1556" s="199"/>
      <c r="D1556" s="201" t="s">
        <v>243</v>
      </c>
      <c r="E1556" s="199"/>
      <c r="F1556" s="68">
        <v>1556</v>
      </c>
      <c r="G1556" s="68">
        <v>32</v>
      </c>
    </row>
    <row r="1557" spans="1:7" x14ac:dyDescent="0.25">
      <c r="A1557" s="198">
        <v>1557</v>
      </c>
      <c r="B1557" s="197">
        <v>0.13653029787666501</v>
      </c>
      <c r="C1557" s="199"/>
      <c r="D1557" s="201" t="s">
        <v>243</v>
      </c>
      <c r="E1557" s="199"/>
      <c r="F1557" s="68">
        <v>1557</v>
      </c>
      <c r="G1557" s="68">
        <v>18</v>
      </c>
    </row>
    <row r="1558" spans="1:7" x14ac:dyDescent="0.25">
      <c r="A1558" s="198">
        <v>1558</v>
      </c>
      <c r="B1558" s="197">
        <v>0.13653017318946201</v>
      </c>
      <c r="C1558" s="199"/>
      <c r="D1558" s="201" t="s">
        <v>243</v>
      </c>
      <c r="E1558" s="199"/>
      <c r="F1558" s="68">
        <v>1558</v>
      </c>
      <c r="G1558" s="68">
        <v>19</v>
      </c>
    </row>
    <row r="1559" spans="1:7" x14ac:dyDescent="0.25">
      <c r="A1559" s="198">
        <v>1559</v>
      </c>
      <c r="B1559" s="197">
        <v>0.136530009127873</v>
      </c>
      <c r="C1559" s="199"/>
      <c r="D1559" s="201" t="s">
        <v>243</v>
      </c>
      <c r="E1559" s="199"/>
      <c r="F1559" s="68">
        <v>1559</v>
      </c>
      <c r="G1559" s="68">
        <v>25</v>
      </c>
    </row>
    <row r="1560" spans="1:7" x14ac:dyDescent="0.25">
      <c r="A1560" s="198">
        <v>1560</v>
      </c>
      <c r="B1560" s="197">
        <v>4.8403174835476598E-2</v>
      </c>
      <c r="C1560" s="199"/>
      <c r="D1560" s="201" t="s">
        <v>243</v>
      </c>
      <c r="E1560" s="199"/>
      <c r="F1560" s="68">
        <v>1560</v>
      </c>
      <c r="G1560" s="68">
        <v>15</v>
      </c>
    </row>
    <row r="1561" spans="1:7" x14ac:dyDescent="0.25">
      <c r="A1561" s="198">
        <v>1561</v>
      </c>
      <c r="B1561" s="197">
        <v>7.7425344157547496E-2</v>
      </c>
      <c r="C1561" s="199"/>
      <c r="D1561" s="201" t="s">
        <v>243</v>
      </c>
      <c r="E1561" s="199"/>
      <c r="F1561" s="68">
        <v>1561</v>
      </c>
      <c r="G1561" s="68">
        <v>23</v>
      </c>
    </row>
    <row r="1562" spans="1:7" x14ac:dyDescent="0.25">
      <c r="A1562" s="198">
        <v>1562</v>
      </c>
      <c r="B1562" s="197">
        <v>8.4817928694241596E-2</v>
      </c>
      <c r="C1562" s="199"/>
      <c r="D1562" s="201" t="s">
        <v>243</v>
      </c>
      <c r="E1562" s="199"/>
      <c r="F1562" s="68">
        <v>1562</v>
      </c>
      <c r="G1562" s="68">
        <v>15</v>
      </c>
    </row>
    <row r="1563" spans="1:7" x14ac:dyDescent="0.25">
      <c r="A1563" s="198">
        <v>1563</v>
      </c>
      <c r="B1563" s="197">
        <v>8.4817875054734995E-2</v>
      </c>
      <c r="C1563" s="199"/>
      <c r="D1563" s="201" t="s">
        <v>243</v>
      </c>
      <c r="E1563" s="199"/>
      <c r="F1563" s="68">
        <v>1563</v>
      </c>
      <c r="G1563" s="68">
        <v>22</v>
      </c>
    </row>
    <row r="1564" spans="1:7" x14ac:dyDescent="0.25">
      <c r="A1564" s="198">
        <v>1564</v>
      </c>
      <c r="B1564" s="197">
        <v>5.7607572995698603E-2</v>
      </c>
      <c r="C1564" s="199"/>
      <c r="D1564" s="201" t="s">
        <v>243</v>
      </c>
      <c r="E1564" s="199"/>
      <c r="F1564" s="68">
        <v>1564</v>
      </c>
      <c r="G1564" s="68">
        <v>24</v>
      </c>
    </row>
    <row r="1565" spans="1:7" x14ac:dyDescent="0.25">
      <c r="A1565" s="198">
        <v>1565</v>
      </c>
      <c r="B1565" s="197">
        <v>5.7607563079725303E-2</v>
      </c>
      <c r="C1565" s="199"/>
      <c r="D1565" s="201" t="s">
        <v>243</v>
      </c>
      <c r="E1565" s="199"/>
      <c r="F1565" s="68">
        <v>1565</v>
      </c>
      <c r="G1565" s="68">
        <v>9</v>
      </c>
    </row>
    <row r="1566" spans="1:7" x14ac:dyDescent="0.25">
      <c r="A1566" s="198">
        <v>1566</v>
      </c>
      <c r="B1566" s="197">
        <v>5.7607534433608797E-2</v>
      </c>
      <c r="C1566" s="199"/>
      <c r="D1566" s="201" t="s">
        <v>243</v>
      </c>
      <c r="E1566" s="199"/>
      <c r="F1566" s="68">
        <v>1566</v>
      </c>
      <c r="G1566" s="68">
        <v>26</v>
      </c>
    </row>
    <row r="1567" spans="1:7" x14ac:dyDescent="0.25">
      <c r="A1567" s="198">
        <v>1567</v>
      </c>
      <c r="B1567" s="197">
        <v>5.7607502482221601E-2</v>
      </c>
      <c r="C1567" s="199"/>
      <c r="D1567" s="201" t="s">
        <v>243</v>
      </c>
      <c r="E1567" s="199"/>
      <c r="F1567" s="68">
        <v>1567</v>
      </c>
      <c r="G1567" s="68">
        <v>29</v>
      </c>
    </row>
    <row r="1568" spans="1:7" x14ac:dyDescent="0.25">
      <c r="A1568" s="198">
        <v>1568</v>
      </c>
      <c r="B1568" s="197">
        <v>5.7607483752122698E-2</v>
      </c>
      <c r="C1568" s="199"/>
      <c r="D1568" s="201" t="s">
        <v>243</v>
      </c>
      <c r="E1568" s="199"/>
      <c r="F1568" s="68">
        <v>1568</v>
      </c>
      <c r="G1568" s="68">
        <v>17</v>
      </c>
    </row>
    <row r="1569" spans="1:7" x14ac:dyDescent="0.25">
      <c r="A1569" s="198">
        <v>1569</v>
      </c>
      <c r="B1569" s="197">
        <v>6.5887177792569293E-2</v>
      </c>
      <c r="C1569" s="199"/>
      <c r="D1569" s="201" t="s">
        <v>243</v>
      </c>
      <c r="E1569" s="199"/>
      <c r="F1569" s="68">
        <v>1569</v>
      </c>
      <c r="G1569" s="68">
        <v>10</v>
      </c>
    </row>
    <row r="1570" spans="1:7" x14ac:dyDescent="0.25">
      <c r="A1570" s="198">
        <v>1570</v>
      </c>
      <c r="B1570" s="197">
        <v>6.58871661896165E-2</v>
      </c>
      <c r="C1570" s="199"/>
      <c r="D1570" s="201" t="s">
        <v>243</v>
      </c>
      <c r="E1570" s="199"/>
      <c r="F1570" s="68">
        <v>1570</v>
      </c>
      <c r="G1570" s="68">
        <v>8</v>
      </c>
    </row>
    <row r="1571" spans="1:7" x14ac:dyDescent="0.25">
      <c r="A1571" s="198">
        <v>1571</v>
      </c>
      <c r="B1571" s="197">
        <v>6.5887158937773999E-2</v>
      </c>
      <c r="C1571" s="199"/>
      <c r="D1571" s="201" t="s">
        <v>243</v>
      </c>
      <c r="E1571" s="199"/>
      <c r="F1571" s="68">
        <v>1571</v>
      </c>
      <c r="G1571" s="68">
        <v>5</v>
      </c>
    </row>
    <row r="1572" spans="1:7" x14ac:dyDescent="0.25">
      <c r="A1572" s="198">
        <v>1572</v>
      </c>
      <c r="B1572" s="197">
        <v>6.5887132831161002E-2</v>
      </c>
      <c r="C1572" s="199"/>
      <c r="D1572" s="201" t="s">
        <v>243</v>
      </c>
      <c r="E1572" s="199"/>
      <c r="F1572" s="68">
        <v>1572</v>
      </c>
      <c r="G1572" s="68">
        <v>18</v>
      </c>
    </row>
    <row r="1573" spans="1:7" x14ac:dyDescent="0.25">
      <c r="A1573" s="198">
        <v>1573</v>
      </c>
      <c r="B1573" s="197">
        <v>6.5887113976404205E-2</v>
      </c>
      <c r="C1573" s="199"/>
      <c r="D1573" s="201" t="s">
        <v>243</v>
      </c>
      <c r="E1573" s="199"/>
      <c r="F1573" s="68">
        <v>1573</v>
      </c>
      <c r="G1573" s="68">
        <v>13</v>
      </c>
    </row>
    <row r="1574" spans="1:7" x14ac:dyDescent="0.25">
      <c r="A1574" s="198">
        <v>1574</v>
      </c>
      <c r="B1574" s="197">
        <v>6.5887100923120501E-2</v>
      </c>
      <c r="C1574" s="199"/>
      <c r="D1574" s="201" t="s">
        <v>243</v>
      </c>
      <c r="E1574" s="199"/>
      <c r="F1574" s="68">
        <v>1574</v>
      </c>
      <c r="G1574" s="68">
        <v>9</v>
      </c>
    </row>
    <row r="1575" spans="1:7" x14ac:dyDescent="0.25">
      <c r="A1575" s="198">
        <v>1575</v>
      </c>
      <c r="B1575" s="197">
        <v>6.5887082068391098E-2</v>
      </c>
      <c r="C1575" s="199"/>
      <c r="D1575" s="201" t="s">
        <v>243</v>
      </c>
      <c r="E1575" s="199"/>
      <c r="F1575" s="68">
        <v>1575</v>
      </c>
      <c r="G1575" s="68">
        <v>13</v>
      </c>
    </row>
    <row r="1576" spans="1:7" x14ac:dyDescent="0.25">
      <c r="A1576" s="198">
        <v>1576</v>
      </c>
      <c r="B1576" s="197">
        <v>6.5887054511507906E-2</v>
      </c>
      <c r="C1576" s="199"/>
      <c r="D1576" s="201" t="s">
        <v>243</v>
      </c>
      <c r="E1576" s="199"/>
      <c r="F1576" s="68">
        <v>1576</v>
      </c>
      <c r="G1576" s="68">
        <v>19</v>
      </c>
    </row>
    <row r="1577" spans="1:7" x14ac:dyDescent="0.25">
      <c r="A1577" s="198">
        <v>1577</v>
      </c>
      <c r="B1577" s="197">
        <v>9.3290927517730299E-2</v>
      </c>
      <c r="C1577" s="199"/>
      <c r="D1577" s="201" t="s">
        <v>243</v>
      </c>
      <c r="E1577" s="199"/>
      <c r="F1577" s="68">
        <v>1577</v>
      </c>
      <c r="G1577" s="68">
        <v>21</v>
      </c>
    </row>
    <row r="1578" spans="1:7" x14ac:dyDescent="0.25">
      <c r="A1578" s="198">
        <v>1578</v>
      </c>
      <c r="B1578" s="197">
        <v>8.15646216350919E-2</v>
      </c>
      <c r="C1578" s="199"/>
      <c r="D1578" s="201" t="s">
        <v>243</v>
      </c>
      <c r="E1578" s="199"/>
      <c r="F1578" s="68">
        <v>1578</v>
      </c>
      <c r="G1578" s="68">
        <v>44</v>
      </c>
    </row>
    <row r="1579" spans="1:7" x14ac:dyDescent="0.25">
      <c r="A1579" s="198">
        <v>1579</v>
      </c>
      <c r="B1579" s="197">
        <v>8.1564594644743194E-2</v>
      </c>
      <c r="C1579" s="199"/>
      <c r="D1579" s="201" t="s">
        <v>243</v>
      </c>
      <c r="E1579" s="199"/>
      <c r="F1579" s="68">
        <v>1579</v>
      </c>
      <c r="G1579" s="68">
        <v>12</v>
      </c>
    </row>
    <row r="1580" spans="1:7" x14ac:dyDescent="0.25">
      <c r="A1580" s="198">
        <v>1580</v>
      </c>
      <c r="B1580" s="197">
        <v>8.8056334858441193E-2</v>
      </c>
      <c r="C1580" s="199"/>
      <c r="D1580" s="201" t="s">
        <v>243</v>
      </c>
      <c r="E1580" s="199"/>
      <c r="F1580" s="68">
        <v>1580</v>
      </c>
      <c r="G1580" s="68">
        <v>18</v>
      </c>
    </row>
    <row r="1581" spans="1:7" x14ac:dyDescent="0.25">
      <c r="A1581" s="198">
        <v>1581</v>
      </c>
      <c r="B1581" s="197">
        <v>8.8056316418630806E-2</v>
      </c>
      <c r="C1581" s="199"/>
      <c r="D1581" s="201" t="s">
        <v>243</v>
      </c>
      <c r="E1581" s="199"/>
      <c r="F1581" s="68">
        <v>1581</v>
      </c>
      <c r="G1581" s="68">
        <v>7</v>
      </c>
    </row>
    <row r="1582" spans="1:7" x14ac:dyDescent="0.25">
      <c r="A1582" s="198">
        <v>1582</v>
      </c>
      <c r="B1582" s="197">
        <v>0.105305474171852</v>
      </c>
      <c r="C1582" s="199"/>
      <c r="D1582" s="201" t="s">
        <v>243</v>
      </c>
      <c r="E1582" s="199"/>
      <c r="F1582" s="68">
        <v>1582</v>
      </c>
      <c r="G1582" s="68">
        <v>38</v>
      </c>
    </row>
    <row r="1583" spans="1:7" x14ac:dyDescent="0.25">
      <c r="A1583" s="198">
        <v>1583</v>
      </c>
      <c r="B1583" s="197">
        <v>-0.22925798822729701</v>
      </c>
      <c r="C1583" s="199"/>
      <c r="D1583" s="201" t="s">
        <v>243</v>
      </c>
      <c r="E1583" s="199"/>
      <c r="F1583" s="68">
        <v>1583</v>
      </c>
      <c r="G1583" s="68">
        <v>12</v>
      </c>
    </row>
    <row r="1584" spans="1:7" x14ac:dyDescent="0.25">
      <c r="A1584" s="198">
        <v>1584</v>
      </c>
      <c r="B1584" s="197">
        <v>-7.0997413268983206E-2</v>
      </c>
      <c r="C1584" s="199"/>
      <c r="D1584" s="201" t="s">
        <v>243</v>
      </c>
      <c r="E1584" s="199"/>
      <c r="F1584" s="68">
        <v>1584</v>
      </c>
      <c r="G1584" s="68">
        <v>15</v>
      </c>
    </row>
    <row r="1585" spans="1:7" x14ac:dyDescent="0.25">
      <c r="A1585" s="198">
        <v>1585</v>
      </c>
      <c r="B1585" s="197">
        <v>-7.0997433556966E-2</v>
      </c>
      <c r="C1585" s="199"/>
      <c r="D1585" s="201" t="s">
        <v>243</v>
      </c>
      <c r="E1585" s="199"/>
      <c r="F1585" s="68">
        <v>1585</v>
      </c>
      <c r="G1585" s="68">
        <v>12</v>
      </c>
    </row>
    <row r="1586" spans="1:7" x14ac:dyDescent="0.25">
      <c r="A1586" s="198">
        <v>1586</v>
      </c>
      <c r="B1586" s="197">
        <v>-6.1756777675298899E-2</v>
      </c>
      <c r="C1586" s="199"/>
      <c r="D1586" s="201" t="s">
        <v>243</v>
      </c>
      <c r="E1586" s="199"/>
      <c r="F1586" s="68">
        <v>1586</v>
      </c>
      <c r="G1586" s="68">
        <v>23</v>
      </c>
    </row>
    <row r="1587" spans="1:7" x14ac:dyDescent="0.25">
      <c r="A1587" s="198">
        <v>1587</v>
      </c>
      <c r="B1587" s="197">
        <v>-3.1412132322439799E-2</v>
      </c>
      <c r="C1587" s="199"/>
      <c r="D1587" s="201" t="s">
        <v>243</v>
      </c>
      <c r="E1587" s="199"/>
      <c r="F1587" s="68">
        <v>1587</v>
      </c>
      <c r="G1587" s="68">
        <v>29</v>
      </c>
    </row>
    <row r="1588" spans="1:7" x14ac:dyDescent="0.25">
      <c r="A1588" s="198">
        <v>1588</v>
      </c>
      <c r="B1588" s="197">
        <v>-3.1412139705698797E-2</v>
      </c>
      <c r="C1588" s="199"/>
      <c r="D1588" s="201" t="s">
        <v>243</v>
      </c>
      <c r="E1588" s="199"/>
      <c r="F1588" s="68">
        <v>1588</v>
      </c>
      <c r="G1588" s="68">
        <v>23</v>
      </c>
    </row>
    <row r="1589" spans="1:7" x14ac:dyDescent="0.25">
      <c r="A1589" s="198">
        <v>1589</v>
      </c>
      <c r="B1589" s="197">
        <v>8.4031419496714096E-2</v>
      </c>
      <c r="C1589" s="199"/>
      <c r="D1589" s="201" t="s">
        <v>243</v>
      </c>
      <c r="E1589" s="199"/>
      <c r="F1589" s="68">
        <v>1589</v>
      </c>
      <c r="G1589" s="68">
        <v>13</v>
      </c>
    </row>
    <row r="1590" spans="1:7" x14ac:dyDescent="0.25">
      <c r="A1590" s="198">
        <v>1590</v>
      </c>
      <c r="B1590" s="197">
        <v>-9.34261493065296E-3</v>
      </c>
      <c r="C1590" s="199"/>
      <c r="D1590" s="201" t="s">
        <v>243</v>
      </c>
      <c r="E1590" s="199"/>
      <c r="F1590" s="68">
        <v>1590</v>
      </c>
      <c r="G1590" s="68">
        <v>12</v>
      </c>
    </row>
    <row r="1591" spans="1:7" x14ac:dyDescent="0.25">
      <c r="A1591" s="198">
        <v>1591</v>
      </c>
      <c r="B1591" s="197">
        <v>-9.3426150980737005E-3</v>
      </c>
      <c r="C1591" s="199"/>
      <c r="D1591" s="201" t="s">
        <v>243</v>
      </c>
      <c r="E1591" s="199"/>
      <c r="F1591" s="68">
        <v>1591</v>
      </c>
      <c r="G1591" s="68">
        <v>6</v>
      </c>
    </row>
    <row r="1592" spans="1:7" x14ac:dyDescent="0.25">
      <c r="A1592" s="198">
        <v>1592</v>
      </c>
      <c r="B1592" s="197">
        <v>-9.3426152654944392E-3</v>
      </c>
      <c r="C1592" s="199"/>
      <c r="D1592" s="201" t="s">
        <v>243</v>
      </c>
      <c r="E1592" s="199"/>
      <c r="F1592" s="68">
        <v>1592</v>
      </c>
      <c r="G1592" s="68">
        <v>6</v>
      </c>
    </row>
    <row r="1593" spans="1:7" x14ac:dyDescent="0.25">
      <c r="A1593" s="198">
        <v>1593</v>
      </c>
      <c r="B1593" s="197">
        <v>-9.3426154608186405E-3</v>
      </c>
      <c r="C1593" s="199"/>
      <c r="D1593" s="201" t="s">
        <v>243</v>
      </c>
      <c r="E1593" s="199"/>
      <c r="F1593" s="68">
        <v>1593</v>
      </c>
      <c r="G1593" s="68">
        <v>7</v>
      </c>
    </row>
    <row r="1594" spans="1:7" x14ac:dyDescent="0.25">
      <c r="A1594" s="198">
        <v>1594</v>
      </c>
      <c r="B1594" s="197">
        <v>-9.3426157677567092E-3</v>
      </c>
      <c r="C1594" s="199"/>
      <c r="D1594" s="201" t="s">
        <v>243</v>
      </c>
      <c r="E1594" s="199"/>
      <c r="F1594" s="68">
        <v>1594</v>
      </c>
      <c r="G1594" s="68">
        <v>11</v>
      </c>
    </row>
    <row r="1595" spans="1:7" x14ac:dyDescent="0.25">
      <c r="A1595" s="198">
        <v>1595</v>
      </c>
      <c r="B1595" s="197">
        <v>-4.2601815690330403E-3</v>
      </c>
      <c r="C1595" s="199"/>
      <c r="D1595" s="201" t="s">
        <v>243</v>
      </c>
      <c r="E1595" s="199"/>
      <c r="F1595" s="68">
        <v>1595</v>
      </c>
      <c r="G1595" s="68">
        <v>6</v>
      </c>
    </row>
    <row r="1596" spans="1:7" x14ac:dyDescent="0.25">
      <c r="A1596" s="198">
        <v>1596</v>
      </c>
      <c r="B1596" s="197">
        <v>4.0565290314275903E-3</v>
      </c>
      <c r="C1596" s="199"/>
      <c r="D1596" s="201" t="s">
        <v>243</v>
      </c>
      <c r="E1596" s="199"/>
      <c r="F1596" s="68">
        <v>1596</v>
      </c>
      <c r="G1596" s="68">
        <v>6</v>
      </c>
    </row>
    <row r="1597" spans="1:7" x14ac:dyDescent="0.25">
      <c r="A1597" s="198">
        <v>1597</v>
      </c>
      <c r="B1597" s="197">
        <v>4.0565289999922698E-3</v>
      </c>
      <c r="C1597" s="199"/>
      <c r="D1597" s="201" t="s">
        <v>243</v>
      </c>
      <c r="E1597" s="199"/>
      <c r="F1597" s="68">
        <v>1597</v>
      </c>
      <c r="G1597" s="68">
        <v>6</v>
      </c>
    </row>
    <row r="1598" spans="1:7" x14ac:dyDescent="0.25">
      <c r="A1598" s="198">
        <v>1598</v>
      </c>
      <c r="B1598" s="197">
        <v>-1.2923820851564001E-2</v>
      </c>
      <c r="C1598" s="199"/>
      <c r="D1598" s="201" t="s">
        <v>243</v>
      </c>
      <c r="E1598" s="199"/>
      <c r="F1598" s="68">
        <v>1598</v>
      </c>
      <c r="G1598" s="68">
        <v>7</v>
      </c>
    </row>
    <row r="1599" spans="1:7" x14ac:dyDescent="0.25">
      <c r="A1599" s="198">
        <v>1599</v>
      </c>
      <c r="B1599" s="197">
        <v>-1.2923821226508401E-2</v>
      </c>
      <c r="C1599" s="199"/>
      <c r="D1599" s="201" t="s">
        <v>243</v>
      </c>
      <c r="E1599" s="199"/>
      <c r="F1599" s="68">
        <v>1599</v>
      </c>
      <c r="G1599" s="68">
        <v>7</v>
      </c>
    </row>
    <row r="1600" spans="1:7" x14ac:dyDescent="0.25">
      <c r="A1600" s="198">
        <v>1600</v>
      </c>
      <c r="B1600" s="197">
        <v>-1.29238216014527E-2</v>
      </c>
      <c r="C1600" s="199"/>
      <c r="D1600" s="201" t="s">
        <v>243</v>
      </c>
      <c r="E1600" s="199"/>
      <c r="F1600" s="68">
        <v>1600</v>
      </c>
      <c r="G1600" s="68">
        <v>7</v>
      </c>
    </row>
    <row r="1601" spans="1:7" x14ac:dyDescent="0.25">
      <c r="A1601" s="198">
        <v>1601</v>
      </c>
      <c r="B1601" s="197">
        <v>-1.2923821976397101E-2</v>
      </c>
      <c r="C1601" s="199"/>
      <c r="D1601" s="201" t="s">
        <v>243</v>
      </c>
      <c r="E1601" s="199"/>
      <c r="F1601" s="68">
        <v>1601</v>
      </c>
      <c r="G1601" s="68">
        <v>7</v>
      </c>
    </row>
    <row r="1602" spans="1:7" x14ac:dyDescent="0.25">
      <c r="A1602" s="198">
        <v>1602</v>
      </c>
      <c r="B1602" s="197">
        <v>-5.5058312454894299E-4</v>
      </c>
      <c r="C1602" s="199"/>
      <c r="D1602" s="201" t="s">
        <v>243</v>
      </c>
      <c r="E1602" s="199"/>
      <c r="F1602" s="68">
        <v>1602</v>
      </c>
      <c r="G1602" s="68">
        <v>8</v>
      </c>
    </row>
    <row r="1603" spans="1:7" x14ac:dyDescent="0.25">
      <c r="A1603" s="198">
        <v>1603</v>
      </c>
      <c r="B1603" s="197">
        <v>-5.5058312657228704E-4</v>
      </c>
      <c r="C1603" s="199"/>
      <c r="D1603" s="201" t="s">
        <v>243</v>
      </c>
      <c r="E1603" s="199"/>
      <c r="F1603" s="68">
        <v>1603</v>
      </c>
      <c r="G1603" s="68">
        <v>21</v>
      </c>
    </row>
    <row r="1604" spans="1:7" x14ac:dyDescent="0.25">
      <c r="A1604" s="198">
        <v>1604</v>
      </c>
      <c r="B1604" s="197">
        <v>0</v>
      </c>
      <c r="C1604" s="199"/>
      <c r="D1604" s="199" t="s">
        <v>244</v>
      </c>
      <c r="E1604" s="199"/>
      <c r="F1604" s="68">
        <v>1604</v>
      </c>
      <c r="G1604" s="68">
        <v>12</v>
      </c>
    </row>
    <row r="1605" spans="1:7" x14ac:dyDescent="0.25">
      <c r="A1605" s="198">
        <v>1605</v>
      </c>
      <c r="B1605" s="197">
        <v>1.06269052562413E-2</v>
      </c>
      <c r="C1605" s="199"/>
      <c r="D1605" s="201" t="s">
        <v>243</v>
      </c>
      <c r="E1605" s="199"/>
      <c r="F1605" s="68">
        <v>1605</v>
      </c>
      <c r="G1605" s="68">
        <v>10</v>
      </c>
    </row>
    <row r="1606" spans="1:7" x14ac:dyDescent="0.25">
      <c r="A1606" s="198">
        <v>1606</v>
      </c>
      <c r="B1606" s="197">
        <v>4.69046883472947E-2</v>
      </c>
      <c r="C1606" s="199"/>
      <c r="D1606" s="201" t="s">
        <v>243</v>
      </c>
      <c r="E1606" s="199"/>
      <c r="F1606" s="68">
        <v>1606</v>
      </c>
      <c r="G1606" s="68">
        <v>10</v>
      </c>
    </row>
    <row r="1607" spans="1:7" x14ac:dyDescent="0.25">
      <c r="A1607" s="198">
        <v>1607</v>
      </c>
      <c r="B1607" s="197">
        <v>0</v>
      </c>
      <c r="C1607" s="199"/>
      <c r="D1607" s="199" t="s">
        <v>244</v>
      </c>
      <c r="E1607" s="199"/>
      <c r="F1607" s="68">
        <v>1607</v>
      </c>
      <c r="G1607" s="68">
        <v>10</v>
      </c>
    </row>
    <row r="1608" spans="1:7" x14ac:dyDescent="0.25">
      <c r="A1608" s="198">
        <v>1608</v>
      </c>
      <c r="B1608" s="197">
        <v>0</v>
      </c>
      <c r="C1608" s="199"/>
      <c r="D1608" s="199" t="s">
        <v>244</v>
      </c>
      <c r="E1608" s="199"/>
      <c r="F1608" s="68">
        <v>1608</v>
      </c>
      <c r="G1608" s="68">
        <v>10</v>
      </c>
    </row>
    <row r="1609" spans="1:7" x14ac:dyDescent="0.25">
      <c r="A1609" s="198">
        <v>1609</v>
      </c>
      <c r="B1609" s="197">
        <v>3.7728839556876601E-2</v>
      </c>
      <c r="C1609" s="199"/>
      <c r="D1609" s="201" t="s">
        <v>243</v>
      </c>
      <c r="E1609" s="199"/>
      <c r="F1609" s="68">
        <v>1609</v>
      </c>
      <c r="G1609" s="68">
        <v>10</v>
      </c>
    </row>
    <row r="1610" spans="1:7" x14ac:dyDescent="0.25">
      <c r="A1610" s="198">
        <v>1610</v>
      </c>
      <c r="B1610" s="197">
        <v>4.2811257483011997E-2</v>
      </c>
      <c r="C1610" s="199"/>
      <c r="D1610" s="201" t="s">
        <v>243</v>
      </c>
      <c r="E1610" s="199"/>
      <c r="F1610" s="68">
        <v>1610</v>
      </c>
      <c r="G1610" s="68">
        <v>11</v>
      </c>
    </row>
    <row r="1611" spans="1:7" x14ac:dyDescent="0.25">
      <c r="A1611" s="198">
        <v>1611</v>
      </c>
      <c r="B1611" s="197">
        <v>-4.6322360420011699E-2</v>
      </c>
      <c r="C1611" s="199"/>
      <c r="D1611" s="201" t="s">
        <v>243</v>
      </c>
      <c r="E1611" s="199"/>
      <c r="F1611" s="68">
        <v>1611</v>
      </c>
      <c r="G1611" s="68">
        <v>13</v>
      </c>
    </row>
    <row r="1612" spans="1:7" x14ac:dyDescent="0.25">
      <c r="A1612" s="198">
        <v>1612</v>
      </c>
      <c r="B1612" s="197">
        <v>-1.03697090305201E-2</v>
      </c>
      <c r="C1612" s="199"/>
      <c r="D1612" s="201" t="s">
        <v>243</v>
      </c>
      <c r="E1612" s="199"/>
      <c r="F1612" s="68">
        <v>1612</v>
      </c>
      <c r="G1612" s="68">
        <v>33</v>
      </c>
    </row>
    <row r="1613" spans="1:7" x14ac:dyDescent="0.25">
      <c r="A1613" s="198">
        <v>1613</v>
      </c>
      <c r="B1613" s="197">
        <v>-4.8252624334649396E-3</v>
      </c>
      <c r="C1613" s="199"/>
      <c r="D1613" s="201" t="s">
        <v>243</v>
      </c>
      <c r="E1613" s="199"/>
      <c r="F1613" s="68">
        <v>1613</v>
      </c>
      <c r="G1613" s="68">
        <v>11</v>
      </c>
    </row>
    <row r="1614" spans="1:7" x14ac:dyDescent="0.25">
      <c r="A1614" s="198">
        <v>1614</v>
      </c>
      <c r="B1614" s="197">
        <v>-4.8252625076266398E-3</v>
      </c>
      <c r="C1614" s="199"/>
      <c r="D1614" s="201" t="s">
        <v>243</v>
      </c>
      <c r="E1614" s="199"/>
      <c r="F1614" s="68">
        <v>1614</v>
      </c>
      <c r="G1614" s="68">
        <v>10</v>
      </c>
    </row>
    <row r="1615" spans="1:7" x14ac:dyDescent="0.25">
      <c r="A1615" s="198">
        <v>1615</v>
      </c>
      <c r="B1615" s="197">
        <v>-4.82526261145303E-3</v>
      </c>
      <c r="C1615" s="199"/>
      <c r="D1615" s="201" t="s">
        <v>243</v>
      </c>
      <c r="E1615" s="199"/>
      <c r="F1615" s="68">
        <v>1615</v>
      </c>
      <c r="G1615" s="68">
        <v>14</v>
      </c>
    </row>
    <row r="1616" spans="1:7" x14ac:dyDescent="0.25">
      <c r="A1616" s="198">
        <v>1616</v>
      </c>
      <c r="B1616" s="197">
        <v>4.7566531205222799E-2</v>
      </c>
      <c r="C1616" s="199"/>
      <c r="D1616" s="201" t="s">
        <v>243</v>
      </c>
      <c r="E1616" s="199"/>
      <c r="F1616" s="68">
        <v>1616</v>
      </c>
      <c r="G1616" s="68">
        <v>76</v>
      </c>
    </row>
    <row r="1617" spans="1:7" x14ac:dyDescent="0.25">
      <c r="A1617" s="198">
        <v>1617</v>
      </c>
      <c r="B1617" s="197">
        <v>5.5292140603792797E-2</v>
      </c>
      <c r="C1617" s="199"/>
      <c r="D1617" s="201" t="s">
        <v>243</v>
      </c>
      <c r="E1617" s="199"/>
      <c r="F1617" s="68">
        <v>1617</v>
      </c>
      <c r="G1617" s="68">
        <v>16</v>
      </c>
    </row>
    <row r="1618" spans="1:7" x14ac:dyDescent="0.25">
      <c r="A1618" s="198">
        <v>1618</v>
      </c>
      <c r="B1618" s="197">
        <v>5.5292129458767499E-2</v>
      </c>
      <c r="C1618" s="199"/>
      <c r="D1618" s="201" t="s">
        <v>243</v>
      </c>
      <c r="E1618" s="199"/>
      <c r="F1618" s="68">
        <v>1618</v>
      </c>
      <c r="G1618" s="68">
        <v>11</v>
      </c>
    </row>
    <row r="1619" spans="1:7" x14ac:dyDescent="0.25">
      <c r="A1619" s="198">
        <v>1619</v>
      </c>
      <c r="B1619" s="197">
        <v>5.5292123379665603E-2</v>
      </c>
      <c r="C1619" s="199"/>
      <c r="D1619" s="201" t="s">
        <v>243</v>
      </c>
      <c r="E1619" s="199"/>
      <c r="F1619" s="68">
        <v>1619</v>
      </c>
      <c r="G1619" s="68">
        <v>6</v>
      </c>
    </row>
    <row r="1620" spans="1:7" x14ac:dyDescent="0.25">
      <c r="A1620" s="198">
        <v>1620</v>
      </c>
      <c r="B1620" s="197">
        <v>5.5292105142371997E-2</v>
      </c>
      <c r="C1620" s="199"/>
      <c r="D1620" s="201" t="s">
        <v>243</v>
      </c>
      <c r="E1620" s="199"/>
      <c r="F1620" s="68">
        <v>1620</v>
      </c>
      <c r="G1620" s="68">
        <v>18</v>
      </c>
    </row>
    <row r="1621" spans="1:7" x14ac:dyDescent="0.25">
      <c r="A1621" s="198">
        <v>1621</v>
      </c>
      <c r="B1621" s="197">
        <v>6.5918899374798404E-2</v>
      </c>
      <c r="C1621" s="199"/>
      <c r="D1621" s="201" t="s">
        <v>243</v>
      </c>
      <c r="E1621" s="199"/>
      <c r="F1621" s="68">
        <v>1621</v>
      </c>
      <c r="G1621" s="68">
        <v>21</v>
      </c>
    </row>
    <row r="1622" spans="1:7" x14ac:dyDescent="0.25">
      <c r="A1622" s="198">
        <v>1622</v>
      </c>
      <c r="B1622" s="197">
        <v>6.5918871790676598E-2</v>
      </c>
      <c r="C1622" s="199"/>
      <c r="D1622" s="201" t="s">
        <v>243</v>
      </c>
      <c r="E1622" s="199"/>
      <c r="F1622" s="68">
        <v>1622</v>
      </c>
      <c r="G1622" s="68">
        <v>19</v>
      </c>
    </row>
    <row r="1623" spans="1:7" x14ac:dyDescent="0.25">
      <c r="A1623" s="198">
        <v>1623</v>
      </c>
      <c r="B1623" s="197">
        <v>1.8352280356670799E-2</v>
      </c>
      <c r="C1623" s="199"/>
      <c r="D1623" s="201" t="s">
        <v>243</v>
      </c>
      <c r="E1623" s="199"/>
      <c r="F1623" s="68">
        <v>1623</v>
      </c>
      <c r="G1623" s="68">
        <v>33</v>
      </c>
    </row>
    <row r="1624" spans="1:7" x14ac:dyDescent="0.25">
      <c r="A1624" s="198">
        <v>1624</v>
      </c>
      <c r="B1624" s="197">
        <v>1.8352276018354801E-2</v>
      </c>
      <c r="C1624" s="199"/>
      <c r="D1624" s="201" t="s">
        <v>243</v>
      </c>
      <c r="E1624" s="199"/>
      <c r="F1624" s="68">
        <v>1624</v>
      </c>
      <c r="G1624" s="68">
        <v>40</v>
      </c>
    </row>
    <row r="1625" spans="1:7" x14ac:dyDescent="0.25">
      <c r="A1625" s="198">
        <v>1625</v>
      </c>
      <c r="B1625" s="197">
        <v>-2.1103988084398499E-2</v>
      </c>
      <c r="C1625" s="199"/>
      <c r="D1625" s="201" t="s">
        <v>243</v>
      </c>
      <c r="E1625" s="199"/>
      <c r="F1625" s="68">
        <v>1625</v>
      </c>
      <c r="G1625" s="68">
        <v>26</v>
      </c>
    </row>
    <row r="1626" spans="1:7" x14ac:dyDescent="0.25">
      <c r="A1626" s="198">
        <v>1626</v>
      </c>
      <c r="B1626" s="197">
        <v>-1.5097538286005E-2</v>
      </c>
      <c r="C1626" s="199"/>
      <c r="D1626" s="201" t="s">
        <v>243</v>
      </c>
      <c r="E1626" s="199"/>
      <c r="F1626" s="68">
        <v>1626</v>
      </c>
      <c r="G1626" s="68">
        <v>22</v>
      </c>
    </row>
    <row r="1627" spans="1:7" x14ac:dyDescent="0.25">
      <c r="A1627" s="198">
        <v>1627</v>
      </c>
      <c r="B1627" s="197">
        <v>-1.5097539677282499E-2</v>
      </c>
      <c r="C1627" s="199"/>
      <c r="D1627" s="201" t="s">
        <v>243</v>
      </c>
      <c r="E1627" s="199"/>
      <c r="F1627" s="68">
        <v>1627</v>
      </c>
      <c r="G1627" s="68">
        <v>19</v>
      </c>
    </row>
    <row r="1628" spans="1:7" x14ac:dyDescent="0.25">
      <c r="A1628" s="198">
        <v>1628</v>
      </c>
      <c r="B1628" s="197">
        <v>-1.5097539970183101E-2</v>
      </c>
      <c r="C1628" s="199"/>
      <c r="D1628" s="201" t="s">
        <v>243</v>
      </c>
      <c r="E1628" s="199"/>
      <c r="F1628" s="68">
        <v>1628</v>
      </c>
      <c r="G1628" s="68">
        <v>4</v>
      </c>
    </row>
    <row r="1629" spans="1:7" x14ac:dyDescent="0.25">
      <c r="A1629" s="198">
        <v>1629</v>
      </c>
      <c r="B1629" s="197">
        <v>-1.50975403363088E-2</v>
      </c>
      <c r="C1629" s="199"/>
      <c r="D1629" s="201" t="s">
        <v>243</v>
      </c>
      <c r="E1629" s="199"/>
      <c r="F1629" s="68">
        <v>1629</v>
      </c>
      <c r="G1629" s="68">
        <v>5</v>
      </c>
    </row>
    <row r="1630" spans="1:7" x14ac:dyDescent="0.25">
      <c r="A1630" s="198">
        <v>1630</v>
      </c>
      <c r="B1630" s="197">
        <v>-1.5097541727586801E-2</v>
      </c>
      <c r="C1630" s="199"/>
      <c r="D1630" s="201" t="s">
        <v>243</v>
      </c>
      <c r="E1630" s="199"/>
      <c r="F1630" s="68">
        <v>1630</v>
      </c>
      <c r="G1630" s="68">
        <v>19</v>
      </c>
    </row>
    <row r="1631" spans="1:7" x14ac:dyDescent="0.25">
      <c r="A1631" s="198">
        <v>1631</v>
      </c>
      <c r="B1631" s="197">
        <v>-7.7049838824450002E-3</v>
      </c>
      <c r="C1631" s="199"/>
      <c r="D1631" s="201" t="s">
        <v>243</v>
      </c>
      <c r="E1631" s="199"/>
      <c r="F1631" s="68">
        <v>1631</v>
      </c>
      <c r="G1631" s="68">
        <v>11</v>
      </c>
    </row>
    <row r="1632" spans="1:7" x14ac:dyDescent="0.25">
      <c r="A1632" s="198">
        <v>1632</v>
      </c>
      <c r="B1632" s="197">
        <v>-7.7049839772639801E-3</v>
      </c>
      <c r="C1632" s="199"/>
      <c r="D1632" s="201" t="s">
        <v>243</v>
      </c>
      <c r="E1632" s="199"/>
      <c r="F1632" s="68">
        <v>1632</v>
      </c>
      <c r="G1632" s="68">
        <v>5</v>
      </c>
    </row>
    <row r="1633" spans="1:7" x14ac:dyDescent="0.25">
      <c r="A1633" s="198">
        <v>1633</v>
      </c>
      <c r="B1633" s="197">
        <v>2.5279954346274201E-2</v>
      </c>
      <c r="C1633" s="199"/>
      <c r="D1633" s="201" t="s">
        <v>243</v>
      </c>
      <c r="E1633" s="199"/>
      <c r="F1633" s="68">
        <v>1633</v>
      </c>
      <c r="G1633" s="68">
        <v>18</v>
      </c>
    </row>
    <row r="1634" spans="1:7" x14ac:dyDescent="0.25">
      <c r="A1634" s="198">
        <v>1634</v>
      </c>
      <c r="B1634" s="197">
        <v>2.52799508286446E-2</v>
      </c>
      <c r="C1634" s="199"/>
      <c r="D1634" s="201" t="s">
        <v>243</v>
      </c>
      <c r="E1634" s="199"/>
      <c r="F1634" s="68">
        <v>1634</v>
      </c>
      <c r="G1634" s="68">
        <v>17</v>
      </c>
    </row>
    <row r="1635" spans="1:7" x14ac:dyDescent="0.25">
      <c r="A1635" s="198">
        <v>1635</v>
      </c>
      <c r="B1635" s="197">
        <v>2.52799497940479E-2</v>
      </c>
      <c r="C1635" s="199"/>
      <c r="D1635" s="201" t="s">
        <v>243</v>
      </c>
      <c r="E1635" s="199"/>
      <c r="F1635" s="68">
        <v>1635</v>
      </c>
      <c r="G1635" s="68">
        <v>5</v>
      </c>
    </row>
    <row r="1636" spans="1:7" x14ac:dyDescent="0.25">
      <c r="A1636" s="198">
        <v>1636</v>
      </c>
      <c r="B1636" s="197">
        <v>2.5279946483339401E-2</v>
      </c>
      <c r="C1636" s="199"/>
      <c r="D1636" s="201" t="s">
        <v>243</v>
      </c>
      <c r="E1636" s="199"/>
      <c r="F1636" s="68">
        <v>1636</v>
      </c>
      <c r="G1636" s="68">
        <v>16</v>
      </c>
    </row>
    <row r="1637" spans="1:7" x14ac:dyDescent="0.25">
      <c r="A1637" s="198">
        <v>1637</v>
      </c>
      <c r="B1637" s="197">
        <v>5.1399686247207102E-2</v>
      </c>
      <c r="C1637" s="199"/>
      <c r="D1637" s="201" t="s">
        <v>243</v>
      </c>
      <c r="E1637" s="199"/>
      <c r="F1637" s="68">
        <v>1637</v>
      </c>
      <c r="G1637" s="68">
        <v>6</v>
      </c>
    </row>
    <row r="1638" spans="1:7" x14ac:dyDescent="0.25">
      <c r="A1638" s="198">
        <v>1638</v>
      </c>
      <c r="B1638" s="197">
        <v>5.1399669661407202E-2</v>
      </c>
      <c r="C1638" s="199"/>
      <c r="D1638" s="201" t="s">
        <v>243</v>
      </c>
      <c r="E1638" s="199"/>
      <c r="F1638" s="68">
        <v>1638</v>
      </c>
      <c r="G1638" s="68">
        <v>19</v>
      </c>
    </row>
    <row r="1639" spans="1:7" x14ac:dyDescent="0.25">
      <c r="A1639" s="198">
        <v>1639</v>
      </c>
      <c r="B1639" s="197">
        <v>-5.2418941984813602E-2</v>
      </c>
      <c r="C1639" s="199"/>
      <c r="D1639" s="201" t="s">
        <v>243</v>
      </c>
      <c r="E1639" s="199"/>
      <c r="F1639" s="68">
        <v>1639</v>
      </c>
      <c r="G1639" s="68">
        <v>17</v>
      </c>
    </row>
    <row r="1640" spans="1:7" x14ac:dyDescent="0.25">
      <c r="A1640" s="198">
        <v>1640</v>
      </c>
      <c r="B1640" s="197">
        <v>7.1285759727356193E-2</v>
      </c>
      <c r="C1640" s="199"/>
      <c r="D1640" s="201" t="s">
        <v>243</v>
      </c>
      <c r="E1640" s="199"/>
      <c r="F1640" s="68">
        <v>1640</v>
      </c>
      <c r="G1640" s="68">
        <v>35</v>
      </c>
    </row>
    <row r="1641" spans="1:7" x14ac:dyDescent="0.25">
      <c r="A1641" s="198">
        <v>1641</v>
      </c>
      <c r="B1641" s="197">
        <v>7.8216259794565604E-2</v>
      </c>
      <c r="C1641" s="199"/>
      <c r="D1641" s="201" t="s">
        <v>243</v>
      </c>
      <c r="E1641" s="199"/>
      <c r="F1641" s="68">
        <v>1641</v>
      </c>
      <c r="G1641" s="68">
        <v>6</v>
      </c>
    </row>
    <row r="1642" spans="1:7" x14ac:dyDescent="0.25">
      <c r="A1642" s="198">
        <v>1642</v>
      </c>
      <c r="B1642" s="197">
        <v>7.8216249479025002E-2</v>
      </c>
      <c r="C1642" s="199"/>
      <c r="D1642" s="201" t="s">
        <v>243</v>
      </c>
      <c r="E1642" s="199"/>
      <c r="F1642" s="68">
        <v>1642</v>
      </c>
      <c r="G1642" s="68">
        <v>5</v>
      </c>
    </row>
    <row r="1643" spans="1:7" x14ac:dyDescent="0.25">
      <c r="A1643" s="198">
        <v>1643</v>
      </c>
      <c r="B1643" s="197">
        <v>7.8216239163488493E-2</v>
      </c>
      <c r="C1643" s="199"/>
      <c r="D1643" s="201" t="s">
        <v>243</v>
      </c>
      <c r="E1643" s="199"/>
      <c r="F1643" s="68">
        <v>1643</v>
      </c>
      <c r="G1643" s="68">
        <v>5</v>
      </c>
    </row>
    <row r="1644" spans="1:7" x14ac:dyDescent="0.25">
      <c r="A1644" s="198">
        <v>1644</v>
      </c>
      <c r="B1644" s="197">
        <v>8.3298601068090505E-2</v>
      </c>
      <c r="C1644" s="199"/>
      <c r="D1644" s="201" t="s">
        <v>243</v>
      </c>
      <c r="E1644" s="199"/>
      <c r="F1644" s="68">
        <v>1644</v>
      </c>
      <c r="G1644" s="68">
        <v>5</v>
      </c>
    </row>
    <row r="1645" spans="1:7" x14ac:dyDescent="0.25">
      <c r="A1645" s="198">
        <v>1645</v>
      </c>
      <c r="B1645" s="197">
        <v>8.3298589323623495E-2</v>
      </c>
      <c r="C1645" s="199"/>
      <c r="D1645" s="201" t="s">
        <v>243</v>
      </c>
      <c r="E1645" s="199"/>
      <c r="F1645" s="68">
        <v>1645</v>
      </c>
      <c r="G1645" s="68">
        <v>5</v>
      </c>
    </row>
    <row r="1646" spans="1:7" x14ac:dyDescent="0.25">
      <c r="A1646" s="198">
        <v>1646</v>
      </c>
      <c r="B1646" s="197">
        <v>9.0691116729630095E-2</v>
      </c>
      <c r="C1646" s="199"/>
      <c r="D1646" s="201" t="s">
        <v>243</v>
      </c>
      <c r="E1646" s="199"/>
      <c r="F1646" s="68">
        <v>1646</v>
      </c>
      <c r="G1646" s="68">
        <v>5</v>
      </c>
    </row>
    <row r="1647" spans="1:7" x14ac:dyDescent="0.25">
      <c r="A1647" s="198">
        <v>1647</v>
      </c>
      <c r="B1647" s="197">
        <v>0</v>
      </c>
      <c r="C1647" s="199"/>
      <c r="D1647" s="199" t="s">
        <v>244</v>
      </c>
      <c r="E1647" s="199"/>
      <c r="F1647" s="68">
        <v>1647</v>
      </c>
      <c r="G1647" s="68">
        <v>5</v>
      </c>
    </row>
    <row r="1648" spans="1:7" x14ac:dyDescent="0.25">
      <c r="A1648" s="198">
        <v>1648</v>
      </c>
      <c r="B1648" s="197">
        <v>0</v>
      </c>
      <c r="C1648" s="199"/>
      <c r="D1648" s="199" t="s">
        <v>244</v>
      </c>
      <c r="E1648" s="199"/>
      <c r="F1648" s="68">
        <v>1648</v>
      </c>
      <c r="G1648" s="68">
        <v>5</v>
      </c>
    </row>
    <row r="1649" spans="1:7" x14ac:dyDescent="0.25">
      <c r="A1649" s="198">
        <v>1649</v>
      </c>
      <c r="B1649" s="197">
        <v>6.9303181178492499E-3</v>
      </c>
      <c r="C1649" s="199"/>
      <c r="D1649" s="201" t="s">
        <v>243</v>
      </c>
      <c r="E1649" s="199"/>
      <c r="F1649" s="68">
        <v>1649</v>
      </c>
      <c r="G1649" s="68">
        <v>5</v>
      </c>
    </row>
    <row r="1650" spans="1:7" x14ac:dyDescent="0.25">
      <c r="A1650" s="198">
        <v>1650</v>
      </c>
      <c r="B1650" s="197">
        <v>6.9303180258904803E-3</v>
      </c>
      <c r="C1650" s="199"/>
      <c r="D1650" s="201" t="s">
        <v>243</v>
      </c>
      <c r="E1650" s="199"/>
      <c r="F1650" s="68">
        <v>1650</v>
      </c>
      <c r="G1650" s="68">
        <v>6</v>
      </c>
    </row>
    <row r="1651" spans="1:7" x14ac:dyDescent="0.25">
      <c r="A1651" s="198">
        <v>1651</v>
      </c>
      <c r="B1651" s="197">
        <v>0</v>
      </c>
      <c r="C1651" s="199"/>
      <c r="D1651" s="199" t="s">
        <v>244</v>
      </c>
      <c r="E1651" s="199"/>
      <c r="F1651" s="68">
        <v>1651</v>
      </c>
      <c r="G1651" s="68">
        <v>5</v>
      </c>
    </row>
    <row r="1652" spans="1:7" x14ac:dyDescent="0.25">
      <c r="A1652" s="198">
        <v>1652</v>
      </c>
      <c r="B1652" s="197">
        <v>2.3217028526795001E-2</v>
      </c>
      <c r="C1652" s="199"/>
      <c r="D1652" s="201" t="s">
        <v>243</v>
      </c>
      <c r="E1652" s="199"/>
      <c r="F1652" s="68">
        <v>1652</v>
      </c>
      <c r="G1652" s="68">
        <v>5</v>
      </c>
    </row>
    <row r="1653" spans="1:7" x14ac:dyDescent="0.25">
      <c r="A1653" s="198">
        <v>1653</v>
      </c>
      <c r="B1653" s="197">
        <v>2.78372701568812E-2</v>
      </c>
      <c r="C1653" s="199"/>
      <c r="D1653" s="201" t="s">
        <v>243</v>
      </c>
      <c r="E1653" s="199"/>
      <c r="F1653" s="68">
        <v>1653</v>
      </c>
      <c r="G1653" s="68">
        <v>5</v>
      </c>
    </row>
    <row r="1654" spans="1:7" x14ac:dyDescent="0.25">
      <c r="A1654" s="198">
        <v>1654</v>
      </c>
      <c r="B1654" s="197">
        <v>3.8001801689005799E-2</v>
      </c>
      <c r="C1654" s="199"/>
      <c r="D1654" s="201" t="s">
        <v>243</v>
      </c>
      <c r="E1654" s="199"/>
      <c r="F1654" s="68">
        <v>1654</v>
      </c>
      <c r="G1654" s="68">
        <v>5</v>
      </c>
    </row>
    <row r="1655" spans="1:7" x14ac:dyDescent="0.25">
      <c r="A1655" s="198">
        <v>1655</v>
      </c>
      <c r="B1655" s="197">
        <v>5.0476451940237997E-2</v>
      </c>
      <c r="C1655" s="199"/>
      <c r="D1655" s="201" t="s">
        <v>243</v>
      </c>
      <c r="E1655" s="199"/>
      <c r="F1655" s="68">
        <v>1655</v>
      </c>
      <c r="G1655" s="68">
        <v>5</v>
      </c>
    </row>
    <row r="1656" spans="1:7" x14ac:dyDescent="0.25">
      <c r="A1656" s="198">
        <v>1656</v>
      </c>
      <c r="B1656" s="197">
        <v>5.0476440162829497E-2</v>
      </c>
      <c r="C1656" s="199"/>
      <c r="D1656" s="201" t="s">
        <v>243</v>
      </c>
      <c r="E1656" s="199"/>
      <c r="F1656" s="68">
        <v>1656</v>
      </c>
      <c r="G1656" s="68">
        <v>14</v>
      </c>
    </row>
    <row r="1657" spans="1:7" x14ac:dyDescent="0.25">
      <c r="A1657" s="198">
        <v>1657</v>
      </c>
      <c r="B1657" s="197">
        <v>0</v>
      </c>
      <c r="C1657" s="199"/>
      <c r="D1657" s="199" t="s">
        <v>244</v>
      </c>
      <c r="E1657" s="199"/>
      <c r="F1657" s="68">
        <v>1657</v>
      </c>
      <c r="G1657" s="68">
        <v>7</v>
      </c>
    </row>
    <row r="1658" spans="1:7" x14ac:dyDescent="0.25">
      <c r="A1658" s="198">
        <v>1658</v>
      </c>
      <c r="B1658" s="197">
        <v>4.1582395819099198E-3</v>
      </c>
      <c r="C1658" s="199"/>
      <c r="D1658" s="201" t="s">
        <v>243</v>
      </c>
      <c r="E1658" s="199"/>
      <c r="F1658" s="68">
        <v>1658</v>
      </c>
      <c r="G1658" s="68">
        <v>6</v>
      </c>
    </row>
    <row r="1659" spans="1:7" x14ac:dyDescent="0.25">
      <c r="A1659" s="198">
        <v>1659</v>
      </c>
      <c r="B1659" s="197">
        <v>8.9879574652542808E-3</v>
      </c>
      <c r="C1659" s="199"/>
      <c r="D1659" s="201" t="s">
        <v>243</v>
      </c>
      <c r="E1659" s="199"/>
      <c r="F1659" s="68">
        <v>1659</v>
      </c>
      <c r="G1659" s="68">
        <v>15</v>
      </c>
    </row>
    <row r="1660" spans="1:7" x14ac:dyDescent="0.25">
      <c r="A1660" s="198">
        <v>1660</v>
      </c>
      <c r="B1660" s="197">
        <v>0</v>
      </c>
      <c r="C1660" s="199"/>
      <c r="D1660" s="199" t="s">
        <v>244</v>
      </c>
      <c r="E1660" s="199"/>
      <c r="F1660" s="68">
        <v>1660</v>
      </c>
      <c r="G1660" s="68">
        <v>5</v>
      </c>
    </row>
    <row r="1661" spans="1:7" x14ac:dyDescent="0.25">
      <c r="A1661" s="198">
        <v>1661</v>
      </c>
      <c r="B1661" s="197">
        <v>1.1550723943851701E-2</v>
      </c>
      <c r="C1661" s="199"/>
      <c r="D1661" s="201" t="s">
        <v>243</v>
      </c>
      <c r="E1661" s="199"/>
      <c r="F1661" s="68">
        <v>1661</v>
      </c>
      <c r="G1661" s="68">
        <v>5</v>
      </c>
    </row>
    <row r="1662" spans="1:7" x14ac:dyDescent="0.25">
      <c r="A1662" s="198">
        <v>1662</v>
      </c>
      <c r="B1662" s="197">
        <v>1.5431766730565699E-2</v>
      </c>
      <c r="C1662" s="199"/>
      <c r="D1662" s="201" t="s">
        <v>243</v>
      </c>
      <c r="E1662" s="199"/>
      <c r="F1662" s="68">
        <v>1662</v>
      </c>
      <c r="G1662" s="68">
        <v>6</v>
      </c>
    </row>
    <row r="1663" spans="1:7" x14ac:dyDescent="0.25">
      <c r="A1663" s="198">
        <v>1663</v>
      </c>
      <c r="B1663" s="197">
        <v>1.54317663480277E-2</v>
      </c>
      <c r="C1663" s="199"/>
      <c r="D1663" s="201" t="s">
        <v>243</v>
      </c>
      <c r="E1663" s="199"/>
      <c r="F1663" s="68">
        <v>1663</v>
      </c>
      <c r="G1663" s="68">
        <v>5</v>
      </c>
    </row>
    <row r="1664" spans="1:7" x14ac:dyDescent="0.25">
      <c r="A1664" s="198">
        <v>1664</v>
      </c>
      <c r="B1664" s="197">
        <v>1.5431765965489799E-2</v>
      </c>
      <c r="C1664" s="199"/>
      <c r="D1664" s="201" t="s">
        <v>243</v>
      </c>
      <c r="E1664" s="199"/>
      <c r="F1664" s="68">
        <v>1664</v>
      </c>
      <c r="G1664" s="68">
        <v>5</v>
      </c>
    </row>
    <row r="1665" spans="1:7" x14ac:dyDescent="0.25">
      <c r="A1665" s="198">
        <v>1665</v>
      </c>
      <c r="B1665" s="197">
        <v>2.3021360186658998E-2</v>
      </c>
      <c r="C1665" s="199"/>
      <c r="D1665" s="201" t="s">
        <v>243</v>
      </c>
      <c r="E1665" s="199"/>
      <c r="F1665" s="68">
        <v>1665</v>
      </c>
      <c r="G1665" s="68">
        <v>5</v>
      </c>
    </row>
    <row r="1666" spans="1:7" x14ac:dyDescent="0.25">
      <c r="A1666" s="198">
        <v>1666</v>
      </c>
      <c r="B1666" s="197">
        <v>0</v>
      </c>
      <c r="C1666" s="199"/>
      <c r="D1666" s="199" t="s">
        <v>244</v>
      </c>
      <c r="E1666" s="199"/>
      <c r="F1666" s="68">
        <v>1666</v>
      </c>
      <c r="G1666" s="68">
        <v>6</v>
      </c>
    </row>
    <row r="1667" spans="1:7" x14ac:dyDescent="0.25">
      <c r="A1667" s="198">
        <v>1667</v>
      </c>
      <c r="B1667" s="197">
        <v>0</v>
      </c>
      <c r="C1667" s="199"/>
      <c r="D1667" s="199" t="s">
        <v>244</v>
      </c>
      <c r="E1667" s="199"/>
      <c r="F1667" s="68">
        <v>1667</v>
      </c>
      <c r="G1667" s="68">
        <v>4</v>
      </c>
    </row>
    <row r="1668" spans="1:7" x14ac:dyDescent="0.25">
      <c r="A1668" s="198">
        <v>1668</v>
      </c>
      <c r="B1668" s="197">
        <v>9.7026549705545202E-3</v>
      </c>
      <c r="C1668" s="199"/>
      <c r="D1668" s="201" t="s">
        <v>243</v>
      </c>
      <c r="E1668" s="199"/>
      <c r="F1668" s="68">
        <v>1668</v>
      </c>
      <c r="G1668" s="68">
        <v>6</v>
      </c>
    </row>
    <row r="1669" spans="1:7" x14ac:dyDescent="0.25">
      <c r="A1669" s="198">
        <v>1669</v>
      </c>
      <c r="B1669" s="197">
        <v>9.7026548200138604E-3</v>
      </c>
      <c r="C1669" s="199"/>
      <c r="D1669" s="201" t="s">
        <v>243</v>
      </c>
      <c r="E1669" s="199"/>
      <c r="F1669" s="68">
        <v>1669</v>
      </c>
      <c r="G1669" s="68">
        <v>5</v>
      </c>
    </row>
    <row r="1670" spans="1:7" x14ac:dyDescent="0.25">
      <c r="A1670" s="198">
        <v>1670</v>
      </c>
      <c r="B1670" s="197">
        <v>9.7026546694732006E-3</v>
      </c>
      <c r="C1670" s="199"/>
      <c r="D1670" s="201" t="s">
        <v>243</v>
      </c>
      <c r="E1670" s="199"/>
      <c r="F1670" s="68">
        <v>1670</v>
      </c>
      <c r="G1670" s="68">
        <v>5</v>
      </c>
    </row>
    <row r="1671" spans="1:7" x14ac:dyDescent="0.25">
      <c r="A1671" s="198">
        <v>1671</v>
      </c>
      <c r="B1671" s="197">
        <v>9.7026545189325408E-3</v>
      </c>
      <c r="C1671" s="199"/>
      <c r="D1671" s="201" t="s">
        <v>243</v>
      </c>
      <c r="E1671" s="199"/>
      <c r="F1671" s="68">
        <v>1671</v>
      </c>
      <c r="G1671" s="68">
        <v>5</v>
      </c>
    </row>
    <row r="1672" spans="1:7" x14ac:dyDescent="0.25">
      <c r="A1672" s="198">
        <v>1672</v>
      </c>
      <c r="B1672" s="197">
        <v>-1.44771463241308E-2</v>
      </c>
      <c r="C1672" s="199"/>
      <c r="D1672" s="201" t="s">
        <v>243</v>
      </c>
      <c r="E1672" s="199"/>
      <c r="F1672" s="68">
        <v>1672</v>
      </c>
      <c r="G1672" s="68">
        <v>5</v>
      </c>
    </row>
    <row r="1673" spans="1:7" x14ac:dyDescent="0.25">
      <c r="A1673" s="198">
        <v>1673</v>
      </c>
      <c r="B1673" s="197">
        <v>1.4544796722910701E-2</v>
      </c>
      <c r="C1673" s="199"/>
      <c r="D1673" s="201" t="s">
        <v>243</v>
      </c>
      <c r="E1673" s="199"/>
      <c r="F1673" s="68">
        <v>1673</v>
      </c>
      <c r="G1673" s="68">
        <v>5</v>
      </c>
    </row>
    <row r="1674" spans="1:7" x14ac:dyDescent="0.25">
      <c r="A1674" s="198">
        <v>1674</v>
      </c>
      <c r="B1674" s="197">
        <v>3.1794092379200903E-2</v>
      </c>
      <c r="C1674" s="199"/>
      <c r="D1674" s="201" t="s">
        <v>243</v>
      </c>
      <c r="E1674" s="199"/>
      <c r="F1674" s="68">
        <v>1674</v>
      </c>
      <c r="G1674" s="68">
        <v>5</v>
      </c>
    </row>
    <row r="1675" spans="1:7" x14ac:dyDescent="0.25">
      <c r="A1675" s="198">
        <v>1675</v>
      </c>
      <c r="B1675" s="197">
        <v>4.2882923370407403E-2</v>
      </c>
      <c r="C1675" s="199"/>
      <c r="D1675" s="201" t="s">
        <v>243</v>
      </c>
      <c r="E1675" s="199"/>
      <c r="F1675" s="68">
        <v>1675</v>
      </c>
      <c r="G1675" s="68">
        <v>4</v>
      </c>
    </row>
    <row r="1676" spans="1:7" x14ac:dyDescent="0.25">
      <c r="A1676" s="198">
        <v>1676</v>
      </c>
      <c r="B1676" s="197">
        <v>4.7965302028888497E-2</v>
      </c>
      <c r="C1676" s="199"/>
      <c r="D1676" s="201" t="s">
        <v>243</v>
      </c>
      <c r="E1676" s="199"/>
      <c r="F1676" s="68">
        <v>1676</v>
      </c>
      <c r="G1676" s="68">
        <v>4</v>
      </c>
    </row>
    <row r="1677" spans="1:7" x14ac:dyDescent="0.25">
      <c r="A1677" s="198">
        <v>1677</v>
      </c>
      <c r="B1677" s="197">
        <v>4.79652982380286E-2</v>
      </c>
      <c r="C1677" s="199"/>
      <c r="D1677" s="201" t="s">
        <v>243</v>
      </c>
      <c r="E1677" s="199"/>
      <c r="F1677" s="68">
        <v>1677</v>
      </c>
      <c r="G1677" s="68">
        <v>5</v>
      </c>
    </row>
    <row r="1678" spans="1:7" x14ac:dyDescent="0.25">
      <c r="A1678" s="198">
        <v>1678</v>
      </c>
      <c r="B1678" s="197">
        <v>4.7965294447169501E-2</v>
      </c>
      <c r="C1678" s="199"/>
      <c r="D1678" s="201" t="s">
        <v>243</v>
      </c>
      <c r="E1678" s="199"/>
      <c r="F1678" s="68">
        <v>1678</v>
      </c>
      <c r="G1678" s="68">
        <v>5</v>
      </c>
    </row>
    <row r="1679" spans="1:7" x14ac:dyDescent="0.25">
      <c r="A1679" s="198">
        <v>1679</v>
      </c>
      <c r="B1679" s="197">
        <v>4.7965290656311402E-2</v>
      </c>
      <c r="C1679" s="199"/>
      <c r="D1679" s="201" t="s">
        <v>243</v>
      </c>
      <c r="E1679" s="199"/>
      <c r="F1679" s="68">
        <v>1679</v>
      </c>
      <c r="G1679" s="68">
        <v>5</v>
      </c>
    </row>
    <row r="1680" spans="1:7" x14ac:dyDescent="0.25">
      <c r="A1680" s="198">
        <v>1680</v>
      </c>
      <c r="B1680" s="197">
        <v>4.79652868654541E-2</v>
      </c>
      <c r="C1680" s="199"/>
      <c r="D1680" s="201" t="s">
        <v>243</v>
      </c>
      <c r="E1680" s="199"/>
      <c r="F1680" s="68">
        <v>1680</v>
      </c>
      <c r="G1680" s="68">
        <v>5</v>
      </c>
    </row>
    <row r="1681" spans="1:7" x14ac:dyDescent="0.25">
      <c r="A1681" s="198">
        <v>1681</v>
      </c>
      <c r="B1681" s="197">
        <v>4.7965284590940203E-2</v>
      </c>
      <c r="C1681" s="199"/>
      <c r="D1681" s="201" t="s">
        <v>243</v>
      </c>
      <c r="E1681" s="199"/>
      <c r="F1681" s="68">
        <v>1681</v>
      </c>
      <c r="G1681" s="68">
        <v>3</v>
      </c>
    </row>
    <row r="1682" spans="1:7" x14ac:dyDescent="0.25">
      <c r="A1682" s="198">
        <v>1682</v>
      </c>
      <c r="B1682" s="197">
        <v>4.7965277767400297E-2</v>
      </c>
      <c r="C1682" s="199"/>
      <c r="D1682" s="201" t="s">
        <v>243</v>
      </c>
      <c r="E1682" s="199"/>
      <c r="F1682" s="68">
        <v>1682</v>
      </c>
      <c r="G1682" s="68">
        <v>9</v>
      </c>
    </row>
    <row r="1683" spans="1:7" x14ac:dyDescent="0.25">
      <c r="A1683" s="198">
        <v>1683</v>
      </c>
      <c r="B1683" s="197">
        <v>4.7965270943863401E-2</v>
      </c>
      <c r="C1683" s="199"/>
      <c r="D1683" s="201" t="s">
        <v>243</v>
      </c>
      <c r="E1683" s="199"/>
      <c r="F1683" s="68">
        <v>1683</v>
      </c>
      <c r="G1683" s="68">
        <v>9</v>
      </c>
    </row>
    <row r="1684" spans="1:7" x14ac:dyDescent="0.25">
      <c r="A1684" s="198">
        <v>1684</v>
      </c>
      <c r="B1684" s="197">
        <v>5.2955233796624701E-2</v>
      </c>
      <c r="C1684" s="199"/>
      <c r="D1684" s="201" t="s">
        <v>243</v>
      </c>
      <c r="E1684" s="199"/>
      <c r="F1684" s="68">
        <v>1684</v>
      </c>
      <c r="G1684" s="68">
        <v>9</v>
      </c>
    </row>
    <row r="1685" spans="1:7" x14ac:dyDescent="0.25">
      <c r="A1685" s="198">
        <v>1685</v>
      </c>
      <c r="B1685" s="197">
        <v>5.2955194834048397E-2</v>
      </c>
      <c r="C1685" s="199"/>
      <c r="D1685" s="201" t="s">
        <v>243</v>
      </c>
      <c r="E1685" s="199"/>
      <c r="F1685" s="68">
        <v>1685</v>
      </c>
      <c r="G1685" s="68">
        <v>42</v>
      </c>
    </row>
    <row r="1686" spans="1:7" x14ac:dyDescent="0.25">
      <c r="A1686" s="198">
        <v>1686</v>
      </c>
      <c r="B1686" s="197">
        <v>-0.100410909994156</v>
      </c>
      <c r="C1686" s="199"/>
      <c r="D1686" s="201" t="s">
        <v>243</v>
      </c>
      <c r="E1686" s="199"/>
      <c r="F1686" s="68">
        <v>1686</v>
      </c>
      <c r="G1686" s="68">
        <v>6</v>
      </c>
    </row>
    <row r="1687" spans="1:7" x14ac:dyDescent="0.25">
      <c r="A1687" s="198">
        <v>1687</v>
      </c>
      <c r="B1687" s="197">
        <v>-0.100410979134208</v>
      </c>
      <c r="C1687" s="199"/>
      <c r="D1687" s="201" t="s">
        <v>243</v>
      </c>
      <c r="E1687" s="199"/>
      <c r="F1687" s="68">
        <v>1687</v>
      </c>
      <c r="G1687" s="68">
        <v>20</v>
      </c>
    </row>
    <row r="1688" spans="1:7" x14ac:dyDescent="0.25">
      <c r="A1688" s="198">
        <v>1688</v>
      </c>
      <c r="B1688" s="197">
        <v>-8.7011990148092799E-2</v>
      </c>
      <c r="C1688" s="199"/>
      <c r="D1688" s="201" t="s">
        <v>243</v>
      </c>
      <c r="E1688" s="199"/>
      <c r="F1688" s="68">
        <v>1688</v>
      </c>
      <c r="G1688" s="68">
        <v>6</v>
      </c>
    </row>
    <row r="1689" spans="1:7" x14ac:dyDescent="0.25">
      <c r="A1689" s="198">
        <v>1689</v>
      </c>
      <c r="B1689" s="197">
        <v>-7.5972473686550607E-2</v>
      </c>
      <c r="C1689" s="199"/>
      <c r="D1689" s="201" t="s">
        <v>243</v>
      </c>
      <c r="E1689" s="199"/>
      <c r="F1689" s="68">
        <v>1689</v>
      </c>
      <c r="G1689" s="68">
        <v>17</v>
      </c>
    </row>
    <row r="1690" spans="1:7" x14ac:dyDescent="0.25">
      <c r="A1690" s="198">
        <v>1690</v>
      </c>
      <c r="B1690" s="197">
        <v>-5.3110684476604997E-2</v>
      </c>
      <c r="C1690" s="199"/>
      <c r="D1690" s="201" t="s">
        <v>243</v>
      </c>
      <c r="E1690" s="199"/>
      <c r="F1690" s="68">
        <v>1690</v>
      </c>
      <c r="G1690" s="68">
        <v>7</v>
      </c>
    </row>
    <row r="1691" spans="1:7" x14ac:dyDescent="0.25">
      <c r="A1691" s="198">
        <v>1691</v>
      </c>
      <c r="B1691" s="197">
        <v>-4.5718137952297101E-2</v>
      </c>
      <c r="C1691" s="199"/>
      <c r="D1691" s="201" t="s">
        <v>243</v>
      </c>
      <c r="E1691" s="199"/>
      <c r="F1691" s="68">
        <v>1691</v>
      </c>
      <c r="G1691" s="68">
        <v>19</v>
      </c>
    </row>
    <row r="1692" spans="1:7" x14ac:dyDescent="0.25">
      <c r="A1692" s="198">
        <v>1692</v>
      </c>
      <c r="B1692" s="197">
        <v>-3.78635439566197E-2</v>
      </c>
      <c r="C1692" s="199"/>
      <c r="D1692" s="201" t="s">
        <v>243</v>
      </c>
      <c r="E1692" s="199"/>
      <c r="F1692" s="68">
        <v>1692</v>
      </c>
      <c r="G1692" s="68">
        <v>6</v>
      </c>
    </row>
    <row r="1693" spans="1:7" x14ac:dyDescent="0.25">
      <c r="A1693" s="198">
        <v>1693</v>
      </c>
      <c r="B1693" s="197">
        <v>-2.6774704762553999E-2</v>
      </c>
      <c r="C1693" s="199"/>
      <c r="D1693" s="201" t="s">
        <v>243</v>
      </c>
      <c r="E1693" s="199"/>
      <c r="F1693" s="68">
        <v>1693</v>
      </c>
      <c r="G1693" s="68">
        <v>18</v>
      </c>
    </row>
    <row r="1694" spans="1:7" x14ac:dyDescent="0.25">
      <c r="A1694" s="198">
        <v>1694</v>
      </c>
      <c r="B1694" s="197">
        <v>-9.6794020646618299E-3</v>
      </c>
      <c r="C1694" s="199"/>
      <c r="D1694" s="201" t="s">
        <v>243</v>
      </c>
      <c r="E1694" s="199"/>
      <c r="F1694" s="68">
        <v>1694</v>
      </c>
      <c r="G1694" s="68">
        <v>6</v>
      </c>
    </row>
    <row r="1695" spans="1:7" x14ac:dyDescent="0.25">
      <c r="A1695" s="198">
        <v>1695</v>
      </c>
      <c r="B1695" s="197">
        <v>-3.6729443396842699E-3</v>
      </c>
      <c r="C1695" s="199"/>
      <c r="D1695" s="201" t="s">
        <v>243</v>
      </c>
      <c r="E1695" s="199"/>
      <c r="F1695" s="68">
        <v>1695</v>
      </c>
      <c r="G1695" s="68">
        <v>36</v>
      </c>
    </row>
    <row r="1696" spans="1:7" x14ac:dyDescent="0.25">
      <c r="A1696" s="198">
        <v>1696</v>
      </c>
      <c r="B1696" s="197">
        <v>0.13900757033577399</v>
      </c>
      <c r="C1696" s="199"/>
      <c r="D1696" s="201" t="s">
        <v>243</v>
      </c>
      <c r="E1696" s="199"/>
      <c r="F1696" s="68">
        <v>1696</v>
      </c>
      <c r="G1696" s="68">
        <v>34</v>
      </c>
    </row>
    <row r="1697" spans="1:7" x14ac:dyDescent="0.25">
      <c r="A1697" s="198">
        <v>1697</v>
      </c>
      <c r="B1697" s="197">
        <v>0.144551915324485</v>
      </c>
      <c r="C1697" s="199"/>
      <c r="D1697" s="201" t="s">
        <v>243</v>
      </c>
      <c r="E1697" s="199"/>
      <c r="F1697" s="68">
        <v>1697</v>
      </c>
      <c r="G1697" s="68">
        <v>7</v>
      </c>
    </row>
    <row r="1698" spans="1:7" x14ac:dyDescent="0.25">
      <c r="A1698" s="198">
        <v>1698</v>
      </c>
      <c r="B1698" s="197">
        <v>0.188091364979146</v>
      </c>
      <c r="C1698" s="199"/>
      <c r="D1698" s="201" t="s">
        <v>243</v>
      </c>
      <c r="E1698" s="199"/>
      <c r="F1698" s="68">
        <v>1698</v>
      </c>
      <c r="G1698" s="68">
        <v>29</v>
      </c>
    </row>
    <row r="1699" spans="1:7" x14ac:dyDescent="0.25">
      <c r="A1699" s="198">
        <v>1699</v>
      </c>
      <c r="B1699" s="197">
        <v>0.188912548314877</v>
      </c>
      <c r="C1699" s="199"/>
      <c r="D1699" s="201" t="s">
        <v>243</v>
      </c>
      <c r="E1699" s="199"/>
      <c r="F1699" s="68">
        <v>1699</v>
      </c>
      <c r="G1699" s="68">
        <v>12</v>
      </c>
    </row>
    <row r="1700" spans="1:7" x14ac:dyDescent="0.25">
      <c r="A1700" s="198">
        <v>1700</v>
      </c>
      <c r="B1700" s="197">
        <v>0.18891248311952799</v>
      </c>
      <c r="C1700" s="199"/>
      <c r="D1700" s="201" t="s">
        <v>243</v>
      </c>
      <c r="E1700" s="199"/>
      <c r="F1700" s="68">
        <v>1700</v>
      </c>
      <c r="G1700" s="68">
        <v>5</v>
      </c>
    </row>
    <row r="1701" spans="1:7" x14ac:dyDescent="0.25">
      <c r="A1701" s="198">
        <v>1701</v>
      </c>
      <c r="B1701" s="197">
        <v>0.18891233968999799</v>
      </c>
      <c r="C1701" s="199"/>
      <c r="D1701" s="201" t="s">
        <v>243</v>
      </c>
      <c r="E1701" s="199"/>
      <c r="F1701" s="68">
        <v>1701</v>
      </c>
      <c r="G1701" s="68">
        <v>11</v>
      </c>
    </row>
    <row r="1702" spans="1:7" x14ac:dyDescent="0.25">
      <c r="A1702" s="198">
        <v>1702</v>
      </c>
      <c r="B1702" s="197">
        <v>0.195380625387745</v>
      </c>
      <c r="C1702" s="199"/>
      <c r="D1702" s="201" t="s">
        <v>243</v>
      </c>
      <c r="E1702" s="199"/>
      <c r="F1702" s="68">
        <v>1702</v>
      </c>
      <c r="G1702" s="68">
        <v>14</v>
      </c>
    </row>
    <row r="1703" spans="1:7" x14ac:dyDescent="0.25">
      <c r="A1703" s="198">
        <v>1703</v>
      </c>
      <c r="B1703" s="197">
        <v>0.195380583357877</v>
      </c>
      <c r="C1703" s="199"/>
      <c r="D1703" s="201" t="s">
        <v>243</v>
      </c>
      <c r="E1703" s="199"/>
      <c r="F1703" s="68">
        <v>1703</v>
      </c>
      <c r="G1703" s="68">
        <v>3</v>
      </c>
    </row>
    <row r="1704" spans="1:7" x14ac:dyDescent="0.25">
      <c r="A1704" s="198">
        <v>1704</v>
      </c>
      <c r="B1704" s="197">
        <v>0.19538016306068601</v>
      </c>
      <c r="C1704" s="199"/>
      <c r="D1704" s="201" t="s">
        <v>243</v>
      </c>
      <c r="E1704" s="199"/>
      <c r="F1704" s="68">
        <v>1704</v>
      </c>
      <c r="G1704" s="68">
        <v>30</v>
      </c>
    </row>
    <row r="1705" spans="1:7" x14ac:dyDescent="0.25">
      <c r="A1705" s="198">
        <v>1705</v>
      </c>
      <c r="B1705" s="197">
        <v>0.19538013504096899</v>
      </c>
      <c r="C1705" s="199"/>
      <c r="D1705" s="201" t="s">
        <v>243</v>
      </c>
      <c r="E1705" s="199"/>
      <c r="F1705" s="68">
        <v>1705</v>
      </c>
      <c r="G1705" s="68">
        <v>2</v>
      </c>
    </row>
    <row r="1706" spans="1:7" x14ac:dyDescent="0.25">
      <c r="A1706" s="198">
        <v>1706</v>
      </c>
      <c r="B1706" s="197">
        <v>8.1771549031428095E-2</v>
      </c>
      <c r="C1706" s="199"/>
      <c r="D1706" s="201" t="s">
        <v>243</v>
      </c>
      <c r="E1706" s="199"/>
      <c r="F1706" s="68">
        <v>1706</v>
      </c>
      <c r="G1706" s="68">
        <v>8</v>
      </c>
    </row>
    <row r="1707" spans="1:7" x14ac:dyDescent="0.25">
      <c r="A1707" s="198">
        <v>1707</v>
      </c>
      <c r="B1707" s="197">
        <v>8.9361218547397495E-2</v>
      </c>
      <c r="C1707" s="199"/>
      <c r="D1707" s="201" t="s">
        <v>243</v>
      </c>
      <c r="E1707" s="199"/>
      <c r="F1707" s="68">
        <v>1707</v>
      </c>
      <c r="G1707" s="68">
        <v>16</v>
      </c>
    </row>
    <row r="1708" spans="1:7" x14ac:dyDescent="0.25">
      <c r="A1708" s="198">
        <v>1708</v>
      </c>
      <c r="B1708" s="197">
        <v>8.9361180529531195E-2</v>
      </c>
      <c r="C1708" s="199"/>
      <c r="D1708" s="201" t="s">
        <v>243</v>
      </c>
      <c r="E1708" s="199"/>
      <c r="F1708" s="68">
        <v>1708</v>
      </c>
      <c r="G1708" s="68">
        <v>14</v>
      </c>
    </row>
    <row r="1709" spans="1:7" x14ac:dyDescent="0.25">
      <c r="A1709" s="198">
        <v>1709</v>
      </c>
      <c r="B1709" s="197">
        <v>8.9361137080600395E-2</v>
      </c>
      <c r="C1709" s="199"/>
      <c r="D1709" s="201" t="s">
        <v>243</v>
      </c>
      <c r="E1709" s="199"/>
      <c r="F1709" s="68">
        <v>1709</v>
      </c>
      <c r="G1709" s="68">
        <v>16</v>
      </c>
    </row>
    <row r="1710" spans="1:7" x14ac:dyDescent="0.25">
      <c r="A1710" s="198">
        <v>1710</v>
      </c>
      <c r="B1710" s="197">
        <v>0.34752319794367098</v>
      </c>
      <c r="C1710" s="199"/>
      <c r="D1710" s="201" t="s">
        <v>243</v>
      </c>
      <c r="E1710" s="199"/>
      <c r="F1710" s="68">
        <v>1710</v>
      </c>
      <c r="G1710" s="68">
        <v>14</v>
      </c>
    </row>
    <row r="1711" spans="1:7" x14ac:dyDescent="0.25">
      <c r="A1711" s="198">
        <v>1711</v>
      </c>
      <c r="B1711" s="197">
        <v>0.34752309995641401</v>
      </c>
      <c r="C1711" s="199"/>
      <c r="D1711" s="201" t="s">
        <v>243</v>
      </c>
      <c r="E1711" s="199"/>
      <c r="F1711" s="68">
        <v>1711</v>
      </c>
      <c r="G1711" s="68">
        <v>2</v>
      </c>
    </row>
    <row r="1712" spans="1:7" x14ac:dyDescent="0.25">
      <c r="A1712" s="198">
        <v>1712</v>
      </c>
      <c r="B1712" s="197">
        <v>0.351680525867406</v>
      </c>
      <c r="C1712" s="199"/>
      <c r="D1712" s="201" t="s">
        <v>243</v>
      </c>
      <c r="E1712" s="199"/>
      <c r="F1712" s="68">
        <v>1712</v>
      </c>
      <c r="G1712" s="68">
        <v>17</v>
      </c>
    </row>
    <row r="1713" spans="1:7" x14ac:dyDescent="0.25">
      <c r="A1713" s="198">
        <v>1713</v>
      </c>
      <c r="B1713" s="197">
        <v>0.351679217985786</v>
      </c>
      <c r="C1713" s="199"/>
      <c r="D1713" s="201" t="s">
        <v>243</v>
      </c>
      <c r="E1713" s="199"/>
      <c r="F1713" s="68">
        <v>1713</v>
      </c>
      <c r="G1713" s="68">
        <v>26</v>
      </c>
    </row>
    <row r="1714" spans="1:7" x14ac:dyDescent="0.25">
      <c r="A1714" s="198">
        <v>1714</v>
      </c>
      <c r="B1714" s="197">
        <v>0.351678463445325</v>
      </c>
      <c r="C1714" s="199"/>
      <c r="D1714" s="201" t="s">
        <v>243</v>
      </c>
      <c r="E1714" s="199"/>
      <c r="F1714" s="68">
        <v>1714</v>
      </c>
      <c r="G1714" s="68">
        <v>15</v>
      </c>
    </row>
    <row r="1715" spans="1:7" x14ac:dyDescent="0.25">
      <c r="A1715" s="198">
        <v>1715</v>
      </c>
      <c r="B1715" s="197">
        <v>0.54087111134472299</v>
      </c>
      <c r="C1715" s="199"/>
      <c r="D1715" s="201" t="s">
        <v>243</v>
      </c>
      <c r="E1715" s="199"/>
      <c r="F1715" s="68">
        <v>1715</v>
      </c>
      <c r="G1715" s="68">
        <v>13</v>
      </c>
    </row>
    <row r="1716" spans="1:7" x14ac:dyDescent="0.25">
      <c r="A1716" s="198">
        <v>1716</v>
      </c>
      <c r="B1716" s="197">
        <v>0.54086978086722703</v>
      </c>
      <c r="C1716" s="199"/>
      <c r="D1716" s="201" t="s">
        <v>243</v>
      </c>
      <c r="E1716" s="199"/>
      <c r="F1716" s="68">
        <v>1716</v>
      </c>
      <c r="G1716" s="68">
        <v>10</v>
      </c>
    </row>
    <row r="1717" spans="1:7" x14ac:dyDescent="0.25">
      <c r="A1717" s="198">
        <v>1717</v>
      </c>
      <c r="B1717" s="197">
        <v>0.55973216174893003</v>
      </c>
      <c r="C1717" s="199"/>
      <c r="D1717" s="201" t="s">
        <v>243</v>
      </c>
      <c r="E1717" s="199"/>
      <c r="F1717" s="68">
        <v>1717</v>
      </c>
      <c r="G1717" s="68">
        <v>10</v>
      </c>
    </row>
    <row r="1718" spans="1:7" x14ac:dyDescent="0.25">
      <c r="A1718" s="198">
        <v>1718</v>
      </c>
      <c r="B1718" s="197">
        <v>0.55973057786053804</v>
      </c>
      <c r="C1718" s="199"/>
      <c r="D1718" s="201" t="s">
        <v>243</v>
      </c>
      <c r="E1718" s="199"/>
      <c r="F1718" s="68">
        <v>1718</v>
      </c>
      <c r="G1718" s="68">
        <v>11</v>
      </c>
    </row>
    <row r="1719" spans="1:7" x14ac:dyDescent="0.25">
      <c r="A1719" s="198">
        <v>1719</v>
      </c>
      <c r="B1719" s="197">
        <v>0.55972856202200005</v>
      </c>
      <c r="C1719" s="199"/>
      <c r="D1719" s="201" t="s">
        <v>243</v>
      </c>
      <c r="E1719" s="199"/>
      <c r="F1719" s="68">
        <v>1719</v>
      </c>
      <c r="G1719" s="68">
        <v>14</v>
      </c>
    </row>
    <row r="1720" spans="1:7" x14ac:dyDescent="0.25">
      <c r="A1720" s="198">
        <v>1720</v>
      </c>
      <c r="B1720" s="197">
        <v>0.56665634010685495</v>
      </c>
      <c r="C1720" s="199"/>
      <c r="D1720" s="201" t="s">
        <v>243</v>
      </c>
      <c r="E1720" s="199"/>
      <c r="F1720" s="68">
        <v>1720</v>
      </c>
      <c r="G1720" s="68">
        <v>17</v>
      </c>
    </row>
    <row r="1721" spans="1:7" x14ac:dyDescent="0.25">
      <c r="A1721" s="198">
        <v>1721</v>
      </c>
      <c r="B1721" s="197">
        <v>0</v>
      </c>
      <c r="C1721" s="199"/>
      <c r="D1721" s="199" t="s">
        <v>244</v>
      </c>
      <c r="E1721" s="199"/>
      <c r="F1721" s="68">
        <v>1721</v>
      </c>
      <c r="G1721" s="68">
        <v>5</v>
      </c>
    </row>
    <row r="1722" spans="1:7" x14ac:dyDescent="0.25">
      <c r="A1722" s="198">
        <v>1722</v>
      </c>
      <c r="B1722" s="197">
        <v>0</v>
      </c>
      <c r="C1722" s="199"/>
      <c r="D1722" s="199" t="s">
        <v>244</v>
      </c>
      <c r="E1722" s="199"/>
      <c r="F1722" s="68">
        <v>1722</v>
      </c>
      <c r="G1722" s="68">
        <v>5</v>
      </c>
    </row>
    <row r="1723" spans="1:7" x14ac:dyDescent="0.25">
      <c r="A1723" s="198">
        <v>1723</v>
      </c>
      <c r="B1723" s="197">
        <v>0</v>
      </c>
      <c r="C1723" s="199"/>
      <c r="D1723" s="199" t="s">
        <v>244</v>
      </c>
      <c r="E1723" s="199"/>
      <c r="F1723" s="68">
        <v>1723</v>
      </c>
      <c r="G1723" s="68">
        <v>5</v>
      </c>
    </row>
    <row r="1724" spans="1:7" x14ac:dyDescent="0.25">
      <c r="A1724" s="198">
        <v>1724</v>
      </c>
      <c r="B1724" s="197">
        <v>0</v>
      </c>
      <c r="C1724" s="199"/>
      <c r="D1724" s="199" t="s">
        <v>244</v>
      </c>
      <c r="E1724" s="199"/>
      <c r="F1724" s="68">
        <v>1724</v>
      </c>
      <c r="G1724" s="68">
        <v>5</v>
      </c>
    </row>
    <row r="1725" spans="1:7" x14ac:dyDescent="0.25">
      <c r="A1725" s="198">
        <v>1725</v>
      </c>
      <c r="B1725" s="197">
        <v>0.13405497477292699</v>
      </c>
      <c r="C1725" s="199"/>
      <c r="D1725" s="201" t="s">
        <v>243</v>
      </c>
      <c r="E1725" s="199"/>
      <c r="F1725" s="68">
        <v>1725</v>
      </c>
      <c r="G1725" s="68">
        <v>34</v>
      </c>
    </row>
    <row r="1726" spans="1:7" x14ac:dyDescent="0.25">
      <c r="A1726" s="198">
        <v>1726</v>
      </c>
      <c r="B1726" s="197">
        <v>0.13405492425014601</v>
      </c>
      <c r="C1726" s="199"/>
      <c r="D1726" s="201" t="s">
        <v>243</v>
      </c>
      <c r="E1726" s="199"/>
      <c r="F1726" s="68">
        <v>1726</v>
      </c>
      <c r="G1726" s="68">
        <v>8</v>
      </c>
    </row>
    <row r="1727" spans="1:7" x14ac:dyDescent="0.25">
      <c r="A1727" s="198">
        <v>1727</v>
      </c>
      <c r="B1727" s="197">
        <v>0.23510778820523201</v>
      </c>
      <c r="C1727" s="199"/>
      <c r="D1727" s="201" t="s">
        <v>243</v>
      </c>
      <c r="E1727" s="199"/>
      <c r="F1727" s="68">
        <v>1727</v>
      </c>
      <c r="G1727" s="68">
        <v>8</v>
      </c>
    </row>
    <row r="1728" spans="1:7" x14ac:dyDescent="0.25">
      <c r="A1728" s="198">
        <v>1728</v>
      </c>
      <c r="B1728" s="197">
        <v>0.235107579758634</v>
      </c>
      <c r="C1728" s="199"/>
      <c r="D1728" s="201" t="s">
        <v>243</v>
      </c>
      <c r="E1728" s="199"/>
      <c r="F1728" s="68">
        <v>1728</v>
      </c>
      <c r="G1728" s="68">
        <v>10</v>
      </c>
    </row>
    <row r="1729" spans="1:7" x14ac:dyDescent="0.25">
      <c r="A1729" s="198">
        <v>1729</v>
      </c>
      <c r="B1729" s="197">
        <v>0.242037917433369</v>
      </c>
      <c r="C1729" s="199"/>
      <c r="D1729" s="201" t="s">
        <v>243</v>
      </c>
      <c r="E1729" s="199"/>
      <c r="F1729" s="68">
        <v>1729</v>
      </c>
      <c r="G1729" s="68">
        <v>9</v>
      </c>
    </row>
    <row r="1730" spans="1:7" x14ac:dyDescent="0.25">
      <c r="A1730" s="198">
        <v>1730</v>
      </c>
      <c r="B1730" s="197">
        <v>0.242037828654246</v>
      </c>
      <c r="C1730" s="199"/>
      <c r="D1730" s="201" t="s">
        <v>243</v>
      </c>
      <c r="E1730" s="199"/>
      <c r="F1730" s="68">
        <v>1730</v>
      </c>
      <c r="G1730" s="68">
        <v>4</v>
      </c>
    </row>
    <row r="1731" spans="1:7" x14ac:dyDescent="0.25">
      <c r="A1731" s="198">
        <v>1731</v>
      </c>
      <c r="B1731" s="197">
        <v>0.29137422404907098</v>
      </c>
      <c r="C1731" s="199"/>
      <c r="D1731" s="201" t="s">
        <v>243</v>
      </c>
      <c r="E1731" s="199"/>
      <c r="F1731" s="68">
        <v>1731</v>
      </c>
      <c r="G1731" s="68">
        <v>29</v>
      </c>
    </row>
    <row r="1732" spans="1:7" x14ac:dyDescent="0.25">
      <c r="A1732" s="198">
        <v>1732</v>
      </c>
      <c r="B1732" s="197">
        <v>0.29525479444841302</v>
      </c>
      <c r="C1732" s="199"/>
      <c r="D1732" s="201" t="s">
        <v>243</v>
      </c>
      <c r="E1732" s="199"/>
      <c r="F1732" s="68">
        <v>1732</v>
      </c>
      <c r="G1732" s="68">
        <v>15</v>
      </c>
    </row>
    <row r="1733" spans="1:7" x14ac:dyDescent="0.25">
      <c r="A1733" s="198">
        <v>1733</v>
      </c>
      <c r="B1733" s="197">
        <v>0.299412773525223</v>
      </c>
      <c r="C1733" s="199"/>
      <c r="D1733" s="201" t="s">
        <v>243</v>
      </c>
      <c r="E1733" s="199"/>
      <c r="F1733" s="68">
        <v>1733</v>
      </c>
      <c r="G1733" s="68">
        <v>9</v>
      </c>
    </row>
    <row r="1734" spans="1:7" x14ac:dyDescent="0.25">
      <c r="A1734" s="198">
        <v>1734</v>
      </c>
      <c r="B1734" s="197">
        <v>0.50795959220826703</v>
      </c>
      <c r="C1734" s="199"/>
      <c r="D1734" s="201" t="s">
        <v>243</v>
      </c>
      <c r="E1734" s="199"/>
      <c r="F1734" s="68">
        <v>1734</v>
      </c>
      <c r="G1734" s="68">
        <v>10</v>
      </c>
    </row>
    <row r="1735" spans="1:7" x14ac:dyDescent="0.25">
      <c r="A1735" s="198">
        <v>1735</v>
      </c>
      <c r="B1735" s="197">
        <v>0.51026823313097702</v>
      </c>
      <c r="C1735" s="199"/>
      <c r="D1735" s="201" t="s">
        <v>243</v>
      </c>
      <c r="E1735" s="199"/>
      <c r="F1735" s="68">
        <v>1735</v>
      </c>
      <c r="G1735" s="68">
        <v>13</v>
      </c>
    </row>
    <row r="1736" spans="1:7" x14ac:dyDescent="0.25">
      <c r="A1736" s="198">
        <v>1736</v>
      </c>
      <c r="B1736" s="197">
        <v>0.51026753476814102</v>
      </c>
      <c r="C1736" s="199"/>
      <c r="D1736" s="201" t="s">
        <v>243</v>
      </c>
      <c r="E1736" s="199"/>
      <c r="F1736" s="68">
        <v>1736</v>
      </c>
      <c r="G1736" s="68">
        <v>6</v>
      </c>
    </row>
    <row r="1737" spans="1:7" x14ac:dyDescent="0.25">
      <c r="A1737" s="198">
        <v>1737</v>
      </c>
      <c r="B1737" s="197">
        <v>0.517197006507502</v>
      </c>
      <c r="C1737" s="199"/>
      <c r="D1737" s="201" t="s">
        <v>243</v>
      </c>
      <c r="E1737" s="199"/>
      <c r="F1737" s="68">
        <v>1737</v>
      </c>
      <c r="G1737" s="68">
        <v>8</v>
      </c>
    </row>
    <row r="1738" spans="1:7" x14ac:dyDescent="0.25">
      <c r="A1738" s="198">
        <v>1738</v>
      </c>
      <c r="B1738" s="197">
        <v>0.51719604613257297</v>
      </c>
      <c r="C1738" s="199"/>
      <c r="D1738" s="201" t="s">
        <v>243</v>
      </c>
      <c r="E1738" s="199"/>
      <c r="F1738" s="68">
        <v>1738</v>
      </c>
      <c r="G1738" s="68">
        <v>8</v>
      </c>
    </row>
    <row r="1739" spans="1:7" x14ac:dyDescent="0.25">
      <c r="A1739" s="198">
        <v>1739</v>
      </c>
      <c r="B1739" s="197">
        <v>0.55634962447240199</v>
      </c>
      <c r="C1739" s="199"/>
      <c r="D1739" s="201" t="s">
        <v>243</v>
      </c>
      <c r="E1739" s="199"/>
      <c r="F1739" s="68">
        <v>1739</v>
      </c>
      <c r="G1739" s="68">
        <v>27</v>
      </c>
    </row>
    <row r="1740" spans="1:7" x14ac:dyDescent="0.25">
      <c r="A1740" s="198">
        <v>1740</v>
      </c>
      <c r="B1740" s="197">
        <v>1.13027306741626</v>
      </c>
      <c r="C1740" s="199"/>
      <c r="D1740" s="201" t="s">
        <v>243</v>
      </c>
      <c r="E1740" s="199"/>
      <c r="F1740" s="68">
        <v>1740</v>
      </c>
      <c r="G1740" s="68">
        <v>12</v>
      </c>
    </row>
    <row r="1741" spans="1:7" x14ac:dyDescent="0.25">
      <c r="A1741" s="198">
        <v>1741</v>
      </c>
      <c r="B1741" s="197">
        <v>1.1385779867510399</v>
      </c>
      <c r="C1741" s="199"/>
      <c r="D1741" s="201" t="s">
        <v>243</v>
      </c>
      <c r="E1741" s="199"/>
      <c r="F1741" s="68">
        <v>1741</v>
      </c>
      <c r="G1741" s="68">
        <v>29</v>
      </c>
    </row>
    <row r="1742" spans="1:7" x14ac:dyDescent="0.25">
      <c r="A1742" s="198">
        <v>1742</v>
      </c>
      <c r="B1742" s="197">
        <v>1.1385587182401999</v>
      </c>
      <c r="C1742" s="199"/>
      <c r="D1742" s="201" t="s">
        <v>243</v>
      </c>
      <c r="E1742" s="199"/>
      <c r="F1742" s="68">
        <v>1742</v>
      </c>
      <c r="G1742" s="68">
        <v>10</v>
      </c>
    </row>
    <row r="1743" spans="1:7" x14ac:dyDescent="0.25">
      <c r="A1743" s="198">
        <v>1743</v>
      </c>
      <c r="B1743" s="197">
        <v>1.13855399957482</v>
      </c>
      <c r="C1743" s="199"/>
      <c r="D1743" s="201" t="s">
        <v>243</v>
      </c>
      <c r="E1743" s="199"/>
      <c r="F1743" s="68">
        <v>1743</v>
      </c>
      <c r="G1743" s="68">
        <v>6</v>
      </c>
    </row>
    <row r="1744" spans="1:7" x14ac:dyDescent="0.25">
      <c r="A1744" s="198">
        <v>1744</v>
      </c>
      <c r="B1744" s="197">
        <v>8.8126588213122206E-2</v>
      </c>
      <c r="C1744" s="199"/>
      <c r="D1744" s="201" t="s">
        <v>243</v>
      </c>
      <c r="E1744" s="199"/>
      <c r="F1744" s="68">
        <v>1744</v>
      </c>
      <c r="G1744" s="68">
        <v>6</v>
      </c>
    </row>
    <row r="1745" spans="1:7" x14ac:dyDescent="0.25">
      <c r="A1745" s="198">
        <v>1745</v>
      </c>
      <c r="B1745" s="197">
        <v>0.200850072560221</v>
      </c>
      <c r="C1745" s="199"/>
      <c r="D1745" s="201" t="s">
        <v>243</v>
      </c>
      <c r="E1745" s="199"/>
      <c r="F1745" s="68">
        <v>1745</v>
      </c>
      <c r="G1745" s="68">
        <v>16</v>
      </c>
    </row>
    <row r="1746" spans="1:7" x14ac:dyDescent="0.25">
      <c r="A1746" s="198">
        <v>1746</v>
      </c>
      <c r="B1746" s="197">
        <v>0.21055270141832</v>
      </c>
      <c r="C1746" s="199"/>
      <c r="D1746" s="201" t="s">
        <v>243</v>
      </c>
      <c r="E1746" s="199"/>
      <c r="F1746" s="68">
        <v>1746</v>
      </c>
      <c r="G1746" s="68">
        <v>10</v>
      </c>
    </row>
    <row r="1747" spans="1:7" x14ac:dyDescent="0.25">
      <c r="A1747" s="198">
        <v>1747</v>
      </c>
      <c r="B1747" s="197">
        <v>0.21055253700512799</v>
      </c>
      <c r="C1747" s="199"/>
      <c r="D1747" s="201" t="s">
        <v>243</v>
      </c>
      <c r="E1747" s="199"/>
      <c r="F1747" s="68">
        <v>1747</v>
      </c>
      <c r="G1747" s="68">
        <v>10</v>
      </c>
    </row>
    <row r="1748" spans="1:7" x14ac:dyDescent="0.25">
      <c r="A1748" s="198">
        <v>1748</v>
      </c>
      <c r="B1748" s="197">
        <v>0.21055237259232101</v>
      </c>
      <c r="C1748" s="199"/>
      <c r="D1748" s="201" t="s">
        <v>243</v>
      </c>
      <c r="E1748" s="199"/>
      <c r="F1748" s="68">
        <v>1748</v>
      </c>
      <c r="G1748" s="68">
        <v>10</v>
      </c>
    </row>
    <row r="1749" spans="1:7" x14ac:dyDescent="0.25">
      <c r="A1749" s="198">
        <v>1749</v>
      </c>
      <c r="B1749" s="197">
        <v>0.210552323268554</v>
      </c>
      <c r="C1749" s="199"/>
      <c r="D1749" s="201" t="s">
        <v>243</v>
      </c>
      <c r="E1749" s="199"/>
      <c r="F1749" s="68">
        <v>1749</v>
      </c>
      <c r="G1749" s="68">
        <v>3</v>
      </c>
    </row>
    <row r="1750" spans="1:7" x14ac:dyDescent="0.25">
      <c r="A1750" s="198">
        <v>1750</v>
      </c>
      <c r="B1750" s="197">
        <v>0.210552257503584</v>
      </c>
      <c r="C1750" s="199"/>
      <c r="D1750" s="201" t="s">
        <v>243</v>
      </c>
      <c r="E1750" s="199"/>
      <c r="F1750" s="68">
        <v>1750</v>
      </c>
      <c r="G1750" s="68">
        <v>4</v>
      </c>
    </row>
    <row r="1751" spans="1:7" x14ac:dyDescent="0.25">
      <c r="A1751" s="198">
        <v>1751</v>
      </c>
      <c r="B1751" s="197">
        <v>0.21055192867966099</v>
      </c>
      <c r="C1751" s="199"/>
      <c r="D1751" s="201" t="s">
        <v>243</v>
      </c>
      <c r="E1751" s="199"/>
      <c r="F1751" s="68">
        <v>1751</v>
      </c>
      <c r="G1751" s="68">
        <v>20</v>
      </c>
    </row>
    <row r="1752" spans="1:7" x14ac:dyDescent="0.25">
      <c r="A1752" s="198">
        <v>1752</v>
      </c>
      <c r="B1752" s="197">
        <v>0.30369752117788001</v>
      </c>
      <c r="C1752" s="199"/>
      <c r="D1752" s="201" t="s">
        <v>243</v>
      </c>
      <c r="E1752" s="199"/>
      <c r="F1752" s="68">
        <v>1752</v>
      </c>
      <c r="G1752" s="68">
        <v>44</v>
      </c>
    </row>
    <row r="1753" spans="1:7" x14ac:dyDescent="0.25">
      <c r="A1753" s="198">
        <v>1753</v>
      </c>
      <c r="B1753" s="197">
        <v>0.30369661146652699</v>
      </c>
      <c r="C1753" s="199"/>
      <c r="D1753" s="201" t="s">
        <v>243</v>
      </c>
      <c r="E1753" s="199"/>
      <c r="F1753" s="68">
        <v>1753</v>
      </c>
      <c r="G1753" s="68">
        <v>25</v>
      </c>
    </row>
    <row r="1754" spans="1:7" x14ac:dyDescent="0.25">
      <c r="A1754" s="198">
        <v>1754</v>
      </c>
      <c r="B1754" s="197">
        <v>0.334547196826397</v>
      </c>
      <c r="C1754" s="199"/>
      <c r="D1754" s="201" t="s">
        <v>243</v>
      </c>
      <c r="E1754" s="199"/>
      <c r="F1754" s="68">
        <v>1754</v>
      </c>
      <c r="G1754" s="68">
        <v>16</v>
      </c>
    </row>
    <row r="1755" spans="1:7" x14ac:dyDescent="0.25">
      <c r="A1755" s="198">
        <v>1755</v>
      </c>
      <c r="B1755" s="197">
        <v>0.33454562064583299</v>
      </c>
      <c r="C1755" s="199"/>
      <c r="D1755" s="201" t="s">
        <v>243</v>
      </c>
      <c r="E1755" s="199"/>
      <c r="F1755" s="68">
        <v>1755</v>
      </c>
      <c r="G1755" s="68">
        <v>35</v>
      </c>
    </row>
    <row r="1756" spans="1:7" x14ac:dyDescent="0.25">
      <c r="A1756" s="198">
        <v>1756</v>
      </c>
      <c r="B1756" s="197">
        <v>0.33454471998120999</v>
      </c>
      <c r="C1756" s="199"/>
      <c r="D1756" s="201" t="s">
        <v>243</v>
      </c>
      <c r="E1756" s="199"/>
      <c r="F1756" s="68">
        <v>1756</v>
      </c>
      <c r="G1756" s="68">
        <v>20</v>
      </c>
    </row>
    <row r="1757" spans="1:7" x14ac:dyDescent="0.25">
      <c r="A1757" s="198">
        <v>1757</v>
      </c>
      <c r="B1757" s="197">
        <v>1.8392133609076801E-2</v>
      </c>
      <c r="C1757" s="199"/>
      <c r="D1757" s="201" t="s">
        <v>243</v>
      </c>
      <c r="E1757" s="199"/>
      <c r="F1757" s="68">
        <v>1757</v>
      </c>
      <c r="G1757" s="68">
        <v>9</v>
      </c>
    </row>
    <row r="1758" spans="1:7" x14ac:dyDescent="0.25">
      <c r="A1758" s="198">
        <v>1758</v>
      </c>
      <c r="B1758" s="197">
        <v>1.8392133064405201E-2</v>
      </c>
      <c r="C1758" s="199"/>
      <c r="D1758" s="201" t="s">
        <v>243</v>
      </c>
      <c r="E1758" s="199"/>
      <c r="F1758" s="68">
        <v>1758</v>
      </c>
      <c r="G1758" s="68">
        <v>5</v>
      </c>
    </row>
    <row r="1759" spans="1:7" x14ac:dyDescent="0.25">
      <c r="A1759" s="198">
        <v>1759</v>
      </c>
      <c r="B1759" s="197">
        <v>1.8392132301865E-2</v>
      </c>
      <c r="C1759" s="199"/>
      <c r="D1759" s="201" t="s">
        <v>243</v>
      </c>
      <c r="E1759" s="199"/>
      <c r="F1759" s="68">
        <v>1759</v>
      </c>
      <c r="G1759" s="68">
        <v>7</v>
      </c>
    </row>
    <row r="1760" spans="1:7" x14ac:dyDescent="0.25">
      <c r="A1760" s="198">
        <v>1760</v>
      </c>
      <c r="B1760" s="197">
        <v>1.8392130449982301E-2</v>
      </c>
      <c r="C1760" s="199"/>
      <c r="D1760" s="201" t="s">
        <v>243</v>
      </c>
      <c r="E1760" s="199"/>
      <c r="F1760" s="68">
        <v>1760</v>
      </c>
      <c r="G1760" s="68">
        <v>17</v>
      </c>
    </row>
    <row r="1761" spans="1:7" x14ac:dyDescent="0.25">
      <c r="A1761" s="198">
        <v>1761</v>
      </c>
      <c r="B1761" s="197">
        <v>1.8392129796376701E-2</v>
      </c>
      <c r="C1761" s="199"/>
      <c r="D1761" s="201" t="s">
        <v>243</v>
      </c>
      <c r="E1761" s="199"/>
      <c r="F1761" s="68">
        <v>1761</v>
      </c>
      <c r="G1761" s="68">
        <v>6</v>
      </c>
    </row>
    <row r="1762" spans="1:7" x14ac:dyDescent="0.25">
      <c r="A1762" s="198">
        <v>1762</v>
      </c>
      <c r="B1762" s="197">
        <v>1.83921283802316E-2</v>
      </c>
      <c r="C1762" s="199"/>
      <c r="D1762" s="201" t="s">
        <v>243</v>
      </c>
      <c r="E1762" s="199"/>
      <c r="F1762" s="68">
        <v>1762</v>
      </c>
      <c r="G1762" s="68">
        <v>13</v>
      </c>
    </row>
    <row r="1763" spans="1:7" x14ac:dyDescent="0.25">
      <c r="A1763" s="198">
        <v>1763</v>
      </c>
      <c r="B1763" s="197">
        <v>9.0553357058690095E-2</v>
      </c>
      <c r="C1763" s="199"/>
      <c r="D1763" s="201" t="s">
        <v>243</v>
      </c>
      <c r="E1763" s="199"/>
      <c r="F1763" s="68">
        <v>1763</v>
      </c>
      <c r="G1763" s="68">
        <v>43</v>
      </c>
    </row>
    <row r="1764" spans="1:7" x14ac:dyDescent="0.25">
      <c r="A1764" s="198">
        <v>1764</v>
      </c>
      <c r="B1764" s="197">
        <v>0.108517476421169</v>
      </c>
      <c r="C1764" s="199"/>
      <c r="D1764" s="201" t="s">
        <v>243</v>
      </c>
      <c r="E1764" s="199"/>
      <c r="F1764" s="68">
        <v>1764</v>
      </c>
      <c r="G1764" s="68">
        <v>17</v>
      </c>
    </row>
    <row r="1765" spans="1:7" x14ac:dyDescent="0.25">
      <c r="A1765" s="198">
        <v>1765</v>
      </c>
      <c r="B1765" s="197">
        <v>0.11637215994422</v>
      </c>
      <c r="C1765" s="199"/>
      <c r="D1765" s="201" t="s">
        <v>243</v>
      </c>
      <c r="E1765" s="199"/>
      <c r="F1765" s="68">
        <v>1765</v>
      </c>
      <c r="G1765" s="68">
        <v>5</v>
      </c>
    </row>
    <row r="1766" spans="1:7" x14ac:dyDescent="0.25">
      <c r="A1766" s="198">
        <v>1766</v>
      </c>
      <c r="B1766" s="197">
        <v>0.11637213175422099</v>
      </c>
      <c r="C1766" s="199"/>
      <c r="D1766" s="201" t="s">
        <v>243</v>
      </c>
      <c r="E1766" s="199"/>
      <c r="F1766" s="68">
        <v>1766</v>
      </c>
      <c r="G1766" s="68">
        <v>6</v>
      </c>
    </row>
    <row r="1767" spans="1:7" x14ac:dyDescent="0.25">
      <c r="A1767" s="198">
        <v>1767</v>
      </c>
      <c r="B1767" s="197">
        <v>0.116372103564244</v>
      </c>
      <c r="C1767" s="199"/>
      <c r="D1767" s="201" t="s">
        <v>243</v>
      </c>
      <c r="E1767" s="199"/>
      <c r="F1767" s="68">
        <v>1767</v>
      </c>
      <c r="G1767" s="68">
        <v>6</v>
      </c>
    </row>
    <row r="1768" spans="1:7" x14ac:dyDescent="0.25">
      <c r="A1768" s="198">
        <v>1768</v>
      </c>
      <c r="B1768" s="197">
        <v>9.9640684327106599E-2</v>
      </c>
      <c r="C1768" s="199"/>
      <c r="D1768" s="201" t="s">
        <v>243</v>
      </c>
      <c r="E1768" s="199"/>
      <c r="F1768" s="68">
        <v>1768</v>
      </c>
      <c r="G1768" s="68">
        <v>19</v>
      </c>
    </row>
    <row r="1769" spans="1:7" x14ac:dyDescent="0.25">
      <c r="A1769" s="198">
        <v>1769</v>
      </c>
      <c r="B1769" s="197">
        <v>0.122409899733985</v>
      </c>
      <c r="C1769" s="199"/>
      <c r="D1769" s="201" t="s">
        <v>243</v>
      </c>
      <c r="E1769" s="199"/>
      <c r="F1769" s="68">
        <v>1769</v>
      </c>
      <c r="G1769" s="68">
        <v>30</v>
      </c>
    </row>
    <row r="1770" spans="1:7" x14ac:dyDescent="0.25">
      <c r="A1770" s="198">
        <v>1770</v>
      </c>
      <c r="B1770" s="197">
        <v>0.122409847519136</v>
      </c>
      <c r="C1770" s="199"/>
      <c r="D1770" s="201" t="s">
        <v>243</v>
      </c>
      <c r="E1770" s="199"/>
      <c r="F1770" s="68">
        <v>1770</v>
      </c>
      <c r="G1770" s="68">
        <v>10</v>
      </c>
    </row>
    <row r="1771" spans="1:7" x14ac:dyDescent="0.25">
      <c r="A1771" s="198">
        <v>1771</v>
      </c>
      <c r="B1771" s="197">
        <v>0.12240982663321499</v>
      </c>
      <c r="C1771" s="199"/>
      <c r="D1771" s="201" t="s">
        <v>243</v>
      </c>
      <c r="E1771" s="199"/>
      <c r="F1771" s="68">
        <v>1771</v>
      </c>
      <c r="G1771" s="68">
        <v>4</v>
      </c>
    </row>
    <row r="1772" spans="1:7" x14ac:dyDescent="0.25">
      <c r="A1772" s="198">
        <v>1772</v>
      </c>
      <c r="B1772" s="197">
        <v>0.11891511950346299</v>
      </c>
      <c r="C1772" s="199"/>
      <c r="D1772" s="201" t="s">
        <v>243</v>
      </c>
      <c r="E1772" s="199"/>
      <c r="F1772" s="68">
        <v>1772</v>
      </c>
      <c r="G1772" s="68">
        <v>14</v>
      </c>
    </row>
    <row r="1773" spans="1:7" x14ac:dyDescent="0.25">
      <c r="A1773" s="198">
        <v>1773</v>
      </c>
      <c r="B1773" s="197">
        <v>0.118914883582605</v>
      </c>
      <c r="C1773" s="199"/>
      <c r="D1773" s="201" t="s">
        <v>243</v>
      </c>
      <c r="E1773" s="199"/>
      <c r="F1773" s="68">
        <v>1773</v>
      </c>
      <c r="G1773" s="68">
        <v>48</v>
      </c>
    </row>
    <row r="1774" spans="1:7" x14ac:dyDescent="0.25">
      <c r="A1774" s="198">
        <v>1774</v>
      </c>
      <c r="B1774" s="197">
        <v>-2.9453929589324502E-3</v>
      </c>
      <c r="C1774" s="199"/>
      <c r="D1774" s="201" t="s">
        <v>243</v>
      </c>
      <c r="E1774" s="199"/>
      <c r="F1774" s="68">
        <v>1774</v>
      </c>
      <c r="G1774" s="68">
        <v>21</v>
      </c>
    </row>
    <row r="1775" spans="1:7" x14ac:dyDescent="0.25">
      <c r="A1775" s="198">
        <v>1775</v>
      </c>
      <c r="B1775" s="197">
        <v>-2.9453929810161999E-3</v>
      </c>
      <c r="C1775" s="199"/>
      <c r="D1775" s="201" t="s">
        <v>243</v>
      </c>
      <c r="E1775" s="199"/>
      <c r="F1775" s="68">
        <v>1775</v>
      </c>
      <c r="G1775" s="68">
        <v>8</v>
      </c>
    </row>
    <row r="1776" spans="1:7" x14ac:dyDescent="0.25">
      <c r="A1776" s="198">
        <v>1776</v>
      </c>
      <c r="B1776" s="197">
        <v>4.9093444444627899E-3</v>
      </c>
      <c r="C1776" s="199"/>
      <c r="D1776" s="201" t="s">
        <v>243</v>
      </c>
      <c r="E1776" s="199"/>
      <c r="F1776" s="68">
        <v>1776</v>
      </c>
      <c r="G1776" s="68">
        <v>18</v>
      </c>
    </row>
    <row r="1777" spans="1:7" x14ac:dyDescent="0.25">
      <c r="A1777" s="198">
        <v>1777</v>
      </c>
      <c r="B1777" s="197">
        <v>-9.2291440732312199E-2</v>
      </c>
      <c r="C1777" s="199"/>
      <c r="D1777" s="201" t="s">
        <v>243</v>
      </c>
      <c r="E1777" s="199"/>
      <c r="F1777" s="68">
        <v>1777</v>
      </c>
      <c r="G1777" s="68">
        <v>9</v>
      </c>
    </row>
    <row r="1778" spans="1:7" x14ac:dyDescent="0.25">
      <c r="A1778" s="198">
        <v>1778</v>
      </c>
      <c r="B1778" s="197">
        <v>-9.2291548142513904E-2</v>
      </c>
      <c r="C1778" s="199"/>
      <c r="D1778" s="201" t="s">
        <v>243</v>
      </c>
      <c r="E1778" s="199"/>
      <c r="F1778" s="68">
        <v>1778</v>
      </c>
      <c r="G1778" s="68">
        <v>37</v>
      </c>
    </row>
    <row r="1779" spans="1:7" x14ac:dyDescent="0.25">
      <c r="A1779" s="198">
        <v>1779</v>
      </c>
      <c r="B1779" s="197">
        <v>-3.0298001362346901E-2</v>
      </c>
      <c r="C1779" s="199"/>
      <c r="D1779" s="201" t="s">
        <v>243</v>
      </c>
      <c r="E1779" s="199"/>
      <c r="F1779" s="68">
        <v>1779</v>
      </c>
      <c r="G1779" s="68">
        <v>19</v>
      </c>
    </row>
    <row r="1780" spans="1:7" x14ac:dyDescent="0.25">
      <c r="A1780" s="198">
        <v>1780</v>
      </c>
      <c r="B1780" s="197">
        <v>-3.0298001959328701E-2</v>
      </c>
      <c r="C1780" s="199"/>
      <c r="D1780" s="201" t="s">
        <v>243</v>
      </c>
      <c r="E1780" s="199"/>
      <c r="F1780" s="68">
        <v>1780</v>
      </c>
      <c r="G1780" s="68">
        <v>2</v>
      </c>
    </row>
    <row r="1781" spans="1:7" x14ac:dyDescent="0.25">
      <c r="A1781" s="198">
        <v>1781</v>
      </c>
      <c r="B1781" s="197">
        <v>-2.75257412549204E-2</v>
      </c>
      <c r="C1781" s="199"/>
      <c r="D1781" s="201" t="s">
        <v>243</v>
      </c>
      <c r="E1781" s="199"/>
      <c r="F1781" s="68">
        <v>1781</v>
      </c>
      <c r="G1781" s="68">
        <v>33</v>
      </c>
    </row>
    <row r="1782" spans="1:7" x14ac:dyDescent="0.25">
      <c r="A1782" s="198">
        <v>1782</v>
      </c>
      <c r="B1782" s="197">
        <v>-0.110152315717106</v>
      </c>
      <c r="C1782" s="199"/>
      <c r="D1782" s="201" t="s">
        <v>243</v>
      </c>
      <c r="E1782" s="199"/>
      <c r="F1782" s="68">
        <v>1782</v>
      </c>
      <c r="G1782" s="68">
        <v>20</v>
      </c>
    </row>
    <row r="1783" spans="1:7" x14ac:dyDescent="0.25">
      <c r="A1783" s="198">
        <v>1783</v>
      </c>
      <c r="B1783" s="197">
        <v>-9.8139170315480598E-2</v>
      </c>
      <c r="C1783" s="199"/>
      <c r="D1783" s="201" t="s">
        <v>243</v>
      </c>
      <c r="E1783" s="199"/>
      <c r="F1783" s="68">
        <v>1783</v>
      </c>
      <c r="G1783" s="68">
        <v>11</v>
      </c>
    </row>
    <row r="1784" spans="1:7" x14ac:dyDescent="0.25">
      <c r="A1784" s="198">
        <v>1784</v>
      </c>
      <c r="B1784" s="197">
        <v>-9.8139219771755395E-2</v>
      </c>
      <c r="C1784" s="199"/>
      <c r="D1784" s="201" t="s">
        <v>243</v>
      </c>
      <c r="E1784" s="199"/>
      <c r="F1784" s="68">
        <v>1784</v>
      </c>
      <c r="G1784" s="68">
        <v>15</v>
      </c>
    </row>
    <row r="1785" spans="1:7" x14ac:dyDescent="0.25">
      <c r="A1785" s="198">
        <v>1785</v>
      </c>
      <c r="B1785" s="197">
        <v>-9.8139262633920601E-2</v>
      </c>
      <c r="C1785" s="199"/>
      <c r="D1785" s="201" t="s">
        <v>243</v>
      </c>
      <c r="E1785" s="199"/>
      <c r="F1785" s="68">
        <v>1785</v>
      </c>
      <c r="G1785" s="68">
        <v>13</v>
      </c>
    </row>
    <row r="1786" spans="1:7" x14ac:dyDescent="0.25">
      <c r="A1786" s="198">
        <v>1786</v>
      </c>
      <c r="B1786" s="197">
        <v>2.23757500462929E-2</v>
      </c>
      <c r="C1786" s="199"/>
      <c r="D1786" s="201" t="s">
        <v>243</v>
      </c>
      <c r="E1786" s="199"/>
      <c r="F1786" s="68">
        <v>1786</v>
      </c>
      <c r="G1786" s="68">
        <v>17</v>
      </c>
    </row>
    <row r="1787" spans="1:7" x14ac:dyDescent="0.25">
      <c r="A1787" s="198">
        <v>1787</v>
      </c>
      <c r="B1787" s="197">
        <v>2.2375748752350801E-2</v>
      </c>
      <c r="C1787" s="199"/>
      <c r="D1787" s="201" t="s">
        <v>243</v>
      </c>
      <c r="E1787" s="199"/>
      <c r="F1787" s="68">
        <v>1787</v>
      </c>
      <c r="G1787" s="68">
        <v>8</v>
      </c>
    </row>
    <row r="1788" spans="1:7" x14ac:dyDescent="0.25">
      <c r="A1788" s="198">
        <v>1788</v>
      </c>
      <c r="B1788" s="197">
        <v>3.9789407909445601E-2</v>
      </c>
      <c r="C1788" s="199"/>
      <c r="D1788" s="201" t="s">
        <v>243</v>
      </c>
      <c r="E1788" s="199"/>
      <c r="F1788" s="68">
        <v>1788</v>
      </c>
      <c r="G1788" s="68">
        <v>9</v>
      </c>
    </row>
    <row r="1789" spans="1:7" x14ac:dyDescent="0.25">
      <c r="A1789" s="198">
        <v>1789</v>
      </c>
      <c r="B1789" s="197">
        <v>3.9789403243325402E-2</v>
      </c>
      <c r="C1789" s="199"/>
      <c r="D1789" s="201" t="s">
        <v>243</v>
      </c>
      <c r="E1789" s="199"/>
      <c r="F1789" s="68">
        <v>1789</v>
      </c>
      <c r="G1789" s="68">
        <v>9</v>
      </c>
    </row>
    <row r="1790" spans="1:7" x14ac:dyDescent="0.25">
      <c r="A1790" s="198">
        <v>1790</v>
      </c>
      <c r="B1790" s="197">
        <v>4.5999320212238501E-2</v>
      </c>
      <c r="C1790" s="199"/>
      <c r="D1790" s="201" t="s">
        <v>243</v>
      </c>
      <c r="E1790" s="199"/>
      <c r="F1790" s="68">
        <v>1790</v>
      </c>
      <c r="G1790" s="68">
        <v>9</v>
      </c>
    </row>
    <row r="1791" spans="1:7" x14ac:dyDescent="0.25">
      <c r="A1791" s="198">
        <v>1791</v>
      </c>
      <c r="B1791" s="197">
        <v>6.3658432175919405E-2</v>
      </c>
      <c r="C1791" s="199"/>
      <c r="D1791" s="201" t="s">
        <v>243</v>
      </c>
      <c r="E1791" s="199"/>
      <c r="F1791" s="68">
        <v>1791</v>
      </c>
      <c r="G1791" s="68">
        <v>14</v>
      </c>
    </row>
    <row r="1792" spans="1:7" x14ac:dyDescent="0.25">
      <c r="A1792" s="198">
        <v>1792</v>
      </c>
      <c r="B1792" s="197">
        <v>6.3658422714440194E-2</v>
      </c>
      <c r="C1792" s="199"/>
      <c r="D1792" s="201" t="s">
        <v>243</v>
      </c>
      <c r="E1792" s="199"/>
      <c r="F1792" s="68">
        <v>1792</v>
      </c>
      <c r="G1792" s="68">
        <v>7</v>
      </c>
    </row>
    <row r="1793" spans="1:7" x14ac:dyDescent="0.25">
      <c r="A1793" s="198">
        <v>1793</v>
      </c>
      <c r="B1793" s="197">
        <v>7.2365220087586099E-2</v>
      </c>
      <c r="C1793" s="199"/>
      <c r="D1793" s="201" t="s">
        <v>243</v>
      </c>
      <c r="E1793" s="199"/>
      <c r="F1793" s="68">
        <v>1793</v>
      </c>
      <c r="G1793" s="68">
        <v>15</v>
      </c>
    </row>
    <row r="1794" spans="1:7" x14ac:dyDescent="0.25">
      <c r="A1794" s="198">
        <v>1794</v>
      </c>
      <c r="B1794" s="197">
        <v>8.1144104472601994E-2</v>
      </c>
      <c r="C1794" s="199"/>
      <c r="D1794" s="201" t="s">
        <v>243</v>
      </c>
      <c r="E1794" s="199"/>
      <c r="F1794" s="68">
        <v>1794</v>
      </c>
      <c r="G1794" s="68">
        <v>7</v>
      </c>
    </row>
    <row r="1795" spans="1:7" x14ac:dyDescent="0.25">
      <c r="A1795" s="198">
        <v>1795</v>
      </c>
      <c r="B1795" s="197">
        <v>9.6853663796112793E-2</v>
      </c>
      <c r="C1795" s="199"/>
      <c r="D1795" s="201" t="s">
        <v>243</v>
      </c>
      <c r="E1795" s="199"/>
      <c r="F1795" s="68">
        <v>1795</v>
      </c>
      <c r="G1795" s="68">
        <v>15</v>
      </c>
    </row>
    <row r="1796" spans="1:7" x14ac:dyDescent="0.25">
      <c r="A1796" s="198">
        <v>1796</v>
      </c>
      <c r="B1796" s="197">
        <v>9.6853654172243495E-2</v>
      </c>
      <c r="C1796" s="199"/>
      <c r="D1796" s="201" t="s">
        <v>243</v>
      </c>
      <c r="E1796" s="199"/>
      <c r="F1796" s="68">
        <v>1796</v>
      </c>
      <c r="G1796" s="68">
        <v>3</v>
      </c>
    </row>
    <row r="1797" spans="1:7" x14ac:dyDescent="0.25">
      <c r="A1797" s="198">
        <v>1797</v>
      </c>
      <c r="B1797" s="197">
        <v>0.108583410127142</v>
      </c>
      <c r="C1797" s="199"/>
      <c r="D1797" s="201" t="s">
        <v>243</v>
      </c>
      <c r="E1797" s="199"/>
      <c r="F1797" s="68">
        <v>1797</v>
      </c>
      <c r="G1797" s="68">
        <v>19</v>
      </c>
    </row>
    <row r="1798" spans="1:7" x14ac:dyDescent="0.25">
      <c r="A1798" s="198">
        <v>1798</v>
      </c>
      <c r="B1798" s="197">
        <v>1.4432224341294E-3</v>
      </c>
      <c r="C1798" s="199"/>
      <c r="D1798" s="201" t="s">
        <v>243</v>
      </c>
      <c r="E1798" s="199"/>
      <c r="F1798" s="68">
        <v>1798</v>
      </c>
      <c r="G1798" s="68">
        <v>3</v>
      </c>
    </row>
    <row r="1799" spans="1:7" x14ac:dyDescent="0.25">
      <c r="A1799" s="198">
        <v>1799</v>
      </c>
      <c r="B1799" s="197">
        <v>1.4432224242024701E-3</v>
      </c>
      <c r="C1799" s="199"/>
      <c r="D1799" s="201" t="s">
        <v>243</v>
      </c>
      <c r="E1799" s="199"/>
      <c r="F1799" s="68">
        <v>1799</v>
      </c>
      <c r="G1799" s="68">
        <v>15</v>
      </c>
    </row>
    <row r="1800" spans="1:7" x14ac:dyDescent="0.25">
      <c r="A1800" s="198">
        <v>1800</v>
      </c>
      <c r="B1800" s="197">
        <v>1.4432224208934901E-3</v>
      </c>
      <c r="C1800" s="199"/>
      <c r="D1800" s="201" t="s">
        <v>243</v>
      </c>
      <c r="E1800" s="199"/>
      <c r="F1800" s="68">
        <v>1800</v>
      </c>
      <c r="G1800" s="68">
        <v>5</v>
      </c>
    </row>
    <row r="1801" spans="1:7" x14ac:dyDescent="0.25">
      <c r="A1801" s="198">
        <v>1801</v>
      </c>
      <c r="B1801" s="197">
        <v>1.6622992200695099E-2</v>
      </c>
      <c r="C1801" s="199"/>
      <c r="D1801" s="201" t="s">
        <v>243</v>
      </c>
      <c r="E1801" s="199"/>
      <c r="F1801" s="68">
        <v>1801</v>
      </c>
      <c r="G1801" s="68">
        <v>17</v>
      </c>
    </row>
    <row r="1802" spans="1:7" x14ac:dyDescent="0.25">
      <c r="A1802" s="198">
        <v>1802</v>
      </c>
      <c r="B1802" s="197">
        <v>1.6622991578659999E-2</v>
      </c>
      <c r="C1802" s="199"/>
      <c r="D1802" s="201" t="s">
        <v>243</v>
      </c>
      <c r="E1802" s="199"/>
      <c r="F1802" s="68">
        <v>1802</v>
      </c>
      <c r="G1802" s="68">
        <v>7</v>
      </c>
    </row>
    <row r="1803" spans="1:7" x14ac:dyDescent="0.25">
      <c r="A1803" s="198">
        <v>1803</v>
      </c>
      <c r="B1803" s="197">
        <v>1.6622990334589801E-2</v>
      </c>
      <c r="C1803" s="199"/>
      <c r="D1803" s="201" t="s">
        <v>243</v>
      </c>
      <c r="E1803" s="199"/>
      <c r="F1803" s="68">
        <v>1803</v>
      </c>
      <c r="G1803" s="68">
        <v>14</v>
      </c>
    </row>
    <row r="1804" spans="1:7" x14ac:dyDescent="0.25">
      <c r="A1804" s="198">
        <v>1804</v>
      </c>
      <c r="B1804" s="197">
        <v>3.8389996884877799E-2</v>
      </c>
      <c r="C1804" s="199"/>
      <c r="D1804" s="201" t="s">
        <v>243</v>
      </c>
      <c r="E1804" s="199"/>
      <c r="F1804" s="68">
        <v>1804</v>
      </c>
      <c r="G1804" s="68">
        <v>10</v>
      </c>
    </row>
    <row r="1805" spans="1:7" x14ac:dyDescent="0.25">
      <c r="A1805" s="198">
        <v>1805</v>
      </c>
      <c r="B1805" s="197">
        <v>4.45998934350538E-2</v>
      </c>
      <c r="C1805" s="199"/>
      <c r="D1805" s="201" t="s">
        <v>243</v>
      </c>
      <c r="E1805" s="199"/>
      <c r="F1805" s="68">
        <v>1805</v>
      </c>
      <c r="G1805" s="68">
        <v>12</v>
      </c>
    </row>
    <row r="1806" spans="1:7" x14ac:dyDescent="0.25">
      <c r="A1806" s="198">
        <v>1806</v>
      </c>
      <c r="B1806" s="197">
        <v>4.4599884935301301E-2</v>
      </c>
      <c r="C1806" s="199"/>
      <c r="D1806" s="201" t="s">
        <v>243</v>
      </c>
      <c r="E1806" s="199"/>
      <c r="F1806" s="68">
        <v>1806</v>
      </c>
      <c r="G1806" s="68">
        <v>13</v>
      </c>
    </row>
    <row r="1807" spans="1:7" x14ac:dyDescent="0.25">
      <c r="A1807" s="198">
        <v>1807</v>
      </c>
      <c r="B1807" s="197">
        <v>-0.45503395656885998</v>
      </c>
      <c r="C1807" s="199"/>
      <c r="D1807" s="201" t="s">
        <v>243</v>
      </c>
      <c r="E1807" s="199"/>
      <c r="F1807" s="68">
        <v>1807</v>
      </c>
      <c r="G1807" s="68">
        <v>8</v>
      </c>
    </row>
    <row r="1808" spans="1:7" x14ac:dyDescent="0.25">
      <c r="A1808" s="198">
        <v>1808</v>
      </c>
      <c r="B1808" s="197">
        <v>-0.48405409262246801</v>
      </c>
      <c r="C1808" s="199"/>
      <c r="D1808" s="201" t="s">
        <v>243</v>
      </c>
      <c r="E1808" s="199"/>
      <c r="F1808" s="68">
        <v>1808</v>
      </c>
      <c r="G1808" s="68">
        <v>8</v>
      </c>
    </row>
    <row r="1809" spans="1:7" x14ac:dyDescent="0.25">
      <c r="A1809" s="198">
        <v>1809</v>
      </c>
      <c r="B1809" s="197">
        <v>-0.52323135228818096</v>
      </c>
      <c r="C1809" s="199"/>
      <c r="D1809" s="201" t="s">
        <v>243</v>
      </c>
      <c r="E1809" s="199"/>
      <c r="F1809" s="68">
        <v>1809</v>
      </c>
      <c r="G1809" s="68">
        <v>5</v>
      </c>
    </row>
    <row r="1810" spans="1:7" x14ac:dyDescent="0.25">
      <c r="A1810" s="198">
        <v>1810</v>
      </c>
      <c r="B1810" s="197">
        <v>-7.1822429165162599E-2</v>
      </c>
      <c r="C1810" s="199"/>
      <c r="D1810" s="201" t="s">
        <v>243</v>
      </c>
      <c r="E1810" s="199"/>
      <c r="F1810" s="68">
        <v>1810</v>
      </c>
      <c r="G1810" s="68">
        <v>9</v>
      </c>
    </row>
    <row r="1811" spans="1:7" x14ac:dyDescent="0.25">
      <c r="A1811" s="198">
        <v>1811</v>
      </c>
      <c r="B1811" s="197">
        <v>-3.8021676567031502E-2</v>
      </c>
      <c r="C1811" s="199"/>
      <c r="D1811" s="201" t="s">
        <v>243</v>
      </c>
      <c r="E1811" s="199"/>
      <c r="F1811" s="68">
        <v>1811</v>
      </c>
      <c r="G1811" s="68">
        <v>12</v>
      </c>
    </row>
    <row r="1812" spans="1:7" x14ac:dyDescent="0.25">
      <c r="A1812" s="198">
        <v>1812</v>
      </c>
      <c r="B1812" s="197">
        <v>6.5840270569678006E-2</v>
      </c>
      <c r="C1812" s="199"/>
      <c r="D1812" s="201" t="s">
        <v>243</v>
      </c>
      <c r="E1812" s="199"/>
      <c r="F1812" s="68">
        <v>1812</v>
      </c>
      <c r="G1812" s="68">
        <v>4</v>
      </c>
    </row>
    <row r="1813" spans="1:7" x14ac:dyDescent="0.25">
      <c r="A1813" s="198">
        <v>1813</v>
      </c>
      <c r="B1813" s="197">
        <v>6.5483758731863406E-2</v>
      </c>
      <c r="C1813" s="199"/>
      <c r="D1813" s="201" t="s">
        <v>243</v>
      </c>
      <c r="E1813" s="199"/>
      <c r="F1813" s="68">
        <v>1813</v>
      </c>
      <c r="G1813" s="68">
        <v>10</v>
      </c>
    </row>
    <row r="1814" spans="1:7" x14ac:dyDescent="0.25">
      <c r="A1814" s="198">
        <v>1814</v>
      </c>
      <c r="B1814" s="197">
        <v>-8.9934959114013793E-2</v>
      </c>
      <c r="C1814" s="199"/>
      <c r="D1814" s="201" t="s">
        <v>243</v>
      </c>
      <c r="E1814" s="199"/>
      <c r="F1814" s="68">
        <v>1814</v>
      </c>
      <c r="G1814" s="68">
        <v>7</v>
      </c>
    </row>
    <row r="1815" spans="1:7" x14ac:dyDescent="0.25">
      <c r="A1815" s="198">
        <v>1815</v>
      </c>
      <c r="B1815" s="197">
        <v>-0.121991637429535</v>
      </c>
      <c r="C1815" s="199"/>
      <c r="D1815" s="201" t="s">
        <v>243</v>
      </c>
      <c r="E1815" s="199"/>
      <c r="F1815" s="68">
        <v>1815</v>
      </c>
      <c r="G1815" s="68">
        <v>9</v>
      </c>
    </row>
    <row r="1816" spans="1:7" x14ac:dyDescent="0.25">
      <c r="A1816" s="198">
        <v>1816</v>
      </c>
      <c r="B1816" s="197">
        <v>-8.7287143758737001E-2</v>
      </c>
      <c r="C1816" s="199"/>
      <c r="D1816" s="201" t="s">
        <v>243</v>
      </c>
      <c r="E1816" s="199"/>
      <c r="F1816" s="68">
        <v>1816</v>
      </c>
      <c r="G1816" s="68">
        <v>6</v>
      </c>
    </row>
    <row r="1817" spans="1:7" x14ac:dyDescent="0.25">
      <c r="A1817" s="198">
        <v>1817</v>
      </c>
      <c r="B1817" s="197">
        <v>-0.17811143374493599</v>
      </c>
      <c r="C1817" s="199"/>
      <c r="D1817" s="201" t="s">
        <v>243</v>
      </c>
      <c r="E1817" s="199"/>
      <c r="F1817" s="68">
        <v>1817</v>
      </c>
      <c r="G1817" s="68">
        <v>12</v>
      </c>
    </row>
    <row r="1818" spans="1:7" x14ac:dyDescent="0.25">
      <c r="A1818" s="198">
        <v>1818</v>
      </c>
      <c r="B1818" s="197">
        <v>-1.45115263648566E-2</v>
      </c>
      <c r="C1818" s="199"/>
      <c r="D1818" s="201" t="s">
        <v>243</v>
      </c>
      <c r="E1818" s="199"/>
      <c r="F1818" s="68">
        <v>1818</v>
      </c>
      <c r="G1818" s="68">
        <v>13</v>
      </c>
    </row>
    <row r="1819" spans="1:7" x14ac:dyDescent="0.25">
      <c r="A1819" s="198">
        <v>1819</v>
      </c>
      <c r="B1819" s="197">
        <v>-0.110718420148863</v>
      </c>
      <c r="C1819" s="199"/>
      <c r="D1819" s="201" t="s">
        <v>243</v>
      </c>
      <c r="E1819" s="199"/>
      <c r="F1819" s="68">
        <v>1819</v>
      </c>
      <c r="G1819" s="68">
        <v>8</v>
      </c>
    </row>
    <row r="1820" spans="1:7" ht="15.75" thickBot="1" x14ac:dyDescent="0.3">
      <c r="A1820" s="5"/>
      <c r="B1820" s="5"/>
      <c r="C1820" s="20"/>
      <c r="D1820" s="20"/>
      <c r="E1820" s="20"/>
      <c r="F1820" s="20"/>
      <c r="G1820" s="20"/>
    </row>
    <row r="1821" spans="1:7" ht="15.75" thickBot="1" x14ac:dyDescent="0.3">
      <c r="A1821" s="5"/>
      <c r="B1821" s="21"/>
      <c r="C1821" s="490" t="s">
        <v>159</v>
      </c>
      <c r="D1821" s="491"/>
      <c r="E1821" s="491"/>
      <c r="F1821" s="491"/>
      <c r="G1821" s="191">
        <f>SUMIF(D2:D1819,D2,G2:G1819)</f>
        <v>31342</v>
      </c>
    </row>
    <row r="1822" spans="1:7" x14ac:dyDescent="0.25">
      <c r="G1822" s="2"/>
    </row>
  </sheetData>
  <mergeCells count="1">
    <mergeCell ref="C1821:F182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203D-4380-4589-B123-E3115D2A14FC}">
  <dimension ref="A1:G1821"/>
  <sheetViews>
    <sheetView zoomScaleNormal="100" workbookViewId="0">
      <pane ySplit="1" topLeftCell="A2" activePane="bottomLeft" state="frozen"/>
      <selection pane="bottomLeft" activeCell="D8" sqref="D8"/>
    </sheetView>
  </sheetViews>
  <sheetFormatPr baseColWidth="10" defaultRowHeight="15" x14ac:dyDescent="0.25"/>
  <cols>
    <col min="1" max="1" width="5" bestFit="1" customWidth="1"/>
    <col min="2" max="2" width="28.5703125" bestFit="1" customWidth="1"/>
    <col min="4" max="4" width="10.7109375" bestFit="1" customWidth="1"/>
    <col min="6" max="6" width="5" bestFit="1" customWidth="1"/>
    <col min="7" max="7" width="31.28515625" customWidth="1"/>
  </cols>
  <sheetData>
    <row r="1" spans="1:7" ht="30" customHeight="1" thickBot="1" x14ac:dyDescent="0.3">
      <c r="A1" s="291" t="s">
        <v>44</v>
      </c>
      <c r="B1" s="235" t="s">
        <v>245</v>
      </c>
      <c r="C1" s="223"/>
      <c r="D1" s="223" t="s">
        <v>242</v>
      </c>
      <c r="E1" s="223"/>
      <c r="F1" s="223" t="s">
        <v>44</v>
      </c>
      <c r="G1" s="292" t="s">
        <v>246</v>
      </c>
    </row>
    <row r="2" spans="1:7" x14ac:dyDescent="0.25">
      <c r="A2" s="69">
        <v>1</v>
      </c>
      <c r="B2" s="194">
        <v>9.8719448749029805E-3</v>
      </c>
      <c r="C2" s="69"/>
      <c r="D2" s="69" t="s">
        <v>243</v>
      </c>
      <c r="E2" s="69"/>
      <c r="F2" s="69">
        <v>1</v>
      </c>
      <c r="G2" s="69">
        <v>2252</v>
      </c>
    </row>
    <row r="3" spans="1:7" x14ac:dyDescent="0.25">
      <c r="A3" s="23">
        <v>2</v>
      </c>
      <c r="B3" s="196">
        <v>1.1324189159075701E-2</v>
      </c>
      <c r="C3" s="23"/>
      <c r="D3" s="69" t="s">
        <v>243</v>
      </c>
      <c r="E3" s="23"/>
      <c r="F3" s="23">
        <v>2</v>
      </c>
      <c r="G3" s="23">
        <v>809</v>
      </c>
    </row>
    <row r="4" spans="1:7" x14ac:dyDescent="0.25">
      <c r="A4" s="23">
        <v>3</v>
      </c>
      <c r="B4" s="196">
        <v>-0.12773769021921899</v>
      </c>
      <c r="C4" s="23"/>
      <c r="D4" s="69" t="s">
        <v>243</v>
      </c>
      <c r="E4" s="23"/>
      <c r="F4" s="23">
        <v>3</v>
      </c>
      <c r="G4" s="23">
        <v>11</v>
      </c>
    </row>
    <row r="5" spans="1:7" x14ac:dyDescent="0.25">
      <c r="A5" s="23">
        <v>4</v>
      </c>
      <c r="B5" s="196">
        <v>-0.289700485819609</v>
      </c>
      <c r="C5" s="23"/>
      <c r="D5" s="69" t="s">
        <v>243</v>
      </c>
      <c r="E5" s="23"/>
      <c r="F5" s="23">
        <v>4</v>
      </c>
      <c r="G5" s="23">
        <v>35</v>
      </c>
    </row>
    <row r="6" spans="1:7" x14ac:dyDescent="0.25">
      <c r="A6" s="23">
        <v>5</v>
      </c>
      <c r="B6" s="196">
        <v>9.8165204662929106E-2</v>
      </c>
      <c r="C6" s="23"/>
      <c r="D6" s="69" t="s">
        <v>243</v>
      </c>
      <c r="E6" s="23"/>
      <c r="F6" s="23">
        <v>5</v>
      </c>
      <c r="G6" s="23">
        <v>29</v>
      </c>
    </row>
    <row r="7" spans="1:7" x14ac:dyDescent="0.25">
      <c r="A7" s="23">
        <v>6</v>
      </c>
      <c r="B7" s="196">
        <v>-0.26105746267965202</v>
      </c>
      <c r="C7" s="23"/>
      <c r="D7" s="69" t="s">
        <v>243</v>
      </c>
      <c r="E7" s="23"/>
      <c r="F7" s="23">
        <v>6</v>
      </c>
      <c r="G7" s="23">
        <v>4</v>
      </c>
    </row>
    <row r="8" spans="1:7" x14ac:dyDescent="0.25">
      <c r="A8" s="23">
        <v>7</v>
      </c>
      <c r="B8" s="196">
        <v>-0.15143768908196301</v>
      </c>
      <c r="C8" s="23"/>
      <c r="D8" s="69" t="s">
        <v>243</v>
      </c>
      <c r="E8" s="23"/>
      <c r="F8" s="23">
        <v>7</v>
      </c>
      <c r="G8" s="23">
        <v>8</v>
      </c>
    </row>
    <row r="9" spans="1:7" x14ac:dyDescent="0.25">
      <c r="A9" s="23">
        <v>8</v>
      </c>
      <c r="B9" s="196">
        <v>9.8165125497345004E-2</v>
      </c>
      <c r="C9" s="23"/>
      <c r="D9" s="69" t="s">
        <v>243</v>
      </c>
      <c r="E9" s="23"/>
      <c r="F9" s="23">
        <v>8</v>
      </c>
      <c r="G9" s="23">
        <v>24</v>
      </c>
    </row>
    <row r="10" spans="1:7" x14ac:dyDescent="0.25">
      <c r="A10" s="23">
        <v>9</v>
      </c>
      <c r="B10" s="196">
        <v>-0.101240536516344</v>
      </c>
      <c r="C10" s="23"/>
      <c r="D10" s="69" t="s">
        <v>243</v>
      </c>
      <c r="E10" s="23"/>
      <c r="F10" s="23">
        <v>9</v>
      </c>
      <c r="G10" s="23">
        <v>28</v>
      </c>
    </row>
    <row r="11" spans="1:7" x14ac:dyDescent="0.25">
      <c r="A11" s="23">
        <v>10</v>
      </c>
      <c r="B11" s="196">
        <v>-6.8846464820788406E-2</v>
      </c>
      <c r="C11" s="23"/>
      <c r="D11" s="69" t="s">
        <v>243</v>
      </c>
      <c r="E11" s="23"/>
      <c r="F11" s="23">
        <v>10</v>
      </c>
      <c r="G11" s="23">
        <v>28</v>
      </c>
    </row>
    <row r="12" spans="1:7" x14ac:dyDescent="0.25">
      <c r="A12" s="23">
        <v>11</v>
      </c>
      <c r="B12" s="196">
        <v>-6.4141446139744193E-2</v>
      </c>
      <c r="C12" s="23"/>
      <c r="D12" s="69" t="s">
        <v>243</v>
      </c>
      <c r="E12" s="23"/>
      <c r="F12" s="23">
        <v>11</v>
      </c>
      <c r="G12" s="23">
        <v>27</v>
      </c>
    </row>
    <row r="13" spans="1:7" x14ac:dyDescent="0.25">
      <c r="A13" s="23">
        <v>12</v>
      </c>
      <c r="B13" s="196">
        <v>0.136080953774321</v>
      </c>
      <c r="C13" s="23"/>
      <c r="D13" s="69" t="s">
        <v>243</v>
      </c>
      <c r="E13" s="23"/>
      <c r="F13" s="23">
        <v>12</v>
      </c>
      <c r="G13" s="23">
        <v>11</v>
      </c>
    </row>
    <row r="14" spans="1:7" x14ac:dyDescent="0.25">
      <c r="A14" s="23">
        <v>13</v>
      </c>
      <c r="B14" s="196">
        <v>-3.9350741049718203E-2</v>
      </c>
      <c r="C14" s="23"/>
      <c r="D14" s="69" t="s">
        <v>243</v>
      </c>
      <c r="E14" s="23"/>
      <c r="F14" s="23">
        <v>13</v>
      </c>
      <c r="G14" s="23">
        <v>47</v>
      </c>
    </row>
    <row r="15" spans="1:7" x14ac:dyDescent="0.25">
      <c r="A15" s="23">
        <v>14</v>
      </c>
      <c r="B15" s="196">
        <v>-0.110537953012697</v>
      </c>
      <c r="C15" s="23"/>
      <c r="D15" s="69" t="s">
        <v>243</v>
      </c>
      <c r="E15" s="23"/>
      <c r="F15" s="23">
        <v>14</v>
      </c>
      <c r="G15" s="23">
        <v>40</v>
      </c>
    </row>
    <row r="16" spans="1:7" x14ac:dyDescent="0.25">
      <c r="A16" s="23">
        <v>15</v>
      </c>
      <c r="B16" s="196">
        <v>-9.0304866937488099E-2</v>
      </c>
      <c r="C16" s="23"/>
      <c r="D16" s="69" t="s">
        <v>243</v>
      </c>
      <c r="E16" s="23"/>
      <c r="F16" s="23">
        <v>15</v>
      </c>
      <c r="G16" s="23">
        <v>12</v>
      </c>
    </row>
    <row r="17" spans="1:7" x14ac:dyDescent="0.25">
      <c r="A17" s="23">
        <v>16</v>
      </c>
      <c r="B17" s="196">
        <v>-8.7169431305679307E-2</v>
      </c>
      <c r="C17" s="23"/>
      <c r="D17" s="69" t="s">
        <v>243</v>
      </c>
      <c r="E17" s="23"/>
      <c r="F17" s="23">
        <v>16</v>
      </c>
      <c r="G17" s="23">
        <v>10</v>
      </c>
    </row>
    <row r="18" spans="1:7" x14ac:dyDescent="0.25">
      <c r="A18" s="23">
        <v>17</v>
      </c>
      <c r="B18" s="196">
        <v>5.2079323546595996E-3</v>
      </c>
      <c r="C18" s="23"/>
      <c r="D18" s="69" t="s">
        <v>243</v>
      </c>
      <c r="E18" s="23"/>
      <c r="F18" s="23">
        <v>17</v>
      </c>
      <c r="G18" s="23">
        <v>41</v>
      </c>
    </row>
    <row r="19" spans="1:7" x14ac:dyDescent="0.25">
      <c r="A19" s="23">
        <v>18</v>
      </c>
      <c r="B19" s="196">
        <v>4.1928082227360698E-2</v>
      </c>
      <c r="C19" s="23"/>
      <c r="D19" s="69" t="s">
        <v>243</v>
      </c>
      <c r="E19" s="23"/>
      <c r="F19" s="23">
        <v>18</v>
      </c>
      <c r="G19" s="23">
        <v>29</v>
      </c>
    </row>
    <row r="20" spans="1:7" x14ac:dyDescent="0.25">
      <c r="A20" s="23">
        <v>19</v>
      </c>
      <c r="B20" s="196">
        <v>-0.108904914286483</v>
      </c>
      <c r="C20" s="23"/>
      <c r="D20" s="69" t="s">
        <v>243</v>
      </c>
      <c r="E20" s="23"/>
      <c r="F20" s="23">
        <v>19</v>
      </c>
      <c r="G20" s="23">
        <v>8</v>
      </c>
    </row>
    <row r="21" spans="1:7" x14ac:dyDescent="0.25">
      <c r="A21" s="23">
        <v>20</v>
      </c>
      <c r="B21" s="196">
        <v>-9.0319449343807395E-2</v>
      </c>
      <c r="C21" s="23"/>
      <c r="D21" s="69" t="s">
        <v>243</v>
      </c>
      <c r="E21" s="23"/>
      <c r="F21" s="23">
        <v>20</v>
      </c>
      <c r="G21" s="23">
        <v>48</v>
      </c>
    </row>
    <row r="22" spans="1:7" x14ac:dyDescent="0.25">
      <c r="A22" s="23">
        <v>21</v>
      </c>
      <c r="B22" s="196">
        <v>-0.14136261439032399</v>
      </c>
      <c r="C22" s="23"/>
      <c r="D22" s="69" t="s">
        <v>243</v>
      </c>
      <c r="E22" s="23"/>
      <c r="F22" s="23">
        <v>21</v>
      </c>
      <c r="G22" s="23">
        <v>11</v>
      </c>
    </row>
    <row r="23" spans="1:7" x14ac:dyDescent="0.25">
      <c r="A23" s="23">
        <v>22</v>
      </c>
      <c r="B23" s="196">
        <v>-0.203019612495353</v>
      </c>
      <c r="C23" s="23"/>
      <c r="D23" s="69" t="s">
        <v>243</v>
      </c>
      <c r="E23" s="23"/>
      <c r="F23" s="23">
        <v>22</v>
      </c>
      <c r="G23" s="23">
        <v>10</v>
      </c>
    </row>
    <row r="24" spans="1:7" x14ac:dyDescent="0.25">
      <c r="A24" s="23">
        <v>23</v>
      </c>
      <c r="B24" s="196">
        <v>5.8215325791976897E-3</v>
      </c>
      <c r="C24" s="23"/>
      <c r="D24" s="69" t="s">
        <v>243</v>
      </c>
      <c r="E24" s="23"/>
      <c r="F24" s="23">
        <v>23</v>
      </c>
      <c r="G24" s="23">
        <v>8</v>
      </c>
    </row>
    <row r="25" spans="1:7" x14ac:dyDescent="0.25">
      <c r="A25" s="23">
        <v>24</v>
      </c>
      <c r="B25" s="196">
        <v>-0.15304506865780801</v>
      </c>
      <c r="C25" s="23"/>
      <c r="D25" s="69" t="s">
        <v>243</v>
      </c>
      <c r="E25" s="23"/>
      <c r="F25" s="23">
        <v>24</v>
      </c>
      <c r="G25" s="23">
        <v>26</v>
      </c>
    </row>
    <row r="26" spans="1:7" x14ac:dyDescent="0.25">
      <c r="A26" s="23">
        <v>25</v>
      </c>
      <c r="B26" s="196">
        <v>-0.18662113528060101</v>
      </c>
      <c r="C26" s="23"/>
      <c r="D26" s="69" t="s">
        <v>243</v>
      </c>
      <c r="E26" s="23"/>
      <c r="F26" s="23">
        <v>25</v>
      </c>
      <c r="G26" s="23">
        <v>57</v>
      </c>
    </row>
    <row r="27" spans="1:7" x14ac:dyDescent="0.25">
      <c r="A27" s="23">
        <v>26</v>
      </c>
      <c r="B27" s="196">
        <v>-1.5709243487654598E-2</v>
      </c>
      <c r="C27" s="23"/>
      <c r="D27" s="69" t="s">
        <v>243</v>
      </c>
      <c r="E27" s="23"/>
      <c r="F27" s="23">
        <v>26</v>
      </c>
      <c r="G27" s="23">
        <v>22</v>
      </c>
    </row>
    <row r="28" spans="1:7" x14ac:dyDescent="0.25">
      <c r="A28" s="23">
        <v>27</v>
      </c>
      <c r="B28" s="196">
        <v>-0.122724898633279</v>
      </c>
      <c r="C28" s="23"/>
      <c r="D28" s="69" t="s">
        <v>243</v>
      </c>
      <c r="E28" s="23"/>
      <c r="F28" s="23">
        <v>27</v>
      </c>
      <c r="G28" s="23">
        <v>29</v>
      </c>
    </row>
    <row r="29" spans="1:7" x14ac:dyDescent="0.25">
      <c r="A29" s="23">
        <v>28</v>
      </c>
      <c r="B29" s="196">
        <v>-2.9830577834115999E-2</v>
      </c>
      <c r="C29" s="23"/>
      <c r="D29" s="69" t="s">
        <v>243</v>
      </c>
      <c r="E29" s="23"/>
      <c r="F29" s="23">
        <v>28</v>
      </c>
      <c r="G29" s="23">
        <v>19</v>
      </c>
    </row>
    <row r="30" spans="1:7" x14ac:dyDescent="0.25">
      <c r="A30" s="23">
        <v>29</v>
      </c>
      <c r="B30" s="196">
        <v>8.2860048879873305E-2</v>
      </c>
      <c r="C30" s="23"/>
      <c r="D30" s="69" t="s">
        <v>243</v>
      </c>
      <c r="E30" s="23"/>
      <c r="F30" s="23">
        <v>29</v>
      </c>
      <c r="G30" s="23">
        <v>51</v>
      </c>
    </row>
    <row r="31" spans="1:7" x14ac:dyDescent="0.25">
      <c r="A31" s="23">
        <v>30</v>
      </c>
      <c r="B31" s="196">
        <v>0.49825762943056401</v>
      </c>
      <c r="C31" s="23"/>
      <c r="D31" s="69" t="s">
        <v>243</v>
      </c>
      <c r="E31" s="23"/>
      <c r="F31" s="23">
        <v>30</v>
      </c>
      <c r="G31" s="23">
        <v>33</v>
      </c>
    </row>
    <row r="32" spans="1:7" x14ac:dyDescent="0.25">
      <c r="A32" s="23">
        <v>31</v>
      </c>
      <c r="B32" s="196">
        <v>-0.22712928044337199</v>
      </c>
      <c r="C32" s="23"/>
      <c r="D32" s="69" t="s">
        <v>243</v>
      </c>
      <c r="E32" s="23"/>
      <c r="F32" s="23">
        <v>31</v>
      </c>
      <c r="G32" s="23">
        <v>42</v>
      </c>
    </row>
    <row r="33" spans="1:7" x14ac:dyDescent="0.25">
      <c r="A33" s="23">
        <v>32</v>
      </c>
      <c r="B33" s="196">
        <v>0.37505148080260903</v>
      </c>
      <c r="C33" s="23"/>
      <c r="D33" s="69" t="s">
        <v>243</v>
      </c>
      <c r="E33" s="23"/>
      <c r="F33" s="23">
        <v>32</v>
      </c>
      <c r="G33" s="23">
        <v>8</v>
      </c>
    </row>
    <row r="34" spans="1:7" x14ac:dyDescent="0.25">
      <c r="A34" s="23">
        <v>33</v>
      </c>
      <c r="B34" s="196">
        <v>-0.283133580279747</v>
      </c>
      <c r="C34" s="23"/>
      <c r="D34" s="69" t="s">
        <v>243</v>
      </c>
      <c r="E34" s="23"/>
      <c r="F34" s="23">
        <v>33</v>
      </c>
      <c r="G34" s="23">
        <v>33</v>
      </c>
    </row>
    <row r="35" spans="1:7" x14ac:dyDescent="0.25">
      <c r="A35" s="23">
        <v>34</v>
      </c>
      <c r="B35" s="196">
        <v>-0.19546389643725601</v>
      </c>
      <c r="C35" s="23"/>
      <c r="D35" s="69" t="s">
        <v>243</v>
      </c>
      <c r="E35" s="23"/>
      <c r="F35" s="23">
        <v>34</v>
      </c>
      <c r="G35" s="23">
        <v>32</v>
      </c>
    </row>
    <row r="36" spans="1:7" x14ac:dyDescent="0.25">
      <c r="A36" s="23">
        <v>35</v>
      </c>
      <c r="B36" s="196">
        <v>-0.10304305372172801</v>
      </c>
      <c r="C36" s="23"/>
      <c r="D36" s="69" t="s">
        <v>243</v>
      </c>
      <c r="E36" s="23"/>
      <c r="F36" s="23">
        <v>35</v>
      </c>
      <c r="G36" s="23">
        <v>32</v>
      </c>
    </row>
    <row r="37" spans="1:7" x14ac:dyDescent="0.25">
      <c r="A37" s="23">
        <v>36</v>
      </c>
      <c r="B37" s="196">
        <v>0.14563752282106701</v>
      </c>
      <c r="C37" s="23"/>
      <c r="D37" s="69" t="s">
        <v>243</v>
      </c>
      <c r="E37" s="23"/>
      <c r="F37" s="23">
        <v>36</v>
      </c>
      <c r="G37" s="23">
        <v>33</v>
      </c>
    </row>
    <row r="38" spans="1:7" x14ac:dyDescent="0.25">
      <c r="A38" s="23">
        <v>37</v>
      </c>
      <c r="B38" s="196">
        <v>-0.145019779140065</v>
      </c>
      <c r="C38" s="23"/>
      <c r="D38" s="69" t="s">
        <v>243</v>
      </c>
      <c r="E38" s="23"/>
      <c r="F38" s="23">
        <v>37</v>
      </c>
      <c r="G38" s="23">
        <v>18</v>
      </c>
    </row>
    <row r="39" spans="1:7" x14ac:dyDescent="0.25">
      <c r="A39" s="23">
        <v>38</v>
      </c>
      <c r="B39" s="196">
        <v>1.44894519011273E-2</v>
      </c>
      <c r="C39" s="23"/>
      <c r="D39" s="69" t="s">
        <v>243</v>
      </c>
      <c r="E39" s="23"/>
      <c r="F39" s="23">
        <v>38</v>
      </c>
      <c r="G39" s="23">
        <v>44</v>
      </c>
    </row>
    <row r="40" spans="1:7" x14ac:dyDescent="0.25">
      <c r="A40" s="23">
        <v>39</v>
      </c>
      <c r="B40" s="196">
        <v>2.5411876250473302E-2</v>
      </c>
      <c r="C40" s="23"/>
      <c r="D40" s="69" t="s">
        <v>243</v>
      </c>
      <c r="E40" s="23"/>
      <c r="F40" s="23">
        <v>39</v>
      </c>
      <c r="G40" s="23">
        <v>18</v>
      </c>
    </row>
    <row r="41" spans="1:7" x14ac:dyDescent="0.25">
      <c r="A41" s="23">
        <v>40</v>
      </c>
      <c r="B41" s="196">
        <v>-0.211154977874561</v>
      </c>
      <c r="C41" s="23"/>
      <c r="D41" s="69" t="s">
        <v>243</v>
      </c>
      <c r="E41" s="23"/>
      <c r="F41" s="23">
        <v>40</v>
      </c>
      <c r="G41" s="23">
        <v>43</v>
      </c>
    </row>
    <row r="42" spans="1:7" x14ac:dyDescent="0.25">
      <c r="A42" s="23">
        <v>41</v>
      </c>
      <c r="B42" s="196">
        <v>2.7721866283500499E-2</v>
      </c>
      <c r="C42" s="23"/>
      <c r="D42" s="69" t="s">
        <v>243</v>
      </c>
      <c r="E42" s="23"/>
      <c r="F42" s="23">
        <v>41</v>
      </c>
      <c r="G42" s="23">
        <v>19</v>
      </c>
    </row>
    <row r="43" spans="1:7" x14ac:dyDescent="0.25">
      <c r="A43" s="23">
        <v>42</v>
      </c>
      <c r="B43" s="196">
        <v>6.0063741699552904E-3</v>
      </c>
      <c r="C43" s="23"/>
      <c r="D43" s="69" t="s">
        <v>243</v>
      </c>
      <c r="E43" s="23"/>
      <c r="F43" s="23">
        <v>42</v>
      </c>
      <c r="G43" s="23">
        <v>42</v>
      </c>
    </row>
    <row r="44" spans="1:7" x14ac:dyDescent="0.25">
      <c r="A44" s="23">
        <v>43</v>
      </c>
      <c r="B44" s="196">
        <v>2.85396186247493E-2</v>
      </c>
      <c r="C44" s="23"/>
      <c r="D44" s="69" t="s">
        <v>243</v>
      </c>
      <c r="E44" s="23"/>
      <c r="F44" s="23">
        <v>43</v>
      </c>
      <c r="G44" s="23">
        <v>18</v>
      </c>
    </row>
    <row r="45" spans="1:7" x14ac:dyDescent="0.25">
      <c r="A45" s="23">
        <v>44</v>
      </c>
      <c r="B45" s="196">
        <v>-0.186793593839024</v>
      </c>
      <c r="C45" s="23"/>
      <c r="D45" s="69" t="s">
        <v>243</v>
      </c>
      <c r="E45" s="23"/>
      <c r="F45" s="23">
        <v>44</v>
      </c>
      <c r="G45" s="23">
        <v>49</v>
      </c>
    </row>
    <row r="46" spans="1:7" x14ac:dyDescent="0.25">
      <c r="A46" s="23">
        <v>45</v>
      </c>
      <c r="B46" s="196">
        <v>-0.18162166501040899</v>
      </c>
      <c r="C46" s="23"/>
      <c r="D46" s="69" t="s">
        <v>243</v>
      </c>
      <c r="E46" s="23"/>
      <c r="F46" s="23">
        <v>45</v>
      </c>
      <c r="G46" s="23">
        <v>15</v>
      </c>
    </row>
    <row r="47" spans="1:7" x14ac:dyDescent="0.25">
      <c r="A47" s="23">
        <v>46</v>
      </c>
      <c r="B47" s="196">
        <v>7.3928350544604001E-3</v>
      </c>
      <c r="C47" s="23"/>
      <c r="D47" s="69" t="s">
        <v>243</v>
      </c>
      <c r="E47" s="23"/>
      <c r="F47" s="23">
        <v>46</v>
      </c>
      <c r="G47" s="23">
        <v>23</v>
      </c>
    </row>
    <row r="48" spans="1:7" x14ac:dyDescent="0.25">
      <c r="A48" s="23">
        <v>47</v>
      </c>
      <c r="B48" s="196">
        <v>3.3181485209139099E-2</v>
      </c>
      <c r="C48" s="23"/>
      <c r="D48" s="69" t="s">
        <v>243</v>
      </c>
      <c r="E48" s="23"/>
      <c r="F48" s="23">
        <v>47</v>
      </c>
      <c r="G48" s="23">
        <v>22</v>
      </c>
    </row>
    <row r="49" spans="1:7" x14ac:dyDescent="0.25">
      <c r="A49" s="23">
        <v>48</v>
      </c>
      <c r="B49" s="196">
        <v>3.4746255445979701E-2</v>
      </c>
      <c r="C49" s="23"/>
      <c r="D49" s="69" t="s">
        <v>243</v>
      </c>
      <c r="E49" s="23"/>
      <c r="F49" s="23">
        <v>48</v>
      </c>
      <c r="G49" s="23">
        <v>22</v>
      </c>
    </row>
    <row r="50" spans="1:7" x14ac:dyDescent="0.25">
      <c r="A50" s="23">
        <v>49</v>
      </c>
      <c r="B50" s="196">
        <v>1.1551259347945E-2</v>
      </c>
      <c r="C50" s="23"/>
      <c r="D50" s="69" t="s">
        <v>243</v>
      </c>
      <c r="E50" s="23"/>
      <c r="F50" s="23">
        <v>49</v>
      </c>
      <c r="G50" s="23">
        <v>22</v>
      </c>
    </row>
    <row r="51" spans="1:7" x14ac:dyDescent="0.25">
      <c r="A51" s="23">
        <v>50</v>
      </c>
      <c r="B51" s="196">
        <v>7.9153744183102004E-2</v>
      </c>
      <c r="C51" s="23"/>
      <c r="D51" s="69" t="s">
        <v>243</v>
      </c>
      <c r="E51" s="23"/>
      <c r="F51" s="23">
        <v>50</v>
      </c>
      <c r="G51" s="23">
        <v>17</v>
      </c>
    </row>
    <row r="52" spans="1:7" x14ac:dyDescent="0.25">
      <c r="A52" s="23">
        <v>51</v>
      </c>
      <c r="B52" s="196">
        <v>6.8994344522912102E-2</v>
      </c>
      <c r="C52" s="23"/>
      <c r="D52" s="69" t="s">
        <v>243</v>
      </c>
      <c r="E52" s="23"/>
      <c r="F52" s="23">
        <v>51</v>
      </c>
      <c r="G52" s="23">
        <v>21</v>
      </c>
    </row>
    <row r="53" spans="1:7" x14ac:dyDescent="0.25">
      <c r="A53" s="23">
        <v>52</v>
      </c>
      <c r="B53" s="196">
        <v>0.17366242869932899</v>
      </c>
      <c r="C53" s="23"/>
      <c r="D53" s="69" t="s">
        <v>243</v>
      </c>
      <c r="E53" s="23"/>
      <c r="F53" s="23">
        <v>52</v>
      </c>
      <c r="G53" s="23">
        <v>24</v>
      </c>
    </row>
    <row r="54" spans="1:7" x14ac:dyDescent="0.25">
      <c r="A54" s="23">
        <v>53</v>
      </c>
      <c r="B54" s="196">
        <v>8.3228602528274298E-2</v>
      </c>
      <c r="C54" s="23"/>
      <c r="D54" s="69" t="s">
        <v>243</v>
      </c>
      <c r="E54" s="23"/>
      <c r="F54" s="23">
        <v>53</v>
      </c>
      <c r="G54" s="23">
        <v>19</v>
      </c>
    </row>
    <row r="55" spans="1:7" x14ac:dyDescent="0.25">
      <c r="A55" s="23">
        <v>54</v>
      </c>
      <c r="B55" s="196">
        <v>2.9057236304224601E-2</v>
      </c>
      <c r="C55" s="23"/>
      <c r="D55" s="69" t="s">
        <v>243</v>
      </c>
      <c r="E55" s="23"/>
      <c r="F55" s="23">
        <v>54</v>
      </c>
      <c r="G55" s="23">
        <v>18</v>
      </c>
    </row>
    <row r="56" spans="1:7" x14ac:dyDescent="0.25">
      <c r="A56" s="23">
        <v>55</v>
      </c>
      <c r="B56" s="196">
        <v>6.93044392661646E-2</v>
      </c>
      <c r="C56" s="23"/>
      <c r="D56" s="69" t="s">
        <v>243</v>
      </c>
      <c r="E56" s="23"/>
      <c r="F56" s="23">
        <v>55</v>
      </c>
      <c r="G56" s="23">
        <v>39</v>
      </c>
    </row>
    <row r="57" spans="1:7" x14ac:dyDescent="0.25">
      <c r="A57" s="23">
        <v>56</v>
      </c>
      <c r="B57" s="196">
        <v>6.26967707880247E-2</v>
      </c>
      <c r="C57" s="23"/>
      <c r="D57" s="69" t="s">
        <v>243</v>
      </c>
      <c r="E57" s="23"/>
      <c r="F57" s="23">
        <v>56</v>
      </c>
      <c r="G57" s="23">
        <v>9</v>
      </c>
    </row>
    <row r="58" spans="1:7" x14ac:dyDescent="0.25">
      <c r="A58" s="23">
        <v>57</v>
      </c>
      <c r="B58" s="196">
        <v>-0.19701849559428</v>
      </c>
      <c r="C58" s="23"/>
      <c r="D58" s="69" t="s">
        <v>243</v>
      </c>
      <c r="E58" s="23"/>
      <c r="F58" s="23">
        <v>57</v>
      </c>
      <c r="G58" s="23">
        <v>10</v>
      </c>
    </row>
    <row r="59" spans="1:7" x14ac:dyDescent="0.25">
      <c r="A59" s="23">
        <v>58</v>
      </c>
      <c r="B59" s="196">
        <v>-1.32671506318905E-2</v>
      </c>
      <c r="C59" s="23"/>
      <c r="D59" s="69" t="s">
        <v>243</v>
      </c>
      <c r="E59" s="23"/>
      <c r="F59" s="23">
        <v>58</v>
      </c>
      <c r="G59" s="23">
        <v>16</v>
      </c>
    </row>
    <row r="60" spans="1:7" x14ac:dyDescent="0.25">
      <c r="A60" s="23">
        <v>59</v>
      </c>
      <c r="B60" s="196">
        <v>-9.0606838106373599E-2</v>
      </c>
      <c r="C60" s="23"/>
      <c r="D60" s="69" t="s">
        <v>243</v>
      </c>
      <c r="E60" s="23"/>
      <c r="F60" s="23">
        <v>59</v>
      </c>
      <c r="G60" s="23">
        <v>16</v>
      </c>
    </row>
    <row r="61" spans="1:7" x14ac:dyDescent="0.25">
      <c r="A61" s="23">
        <v>60</v>
      </c>
      <c r="B61" s="196">
        <v>-0.15851268208046801</v>
      </c>
      <c r="C61" s="23"/>
      <c r="D61" s="69" t="s">
        <v>243</v>
      </c>
      <c r="E61" s="23"/>
      <c r="F61" s="23">
        <v>60</v>
      </c>
      <c r="G61" s="23">
        <v>11</v>
      </c>
    </row>
    <row r="62" spans="1:7" x14ac:dyDescent="0.25">
      <c r="A62" s="23">
        <v>61</v>
      </c>
      <c r="B62" s="196">
        <v>2.16374025369899E-2</v>
      </c>
      <c r="C62" s="23"/>
      <c r="D62" s="69" t="s">
        <v>243</v>
      </c>
      <c r="E62" s="23"/>
      <c r="F62" s="23">
        <v>61</v>
      </c>
      <c r="G62" s="23">
        <v>14</v>
      </c>
    </row>
    <row r="63" spans="1:7" x14ac:dyDescent="0.25">
      <c r="A63" s="23">
        <v>62</v>
      </c>
      <c r="B63" s="196">
        <v>5.73985293685303E-2</v>
      </c>
      <c r="C63" s="23"/>
      <c r="D63" s="69" t="s">
        <v>243</v>
      </c>
      <c r="E63" s="23"/>
      <c r="F63" s="23">
        <v>62</v>
      </c>
      <c r="G63" s="23">
        <v>33</v>
      </c>
    </row>
    <row r="64" spans="1:7" x14ac:dyDescent="0.25">
      <c r="A64" s="23">
        <v>63</v>
      </c>
      <c r="B64" s="196">
        <v>4.1596927574027401E-2</v>
      </c>
      <c r="C64" s="23"/>
      <c r="D64" s="69" t="s">
        <v>243</v>
      </c>
      <c r="E64" s="23"/>
      <c r="F64" s="23">
        <v>63</v>
      </c>
      <c r="G64" s="23">
        <v>38</v>
      </c>
    </row>
    <row r="65" spans="1:7" x14ac:dyDescent="0.25">
      <c r="A65" s="23">
        <v>64</v>
      </c>
      <c r="B65" s="196">
        <v>0.31592013901831401</v>
      </c>
      <c r="C65" s="23"/>
      <c r="D65" s="69" t="s">
        <v>243</v>
      </c>
      <c r="E65" s="23"/>
      <c r="F65" s="23">
        <v>64</v>
      </c>
      <c r="G65" s="23">
        <v>105</v>
      </c>
    </row>
    <row r="66" spans="1:7" x14ac:dyDescent="0.25">
      <c r="A66" s="23">
        <v>65</v>
      </c>
      <c r="B66" s="196">
        <v>0.153966794501844</v>
      </c>
      <c r="C66" s="23"/>
      <c r="D66" s="69" t="s">
        <v>243</v>
      </c>
      <c r="E66" s="23"/>
      <c r="F66" s="23">
        <v>65</v>
      </c>
      <c r="G66" s="23">
        <v>14</v>
      </c>
    </row>
    <row r="67" spans="1:7" x14ac:dyDescent="0.25">
      <c r="A67" s="23">
        <v>66</v>
      </c>
      <c r="B67" s="196">
        <v>0.14585064255205801</v>
      </c>
      <c r="C67" s="23"/>
      <c r="D67" s="69" t="s">
        <v>243</v>
      </c>
      <c r="E67" s="23"/>
      <c r="F67" s="23">
        <v>66</v>
      </c>
      <c r="G67" s="23">
        <v>10</v>
      </c>
    </row>
    <row r="68" spans="1:7" x14ac:dyDescent="0.25">
      <c r="A68" s="23">
        <v>67</v>
      </c>
      <c r="B68" s="196">
        <v>0.101256509899317</v>
      </c>
      <c r="C68" s="23"/>
      <c r="D68" s="69" t="s">
        <v>243</v>
      </c>
      <c r="E68" s="23"/>
      <c r="F68" s="23">
        <v>67</v>
      </c>
      <c r="G68" s="23">
        <v>34</v>
      </c>
    </row>
    <row r="69" spans="1:7" x14ac:dyDescent="0.25">
      <c r="A69" s="23">
        <v>68</v>
      </c>
      <c r="B69" s="196">
        <v>7.5618837336924594E-2</v>
      </c>
      <c r="C69" s="23"/>
      <c r="D69" s="69" t="s">
        <v>243</v>
      </c>
      <c r="E69" s="23"/>
      <c r="F69" s="23">
        <v>68</v>
      </c>
      <c r="G69" s="23">
        <v>9</v>
      </c>
    </row>
    <row r="70" spans="1:7" x14ac:dyDescent="0.25">
      <c r="A70" s="23">
        <v>69</v>
      </c>
      <c r="B70" s="196">
        <v>5.99012358618057E-2</v>
      </c>
      <c r="C70" s="23"/>
      <c r="D70" s="69" t="s">
        <v>243</v>
      </c>
      <c r="E70" s="23"/>
      <c r="F70" s="23">
        <v>69</v>
      </c>
      <c r="G70" s="23">
        <v>10</v>
      </c>
    </row>
    <row r="71" spans="1:7" x14ac:dyDescent="0.25">
      <c r="A71" s="23">
        <v>70</v>
      </c>
      <c r="B71" s="196">
        <v>1.0371880828643E-2</v>
      </c>
      <c r="C71" s="23"/>
      <c r="D71" s="69" t="s">
        <v>243</v>
      </c>
      <c r="E71" s="23"/>
      <c r="F71" s="23">
        <v>70</v>
      </c>
      <c r="G71" s="23">
        <v>19</v>
      </c>
    </row>
    <row r="72" spans="1:7" x14ac:dyDescent="0.25">
      <c r="A72" s="23">
        <v>71</v>
      </c>
      <c r="B72" s="196">
        <v>5.1902776399195799E-2</v>
      </c>
      <c r="C72" s="23"/>
      <c r="D72" s="69" t="s">
        <v>243</v>
      </c>
      <c r="E72" s="23"/>
      <c r="F72" s="23">
        <v>71</v>
      </c>
      <c r="G72" s="23">
        <v>20</v>
      </c>
    </row>
    <row r="73" spans="1:7" x14ac:dyDescent="0.25">
      <c r="A73" s="23">
        <v>72</v>
      </c>
      <c r="B73" s="196">
        <v>8.0580319169224202E-2</v>
      </c>
      <c r="C73" s="23"/>
      <c r="D73" s="69" t="s">
        <v>243</v>
      </c>
      <c r="E73" s="23"/>
      <c r="F73" s="23">
        <v>72</v>
      </c>
      <c r="G73" s="23">
        <v>13</v>
      </c>
    </row>
    <row r="74" spans="1:7" x14ac:dyDescent="0.25">
      <c r="A74" s="23">
        <v>73</v>
      </c>
      <c r="B74" s="196">
        <v>-0.14262865515582199</v>
      </c>
      <c r="C74" s="23"/>
      <c r="D74" s="69" t="s">
        <v>243</v>
      </c>
      <c r="E74" s="23"/>
      <c r="F74" s="23">
        <v>73</v>
      </c>
      <c r="G74" s="23">
        <v>40</v>
      </c>
    </row>
    <row r="75" spans="1:7" x14ac:dyDescent="0.25">
      <c r="A75" s="23">
        <v>74</v>
      </c>
      <c r="B75" s="196">
        <v>-0.13493390322670601</v>
      </c>
      <c r="C75" s="23"/>
      <c r="D75" s="69" t="s">
        <v>243</v>
      </c>
      <c r="E75" s="23"/>
      <c r="F75" s="23">
        <v>74</v>
      </c>
      <c r="G75" s="23">
        <v>13</v>
      </c>
    </row>
    <row r="76" spans="1:7" x14ac:dyDescent="0.25">
      <c r="A76" s="23">
        <v>75</v>
      </c>
      <c r="B76" s="196">
        <v>-0.14645341963231401</v>
      </c>
      <c r="C76" s="23"/>
      <c r="D76" s="69" t="s">
        <v>243</v>
      </c>
      <c r="E76" s="23"/>
      <c r="F76" s="23">
        <v>75</v>
      </c>
      <c r="G76" s="23">
        <v>23</v>
      </c>
    </row>
    <row r="77" spans="1:7" x14ac:dyDescent="0.25">
      <c r="A77" s="23">
        <v>76</v>
      </c>
      <c r="B77" s="196">
        <v>-4.1272462822021003E-2</v>
      </c>
      <c r="C77" s="23"/>
      <c r="D77" s="69" t="s">
        <v>243</v>
      </c>
      <c r="E77" s="23"/>
      <c r="F77" s="23">
        <v>76</v>
      </c>
      <c r="G77" s="23">
        <v>42</v>
      </c>
    </row>
    <row r="78" spans="1:7" x14ac:dyDescent="0.25">
      <c r="A78" s="23">
        <v>77</v>
      </c>
      <c r="B78" s="196">
        <v>7.5527155893626297E-2</v>
      </c>
      <c r="C78" s="23"/>
      <c r="D78" s="69" t="s">
        <v>243</v>
      </c>
      <c r="E78" s="23"/>
      <c r="F78" s="23">
        <v>77</v>
      </c>
      <c r="G78" s="23">
        <v>4</v>
      </c>
    </row>
    <row r="79" spans="1:7" x14ac:dyDescent="0.25">
      <c r="A79" s="23">
        <v>78</v>
      </c>
      <c r="B79" s="196">
        <v>-0.38678420577871198</v>
      </c>
      <c r="C79" s="23"/>
      <c r="D79" s="69" t="s">
        <v>243</v>
      </c>
      <c r="E79" s="23"/>
      <c r="F79" s="23">
        <v>78</v>
      </c>
      <c r="G79" s="23">
        <v>15</v>
      </c>
    </row>
    <row r="80" spans="1:7" x14ac:dyDescent="0.25">
      <c r="A80" s="23">
        <v>79</v>
      </c>
      <c r="B80" s="196">
        <v>-1.0253076231365601</v>
      </c>
      <c r="C80" s="23"/>
      <c r="D80" s="69" t="s">
        <v>243</v>
      </c>
      <c r="E80" s="23"/>
      <c r="F80" s="23">
        <v>79</v>
      </c>
      <c r="G80" s="23">
        <v>9</v>
      </c>
    </row>
    <row r="81" spans="1:7" x14ac:dyDescent="0.25">
      <c r="A81" s="23">
        <v>80</v>
      </c>
      <c r="B81" s="196">
        <v>-0.17105136861301301</v>
      </c>
      <c r="C81" s="23"/>
      <c r="D81" s="69" t="s">
        <v>243</v>
      </c>
      <c r="E81" s="23"/>
      <c r="F81" s="23">
        <v>80</v>
      </c>
      <c r="G81" s="23">
        <v>18</v>
      </c>
    </row>
    <row r="82" spans="1:7" x14ac:dyDescent="0.25">
      <c r="A82" s="23">
        <v>81</v>
      </c>
      <c r="B82" s="196">
        <v>0.58956541513782601</v>
      </c>
      <c r="C82" s="23"/>
      <c r="D82" s="69" t="s">
        <v>243</v>
      </c>
      <c r="E82" s="23"/>
      <c r="F82" s="23">
        <v>81</v>
      </c>
      <c r="G82" s="23">
        <v>15</v>
      </c>
    </row>
    <row r="83" spans="1:7" x14ac:dyDescent="0.25">
      <c r="A83" s="23">
        <v>82</v>
      </c>
      <c r="B83" s="196">
        <v>0.37635846081865898</v>
      </c>
      <c r="C83" s="23"/>
      <c r="D83" s="69" t="s">
        <v>243</v>
      </c>
      <c r="E83" s="23"/>
      <c r="F83" s="23">
        <v>82</v>
      </c>
      <c r="G83" s="23">
        <v>10</v>
      </c>
    </row>
    <row r="84" spans="1:7" x14ac:dyDescent="0.25">
      <c r="A84" s="23">
        <v>83</v>
      </c>
      <c r="B84" s="196">
        <v>0.14313626040135699</v>
      </c>
      <c r="C84" s="23"/>
      <c r="D84" s="69" t="s">
        <v>243</v>
      </c>
      <c r="E84" s="23"/>
      <c r="F84" s="23">
        <v>83</v>
      </c>
      <c r="G84" s="23">
        <v>13</v>
      </c>
    </row>
    <row r="85" spans="1:7" x14ac:dyDescent="0.25">
      <c r="A85" s="23">
        <v>84</v>
      </c>
      <c r="B85" s="196">
        <v>0.188099816720359</v>
      </c>
      <c r="C85" s="23"/>
      <c r="D85" s="69" t="s">
        <v>243</v>
      </c>
      <c r="E85" s="23"/>
      <c r="F85" s="23">
        <v>84</v>
      </c>
      <c r="G85" s="23">
        <v>21</v>
      </c>
    </row>
    <row r="86" spans="1:7" x14ac:dyDescent="0.25">
      <c r="A86" s="23">
        <v>85</v>
      </c>
      <c r="B86" s="196">
        <v>8.5431866137375106E-2</v>
      </c>
      <c r="C86" s="23"/>
      <c r="D86" s="69" t="s">
        <v>243</v>
      </c>
      <c r="E86" s="23"/>
      <c r="F86" s="23">
        <v>85</v>
      </c>
      <c r="G86" s="23">
        <v>27</v>
      </c>
    </row>
    <row r="87" spans="1:7" x14ac:dyDescent="0.25">
      <c r="A87" s="23">
        <v>86</v>
      </c>
      <c r="B87" s="196">
        <v>9.3599511305757901E-2</v>
      </c>
      <c r="C87" s="23"/>
      <c r="D87" s="69" t="s">
        <v>243</v>
      </c>
      <c r="E87" s="23"/>
      <c r="F87" s="23">
        <v>86</v>
      </c>
      <c r="G87" s="23">
        <v>11</v>
      </c>
    </row>
    <row r="88" spans="1:7" x14ac:dyDescent="0.25">
      <c r="A88" s="23">
        <v>87</v>
      </c>
      <c r="B88" s="196">
        <v>-2.34283013406665</v>
      </c>
      <c r="C88" s="23"/>
      <c r="D88" s="69" t="s">
        <v>243</v>
      </c>
      <c r="E88" s="23"/>
      <c r="F88" s="23">
        <v>87</v>
      </c>
      <c r="G88" s="23">
        <v>35</v>
      </c>
    </row>
    <row r="89" spans="1:7" x14ac:dyDescent="0.25">
      <c r="A89" s="23">
        <v>88</v>
      </c>
      <c r="B89" s="196">
        <v>0.66232874558010901</v>
      </c>
      <c r="C89" s="23"/>
      <c r="D89" s="69" t="s">
        <v>243</v>
      </c>
      <c r="E89" s="23"/>
      <c r="F89" s="23">
        <v>88</v>
      </c>
      <c r="G89" s="23">
        <v>12</v>
      </c>
    </row>
    <row r="90" spans="1:7" x14ac:dyDescent="0.25">
      <c r="A90" s="23">
        <v>89</v>
      </c>
      <c r="B90" s="196">
        <v>0.30766015140594399</v>
      </c>
      <c r="C90" s="23"/>
      <c r="D90" s="69" t="s">
        <v>243</v>
      </c>
      <c r="E90" s="23"/>
      <c r="F90" s="23">
        <v>89</v>
      </c>
      <c r="G90" s="23">
        <v>7</v>
      </c>
    </row>
    <row r="91" spans="1:7" x14ac:dyDescent="0.25">
      <c r="A91" s="23">
        <v>90</v>
      </c>
      <c r="B91" s="196">
        <v>0.19793060597032899</v>
      </c>
      <c r="C91" s="23"/>
      <c r="D91" s="69" t="s">
        <v>243</v>
      </c>
      <c r="E91" s="23"/>
      <c r="F91" s="23">
        <v>90</v>
      </c>
      <c r="G91" s="23">
        <v>8</v>
      </c>
    </row>
    <row r="92" spans="1:7" x14ac:dyDescent="0.25">
      <c r="A92" s="23">
        <v>91</v>
      </c>
      <c r="B92" s="196">
        <v>7.5540789022003604E-2</v>
      </c>
      <c r="C92" s="23"/>
      <c r="D92" s="69" t="s">
        <v>243</v>
      </c>
      <c r="E92" s="23"/>
      <c r="F92" s="23">
        <v>91</v>
      </c>
      <c r="G92" s="23">
        <v>29</v>
      </c>
    </row>
    <row r="93" spans="1:7" x14ac:dyDescent="0.25">
      <c r="A93" s="23">
        <v>92</v>
      </c>
      <c r="B93" s="196">
        <v>-4.8332810656130397E-2</v>
      </c>
      <c r="C93" s="23"/>
      <c r="D93" s="69" t="s">
        <v>243</v>
      </c>
      <c r="E93" s="23"/>
      <c r="F93" s="23">
        <v>92</v>
      </c>
      <c r="G93" s="23">
        <v>22</v>
      </c>
    </row>
    <row r="94" spans="1:7" x14ac:dyDescent="0.25">
      <c r="A94" s="23">
        <v>93</v>
      </c>
      <c r="B94" s="196">
        <v>-3.2122903973215898E-2</v>
      </c>
      <c r="C94" s="23"/>
      <c r="D94" s="69" t="s">
        <v>243</v>
      </c>
      <c r="E94" s="23"/>
      <c r="F94" s="23">
        <v>93</v>
      </c>
      <c r="G94" s="23">
        <v>25</v>
      </c>
    </row>
    <row r="95" spans="1:7" x14ac:dyDescent="0.25">
      <c r="A95" s="23">
        <v>94</v>
      </c>
      <c r="B95" s="196">
        <v>1.61720558115706E-2</v>
      </c>
      <c r="C95" s="23"/>
      <c r="D95" s="69" t="s">
        <v>243</v>
      </c>
      <c r="E95" s="23"/>
      <c r="F95" s="23">
        <v>94</v>
      </c>
      <c r="G95" s="23">
        <v>24</v>
      </c>
    </row>
    <row r="96" spans="1:7" x14ac:dyDescent="0.25">
      <c r="A96" s="23">
        <v>95</v>
      </c>
      <c r="B96" s="196">
        <v>0.78240167330335297</v>
      </c>
      <c r="C96" s="23"/>
      <c r="D96" s="69" t="s">
        <v>243</v>
      </c>
      <c r="E96" s="23"/>
      <c r="F96" s="23">
        <v>95</v>
      </c>
      <c r="G96" s="23">
        <v>282</v>
      </c>
    </row>
    <row r="97" spans="1:7" x14ac:dyDescent="0.25">
      <c r="A97" s="23">
        <v>96</v>
      </c>
      <c r="B97" s="196">
        <v>0.12135855889132199</v>
      </c>
      <c r="C97" s="23"/>
      <c r="D97" s="69" t="s">
        <v>243</v>
      </c>
      <c r="E97" s="23"/>
      <c r="F97" s="23">
        <v>96</v>
      </c>
      <c r="G97" s="23">
        <v>58</v>
      </c>
    </row>
    <row r="98" spans="1:7" x14ac:dyDescent="0.25">
      <c r="A98" s="23">
        <v>97</v>
      </c>
      <c r="B98" s="196">
        <v>0.59210738742365698</v>
      </c>
      <c r="C98" s="23"/>
      <c r="D98" s="69" t="s">
        <v>243</v>
      </c>
      <c r="E98" s="23"/>
      <c r="F98" s="23">
        <v>97</v>
      </c>
      <c r="G98" s="23">
        <v>14</v>
      </c>
    </row>
    <row r="99" spans="1:7" x14ac:dyDescent="0.25">
      <c r="A99" s="23">
        <v>98</v>
      </c>
      <c r="B99" s="196">
        <v>0.39434720107705601</v>
      </c>
      <c r="C99" s="23"/>
      <c r="D99" s="69" t="s">
        <v>243</v>
      </c>
      <c r="E99" s="23"/>
      <c r="F99" s="23">
        <v>98</v>
      </c>
      <c r="G99" s="23">
        <v>19</v>
      </c>
    </row>
    <row r="100" spans="1:7" x14ac:dyDescent="0.25">
      <c r="A100" s="23">
        <v>99</v>
      </c>
      <c r="B100" s="196">
        <v>0.34591196296104798</v>
      </c>
      <c r="C100" s="23"/>
      <c r="D100" s="69" t="s">
        <v>243</v>
      </c>
      <c r="E100" s="23"/>
      <c r="F100" s="23">
        <v>99</v>
      </c>
      <c r="G100" s="23">
        <v>7</v>
      </c>
    </row>
    <row r="101" spans="1:7" x14ac:dyDescent="0.25">
      <c r="A101" s="23">
        <v>100</v>
      </c>
      <c r="B101" s="196">
        <v>0.28333958273203402</v>
      </c>
      <c r="C101" s="23"/>
      <c r="D101" s="69" t="s">
        <v>243</v>
      </c>
      <c r="E101" s="23"/>
      <c r="F101" s="23">
        <v>100</v>
      </c>
      <c r="G101" s="23">
        <v>40</v>
      </c>
    </row>
    <row r="102" spans="1:7" x14ac:dyDescent="0.25">
      <c r="A102" s="23">
        <v>101</v>
      </c>
      <c r="B102" s="196">
        <v>0.198558082341079</v>
      </c>
      <c r="C102" s="23"/>
      <c r="D102" s="69" t="s">
        <v>243</v>
      </c>
      <c r="E102" s="23"/>
      <c r="F102" s="23">
        <v>101</v>
      </c>
      <c r="G102" s="23">
        <v>20</v>
      </c>
    </row>
    <row r="103" spans="1:7" x14ac:dyDescent="0.25">
      <c r="A103" s="23">
        <v>102</v>
      </c>
      <c r="B103" s="196">
        <v>3.9461623181074698E-2</v>
      </c>
      <c r="C103" s="23"/>
      <c r="D103" s="69" t="s">
        <v>243</v>
      </c>
      <c r="E103" s="23"/>
      <c r="F103" s="23">
        <v>102</v>
      </c>
      <c r="G103" s="23">
        <v>29</v>
      </c>
    </row>
    <row r="104" spans="1:7" x14ac:dyDescent="0.25">
      <c r="A104" s="23">
        <v>103</v>
      </c>
      <c r="B104" s="196">
        <v>2.2364687576795401E-2</v>
      </c>
      <c r="C104" s="23"/>
      <c r="D104" s="69" t="s">
        <v>243</v>
      </c>
      <c r="E104" s="23"/>
      <c r="F104" s="23">
        <v>103</v>
      </c>
      <c r="G104" s="23">
        <v>15</v>
      </c>
    </row>
    <row r="105" spans="1:7" x14ac:dyDescent="0.25">
      <c r="A105" s="23">
        <v>104</v>
      </c>
      <c r="B105" s="196">
        <v>1.6172811263820901E-2</v>
      </c>
      <c r="C105" s="23"/>
      <c r="D105" s="69" t="s">
        <v>243</v>
      </c>
      <c r="E105" s="23"/>
      <c r="F105" s="23">
        <v>104</v>
      </c>
      <c r="G105" s="23">
        <v>13</v>
      </c>
    </row>
    <row r="106" spans="1:7" x14ac:dyDescent="0.25">
      <c r="A106" s="23">
        <v>105</v>
      </c>
      <c r="B106" s="196">
        <v>9.2416025974002597E-4</v>
      </c>
      <c r="C106" s="23"/>
      <c r="D106" s="69" t="s">
        <v>243</v>
      </c>
      <c r="E106" s="23"/>
      <c r="F106" s="23">
        <v>105</v>
      </c>
      <c r="G106" s="23">
        <v>13</v>
      </c>
    </row>
    <row r="107" spans="1:7" x14ac:dyDescent="0.25">
      <c r="A107" s="23">
        <v>106</v>
      </c>
      <c r="B107" s="196">
        <v>0.34959070695366901</v>
      </c>
      <c r="C107" s="23"/>
      <c r="D107" s="69" t="s">
        <v>243</v>
      </c>
      <c r="E107" s="23"/>
      <c r="F107" s="23">
        <v>106</v>
      </c>
      <c r="G107" s="23">
        <v>23</v>
      </c>
    </row>
    <row r="108" spans="1:7" x14ac:dyDescent="0.25">
      <c r="A108" s="23">
        <v>107</v>
      </c>
      <c r="B108" s="196">
        <v>0.14909462725682801</v>
      </c>
      <c r="C108" s="23"/>
      <c r="D108" s="69" t="s">
        <v>243</v>
      </c>
      <c r="E108" s="23"/>
      <c r="F108" s="23">
        <v>107</v>
      </c>
      <c r="G108" s="23">
        <v>13</v>
      </c>
    </row>
    <row r="109" spans="1:7" x14ac:dyDescent="0.25">
      <c r="A109" s="23">
        <v>108</v>
      </c>
      <c r="B109" s="196">
        <v>0.25111086548531297</v>
      </c>
      <c r="C109" s="23"/>
      <c r="D109" s="69" t="s">
        <v>243</v>
      </c>
      <c r="E109" s="23"/>
      <c r="F109" s="23">
        <v>108</v>
      </c>
      <c r="G109" s="23">
        <v>15</v>
      </c>
    </row>
    <row r="110" spans="1:7" x14ac:dyDescent="0.25">
      <c r="A110" s="23">
        <v>109</v>
      </c>
      <c r="B110" s="196">
        <v>0.21077771696440301</v>
      </c>
      <c r="C110" s="23"/>
      <c r="D110" s="69" t="s">
        <v>243</v>
      </c>
      <c r="E110" s="23"/>
      <c r="F110" s="23">
        <v>109</v>
      </c>
      <c r="G110" s="23">
        <v>13</v>
      </c>
    </row>
    <row r="111" spans="1:7" x14ac:dyDescent="0.25">
      <c r="A111" s="23">
        <v>110</v>
      </c>
      <c r="B111" s="196">
        <v>0.24654685157067599</v>
      </c>
      <c r="C111" s="23"/>
      <c r="D111" s="69" t="s">
        <v>243</v>
      </c>
      <c r="E111" s="23"/>
      <c r="F111" s="23">
        <v>110</v>
      </c>
      <c r="G111" s="23">
        <v>8</v>
      </c>
    </row>
    <row r="112" spans="1:7" x14ac:dyDescent="0.25">
      <c r="A112" s="23">
        <v>111</v>
      </c>
      <c r="B112" s="196">
        <v>0.19433007728947099</v>
      </c>
      <c r="C112" s="23"/>
      <c r="D112" s="69" t="s">
        <v>243</v>
      </c>
      <c r="E112" s="23"/>
      <c r="F112" s="23">
        <v>111</v>
      </c>
      <c r="G112" s="23">
        <v>29</v>
      </c>
    </row>
    <row r="113" spans="1:7" x14ac:dyDescent="0.25">
      <c r="A113" s="23">
        <v>112</v>
      </c>
      <c r="B113" s="196">
        <v>0.187500886077028</v>
      </c>
      <c r="C113" s="23"/>
      <c r="D113" s="69" t="s">
        <v>243</v>
      </c>
      <c r="E113" s="23"/>
      <c r="F113" s="23">
        <v>112</v>
      </c>
      <c r="G113" s="23">
        <v>11</v>
      </c>
    </row>
    <row r="114" spans="1:7" x14ac:dyDescent="0.25">
      <c r="A114" s="23">
        <v>113</v>
      </c>
      <c r="B114" s="196">
        <v>0.17401678418482</v>
      </c>
      <c r="C114" s="23"/>
      <c r="D114" s="69" t="s">
        <v>243</v>
      </c>
      <c r="E114" s="23"/>
      <c r="F114" s="23">
        <v>113</v>
      </c>
      <c r="G114" s="23">
        <v>19</v>
      </c>
    </row>
    <row r="115" spans="1:7" x14ac:dyDescent="0.25">
      <c r="A115" s="23">
        <v>114</v>
      </c>
      <c r="B115" s="196">
        <v>0.15063628884268501</v>
      </c>
      <c r="C115" s="23"/>
      <c r="D115" s="69" t="s">
        <v>243</v>
      </c>
      <c r="E115" s="23"/>
      <c r="F115" s="23">
        <v>114</v>
      </c>
      <c r="G115" s="23">
        <v>28</v>
      </c>
    </row>
    <row r="116" spans="1:7" x14ac:dyDescent="0.25">
      <c r="A116" s="23">
        <v>115</v>
      </c>
      <c r="B116" s="196">
        <v>0.184904929899466</v>
      </c>
      <c r="C116" s="23"/>
      <c r="D116" s="69" t="s">
        <v>243</v>
      </c>
      <c r="E116" s="23"/>
      <c r="F116" s="23">
        <v>115</v>
      </c>
      <c r="G116" s="23">
        <v>23</v>
      </c>
    </row>
    <row r="117" spans="1:7" x14ac:dyDescent="0.25">
      <c r="A117" s="23">
        <v>116</v>
      </c>
      <c r="B117" s="196">
        <v>0.106468886164754</v>
      </c>
      <c r="C117" s="23"/>
      <c r="D117" s="69" t="s">
        <v>243</v>
      </c>
      <c r="E117" s="23"/>
      <c r="F117" s="23">
        <v>116</v>
      </c>
      <c r="G117" s="23">
        <v>8</v>
      </c>
    </row>
    <row r="118" spans="1:7" x14ac:dyDescent="0.25">
      <c r="A118" s="23">
        <v>117</v>
      </c>
      <c r="B118" s="196">
        <v>-8.8779158851314502E-2</v>
      </c>
      <c r="C118" s="23"/>
      <c r="D118" s="69" t="s">
        <v>243</v>
      </c>
      <c r="E118" s="23"/>
      <c r="F118" s="23">
        <v>117</v>
      </c>
      <c r="G118" s="23">
        <v>27</v>
      </c>
    </row>
    <row r="119" spans="1:7" x14ac:dyDescent="0.25">
      <c r="A119" s="23">
        <v>118</v>
      </c>
      <c r="B119" s="196">
        <v>-0.105658322964001</v>
      </c>
      <c r="C119" s="23"/>
      <c r="D119" s="69" t="s">
        <v>243</v>
      </c>
      <c r="E119" s="23"/>
      <c r="F119" s="23">
        <v>118</v>
      </c>
      <c r="G119" s="23">
        <v>24</v>
      </c>
    </row>
    <row r="120" spans="1:7" x14ac:dyDescent="0.25">
      <c r="A120" s="23">
        <v>119</v>
      </c>
      <c r="B120" s="196">
        <v>8.3234941706206798E-3</v>
      </c>
      <c r="C120" s="23"/>
      <c r="D120" s="69" t="s">
        <v>243</v>
      </c>
      <c r="E120" s="23"/>
      <c r="F120" s="23">
        <v>119</v>
      </c>
      <c r="G120" s="23">
        <v>14</v>
      </c>
    </row>
    <row r="121" spans="1:7" x14ac:dyDescent="0.25">
      <c r="A121" s="23">
        <v>120</v>
      </c>
      <c r="B121" s="196">
        <v>-7.0224291251669499E-2</v>
      </c>
      <c r="C121" s="23"/>
      <c r="D121" s="69" t="s">
        <v>243</v>
      </c>
      <c r="E121" s="23"/>
      <c r="F121" s="23">
        <v>120</v>
      </c>
      <c r="G121" s="23">
        <v>48</v>
      </c>
    </row>
    <row r="122" spans="1:7" x14ac:dyDescent="0.25">
      <c r="A122" s="23">
        <v>121</v>
      </c>
      <c r="B122" s="196">
        <v>-0.119087600610078</v>
      </c>
      <c r="C122" s="23"/>
      <c r="D122" s="69" t="s">
        <v>243</v>
      </c>
      <c r="E122" s="23"/>
      <c r="F122" s="23">
        <v>121</v>
      </c>
      <c r="G122" s="23">
        <v>7</v>
      </c>
    </row>
    <row r="123" spans="1:7" x14ac:dyDescent="0.25">
      <c r="A123" s="23">
        <v>122</v>
      </c>
      <c r="B123" s="196">
        <v>3.4575526574631102E-2</v>
      </c>
      <c r="C123" s="23"/>
      <c r="D123" s="69" t="s">
        <v>243</v>
      </c>
      <c r="E123" s="23"/>
      <c r="F123" s="23">
        <v>122</v>
      </c>
      <c r="G123" s="23">
        <v>17</v>
      </c>
    </row>
    <row r="124" spans="1:7" x14ac:dyDescent="0.25">
      <c r="A124" s="23">
        <v>123</v>
      </c>
      <c r="B124" s="196">
        <v>1.5710357096344E-2</v>
      </c>
      <c r="C124" s="23"/>
      <c r="D124" s="69" t="s">
        <v>243</v>
      </c>
      <c r="E124" s="23"/>
      <c r="F124" s="23">
        <v>123</v>
      </c>
      <c r="G124" s="23">
        <v>12</v>
      </c>
    </row>
    <row r="125" spans="1:7" x14ac:dyDescent="0.25">
      <c r="A125" s="23">
        <v>124</v>
      </c>
      <c r="B125" s="196">
        <v>0.132501410365441</v>
      </c>
      <c r="C125" s="23"/>
      <c r="D125" s="69" t="s">
        <v>243</v>
      </c>
      <c r="E125" s="23"/>
      <c r="F125" s="23">
        <v>124</v>
      </c>
      <c r="G125" s="23">
        <v>10</v>
      </c>
    </row>
    <row r="126" spans="1:7" x14ac:dyDescent="0.25">
      <c r="A126" s="23">
        <v>125</v>
      </c>
      <c r="B126" s="196">
        <v>0.186697571405465</v>
      </c>
      <c r="C126" s="23"/>
      <c r="D126" s="69" t="s">
        <v>243</v>
      </c>
      <c r="E126" s="23"/>
      <c r="F126" s="23">
        <v>125</v>
      </c>
      <c r="G126" s="23">
        <v>14</v>
      </c>
    </row>
    <row r="127" spans="1:7" x14ac:dyDescent="0.25">
      <c r="A127" s="23">
        <v>126</v>
      </c>
      <c r="B127" s="196">
        <v>-3.1427097509623501E-3</v>
      </c>
      <c r="C127" s="23"/>
      <c r="D127" s="69" t="s">
        <v>243</v>
      </c>
      <c r="E127" s="23"/>
      <c r="F127" s="23">
        <v>126</v>
      </c>
      <c r="G127" s="23">
        <v>15</v>
      </c>
    </row>
    <row r="128" spans="1:7" x14ac:dyDescent="0.25">
      <c r="A128" s="23">
        <v>127</v>
      </c>
      <c r="B128" s="196">
        <v>0.12846397349932201</v>
      </c>
      <c r="C128" s="23"/>
      <c r="D128" s="69" t="s">
        <v>243</v>
      </c>
      <c r="E128" s="23"/>
      <c r="F128" s="23">
        <v>127</v>
      </c>
      <c r="G128" s="23">
        <v>10</v>
      </c>
    </row>
    <row r="129" spans="1:7" x14ac:dyDescent="0.25">
      <c r="A129" s="23">
        <v>128</v>
      </c>
      <c r="B129" s="196">
        <v>8.0781320459993394E-2</v>
      </c>
      <c r="C129" s="23"/>
      <c r="D129" s="69" t="s">
        <v>243</v>
      </c>
      <c r="E129" s="23"/>
      <c r="F129" s="23">
        <v>128</v>
      </c>
      <c r="G129" s="23">
        <v>16</v>
      </c>
    </row>
    <row r="130" spans="1:7" x14ac:dyDescent="0.25">
      <c r="A130" s="23">
        <v>129</v>
      </c>
      <c r="B130" s="196">
        <v>0.19498925686941601</v>
      </c>
      <c r="C130" s="23"/>
      <c r="D130" s="69" t="s">
        <v>243</v>
      </c>
      <c r="E130" s="23"/>
      <c r="F130" s="23">
        <v>129</v>
      </c>
      <c r="G130" s="23">
        <v>48</v>
      </c>
    </row>
    <row r="131" spans="1:7" x14ac:dyDescent="0.25">
      <c r="A131" s="23">
        <v>130</v>
      </c>
      <c r="B131" s="196">
        <v>4.218149171149E-2</v>
      </c>
      <c r="C131" s="23"/>
      <c r="D131" s="69" t="s">
        <v>243</v>
      </c>
      <c r="E131" s="23"/>
      <c r="F131" s="23">
        <v>130</v>
      </c>
      <c r="G131" s="23">
        <v>69</v>
      </c>
    </row>
    <row r="132" spans="1:7" x14ac:dyDescent="0.25">
      <c r="A132" s="23">
        <v>131</v>
      </c>
      <c r="B132" s="196">
        <v>6.5891294695039196E-2</v>
      </c>
      <c r="C132" s="23"/>
      <c r="D132" s="69" t="s">
        <v>243</v>
      </c>
      <c r="E132" s="23"/>
      <c r="F132" s="23">
        <v>131</v>
      </c>
      <c r="G132" s="23">
        <v>17</v>
      </c>
    </row>
    <row r="133" spans="1:7" x14ac:dyDescent="0.25">
      <c r="A133" s="23">
        <v>132</v>
      </c>
      <c r="B133" s="196">
        <v>0.210564482277211</v>
      </c>
      <c r="C133" s="23"/>
      <c r="D133" s="69" t="s">
        <v>243</v>
      </c>
      <c r="E133" s="23"/>
      <c r="F133" s="23">
        <v>132</v>
      </c>
      <c r="G133" s="23">
        <v>7</v>
      </c>
    </row>
    <row r="134" spans="1:7" x14ac:dyDescent="0.25">
      <c r="A134" s="23">
        <v>133</v>
      </c>
      <c r="B134" s="196">
        <v>0.27750884990053698</v>
      </c>
      <c r="C134" s="23"/>
      <c r="D134" s="69" t="s">
        <v>243</v>
      </c>
      <c r="E134" s="23"/>
      <c r="F134" s="23">
        <v>133</v>
      </c>
      <c r="G134" s="23">
        <v>13</v>
      </c>
    </row>
    <row r="135" spans="1:7" x14ac:dyDescent="0.25">
      <c r="A135" s="23">
        <v>134</v>
      </c>
      <c r="B135" s="196">
        <v>0.18675658393578201</v>
      </c>
      <c r="C135" s="23"/>
      <c r="D135" s="69" t="s">
        <v>243</v>
      </c>
      <c r="E135" s="23"/>
      <c r="F135" s="23">
        <v>134</v>
      </c>
      <c r="G135" s="23">
        <v>8</v>
      </c>
    </row>
    <row r="136" spans="1:7" x14ac:dyDescent="0.25">
      <c r="A136" s="23">
        <v>135</v>
      </c>
      <c r="B136" s="196">
        <v>0.11451205796201799</v>
      </c>
      <c r="C136" s="23"/>
      <c r="D136" s="69" t="s">
        <v>243</v>
      </c>
      <c r="E136" s="23"/>
      <c r="F136" s="23">
        <v>135</v>
      </c>
      <c r="G136" s="23">
        <v>6</v>
      </c>
    </row>
    <row r="137" spans="1:7" x14ac:dyDescent="0.25">
      <c r="A137" s="23">
        <v>136</v>
      </c>
      <c r="B137" s="196">
        <v>3.35049569955711E-2</v>
      </c>
      <c r="C137" s="23"/>
      <c r="D137" s="69" t="s">
        <v>243</v>
      </c>
      <c r="E137" s="23"/>
      <c r="F137" s="23">
        <v>136</v>
      </c>
      <c r="G137" s="23">
        <v>12</v>
      </c>
    </row>
    <row r="138" spans="1:7" x14ac:dyDescent="0.25">
      <c r="A138" s="23">
        <v>137</v>
      </c>
      <c r="B138" s="196">
        <v>9.7803167497244694E-4</v>
      </c>
      <c r="C138" s="23"/>
      <c r="D138" s="69" t="s">
        <v>243</v>
      </c>
      <c r="E138" s="23"/>
      <c r="F138" s="23">
        <v>137</v>
      </c>
      <c r="G138" s="23">
        <v>10</v>
      </c>
    </row>
    <row r="139" spans="1:7" x14ac:dyDescent="0.25">
      <c r="A139" s="23">
        <v>138</v>
      </c>
      <c r="B139" s="196">
        <v>6.9312902012481203E-3</v>
      </c>
      <c r="C139" s="23"/>
      <c r="D139" s="69" t="s">
        <v>243</v>
      </c>
      <c r="E139" s="23"/>
      <c r="F139" s="23">
        <v>138</v>
      </c>
      <c r="G139" s="23">
        <v>15</v>
      </c>
    </row>
    <row r="140" spans="1:7" x14ac:dyDescent="0.25">
      <c r="A140" s="23">
        <v>139</v>
      </c>
      <c r="B140" s="196">
        <v>-7.3584454408046104E-2</v>
      </c>
      <c r="C140" s="23"/>
      <c r="D140" s="69" t="s">
        <v>243</v>
      </c>
      <c r="E140" s="23"/>
      <c r="F140" s="23">
        <v>139</v>
      </c>
      <c r="G140" s="23">
        <v>18</v>
      </c>
    </row>
    <row r="141" spans="1:7" x14ac:dyDescent="0.25">
      <c r="A141" s="23">
        <v>140</v>
      </c>
      <c r="B141" s="196">
        <v>3.04052363762424E-2</v>
      </c>
      <c r="C141" s="23"/>
      <c r="D141" s="69" t="s">
        <v>243</v>
      </c>
      <c r="E141" s="23"/>
      <c r="F141" s="23">
        <v>140</v>
      </c>
      <c r="G141" s="23">
        <v>13</v>
      </c>
    </row>
    <row r="142" spans="1:7" x14ac:dyDescent="0.25">
      <c r="A142" s="23">
        <v>141</v>
      </c>
      <c r="B142" s="196">
        <v>-0.12459845549401501</v>
      </c>
      <c r="C142" s="23"/>
      <c r="D142" s="69" t="s">
        <v>243</v>
      </c>
      <c r="E142" s="23"/>
      <c r="F142" s="23">
        <v>141</v>
      </c>
      <c r="G142" s="23">
        <v>31</v>
      </c>
    </row>
    <row r="143" spans="1:7" x14ac:dyDescent="0.25">
      <c r="A143" s="23">
        <v>142</v>
      </c>
      <c r="B143" s="196">
        <v>9.0733196510563593E-2</v>
      </c>
      <c r="C143" s="23"/>
      <c r="D143" s="69" t="s">
        <v>243</v>
      </c>
      <c r="E143" s="23"/>
      <c r="F143" s="23">
        <v>142</v>
      </c>
      <c r="G143" s="23">
        <v>30</v>
      </c>
    </row>
    <row r="144" spans="1:7" x14ac:dyDescent="0.25">
      <c r="A144" s="23">
        <v>143</v>
      </c>
      <c r="B144" s="196">
        <v>0.135131849783725</v>
      </c>
      <c r="C144" s="23"/>
      <c r="D144" s="69" t="s">
        <v>243</v>
      </c>
      <c r="E144" s="23"/>
      <c r="F144" s="23">
        <v>143</v>
      </c>
      <c r="G144" s="23">
        <v>29</v>
      </c>
    </row>
    <row r="145" spans="1:7" x14ac:dyDescent="0.25">
      <c r="A145" s="23">
        <v>144</v>
      </c>
      <c r="B145" s="196">
        <v>0.266344392098468</v>
      </c>
      <c r="C145" s="23"/>
      <c r="D145" s="69" t="s">
        <v>243</v>
      </c>
      <c r="E145" s="23"/>
      <c r="F145" s="23">
        <v>144</v>
      </c>
      <c r="G145" s="23">
        <v>91</v>
      </c>
    </row>
    <row r="146" spans="1:7" x14ac:dyDescent="0.25">
      <c r="A146" s="23">
        <v>145</v>
      </c>
      <c r="B146" s="196">
        <v>6.9154609292072303E-2</v>
      </c>
      <c r="C146" s="23"/>
      <c r="D146" s="69" t="s">
        <v>243</v>
      </c>
      <c r="E146" s="23"/>
      <c r="F146" s="23">
        <v>145</v>
      </c>
      <c r="G146" s="23">
        <v>64</v>
      </c>
    </row>
    <row r="147" spans="1:7" x14ac:dyDescent="0.25">
      <c r="A147" s="23">
        <v>146</v>
      </c>
      <c r="B147" s="196">
        <v>7.2593981161034896E-2</v>
      </c>
      <c r="C147" s="23"/>
      <c r="D147" s="69" t="s">
        <v>243</v>
      </c>
      <c r="E147" s="23"/>
      <c r="F147" s="23">
        <v>146</v>
      </c>
      <c r="G147" s="23">
        <v>15</v>
      </c>
    </row>
    <row r="148" spans="1:7" x14ac:dyDescent="0.25">
      <c r="A148" s="23">
        <v>147</v>
      </c>
      <c r="B148" s="196">
        <v>3.59635733129983E-2</v>
      </c>
      <c r="C148" s="23"/>
      <c r="D148" s="69" t="s">
        <v>243</v>
      </c>
      <c r="E148" s="23"/>
      <c r="F148" s="23">
        <v>147</v>
      </c>
      <c r="G148" s="23">
        <v>9</v>
      </c>
    </row>
    <row r="149" spans="1:7" x14ac:dyDescent="0.25">
      <c r="A149" s="23">
        <v>148</v>
      </c>
      <c r="B149" s="196">
        <v>3.0497747219495899E-2</v>
      </c>
      <c r="C149" s="23"/>
      <c r="D149" s="69" t="s">
        <v>243</v>
      </c>
      <c r="E149" s="23"/>
      <c r="F149" s="23">
        <v>148</v>
      </c>
      <c r="G149" s="23">
        <v>18</v>
      </c>
    </row>
    <row r="150" spans="1:7" x14ac:dyDescent="0.25">
      <c r="A150" s="23">
        <v>149</v>
      </c>
      <c r="B150" s="196">
        <v>-0.114785574077825</v>
      </c>
      <c r="C150" s="23"/>
      <c r="D150" s="69" t="s">
        <v>243</v>
      </c>
      <c r="E150" s="23"/>
      <c r="F150" s="23">
        <v>149</v>
      </c>
      <c r="G150" s="23">
        <v>83</v>
      </c>
    </row>
    <row r="151" spans="1:7" x14ac:dyDescent="0.25">
      <c r="A151" s="23">
        <v>150</v>
      </c>
      <c r="B151" s="196">
        <v>-5.29289511659859E-2</v>
      </c>
      <c r="C151" s="23"/>
      <c r="D151" s="69" t="s">
        <v>243</v>
      </c>
      <c r="E151" s="23"/>
      <c r="F151" s="23">
        <v>150</v>
      </c>
      <c r="G151" s="23">
        <v>10</v>
      </c>
    </row>
    <row r="152" spans="1:7" x14ac:dyDescent="0.25">
      <c r="A152" s="23">
        <v>151</v>
      </c>
      <c r="B152" s="196">
        <v>-0.15260509674989101</v>
      </c>
      <c r="C152" s="23"/>
      <c r="D152" s="69" t="s">
        <v>243</v>
      </c>
      <c r="E152" s="23"/>
      <c r="F152" s="23">
        <v>151</v>
      </c>
      <c r="G152" s="23">
        <v>10</v>
      </c>
    </row>
    <row r="153" spans="1:7" x14ac:dyDescent="0.25">
      <c r="A153" s="23">
        <v>152</v>
      </c>
      <c r="B153" s="196">
        <v>0.123941245488352</v>
      </c>
      <c r="C153" s="23"/>
      <c r="D153" s="69" t="s">
        <v>243</v>
      </c>
      <c r="E153" s="23"/>
      <c r="F153" s="23">
        <v>152</v>
      </c>
      <c r="G153" s="23">
        <v>33</v>
      </c>
    </row>
    <row r="154" spans="1:7" x14ac:dyDescent="0.25">
      <c r="A154" s="23">
        <v>153</v>
      </c>
      <c r="B154" s="196">
        <v>8.7795277538535894E-3</v>
      </c>
      <c r="C154" s="23"/>
      <c r="D154" s="69" t="s">
        <v>243</v>
      </c>
      <c r="E154" s="23"/>
      <c r="F154" s="23">
        <v>153</v>
      </c>
      <c r="G154" s="23">
        <v>15</v>
      </c>
    </row>
    <row r="155" spans="1:7" x14ac:dyDescent="0.25">
      <c r="A155" s="23">
        <v>154</v>
      </c>
      <c r="B155" s="196">
        <v>-0.120107633950105</v>
      </c>
      <c r="C155" s="23"/>
      <c r="D155" s="69" t="s">
        <v>243</v>
      </c>
      <c r="E155" s="23"/>
      <c r="F155" s="23">
        <v>154</v>
      </c>
      <c r="G155" s="23">
        <v>15</v>
      </c>
    </row>
    <row r="156" spans="1:7" x14ac:dyDescent="0.25">
      <c r="A156" s="23">
        <v>155</v>
      </c>
      <c r="B156" s="196">
        <v>3.75444283321473E-2</v>
      </c>
      <c r="C156" s="23"/>
      <c r="D156" s="69" t="s">
        <v>243</v>
      </c>
      <c r="E156" s="23"/>
      <c r="F156" s="23">
        <v>155</v>
      </c>
      <c r="G156" s="23">
        <v>51</v>
      </c>
    </row>
    <row r="157" spans="1:7" x14ac:dyDescent="0.25">
      <c r="A157" s="23">
        <v>156</v>
      </c>
      <c r="B157" s="196">
        <v>-9.3760279089292803E-4</v>
      </c>
      <c r="C157" s="23"/>
      <c r="D157" s="69" t="s">
        <v>243</v>
      </c>
      <c r="E157" s="23"/>
      <c r="F157" s="23">
        <v>156</v>
      </c>
      <c r="G157" s="23">
        <v>2</v>
      </c>
    </row>
    <row r="158" spans="1:7" x14ac:dyDescent="0.25">
      <c r="A158" s="23">
        <v>157</v>
      </c>
      <c r="B158" s="196">
        <v>9.3760279089292803E-4</v>
      </c>
      <c r="C158" s="23"/>
      <c r="D158" s="69" t="s">
        <v>243</v>
      </c>
      <c r="E158" s="23"/>
      <c r="F158" s="23">
        <v>157</v>
      </c>
      <c r="G158" s="23">
        <v>42</v>
      </c>
    </row>
    <row r="159" spans="1:7" x14ac:dyDescent="0.25">
      <c r="A159" s="23">
        <v>158</v>
      </c>
      <c r="B159" s="196">
        <v>-1.99197151291081E-2</v>
      </c>
      <c r="C159" s="23"/>
      <c r="D159" s="69" t="s">
        <v>243</v>
      </c>
      <c r="E159" s="23"/>
      <c r="F159" s="23">
        <v>158</v>
      </c>
      <c r="G159" s="23">
        <v>40</v>
      </c>
    </row>
    <row r="160" spans="1:7" x14ac:dyDescent="0.25">
      <c r="A160" s="23">
        <v>159</v>
      </c>
      <c r="B160" s="196">
        <v>-5.3277882391103003E-2</v>
      </c>
      <c r="C160" s="23"/>
      <c r="D160" s="69" t="s">
        <v>243</v>
      </c>
      <c r="E160" s="23"/>
      <c r="F160" s="23">
        <v>159</v>
      </c>
      <c r="G160" s="23">
        <v>39</v>
      </c>
    </row>
    <row r="161" spans="1:7" x14ac:dyDescent="0.25">
      <c r="A161" s="23">
        <v>160</v>
      </c>
      <c r="B161" s="196">
        <v>-6.2801456150999996E-2</v>
      </c>
      <c r="C161" s="23"/>
      <c r="D161" s="69" t="s">
        <v>243</v>
      </c>
      <c r="E161" s="23"/>
      <c r="F161" s="23">
        <v>160</v>
      </c>
      <c r="G161" s="23">
        <v>26</v>
      </c>
    </row>
    <row r="162" spans="1:7" x14ac:dyDescent="0.25">
      <c r="A162" s="23">
        <v>161</v>
      </c>
      <c r="B162" s="196">
        <v>-5.852297147847E-2</v>
      </c>
      <c r="C162" s="23"/>
      <c r="D162" s="69" t="s">
        <v>243</v>
      </c>
      <c r="E162" s="23"/>
      <c r="F162" s="23">
        <v>161</v>
      </c>
      <c r="G162" s="23">
        <v>21</v>
      </c>
    </row>
    <row r="163" spans="1:7" x14ac:dyDescent="0.25">
      <c r="A163" s="23">
        <v>162</v>
      </c>
      <c r="B163" s="196">
        <v>1.8852047724536899E-2</v>
      </c>
      <c r="C163" s="23"/>
      <c r="D163" s="69" t="s">
        <v>243</v>
      </c>
      <c r="E163" s="23"/>
      <c r="F163" s="23">
        <v>162</v>
      </c>
      <c r="G163" s="23">
        <v>20</v>
      </c>
    </row>
    <row r="164" spans="1:7" x14ac:dyDescent="0.25">
      <c r="A164" s="23">
        <v>163</v>
      </c>
      <c r="B164" s="196">
        <v>-6.5428365222920601E-2</v>
      </c>
      <c r="C164" s="23"/>
      <c r="D164" s="69" t="s">
        <v>243</v>
      </c>
      <c r="E164" s="23"/>
      <c r="F164" s="23">
        <v>163</v>
      </c>
      <c r="G164" s="23">
        <v>7</v>
      </c>
    </row>
    <row r="165" spans="1:7" x14ac:dyDescent="0.25">
      <c r="A165" s="23">
        <v>164</v>
      </c>
      <c r="B165" s="196">
        <v>-0.14754375951145099</v>
      </c>
      <c r="C165" s="23"/>
      <c r="D165" s="69" t="s">
        <v>243</v>
      </c>
      <c r="E165" s="23"/>
      <c r="F165" s="23">
        <v>164</v>
      </c>
      <c r="G165" s="23">
        <v>17</v>
      </c>
    </row>
    <row r="166" spans="1:7" x14ac:dyDescent="0.25">
      <c r="A166" s="23">
        <v>165</v>
      </c>
      <c r="B166" s="196">
        <v>-0.130605791976658</v>
      </c>
      <c r="C166" s="23"/>
      <c r="D166" s="69" t="s">
        <v>243</v>
      </c>
      <c r="E166" s="23"/>
      <c r="F166" s="23">
        <v>165</v>
      </c>
      <c r="G166" s="23">
        <v>5</v>
      </c>
    </row>
    <row r="167" spans="1:7" x14ac:dyDescent="0.25">
      <c r="A167" s="23">
        <v>166</v>
      </c>
      <c r="B167" s="196">
        <v>-0.217908982300973</v>
      </c>
      <c r="C167" s="23"/>
      <c r="D167" s="69" t="s">
        <v>243</v>
      </c>
      <c r="E167" s="23"/>
      <c r="F167" s="23">
        <v>166</v>
      </c>
      <c r="G167" s="23">
        <v>16</v>
      </c>
    </row>
    <row r="168" spans="1:7" x14ac:dyDescent="0.25">
      <c r="A168" s="23">
        <v>167</v>
      </c>
      <c r="B168" s="196">
        <v>-1.9531473677575801E-4</v>
      </c>
      <c r="C168" s="23"/>
      <c r="D168" s="69" t="s">
        <v>243</v>
      </c>
      <c r="E168" s="23"/>
      <c r="F168" s="23">
        <v>167</v>
      </c>
      <c r="G168" s="23">
        <v>31</v>
      </c>
    </row>
    <row r="169" spans="1:7" x14ac:dyDescent="0.25">
      <c r="A169" s="23">
        <v>168</v>
      </c>
      <c r="B169" s="196">
        <v>-8.9952830300237693E-2</v>
      </c>
      <c r="C169" s="23"/>
      <c r="D169" s="69" t="s">
        <v>243</v>
      </c>
      <c r="E169" s="23"/>
      <c r="F169" s="23">
        <v>168</v>
      </c>
      <c r="G169" s="23">
        <v>10</v>
      </c>
    </row>
    <row r="170" spans="1:7" x14ac:dyDescent="0.25">
      <c r="A170" s="23">
        <v>169</v>
      </c>
      <c r="B170" s="196">
        <v>-0.192470007793653</v>
      </c>
      <c r="C170" s="23"/>
      <c r="D170" s="69" t="s">
        <v>243</v>
      </c>
      <c r="E170" s="23"/>
      <c r="F170" s="23">
        <v>169</v>
      </c>
      <c r="G170" s="23">
        <v>11</v>
      </c>
    </row>
    <row r="171" spans="1:7" x14ac:dyDescent="0.25">
      <c r="A171" s="23">
        <v>170</v>
      </c>
      <c r="B171" s="196">
        <v>-1.49703368563192E-2</v>
      </c>
      <c r="C171" s="23"/>
      <c r="D171" s="69" t="s">
        <v>243</v>
      </c>
      <c r="E171" s="23"/>
      <c r="F171" s="23">
        <v>170</v>
      </c>
      <c r="G171" s="23">
        <v>12</v>
      </c>
    </row>
    <row r="172" spans="1:7" x14ac:dyDescent="0.25">
      <c r="A172" s="23">
        <v>171</v>
      </c>
      <c r="B172" s="196">
        <v>-2.3022129015385698E-2</v>
      </c>
      <c r="C172" s="23"/>
      <c r="D172" s="69" t="s">
        <v>243</v>
      </c>
      <c r="E172" s="23"/>
      <c r="F172" s="23">
        <v>171</v>
      </c>
      <c r="G172" s="23">
        <v>14</v>
      </c>
    </row>
    <row r="173" spans="1:7" x14ac:dyDescent="0.25">
      <c r="A173" s="23">
        <v>172</v>
      </c>
      <c r="B173" s="196">
        <v>-2.4697643751090601E-2</v>
      </c>
      <c r="C173" s="23"/>
      <c r="D173" s="69" t="s">
        <v>243</v>
      </c>
      <c r="E173" s="23"/>
      <c r="F173" s="23">
        <v>172</v>
      </c>
      <c r="G173" s="23">
        <v>16</v>
      </c>
    </row>
    <row r="174" spans="1:7" x14ac:dyDescent="0.25">
      <c r="A174" s="23">
        <v>173</v>
      </c>
      <c r="B174" s="196">
        <v>-5.0477945553761401E-2</v>
      </c>
      <c r="C174" s="23"/>
      <c r="D174" s="69" t="s">
        <v>243</v>
      </c>
      <c r="E174" s="23"/>
      <c r="F174" s="23">
        <v>173</v>
      </c>
      <c r="G174" s="23">
        <v>17</v>
      </c>
    </row>
    <row r="175" spans="1:7" x14ac:dyDescent="0.25">
      <c r="A175" s="23">
        <v>174</v>
      </c>
      <c r="B175" s="196">
        <v>-2.3686647209254799E-2</v>
      </c>
      <c r="C175" s="23"/>
      <c r="D175" s="69" t="s">
        <v>243</v>
      </c>
      <c r="E175" s="23"/>
      <c r="F175" s="23">
        <v>174</v>
      </c>
      <c r="G175" s="23">
        <v>35</v>
      </c>
    </row>
    <row r="176" spans="1:7" x14ac:dyDescent="0.25">
      <c r="A176" s="23">
        <v>175</v>
      </c>
      <c r="B176" s="196">
        <v>0.14909547755892899</v>
      </c>
      <c r="C176" s="23"/>
      <c r="D176" s="69" t="s">
        <v>243</v>
      </c>
      <c r="E176" s="23"/>
      <c r="F176" s="23">
        <v>175</v>
      </c>
      <c r="G176" s="23">
        <v>27</v>
      </c>
    </row>
    <row r="177" spans="1:7" x14ac:dyDescent="0.25">
      <c r="A177" s="23">
        <v>176</v>
      </c>
      <c r="B177" s="196">
        <v>0.45397987705257198</v>
      </c>
      <c r="C177" s="23"/>
      <c r="D177" s="69" t="s">
        <v>243</v>
      </c>
      <c r="E177" s="23"/>
      <c r="F177" s="23">
        <v>176</v>
      </c>
      <c r="G177" s="23">
        <v>36</v>
      </c>
    </row>
    <row r="178" spans="1:7" x14ac:dyDescent="0.25">
      <c r="A178" s="23">
        <v>177</v>
      </c>
      <c r="B178" s="196">
        <v>-0.12561771776893599</v>
      </c>
      <c r="C178" s="23"/>
      <c r="D178" s="69" t="s">
        <v>243</v>
      </c>
      <c r="E178" s="23"/>
      <c r="F178" s="23">
        <v>177</v>
      </c>
      <c r="G178" s="23">
        <v>19</v>
      </c>
    </row>
    <row r="179" spans="1:7" x14ac:dyDescent="0.25">
      <c r="A179" s="23">
        <v>178</v>
      </c>
      <c r="B179" s="196">
        <v>-4.8876457114489701E-2</v>
      </c>
      <c r="C179" s="23"/>
      <c r="D179" s="69" t="s">
        <v>243</v>
      </c>
      <c r="E179" s="23"/>
      <c r="F179" s="23">
        <v>178</v>
      </c>
      <c r="G179" s="23">
        <v>8</v>
      </c>
    </row>
    <row r="180" spans="1:7" x14ac:dyDescent="0.25">
      <c r="A180" s="23">
        <v>179</v>
      </c>
      <c r="B180" s="196">
        <v>-0.121574363276876</v>
      </c>
      <c r="C180" s="23"/>
      <c r="D180" s="69" t="s">
        <v>243</v>
      </c>
      <c r="E180" s="23"/>
      <c r="F180" s="23">
        <v>179</v>
      </c>
      <c r="G180" s="23">
        <v>13</v>
      </c>
    </row>
    <row r="181" spans="1:7" x14ac:dyDescent="0.25">
      <c r="A181" s="23">
        <v>180</v>
      </c>
      <c r="B181" s="196">
        <v>-0.153227511629971</v>
      </c>
      <c r="C181" s="23"/>
      <c r="D181" s="69" t="s">
        <v>243</v>
      </c>
      <c r="E181" s="23"/>
      <c r="F181" s="23">
        <v>180</v>
      </c>
      <c r="G181" s="23">
        <v>37</v>
      </c>
    </row>
    <row r="182" spans="1:7" x14ac:dyDescent="0.25">
      <c r="A182" s="23">
        <v>181</v>
      </c>
      <c r="B182" s="196">
        <v>-4.8720832265048301E-2</v>
      </c>
      <c r="C182" s="23"/>
      <c r="D182" s="69" t="s">
        <v>243</v>
      </c>
      <c r="E182" s="23"/>
      <c r="F182" s="23">
        <v>181</v>
      </c>
      <c r="G182" s="23">
        <v>41</v>
      </c>
    </row>
    <row r="183" spans="1:7" x14ac:dyDescent="0.25">
      <c r="A183" s="23">
        <v>182</v>
      </c>
      <c r="B183" s="196">
        <v>-0.44930654164311801</v>
      </c>
      <c r="C183" s="23"/>
      <c r="D183" s="69" t="s">
        <v>243</v>
      </c>
      <c r="E183" s="23"/>
      <c r="F183" s="23">
        <v>182</v>
      </c>
      <c r="G183" s="23">
        <v>28</v>
      </c>
    </row>
    <row r="184" spans="1:7" x14ac:dyDescent="0.25">
      <c r="A184" s="23">
        <v>183</v>
      </c>
      <c r="B184" s="196">
        <v>0.112639506115494</v>
      </c>
      <c r="C184" s="23"/>
      <c r="D184" s="69" t="s">
        <v>243</v>
      </c>
      <c r="E184" s="23"/>
      <c r="F184" s="23">
        <v>183</v>
      </c>
      <c r="G184" s="23">
        <v>13</v>
      </c>
    </row>
    <row r="185" spans="1:7" x14ac:dyDescent="0.25">
      <c r="A185" s="23">
        <v>184</v>
      </c>
      <c r="B185" s="196">
        <v>0.153751443870453</v>
      </c>
      <c r="C185" s="23"/>
      <c r="D185" s="69" t="s">
        <v>243</v>
      </c>
      <c r="E185" s="23"/>
      <c r="F185" s="23">
        <v>184</v>
      </c>
      <c r="G185" s="23">
        <v>15</v>
      </c>
    </row>
    <row r="186" spans="1:7" x14ac:dyDescent="0.25">
      <c r="A186" s="23">
        <v>185</v>
      </c>
      <c r="B186" s="196">
        <v>0.26330428972099601</v>
      </c>
      <c r="C186" s="23"/>
      <c r="D186" s="69" t="s">
        <v>243</v>
      </c>
      <c r="E186" s="23"/>
      <c r="F186" s="23">
        <v>185</v>
      </c>
      <c r="G186" s="23">
        <v>10</v>
      </c>
    </row>
    <row r="187" spans="1:7" x14ac:dyDescent="0.25">
      <c r="A187" s="23">
        <v>186</v>
      </c>
      <c r="B187" s="196">
        <v>0.16879585019264201</v>
      </c>
      <c r="C187" s="23"/>
      <c r="D187" s="69" t="s">
        <v>243</v>
      </c>
      <c r="E187" s="23"/>
      <c r="F187" s="23">
        <v>186</v>
      </c>
      <c r="G187" s="23">
        <v>12</v>
      </c>
    </row>
    <row r="188" spans="1:7" x14ac:dyDescent="0.25">
      <c r="A188" s="23">
        <v>187</v>
      </c>
      <c r="B188" s="196">
        <v>0.413765312000754</v>
      </c>
      <c r="C188" s="23"/>
      <c r="D188" s="69" t="s">
        <v>243</v>
      </c>
      <c r="E188" s="23"/>
      <c r="F188" s="23">
        <v>187</v>
      </c>
      <c r="G188" s="23">
        <v>40</v>
      </c>
    </row>
    <row r="189" spans="1:7" x14ac:dyDescent="0.25">
      <c r="A189" s="23">
        <v>188</v>
      </c>
      <c r="B189" s="196">
        <v>0.37963722824419299</v>
      </c>
      <c r="C189" s="23"/>
      <c r="D189" s="69" t="s">
        <v>243</v>
      </c>
      <c r="E189" s="23"/>
      <c r="F189" s="23">
        <v>188</v>
      </c>
      <c r="G189" s="23">
        <v>14</v>
      </c>
    </row>
    <row r="190" spans="1:7" x14ac:dyDescent="0.25">
      <c r="A190" s="23">
        <v>189</v>
      </c>
      <c r="B190" s="196">
        <v>0.211254653693178</v>
      </c>
      <c r="C190" s="23"/>
      <c r="D190" s="69" t="s">
        <v>243</v>
      </c>
      <c r="E190" s="23"/>
      <c r="F190" s="23">
        <v>189</v>
      </c>
      <c r="G190" s="23">
        <v>22</v>
      </c>
    </row>
    <row r="191" spans="1:7" x14ac:dyDescent="0.25">
      <c r="A191" s="23">
        <v>190</v>
      </c>
      <c r="B191" s="196">
        <v>-1.31938437557986</v>
      </c>
      <c r="C191" s="23"/>
      <c r="D191" s="69" t="s">
        <v>243</v>
      </c>
      <c r="E191" s="23"/>
      <c r="F191" s="23">
        <v>190</v>
      </c>
      <c r="G191" s="23">
        <v>34</v>
      </c>
    </row>
    <row r="192" spans="1:7" x14ac:dyDescent="0.25">
      <c r="A192" s="23">
        <v>191</v>
      </c>
      <c r="B192" s="196">
        <v>0</v>
      </c>
      <c r="C192" s="23"/>
      <c r="D192" s="23" t="s">
        <v>244</v>
      </c>
      <c r="E192" s="23"/>
      <c r="F192" s="23">
        <v>191</v>
      </c>
      <c r="G192" s="23">
        <v>11</v>
      </c>
    </row>
    <row r="193" spans="1:7" x14ac:dyDescent="0.25">
      <c r="A193" s="23">
        <v>192</v>
      </c>
      <c r="B193" s="196">
        <v>-1.8833884184942001E-2</v>
      </c>
      <c r="C193" s="23"/>
      <c r="D193" s="69" t="s">
        <v>243</v>
      </c>
      <c r="E193" s="23"/>
      <c r="F193" s="23">
        <v>192</v>
      </c>
      <c r="G193" s="23">
        <v>40</v>
      </c>
    </row>
    <row r="194" spans="1:7" x14ac:dyDescent="0.25">
      <c r="A194" s="23">
        <v>193</v>
      </c>
      <c r="B194" s="196">
        <v>-0.21436078061458899</v>
      </c>
      <c r="C194" s="23"/>
      <c r="D194" s="69" t="s">
        <v>243</v>
      </c>
      <c r="E194" s="23"/>
      <c r="F194" s="23">
        <v>193</v>
      </c>
      <c r="G194" s="23">
        <v>13</v>
      </c>
    </row>
    <row r="195" spans="1:7" x14ac:dyDescent="0.25">
      <c r="A195" s="23">
        <v>194</v>
      </c>
      <c r="B195" s="196">
        <v>-0.247963723247311</v>
      </c>
      <c r="C195" s="23"/>
      <c r="D195" s="69" t="s">
        <v>243</v>
      </c>
      <c r="E195" s="23"/>
      <c r="F195" s="23">
        <v>194</v>
      </c>
      <c r="G195" s="23">
        <v>19</v>
      </c>
    </row>
    <row r="196" spans="1:7" x14ac:dyDescent="0.25">
      <c r="A196" s="23">
        <v>195</v>
      </c>
      <c r="B196" s="196">
        <v>-0.26837031978882597</v>
      </c>
      <c r="C196" s="23"/>
      <c r="D196" s="69" t="s">
        <v>243</v>
      </c>
      <c r="E196" s="23"/>
      <c r="F196" s="23">
        <v>195</v>
      </c>
      <c r="G196" s="23">
        <v>15</v>
      </c>
    </row>
    <row r="197" spans="1:7" x14ac:dyDescent="0.25">
      <c r="A197" s="23">
        <v>196</v>
      </c>
      <c r="B197" s="196">
        <v>-0.46661958456185298</v>
      </c>
      <c r="C197" s="23"/>
      <c r="D197" s="69" t="s">
        <v>243</v>
      </c>
      <c r="E197" s="23"/>
      <c r="F197" s="23">
        <v>196</v>
      </c>
      <c r="G197" s="23">
        <v>13</v>
      </c>
    </row>
    <row r="198" spans="1:7" x14ac:dyDescent="0.25">
      <c r="A198" s="23">
        <v>197</v>
      </c>
      <c r="B198" s="196">
        <v>-0.17558758265059499</v>
      </c>
      <c r="C198" s="23"/>
      <c r="D198" s="69" t="s">
        <v>243</v>
      </c>
      <c r="E198" s="23"/>
      <c r="F198" s="23">
        <v>197</v>
      </c>
      <c r="G198" s="23">
        <v>32</v>
      </c>
    </row>
    <row r="199" spans="1:7" x14ac:dyDescent="0.25">
      <c r="A199" s="23">
        <v>198</v>
      </c>
      <c r="B199" s="196">
        <v>-0.386187229045796</v>
      </c>
      <c r="C199" s="23"/>
      <c r="D199" s="69" t="s">
        <v>243</v>
      </c>
      <c r="E199" s="23"/>
      <c r="F199" s="23">
        <v>198</v>
      </c>
      <c r="G199" s="23">
        <v>11</v>
      </c>
    </row>
    <row r="200" spans="1:7" x14ac:dyDescent="0.25">
      <c r="A200" s="23">
        <v>199</v>
      </c>
      <c r="B200" s="196">
        <v>-0.70855366160271005</v>
      </c>
      <c r="C200" s="23"/>
      <c r="D200" s="69" t="s">
        <v>243</v>
      </c>
      <c r="E200" s="23"/>
      <c r="F200" s="23">
        <v>199</v>
      </c>
      <c r="G200" s="23">
        <v>18</v>
      </c>
    </row>
    <row r="201" spans="1:7" x14ac:dyDescent="0.25">
      <c r="A201" s="23">
        <v>200</v>
      </c>
      <c r="B201" s="196">
        <v>-1.44152006347535</v>
      </c>
      <c r="C201" s="23"/>
      <c r="D201" s="69" t="s">
        <v>243</v>
      </c>
      <c r="E201" s="23"/>
      <c r="F201" s="23">
        <v>200</v>
      </c>
      <c r="G201" s="23">
        <v>45</v>
      </c>
    </row>
    <row r="202" spans="1:7" x14ac:dyDescent="0.25">
      <c r="A202" s="23">
        <v>201</v>
      </c>
      <c r="B202" s="196">
        <v>-0.106654387452374</v>
      </c>
      <c r="C202" s="23"/>
      <c r="D202" s="69" t="s">
        <v>243</v>
      </c>
      <c r="E202" s="23"/>
      <c r="F202" s="23">
        <v>201</v>
      </c>
      <c r="G202" s="23">
        <v>58</v>
      </c>
    </row>
    <row r="203" spans="1:7" x14ac:dyDescent="0.25">
      <c r="A203" s="23">
        <v>202</v>
      </c>
      <c r="B203" s="196">
        <v>-0.27341128337864301</v>
      </c>
      <c r="C203" s="23"/>
      <c r="D203" s="69" t="s">
        <v>243</v>
      </c>
      <c r="E203" s="23"/>
      <c r="F203" s="23">
        <v>202</v>
      </c>
      <c r="G203" s="23">
        <v>14</v>
      </c>
    </row>
    <row r="204" spans="1:7" x14ac:dyDescent="0.25">
      <c r="A204" s="23">
        <v>203</v>
      </c>
      <c r="B204" s="196">
        <v>-0.38423030478970799</v>
      </c>
      <c r="C204" s="23"/>
      <c r="D204" s="69" t="s">
        <v>243</v>
      </c>
      <c r="E204" s="23"/>
      <c r="F204" s="23">
        <v>203</v>
      </c>
      <c r="G204" s="23">
        <v>13</v>
      </c>
    </row>
    <row r="205" spans="1:7" x14ac:dyDescent="0.25">
      <c r="A205" s="23">
        <v>204</v>
      </c>
      <c r="B205" s="196">
        <v>-0.425121698729645</v>
      </c>
      <c r="C205" s="23"/>
      <c r="D205" s="69" t="s">
        <v>243</v>
      </c>
      <c r="E205" s="23"/>
      <c r="F205" s="23">
        <v>204</v>
      </c>
      <c r="G205" s="23">
        <v>18</v>
      </c>
    </row>
    <row r="206" spans="1:7" x14ac:dyDescent="0.25">
      <c r="A206" s="23">
        <v>205</v>
      </c>
      <c r="B206" s="196">
        <v>-3.4286137414078301E-2</v>
      </c>
      <c r="C206" s="23"/>
      <c r="D206" s="69" t="s">
        <v>243</v>
      </c>
      <c r="E206" s="23"/>
      <c r="F206" s="23">
        <v>205</v>
      </c>
      <c r="G206" s="23">
        <v>9</v>
      </c>
    </row>
    <row r="207" spans="1:7" x14ac:dyDescent="0.25">
      <c r="A207" s="23">
        <v>206</v>
      </c>
      <c r="B207" s="196">
        <v>-8.3433623405988894E-2</v>
      </c>
      <c r="C207" s="23"/>
      <c r="D207" s="69" t="s">
        <v>243</v>
      </c>
      <c r="E207" s="23"/>
      <c r="F207" s="23">
        <v>206</v>
      </c>
      <c r="G207" s="23">
        <v>67</v>
      </c>
    </row>
    <row r="208" spans="1:7" x14ac:dyDescent="0.25">
      <c r="A208" s="23">
        <v>207</v>
      </c>
      <c r="B208" s="196">
        <v>-0.15659975170483001</v>
      </c>
      <c r="C208" s="23"/>
      <c r="D208" s="69" t="s">
        <v>243</v>
      </c>
      <c r="E208" s="23"/>
      <c r="F208" s="23">
        <v>207</v>
      </c>
      <c r="G208" s="23">
        <v>7</v>
      </c>
    </row>
    <row r="209" spans="1:7" x14ac:dyDescent="0.25">
      <c r="A209" s="23">
        <v>208</v>
      </c>
      <c r="B209" s="196">
        <v>-0.16388628957704801</v>
      </c>
      <c r="C209" s="23"/>
      <c r="D209" s="69" t="s">
        <v>243</v>
      </c>
      <c r="E209" s="23"/>
      <c r="F209" s="23">
        <v>208</v>
      </c>
      <c r="G209" s="23">
        <v>13</v>
      </c>
    </row>
    <row r="210" spans="1:7" x14ac:dyDescent="0.25">
      <c r="A210" s="23">
        <v>209</v>
      </c>
      <c r="B210" s="196">
        <v>-0.14303021874484101</v>
      </c>
      <c r="C210" s="23"/>
      <c r="D210" s="69" t="s">
        <v>243</v>
      </c>
      <c r="E210" s="23"/>
      <c r="F210" s="23">
        <v>209</v>
      </c>
      <c r="G210" s="23">
        <v>20</v>
      </c>
    </row>
    <row r="211" spans="1:7" x14ac:dyDescent="0.25">
      <c r="A211" s="23">
        <v>210</v>
      </c>
      <c r="B211" s="196">
        <v>0.15382238603108001</v>
      </c>
      <c r="C211" s="23"/>
      <c r="D211" s="69" t="s">
        <v>243</v>
      </c>
      <c r="E211" s="23"/>
      <c r="F211" s="23">
        <v>210</v>
      </c>
      <c r="G211" s="23">
        <v>10</v>
      </c>
    </row>
    <row r="212" spans="1:7" x14ac:dyDescent="0.25">
      <c r="A212" s="23">
        <v>211</v>
      </c>
      <c r="B212" s="196">
        <v>0.16758739704468401</v>
      </c>
      <c r="C212" s="23"/>
      <c r="D212" s="69" t="s">
        <v>243</v>
      </c>
      <c r="E212" s="23"/>
      <c r="F212" s="23">
        <v>211</v>
      </c>
      <c r="G212" s="23">
        <v>15</v>
      </c>
    </row>
    <row r="213" spans="1:7" x14ac:dyDescent="0.25">
      <c r="A213" s="23">
        <v>212</v>
      </c>
      <c r="B213" s="196">
        <v>0.264432621083521</v>
      </c>
      <c r="C213" s="23"/>
      <c r="D213" s="69" t="s">
        <v>243</v>
      </c>
      <c r="E213" s="23"/>
      <c r="F213" s="23">
        <v>212</v>
      </c>
      <c r="G213" s="23">
        <v>34</v>
      </c>
    </row>
    <row r="214" spans="1:7" x14ac:dyDescent="0.25">
      <c r="A214" s="23">
        <v>213</v>
      </c>
      <c r="B214" s="196">
        <v>1.0185838283219799</v>
      </c>
      <c r="C214" s="23"/>
      <c r="D214" s="69" t="s">
        <v>243</v>
      </c>
      <c r="E214" s="23"/>
      <c r="F214" s="23">
        <v>213</v>
      </c>
      <c r="G214" s="23">
        <v>21</v>
      </c>
    </row>
    <row r="215" spans="1:7" x14ac:dyDescent="0.25">
      <c r="A215" s="23">
        <v>214</v>
      </c>
      <c r="B215" s="196">
        <v>0.494361506286144</v>
      </c>
      <c r="C215" s="23"/>
      <c r="D215" s="69" t="s">
        <v>243</v>
      </c>
      <c r="E215" s="23"/>
      <c r="F215" s="23">
        <v>214</v>
      </c>
      <c r="G215" s="23">
        <v>39</v>
      </c>
    </row>
    <row r="216" spans="1:7" x14ac:dyDescent="0.25">
      <c r="A216" s="23">
        <v>215</v>
      </c>
      <c r="B216" s="196">
        <v>0.29276509173282</v>
      </c>
      <c r="C216" s="23"/>
      <c r="D216" s="69" t="s">
        <v>243</v>
      </c>
      <c r="E216" s="23"/>
      <c r="F216" s="23">
        <v>215</v>
      </c>
      <c r="G216" s="23">
        <v>35</v>
      </c>
    </row>
    <row r="217" spans="1:7" x14ac:dyDescent="0.25">
      <c r="A217" s="23">
        <v>216</v>
      </c>
      <c r="B217" s="196">
        <v>0.21853098887431299</v>
      </c>
      <c r="C217" s="23"/>
      <c r="D217" s="69" t="s">
        <v>243</v>
      </c>
      <c r="E217" s="23"/>
      <c r="F217" s="23">
        <v>216</v>
      </c>
      <c r="G217" s="23">
        <v>14</v>
      </c>
    </row>
    <row r="218" spans="1:7" x14ac:dyDescent="0.25">
      <c r="A218" s="23">
        <v>217</v>
      </c>
      <c r="B218" s="196">
        <v>0.14614782173070101</v>
      </c>
      <c r="C218" s="23"/>
      <c r="D218" s="69" t="s">
        <v>243</v>
      </c>
      <c r="E218" s="23"/>
      <c r="F218" s="23">
        <v>217</v>
      </c>
      <c r="G218" s="23">
        <v>15</v>
      </c>
    </row>
    <row r="219" spans="1:7" x14ac:dyDescent="0.25">
      <c r="A219" s="23">
        <v>218</v>
      </c>
      <c r="B219" s="196">
        <v>-0.15643311971153001</v>
      </c>
      <c r="C219" s="23"/>
      <c r="D219" s="69" t="s">
        <v>243</v>
      </c>
      <c r="E219" s="23"/>
      <c r="F219" s="23">
        <v>218</v>
      </c>
      <c r="G219" s="23">
        <v>9</v>
      </c>
    </row>
    <row r="220" spans="1:7" x14ac:dyDescent="0.25">
      <c r="A220" s="23">
        <v>219</v>
      </c>
      <c r="B220" s="196">
        <v>-8.7546697948332294E-2</v>
      </c>
      <c r="C220" s="23"/>
      <c r="D220" s="69" t="s">
        <v>243</v>
      </c>
      <c r="E220" s="23"/>
      <c r="F220" s="23">
        <v>219</v>
      </c>
      <c r="G220" s="23">
        <v>25</v>
      </c>
    </row>
    <row r="221" spans="1:7" x14ac:dyDescent="0.25">
      <c r="A221" s="23">
        <v>220</v>
      </c>
      <c r="B221" s="196">
        <v>-0.12932267786569701</v>
      </c>
      <c r="C221" s="23"/>
      <c r="D221" s="69" t="s">
        <v>243</v>
      </c>
      <c r="E221" s="23"/>
      <c r="F221" s="23">
        <v>220</v>
      </c>
      <c r="G221" s="23">
        <v>25</v>
      </c>
    </row>
    <row r="222" spans="1:7" x14ac:dyDescent="0.25">
      <c r="A222" s="23">
        <v>221</v>
      </c>
      <c r="B222" s="196">
        <v>-1.2593687682357401E-2</v>
      </c>
      <c r="C222" s="23"/>
      <c r="D222" s="69" t="s">
        <v>243</v>
      </c>
      <c r="E222" s="23"/>
      <c r="F222" s="23">
        <v>221</v>
      </c>
      <c r="G222" s="23">
        <v>30</v>
      </c>
    </row>
    <row r="223" spans="1:7" x14ac:dyDescent="0.25">
      <c r="A223" s="23">
        <v>222</v>
      </c>
      <c r="B223" s="196">
        <v>-4.0978997817128798E-2</v>
      </c>
      <c r="C223" s="23"/>
      <c r="D223" s="69" t="s">
        <v>243</v>
      </c>
      <c r="E223" s="23"/>
      <c r="F223" s="23">
        <v>222</v>
      </c>
      <c r="G223" s="23">
        <v>8</v>
      </c>
    </row>
    <row r="224" spans="1:7" x14ac:dyDescent="0.25">
      <c r="A224" s="23">
        <v>223</v>
      </c>
      <c r="B224" s="196">
        <v>-0.158869489665798</v>
      </c>
      <c r="C224" s="23"/>
      <c r="D224" s="69" t="s">
        <v>243</v>
      </c>
      <c r="E224" s="23"/>
      <c r="F224" s="23">
        <v>223</v>
      </c>
      <c r="G224" s="23">
        <v>3</v>
      </c>
    </row>
    <row r="225" spans="1:7" x14ac:dyDescent="0.25">
      <c r="A225" s="23">
        <v>224</v>
      </c>
      <c r="B225" s="196">
        <v>-6.2811386347809695E-2</v>
      </c>
      <c r="C225" s="23"/>
      <c r="D225" s="69" t="s">
        <v>243</v>
      </c>
      <c r="E225" s="23"/>
      <c r="F225" s="23">
        <v>224</v>
      </c>
      <c r="G225" s="23">
        <v>42</v>
      </c>
    </row>
    <row r="226" spans="1:7" x14ac:dyDescent="0.25">
      <c r="A226" s="23">
        <v>225</v>
      </c>
      <c r="B226" s="196">
        <v>-0.16917105332054</v>
      </c>
      <c r="C226" s="23"/>
      <c r="D226" s="69" t="s">
        <v>243</v>
      </c>
      <c r="E226" s="23"/>
      <c r="F226" s="23">
        <v>225</v>
      </c>
      <c r="G226" s="23">
        <v>34</v>
      </c>
    </row>
    <row r="227" spans="1:7" x14ac:dyDescent="0.25">
      <c r="A227" s="23">
        <v>226</v>
      </c>
      <c r="B227" s="196">
        <v>-0.191324243743833</v>
      </c>
      <c r="C227" s="23"/>
      <c r="D227" s="69" t="s">
        <v>243</v>
      </c>
      <c r="E227" s="23"/>
      <c r="F227" s="23">
        <v>226</v>
      </c>
      <c r="G227" s="23">
        <v>10</v>
      </c>
    </row>
    <row r="228" spans="1:7" x14ac:dyDescent="0.25">
      <c r="A228" s="23">
        <v>227</v>
      </c>
      <c r="B228" s="196">
        <v>-0.183990954203095</v>
      </c>
      <c r="C228" s="23"/>
      <c r="D228" s="69" t="s">
        <v>243</v>
      </c>
      <c r="E228" s="23"/>
      <c r="F228" s="23">
        <v>227</v>
      </c>
      <c r="G228" s="23">
        <v>31</v>
      </c>
    </row>
    <row r="229" spans="1:7" x14ac:dyDescent="0.25">
      <c r="A229" s="23">
        <v>228</v>
      </c>
      <c r="B229" s="196">
        <v>-0.181049660752547</v>
      </c>
      <c r="C229" s="23"/>
      <c r="D229" s="69" t="s">
        <v>243</v>
      </c>
      <c r="E229" s="23"/>
      <c r="F229" s="23">
        <v>228</v>
      </c>
      <c r="G229" s="23">
        <v>10</v>
      </c>
    </row>
    <row r="230" spans="1:7" x14ac:dyDescent="0.25">
      <c r="A230" s="23">
        <v>229</v>
      </c>
      <c r="B230" s="196">
        <v>-0.11081131412845301</v>
      </c>
      <c r="C230" s="23"/>
      <c r="D230" s="69" t="s">
        <v>243</v>
      </c>
      <c r="E230" s="23"/>
      <c r="F230" s="23">
        <v>229</v>
      </c>
      <c r="G230" s="23">
        <v>7</v>
      </c>
    </row>
    <row r="231" spans="1:7" x14ac:dyDescent="0.25">
      <c r="A231" s="23">
        <v>230</v>
      </c>
      <c r="B231" s="196">
        <v>-3.75444283321473E-2</v>
      </c>
      <c r="C231" s="23"/>
      <c r="D231" s="69" t="s">
        <v>243</v>
      </c>
      <c r="E231" s="23"/>
      <c r="F231" s="23">
        <v>230</v>
      </c>
      <c r="G231" s="23">
        <v>26</v>
      </c>
    </row>
    <row r="232" spans="1:7" x14ac:dyDescent="0.25">
      <c r="A232" s="23">
        <v>231</v>
      </c>
      <c r="B232" s="196">
        <v>-6.7844563166209002E-2</v>
      </c>
      <c r="C232" s="23"/>
      <c r="D232" s="69" t="s">
        <v>243</v>
      </c>
      <c r="E232" s="23"/>
      <c r="F232" s="23">
        <v>231</v>
      </c>
      <c r="G232" s="23">
        <v>21</v>
      </c>
    </row>
    <row r="233" spans="1:7" x14ac:dyDescent="0.25">
      <c r="A233" s="23">
        <v>232</v>
      </c>
      <c r="B233" s="196">
        <v>0.13761882741229201</v>
      </c>
      <c r="C233" s="23"/>
      <c r="D233" s="69" t="s">
        <v>243</v>
      </c>
      <c r="E233" s="23"/>
      <c r="F233" s="23">
        <v>232</v>
      </c>
      <c r="G233" s="23">
        <v>18</v>
      </c>
    </row>
    <row r="234" spans="1:7" x14ac:dyDescent="0.25">
      <c r="A234" s="23">
        <v>233</v>
      </c>
      <c r="B234" s="196">
        <v>0.13896083788249899</v>
      </c>
      <c r="C234" s="23"/>
      <c r="D234" s="69" t="s">
        <v>243</v>
      </c>
      <c r="E234" s="23"/>
      <c r="F234" s="23">
        <v>233</v>
      </c>
      <c r="G234" s="23">
        <v>17</v>
      </c>
    </row>
    <row r="235" spans="1:7" x14ac:dyDescent="0.25">
      <c r="A235" s="23">
        <v>234</v>
      </c>
      <c r="B235" s="196">
        <v>0.114459547597452</v>
      </c>
      <c r="C235" s="23"/>
      <c r="D235" s="69" t="s">
        <v>243</v>
      </c>
      <c r="E235" s="23"/>
      <c r="F235" s="23">
        <v>234</v>
      </c>
      <c r="G235" s="23">
        <v>13</v>
      </c>
    </row>
    <row r="236" spans="1:7" x14ac:dyDescent="0.25">
      <c r="A236" s="23">
        <v>235</v>
      </c>
      <c r="B236" s="196">
        <v>34.890307333370401</v>
      </c>
      <c r="C236" s="23"/>
      <c r="D236" s="69" t="s">
        <v>243</v>
      </c>
      <c r="E236" s="23"/>
      <c r="F236" s="23">
        <v>235</v>
      </c>
      <c r="G236" s="23">
        <v>7</v>
      </c>
    </row>
    <row r="237" spans="1:7" x14ac:dyDescent="0.25">
      <c r="A237" s="23">
        <v>236</v>
      </c>
      <c r="B237" s="196">
        <v>-534.35948096260199</v>
      </c>
      <c r="C237" s="23"/>
      <c r="D237" s="69" t="s">
        <v>243</v>
      </c>
      <c r="E237" s="23"/>
      <c r="F237" s="23">
        <v>236</v>
      </c>
      <c r="G237" s="23">
        <v>15</v>
      </c>
    </row>
    <row r="238" spans="1:7" x14ac:dyDescent="0.25">
      <c r="A238" s="23">
        <v>237</v>
      </c>
      <c r="B238" s="196">
        <v>22.0612239444084</v>
      </c>
      <c r="C238" s="23"/>
      <c r="D238" s="69" t="s">
        <v>243</v>
      </c>
      <c r="E238" s="23"/>
      <c r="F238" s="23">
        <v>237</v>
      </c>
      <c r="G238" s="23">
        <v>33</v>
      </c>
    </row>
    <row r="239" spans="1:7" x14ac:dyDescent="0.25">
      <c r="A239" s="23">
        <v>238</v>
      </c>
      <c r="B239" s="196">
        <v>-844.931014250761</v>
      </c>
      <c r="C239" s="23"/>
      <c r="D239" s="69" t="s">
        <v>243</v>
      </c>
      <c r="E239" s="23"/>
      <c r="F239" s="23">
        <v>238</v>
      </c>
      <c r="G239" s="23">
        <v>6</v>
      </c>
    </row>
    <row r="240" spans="1:7" x14ac:dyDescent="0.25">
      <c r="A240" s="23">
        <v>239</v>
      </c>
      <c r="B240" s="196">
        <v>0.13266709764370399</v>
      </c>
      <c r="C240" s="23"/>
      <c r="D240" s="69" t="s">
        <v>243</v>
      </c>
      <c r="E240" s="23"/>
      <c r="F240" s="23">
        <v>239</v>
      </c>
      <c r="G240" s="23">
        <v>8</v>
      </c>
    </row>
    <row r="241" spans="1:7" x14ac:dyDescent="0.25">
      <c r="A241" s="23">
        <v>240</v>
      </c>
      <c r="B241" s="196">
        <v>-0.72355289031533099</v>
      </c>
      <c r="C241" s="23"/>
      <c r="D241" s="69" t="s">
        <v>243</v>
      </c>
      <c r="E241" s="23"/>
      <c r="F241" s="23">
        <v>240</v>
      </c>
      <c r="G241" s="23">
        <v>17</v>
      </c>
    </row>
    <row r="242" spans="1:7" x14ac:dyDescent="0.25">
      <c r="A242" s="23">
        <v>241</v>
      </c>
      <c r="B242" s="196">
        <v>-0.57855396927337099</v>
      </c>
      <c r="C242" s="23"/>
      <c r="D242" s="69" t="s">
        <v>243</v>
      </c>
      <c r="E242" s="23"/>
      <c r="F242" s="23">
        <v>241</v>
      </c>
      <c r="G242" s="23">
        <v>21</v>
      </c>
    </row>
    <row r="243" spans="1:7" x14ac:dyDescent="0.25">
      <c r="A243" s="23">
        <v>242</v>
      </c>
      <c r="B243" s="196">
        <v>8.3455051958591001E-2</v>
      </c>
      <c r="C243" s="23"/>
      <c r="D243" s="69" t="s">
        <v>243</v>
      </c>
      <c r="E243" s="23"/>
      <c r="F243" s="23">
        <v>242</v>
      </c>
      <c r="G243" s="23">
        <v>4</v>
      </c>
    </row>
    <row r="244" spans="1:7" x14ac:dyDescent="0.25">
      <c r="A244" s="23">
        <v>243</v>
      </c>
      <c r="B244" s="196">
        <v>0.18180121937195901</v>
      </c>
      <c r="C244" s="23"/>
      <c r="D244" s="69" t="s">
        <v>243</v>
      </c>
      <c r="E244" s="23"/>
      <c r="F244" s="23">
        <v>243</v>
      </c>
      <c r="G244" s="23">
        <v>10</v>
      </c>
    </row>
    <row r="245" spans="1:7" x14ac:dyDescent="0.25">
      <c r="A245" s="23">
        <v>244</v>
      </c>
      <c r="B245" s="196">
        <v>0.12706697506958001</v>
      </c>
      <c r="C245" s="23"/>
      <c r="D245" s="69" t="s">
        <v>243</v>
      </c>
      <c r="E245" s="23"/>
      <c r="F245" s="23">
        <v>244</v>
      </c>
      <c r="G245" s="23">
        <v>20</v>
      </c>
    </row>
    <row r="246" spans="1:7" x14ac:dyDescent="0.25">
      <c r="A246" s="23">
        <v>245</v>
      </c>
      <c r="B246" s="196">
        <v>0.14916359342735899</v>
      </c>
      <c r="C246" s="23"/>
      <c r="D246" s="69" t="s">
        <v>243</v>
      </c>
      <c r="E246" s="23"/>
      <c r="F246" s="23">
        <v>245</v>
      </c>
      <c r="G246" s="23">
        <v>23</v>
      </c>
    </row>
    <row r="247" spans="1:7" x14ac:dyDescent="0.25">
      <c r="A247" s="23">
        <v>246</v>
      </c>
      <c r="B247" s="196">
        <v>7.0153303935509503E-2</v>
      </c>
      <c r="C247" s="23"/>
      <c r="D247" s="69" t="s">
        <v>243</v>
      </c>
      <c r="E247" s="23"/>
      <c r="F247" s="23">
        <v>246</v>
      </c>
      <c r="G247" s="23">
        <v>43</v>
      </c>
    </row>
    <row r="248" spans="1:7" x14ac:dyDescent="0.25">
      <c r="A248" s="23">
        <v>247</v>
      </c>
      <c r="B248" s="196">
        <v>-0.131356029896015</v>
      </c>
      <c r="C248" s="23"/>
      <c r="D248" s="69" t="s">
        <v>243</v>
      </c>
      <c r="E248" s="23"/>
      <c r="F248" s="23">
        <v>247</v>
      </c>
      <c r="G248" s="23">
        <v>21</v>
      </c>
    </row>
    <row r="249" spans="1:7" x14ac:dyDescent="0.25">
      <c r="A249" s="23">
        <v>248</v>
      </c>
      <c r="B249" s="196">
        <v>-0.17182651049269701</v>
      </c>
      <c r="C249" s="23"/>
      <c r="D249" s="69" t="s">
        <v>243</v>
      </c>
      <c r="E249" s="23"/>
      <c r="F249" s="23">
        <v>248</v>
      </c>
      <c r="G249" s="23">
        <v>22</v>
      </c>
    </row>
    <row r="250" spans="1:7" x14ac:dyDescent="0.25">
      <c r="A250" s="23">
        <v>249</v>
      </c>
      <c r="B250" s="196">
        <v>9.7972677940852501E-2</v>
      </c>
      <c r="C250" s="23"/>
      <c r="D250" s="69" t="s">
        <v>243</v>
      </c>
      <c r="E250" s="23"/>
      <c r="F250" s="23">
        <v>249</v>
      </c>
      <c r="G250" s="23">
        <v>20</v>
      </c>
    </row>
    <row r="251" spans="1:7" x14ac:dyDescent="0.25">
      <c r="A251" s="23">
        <v>250</v>
      </c>
      <c r="B251" s="196">
        <v>6.4791320857483195E-2</v>
      </c>
      <c r="C251" s="23"/>
      <c r="D251" s="69" t="s">
        <v>243</v>
      </c>
      <c r="E251" s="23"/>
      <c r="F251" s="23">
        <v>250</v>
      </c>
      <c r="G251" s="23">
        <v>14</v>
      </c>
    </row>
    <row r="252" spans="1:7" x14ac:dyDescent="0.25">
      <c r="A252" s="23">
        <v>251</v>
      </c>
      <c r="B252" s="196">
        <v>7.3928349323241997E-3</v>
      </c>
      <c r="C252" s="23"/>
      <c r="D252" s="69" t="s">
        <v>243</v>
      </c>
      <c r="E252" s="23"/>
      <c r="F252" s="23">
        <v>251</v>
      </c>
      <c r="G252" s="23">
        <v>7</v>
      </c>
    </row>
    <row r="253" spans="1:7" x14ac:dyDescent="0.25">
      <c r="A253" s="23">
        <v>252</v>
      </c>
      <c r="B253" s="196">
        <v>0.15819417489263701</v>
      </c>
      <c r="C253" s="23"/>
      <c r="D253" s="69" t="s">
        <v>243</v>
      </c>
      <c r="E253" s="23"/>
      <c r="F253" s="23">
        <v>252</v>
      </c>
      <c r="G253" s="23">
        <v>17</v>
      </c>
    </row>
    <row r="254" spans="1:7" x14ac:dyDescent="0.25">
      <c r="A254" s="23">
        <v>253</v>
      </c>
      <c r="B254" s="196">
        <v>19.1104561684608</v>
      </c>
      <c r="C254" s="23"/>
      <c r="D254" s="69" t="s">
        <v>243</v>
      </c>
      <c r="E254" s="23"/>
      <c r="F254" s="23">
        <v>253</v>
      </c>
      <c r="G254" s="23">
        <v>16</v>
      </c>
    </row>
    <row r="255" spans="1:7" x14ac:dyDescent="0.25">
      <c r="A255" s="23">
        <v>254</v>
      </c>
      <c r="B255" s="196">
        <v>-462.760751757854</v>
      </c>
      <c r="C255" s="23"/>
      <c r="D255" s="69" t="s">
        <v>243</v>
      </c>
      <c r="E255" s="23"/>
      <c r="F255" s="23">
        <v>254</v>
      </c>
      <c r="G255" s="23">
        <v>20</v>
      </c>
    </row>
    <row r="256" spans="1:7" x14ac:dyDescent="0.25">
      <c r="A256" s="23">
        <v>255</v>
      </c>
      <c r="B256" s="196">
        <v>0.61501879204068599</v>
      </c>
      <c r="C256" s="23"/>
      <c r="D256" s="69" t="s">
        <v>243</v>
      </c>
      <c r="E256" s="23"/>
      <c r="F256" s="23">
        <v>255</v>
      </c>
      <c r="G256" s="23">
        <v>40</v>
      </c>
    </row>
    <row r="257" spans="1:7" x14ac:dyDescent="0.25">
      <c r="A257" s="23">
        <v>256</v>
      </c>
      <c r="B257" s="196">
        <v>0.30774402092657199</v>
      </c>
      <c r="C257" s="23"/>
      <c r="D257" s="69" t="s">
        <v>243</v>
      </c>
      <c r="E257" s="23"/>
      <c r="F257" s="23">
        <v>256</v>
      </c>
      <c r="G257" s="23">
        <v>38</v>
      </c>
    </row>
    <row r="258" spans="1:7" x14ac:dyDescent="0.25">
      <c r="A258" s="23">
        <v>257</v>
      </c>
      <c r="B258" s="196">
        <v>0.112282739858365</v>
      </c>
      <c r="C258" s="23"/>
      <c r="D258" s="69" t="s">
        <v>243</v>
      </c>
      <c r="E258" s="23"/>
      <c r="F258" s="23">
        <v>257</v>
      </c>
      <c r="G258" s="23">
        <v>40</v>
      </c>
    </row>
    <row r="259" spans="1:7" x14ac:dyDescent="0.25">
      <c r="A259" s="23">
        <v>258</v>
      </c>
      <c r="B259" s="196">
        <v>-1.1403230988222199</v>
      </c>
      <c r="C259" s="23"/>
      <c r="D259" s="69" t="s">
        <v>243</v>
      </c>
      <c r="E259" s="23"/>
      <c r="F259" s="23">
        <v>258</v>
      </c>
      <c r="G259" s="23">
        <v>37</v>
      </c>
    </row>
    <row r="260" spans="1:7" x14ac:dyDescent="0.25">
      <c r="A260" s="23">
        <v>259</v>
      </c>
      <c r="B260" s="196">
        <v>-0.103043195974949</v>
      </c>
      <c r="C260" s="23"/>
      <c r="D260" s="69" t="s">
        <v>243</v>
      </c>
      <c r="E260" s="23"/>
      <c r="F260" s="23">
        <v>259</v>
      </c>
      <c r="G260" s="23">
        <v>39</v>
      </c>
    </row>
    <row r="261" spans="1:7" x14ac:dyDescent="0.25">
      <c r="A261" s="23">
        <v>260</v>
      </c>
      <c r="B261" s="196">
        <v>-0.29850761796066699</v>
      </c>
      <c r="C261" s="23"/>
      <c r="D261" s="69" t="s">
        <v>243</v>
      </c>
      <c r="E261" s="23"/>
      <c r="F261" s="23">
        <v>260</v>
      </c>
      <c r="G261" s="23">
        <v>15</v>
      </c>
    </row>
    <row r="262" spans="1:7" x14ac:dyDescent="0.25">
      <c r="A262" s="23">
        <v>261</v>
      </c>
      <c r="B262" s="196">
        <v>0.28004232547519198</v>
      </c>
      <c r="C262" s="23"/>
      <c r="D262" s="69" t="s">
        <v>243</v>
      </c>
      <c r="E262" s="23"/>
      <c r="F262" s="23">
        <v>261</v>
      </c>
      <c r="G262" s="23">
        <v>25</v>
      </c>
    </row>
    <row r="263" spans="1:7" x14ac:dyDescent="0.25">
      <c r="A263" s="23">
        <v>262</v>
      </c>
      <c r="B263" s="196">
        <v>-3.0912548502031001E-3</v>
      </c>
      <c r="C263" s="23"/>
      <c r="D263" s="69" t="s">
        <v>243</v>
      </c>
      <c r="E263" s="23"/>
      <c r="F263" s="23">
        <v>262</v>
      </c>
      <c r="G263" s="23">
        <v>15</v>
      </c>
    </row>
    <row r="264" spans="1:7" x14ac:dyDescent="0.25">
      <c r="A264" s="23">
        <v>263</v>
      </c>
      <c r="B264" s="196">
        <v>0.24390216368201301</v>
      </c>
      <c r="C264" s="23"/>
      <c r="D264" s="69" t="s">
        <v>243</v>
      </c>
      <c r="E264" s="23"/>
      <c r="F264" s="23">
        <v>263</v>
      </c>
      <c r="G264" s="23">
        <v>24</v>
      </c>
    </row>
    <row r="265" spans="1:7" x14ac:dyDescent="0.25">
      <c r="A265" s="23">
        <v>264</v>
      </c>
      <c r="B265" s="196">
        <v>-0.254359424240096</v>
      </c>
      <c r="C265" s="23"/>
      <c r="D265" s="69" t="s">
        <v>243</v>
      </c>
      <c r="E265" s="23"/>
      <c r="F265" s="23">
        <v>264</v>
      </c>
      <c r="G265" s="23">
        <v>13</v>
      </c>
    </row>
    <row r="266" spans="1:7" x14ac:dyDescent="0.25">
      <c r="A266" s="23">
        <v>265</v>
      </c>
      <c r="B266" s="196">
        <v>0.60218122560937204</v>
      </c>
      <c r="C266" s="23"/>
      <c r="D266" s="69" t="s">
        <v>243</v>
      </c>
      <c r="E266" s="23"/>
      <c r="F266" s="23">
        <v>265</v>
      </c>
      <c r="G266" s="23">
        <v>33</v>
      </c>
    </row>
    <row r="267" spans="1:7" x14ac:dyDescent="0.25">
      <c r="A267" s="23">
        <v>266</v>
      </c>
      <c r="B267" s="196">
        <v>-0.94697291792483895</v>
      </c>
      <c r="C267" s="23"/>
      <c r="D267" s="69" t="s">
        <v>243</v>
      </c>
      <c r="E267" s="23"/>
      <c r="F267" s="23">
        <v>266</v>
      </c>
      <c r="G267" s="23">
        <v>84</v>
      </c>
    </row>
    <row r="268" spans="1:7" x14ac:dyDescent="0.25">
      <c r="A268" s="23">
        <v>267</v>
      </c>
      <c r="B268" s="196">
        <v>-0.80136393952379104</v>
      </c>
      <c r="C268" s="23"/>
      <c r="D268" s="69" t="s">
        <v>243</v>
      </c>
      <c r="E268" s="23"/>
      <c r="F268" s="23">
        <v>267</v>
      </c>
      <c r="G268" s="23">
        <v>45</v>
      </c>
    </row>
    <row r="269" spans="1:7" x14ac:dyDescent="0.25">
      <c r="A269" s="23">
        <v>268</v>
      </c>
      <c r="B269" s="196">
        <v>-0.26351042045669598</v>
      </c>
      <c r="C269" s="23"/>
      <c r="D269" s="69" t="s">
        <v>243</v>
      </c>
      <c r="E269" s="23"/>
      <c r="F269" s="23">
        <v>268</v>
      </c>
      <c r="G269" s="23">
        <v>11</v>
      </c>
    </row>
    <row r="270" spans="1:7" x14ac:dyDescent="0.25">
      <c r="A270" s="23">
        <v>269</v>
      </c>
      <c r="B270" s="196">
        <v>-0.86570291280330403</v>
      </c>
      <c r="C270" s="23"/>
      <c r="D270" s="69" t="s">
        <v>243</v>
      </c>
      <c r="E270" s="23"/>
      <c r="F270" s="23">
        <v>269</v>
      </c>
      <c r="G270" s="23">
        <v>28</v>
      </c>
    </row>
    <row r="271" spans="1:7" x14ac:dyDescent="0.25">
      <c r="A271" s="23">
        <v>270</v>
      </c>
      <c r="B271" s="196">
        <v>-0.55047577765209299</v>
      </c>
      <c r="C271" s="23"/>
      <c r="D271" s="69" t="s">
        <v>243</v>
      </c>
      <c r="E271" s="23"/>
      <c r="F271" s="23">
        <v>270</v>
      </c>
      <c r="G271" s="23">
        <v>10</v>
      </c>
    </row>
    <row r="272" spans="1:7" x14ac:dyDescent="0.25">
      <c r="A272" s="23">
        <v>271</v>
      </c>
      <c r="B272" s="196">
        <v>-0.53476744714815605</v>
      </c>
      <c r="C272" s="23"/>
      <c r="D272" s="69" t="s">
        <v>243</v>
      </c>
      <c r="E272" s="23"/>
      <c r="F272" s="23">
        <v>271</v>
      </c>
      <c r="G272" s="23">
        <v>5</v>
      </c>
    </row>
    <row r="273" spans="1:7" x14ac:dyDescent="0.25">
      <c r="A273" s="23">
        <v>272</v>
      </c>
      <c r="B273" s="196">
        <v>-0.34814836409903099</v>
      </c>
      <c r="C273" s="23"/>
      <c r="D273" s="69" t="s">
        <v>243</v>
      </c>
      <c r="E273" s="23"/>
      <c r="F273" s="23">
        <v>272</v>
      </c>
      <c r="G273" s="23">
        <v>27</v>
      </c>
    </row>
    <row r="274" spans="1:7" x14ac:dyDescent="0.25">
      <c r="A274" s="23">
        <v>273</v>
      </c>
      <c r="B274" s="196">
        <v>-0.32042678442497002</v>
      </c>
      <c r="C274" s="23"/>
      <c r="D274" s="69" t="s">
        <v>243</v>
      </c>
      <c r="E274" s="23"/>
      <c r="F274" s="23">
        <v>273</v>
      </c>
      <c r="G274" s="23">
        <v>7</v>
      </c>
    </row>
    <row r="275" spans="1:7" x14ac:dyDescent="0.25">
      <c r="A275" s="23">
        <v>274</v>
      </c>
      <c r="B275" s="196">
        <v>-0.37853795318363997</v>
      </c>
      <c r="C275" s="23"/>
      <c r="D275" s="69" t="s">
        <v>243</v>
      </c>
      <c r="E275" s="23"/>
      <c r="F275" s="23">
        <v>274</v>
      </c>
      <c r="G275" s="23">
        <v>13</v>
      </c>
    </row>
    <row r="276" spans="1:7" x14ac:dyDescent="0.25">
      <c r="A276" s="23">
        <v>275</v>
      </c>
      <c r="B276" s="196">
        <v>-0.16738220495601799</v>
      </c>
      <c r="C276" s="23"/>
      <c r="D276" s="69" t="s">
        <v>243</v>
      </c>
      <c r="E276" s="23"/>
      <c r="F276" s="23">
        <v>275</v>
      </c>
      <c r="G276" s="23">
        <v>27</v>
      </c>
    </row>
    <row r="277" spans="1:7" x14ac:dyDescent="0.25">
      <c r="A277" s="23">
        <v>276</v>
      </c>
      <c r="B277" s="196">
        <v>-0.255813707226759</v>
      </c>
      <c r="C277" s="23"/>
      <c r="D277" s="69" t="s">
        <v>243</v>
      </c>
      <c r="E277" s="23"/>
      <c r="F277" s="23">
        <v>276</v>
      </c>
      <c r="G277" s="23">
        <v>20</v>
      </c>
    </row>
    <row r="278" spans="1:7" x14ac:dyDescent="0.25">
      <c r="A278" s="23">
        <v>277</v>
      </c>
      <c r="B278" s="196">
        <v>-0.230402389717763</v>
      </c>
      <c r="C278" s="23"/>
      <c r="D278" s="69" t="s">
        <v>243</v>
      </c>
      <c r="E278" s="23"/>
      <c r="F278" s="23">
        <v>277</v>
      </c>
      <c r="G278" s="23">
        <v>28</v>
      </c>
    </row>
    <row r="279" spans="1:7" x14ac:dyDescent="0.25">
      <c r="A279" s="23">
        <v>278</v>
      </c>
      <c r="B279" s="196">
        <v>-0.166261040283043</v>
      </c>
      <c r="C279" s="23"/>
      <c r="D279" s="69" t="s">
        <v>243</v>
      </c>
      <c r="E279" s="23"/>
      <c r="F279" s="23">
        <v>278</v>
      </c>
      <c r="G279" s="23">
        <v>6</v>
      </c>
    </row>
    <row r="280" spans="1:7" x14ac:dyDescent="0.25">
      <c r="A280" s="23">
        <v>279</v>
      </c>
      <c r="B280" s="196">
        <v>-0.137721622158227</v>
      </c>
      <c r="C280" s="23"/>
      <c r="D280" s="69" t="s">
        <v>243</v>
      </c>
      <c r="E280" s="23"/>
      <c r="F280" s="23">
        <v>279</v>
      </c>
      <c r="G280" s="23">
        <v>30</v>
      </c>
    </row>
    <row r="281" spans="1:7" x14ac:dyDescent="0.25">
      <c r="A281" s="23">
        <v>280</v>
      </c>
      <c r="B281" s="196">
        <v>-6.8875204951348107E-2</v>
      </c>
      <c r="C281" s="23"/>
      <c r="D281" s="69" t="s">
        <v>243</v>
      </c>
      <c r="E281" s="23"/>
      <c r="F281" s="23">
        <v>280</v>
      </c>
      <c r="G281" s="23">
        <v>2</v>
      </c>
    </row>
    <row r="282" spans="1:7" x14ac:dyDescent="0.25">
      <c r="A282" s="23">
        <v>281</v>
      </c>
      <c r="B282" s="196">
        <v>-5.4385784400969799E-2</v>
      </c>
      <c r="C282" s="23"/>
      <c r="D282" s="69" t="s">
        <v>243</v>
      </c>
      <c r="E282" s="23"/>
      <c r="F282" s="23">
        <v>281</v>
      </c>
      <c r="G282" s="23">
        <v>32</v>
      </c>
    </row>
    <row r="283" spans="1:7" x14ac:dyDescent="0.25">
      <c r="A283" s="23">
        <v>282</v>
      </c>
      <c r="B283" s="196">
        <v>-0.208840993008202</v>
      </c>
      <c r="C283" s="23"/>
      <c r="D283" s="69" t="s">
        <v>243</v>
      </c>
      <c r="E283" s="23"/>
      <c r="F283" s="23">
        <v>282</v>
      </c>
      <c r="G283" s="23">
        <v>3</v>
      </c>
    </row>
    <row r="284" spans="1:7" x14ac:dyDescent="0.25">
      <c r="A284" s="23">
        <v>283</v>
      </c>
      <c r="B284" s="196">
        <v>-0.44949017236718303</v>
      </c>
      <c r="C284" s="23"/>
      <c r="D284" s="69" t="s">
        <v>243</v>
      </c>
      <c r="E284" s="23"/>
      <c r="F284" s="23">
        <v>283</v>
      </c>
      <c r="G284" s="23">
        <v>20</v>
      </c>
    </row>
    <row r="285" spans="1:7" x14ac:dyDescent="0.25">
      <c r="A285" s="23">
        <v>284</v>
      </c>
      <c r="B285" s="196">
        <v>-0.53234847729148105</v>
      </c>
      <c r="C285" s="23"/>
      <c r="D285" s="69" t="s">
        <v>243</v>
      </c>
      <c r="E285" s="23"/>
      <c r="F285" s="23">
        <v>284</v>
      </c>
      <c r="G285" s="23">
        <v>25</v>
      </c>
    </row>
    <row r="286" spans="1:7" x14ac:dyDescent="0.25">
      <c r="A286" s="23">
        <v>285</v>
      </c>
      <c r="B286" s="196">
        <v>-0.113841371159557</v>
      </c>
      <c r="C286" s="23"/>
      <c r="D286" s="69" t="s">
        <v>243</v>
      </c>
      <c r="E286" s="23"/>
      <c r="F286" s="23">
        <v>285</v>
      </c>
      <c r="G286" s="23">
        <v>37</v>
      </c>
    </row>
    <row r="287" spans="1:7" x14ac:dyDescent="0.25">
      <c r="A287" s="23">
        <v>286</v>
      </c>
      <c r="B287" s="196">
        <v>-0.43751536368106198</v>
      </c>
      <c r="C287" s="23"/>
      <c r="D287" s="69" t="s">
        <v>243</v>
      </c>
      <c r="E287" s="23"/>
      <c r="F287" s="23">
        <v>286</v>
      </c>
      <c r="G287" s="23">
        <v>9</v>
      </c>
    </row>
    <row r="288" spans="1:7" x14ac:dyDescent="0.25">
      <c r="A288" s="23">
        <v>287</v>
      </c>
      <c r="B288" s="196">
        <v>-0.189087078013147</v>
      </c>
      <c r="C288" s="23"/>
      <c r="D288" s="69" t="s">
        <v>243</v>
      </c>
      <c r="E288" s="23"/>
      <c r="F288" s="23">
        <v>287</v>
      </c>
      <c r="G288" s="23">
        <v>19</v>
      </c>
    </row>
    <row r="289" spans="1:7" x14ac:dyDescent="0.25">
      <c r="A289" s="23">
        <v>288</v>
      </c>
      <c r="B289" s="196">
        <v>-1.7260803455009001E-2</v>
      </c>
      <c r="C289" s="23"/>
      <c r="D289" s="69" t="s">
        <v>243</v>
      </c>
      <c r="E289" s="23"/>
      <c r="F289" s="23">
        <v>288</v>
      </c>
      <c r="G289" s="23">
        <v>15</v>
      </c>
    </row>
    <row r="290" spans="1:7" x14ac:dyDescent="0.25">
      <c r="A290" s="23">
        <v>289</v>
      </c>
      <c r="B290" s="196">
        <v>-0.13135590280927001</v>
      </c>
      <c r="C290" s="23"/>
      <c r="D290" s="69" t="s">
        <v>243</v>
      </c>
      <c r="E290" s="23"/>
      <c r="F290" s="23">
        <v>289</v>
      </c>
      <c r="G290" s="23">
        <v>10</v>
      </c>
    </row>
    <row r="291" spans="1:7" x14ac:dyDescent="0.25">
      <c r="A291" s="23">
        <v>290</v>
      </c>
      <c r="B291" s="196">
        <v>0.19078824780617701</v>
      </c>
      <c r="C291" s="23"/>
      <c r="D291" s="69" t="s">
        <v>243</v>
      </c>
      <c r="E291" s="23"/>
      <c r="F291" s="23">
        <v>290</v>
      </c>
      <c r="G291" s="23">
        <v>7</v>
      </c>
    </row>
    <row r="292" spans="1:7" x14ac:dyDescent="0.25">
      <c r="A292" s="23">
        <v>291</v>
      </c>
      <c r="B292" s="196">
        <v>1.34105306661991E-2</v>
      </c>
      <c r="C292" s="23"/>
      <c r="D292" s="69" t="s">
        <v>243</v>
      </c>
      <c r="E292" s="23"/>
      <c r="F292" s="23">
        <v>291</v>
      </c>
      <c r="G292" s="23">
        <v>31</v>
      </c>
    </row>
    <row r="293" spans="1:7" x14ac:dyDescent="0.25">
      <c r="A293" s="23">
        <v>292</v>
      </c>
      <c r="B293" s="196">
        <v>3.5087756831509401E-2</v>
      </c>
      <c r="C293" s="23"/>
      <c r="D293" s="69" t="s">
        <v>243</v>
      </c>
      <c r="E293" s="23"/>
      <c r="F293" s="23">
        <v>292</v>
      </c>
      <c r="G293" s="23">
        <v>10</v>
      </c>
    </row>
    <row r="294" spans="1:7" x14ac:dyDescent="0.25">
      <c r="A294" s="23">
        <v>293</v>
      </c>
      <c r="B294" s="196">
        <v>4.1443857963913401E-2</v>
      </c>
      <c r="C294" s="23"/>
      <c r="D294" s="69" t="s">
        <v>243</v>
      </c>
      <c r="E294" s="23"/>
      <c r="F294" s="23">
        <v>293</v>
      </c>
      <c r="G294" s="23">
        <v>7</v>
      </c>
    </row>
    <row r="295" spans="1:7" x14ac:dyDescent="0.25">
      <c r="A295" s="23">
        <v>294</v>
      </c>
      <c r="B295" s="196">
        <v>0.22793336100536901</v>
      </c>
      <c r="C295" s="23"/>
      <c r="D295" s="69" t="s">
        <v>243</v>
      </c>
      <c r="E295" s="23"/>
      <c r="F295" s="23">
        <v>294</v>
      </c>
      <c r="G295" s="23">
        <v>46</v>
      </c>
    </row>
    <row r="296" spans="1:7" x14ac:dyDescent="0.25">
      <c r="A296" s="23">
        <v>295</v>
      </c>
      <c r="B296" s="196">
        <v>-0.34851742590828699</v>
      </c>
      <c r="C296" s="23"/>
      <c r="D296" s="69" t="s">
        <v>243</v>
      </c>
      <c r="E296" s="23"/>
      <c r="F296" s="23">
        <v>295</v>
      </c>
      <c r="G296" s="23">
        <v>30</v>
      </c>
    </row>
    <row r="297" spans="1:7" x14ac:dyDescent="0.25">
      <c r="A297" s="23">
        <v>296</v>
      </c>
      <c r="B297" s="196">
        <v>-0.25821338383194797</v>
      </c>
      <c r="C297" s="23"/>
      <c r="D297" s="69" t="s">
        <v>243</v>
      </c>
      <c r="E297" s="23"/>
      <c r="F297" s="23">
        <v>296</v>
      </c>
      <c r="G297" s="23">
        <v>31</v>
      </c>
    </row>
    <row r="298" spans="1:7" x14ac:dyDescent="0.25">
      <c r="A298" s="23">
        <v>297</v>
      </c>
      <c r="B298" s="196">
        <v>-0.17104431611863399</v>
      </c>
      <c r="C298" s="23"/>
      <c r="D298" s="69" t="s">
        <v>243</v>
      </c>
      <c r="E298" s="23"/>
      <c r="F298" s="23">
        <v>297</v>
      </c>
      <c r="G298" s="23">
        <v>32</v>
      </c>
    </row>
    <row r="299" spans="1:7" x14ac:dyDescent="0.25">
      <c r="A299" s="23">
        <v>298</v>
      </c>
      <c r="B299" s="196">
        <v>6.6976719598294196E-2</v>
      </c>
      <c r="C299" s="23"/>
      <c r="D299" s="69" t="s">
        <v>243</v>
      </c>
      <c r="E299" s="23"/>
      <c r="F299" s="23">
        <v>298</v>
      </c>
      <c r="G299" s="23">
        <v>42</v>
      </c>
    </row>
    <row r="300" spans="1:7" x14ac:dyDescent="0.25">
      <c r="A300" s="23">
        <v>299</v>
      </c>
      <c r="B300" s="196">
        <v>-0.15445071654384099</v>
      </c>
      <c r="C300" s="23"/>
      <c r="D300" s="69" t="s">
        <v>243</v>
      </c>
      <c r="E300" s="23"/>
      <c r="F300" s="23">
        <v>299</v>
      </c>
      <c r="G300" s="23">
        <v>48</v>
      </c>
    </row>
    <row r="301" spans="1:7" x14ac:dyDescent="0.25">
      <c r="A301" s="23">
        <v>300</v>
      </c>
      <c r="B301" s="196">
        <v>-0.229047091594408</v>
      </c>
      <c r="C301" s="23"/>
      <c r="D301" s="69" t="s">
        <v>243</v>
      </c>
      <c r="E301" s="23"/>
      <c r="F301" s="23">
        <v>300</v>
      </c>
      <c r="G301" s="23">
        <v>32</v>
      </c>
    </row>
    <row r="302" spans="1:7" x14ac:dyDescent="0.25">
      <c r="A302" s="23">
        <v>301</v>
      </c>
      <c r="B302" s="196">
        <v>-0.29985492035789402</v>
      </c>
      <c r="C302" s="23"/>
      <c r="D302" s="69" t="s">
        <v>243</v>
      </c>
      <c r="E302" s="23"/>
      <c r="F302" s="23">
        <v>301</v>
      </c>
      <c r="G302" s="23">
        <v>17</v>
      </c>
    </row>
    <row r="303" spans="1:7" x14ac:dyDescent="0.25">
      <c r="A303" s="23">
        <v>302</v>
      </c>
      <c r="B303" s="196">
        <v>-0.156050788305512</v>
      </c>
      <c r="C303" s="23"/>
      <c r="D303" s="69" t="s">
        <v>243</v>
      </c>
      <c r="E303" s="23"/>
      <c r="F303" s="23">
        <v>302</v>
      </c>
      <c r="G303" s="23">
        <v>15</v>
      </c>
    </row>
    <row r="304" spans="1:7" x14ac:dyDescent="0.25">
      <c r="A304" s="23">
        <v>303</v>
      </c>
      <c r="B304" s="196">
        <v>-0.24423615228465201</v>
      </c>
      <c r="C304" s="23"/>
      <c r="D304" s="69" t="s">
        <v>243</v>
      </c>
      <c r="E304" s="23"/>
      <c r="F304" s="23">
        <v>303</v>
      </c>
      <c r="G304" s="23">
        <v>33</v>
      </c>
    </row>
    <row r="305" spans="1:7" x14ac:dyDescent="0.25">
      <c r="A305" s="23">
        <v>304</v>
      </c>
      <c r="B305" s="196">
        <v>-0.194915473503567</v>
      </c>
      <c r="C305" s="23"/>
      <c r="D305" s="69" t="s">
        <v>243</v>
      </c>
      <c r="E305" s="23"/>
      <c r="F305" s="23">
        <v>304</v>
      </c>
      <c r="G305" s="23">
        <v>2</v>
      </c>
    </row>
    <row r="306" spans="1:7" x14ac:dyDescent="0.25">
      <c r="A306" s="23">
        <v>305</v>
      </c>
      <c r="B306" s="196">
        <v>-0.165085253713112</v>
      </c>
      <c r="C306" s="23"/>
      <c r="D306" s="69" t="s">
        <v>243</v>
      </c>
      <c r="E306" s="23"/>
      <c r="F306" s="23">
        <v>305</v>
      </c>
      <c r="G306" s="23">
        <v>36</v>
      </c>
    </row>
    <row r="307" spans="1:7" x14ac:dyDescent="0.25">
      <c r="A307" s="23">
        <v>306</v>
      </c>
      <c r="B307" s="196">
        <v>-7.4765952692864804E-2</v>
      </c>
      <c r="C307" s="23"/>
      <c r="D307" s="69" t="s">
        <v>243</v>
      </c>
      <c r="E307" s="23"/>
      <c r="F307" s="23">
        <v>306</v>
      </c>
      <c r="G307" s="23">
        <v>8</v>
      </c>
    </row>
    <row r="308" spans="1:7" x14ac:dyDescent="0.25">
      <c r="A308" s="23">
        <v>307</v>
      </c>
      <c r="B308" s="196">
        <v>4.3347337970363903E-3</v>
      </c>
      <c r="C308" s="23"/>
      <c r="D308" s="69" t="s">
        <v>243</v>
      </c>
      <c r="E308" s="23"/>
      <c r="F308" s="23">
        <v>307</v>
      </c>
      <c r="G308" s="23">
        <v>7</v>
      </c>
    </row>
    <row r="309" spans="1:7" x14ac:dyDescent="0.25">
      <c r="A309" s="23">
        <v>308</v>
      </c>
      <c r="B309" s="196">
        <v>-7.7328016753806905E-2</v>
      </c>
      <c r="C309" s="23"/>
      <c r="D309" s="69" t="s">
        <v>243</v>
      </c>
      <c r="E309" s="23"/>
      <c r="F309" s="23">
        <v>308</v>
      </c>
      <c r="G309" s="23">
        <v>35</v>
      </c>
    </row>
    <row r="310" spans="1:7" x14ac:dyDescent="0.25">
      <c r="A310" s="23">
        <v>309</v>
      </c>
      <c r="B310" s="196">
        <v>-0.20662003250998001</v>
      </c>
      <c r="C310" s="23"/>
      <c r="D310" s="69" t="s">
        <v>243</v>
      </c>
      <c r="E310" s="23"/>
      <c r="F310" s="23">
        <v>309</v>
      </c>
      <c r="G310" s="23">
        <v>34</v>
      </c>
    </row>
    <row r="311" spans="1:7" x14ac:dyDescent="0.25">
      <c r="A311" s="23">
        <v>310</v>
      </c>
      <c r="B311" s="196">
        <v>-0.59081977968822497</v>
      </c>
      <c r="C311" s="23"/>
      <c r="D311" s="69" t="s">
        <v>243</v>
      </c>
      <c r="E311" s="23"/>
      <c r="F311" s="23">
        <v>310</v>
      </c>
      <c r="G311" s="23">
        <v>13</v>
      </c>
    </row>
    <row r="312" spans="1:7" x14ac:dyDescent="0.25">
      <c r="A312" s="23">
        <v>311</v>
      </c>
      <c r="B312" s="196">
        <v>-0.56713759181134404</v>
      </c>
      <c r="C312" s="23"/>
      <c r="D312" s="69" t="s">
        <v>243</v>
      </c>
      <c r="E312" s="23"/>
      <c r="F312" s="23">
        <v>311</v>
      </c>
      <c r="G312" s="23">
        <v>30</v>
      </c>
    </row>
    <row r="313" spans="1:7" x14ac:dyDescent="0.25">
      <c r="A313" s="23">
        <v>312</v>
      </c>
      <c r="B313" s="196">
        <v>-0.51666349302903603</v>
      </c>
      <c r="C313" s="23"/>
      <c r="D313" s="69" t="s">
        <v>243</v>
      </c>
      <c r="E313" s="23"/>
      <c r="F313" s="23">
        <v>312</v>
      </c>
      <c r="G313" s="23">
        <v>32</v>
      </c>
    </row>
    <row r="314" spans="1:7" x14ac:dyDescent="0.25">
      <c r="A314" s="23">
        <v>313</v>
      </c>
      <c r="B314" s="196">
        <v>-0.49196917165283299</v>
      </c>
      <c r="C314" s="23"/>
      <c r="D314" s="69" t="s">
        <v>243</v>
      </c>
      <c r="E314" s="23"/>
      <c r="F314" s="23">
        <v>313</v>
      </c>
      <c r="G314" s="23">
        <v>31</v>
      </c>
    </row>
    <row r="315" spans="1:7" x14ac:dyDescent="0.25">
      <c r="A315" s="23">
        <v>314</v>
      </c>
      <c r="B315" s="196">
        <v>-0.46895021304516499</v>
      </c>
      <c r="C315" s="23"/>
      <c r="D315" s="69" t="s">
        <v>243</v>
      </c>
      <c r="E315" s="23"/>
      <c r="F315" s="23">
        <v>314</v>
      </c>
      <c r="G315" s="23">
        <v>33</v>
      </c>
    </row>
    <row r="316" spans="1:7" x14ac:dyDescent="0.25">
      <c r="A316" s="23">
        <v>315</v>
      </c>
      <c r="B316" s="196">
        <v>0.60879001201084604</v>
      </c>
      <c r="C316" s="23"/>
      <c r="D316" s="69" t="s">
        <v>243</v>
      </c>
      <c r="E316" s="23"/>
      <c r="F316" s="23">
        <v>315</v>
      </c>
      <c r="G316" s="23">
        <v>71</v>
      </c>
    </row>
    <row r="317" spans="1:7" x14ac:dyDescent="0.25">
      <c r="A317" s="23">
        <v>316</v>
      </c>
      <c r="B317" s="196">
        <v>-5.7074059222088303E-2</v>
      </c>
      <c r="C317" s="23"/>
      <c r="D317" s="69" t="s">
        <v>243</v>
      </c>
      <c r="E317" s="23"/>
      <c r="F317" s="23">
        <v>316</v>
      </c>
      <c r="G317" s="23">
        <v>7</v>
      </c>
    </row>
    <row r="318" spans="1:7" x14ac:dyDescent="0.25">
      <c r="A318" s="23">
        <v>317</v>
      </c>
      <c r="B318" s="196">
        <v>-0.18825966917571699</v>
      </c>
      <c r="C318" s="23"/>
      <c r="D318" s="69" t="s">
        <v>243</v>
      </c>
      <c r="E318" s="23"/>
      <c r="F318" s="23">
        <v>317</v>
      </c>
      <c r="G318" s="23">
        <v>34</v>
      </c>
    </row>
    <row r="319" spans="1:7" x14ac:dyDescent="0.25">
      <c r="A319" s="23">
        <v>318</v>
      </c>
      <c r="B319" s="196">
        <v>-7.6122323393004607E-2</v>
      </c>
      <c r="C319" s="23"/>
      <c r="D319" s="69" t="s">
        <v>243</v>
      </c>
      <c r="E319" s="23"/>
      <c r="F319" s="23">
        <v>318</v>
      </c>
      <c r="G319" s="23">
        <v>15</v>
      </c>
    </row>
    <row r="320" spans="1:7" x14ac:dyDescent="0.25">
      <c r="A320" s="23">
        <v>319</v>
      </c>
      <c r="B320" s="196">
        <v>-3.5248835381590897E-2</v>
      </c>
      <c r="C320" s="23"/>
      <c r="D320" s="69" t="s">
        <v>243</v>
      </c>
      <c r="E320" s="23"/>
      <c r="F320" s="23">
        <v>319</v>
      </c>
      <c r="G320" s="23">
        <v>17</v>
      </c>
    </row>
    <row r="321" spans="1:7" x14ac:dyDescent="0.25">
      <c r="A321" s="23">
        <v>320</v>
      </c>
      <c r="B321" s="196">
        <v>1.3176264117185199</v>
      </c>
      <c r="C321" s="23"/>
      <c r="D321" s="69" t="s">
        <v>243</v>
      </c>
      <c r="E321" s="23"/>
      <c r="F321" s="23">
        <v>320</v>
      </c>
      <c r="G321" s="23">
        <v>19</v>
      </c>
    </row>
    <row r="322" spans="1:7" x14ac:dyDescent="0.25">
      <c r="A322" s="23">
        <v>321</v>
      </c>
      <c r="B322" s="196">
        <v>1.4958159669696601E-2</v>
      </c>
      <c r="C322" s="23"/>
      <c r="D322" s="69" t="s">
        <v>243</v>
      </c>
      <c r="E322" s="23"/>
      <c r="F322" s="23">
        <v>321</v>
      </c>
      <c r="G322" s="23">
        <v>1557</v>
      </c>
    </row>
    <row r="323" spans="1:7" x14ac:dyDescent="0.25">
      <c r="A323" s="23">
        <v>322</v>
      </c>
      <c r="B323" s="196">
        <v>1.3143463665645301</v>
      </c>
      <c r="C323" s="23"/>
      <c r="D323" s="69" t="s">
        <v>243</v>
      </c>
      <c r="E323" s="23"/>
      <c r="F323" s="23">
        <v>322</v>
      </c>
      <c r="G323" s="23">
        <v>22</v>
      </c>
    </row>
    <row r="324" spans="1:7" x14ac:dyDescent="0.25">
      <c r="A324" s="23">
        <v>323</v>
      </c>
      <c r="B324" s="196">
        <v>0</v>
      </c>
      <c r="C324" s="23"/>
      <c r="D324" s="23" t="s">
        <v>244</v>
      </c>
      <c r="E324" s="23"/>
      <c r="F324" s="23">
        <v>323</v>
      </c>
      <c r="G324" s="23">
        <v>67</v>
      </c>
    </row>
    <row r="325" spans="1:7" x14ac:dyDescent="0.25">
      <c r="A325" s="23">
        <v>324</v>
      </c>
      <c r="B325" s="196">
        <v>-0.14666233158366501</v>
      </c>
      <c r="C325" s="23"/>
      <c r="D325" s="69" t="s">
        <v>243</v>
      </c>
      <c r="E325" s="23"/>
      <c r="F325" s="23">
        <v>324</v>
      </c>
      <c r="G325" s="23">
        <v>49</v>
      </c>
    </row>
    <row r="326" spans="1:7" x14ac:dyDescent="0.25">
      <c r="A326" s="23">
        <v>325</v>
      </c>
      <c r="B326" s="196">
        <v>-0.26804539848979803</v>
      </c>
      <c r="C326" s="23"/>
      <c r="D326" s="69" t="s">
        <v>243</v>
      </c>
      <c r="E326" s="23"/>
      <c r="F326" s="23">
        <v>325</v>
      </c>
      <c r="G326" s="23">
        <v>43</v>
      </c>
    </row>
    <row r="327" spans="1:7" x14ac:dyDescent="0.25">
      <c r="A327" s="23">
        <v>326</v>
      </c>
      <c r="B327" s="196">
        <v>-3.8537498840616302E-2</v>
      </c>
      <c r="C327" s="23"/>
      <c r="D327" s="69" t="s">
        <v>243</v>
      </c>
      <c r="E327" s="23"/>
      <c r="F327" s="23">
        <v>326</v>
      </c>
      <c r="G327" s="23">
        <v>33</v>
      </c>
    </row>
    <row r="328" spans="1:7" x14ac:dyDescent="0.25">
      <c r="A328" s="23">
        <v>327</v>
      </c>
      <c r="B328" s="196">
        <v>-0.247433514765766</v>
      </c>
      <c r="C328" s="23"/>
      <c r="D328" s="69" t="s">
        <v>243</v>
      </c>
      <c r="E328" s="23"/>
      <c r="F328" s="23">
        <v>327</v>
      </c>
      <c r="G328" s="23">
        <v>5</v>
      </c>
    </row>
    <row r="329" spans="1:7" x14ac:dyDescent="0.25">
      <c r="A329" s="23">
        <v>328</v>
      </c>
      <c r="B329" s="196">
        <v>-0.23403470636298501</v>
      </c>
      <c r="C329" s="23"/>
      <c r="D329" s="69" t="s">
        <v>243</v>
      </c>
      <c r="E329" s="23"/>
      <c r="F329" s="23">
        <v>328</v>
      </c>
      <c r="G329" s="23">
        <v>3</v>
      </c>
    </row>
    <row r="330" spans="1:7" x14ac:dyDescent="0.25">
      <c r="A330" s="23">
        <v>329</v>
      </c>
      <c r="B330" s="196">
        <v>-0.23403487148156901</v>
      </c>
      <c r="C330" s="23"/>
      <c r="D330" s="69" t="s">
        <v>243</v>
      </c>
      <c r="E330" s="23"/>
      <c r="F330" s="23">
        <v>329</v>
      </c>
      <c r="G330" s="23">
        <v>8</v>
      </c>
    </row>
    <row r="331" spans="1:7" x14ac:dyDescent="0.25">
      <c r="A331" s="23">
        <v>330</v>
      </c>
      <c r="B331" s="196">
        <v>-0.23403493340112799</v>
      </c>
      <c r="C331" s="23"/>
      <c r="D331" s="69" t="s">
        <v>243</v>
      </c>
      <c r="E331" s="23"/>
      <c r="F331" s="23">
        <v>330</v>
      </c>
      <c r="G331" s="23">
        <v>3</v>
      </c>
    </row>
    <row r="332" spans="1:7" x14ac:dyDescent="0.25">
      <c r="A332" s="23">
        <v>331</v>
      </c>
      <c r="B332" s="196">
        <v>-0.234035098520191</v>
      </c>
      <c r="C332" s="23"/>
      <c r="D332" s="69" t="s">
        <v>243</v>
      </c>
      <c r="E332" s="23"/>
      <c r="F332" s="23">
        <v>331</v>
      </c>
      <c r="G332" s="23">
        <v>8</v>
      </c>
    </row>
    <row r="333" spans="1:7" x14ac:dyDescent="0.25">
      <c r="A333" s="23">
        <v>332</v>
      </c>
      <c r="B333" s="196">
        <v>-0.22294657982292701</v>
      </c>
      <c r="C333" s="23"/>
      <c r="D333" s="69" t="s">
        <v>243</v>
      </c>
      <c r="E333" s="23"/>
      <c r="F333" s="23">
        <v>332</v>
      </c>
      <c r="G333" s="23">
        <v>12</v>
      </c>
    </row>
    <row r="334" spans="1:7" x14ac:dyDescent="0.25">
      <c r="A334" s="23">
        <v>333</v>
      </c>
      <c r="B334" s="196">
        <v>-0.222946672774815</v>
      </c>
      <c r="C334" s="23"/>
      <c r="D334" s="69" t="s">
        <v>243</v>
      </c>
      <c r="E334" s="23"/>
      <c r="F334" s="23">
        <v>333</v>
      </c>
      <c r="G334" s="23">
        <v>5</v>
      </c>
    </row>
    <row r="335" spans="1:7" x14ac:dyDescent="0.25">
      <c r="A335" s="23">
        <v>334</v>
      </c>
      <c r="B335" s="196">
        <v>-0.21555447900855401</v>
      </c>
      <c r="C335" s="23"/>
      <c r="D335" s="69" t="s">
        <v>243</v>
      </c>
      <c r="E335" s="23"/>
      <c r="F335" s="23">
        <v>334</v>
      </c>
      <c r="G335" s="23">
        <v>18</v>
      </c>
    </row>
    <row r="336" spans="1:7" x14ac:dyDescent="0.25">
      <c r="A336" s="23">
        <v>335</v>
      </c>
      <c r="B336" s="196">
        <v>-0.210010239408495</v>
      </c>
      <c r="C336" s="23"/>
      <c r="D336" s="69" t="s">
        <v>243</v>
      </c>
      <c r="E336" s="23"/>
      <c r="F336" s="23">
        <v>335</v>
      </c>
      <c r="G336" s="23">
        <v>9</v>
      </c>
    </row>
    <row r="337" spans="1:7" x14ac:dyDescent="0.25">
      <c r="A337" s="23">
        <v>336</v>
      </c>
      <c r="B337" s="196">
        <v>-0.210010435616138</v>
      </c>
      <c r="C337" s="23"/>
      <c r="D337" s="69" t="s">
        <v>243</v>
      </c>
      <c r="E337" s="23"/>
      <c r="F337" s="23">
        <v>336</v>
      </c>
      <c r="G337" s="23">
        <v>12</v>
      </c>
    </row>
    <row r="338" spans="1:7" x14ac:dyDescent="0.25">
      <c r="A338" s="23">
        <v>337</v>
      </c>
      <c r="B338" s="196">
        <v>-0.28756512728835398</v>
      </c>
      <c r="C338" s="23"/>
      <c r="D338" s="69" t="s">
        <v>243</v>
      </c>
      <c r="E338" s="23"/>
      <c r="F338" s="23">
        <v>337</v>
      </c>
      <c r="G338" s="23">
        <v>11</v>
      </c>
    </row>
    <row r="339" spans="1:7" x14ac:dyDescent="0.25">
      <c r="A339" s="23">
        <v>338</v>
      </c>
      <c r="B339" s="196">
        <v>-0.247433398369726</v>
      </c>
      <c r="C339" s="23"/>
      <c r="D339" s="69" t="s">
        <v>243</v>
      </c>
      <c r="E339" s="23"/>
      <c r="F339" s="23">
        <v>338</v>
      </c>
      <c r="G339" s="23">
        <v>18</v>
      </c>
    </row>
    <row r="340" spans="1:7" x14ac:dyDescent="0.25">
      <c r="A340" s="23">
        <v>339</v>
      </c>
      <c r="B340" s="196">
        <v>0.51488685683804403</v>
      </c>
      <c r="C340" s="23"/>
      <c r="D340" s="69" t="s">
        <v>243</v>
      </c>
      <c r="E340" s="23"/>
      <c r="F340" s="23">
        <v>339</v>
      </c>
      <c r="G340" s="23">
        <v>18</v>
      </c>
    </row>
    <row r="341" spans="1:7" x14ac:dyDescent="0.25">
      <c r="A341" s="23">
        <v>340</v>
      </c>
      <c r="B341" s="196">
        <v>0.53955361351315101</v>
      </c>
      <c r="C341" s="23"/>
      <c r="D341" s="69" t="s">
        <v>243</v>
      </c>
      <c r="E341" s="23"/>
      <c r="F341" s="23">
        <v>340</v>
      </c>
      <c r="G341" s="23">
        <v>11</v>
      </c>
    </row>
    <row r="342" spans="1:7" x14ac:dyDescent="0.25">
      <c r="A342" s="23">
        <v>341</v>
      </c>
      <c r="B342" s="196">
        <v>0.53955176127478999</v>
      </c>
      <c r="C342" s="23"/>
      <c r="D342" s="69" t="s">
        <v>243</v>
      </c>
      <c r="E342" s="23"/>
      <c r="F342" s="23">
        <v>341</v>
      </c>
      <c r="G342" s="23">
        <v>14</v>
      </c>
    </row>
    <row r="343" spans="1:7" x14ac:dyDescent="0.25">
      <c r="A343" s="23">
        <v>342</v>
      </c>
      <c r="B343" s="196">
        <v>0.54370916650897605</v>
      </c>
      <c r="C343" s="23"/>
      <c r="D343" s="69" t="s">
        <v>243</v>
      </c>
      <c r="E343" s="23"/>
      <c r="F343" s="23">
        <v>342</v>
      </c>
      <c r="G343" s="23">
        <v>6</v>
      </c>
    </row>
    <row r="344" spans="1:7" x14ac:dyDescent="0.25">
      <c r="A344" s="23">
        <v>343</v>
      </c>
      <c r="B344" s="196">
        <v>0.55664382029673998</v>
      </c>
      <c r="C344" s="23"/>
      <c r="D344" s="69" t="s">
        <v>243</v>
      </c>
      <c r="E344" s="23"/>
      <c r="F344" s="23">
        <v>343</v>
      </c>
      <c r="G344" s="23">
        <v>14</v>
      </c>
    </row>
    <row r="345" spans="1:7" x14ac:dyDescent="0.25">
      <c r="A345" s="23">
        <v>344</v>
      </c>
      <c r="B345" s="196">
        <v>0.55664197219443601</v>
      </c>
      <c r="C345" s="23"/>
      <c r="D345" s="69" t="s">
        <v>243</v>
      </c>
      <c r="E345" s="23"/>
      <c r="F345" s="23">
        <v>344</v>
      </c>
      <c r="G345" s="23">
        <v>13</v>
      </c>
    </row>
    <row r="346" spans="1:7" x14ac:dyDescent="0.25">
      <c r="A346" s="23">
        <v>345</v>
      </c>
      <c r="B346" s="196">
        <v>0.55664069274976002</v>
      </c>
      <c r="C346" s="23"/>
      <c r="D346" s="69" t="s">
        <v>243</v>
      </c>
      <c r="E346" s="23"/>
      <c r="F346" s="23">
        <v>345</v>
      </c>
      <c r="G346" s="23">
        <v>9</v>
      </c>
    </row>
    <row r="347" spans="1:7" x14ac:dyDescent="0.25">
      <c r="A347" s="23">
        <v>346</v>
      </c>
      <c r="B347" s="196">
        <v>0.56957556886729299</v>
      </c>
      <c r="C347" s="23"/>
      <c r="D347" s="69" t="s">
        <v>243</v>
      </c>
      <c r="E347" s="23"/>
      <c r="F347" s="23">
        <v>346</v>
      </c>
      <c r="G347" s="23">
        <v>11</v>
      </c>
    </row>
    <row r="348" spans="1:7" x14ac:dyDescent="0.25">
      <c r="A348" s="23">
        <v>347</v>
      </c>
      <c r="B348" s="196">
        <v>0.57234676375236504</v>
      </c>
      <c r="C348" s="23"/>
      <c r="D348" s="69" t="s">
        <v>243</v>
      </c>
      <c r="E348" s="23"/>
      <c r="F348" s="23">
        <v>347</v>
      </c>
      <c r="G348" s="23">
        <v>6</v>
      </c>
    </row>
    <row r="349" spans="1:7" x14ac:dyDescent="0.25">
      <c r="A349" s="23">
        <v>348</v>
      </c>
      <c r="B349" s="196">
        <v>0.57234494453000495</v>
      </c>
      <c r="C349" s="23"/>
      <c r="D349" s="69" t="s">
        <v>243</v>
      </c>
      <c r="E349" s="23"/>
      <c r="F349" s="23">
        <v>348</v>
      </c>
      <c r="G349" s="23">
        <v>12</v>
      </c>
    </row>
    <row r="350" spans="1:7" x14ac:dyDescent="0.25">
      <c r="A350" s="23">
        <v>349</v>
      </c>
      <c r="B350" s="196">
        <v>0.57234448972712104</v>
      </c>
      <c r="C350" s="23"/>
      <c r="D350" s="69" t="s">
        <v>243</v>
      </c>
      <c r="E350" s="23"/>
      <c r="F350" s="23">
        <v>349</v>
      </c>
      <c r="G350" s="23">
        <v>3</v>
      </c>
    </row>
    <row r="351" spans="1:7" x14ac:dyDescent="0.25">
      <c r="A351" s="23">
        <v>350</v>
      </c>
      <c r="B351" s="196">
        <v>-0.22732445611081201</v>
      </c>
      <c r="C351" s="23"/>
      <c r="D351" s="69" t="s">
        <v>243</v>
      </c>
      <c r="E351" s="23"/>
      <c r="F351" s="23">
        <v>350</v>
      </c>
      <c r="G351" s="23">
        <v>12</v>
      </c>
    </row>
    <row r="352" spans="1:7" x14ac:dyDescent="0.25">
      <c r="A352" s="23">
        <v>351</v>
      </c>
      <c r="B352" s="196">
        <v>-0.22131824492725399</v>
      </c>
      <c r="C352" s="23"/>
      <c r="D352" s="69" t="s">
        <v>243</v>
      </c>
      <c r="E352" s="23"/>
      <c r="F352" s="23">
        <v>351</v>
      </c>
      <c r="G352" s="23">
        <v>9</v>
      </c>
    </row>
    <row r="353" spans="1:7" x14ac:dyDescent="0.25">
      <c r="A353" s="23">
        <v>352</v>
      </c>
      <c r="B353" s="196">
        <v>-0.22131864750997901</v>
      </c>
      <c r="C353" s="23"/>
      <c r="D353" s="69" t="s">
        <v>243</v>
      </c>
      <c r="E353" s="23"/>
      <c r="F353" s="23">
        <v>352</v>
      </c>
      <c r="G353" s="23">
        <v>22</v>
      </c>
    </row>
    <row r="354" spans="1:7" x14ac:dyDescent="0.25">
      <c r="A354" s="23">
        <v>353</v>
      </c>
      <c r="B354" s="196">
        <v>-0.21115411769432699</v>
      </c>
      <c r="C354" s="23"/>
      <c r="D354" s="69" t="s">
        <v>243</v>
      </c>
      <c r="E354" s="23"/>
      <c r="F354" s="23">
        <v>353</v>
      </c>
      <c r="G354" s="23">
        <v>8</v>
      </c>
    </row>
    <row r="355" spans="1:7" x14ac:dyDescent="0.25">
      <c r="A355" s="23">
        <v>354</v>
      </c>
      <c r="B355" s="196">
        <v>-0.21115426657092501</v>
      </c>
      <c r="C355" s="23"/>
      <c r="D355" s="69" t="s">
        <v>243</v>
      </c>
      <c r="E355" s="23"/>
      <c r="F355" s="23">
        <v>354</v>
      </c>
      <c r="G355" s="23">
        <v>9</v>
      </c>
    </row>
    <row r="356" spans="1:7" x14ac:dyDescent="0.25">
      <c r="A356" s="23">
        <v>355</v>
      </c>
      <c r="B356" s="196">
        <v>4.6203422011147702E-3</v>
      </c>
      <c r="C356" s="23"/>
      <c r="D356" s="69" t="s">
        <v>243</v>
      </c>
      <c r="E356" s="23"/>
      <c r="F356" s="23">
        <v>355</v>
      </c>
      <c r="G356" s="23">
        <v>9</v>
      </c>
    </row>
    <row r="357" spans="1:7" x14ac:dyDescent="0.25">
      <c r="A357" s="23">
        <v>356</v>
      </c>
      <c r="B357" s="196">
        <v>4.6203421399165501E-3</v>
      </c>
      <c r="C357" s="23"/>
      <c r="D357" s="69" t="s">
        <v>243</v>
      </c>
      <c r="E357" s="23"/>
      <c r="F357" s="23">
        <v>356</v>
      </c>
      <c r="G357" s="23">
        <v>9</v>
      </c>
    </row>
    <row r="358" spans="1:7" x14ac:dyDescent="0.25">
      <c r="A358" s="23">
        <v>357</v>
      </c>
      <c r="B358" s="196">
        <v>4.6203420855181303E-3</v>
      </c>
      <c r="C358" s="23"/>
      <c r="D358" s="69" t="s">
        <v>243</v>
      </c>
      <c r="E358" s="23"/>
      <c r="F358" s="23">
        <v>357</v>
      </c>
      <c r="G358" s="23">
        <v>8</v>
      </c>
    </row>
    <row r="359" spans="1:7" x14ac:dyDescent="0.25">
      <c r="A359" s="23">
        <v>358</v>
      </c>
      <c r="B359" s="196">
        <v>4.6203420175201003E-3</v>
      </c>
      <c r="C359" s="23"/>
      <c r="D359" s="69" t="s">
        <v>243</v>
      </c>
      <c r="E359" s="23"/>
      <c r="F359" s="23">
        <v>358</v>
      </c>
      <c r="G359" s="23">
        <v>10</v>
      </c>
    </row>
    <row r="360" spans="1:7" x14ac:dyDescent="0.25">
      <c r="A360" s="23">
        <v>359</v>
      </c>
      <c r="B360" s="196">
        <v>1.8943401464737698E-2</v>
      </c>
      <c r="C360" s="23"/>
      <c r="D360" s="69" t="s">
        <v>243</v>
      </c>
      <c r="E360" s="23"/>
      <c r="F360" s="23">
        <v>359</v>
      </c>
      <c r="G360" s="23">
        <v>7</v>
      </c>
    </row>
    <row r="361" spans="1:7" x14ac:dyDescent="0.25">
      <c r="A361" s="23">
        <v>360</v>
      </c>
      <c r="B361" s="196">
        <v>0</v>
      </c>
      <c r="C361" s="23"/>
      <c r="D361" s="23" t="s">
        <v>244</v>
      </c>
      <c r="E361" s="23"/>
      <c r="F361" s="23">
        <v>360</v>
      </c>
      <c r="G361" s="23">
        <v>9</v>
      </c>
    </row>
    <row r="362" spans="1:7" x14ac:dyDescent="0.25">
      <c r="A362" s="23">
        <v>361</v>
      </c>
      <c r="B362" s="196">
        <v>2.0315395896379099E-2</v>
      </c>
      <c r="C362" s="23"/>
      <c r="D362" s="69" t="s">
        <v>243</v>
      </c>
      <c r="E362" s="23"/>
      <c r="F362" s="23">
        <v>361</v>
      </c>
      <c r="G362" s="23">
        <v>8</v>
      </c>
    </row>
    <row r="363" spans="1:7" x14ac:dyDescent="0.25">
      <c r="A363" s="23">
        <v>362</v>
      </c>
      <c r="B363" s="196">
        <v>2.1147058620238701E-2</v>
      </c>
      <c r="C363" s="23"/>
      <c r="D363" s="69" t="s">
        <v>243</v>
      </c>
      <c r="E363" s="23"/>
      <c r="F363" s="23">
        <v>362</v>
      </c>
      <c r="G363" s="23">
        <v>9</v>
      </c>
    </row>
    <row r="364" spans="1:7" x14ac:dyDescent="0.25">
      <c r="A364" s="23">
        <v>363</v>
      </c>
      <c r="B364" s="196">
        <v>2.1147057321323898E-2</v>
      </c>
      <c r="C364" s="23"/>
      <c r="D364" s="69" t="s">
        <v>243</v>
      </c>
      <c r="E364" s="23"/>
      <c r="F364" s="23">
        <v>363</v>
      </c>
      <c r="G364" s="23">
        <v>9</v>
      </c>
    </row>
    <row r="365" spans="1:7" x14ac:dyDescent="0.25">
      <c r="A365" s="23">
        <v>364</v>
      </c>
      <c r="B365" s="196">
        <v>2.8539623383882801E-2</v>
      </c>
      <c r="C365" s="23"/>
      <c r="D365" s="69" t="s">
        <v>243</v>
      </c>
      <c r="E365" s="23"/>
      <c r="F365" s="23">
        <v>364</v>
      </c>
      <c r="G365" s="23">
        <v>8</v>
      </c>
    </row>
    <row r="366" spans="1:7" x14ac:dyDescent="0.25">
      <c r="A366" s="23">
        <v>365</v>
      </c>
      <c r="B366" s="196">
        <v>4.8298185135762402E-3</v>
      </c>
      <c r="C366" s="23"/>
      <c r="D366" s="69" t="s">
        <v>243</v>
      </c>
      <c r="E366" s="23"/>
      <c r="F366" s="23">
        <v>365</v>
      </c>
      <c r="G366" s="23">
        <v>8</v>
      </c>
    </row>
    <row r="367" spans="1:7" x14ac:dyDescent="0.25">
      <c r="A367" s="23">
        <v>366</v>
      </c>
      <c r="B367" s="196">
        <v>1.44894548667282E-2</v>
      </c>
      <c r="C367" s="23"/>
      <c r="D367" s="69" t="s">
        <v>243</v>
      </c>
      <c r="E367" s="23"/>
      <c r="F367" s="23">
        <v>366</v>
      </c>
      <c r="G367" s="23">
        <v>10</v>
      </c>
    </row>
    <row r="368" spans="1:7" x14ac:dyDescent="0.25">
      <c r="A368" s="23">
        <v>367</v>
      </c>
      <c r="B368" s="196">
        <v>-0.186793670216125</v>
      </c>
      <c r="C368" s="23"/>
      <c r="D368" s="69" t="s">
        <v>243</v>
      </c>
      <c r="E368" s="23"/>
      <c r="F368" s="23">
        <v>367</v>
      </c>
      <c r="G368" s="23">
        <v>6</v>
      </c>
    </row>
    <row r="369" spans="1:7" x14ac:dyDescent="0.25">
      <c r="A369" s="23">
        <v>368</v>
      </c>
      <c r="B369" s="196">
        <v>-0.18679378478195199</v>
      </c>
      <c r="C369" s="23"/>
      <c r="D369" s="69" t="s">
        <v>243</v>
      </c>
      <c r="E369" s="23"/>
      <c r="F369" s="23">
        <v>368</v>
      </c>
      <c r="G369" s="23">
        <v>9</v>
      </c>
    </row>
    <row r="370" spans="1:7" x14ac:dyDescent="0.25">
      <c r="A370" s="23">
        <v>369</v>
      </c>
      <c r="B370" s="196">
        <v>-0.18679388661842</v>
      </c>
      <c r="C370" s="23"/>
      <c r="D370" s="69" t="s">
        <v>243</v>
      </c>
      <c r="E370" s="23"/>
      <c r="F370" s="23">
        <v>369</v>
      </c>
      <c r="G370" s="23">
        <v>8</v>
      </c>
    </row>
    <row r="371" spans="1:7" x14ac:dyDescent="0.25">
      <c r="A371" s="23">
        <v>370</v>
      </c>
      <c r="B371" s="196">
        <v>-0.172994531076227</v>
      </c>
      <c r="C371" s="23"/>
      <c r="D371" s="69" t="s">
        <v>243</v>
      </c>
      <c r="E371" s="23"/>
      <c r="F371" s="23">
        <v>370</v>
      </c>
      <c r="G371" s="23">
        <v>9</v>
      </c>
    </row>
    <row r="372" spans="1:7" x14ac:dyDescent="0.25">
      <c r="A372" s="23">
        <v>371</v>
      </c>
      <c r="B372" s="196">
        <v>-0.15703250671107399</v>
      </c>
      <c r="C372" s="23"/>
      <c r="D372" s="69" t="s">
        <v>243</v>
      </c>
      <c r="E372" s="23"/>
      <c r="F372" s="23">
        <v>371</v>
      </c>
      <c r="G372" s="23">
        <v>8</v>
      </c>
    </row>
    <row r="373" spans="1:7" x14ac:dyDescent="0.25">
      <c r="A373" s="23">
        <v>372</v>
      </c>
      <c r="B373" s="196">
        <v>-0.14501964505155299</v>
      </c>
      <c r="C373" s="23"/>
      <c r="D373" s="69" t="s">
        <v>243</v>
      </c>
      <c r="E373" s="23"/>
      <c r="F373" s="23">
        <v>372</v>
      </c>
      <c r="G373" s="23">
        <v>9</v>
      </c>
    </row>
    <row r="374" spans="1:7" x14ac:dyDescent="0.25">
      <c r="A374" s="23">
        <v>373</v>
      </c>
      <c r="B374" s="196">
        <v>5.0823439139293198E-3</v>
      </c>
      <c r="C374" s="23"/>
      <c r="D374" s="69" t="s">
        <v>243</v>
      </c>
      <c r="E374" s="23"/>
      <c r="F374" s="23">
        <v>373</v>
      </c>
      <c r="G374" s="23">
        <v>8</v>
      </c>
    </row>
    <row r="375" spans="1:7" x14ac:dyDescent="0.25">
      <c r="A375" s="23">
        <v>374</v>
      </c>
      <c r="B375" s="196">
        <v>5.0823438398535899E-3</v>
      </c>
      <c r="C375" s="23"/>
      <c r="D375" s="69" t="s">
        <v>243</v>
      </c>
      <c r="E375" s="23"/>
      <c r="F375" s="23">
        <v>374</v>
      </c>
      <c r="G375" s="23">
        <v>9</v>
      </c>
    </row>
    <row r="376" spans="1:7" x14ac:dyDescent="0.25">
      <c r="A376" s="23">
        <v>375</v>
      </c>
      <c r="B376" s="196">
        <v>1.29368747459151E-2</v>
      </c>
      <c r="C376" s="23"/>
      <c r="D376" s="69" t="s">
        <v>243</v>
      </c>
      <c r="E376" s="23"/>
      <c r="F376" s="23">
        <v>375</v>
      </c>
      <c r="G376" s="23">
        <v>9</v>
      </c>
    </row>
    <row r="377" spans="1:7" x14ac:dyDescent="0.25">
      <c r="A377" s="23">
        <v>376</v>
      </c>
      <c r="B377" s="196">
        <v>2.35635918511377E-2</v>
      </c>
      <c r="C377" s="23"/>
      <c r="D377" s="69" t="s">
        <v>243</v>
      </c>
      <c r="E377" s="23"/>
      <c r="F377" s="23">
        <v>376</v>
      </c>
      <c r="G377" s="23">
        <v>8</v>
      </c>
    </row>
    <row r="378" spans="1:7" x14ac:dyDescent="0.25">
      <c r="A378" s="23">
        <v>377</v>
      </c>
      <c r="B378" s="196">
        <v>2.7721871020196701E-2</v>
      </c>
      <c r="C378" s="23"/>
      <c r="D378" s="69" t="s">
        <v>243</v>
      </c>
      <c r="E378" s="23"/>
      <c r="F378" s="23">
        <v>377</v>
      </c>
      <c r="G378" s="23">
        <v>7</v>
      </c>
    </row>
    <row r="379" spans="1:7" x14ac:dyDescent="0.25">
      <c r="A379" s="23">
        <v>378</v>
      </c>
      <c r="B379" s="196">
        <v>6.0063747566578302E-3</v>
      </c>
      <c r="C379" s="23"/>
      <c r="D379" s="69" t="s">
        <v>243</v>
      </c>
      <c r="E379" s="23"/>
      <c r="F379" s="23">
        <v>378</v>
      </c>
      <c r="G379" s="23">
        <v>8</v>
      </c>
    </row>
    <row r="380" spans="1:7" x14ac:dyDescent="0.25">
      <c r="A380" s="23">
        <v>379</v>
      </c>
      <c r="B380" s="196">
        <v>6.0063746531220799E-3</v>
      </c>
      <c r="C380" s="23"/>
      <c r="D380" s="69" t="s">
        <v>243</v>
      </c>
      <c r="E380" s="23"/>
      <c r="F380" s="23">
        <v>379</v>
      </c>
      <c r="G380" s="23">
        <v>9</v>
      </c>
    </row>
    <row r="381" spans="1:7" x14ac:dyDescent="0.25">
      <c r="A381" s="23">
        <v>380</v>
      </c>
      <c r="B381" s="196">
        <v>-0.246994354318604</v>
      </c>
      <c r="C381" s="23"/>
      <c r="D381" s="69" t="s">
        <v>243</v>
      </c>
      <c r="E381" s="23"/>
      <c r="F381" s="23">
        <v>380</v>
      </c>
      <c r="G381" s="23">
        <v>17</v>
      </c>
    </row>
    <row r="382" spans="1:7" x14ac:dyDescent="0.25">
      <c r="A382" s="23">
        <v>381</v>
      </c>
      <c r="B382" s="196">
        <v>-0.24699453983490599</v>
      </c>
      <c r="C382" s="23"/>
      <c r="D382" s="69" t="s">
        <v>243</v>
      </c>
      <c r="E382" s="23"/>
      <c r="F382" s="23">
        <v>381</v>
      </c>
      <c r="G382" s="23">
        <v>8</v>
      </c>
    </row>
    <row r="383" spans="1:7" x14ac:dyDescent="0.25">
      <c r="A383" s="23">
        <v>382</v>
      </c>
      <c r="B383" s="196">
        <v>-0.246994702162012</v>
      </c>
      <c r="C383" s="23"/>
      <c r="D383" s="69" t="s">
        <v>243</v>
      </c>
      <c r="E383" s="23"/>
      <c r="F383" s="23">
        <v>382</v>
      </c>
      <c r="G383" s="23">
        <v>7</v>
      </c>
    </row>
    <row r="384" spans="1:7" x14ac:dyDescent="0.25">
      <c r="A384" s="23">
        <v>383</v>
      </c>
      <c r="B384" s="196">
        <v>-0.23821661707304301</v>
      </c>
      <c r="C384" s="23"/>
      <c r="D384" s="69" t="s">
        <v>243</v>
      </c>
      <c r="E384" s="23"/>
      <c r="F384" s="23">
        <v>383</v>
      </c>
      <c r="G384" s="23">
        <v>7</v>
      </c>
    </row>
    <row r="385" spans="1:7" x14ac:dyDescent="0.25">
      <c r="A385" s="23">
        <v>384</v>
      </c>
      <c r="B385" s="196">
        <v>-0.22712846778610599</v>
      </c>
      <c r="C385" s="23"/>
      <c r="D385" s="69" t="s">
        <v>243</v>
      </c>
      <c r="E385" s="23"/>
      <c r="F385" s="23">
        <v>384</v>
      </c>
      <c r="G385" s="23">
        <v>8</v>
      </c>
    </row>
    <row r="386" spans="1:7" x14ac:dyDescent="0.25">
      <c r="A386" s="23">
        <v>385</v>
      </c>
      <c r="B386" s="196">
        <v>-0.39999833471796198</v>
      </c>
      <c r="C386" s="23"/>
      <c r="D386" s="69" t="s">
        <v>243</v>
      </c>
      <c r="E386" s="23"/>
      <c r="F386" s="23">
        <v>385</v>
      </c>
      <c r="G386" s="23">
        <v>17</v>
      </c>
    </row>
    <row r="387" spans="1:7" x14ac:dyDescent="0.25">
      <c r="A387" s="23">
        <v>386</v>
      </c>
      <c r="B387" s="196">
        <v>-0.39491672535497302</v>
      </c>
      <c r="C387" s="23"/>
      <c r="D387" s="69" t="s">
        <v>243</v>
      </c>
      <c r="E387" s="23"/>
      <c r="F387" s="23">
        <v>386</v>
      </c>
      <c r="G387" s="23">
        <v>8</v>
      </c>
    </row>
    <row r="388" spans="1:7" x14ac:dyDescent="0.25">
      <c r="A388" s="23">
        <v>387</v>
      </c>
      <c r="B388" s="196">
        <v>-0.38613892197202898</v>
      </c>
      <c r="C388" s="23"/>
      <c r="D388" s="69" t="s">
        <v>243</v>
      </c>
      <c r="E388" s="23"/>
      <c r="F388" s="23">
        <v>387</v>
      </c>
      <c r="G388" s="23">
        <v>7</v>
      </c>
    </row>
    <row r="389" spans="1:7" x14ac:dyDescent="0.25">
      <c r="A389" s="23">
        <v>388</v>
      </c>
      <c r="B389" s="196">
        <v>-0.37505101644518002</v>
      </c>
      <c r="C389" s="23"/>
      <c r="D389" s="69" t="s">
        <v>243</v>
      </c>
      <c r="E389" s="23"/>
      <c r="F389" s="23">
        <v>388</v>
      </c>
      <c r="G389" s="23">
        <v>7</v>
      </c>
    </row>
    <row r="390" spans="1:7" x14ac:dyDescent="0.25">
      <c r="A390" s="23">
        <v>389</v>
      </c>
      <c r="B390" s="196">
        <v>-0.37505148080260903</v>
      </c>
      <c r="C390" s="23"/>
      <c r="D390" s="69" t="s">
        <v>243</v>
      </c>
      <c r="E390" s="23"/>
      <c r="F390" s="23">
        <v>389</v>
      </c>
      <c r="G390" s="23">
        <v>8</v>
      </c>
    </row>
    <row r="391" spans="1:7" x14ac:dyDescent="0.25">
      <c r="A391" s="23">
        <v>390</v>
      </c>
      <c r="B391" s="196">
        <v>-0.52532510777453001</v>
      </c>
      <c r="C391" s="23"/>
      <c r="D391" s="69" t="s">
        <v>243</v>
      </c>
      <c r="E391" s="23"/>
      <c r="F391" s="23">
        <v>390</v>
      </c>
      <c r="G391" s="23">
        <v>21</v>
      </c>
    </row>
    <row r="392" spans="1:7" x14ac:dyDescent="0.25">
      <c r="A392" s="23">
        <v>391</v>
      </c>
      <c r="B392" s="196">
        <v>-0.515667945407144</v>
      </c>
      <c r="C392" s="23"/>
      <c r="D392" s="69" t="s">
        <v>243</v>
      </c>
      <c r="E392" s="23"/>
      <c r="F392" s="23">
        <v>391</v>
      </c>
      <c r="G392" s="23">
        <v>15</v>
      </c>
    </row>
    <row r="393" spans="1:7" x14ac:dyDescent="0.25">
      <c r="A393" s="23">
        <v>392</v>
      </c>
      <c r="B393" s="196">
        <v>-0.515669733880606</v>
      </c>
      <c r="C393" s="23"/>
      <c r="D393" s="69" t="s">
        <v>243</v>
      </c>
      <c r="E393" s="23"/>
      <c r="F393" s="23">
        <v>392</v>
      </c>
      <c r="G393" s="23">
        <v>15</v>
      </c>
    </row>
    <row r="394" spans="1:7" x14ac:dyDescent="0.25">
      <c r="A394" s="23">
        <v>393</v>
      </c>
      <c r="B394" s="196">
        <v>-0.30727902619092101</v>
      </c>
      <c r="C394" s="23"/>
      <c r="D394" s="69" t="s">
        <v>243</v>
      </c>
      <c r="E394" s="23"/>
      <c r="F394" s="23">
        <v>393</v>
      </c>
      <c r="G394" s="23">
        <v>18</v>
      </c>
    </row>
    <row r="395" spans="1:7" x14ac:dyDescent="0.25">
      <c r="A395" s="23">
        <v>394</v>
      </c>
      <c r="B395" s="196">
        <v>-0.30727966091527398</v>
      </c>
      <c r="C395" s="23"/>
      <c r="D395" s="69" t="s">
        <v>243</v>
      </c>
      <c r="E395" s="23"/>
      <c r="F395" s="23">
        <v>394</v>
      </c>
      <c r="G395" s="23">
        <v>17</v>
      </c>
    </row>
    <row r="396" spans="1:7" x14ac:dyDescent="0.25">
      <c r="A396" s="23">
        <v>395</v>
      </c>
      <c r="B396" s="196">
        <v>-0.28313255042888602</v>
      </c>
      <c r="C396" s="23"/>
      <c r="D396" s="69" t="s">
        <v>243</v>
      </c>
      <c r="E396" s="23"/>
      <c r="F396" s="23">
        <v>395</v>
      </c>
      <c r="G396" s="23">
        <v>17</v>
      </c>
    </row>
    <row r="397" spans="1:7" x14ac:dyDescent="0.25">
      <c r="A397" s="23">
        <v>396</v>
      </c>
      <c r="B397" s="196">
        <v>-0.195462999033477</v>
      </c>
      <c r="C397" s="23"/>
      <c r="D397" s="69" t="s">
        <v>243</v>
      </c>
      <c r="E397" s="23"/>
      <c r="F397" s="23">
        <v>396</v>
      </c>
      <c r="G397" s="23">
        <v>21</v>
      </c>
    </row>
    <row r="398" spans="1:7" x14ac:dyDescent="0.25">
      <c r="A398" s="23">
        <v>397</v>
      </c>
      <c r="B398" s="196">
        <v>-0.19546323740515201</v>
      </c>
      <c r="C398" s="23"/>
      <c r="D398" s="69" t="s">
        <v>243</v>
      </c>
      <c r="E398" s="23"/>
      <c r="F398" s="23">
        <v>397</v>
      </c>
      <c r="G398" s="23">
        <v>17</v>
      </c>
    </row>
    <row r="399" spans="1:7" x14ac:dyDescent="0.25">
      <c r="A399" s="23">
        <v>398</v>
      </c>
      <c r="B399" s="196">
        <v>-0.19546344773382399</v>
      </c>
      <c r="C399" s="23"/>
      <c r="D399" s="69" t="s">
        <v>243</v>
      </c>
      <c r="E399" s="23"/>
      <c r="F399" s="23">
        <v>398</v>
      </c>
      <c r="G399" s="23">
        <v>15</v>
      </c>
    </row>
    <row r="400" spans="1:7" x14ac:dyDescent="0.25">
      <c r="A400" s="23">
        <v>399</v>
      </c>
      <c r="B400" s="196">
        <v>-0.112283010213276</v>
      </c>
      <c r="C400" s="23"/>
      <c r="D400" s="69" t="s">
        <v>243</v>
      </c>
      <c r="E400" s="23"/>
      <c r="F400" s="23">
        <v>399</v>
      </c>
      <c r="G400" s="23">
        <v>22</v>
      </c>
    </row>
    <row r="401" spans="1:7" x14ac:dyDescent="0.25">
      <c r="A401" s="23">
        <v>400</v>
      </c>
      <c r="B401" s="196">
        <v>-0.106738952412658</v>
      </c>
      <c r="C401" s="23"/>
      <c r="D401" s="69" t="s">
        <v>243</v>
      </c>
      <c r="E401" s="23"/>
      <c r="F401" s="23">
        <v>400</v>
      </c>
      <c r="G401" s="23">
        <v>15</v>
      </c>
    </row>
    <row r="402" spans="1:7" x14ac:dyDescent="0.25">
      <c r="A402" s="23">
        <v>401</v>
      </c>
      <c r="B402" s="196">
        <v>-0.106739019130107</v>
      </c>
      <c r="C402" s="23"/>
      <c r="D402" s="69" t="s">
        <v>243</v>
      </c>
      <c r="E402" s="23"/>
      <c r="F402" s="23">
        <v>401</v>
      </c>
      <c r="G402" s="23">
        <v>17</v>
      </c>
    </row>
    <row r="403" spans="1:7" x14ac:dyDescent="0.25">
      <c r="A403" s="23">
        <v>402</v>
      </c>
      <c r="B403" s="196">
        <v>-0.53786488713019198</v>
      </c>
      <c r="C403" s="23"/>
      <c r="D403" s="69" t="s">
        <v>243</v>
      </c>
      <c r="E403" s="23"/>
      <c r="F403" s="23">
        <v>402</v>
      </c>
      <c r="G403" s="23">
        <v>27</v>
      </c>
    </row>
    <row r="404" spans="1:7" x14ac:dyDescent="0.25">
      <c r="A404" s="23">
        <v>403</v>
      </c>
      <c r="B404" s="196">
        <v>4.6434149221037703E-2</v>
      </c>
      <c r="C404" s="23"/>
      <c r="D404" s="69" t="s">
        <v>243</v>
      </c>
      <c r="E404" s="23"/>
      <c r="F404" s="23">
        <v>403</v>
      </c>
      <c r="G404" s="23">
        <v>30</v>
      </c>
    </row>
    <row r="405" spans="1:7" x14ac:dyDescent="0.25">
      <c r="A405" s="23">
        <v>404</v>
      </c>
      <c r="B405" s="196">
        <v>6.2993112756077996E-2</v>
      </c>
      <c r="C405" s="23"/>
      <c r="D405" s="69" t="s">
        <v>243</v>
      </c>
      <c r="E405" s="23"/>
      <c r="F405" s="23">
        <v>404</v>
      </c>
      <c r="G405" s="23">
        <v>15</v>
      </c>
    </row>
    <row r="406" spans="1:7" x14ac:dyDescent="0.25">
      <c r="A406" s="23">
        <v>405</v>
      </c>
      <c r="B406" s="196">
        <v>6.8999419408242904E-2</v>
      </c>
      <c r="C406" s="23"/>
      <c r="D406" s="69" t="s">
        <v>243</v>
      </c>
      <c r="E406" s="23"/>
      <c r="F406" s="23">
        <v>405</v>
      </c>
      <c r="G406" s="23">
        <v>12</v>
      </c>
    </row>
    <row r="407" spans="1:7" x14ac:dyDescent="0.25">
      <c r="A407" s="23">
        <v>406</v>
      </c>
      <c r="B407" s="196">
        <v>-0.44121217021310799</v>
      </c>
      <c r="C407" s="23"/>
      <c r="D407" s="69" t="s">
        <v>243</v>
      </c>
      <c r="E407" s="23"/>
      <c r="F407" s="23">
        <v>406</v>
      </c>
      <c r="G407" s="23">
        <v>18</v>
      </c>
    </row>
    <row r="408" spans="1:7" x14ac:dyDescent="0.25">
      <c r="A408" s="23">
        <v>407</v>
      </c>
      <c r="B408" s="196">
        <v>0.182413647132701</v>
      </c>
      <c r="C408" s="23"/>
      <c r="D408" s="69" t="s">
        <v>243</v>
      </c>
      <c r="E408" s="23"/>
      <c r="F408" s="23">
        <v>407</v>
      </c>
      <c r="G408" s="23">
        <v>16</v>
      </c>
    </row>
    <row r="409" spans="1:7" x14ac:dyDescent="0.25">
      <c r="A409" s="23">
        <v>408</v>
      </c>
      <c r="B409" s="196">
        <v>0.18241351400799599</v>
      </c>
      <c r="C409" s="23"/>
      <c r="D409" s="69" t="s">
        <v>243</v>
      </c>
      <c r="E409" s="23"/>
      <c r="F409" s="23">
        <v>408</v>
      </c>
      <c r="G409" s="23">
        <v>11</v>
      </c>
    </row>
    <row r="410" spans="1:7" x14ac:dyDescent="0.25">
      <c r="A410" s="23">
        <v>409</v>
      </c>
      <c r="B410" s="196">
        <v>0.18823490506271701</v>
      </c>
      <c r="C410" s="23"/>
      <c r="D410" s="69" t="s">
        <v>243</v>
      </c>
      <c r="E410" s="23"/>
      <c r="F410" s="23">
        <v>409</v>
      </c>
      <c r="G410" s="23">
        <v>12</v>
      </c>
    </row>
    <row r="411" spans="1:7" x14ac:dyDescent="0.25">
      <c r="A411" s="23">
        <v>410</v>
      </c>
      <c r="B411" s="196">
        <v>0.19516515789477001</v>
      </c>
      <c r="C411" s="23"/>
      <c r="D411" s="69" t="s">
        <v>243</v>
      </c>
      <c r="E411" s="23"/>
      <c r="F411" s="23">
        <v>410</v>
      </c>
      <c r="G411" s="23">
        <v>11</v>
      </c>
    </row>
    <row r="412" spans="1:7" x14ac:dyDescent="0.25">
      <c r="A412" s="23">
        <v>411</v>
      </c>
      <c r="B412" s="196">
        <v>5.8215327520803502E-3</v>
      </c>
      <c r="C412" s="23"/>
      <c r="D412" s="69" t="s">
        <v>243</v>
      </c>
      <c r="E412" s="23"/>
      <c r="F412" s="23">
        <v>411</v>
      </c>
      <c r="G412" s="23">
        <v>7</v>
      </c>
    </row>
    <row r="413" spans="1:7" x14ac:dyDescent="0.25">
      <c r="A413" s="23">
        <v>412</v>
      </c>
      <c r="B413" s="196">
        <v>5.8215326656390204E-3</v>
      </c>
      <c r="C413" s="23"/>
      <c r="D413" s="69" t="s">
        <v>243</v>
      </c>
      <c r="E413" s="23"/>
      <c r="F413" s="23">
        <v>412</v>
      </c>
      <c r="G413" s="23">
        <v>8</v>
      </c>
    </row>
    <row r="414" spans="1:7" x14ac:dyDescent="0.25">
      <c r="A414" s="23">
        <v>413</v>
      </c>
      <c r="B414" s="196">
        <v>-0.240107249150701</v>
      </c>
      <c r="C414" s="23"/>
      <c r="D414" s="69" t="s">
        <v>243</v>
      </c>
      <c r="E414" s="23"/>
      <c r="F414" s="23">
        <v>413</v>
      </c>
      <c r="G414" s="23">
        <v>20</v>
      </c>
    </row>
    <row r="415" spans="1:7" x14ac:dyDescent="0.25">
      <c r="A415" s="23">
        <v>414</v>
      </c>
      <c r="B415" s="196">
        <v>-0.21253715484507699</v>
      </c>
      <c r="C415" s="23"/>
      <c r="D415" s="69" t="s">
        <v>243</v>
      </c>
      <c r="E415" s="23"/>
      <c r="F415" s="23">
        <v>414</v>
      </c>
      <c r="G415" s="23">
        <v>13</v>
      </c>
    </row>
    <row r="416" spans="1:7" x14ac:dyDescent="0.25">
      <c r="A416" s="23">
        <v>415</v>
      </c>
      <c r="B416" s="196">
        <v>-0.29625531531423399</v>
      </c>
      <c r="C416" s="23"/>
      <c r="D416" s="69" t="s">
        <v>243</v>
      </c>
      <c r="E416" s="23"/>
      <c r="F416" s="23">
        <v>415</v>
      </c>
      <c r="G416" s="23">
        <v>3</v>
      </c>
    </row>
    <row r="417" spans="1:7" x14ac:dyDescent="0.25">
      <c r="A417" s="23">
        <v>416</v>
      </c>
      <c r="B417" s="196">
        <v>-0.290711469587841</v>
      </c>
      <c r="C417" s="23"/>
      <c r="D417" s="69" t="s">
        <v>243</v>
      </c>
      <c r="E417" s="23"/>
      <c r="F417" s="23">
        <v>416</v>
      </c>
      <c r="G417" s="23">
        <v>15</v>
      </c>
    </row>
    <row r="418" spans="1:7" x14ac:dyDescent="0.25">
      <c r="A418" s="23">
        <v>417</v>
      </c>
      <c r="B418" s="196">
        <v>-0.290711866370435</v>
      </c>
      <c r="C418" s="23"/>
      <c r="D418" s="69" t="s">
        <v>243</v>
      </c>
      <c r="E418" s="23"/>
      <c r="F418" s="23">
        <v>417</v>
      </c>
      <c r="G418" s="23">
        <v>12</v>
      </c>
    </row>
    <row r="419" spans="1:7" x14ac:dyDescent="0.25">
      <c r="A419" s="23">
        <v>418</v>
      </c>
      <c r="B419" s="196">
        <v>-0.29071246154736602</v>
      </c>
      <c r="C419" s="23"/>
      <c r="D419" s="69" t="s">
        <v>243</v>
      </c>
      <c r="E419" s="23"/>
      <c r="F419" s="23">
        <v>418</v>
      </c>
      <c r="G419" s="23">
        <v>18</v>
      </c>
    </row>
    <row r="420" spans="1:7" x14ac:dyDescent="0.25">
      <c r="A420" s="23">
        <v>419</v>
      </c>
      <c r="B420" s="196">
        <v>-0.28424469081964399</v>
      </c>
      <c r="C420" s="23"/>
      <c r="D420" s="69" t="s">
        <v>243</v>
      </c>
      <c r="E420" s="23"/>
      <c r="F420" s="23">
        <v>419</v>
      </c>
      <c r="G420" s="23">
        <v>21</v>
      </c>
    </row>
    <row r="421" spans="1:7" x14ac:dyDescent="0.25">
      <c r="A421" s="23">
        <v>420</v>
      </c>
      <c r="B421" s="196">
        <v>-0.28202715423705499</v>
      </c>
      <c r="C421" s="23"/>
      <c r="D421" s="69" t="s">
        <v>243</v>
      </c>
      <c r="E421" s="23"/>
      <c r="F421" s="23">
        <v>420</v>
      </c>
      <c r="G421" s="23">
        <v>7</v>
      </c>
    </row>
    <row r="422" spans="1:7" x14ac:dyDescent="0.25">
      <c r="A422" s="23">
        <v>421</v>
      </c>
      <c r="B422" s="196">
        <v>-0.28202730895629202</v>
      </c>
      <c r="C422" s="23"/>
      <c r="D422" s="69" t="s">
        <v>243</v>
      </c>
      <c r="E422" s="23"/>
      <c r="F422" s="23">
        <v>421</v>
      </c>
      <c r="G422" s="23">
        <v>5</v>
      </c>
    </row>
    <row r="423" spans="1:7" x14ac:dyDescent="0.25">
      <c r="A423" s="23">
        <v>422</v>
      </c>
      <c r="B423" s="196">
        <v>-0.27278683114764901</v>
      </c>
      <c r="C423" s="23"/>
      <c r="D423" s="69" t="s">
        <v>243</v>
      </c>
      <c r="E423" s="23"/>
      <c r="F423" s="23">
        <v>422</v>
      </c>
      <c r="G423" s="23">
        <v>6</v>
      </c>
    </row>
    <row r="424" spans="1:7" x14ac:dyDescent="0.25">
      <c r="A424" s="23">
        <v>423</v>
      </c>
      <c r="B424" s="196">
        <v>0.17645686949049999</v>
      </c>
      <c r="C424" s="23"/>
      <c r="D424" s="69" t="s">
        <v>243</v>
      </c>
      <c r="E424" s="23"/>
      <c r="F424" s="23">
        <v>423</v>
      </c>
      <c r="G424" s="23">
        <v>26</v>
      </c>
    </row>
    <row r="425" spans="1:7" x14ac:dyDescent="0.25">
      <c r="A425" s="23">
        <v>424</v>
      </c>
      <c r="B425" s="196">
        <v>0.18153906831806599</v>
      </c>
      <c r="C425" s="23"/>
      <c r="D425" s="69" t="s">
        <v>243</v>
      </c>
      <c r="E425" s="23"/>
      <c r="F425" s="23">
        <v>424</v>
      </c>
      <c r="G425" s="23">
        <v>13</v>
      </c>
    </row>
    <row r="426" spans="1:7" x14ac:dyDescent="0.25">
      <c r="A426" s="23">
        <v>425</v>
      </c>
      <c r="B426" s="196">
        <v>0.18153892456717999</v>
      </c>
      <c r="C426" s="23"/>
      <c r="D426" s="69" t="s">
        <v>243</v>
      </c>
      <c r="E426" s="23"/>
      <c r="F426" s="23">
        <v>425</v>
      </c>
      <c r="G426" s="23">
        <v>12</v>
      </c>
    </row>
    <row r="427" spans="1:7" x14ac:dyDescent="0.25">
      <c r="A427" s="23">
        <v>426</v>
      </c>
      <c r="B427" s="196">
        <v>0.18153879279583501</v>
      </c>
      <c r="C427" s="23"/>
      <c r="D427" s="69" t="s">
        <v>243</v>
      </c>
      <c r="E427" s="23"/>
      <c r="F427" s="23">
        <v>426</v>
      </c>
      <c r="G427" s="23">
        <v>11</v>
      </c>
    </row>
    <row r="428" spans="1:7" x14ac:dyDescent="0.25">
      <c r="A428" s="23">
        <v>427</v>
      </c>
      <c r="B428" s="196">
        <v>-8.8999441150434594E-2</v>
      </c>
      <c r="C428" s="23"/>
      <c r="D428" s="69" t="s">
        <v>243</v>
      </c>
      <c r="E428" s="23"/>
      <c r="F428" s="23">
        <v>427</v>
      </c>
      <c r="G428" s="23">
        <v>9</v>
      </c>
    </row>
    <row r="429" spans="1:7" x14ac:dyDescent="0.25">
      <c r="A429" s="23">
        <v>428</v>
      </c>
      <c r="B429" s="196">
        <v>-8.8999460003223493E-2</v>
      </c>
      <c r="C429" s="23"/>
      <c r="D429" s="69" t="s">
        <v>243</v>
      </c>
      <c r="E429" s="23"/>
      <c r="F429" s="23">
        <v>428</v>
      </c>
      <c r="G429" s="23">
        <v>7</v>
      </c>
    </row>
    <row r="430" spans="1:7" x14ac:dyDescent="0.25">
      <c r="A430" s="23">
        <v>429</v>
      </c>
      <c r="B430" s="196">
        <v>0.114776874032649</v>
      </c>
      <c r="C430" s="23"/>
      <c r="D430" s="69" t="s">
        <v>243</v>
      </c>
      <c r="E430" s="23"/>
      <c r="F430" s="23">
        <v>429</v>
      </c>
      <c r="G430" s="23">
        <v>17</v>
      </c>
    </row>
    <row r="431" spans="1:7" x14ac:dyDescent="0.25">
      <c r="A431" s="23">
        <v>430</v>
      </c>
      <c r="B431" s="196">
        <v>0.114776828382747</v>
      </c>
      <c r="C431" s="23"/>
      <c r="D431" s="69" t="s">
        <v>243</v>
      </c>
      <c r="E431" s="23"/>
      <c r="F431" s="23">
        <v>430</v>
      </c>
      <c r="G431" s="23">
        <v>10</v>
      </c>
    </row>
    <row r="432" spans="1:7" x14ac:dyDescent="0.25">
      <c r="A432" s="23">
        <v>431</v>
      </c>
      <c r="B432" s="196">
        <v>0.11893507633613901</v>
      </c>
      <c r="C432" s="23"/>
      <c r="D432" s="69" t="s">
        <v>243</v>
      </c>
      <c r="E432" s="23"/>
      <c r="F432" s="23">
        <v>431</v>
      </c>
      <c r="G432" s="23">
        <v>11</v>
      </c>
    </row>
    <row r="433" spans="1:7" x14ac:dyDescent="0.25">
      <c r="A433" s="23">
        <v>432</v>
      </c>
      <c r="B433" s="196">
        <v>0.123555361915918</v>
      </c>
      <c r="C433" s="23"/>
      <c r="D433" s="69" t="s">
        <v>243</v>
      </c>
      <c r="E433" s="23"/>
      <c r="F433" s="23">
        <v>432</v>
      </c>
      <c r="G433" s="23">
        <v>9</v>
      </c>
    </row>
    <row r="434" spans="1:7" x14ac:dyDescent="0.25">
      <c r="A434" s="23">
        <v>433</v>
      </c>
      <c r="B434" s="196">
        <v>0.135106126982488</v>
      </c>
      <c r="C434" s="23"/>
      <c r="D434" s="69" t="s">
        <v>243</v>
      </c>
      <c r="E434" s="23"/>
      <c r="F434" s="23">
        <v>433</v>
      </c>
      <c r="G434" s="23">
        <v>10</v>
      </c>
    </row>
    <row r="435" spans="1:7" x14ac:dyDescent="0.25">
      <c r="A435" s="23">
        <v>434</v>
      </c>
      <c r="B435" s="196">
        <v>0.148215463921166</v>
      </c>
      <c r="C435" s="23"/>
      <c r="D435" s="69" t="s">
        <v>243</v>
      </c>
      <c r="E435" s="23"/>
      <c r="F435" s="23">
        <v>434</v>
      </c>
      <c r="G435" s="23">
        <v>10</v>
      </c>
    </row>
    <row r="436" spans="1:7" x14ac:dyDescent="0.25">
      <c r="A436" s="23">
        <v>435</v>
      </c>
      <c r="B436" s="196">
        <v>0.148215393730152</v>
      </c>
      <c r="C436" s="23"/>
      <c r="D436" s="69" t="s">
        <v>243</v>
      </c>
      <c r="E436" s="23"/>
      <c r="F436" s="23">
        <v>435</v>
      </c>
      <c r="G436" s="23">
        <v>9</v>
      </c>
    </row>
    <row r="437" spans="1:7" x14ac:dyDescent="0.25">
      <c r="A437" s="23">
        <v>436</v>
      </c>
      <c r="B437" s="196">
        <v>0.14821533913720999</v>
      </c>
      <c r="C437" s="23"/>
      <c r="D437" s="69" t="s">
        <v>243</v>
      </c>
      <c r="E437" s="23"/>
      <c r="F437" s="23">
        <v>436</v>
      </c>
      <c r="G437" s="23">
        <v>7</v>
      </c>
    </row>
    <row r="438" spans="1:7" x14ac:dyDescent="0.25">
      <c r="A438" s="23">
        <v>437</v>
      </c>
      <c r="B438" s="196">
        <v>0.14821529234330699</v>
      </c>
      <c r="C438" s="23"/>
      <c r="D438" s="69" t="s">
        <v>243</v>
      </c>
      <c r="E438" s="23"/>
      <c r="F438" s="23">
        <v>437</v>
      </c>
      <c r="G438" s="23">
        <v>6</v>
      </c>
    </row>
    <row r="439" spans="1:7" x14ac:dyDescent="0.25">
      <c r="A439" s="23">
        <v>438</v>
      </c>
      <c r="B439" s="196">
        <v>9.0304964068756904E-2</v>
      </c>
      <c r="C439" s="23"/>
      <c r="D439" s="69" t="s">
        <v>243</v>
      </c>
      <c r="E439" s="23"/>
      <c r="F439" s="23">
        <v>438</v>
      </c>
      <c r="G439" s="23">
        <v>8</v>
      </c>
    </row>
    <row r="440" spans="1:7" x14ac:dyDescent="0.25">
      <c r="A440" s="23">
        <v>439</v>
      </c>
      <c r="B440" s="196">
        <v>9.0304941867296401E-2</v>
      </c>
      <c r="C440" s="23"/>
      <c r="D440" s="69" t="s">
        <v>243</v>
      </c>
      <c r="E440" s="23"/>
      <c r="F440" s="23">
        <v>439</v>
      </c>
      <c r="G440" s="23">
        <v>8</v>
      </c>
    </row>
    <row r="441" spans="1:7" x14ac:dyDescent="0.25">
      <c r="A441" s="23">
        <v>440</v>
      </c>
      <c r="B441" s="196">
        <v>9.0304919665852301E-2</v>
      </c>
      <c r="C441" s="23"/>
      <c r="D441" s="69" t="s">
        <v>243</v>
      </c>
      <c r="E441" s="23"/>
      <c r="F441" s="23">
        <v>440</v>
      </c>
      <c r="G441" s="23">
        <v>8</v>
      </c>
    </row>
    <row r="442" spans="1:7" x14ac:dyDescent="0.25">
      <c r="A442" s="23">
        <v>441</v>
      </c>
      <c r="B442" s="196">
        <v>9.0304903014780002E-2</v>
      </c>
      <c r="C442" s="23"/>
      <c r="D442" s="69" t="s">
        <v>243</v>
      </c>
      <c r="E442" s="23"/>
      <c r="F442" s="23">
        <v>441</v>
      </c>
      <c r="G442" s="23">
        <v>6</v>
      </c>
    </row>
    <row r="443" spans="1:7" x14ac:dyDescent="0.25">
      <c r="A443" s="23">
        <v>442</v>
      </c>
      <c r="B443" s="196">
        <v>9.0304883588540594E-2</v>
      </c>
      <c r="C443" s="23"/>
      <c r="D443" s="69" t="s">
        <v>243</v>
      </c>
      <c r="E443" s="23"/>
      <c r="F443" s="23">
        <v>442</v>
      </c>
      <c r="G443" s="23">
        <v>7</v>
      </c>
    </row>
    <row r="444" spans="1:7" x14ac:dyDescent="0.25">
      <c r="A444" s="23">
        <v>443</v>
      </c>
      <c r="B444" s="196">
        <v>9.0304866937488099E-2</v>
      </c>
      <c r="C444" s="23"/>
      <c r="D444" s="69" t="s">
        <v>243</v>
      </c>
      <c r="E444" s="23"/>
      <c r="F444" s="23">
        <v>443</v>
      </c>
      <c r="G444" s="23">
        <v>6</v>
      </c>
    </row>
    <row r="445" spans="1:7" x14ac:dyDescent="0.25">
      <c r="A445" s="23">
        <v>444</v>
      </c>
      <c r="B445" s="196">
        <v>-0.19823207083241301</v>
      </c>
      <c r="C445" s="23"/>
      <c r="D445" s="69" t="s">
        <v>243</v>
      </c>
      <c r="E445" s="23"/>
      <c r="F445" s="23">
        <v>444</v>
      </c>
      <c r="G445" s="23">
        <v>4</v>
      </c>
    </row>
    <row r="446" spans="1:7" x14ac:dyDescent="0.25">
      <c r="A446" s="23">
        <v>445</v>
      </c>
      <c r="B446" s="196">
        <v>-0.19242779780758301</v>
      </c>
      <c r="C446" s="23"/>
      <c r="D446" s="69" t="s">
        <v>243</v>
      </c>
      <c r="E446" s="23"/>
      <c r="F446" s="23">
        <v>445</v>
      </c>
      <c r="G446" s="23">
        <v>8</v>
      </c>
    </row>
    <row r="447" spans="1:7" x14ac:dyDescent="0.25">
      <c r="A447" s="23">
        <v>446</v>
      </c>
      <c r="B447" s="196">
        <v>-0.19242791987104199</v>
      </c>
      <c r="C447" s="23"/>
      <c r="D447" s="69" t="s">
        <v>243</v>
      </c>
      <c r="E447" s="23"/>
      <c r="F447" s="23">
        <v>446</v>
      </c>
      <c r="G447" s="23">
        <v>9</v>
      </c>
    </row>
    <row r="448" spans="1:7" x14ac:dyDescent="0.25">
      <c r="A448" s="23">
        <v>447</v>
      </c>
      <c r="B448" s="196">
        <v>-0.18595953432516901</v>
      </c>
      <c r="C448" s="23"/>
      <c r="D448" s="69" t="s">
        <v>243</v>
      </c>
      <c r="E448" s="23"/>
      <c r="F448" s="23">
        <v>447</v>
      </c>
      <c r="G448" s="23">
        <v>8</v>
      </c>
    </row>
    <row r="449" spans="1:7" x14ac:dyDescent="0.25">
      <c r="A449" s="23">
        <v>448</v>
      </c>
      <c r="B449" s="196">
        <v>9.9715882389613694E-2</v>
      </c>
      <c r="C449" s="23"/>
      <c r="D449" s="69" t="s">
        <v>243</v>
      </c>
      <c r="E449" s="23"/>
      <c r="F449" s="23">
        <v>448</v>
      </c>
      <c r="G449" s="23">
        <v>18</v>
      </c>
    </row>
    <row r="450" spans="1:7" x14ac:dyDescent="0.25">
      <c r="A450" s="23">
        <v>449</v>
      </c>
      <c r="B450" s="196">
        <v>9.9715844906999307E-2</v>
      </c>
      <c r="C450" s="23"/>
      <c r="D450" s="69" t="s">
        <v>243</v>
      </c>
      <c r="E450" s="23"/>
      <c r="F450" s="23">
        <v>449</v>
      </c>
      <c r="G450" s="23">
        <v>11</v>
      </c>
    </row>
    <row r="451" spans="1:7" x14ac:dyDescent="0.25">
      <c r="A451" s="23">
        <v>450</v>
      </c>
      <c r="B451" s="196">
        <v>9.97158108319319E-2</v>
      </c>
      <c r="C451" s="23"/>
      <c r="D451" s="69" t="s">
        <v>243</v>
      </c>
      <c r="E451" s="23"/>
      <c r="F451" s="23">
        <v>450</v>
      </c>
      <c r="G451" s="23">
        <v>10</v>
      </c>
    </row>
    <row r="452" spans="1:7" x14ac:dyDescent="0.25">
      <c r="A452" s="23">
        <v>451</v>
      </c>
      <c r="B452" s="196">
        <v>0.105260192732998</v>
      </c>
      <c r="C452" s="23"/>
      <c r="D452" s="69" t="s">
        <v>243</v>
      </c>
      <c r="E452" s="23"/>
      <c r="F452" s="23">
        <v>451</v>
      </c>
      <c r="G452" s="23">
        <v>9</v>
      </c>
    </row>
    <row r="453" spans="1:7" x14ac:dyDescent="0.25">
      <c r="A453" s="23">
        <v>452</v>
      </c>
      <c r="B453" s="196">
        <v>0.10747791868103899</v>
      </c>
      <c r="C453" s="23"/>
      <c r="D453" s="69" t="s">
        <v>243</v>
      </c>
      <c r="E453" s="23"/>
      <c r="F453" s="23">
        <v>452</v>
      </c>
      <c r="G453" s="23">
        <v>10</v>
      </c>
    </row>
    <row r="454" spans="1:7" x14ac:dyDescent="0.25">
      <c r="A454" s="23">
        <v>453</v>
      </c>
      <c r="B454" s="196">
        <v>0.114408393310788</v>
      </c>
      <c r="C454" s="23"/>
      <c r="D454" s="69" t="s">
        <v>243</v>
      </c>
      <c r="E454" s="23"/>
      <c r="F454" s="23">
        <v>453</v>
      </c>
      <c r="G454" s="23">
        <v>9</v>
      </c>
    </row>
    <row r="455" spans="1:7" x14ac:dyDescent="0.25">
      <c r="A455" s="23">
        <v>454</v>
      </c>
      <c r="B455" s="196">
        <v>0.122724956378207</v>
      </c>
      <c r="C455" s="23"/>
      <c r="D455" s="69" t="s">
        <v>243</v>
      </c>
      <c r="E455" s="23"/>
      <c r="F455" s="23">
        <v>454</v>
      </c>
      <c r="G455" s="23">
        <v>10</v>
      </c>
    </row>
    <row r="456" spans="1:7" x14ac:dyDescent="0.25">
      <c r="A456" s="23">
        <v>455</v>
      </c>
      <c r="B456" s="196">
        <v>0.122724898633279</v>
      </c>
      <c r="C456" s="23"/>
      <c r="D456" s="69" t="s">
        <v>243</v>
      </c>
      <c r="E456" s="23"/>
      <c r="F456" s="23">
        <v>455</v>
      </c>
      <c r="G456" s="23">
        <v>11</v>
      </c>
    </row>
    <row r="457" spans="1:7" x14ac:dyDescent="0.25">
      <c r="A457" s="23">
        <v>456</v>
      </c>
      <c r="B457" s="196">
        <v>6.9305494606694803E-3</v>
      </c>
      <c r="C457" s="23"/>
      <c r="D457" s="69" t="s">
        <v>243</v>
      </c>
      <c r="E457" s="23"/>
      <c r="F457" s="23">
        <v>456</v>
      </c>
      <c r="G457" s="23">
        <v>9</v>
      </c>
    </row>
    <row r="458" spans="1:7" x14ac:dyDescent="0.25">
      <c r="A458" s="23">
        <v>457</v>
      </c>
      <c r="B458" s="196">
        <v>1.3399061716204299E-2</v>
      </c>
      <c r="C458" s="23"/>
      <c r="D458" s="69" t="s">
        <v>243</v>
      </c>
      <c r="E458" s="23"/>
      <c r="F458" s="23">
        <v>457</v>
      </c>
      <c r="G458" s="23">
        <v>10</v>
      </c>
    </row>
    <row r="459" spans="1:7" x14ac:dyDescent="0.25">
      <c r="A459" s="23">
        <v>458</v>
      </c>
      <c r="B459" s="196">
        <v>1.33990611979144E-2</v>
      </c>
      <c r="C459" s="23"/>
      <c r="D459" s="69" t="s">
        <v>243</v>
      </c>
      <c r="E459" s="23"/>
      <c r="F459" s="23">
        <v>458</v>
      </c>
      <c r="G459" s="23">
        <v>9</v>
      </c>
    </row>
    <row r="460" spans="1:7" x14ac:dyDescent="0.25">
      <c r="A460" s="23">
        <v>459</v>
      </c>
      <c r="B460" s="196">
        <v>1.33990606220369E-2</v>
      </c>
      <c r="C460" s="23"/>
      <c r="D460" s="69" t="s">
        <v>243</v>
      </c>
      <c r="E460" s="23"/>
      <c r="F460" s="23">
        <v>459</v>
      </c>
      <c r="G460" s="23">
        <v>10</v>
      </c>
    </row>
    <row r="461" spans="1:7" x14ac:dyDescent="0.25">
      <c r="A461" s="23">
        <v>460</v>
      </c>
      <c r="B461" s="196">
        <v>-0.16625894680462</v>
      </c>
      <c r="C461" s="23"/>
      <c r="D461" s="69" t="s">
        <v>243</v>
      </c>
      <c r="E461" s="23"/>
      <c r="F461" s="23">
        <v>460</v>
      </c>
      <c r="G461" s="23">
        <v>11</v>
      </c>
    </row>
    <row r="462" spans="1:7" x14ac:dyDescent="0.25">
      <c r="A462" s="23">
        <v>461</v>
      </c>
      <c r="B462" s="196">
        <v>0.12337090486969</v>
      </c>
      <c r="C462" s="23"/>
      <c r="D462" s="69" t="s">
        <v>243</v>
      </c>
      <c r="E462" s="23"/>
      <c r="F462" s="23">
        <v>461</v>
      </c>
      <c r="G462" s="23">
        <v>9</v>
      </c>
    </row>
    <row r="463" spans="1:7" x14ac:dyDescent="0.25">
      <c r="A463" s="23">
        <v>462</v>
      </c>
      <c r="B463" s="196">
        <v>0.123370857102496</v>
      </c>
      <c r="C463" s="23"/>
      <c r="D463" s="69" t="s">
        <v>243</v>
      </c>
      <c r="E463" s="23"/>
      <c r="F463" s="23">
        <v>462</v>
      </c>
      <c r="G463" s="23">
        <v>9</v>
      </c>
    </row>
    <row r="464" spans="1:7" x14ac:dyDescent="0.25">
      <c r="A464" s="23">
        <v>463</v>
      </c>
      <c r="B464" s="196">
        <v>0.12706708797778599</v>
      </c>
      <c r="C464" s="23"/>
      <c r="D464" s="69" t="s">
        <v>243</v>
      </c>
      <c r="E464" s="23"/>
      <c r="F464" s="23">
        <v>463</v>
      </c>
      <c r="G464" s="23">
        <v>10</v>
      </c>
    </row>
    <row r="465" spans="1:7" x14ac:dyDescent="0.25">
      <c r="A465" s="23">
        <v>464</v>
      </c>
      <c r="B465" s="196">
        <v>4.2887873356025903E-2</v>
      </c>
      <c r="C465" s="23"/>
      <c r="D465" s="69" t="s">
        <v>243</v>
      </c>
      <c r="E465" s="23"/>
      <c r="F465" s="23">
        <v>464</v>
      </c>
      <c r="G465" s="23">
        <v>19</v>
      </c>
    </row>
    <row r="466" spans="1:7" x14ac:dyDescent="0.25">
      <c r="A466" s="23">
        <v>465</v>
      </c>
      <c r="B466" s="196">
        <v>5.4900803278773697E-2</v>
      </c>
      <c r="C466" s="23"/>
      <c r="D466" s="69" t="s">
        <v>243</v>
      </c>
      <c r="E466" s="23"/>
      <c r="F466" s="23">
        <v>465</v>
      </c>
      <c r="G466" s="23">
        <v>10</v>
      </c>
    </row>
    <row r="467" spans="1:7" x14ac:dyDescent="0.25">
      <c r="A467" s="23">
        <v>466</v>
      </c>
      <c r="B467" s="196">
        <v>5.4900793292842899E-2</v>
      </c>
      <c r="C467" s="23"/>
      <c r="D467" s="69" t="s">
        <v>243</v>
      </c>
      <c r="E467" s="23"/>
      <c r="F467" s="23">
        <v>466</v>
      </c>
      <c r="G467" s="23">
        <v>10</v>
      </c>
    </row>
    <row r="468" spans="1:7" x14ac:dyDescent="0.25">
      <c r="A468" s="23">
        <v>467</v>
      </c>
      <c r="B468" s="196">
        <v>6.1831321565162099E-2</v>
      </c>
      <c r="C468" s="23"/>
      <c r="D468" s="69" t="s">
        <v>243</v>
      </c>
      <c r="E468" s="23"/>
      <c r="F468" s="23">
        <v>467</v>
      </c>
      <c r="G468" s="23">
        <v>9</v>
      </c>
    </row>
    <row r="469" spans="1:7" x14ac:dyDescent="0.25">
      <c r="A469" s="23">
        <v>468</v>
      </c>
      <c r="B469" s="196">
        <v>6.4141487320794402E-2</v>
      </c>
      <c r="C469" s="23"/>
      <c r="D469" s="69" t="s">
        <v>243</v>
      </c>
      <c r="E469" s="23"/>
      <c r="F469" s="23">
        <v>468</v>
      </c>
      <c r="G469" s="23">
        <v>10</v>
      </c>
    </row>
    <row r="470" spans="1:7" x14ac:dyDescent="0.25">
      <c r="A470" s="23">
        <v>469</v>
      </c>
      <c r="B470" s="196">
        <v>6.4141474966471004E-2</v>
      </c>
      <c r="C470" s="23"/>
      <c r="D470" s="69" t="s">
        <v>243</v>
      </c>
      <c r="E470" s="23"/>
      <c r="F470" s="23">
        <v>469</v>
      </c>
      <c r="G470" s="23">
        <v>9</v>
      </c>
    </row>
    <row r="471" spans="1:7" x14ac:dyDescent="0.25">
      <c r="A471" s="23">
        <v>470</v>
      </c>
      <c r="B471" s="196">
        <v>6.4141461239453398E-2</v>
      </c>
      <c r="C471" s="23"/>
      <c r="D471" s="69" t="s">
        <v>243</v>
      </c>
      <c r="E471" s="23"/>
      <c r="F471" s="23">
        <v>470</v>
      </c>
      <c r="G471" s="23">
        <v>10</v>
      </c>
    </row>
    <row r="472" spans="1:7" x14ac:dyDescent="0.25">
      <c r="A472" s="23">
        <v>471</v>
      </c>
      <c r="B472" s="196">
        <v>6.4141446139744193E-2</v>
      </c>
      <c r="C472" s="23"/>
      <c r="D472" s="69" t="s">
        <v>243</v>
      </c>
      <c r="E472" s="23"/>
      <c r="F472" s="23">
        <v>471</v>
      </c>
      <c r="G472" s="23">
        <v>11</v>
      </c>
    </row>
    <row r="473" spans="1:7" x14ac:dyDescent="0.25">
      <c r="A473" s="23">
        <v>472</v>
      </c>
      <c r="B473" s="196">
        <v>3.99230456889553E-2</v>
      </c>
      <c r="C473" s="23"/>
      <c r="D473" s="69" t="s">
        <v>243</v>
      </c>
      <c r="E473" s="23"/>
      <c r="F473" s="23">
        <v>472</v>
      </c>
      <c r="G473" s="23">
        <v>17</v>
      </c>
    </row>
    <row r="474" spans="1:7" x14ac:dyDescent="0.25">
      <c r="A474" s="23">
        <v>473</v>
      </c>
      <c r="B474" s="196">
        <v>4.82397039391292E-2</v>
      </c>
      <c r="C474" s="23"/>
      <c r="D474" s="69" t="s">
        <v>243</v>
      </c>
      <c r="E474" s="23"/>
      <c r="F474" s="23">
        <v>473</v>
      </c>
      <c r="G474" s="23">
        <v>11</v>
      </c>
    </row>
    <row r="475" spans="1:7" x14ac:dyDescent="0.25">
      <c r="A475" s="23">
        <v>474</v>
      </c>
      <c r="B475" s="196">
        <v>5.2952470700458602E-2</v>
      </c>
      <c r="C475" s="23"/>
      <c r="D475" s="69" t="s">
        <v>243</v>
      </c>
      <c r="E475" s="23"/>
      <c r="F475" s="23">
        <v>474</v>
      </c>
      <c r="G475" s="23">
        <v>11</v>
      </c>
    </row>
    <row r="476" spans="1:7" x14ac:dyDescent="0.25">
      <c r="A476" s="23">
        <v>475</v>
      </c>
      <c r="B476" s="196">
        <v>6.3302084525726707E-2</v>
      </c>
      <c r="C476" s="23"/>
      <c r="D476" s="69" t="s">
        <v>243</v>
      </c>
      <c r="E476" s="23"/>
      <c r="F476" s="23">
        <v>475</v>
      </c>
      <c r="G476" s="23">
        <v>9</v>
      </c>
    </row>
    <row r="477" spans="1:7" x14ac:dyDescent="0.25">
      <c r="A477" s="23">
        <v>476</v>
      </c>
      <c r="B477" s="196">
        <v>6.3302071164155302E-2</v>
      </c>
      <c r="C477" s="23"/>
      <c r="D477" s="69" t="s">
        <v>243</v>
      </c>
      <c r="E477" s="23"/>
      <c r="F477" s="23">
        <v>476</v>
      </c>
      <c r="G477" s="23">
        <v>10</v>
      </c>
    </row>
    <row r="478" spans="1:7" x14ac:dyDescent="0.25">
      <c r="A478" s="23">
        <v>477</v>
      </c>
      <c r="B478" s="196">
        <v>6.6628720442184805E-2</v>
      </c>
      <c r="C478" s="23"/>
      <c r="D478" s="69" t="s">
        <v>243</v>
      </c>
      <c r="E478" s="23"/>
      <c r="F478" s="23">
        <v>477</v>
      </c>
      <c r="G478" s="23">
        <v>10</v>
      </c>
    </row>
    <row r="479" spans="1:7" x14ac:dyDescent="0.25">
      <c r="A479" s="23">
        <v>478</v>
      </c>
      <c r="B479" s="196">
        <v>6.6628705601840102E-2</v>
      </c>
      <c r="C479" s="23"/>
      <c r="D479" s="69" t="s">
        <v>243</v>
      </c>
      <c r="E479" s="23"/>
      <c r="F479" s="23">
        <v>478</v>
      </c>
      <c r="G479" s="23">
        <v>10</v>
      </c>
    </row>
    <row r="480" spans="1:7" x14ac:dyDescent="0.25">
      <c r="A480" s="23">
        <v>479</v>
      </c>
      <c r="B480" s="196">
        <v>6.8846464820788406E-2</v>
      </c>
      <c r="C480" s="23"/>
      <c r="D480" s="69" t="s">
        <v>243</v>
      </c>
      <c r="E480" s="23"/>
      <c r="F480" s="23">
        <v>479</v>
      </c>
      <c r="G480" s="23">
        <v>10</v>
      </c>
    </row>
    <row r="481" spans="1:7" x14ac:dyDescent="0.25">
      <c r="A481" s="23">
        <v>480</v>
      </c>
      <c r="B481" s="196">
        <v>-9.3385970253448899E-2</v>
      </c>
      <c r="C481" s="23"/>
      <c r="D481" s="69" t="s">
        <v>243</v>
      </c>
      <c r="E481" s="23"/>
      <c r="F481" s="23">
        <v>480</v>
      </c>
      <c r="G481" s="23">
        <v>20</v>
      </c>
    </row>
    <row r="482" spans="1:7" x14ac:dyDescent="0.25">
      <c r="A482" s="23">
        <v>481</v>
      </c>
      <c r="B482" s="196">
        <v>-9.0336553142662507E-2</v>
      </c>
      <c r="C482" s="23"/>
      <c r="D482" s="69" t="s">
        <v>243</v>
      </c>
      <c r="E482" s="23"/>
      <c r="F482" s="23">
        <v>481</v>
      </c>
      <c r="G482" s="23">
        <v>10</v>
      </c>
    </row>
    <row r="483" spans="1:7" x14ac:dyDescent="0.25">
      <c r="A483" s="23">
        <v>482</v>
      </c>
      <c r="B483" s="196">
        <v>-9.03365809181218E-2</v>
      </c>
      <c r="C483" s="23"/>
      <c r="D483" s="69" t="s">
        <v>243</v>
      </c>
      <c r="E483" s="23"/>
      <c r="F483" s="23">
        <v>482</v>
      </c>
      <c r="G483" s="23">
        <v>10</v>
      </c>
    </row>
    <row r="484" spans="1:7" x14ac:dyDescent="0.25">
      <c r="A484" s="23">
        <v>483</v>
      </c>
      <c r="B484" s="196">
        <v>-5.8412274072517201E-2</v>
      </c>
      <c r="C484" s="23"/>
      <c r="D484" s="69" t="s">
        <v>243</v>
      </c>
      <c r="E484" s="23"/>
      <c r="F484" s="23">
        <v>483</v>
      </c>
      <c r="G484" s="23">
        <v>11</v>
      </c>
    </row>
    <row r="485" spans="1:7" x14ac:dyDescent="0.25">
      <c r="A485" s="23">
        <v>484</v>
      </c>
      <c r="B485" s="196">
        <v>-5.2892474562286601E-2</v>
      </c>
      <c r="C485" s="23"/>
      <c r="D485" s="69" t="s">
        <v>243</v>
      </c>
      <c r="E485" s="23"/>
      <c r="F485" s="23">
        <v>484</v>
      </c>
      <c r="G485" s="23">
        <v>9</v>
      </c>
    </row>
    <row r="486" spans="1:7" x14ac:dyDescent="0.25">
      <c r="A486" s="23">
        <v>485</v>
      </c>
      <c r="B486" s="196">
        <v>-5.2892484744437501E-2</v>
      </c>
      <c r="C486" s="23"/>
      <c r="D486" s="69" t="s">
        <v>243</v>
      </c>
      <c r="E486" s="23"/>
      <c r="F486" s="23">
        <v>485</v>
      </c>
      <c r="G486" s="23">
        <v>11</v>
      </c>
    </row>
    <row r="487" spans="1:7" x14ac:dyDescent="0.25">
      <c r="A487" s="23">
        <v>486</v>
      </c>
      <c r="B487" s="196">
        <v>-5.2892500480500398E-2</v>
      </c>
      <c r="C487" s="23"/>
      <c r="D487" s="69" t="s">
        <v>243</v>
      </c>
      <c r="E487" s="23"/>
      <c r="F487" s="23">
        <v>486</v>
      </c>
      <c r="G487" s="23">
        <v>17</v>
      </c>
    </row>
    <row r="488" spans="1:7" x14ac:dyDescent="0.25">
      <c r="A488" s="23">
        <v>487</v>
      </c>
      <c r="B488" s="196">
        <v>6.1202449965214401E-2</v>
      </c>
      <c r="C488" s="23"/>
      <c r="D488" s="69" t="s">
        <v>243</v>
      </c>
      <c r="E488" s="23"/>
      <c r="F488" s="23">
        <v>487</v>
      </c>
      <c r="G488" s="23">
        <v>14</v>
      </c>
    </row>
    <row r="489" spans="1:7" x14ac:dyDescent="0.25">
      <c r="A489" s="23">
        <v>488</v>
      </c>
      <c r="B489" s="196">
        <v>7.1367266418532305E-2</v>
      </c>
      <c r="C489" s="23"/>
      <c r="D489" s="69" t="s">
        <v>243</v>
      </c>
      <c r="E489" s="23"/>
      <c r="F489" s="23">
        <v>488</v>
      </c>
      <c r="G489" s="23">
        <v>13</v>
      </c>
    </row>
    <row r="490" spans="1:7" x14ac:dyDescent="0.25">
      <c r="A490" s="23">
        <v>489</v>
      </c>
      <c r="B490" s="196">
        <v>7.9683930719853802E-2</v>
      </c>
      <c r="C490" s="23"/>
      <c r="D490" s="69" t="s">
        <v>243</v>
      </c>
      <c r="E490" s="23"/>
      <c r="F490" s="23">
        <v>489</v>
      </c>
      <c r="G490" s="23">
        <v>9</v>
      </c>
    </row>
    <row r="491" spans="1:7" x14ac:dyDescent="0.25">
      <c r="A491" s="23">
        <v>490</v>
      </c>
      <c r="B491" s="196">
        <v>7.9683909283411999E-2</v>
      </c>
      <c r="C491" s="23"/>
      <c r="D491" s="69" t="s">
        <v>243</v>
      </c>
      <c r="E491" s="23"/>
      <c r="F491" s="23">
        <v>490</v>
      </c>
      <c r="G491" s="23">
        <v>10</v>
      </c>
    </row>
    <row r="492" spans="1:7" x14ac:dyDescent="0.25">
      <c r="A492" s="23">
        <v>491</v>
      </c>
      <c r="B492" s="196">
        <v>7.9683883559704599E-2</v>
      </c>
      <c r="C492" s="23"/>
      <c r="D492" s="69" t="s">
        <v>243</v>
      </c>
      <c r="E492" s="23"/>
      <c r="F492" s="23">
        <v>491</v>
      </c>
      <c r="G492" s="23">
        <v>12</v>
      </c>
    </row>
    <row r="493" spans="1:7" x14ac:dyDescent="0.25">
      <c r="A493" s="23">
        <v>492</v>
      </c>
      <c r="B493" s="196">
        <v>7.9683864266940393E-2</v>
      </c>
      <c r="C493" s="23"/>
      <c r="D493" s="69" t="s">
        <v>243</v>
      </c>
      <c r="E493" s="23"/>
      <c r="F493" s="23">
        <v>492</v>
      </c>
      <c r="G493" s="23">
        <v>9</v>
      </c>
    </row>
    <row r="494" spans="1:7" x14ac:dyDescent="0.25">
      <c r="A494" s="23">
        <v>493</v>
      </c>
      <c r="B494" s="196">
        <v>9.0310698557198005E-2</v>
      </c>
      <c r="C494" s="23"/>
      <c r="D494" s="69" t="s">
        <v>243</v>
      </c>
      <c r="E494" s="23"/>
      <c r="F494" s="23">
        <v>493</v>
      </c>
      <c r="G494" s="23">
        <v>10</v>
      </c>
    </row>
    <row r="495" spans="1:7" x14ac:dyDescent="0.25">
      <c r="A495" s="23">
        <v>494</v>
      </c>
      <c r="B495" s="196">
        <v>9.8165300321598301E-2</v>
      </c>
      <c r="C495" s="23"/>
      <c r="D495" s="69" t="s">
        <v>243</v>
      </c>
      <c r="E495" s="23"/>
      <c r="F495" s="23">
        <v>494</v>
      </c>
      <c r="G495" s="23">
        <v>10</v>
      </c>
    </row>
    <row r="496" spans="1:7" x14ac:dyDescent="0.25">
      <c r="A496" s="23">
        <v>495</v>
      </c>
      <c r="B496" s="196">
        <v>8.8386823149261898E-2</v>
      </c>
      <c r="C496" s="23"/>
      <c r="D496" s="69" t="s">
        <v>243</v>
      </c>
      <c r="E496" s="23"/>
      <c r="F496" s="23">
        <v>495</v>
      </c>
      <c r="G496" s="23">
        <v>20</v>
      </c>
    </row>
    <row r="497" spans="1:7" x14ac:dyDescent="0.25">
      <c r="A497" s="23">
        <v>496</v>
      </c>
      <c r="B497" s="196">
        <v>8.8386801911200394E-2</v>
      </c>
      <c r="C497" s="23"/>
      <c r="D497" s="69" t="s">
        <v>243</v>
      </c>
      <c r="E497" s="23"/>
      <c r="F497" s="23">
        <v>496</v>
      </c>
      <c r="G497" s="23">
        <v>8</v>
      </c>
    </row>
    <row r="498" spans="1:7" x14ac:dyDescent="0.25">
      <c r="A498" s="23">
        <v>497</v>
      </c>
      <c r="B498" s="196">
        <v>9.1159008033502298E-2</v>
      </c>
      <c r="C498" s="23"/>
      <c r="D498" s="69" t="s">
        <v>243</v>
      </c>
      <c r="E498" s="23"/>
      <c r="F498" s="23">
        <v>497</v>
      </c>
      <c r="G498" s="23">
        <v>14</v>
      </c>
    </row>
    <row r="499" spans="1:7" x14ac:dyDescent="0.25">
      <c r="A499" s="23">
        <v>498</v>
      </c>
      <c r="B499" s="196">
        <v>0.10733041066115601</v>
      </c>
      <c r="C499" s="23"/>
      <c r="D499" s="69" t="s">
        <v>243</v>
      </c>
      <c r="E499" s="23"/>
      <c r="F499" s="23">
        <v>498</v>
      </c>
      <c r="G499" s="23">
        <v>6</v>
      </c>
    </row>
    <row r="500" spans="1:7" x14ac:dyDescent="0.25">
      <c r="A500" s="23">
        <v>499</v>
      </c>
      <c r="B500" s="196">
        <v>0.115185032779748</v>
      </c>
      <c r="C500" s="23"/>
      <c r="D500" s="69" t="s">
        <v>243</v>
      </c>
      <c r="E500" s="23"/>
      <c r="F500" s="23">
        <v>499</v>
      </c>
      <c r="G500" s="23">
        <v>15</v>
      </c>
    </row>
    <row r="501" spans="1:7" x14ac:dyDescent="0.25">
      <c r="A501" s="23">
        <v>500</v>
      </c>
      <c r="B501" s="196">
        <v>0.115184954597606</v>
      </c>
      <c r="C501" s="23"/>
      <c r="D501" s="69" t="s">
        <v>243</v>
      </c>
      <c r="E501" s="23"/>
      <c r="F501" s="23">
        <v>500</v>
      </c>
      <c r="G501" s="23">
        <v>17</v>
      </c>
    </row>
    <row r="502" spans="1:7" x14ac:dyDescent="0.25">
      <c r="A502" s="23">
        <v>501</v>
      </c>
      <c r="B502" s="196">
        <v>0.115184940800774</v>
      </c>
      <c r="C502" s="23"/>
      <c r="D502" s="69" t="s">
        <v>243</v>
      </c>
      <c r="E502" s="23"/>
      <c r="F502" s="23">
        <v>501</v>
      </c>
      <c r="G502" s="23">
        <v>3</v>
      </c>
    </row>
    <row r="503" spans="1:7" x14ac:dyDescent="0.25">
      <c r="A503" s="23">
        <v>502</v>
      </c>
      <c r="B503" s="196">
        <v>0.12350157582683099</v>
      </c>
      <c r="C503" s="23"/>
      <c r="D503" s="69" t="s">
        <v>243</v>
      </c>
      <c r="E503" s="23"/>
      <c r="F503" s="23">
        <v>502</v>
      </c>
      <c r="G503" s="23">
        <v>16</v>
      </c>
    </row>
    <row r="504" spans="1:7" x14ac:dyDescent="0.25">
      <c r="A504" s="23">
        <v>503</v>
      </c>
      <c r="B504" s="196">
        <v>0.12350153327275699</v>
      </c>
      <c r="C504" s="23"/>
      <c r="D504" s="69" t="s">
        <v>243</v>
      </c>
      <c r="E504" s="23"/>
      <c r="F504" s="23">
        <v>503</v>
      </c>
      <c r="G504" s="23">
        <v>8</v>
      </c>
    </row>
    <row r="505" spans="1:7" x14ac:dyDescent="0.25">
      <c r="A505" s="23">
        <v>504</v>
      </c>
      <c r="B505" s="196">
        <v>0.123501496037978</v>
      </c>
      <c r="C505" s="23"/>
      <c r="D505" s="69" t="s">
        <v>243</v>
      </c>
      <c r="E505" s="23"/>
      <c r="F505" s="23">
        <v>504</v>
      </c>
      <c r="G505" s="23">
        <v>7</v>
      </c>
    </row>
    <row r="506" spans="1:7" x14ac:dyDescent="0.25">
      <c r="A506" s="23">
        <v>505</v>
      </c>
      <c r="B506" s="196">
        <v>0.123501469441728</v>
      </c>
      <c r="C506" s="23"/>
      <c r="D506" s="69" t="s">
        <v>243</v>
      </c>
      <c r="E506" s="23"/>
      <c r="F506" s="23">
        <v>505</v>
      </c>
      <c r="G506" s="23">
        <v>5</v>
      </c>
    </row>
    <row r="507" spans="1:7" x14ac:dyDescent="0.25">
      <c r="A507" s="23">
        <v>506</v>
      </c>
      <c r="B507" s="196">
        <v>0.123501453483987</v>
      </c>
      <c r="C507" s="23"/>
      <c r="D507" s="69" t="s">
        <v>243</v>
      </c>
      <c r="E507" s="23"/>
      <c r="F507" s="23">
        <v>506</v>
      </c>
      <c r="G507" s="23">
        <v>3</v>
      </c>
    </row>
    <row r="508" spans="1:7" x14ac:dyDescent="0.25">
      <c r="A508" s="23">
        <v>507</v>
      </c>
      <c r="B508" s="196">
        <v>0.12350141624928</v>
      </c>
      <c r="C508" s="23"/>
      <c r="D508" s="69" t="s">
        <v>243</v>
      </c>
      <c r="E508" s="23"/>
      <c r="F508" s="23">
        <v>507</v>
      </c>
      <c r="G508" s="23">
        <v>7</v>
      </c>
    </row>
    <row r="509" spans="1:7" x14ac:dyDescent="0.25">
      <c r="A509" s="23">
        <v>508</v>
      </c>
      <c r="B509" s="196">
        <v>0.123501368376135</v>
      </c>
      <c r="C509" s="23"/>
      <c r="D509" s="69" t="s">
        <v>243</v>
      </c>
      <c r="E509" s="23"/>
      <c r="F509" s="23">
        <v>508</v>
      </c>
      <c r="G509" s="23">
        <v>9</v>
      </c>
    </row>
    <row r="510" spans="1:7" x14ac:dyDescent="0.25">
      <c r="A510" s="23">
        <v>509</v>
      </c>
      <c r="B510" s="196">
        <v>3.9350745104994901E-2</v>
      </c>
      <c r="C510" s="23"/>
      <c r="D510" s="69" t="s">
        <v>243</v>
      </c>
      <c r="E510" s="23"/>
      <c r="F510" s="23">
        <v>509</v>
      </c>
      <c r="G510" s="23">
        <v>12</v>
      </c>
    </row>
    <row r="511" spans="1:7" x14ac:dyDescent="0.25">
      <c r="A511" s="23">
        <v>510</v>
      </c>
      <c r="B511" s="196">
        <v>3.9350741049718203E-2</v>
      </c>
      <c r="C511" s="23"/>
      <c r="D511" s="69" t="s">
        <v>243</v>
      </c>
      <c r="E511" s="23"/>
      <c r="F511" s="23">
        <v>510</v>
      </c>
      <c r="G511" s="23">
        <v>8</v>
      </c>
    </row>
    <row r="512" spans="1:7" x14ac:dyDescent="0.25">
      <c r="A512" s="23">
        <v>511</v>
      </c>
      <c r="B512" s="196">
        <v>8.0250279567327498E-2</v>
      </c>
      <c r="C512" s="23"/>
      <c r="D512" s="69" t="s">
        <v>243</v>
      </c>
      <c r="E512" s="23"/>
      <c r="F512" s="23">
        <v>511</v>
      </c>
      <c r="G512" s="23">
        <v>7</v>
      </c>
    </row>
    <row r="513" spans="1:7" x14ac:dyDescent="0.25">
      <c r="A513" s="23">
        <v>512</v>
      </c>
      <c r="B513" s="196">
        <v>8.9029032728796295E-2</v>
      </c>
      <c r="C513" s="23"/>
      <c r="D513" s="69" t="s">
        <v>243</v>
      </c>
      <c r="E513" s="23"/>
      <c r="F513" s="23">
        <v>512</v>
      </c>
      <c r="G513" s="23">
        <v>7</v>
      </c>
    </row>
    <row r="514" spans="1:7" x14ac:dyDescent="0.25">
      <c r="A514" s="23">
        <v>513</v>
      </c>
      <c r="B514" s="196">
        <v>8.9029013865426804E-2</v>
      </c>
      <c r="C514" s="23"/>
      <c r="D514" s="69" t="s">
        <v>243</v>
      </c>
      <c r="E514" s="23"/>
      <c r="F514" s="23">
        <v>513</v>
      </c>
      <c r="G514" s="23">
        <v>7</v>
      </c>
    </row>
    <row r="515" spans="1:7" x14ac:dyDescent="0.25">
      <c r="A515" s="23">
        <v>514</v>
      </c>
      <c r="B515" s="196">
        <v>0.10903841223989399</v>
      </c>
      <c r="C515" s="23"/>
      <c r="D515" s="69" t="s">
        <v>243</v>
      </c>
      <c r="E515" s="23"/>
      <c r="F515" s="23">
        <v>514</v>
      </c>
      <c r="G515" s="23">
        <v>8</v>
      </c>
    </row>
    <row r="516" spans="1:7" x14ac:dyDescent="0.25">
      <c r="A516" s="23">
        <v>515</v>
      </c>
      <c r="B516" s="196">
        <v>0.119203244456083</v>
      </c>
      <c r="C516" s="23"/>
      <c r="D516" s="69" t="s">
        <v>243</v>
      </c>
      <c r="E516" s="23"/>
      <c r="F516" s="23">
        <v>515</v>
      </c>
      <c r="G516" s="23">
        <v>11</v>
      </c>
    </row>
    <row r="517" spans="1:7" x14ac:dyDescent="0.25">
      <c r="A517" s="23">
        <v>516</v>
      </c>
      <c r="B517" s="196">
        <v>0.125413013795005</v>
      </c>
      <c r="C517" s="23"/>
      <c r="D517" s="69" t="s">
        <v>243</v>
      </c>
      <c r="E517" s="23"/>
      <c r="F517" s="23">
        <v>516</v>
      </c>
      <c r="G517" s="23">
        <v>9</v>
      </c>
    </row>
    <row r="518" spans="1:7" x14ac:dyDescent="0.25">
      <c r="A518" s="23">
        <v>517</v>
      </c>
      <c r="B518" s="196">
        <v>0.13990250924254199</v>
      </c>
      <c r="C518" s="23"/>
      <c r="D518" s="69" t="s">
        <v>243</v>
      </c>
      <c r="E518" s="23"/>
      <c r="F518" s="23">
        <v>517</v>
      </c>
      <c r="G518" s="23">
        <v>11</v>
      </c>
    </row>
    <row r="519" spans="1:7" x14ac:dyDescent="0.25">
      <c r="A519" s="23">
        <v>518</v>
      </c>
      <c r="B519" s="196">
        <v>0.139902440168201</v>
      </c>
      <c r="C519" s="23"/>
      <c r="D519" s="69" t="s">
        <v>243</v>
      </c>
      <c r="E519" s="23"/>
      <c r="F519" s="23">
        <v>518</v>
      </c>
      <c r="G519" s="23">
        <v>10</v>
      </c>
    </row>
    <row r="520" spans="1:7" x14ac:dyDescent="0.25">
      <c r="A520" s="23">
        <v>519</v>
      </c>
      <c r="B520" s="196">
        <v>0.13990239181622299</v>
      </c>
      <c r="C520" s="23"/>
      <c r="D520" s="69" t="s">
        <v>243</v>
      </c>
      <c r="E520" s="23"/>
      <c r="F520" s="23">
        <v>519</v>
      </c>
      <c r="G520" s="23">
        <v>7</v>
      </c>
    </row>
    <row r="521" spans="1:7" x14ac:dyDescent="0.25">
      <c r="A521" s="23">
        <v>520</v>
      </c>
      <c r="B521" s="196">
        <v>0.171826713013909</v>
      </c>
      <c r="C521" s="23"/>
      <c r="D521" s="69" t="s">
        <v>243</v>
      </c>
      <c r="E521" s="23"/>
      <c r="F521" s="23">
        <v>520</v>
      </c>
      <c r="G521" s="23">
        <v>12</v>
      </c>
    </row>
    <row r="522" spans="1:7" x14ac:dyDescent="0.25">
      <c r="A522" s="23">
        <v>521</v>
      </c>
      <c r="B522" s="196">
        <v>0.17182663840074699</v>
      </c>
      <c r="C522" s="23"/>
      <c r="D522" s="69" t="s">
        <v>243</v>
      </c>
      <c r="E522" s="23"/>
      <c r="F522" s="23">
        <v>521</v>
      </c>
      <c r="G522" s="23">
        <v>7</v>
      </c>
    </row>
    <row r="523" spans="1:7" x14ac:dyDescent="0.25">
      <c r="A523" s="23">
        <v>522</v>
      </c>
      <c r="B523" s="196">
        <v>0.17182651049269701</v>
      </c>
      <c r="C523" s="23"/>
      <c r="D523" s="69" t="s">
        <v>243</v>
      </c>
      <c r="E523" s="23"/>
      <c r="F523" s="23">
        <v>522</v>
      </c>
      <c r="G523" s="23">
        <v>12</v>
      </c>
    </row>
    <row r="524" spans="1:7" x14ac:dyDescent="0.25">
      <c r="A524" s="23">
        <v>523</v>
      </c>
      <c r="B524" s="196">
        <v>-0.14380443079629801</v>
      </c>
      <c r="C524" s="23"/>
      <c r="D524" s="69" t="s">
        <v>243</v>
      </c>
      <c r="E524" s="23"/>
      <c r="F524" s="23">
        <v>523</v>
      </c>
      <c r="G524" s="23">
        <v>23</v>
      </c>
    </row>
    <row r="525" spans="1:7" x14ac:dyDescent="0.25">
      <c r="A525" s="23">
        <v>524</v>
      </c>
      <c r="B525" s="196">
        <v>-0.1382600135615</v>
      </c>
      <c r="C525" s="23"/>
      <c r="D525" s="69" t="s">
        <v>243</v>
      </c>
      <c r="E525" s="23"/>
      <c r="F525" s="23">
        <v>524</v>
      </c>
      <c r="G525" s="23">
        <v>8</v>
      </c>
    </row>
    <row r="526" spans="1:7" x14ac:dyDescent="0.25">
      <c r="A526" s="23">
        <v>525</v>
      </c>
      <c r="B526" s="196">
        <v>-0.13826007420332501</v>
      </c>
      <c r="C526" s="23"/>
      <c r="D526" s="69" t="s">
        <v>243</v>
      </c>
      <c r="E526" s="23"/>
      <c r="F526" s="23">
        <v>525</v>
      </c>
      <c r="G526" s="23">
        <v>9</v>
      </c>
    </row>
    <row r="527" spans="1:7" x14ac:dyDescent="0.25">
      <c r="A527" s="23">
        <v>526</v>
      </c>
      <c r="B527" s="196">
        <v>-0.13086749993969601</v>
      </c>
      <c r="C527" s="23"/>
      <c r="D527" s="69" t="s">
        <v>243</v>
      </c>
      <c r="E527" s="23"/>
      <c r="F527" s="23">
        <v>526</v>
      </c>
      <c r="G527" s="23">
        <v>10</v>
      </c>
    </row>
    <row r="528" spans="1:7" x14ac:dyDescent="0.25">
      <c r="A528" s="23">
        <v>527</v>
      </c>
      <c r="B528" s="196">
        <v>-0.123012864583555</v>
      </c>
      <c r="C528" s="23"/>
      <c r="D528" s="69" t="s">
        <v>243</v>
      </c>
      <c r="E528" s="23"/>
      <c r="F528" s="23">
        <v>527</v>
      </c>
      <c r="G528" s="23">
        <v>8</v>
      </c>
    </row>
    <row r="529" spans="1:7" x14ac:dyDescent="0.25">
      <c r="A529" s="23">
        <v>528</v>
      </c>
      <c r="B529" s="196">
        <v>1.01648972306636E-2</v>
      </c>
      <c r="C529" s="23"/>
      <c r="D529" s="69" t="s">
        <v>243</v>
      </c>
      <c r="E529" s="23"/>
      <c r="F529" s="23">
        <v>528</v>
      </c>
      <c r="G529" s="23">
        <v>8</v>
      </c>
    </row>
    <row r="530" spans="1:7" x14ac:dyDescent="0.25">
      <c r="A530" s="23">
        <v>529</v>
      </c>
      <c r="B530" s="196">
        <v>1.8943671187591101E-2</v>
      </c>
      <c r="C530" s="23"/>
      <c r="D530" s="69" t="s">
        <v>243</v>
      </c>
      <c r="E530" s="23"/>
      <c r="F530" s="23">
        <v>529</v>
      </c>
      <c r="G530" s="23">
        <v>8</v>
      </c>
    </row>
    <row r="531" spans="1:7" x14ac:dyDescent="0.25">
      <c r="A531" s="23">
        <v>530</v>
      </c>
      <c r="B531" s="196">
        <v>2.9830580436481999E-2</v>
      </c>
      <c r="C531" s="23"/>
      <c r="D531" s="69" t="s">
        <v>243</v>
      </c>
      <c r="E531" s="23"/>
      <c r="F531" s="23">
        <v>530</v>
      </c>
      <c r="G531" s="23">
        <v>11</v>
      </c>
    </row>
    <row r="532" spans="1:7" x14ac:dyDescent="0.25">
      <c r="A532" s="23">
        <v>531</v>
      </c>
      <c r="B532" s="196">
        <v>2.9830577834115999E-2</v>
      </c>
      <c r="C532" s="23"/>
      <c r="D532" s="69" t="s">
        <v>243</v>
      </c>
      <c r="E532" s="23"/>
      <c r="F532" s="23">
        <v>531</v>
      </c>
      <c r="G532" s="23">
        <v>9</v>
      </c>
    </row>
    <row r="533" spans="1:7" x14ac:dyDescent="0.25">
      <c r="A533" s="23">
        <v>532</v>
      </c>
      <c r="B533" s="196">
        <v>-4.93207219084578E-2</v>
      </c>
      <c r="C533" s="23"/>
      <c r="D533" s="69" t="s">
        <v>243</v>
      </c>
      <c r="E533" s="23"/>
      <c r="F533" s="23">
        <v>532</v>
      </c>
      <c r="G533" s="23">
        <v>8</v>
      </c>
    </row>
    <row r="534" spans="1:7" x14ac:dyDescent="0.25">
      <c r="A534" s="23">
        <v>533</v>
      </c>
      <c r="B534" s="196">
        <v>-4.93207154883505E-2</v>
      </c>
      <c r="C534" s="23"/>
      <c r="D534" s="69" t="s">
        <v>243</v>
      </c>
      <c r="E534" s="23"/>
      <c r="F534" s="23">
        <v>533</v>
      </c>
      <c r="G534" s="23">
        <v>11</v>
      </c>
    </row>
    <row r="535" spans="1:7" x14ac:dyDescent="0.25">
      <c r="A535" s="23">
        <v>534</v>
      </c>
      <c r="B535" s="196">
        <v>-4.6548483638314202E-2</v>
      </c>
      <c r="C535" s="23"/>
      <c r="D535" s="69" t="s">
        <v>243</v>
      </c>
      <c r="E535" s="23"/>
      <c r="F535" s="23">
        <v>534</v>
      </c>
      <c r="G535" s="23">
        <v>8</v>
      </c>
    </row>
    <row r="536" spans="1:7" x14ac:dyDescent="0.25">
      <c r="A536" s="23">
        <v>535</v>
      </c>
      <c r="B536" s="196">
        <v>-4.6548490058093299E-2</v>
      </c>
      <c r="C536" s="23"/>
      <c r="D536" s="69" t="s">
        <v>243</v>
      </c>
      <c r="E536" s="23"/>
      <c r="F536" s="23">
        <v>535</v>
      </c>
      <c r="G536" s="23">
        <v>9</v>
      </c>
    </row>
    <row r="537" spans="1:7" x14ac:dyDescent="0.25">
      <c r="A537" s="23">
        <v>536</v>
      </c>
      <c r="B537" s="196">
        <v>-0.10798086021651999</v>
      </c>
      <c r="C537" s="23"/>
      <c r="D537" s="69" t="s">
        <v>243</v>
      </c>
      <c r="E537" s="23"/>
      <c r="F537" s="23">
        <v>536</v>
      </c>
      <c r="G537" s="23">
        <v>7</v>
      </c>
    </row>
    <row r="538" spans="1:7" x14ac:dyDescent="0.25">
      <c r="A538" s="23">
        <v>537</v>
      </c>
      <c r="B538" s="196">
        <v>-0.100126183420161</v>
      </c>
      <c r="C538" s="23"/>
      <c r="D538" s="69" t="s">
        <v>243</v>
      </c>
      <c r="E538" s="23"/>
      <c r="F538" s="23">
        <v>537</v>
      </c>
      <c r="G538" s="23">
        <v>7</v>
      </c>
    </row>
    <row r="539" spans="1:7" x14ac:dyDescent="0.25">
      <c r="A539" s="23">
        <v>538</v>
      </c>
      <c r="B539" s="196">
        <v>-9.4119667192459497E-2</v>
      </c>
      <c r="C539" s="23"/>
      <c r="D539" s="69" t="s">
        <v>243</v>
      </c>
      <c r="E539" s="23"/>
      <c r="F539" s="23">
        <v>538</v>
      </c>
      <c r="G539" s="23">
        <v>7</v>
      </c>
    </row>
    <row r="540" spans="1:7" x14ac:dyDescent="0.25">
      <c r="A540" s="23">
        <v>539</v>
      </c>
      <c r="B540" s="196">
        <v>-7.6100062669245905E-2</v>
      </c>
      <c r="C540" s="23"/>
      <c r="D540" s="69" t="s">
        <v>243</v>
      </c>
      <c r="E540" s="23"/>
      <c r="F540" s="23">
        <v>539</v>
      </c>
      <c r="G540" s="23">
        <v>6</v>
      </c>
    </row>
    <row r="541" spans="1:7" x14ac:dyDescent="0.25">
      <c r="A541" s="23">
        <v>540</v>
      </c>
      <c r="B541" s="196">
        <v>-7.1479661258274305E-2</v>
      </c>
      <c r="C541" s="23"/>
      <c r="D541" s="69" t="s">
        <v>243</v>
      </c>
      <c r="E541" s="23"/>
      <c r="F541" s="23">
        <v>540</v>
      </c>
      <c r="G541" s="23">
        <v>8</v>
      </c>
    </row>
    <row r="542" spans="1:7" x14ac:dyDescent="0.25">
      <c r="A542" s="23">
        <v>541</v>
      </c>
      <c r="B542" s="196">
        <v>-7.1479678402310301E-2</v>
      </c>
      <c r="C542" s="23"/>
      <c r="D542" s="69" t="s">
        <v>243</v>
      </c>
      <c r="E542" s="23"/>
      <c r="F542" s="23">
        <v>541</v>
      </c>
      <c r="G542" s="23">
        <v>10</v>
      </c>
    </row>
    <row r="543" spans="1:7" x14ac:dyDescent="0.25">
      <c r="A543" s="23">
        <v>542</v>
      </c>
      <c r="B543" s="196">
        <v>-7.4765960213029697E-2</v>
      </c>
      <c r="C543" s="23"/>
      <c r="D543" s="69" t="s">
        <v>243</v>
      </c>
      <c r="E543" s="23"/>
      <c r="F543" s="23">
        <v>542</v>
      </c>
      <c r="G543" s="23">
        <v>4</v>
      </c>
    </row>
    <row r="544" spans="1:7" x14ac:dyDescent="0.25">
      <c r="A544" s="23">
        <v>543</v>
      </c>
      <c r="B544" s="196">
        <v>-0.14624567652696699</v>
      </c>
      <c r="C544" s="23"/>
      <c r="D544" s="69" t="s">
        <v>243</v>
      </c>
      <c r="E544" s="23"/>
      <c r="F544" s="23">
        <v>543</v>
      </c>
      <c r="G544" s="23">
        <v>5</v>
      </c>
    </row>
    <row r="545" spans="1:7" x14ac:dyDescent="0.25">
      <c r="A545" s="23">
        <v>544</v>
      </c>
      <c r="B545" s="196">
        <v>-0.14624574476797</v>
      </c>
      <c r="C545" s="23"/>
      <c r="D545" s="69" t="s">
        <v>243</v>
      </c>
      <c r="E545" s="23"/>
      <c r="F545" s="23">
        <v>544</v>
      </c>
      <c r="G545" s="23">
        <v>9</v>
      </c>
    </row>
    <row r="546" spans="1:7" x14ac:dyDescent="0.25">
      <c r="A546" s="23">
        <v>545</v>
      </c>
      <c r="B546" s="196">
        <v>-0.146245820591418</v>
      </c>
      <c r="C546" s="23"/>
      <c r="D546" s="69" t="s">
        <v>243</v>
      </c>
      <c r="E546" s="23"/>
      <c r="F546" s="23">
        <v>545</v>
      </c>
      <c r="G546" s="23">
        <v>10</v>
      </c>
    </row>
    <row r="547" spans="1:7" x14ac:dyDescent="0.25">
      <c r="A547" s="23">
        <v>546</v>
      </c>
      <c r="B547" s="196">
        <v>-0.14624588883262299</v>
      </c>
      <c r="C547" s="23"/>
      <c r="D547" s="69" t="s">
        <v>243</v>
      </c>
      <c r="E547" s="23"/>
      <c r="F547" s="23">
        <v>546</v>
      </c>
      <c r="G547" s="23">
        <v>9</v>
      </c>
    </row>
    <row r="548" spans="1:7" x14ac:dyDescent="0.25">
      <c r="A548" s="23">
        <v>547</v>
      </c>
      <c r="B548" s="196">
        <v>-0.32737255342507898</v>
      </c>
      <c r="C548" s="23"/>
      <c r="D548" s="69" t="s">
        <v>243</v>
      </c>
      <c r="E548" s="23"/>
      <c r="F548" s="23">
        <v>547</v>
      </c>
      <c r="G548" s="23">
        <v>37</v>
      </c>
    </row>
    <row r="549" spans="1:7" x14ac:dyDescent="0.25">
      <c r="A549" s="23">
        <v>548</v>
      </c>
      <c r="B549" s="196">
        <v>-0.32737289684618898</v>
      </c>
      <c r="C549" s="23"/>
      <c r="D549" s="69" t="s">
        <v>243</v>
      </c>
      <c r="E549" s="23"/>
      <c r="F549" s="23">
        <v>548</v>
      </c>
      <c r="G549" s="23">
        <v>8</v>
      </c>
    </row>
    <row r="550" spans="1:7" x14ac:dyDescent="0.25">
      <c r="A550" s="23">
        <v>549</v>
      </c>
      <c r="B550" s="196">
        <v>-0.31141217173665497</v>
      </c>
      <c r="C550" s="23"/>
      <c r="D550" s="69" t="s">
        <v>243</v>
      </c>
      <c r="E550" s="23"/>
      <c r="F550" s="23">
        <v>549</v>
      </c>
      <c r="G550" s="23">
        <v>31</v>
      </c>
    </row>
    <row r="551" spans="1:7" x14ac:dyDescent="0.25">
      <c r="A551" s="23">
        <v>550</v>
      </c>
      <c r="B551" s="196">
        <v>-0.311412556244404</v>
      </c>
      <c r="C551" s="23"/>
      <c r="D551" s="69" t="s">
        <v>243</v>
      </c>
      <c r="E551" s="23"/>
      <c r="F551" s="23">
        <v>550</v>
      </c>
      <c r="G551" s="23">
        <v>10</v>
      </c>
    </row>
    <row r="552" spans="1:7" x14ac:dyDescent="0.25">
      <c r="A552" s="23">
        <v>551</v>
      </c>
      <c r="B552" s="196">
        <v>-0.31141309455764099</v>
      </c>
      <c r="C552" s="23"/>
      <c r="D552" s="69" t="s">
        <v>243</v>
      </c>
      <c r="E552" s="23"/>
      <c r="F552" s="23">
        <v>551</v>
      </c>
      <c r="G552" s="23">
        <v>14</v>
      </c>
    </row>
    <row r="553" spans="1:7" x14ac:dyDescent="0.25">
      <c r="A553" s="23">
        <v>552</v>
      </c>
      <c r="B553" s="196">
        <v>-0.305406880044712</v>
      </c>
      <c r="C553" s="23"/>
      <c r="D553" s="69" t="s">
        <v>243</v>
      </c>
      <c r="E553" s="23"/>
      <c r="F553" s="23">
        <v>552</v>
      </c>
      <c r="G553" s="23">
        <v>6</v>
      </c>
    </row>
    <row r="554" spans="1:7" x14ac:dyDescent="0.25">
      <c r="A554" s="23">
        <v>553</v>
      </c>
      <c r="B554" s="196">
        <v>-0.28969933736111603</v>
      </c>
      <c r="C554" s="23"/>
      <c r="D554" s="69" t="s">
        <v>243</v>
      </c>
      <c r="E554" s="23"/>
      <c r="F554" s="23">
        <v>553</v>
      </c>
      <c r="G554" s="23">
        <v>49</v>
      </c>
    </row>
    <row r="555" spans="1:7" x14ac:dyDescent="0.25">
      <c r="A555" s="23">
        <v>554</v>
      </c>
      <c r="B555" s="196">
        <v>-2.9681785109329901E-2</v>
      </c>
      <c r="C555" s="23"/>
      <c r="D555" s="69" t="s">
        <v>243</v>
      </c>
      <c r="E555" s="23"/>
      <c r="F555" s="23">
        <v>554</v>
      </c>
      <c r="G555" s="23">
        <v>20</v>
      </c>
    </row>
    <row r="556" spans="1:7" x14ac:dyDescent="0.25">
      <c r="A556" s="23">
        <v>555</v>
      </c>
      <c r="B556" s="196">
        <v>-2.96817868266002E-2</v>
      </c>
      <c r="C556" s="23"/>
      <c r="D556" s="69" t="s">
        <v>243</v>
      </c>
      <c r="E556" s="23"/>
      <c r="F556" s="23">
        <v>555</v>
      </c>
      <c r="G556" s="23">
        <v>6</v>
      </c>
    </row>
    <row r="557" spans="1:7" x14ac:dyDescent="0.25">
      <c r="A557" s="23">
        <v>556</v>
      </c>
      <c r="B557" s="196">
        <v>-9.3662760549110703E-3</v>
      </c>
      <c r="C557" s="23"/>
      <c r="D557" s="69" t="s">
        <v>243</v>
      </c>
      <c r="E557" s="23"/>
      <c r="F557" s="23">
        <v>556</v>
      </c>
      <c r="G557" s="23">
        <v>8</v>
      </c>
    </row>
    <row r="558" spans="1:7" x14ac:dyDescent="0.25">
      <c r="A558" s="23">
        <v>557</v>
      </c>
      <c r="B558" s="196">
        <v>-5.2079323546595996E-3</v>
      </c>
      <c r="C558" s="23"/>
      <c r="D558" s="69" t="s">
        <v>243</v>
      </c>
      <c r="E558" s="23"/>
      <c r="F558" s="23">
        <v>557</v>
      </c>
      <c r="G558" s="23">
        <v>8</v>
      </c>
    </row>
    <row r="559" spans="1:7" x14ac:dyDescent="0.25">
      <c r="A559" s="23">
        <v>558</v>
      </c>
      <c r="B559" s="196">
        <v>-0.29490988563501302</v>
      </c>
      <c r="C559" s="23"/>
      <c r="D559" s="69" t="s">
        <v>243</v>
      </c>
      <c r="E559" s="23"/>
      <c r="F559" s="23">
        <v>558</v>
      </c>
      <c r="G559" s="23">
        <v>43</v>
      </c>
    </row>
    <row r="560" spans="1:7" x14ac:dyDescent="0.25">
      <c r="A560" s="23">
        <v>559</v>
      </c>
      <c r="B560" s="196">
        <v>-0.22793336100536901</v>
      </c>
      <c r="C560" s="23"/>
      <c r="D560" s="69" t="s">
        <v>243</v>
      </c>
      <c r="E560" s="23"/>
      <c r="F560" s="23">
        <v>559</v>
      </c>
      <c r="G560" s="23">
        <v>10</v>
      </c>
    </row>
    <row r="561" spans="1:7" x14ac:dyDescent="0.25">
      <c r="A561" s="23">
        <v>560</v>
      </c>
      <c r="B561" s="196">
        <v>7.0807212050285603E-2</v>
      </c>
      <c r="C561" s="23"/>
      <c r="D561" s="69" t="s">
        <v>243</v>
      </c>
      <c r="E561" s="23"/>
      <c r="F561" s="23">
        <v>560</v>
      </c>
      <c r="G561" s="23">
        <v>9</v>
      </c>
    </row>
    <row r="562" spans="1:7" x14ac:dyDescent="0.25">
      <c r="A562" s="23">
        <v>561</v>
      </c>
      <c r="B562" s="196">
        <v>7.0807200280935595E-2</v>
      </c>
      <c r="C562" s="23"/>
      <c r="D562" s="69" t="s">
        <v>243</v>
      </c>
      <c r="E562" s="23"/>
      <c r="F562" s="23">
        <v>561</v>
      </c>
      <c r="G562" s="23">
        <v>7</v>
      </c>
    </row>
    <row r="563" spans="1:7" x14ac:dyDescent="0.25">
      <c r="A563" s="23">
        <v>562</v>
      </c>
      <c r="B563" s="196">
        <v>7.0807188511591401E-2</v>
      </c>
      <c r="C563" s="23"/>
      <c r="D563" s="69" t="s">
        <v>243</v>
      </c>
      <c r="E563" s="23"/>
      <c r="F563" s="23">
        <v>562</v>
      </c>
      <c r="G563" s="23">
        <v>7</v>
      </c>
    </row>
    <row r="564" spans="1:7" x14ac:dyDescent="0.25">
      <c r="A564" s="23">
        <v>563</v>
      </c>
      <c r="B564" s="196">
        <v>7.0807176742253106E-2</v>
      </c>
      <c r="C564" s="23"/>
      <c r="D564" s="69" t="s">
        <v>243</v>
      </c>
      <c r="E564" s="23"/>
      <c r="F564" s="23">
        <v>563</v>
      </c>
      <c r="G564" s="23">
        <v>7</v>
      </c>
    </row>
    <row r="565" spans="1:7" x14ac:dyDescent="0.25">
      <c r="A565" s="23">
        <v>564</v>
      </c>
      <c r="B565" s="196">
        <v>7.8199761740257306E-2</v>
      </c>
      <c r="C565" s="23"/>
      <c r="D565" s="69" t="s">
        <v>243</v>
      </c>
      <c r="E565" s="23"/>
      <c r="F565" s="23">
        <v>564</v>
      </c>
      <c r="G565" s="23">
        <v>7</v>
      </c>
    </row>
    <row r="566" spans="1:7" x14ac:dyDescent="0.25">
      <c r="A566" s="23">
        <v>565</v>
      </c>
      <c r="B566" s="196">
        <v>7.8199747304676603E-2</v>
      </c>
      <c r="C566" s="23"/>
      <c r="D566" s="69" t="s">
        <v>243</v>
      </c>
      <c r="E566" s="23"/>
      <c r="F566" s="23">
        <v>565</v>
      </c>
      <c r="G566" s="23">
        <v>7</v>
      </c>
    </row>
    <row r="567" spans="1:7" x14ac:dyDescent="0.25">
      <c r="A567" s="23">
        <v>566</v>
      </c>
      <c r="B567" s="196">
        <v>8.8184595906164301E-2</v>
      </c>
      <c r="C567" s="23"/>
      <c r="D567" s="69" t="s">
        <v>243</v>
      </c>
      <c r="E567" s="23"/>
      <c r="F567" s="23">
        <v>566</v>
      </c>
      <c r="G567" s="23">
        <v>8</v>
      </c>
    </row>
    <row r="568" spans="1:7" x14ac:dyDescent="0.25">
      <c r="A568" s="23">
        <v>567</v>
      </c>
      <c r="B568" s="196">
        <v>0.10019758227227001</v>
      </c>
      <c r="C568" s="23"/>
      <c r="D568" s="69" t="s">
        <v>243</v>
      </c>
      <c r="E568" s="23"/>
      <c r="F568" s="23">
        <v>567</v>
      </c>
      <c r="G568" s="23">
        <v>8</v>
      </c>
    </row>
    <row r="569" spans="1:7" x14ac:dyDescent="0.25">
      <c r="A569" s="23">
        <v>568</v>
      </c>
      <c r="B569" s="196">
        <v>0.10481794450755701</v>
      </c>
      <c r="C569" s="23"/>
      <c r="D569" s="69" t="s">
        <v>243</v>
      </c>
      <c r="E569" s="23"/>
      <c r="F569" s="23">
        <v>568</v>
      </c>
      <c r="G569" s="23">
        <v>7</v>
      </c>
    </row>
    <row r="570" spans="1:7" x14ac:dyDescent="0.25">
      <c r="A570" s="23">
        <v>569</v>
      </c>
      <c r="B570" s="196">
        <v>0.10943830309449</v>
      </c>
      <c r="C570" s="23"/>
      <c r="D570" s="69" t="s">
        <v>243</v>
      </c>
      <c r="E570" s="23"/>
      <c r="F570" s="23">
        <v>569</v>
      </c>
      <c r="G570" s="23">
        <v>7</v>
      </c>
    </row>
    <row r="571" spans="1:7" x14ac:dyDescent="0.25">
      <c r="A571" s="23">
        <v>570</v>
      </c>
      <c r="B571" s="196">
        <v>0.109438274156497</v>
      </c>
      <c r="C571" s="23"/>
      <c r="D571" s="69" t="s">
        <v>243</v>
      </c>
      <c r="E571" s="23"/>
      <c r="F571" s="23">
        <v>570</v>
      </c>
      <c r="G571" s="23">
        <v>7</v>
      </c>
    </row>
    <row r="572" spans="1:7" x14ac:dyDescent="0.25">
      <c r="A572" s="23">
        <v>571</v>
      </c>
      <c r="B572" s="196">
        <v>0.14136261439032399</v>
      </c>
      <c r="C572" s="23"/>
      <c r="D572" s="69" t="s">
        <v>243</v>
      </c>
      <c r="E572" s="23"/>
      <c r="F572" s="23">
        <v>571</v>
      </c>
      <c r="G572" s="23">
        <v>8</v>
      </c>
    </row>
    <row r="573" spans="1:7" x14ac:dyDescent="0.25">
      <c r="A573" s="23">
        <v>572</v>
      </c>
      <c r="B573" s="196">
        <v>-9.0319477111222596E-2</v>
      </c>
      <c r="C573" s="23"/>
      <c r="D573" s="69" t="s">
        <v>243</v>
      </c>
      <c r="E573" s="23"/>
      <c r="F573" s="23">
        <v>572</v>
      </c>
      <c r="G573" s="23">
        <v>10</v>
      </c>
    </row>
    <row r="574" spans="1:7" x14ac:dyDescent="0.25">
      <c r="A574" s="23">
        <v>573</v>
      </c>
      <c r="B574" s="196">
        <v>-8.2002732170247006E-2</v>
      </c>
      <c r="C574" s="23"/>
      <c r="D574" s="69" t="s">
        <v>243</v>
      </c>
      <c r="E574" s="23"/>
      <c r="F574" s="23">
        <v>573</v>
      </c>
      <c r="G574" s="23">
        <v>8</v>
      </c>
    </row>
    <row r="575" spans="1:7" x14ac:dyDescent="0.25">
      <c r="A575" s="23">
        <v>574</v>
      </c>
      <c r="B575" s="196">
        <v>-7.3686014643748701E-2</v>
      </c>
      <c r="C575" s="23"/>
      <c r="D575" s="69" t="s">
        <v>243</v>
      </c>
      <c r="E575" s="23"/>
      <c r="F575" s="23">
        <v>574</v>
      </c>
      <c r="G575" s="23">
        <v>26</v>
      </c>
    </row>
    <row r="576" spans="1:7" x14ac:dyDescent="0.25">
      <c r="A576" s="23">
        <v>575</v>
      </c>
      <c r="B576" s="196">
        <v>-6.2134960164731599E-2</v>
      </c>
      <c r="C576" s="23"/>
      <c r="D576" s="69" t="s">
        <v>243</v>
      </c>
      <c r="E576" s="23"/>
      <c r="F576" s="23">
        <v>575</v>
      </c>
      <c r="G576" s="23">
        <v>12</v>
      </c>
    </row>
    <row r="577" spans="1:7" x14ac:dyDescent="0.25">
      <c r="A577" s="23">
        <v>576</v>
      </c>
      <c r="B577" s="196">
        <v>-6.2134973031012099E-2</v>
      </c>
      <c r="C577" s="23"/>
      <c r="D577" s="69" t="s">
        <v>243</v>
      </c>
      <c r="E577" s="23"/>
      <c r="F577" s="23">
        <v>576</v>
      </c>
      <c r="G577" s="23">
        <v>10</v>
      </c>
    </row>
    <row r="578" spans="1:7" x14ac:dyDescent="0.25">
      <c r="A578" s="23">
        <v>577</v>
      </c>
      <c r="B578" s="196">
        <v>-5.5666379150415501E-2</v>
      </c>
      <c r="C578" s="23"/>
      <c r="D578" s="69" t="s">
        <v>243</v>
      </c>
      <c r="E578" s="23"/>
      <c r="F578" s="23">
        <v>577</v>
      </c>
      <c r="G578" s="23">
        <v>8</v>
      </c>
    </row>
    <row r="579" spans="1:7" x14ac:dyDescent="0.25">
      <c r="A579" s="23">
        <v>578</v>
      </c>
      <c r="B579" s="196">
        <v>-5.56663863438095E-2</v>
      </c>
      <c r="C579" s="23"/>
      <c r="D579" s="69" t="s">
        <v>243</v>
      </c>
      <c r="E579" s="23"/>
      <c r="F579" s="23">
        <v>578</v>
      </c>
      <c r="G579" s="23">
        <v>7</v>
      </c>
    </row>
    <row r="580" spans="1:7" x14ac:dyDescent="0.25">
      <c r="A580" s="23">
        <v>579</v>
      </c>
      <c r="B580" s="196">
        <v>-5.1045961881522703E-2</v>
      </c>
      <c r="C580" s="23"/>
      <c r="D580" s="69" t="s">
        <v>243</v>
      </c>
      <c r="E580" s="23"/>
      <c r="F580" s="23">
        <v>579</v>
      </c>
      <c r="G580" s="23">
        <v>8</v>
      </c>
    </row>
    <row r="581" spans="1:7" x14ac:dyDescent="0.25">
      <c r="A581" s="23">
        <v>580</v>
      </c>
      <c r="B581" s="196">
        <v>-3.3488327689049698E-2</v>
      </c>
      <c r="C581" s="23"/>
      <c r="D581" s="69" t="s">
        <v>243</v>
      </c>
      <c r="E581" s="23"/>
      <c r="F581" s="23">
        <v>580</v>
      </c>
      <c r="G581" s="23">
        <v>20</v>
      </c>
    </row>
    <row r="582" spans="1:7" x14ac:dyDescent="0.25">
      <c r="A582" s="23">
        <v>581</v>
      </c>
      <c r="B582" s="196">
        <v>-4.8097240866301502E-2</v>
      </c>
      <c r="C582" s="23"/>
      <c r="D582" s="69" t="s">
        <v>243</v>
      </c>
      <c r="E582" s="23"/>
      <c r="F582" s="23">
        <v>581</v>
      </c>
      <c r="G582" s="23">
        <v>17</v>
      </c>
    </row>
    <row r="583" spans="1:7" x14ac:dyDescent="0.25">
      <c r="A583" s="23">
        <v>582</v>
      </c>
      <c r="B583" s="196">
        <v>-4.8097256872787E-2</v>
      </c>
      <c r="C583" s="23"/>
      <c r="D583" s="69" t="s">
        <v>243</v>
      </c>
      <c r="E583" s="23"/>
      <c r="F583" s="23">
        <v>582</v>
      </c>
      <c r="G583" s="23">
        <v>21</v>
      </c>
    </row>
    <row r="584" spans="1:7" x14ac:dyDescent="0.25">
      <c r="A584" s="23">
        <v>583</v>
      </c>
      <c r="B584" s="196">
        <v>-4.80972690682153E-2</v>
      </c>
      <c r="C584" s="23"/>
      <c r="D584" s="69" t="s">
        <v>243</v>
      </c>
      <c r="E584" s="23"/>
      <c r="F584" s="23">
        <v>583</v>
      </c>
      <c r="G584" s="23">
        <v>16</v>
      </c>
    </row>
    <row r="585" spans="1:7" x14ac:dyDescent="0.25">
      <c r="A585" s="23">
        <v>584</v>
      </c>
      <c r="B585" s="196">
        <v>-4.1443857963913401E-2</v>
      </c>
      <c r="C585" s="23"/>
      <c r="D585" s="69" t="s">
        <v>243</v>
      </c>
      <c r="E585" s="23"/>
      <c r="F585" s="23">
        <v>584</v>
      </c>
      <c r="G585" s="23">
        <v>18</v>
      </c>
    </row>
    <row r="586" spans="1:7" x14ac:dyDescent="0.25">
      <c r="A586" s="23">
        <v>585</v>
      </c>
      <c r="B586" s="196">
        <v>-7.4932212263224302E-2</v>
      </c>
      <c r="C586" s="23"/>
      <c r="D586" s="69" t="s">
        <v>243</v>
      </c>
      <c r="E586" s="23"/>
      <c r="F586" s="23">
        <v>585</v>
      </c>
      <c r="G586" s="23">
        <v>12</v>
      </c>
    </row>
    <row r="587" spans="1:7" x14ac:dyDescent="0.25">
      <c r="A587" s="23">
        <v>586</v>
      </c>
      <c r="B587" s="196">
        <v>-6.8463632374302599E-2</v>
      </c>
      <c r="C587" s="23"/>
      <c r="D587" s="69" t="s">
        <v>243</v>
      </c>
      <c r="E587" s="23"/>
      <c r="F587" s="23">
        <v>586</v>
      </c>
      <c r="G587" s="23">
        <v>18</v>
      </c>
    </row>
    <row r="588" spans="1:7" x14ac:dyDescent="0.25">
      <c r="A588" s="23">
        <v>587</v>
      </c>
      <c r="B588" s="196">
        <v>-3.00441016916944E-2</v>
      </c>
      <c r="C588" s="23"/>
      <c r="D588" s="69" t="s">
        <v>243</v>
      </c>
      <c r="E588" s="23"/>
      <c r="F588" s="23">
        <v>587</v>
      </c>
      <c r="G588" s="23">
        <v>8</v>
      </c>
    </row>
    <row r="589" spans="1:7" x14ac:dyDescent="0.25">
      <c r="A589" s="23">
        <v>588</v>
      </c>
      <c r="B589" s="196">
        <v>-2.40375356029311E-2</v>
      </c>
      <c r="C589" s="23"/>
      <c r="D589" s="69" t="s">
        <v>243</v>
      </c>
      <c r="E589" s="23"/>
      <c r="F589" s="23">
        <v>588</v>
      </c>
      <c r="G589" s="23">
        <v>12</v>
      </c>
    </row>
    <row r="590" spans="1:7" x14ac:dyDescent="0.25">
      <c r="A590" s="23">
        <v>589</v>
      </c>
      <c r="B590" s="196">
        <v>-2.4037538406771201E-2</v>
      </c>
      <c r="C590" s="23"/>
      <c r="D590" s="69" t="s">
        <v>243</v>
      </c>
      <c r="E590" s="23"/>
      <c r="F590" s="23">
        <v>589</v>
      </c>
      <c r="G590" s="23">
        <v>15</v>
      </c>
    </row>
    <row r="591" spans="1:7" x14ac:dyDescent="0.25">
      <c r="A591" s="23">
        <v>590</v>
      </c>
      <c r="B591" s="196">
        <v>-5.0436616255189401E-3</v>
      </c>
      <c r="C591" s="23"/>
      <c r="D591" s="69" t="s">
        <v>243</v>
      </c>
      <c r="E591" s="23"/>
      <c r="F591" s="23">
        <v>590</v>
      </c>
      <c r="G591" s="23">
        <v>15</v>
      </c>
    </row>
    <row r="592" spans="1:7" x14ac:dyDescent="0.25">
      <c r="A592" s="23">
        <v>591</v>
      </c>
      <c r="B592" s="196">
        <v>1.9610987346303201E-2</v>
      </c>
      <c r="C592" s="23"/>
      <c r="D592" s="69" t="s">
        <v>243</v>
      </c>
      <c r="E592" s="23"/>
      <c r="F592" s="23">
        <v>591</v>
      </c>
      <c r="G592" s="23">
        <v>20</v>
      </c>
    </row>
    <row r="593" spans="1:7" x14ac:dyDescent="0.25">
      <c r="A593" s="23">
        <v>592</v>
      </c>
      <c r="B593" s="196">
        <v>2.25132349731853E-2</v>
      </c>
      <c r="C593" s="23"/>
      <c r="D593" s="69" t="s">
        <v>243</v>
      </c>
      <c r="E593" s="23"/>
      <c r="F593" s="23">
        <v>592</v>
      </c>
      <c r="G593" s="23">
        <v>15</v>
      </c>
    </row>
    <row r="594" spans="1:7" x14ac:dyDescent="0.25">
      <c r="A594" s="23">
        <v>593</v>
      </c>
      <c r="B594" s="196">
        <v>2.2513233663164E-2</v>
      </c>
      <c r="C594" s="23"/>
      <c r="D594" s="69" t="s">
        <v>243</v>
      </c>
      <c r="E594" s="23"/>
      <c r="F594" s="23">
        <v>593</v>
      </c>
      <c r="G594" s="23">
        <v>8</v>
      </c>
    </row>
    <row r="595" spans="1:7" x14ac:dyDescent="0.25">
      <c r="A595" s="23">
        <v>594</v>
      </c>
      <c r="B595" s="196">
        <v>2.25132328444008E-2</v>
      </c>
      <c r="C595" s="23"/>
      <c r="D595" s="69" t="s">
        <v>243</v>
      </c>
      <c r="E595" s="23"/>
      <c r="F595" s="23">
        <v>594</v>
      </c>
      <c r="G595" s="23">
        <v>5</v>
      </c>
    </row>
    <row r="596" spans="1:7" x14ac:dyDescent="0.25">
      <c r="A596" s="23">
        <v>595</v>
      </c>
      <c r="B596" s="196">
        <v>5.1535721614391697E-2</v>
      </c>
      <c r="C596" s="23"/>
      <c r="D596" s="69" t="s">
        <v>243</v>
      </c>
      <c r="E596" s="23"/>
      <c r="F596" s="23">
        <v>595</v>
      </c>
      <c r="G596" s="23">
        <v>7</v>
      </c>
    </row>
    <row r="597" spans="1:7" x14ac:dyDescent="0.25">
      <c r="A597" s="23">
        <v>596</v>
      </c>
      <c r="B597" s="196">
        <v>6.9555396467143094E-2</v>
      </c>
      <c r="C597" s="23"/>
      <c r="D597" s="69" t="s">
        <v>243</v>
      </c>
      <c r="E597" s="23"/>
      <c r="F597" s="23">
        <v>596</v>
      </c>
      <c r="G597" s="23">
        <v>13</v>
      </c>
    </row>
    <row r="598" spans="1:7" x14ac:dyDescent="0.25">
      <c r="A598" s="23">
        <v>597</v>
      </c>
      <c r="B598" s="196">
        <v>7.7872150103787299E-2</v>
      </c>
      <c r="C598" s="23"/>
      <c r="D598" s="69" t="s">
        <v>243</v>
      </c>
      <c r="E598" s="23"/>
      <c r="F598" s="23">
        <v>597</v>
      </c>
      <c r="G598" s="23">
        <v>13</v>
      </c>
    </row>
    <row r="599" spans="1:7" x14ac:dyDescent="0.25">
      <c r="A599" s="23">
        <v>598</v>
      </c>
      <c r="B599" s="196">
        <v>9.5285612049080204E-2</v>
      </c>
      <c r="C599" s="23"/>
      <c r="D599" s="69" t="s">
        <v>243</v>
      </c>
      <c r="E599" s="23"/>
      <c r="F599" s="23">
        <v>598</v>
      </c>
      <c r="G599" s="23">
        <v>7</v>
      </c>
    </row>
    <row r="600" spans="1:7" x14ac:dyDescent="0.25">
      <c r="A600" s="23">
        <v>599</v>
      </c>
      <c r="B600" s="196">
        <v>0.114691357694663</v>
      </c>
      <c r="C600" s="23"/>
      <c r="D600" s="69" t="s">
        <v>243</v>
      </c>
      <c r="E600" s="23"/>
      <c r="F600" s="23">
        <v>599</v>
      </c>
      <c r="G600" s="23">
        <v>14</v>
      </c>
    </row>
    <row r="601" spans="1:7" x14ac:dyDescent="0.25">
      <c r="A601" s="23">
        <v>600</v>
      </c>
      <c r="B601" s="196">
        <v>0.11469133490472599</v>
      </c>
      <c r="C601" s="23"/>
      <c r="D601" s="69" t="s">
        <v>243</v>
      </c>
      <c r="E601" s="23"/>
      <c r="F601" s="23">
        <v>600</v>
      </c>
      <c r="G601" s="23">
        <v>5</v>
      </c>
    </row>
    <row r="602" spans="1:7" x14ac:dyDescent="0.25">
      <c r="A602" s="23">
        <v>601</v>
      </c>
      <c r="B602" s="196">
        <v>0.119681316723148</v>
      </c>
      <c r="C602" s="23"/>
      <c r="D602" s="69" t="s">
        <v>243</v>
      </c>
      <c r="E602" s="23"/>
      <c r="F602" s="23">
        <v>601</v>
      </c>
      <c r="G602" s="23">
        <v>16</v>
      </c>
    </row>
    <row r="603" spans="1:7" x14ac:dyDescent="0.25">
      <c r="A603" s="23">
        <v>602</v>
      </c>
      <c r="B603" s="196">
        <v>0.13233412077840001</v>
      </c>
      <c r="C603" s="23"/>
      <c r="D603" s="69" t="s">
        <v>243</v>
      </c>
      <c r="E603" s="23"/>
      <c r="F603" s="23">
        <v>602</v>
      </c>
      <c r="G603" s="23">
        <v>12</v>
      </c>
    </row>
    <row r="604" spans="1:7" x14ac:dyDescent="0.25">
      <c r="A604" s="23">
        <v>603</v>
      </c>
      <c r="B604" s="196">
        <v>0.137853924276856</v>
      </c>
      <c r="C604" s="23"/>
      <c r="D604" s="69" t="s">
        <v>243</v>
      </c>
      <c r="E604" s="23"/>
      <c r="F604" s="23">
        <v>603</v>
      </c>
      <c r="G604" s="23">
        <v>9</v>
      </c>
    </row>
    <row r="605" spans="1:7" x14ac:dyDescent="0.25">
      <c r="A605" s="23">
        <v>604</v>
      </c>
      <c r="B605" s="196">
        <v>0.146170603925173</v>
      </c>
      <c r="C605" s="23"/>
      <c r="D605" s="69" t="s">
        <v>243</v>
      </c>
      <c r="E605" s="23"/>
      <c r="F605" s="23">
        <v>604</v>
      </c>
      <c r="G605" s="23">
        <v>10</v>
      </c>
    </row>
    <row r="606" spans="1:7" x14ac:dyDescent="0.25">
      <c r="A606" s="23">
        <v>605</v>
      </c>
      <c r="B606" s="196">
        <v>0.14617055090495201</v>
      </c>
      <c r="C606" s="23"/>
      <c r="D606" s="69" t="s">
        <v>243</v>
      </c>
      <c r="E606" s="23"/>
      <c r="F606" s="23">
        <v>605</v>
      </c>
      <c r="G606" s="23">
        <v>7</v>
      </c>
    </row>
    <row r="607" spans="1:7" x14ac:dyDescent="0.25">
      <c r="A607" s="23">
        <v>606</v>
      </c>
      <c r="B607" s="196">
        <v>0.14617047516187801</v>
      </c>
      <c r="C607" s="23"/>
      <c r="D607" s="69" t="s">
        <v>243</v>
      </c>
      <c r="E607" s="23"/>
      <c r="F607" s="23">
        <v>606</v>
      </c>
      <c r="G607" s="23">
        <v>10</v>
      </c>
    </row>
    <row r="608" spans="1:7" x14ac:dyDescent="0.25">
      <c r="A608" s="23">
        <v>607</v>
      </c>
      <c r="B608" s="196">
        <v>0.15143768908196301</v>
      </c>
      <c r="C608" s="23"/>
      <c r="D608" s="69" t="s">
        <v>243</v>
      </c>
      <c r="E608" s="23"/>
      <c r="F608" s="23">
        <v>607</v>
      </c>
      <c r="G608" s="23">
        <v>7</v>
      </c>
    </row>
    <row r="609" spans="1:7" x14ac:dyDescent="0.25">
      <c r="A609" s="23">
        <v>608</v>
      </c>
      <c r="B609" s="196">
        <v>-1.3410533146916001E-2</v>
      </c>
      <c r="C609" s="23"/>
      <c r="D609" s="69" t="s">
        <v>243</v>
      </c>
      <c r="E609" s="23"/>
      <c r="F609" s="23">
        <v>608</v>
      </c>
      <c r="G609" s="23">
        <v>12</v>
      </c>
    </row>
    <row r="610" spans="1:7" x14ac:dyDescent="0.25">
      <c r="A610" s="23">
        <v>609</v>
      </c>
      <c r="B610" s="196">
        <v>-1.3410533550812899E-2</v>
      </c>
      <c r="C610" s="23"/>
      <c r="D610" s="69" t="s">
        <v>243</v>
      </c>
      <c r="E610" s="23"/>
      <c r="F610" s="23">
        <v>609</v>
      </c>
      <c r="G610" s="23">
        <v>7</v>
      </c>
    </row>
    <row r="611" spans="1:7" x14ac:dyDescent="0.25">
      <c r="A611" s="23">
        <v>610</v>
      </c>
      <c r="B611" s="196">
        <v>1.8514235251693201E-2</v>
      </c>
      <c r="C611" s="23"/>
      <c r="D611" s="69" t="s">
        <v>243</v>
      </c>
      <c r="E611" s="23"/>
      <c r="F611" s="23">
        <v>610</v>
      </c>
      <c r="G611" s="23">
        <v>13</v>
      </c>
    </row>
    <row r="612" spans="1:7" x14ac:dyDescent="0.25">
      <c r="A612" s="23">
        <v>611</v>
      </c>
      <c r="B612" s="196">
        <v>2.29498556323934E-2</v>
      </c>
      <c r="C612" s="23"/>
      <c r="D612" s="69" t="s">
        <v>243</v>
      </c>
      <c r="E612" s="23"/>
      <c r="F612" s="23">
        <v>611</v>
      </c>
      <c r="G612" s="23">
        <v>5</v>
      </c>
    </row>
    <row r="613" spans="1:7" x14ac:dyDescent="0.25">
      <c r="A613" s="23">
        <v>612</v>
      </c>
      <c r="B613" s="196">
        <v>2.2949853419475998E-2</v>
      </c>
      <c r="C613" s="23"/>
      <c r="D613" s="69" t="s">
        <v>243</v>
      </c>
      <c r="E613" s="23"/>
      <c r="F613" s="23">
        <v>612</v>
      </c>
      <c r="G613" s="23">
        <v>13</v>
      </c>
    </row>
    <row r="614" spans="1:7" x14ac:dyDescent="0.25">
      <c r="A614" s="23">
        <v>613</v>
      </c>
      <c r="B614" s="196">
        <v>2.2949852057680999E-2</v>
      </c>
      <c r="C614" s="23"/>
      <c r="D614" s="69" t="s">
        <v>243</v>
      </c>
      <c r="E614" s="23"/>
      <c r="F614" s="23">
        <v>613</v>
      </c>
      <c r="G614" s="23">
        <v>8</v>
      </c>
    </row>
    <row r="615" spans="1:7" x14ac:dyDescent="0.25">
      <c r="A615" s="23">
        <v>614</v>
      </c>
      <c r="B615" s="196">
        <v>4.34522633529245E-2</v>
      </c>
      <c r="C615" s="23"/>
      <c r="D615" s="69" t="s">
        <v>243</v>
      </c>
      <c r="E615" s="23"/>
      <c r="F615" s="23">
        <v>614</v>
      </c>
      <c r="G615" s="23">
        <v>19</v>
      </c>
    </row>
    <row r="616" spans="1:7" x14ac:dyDescent="0.25">
      <c r="A616" s="23">
        <v>615</v>
      </c>
      <c r="B616" s="196">
        <v>5.6851515667340903E-2</v>
      </c>
      <c r="C616" s="23"/>
      <c r="D616" s="69" t="s">
        <v>243</v>
      </c>
      <c r="E616" s="23"/>
      <c r="F616" s="23">
        <v>615</v>
      </c>
      <c r="G616" s="23">
        <v>13</v>
      </c>
    </row>
    <row r="617" spans="1:7" x14ac:dyDescent="0.25">
      <c r="A617" s="23">
        <v>616</v>
      </c>
      <c r="B617" s="196">
        <v>6.0178217186008798E-2</v>
      </c>
      <c r="C617" s="23"/>
      <c r="D617" s="69" t="s">
        <v>243</v>
      </c>
      <c r="E617" s="23"/>
      <c r="F617" s="23">
        <v>616</v>
      </c>
      <c r="G617" s="23">
        <v>10</v>
      </c>
    </row>
    <row r="618" spans="1:7" x14ac:dyDescent="0.25">
      <c r="A618" s="23">
        <v>617</v>
      </c>
      <c r="B618" s="196">
        <v>6.0178196706491299E-2</v>
      </c>
      <c r="C618" s="23"/>
      <c r="D618" s="69" t="s">
        <v>243</v>
      </c>
      <c r="E618" s="23"/>
      <c r="F618" s="23">
        <v>617</v>
      </c>
      <c r="G618" s="23">
        <v>17</v>
      </c>
    </row>
    <row r="619" spans="1:7" x14ac:dyDescent="0.25">
      <c r="A619" s="23">
        <v>618</v>
      </c>
      <c r="B619" s="196">
        <v>6.5260665905597801E-2</v>
      </c>
      <c r="C619" s="23"/>
      <c r="D619" s="69" t="s">
        <v>243</v>
      </c>
      <c r="E619" s="23"/>
      <c r="F619" s="23">
        <v>618</v>
      </c>
      <c r="G619" s="23">
        <v>5</v>
      </c>
    </row>
    <row r="620" spans="1:7" x14ac:dyDescent="0.25">
      <c r="A620" s="23">
        <v>619</v>
      </c>
      <c r="B620" s="196">
        <v>7.0780515725395496E-2</v>
      </c>
      <c r="C620" s="23"/>
      <c r="D620" s="69" t="s">
        <v>243</v>
      </c>
      <c r="E620" s="23"/>
      <c r="F620" s="23">
        <v>619</v>
      </c>
      <c r="G620" s="23">
        <v>16</v>
      </c>
    </row>
    <row r="621" spans="1:7" x14ac:dyDescent="0.25">
      <c r="A621" s="23">
        <v>620</v>
      </c>
      <c r="B621" s="196">
        <v>7.5216083559847199E-2</v>
      </c>
      <c r="C621" s="23"/>
      <c r="D621" s="69" t="s">
        <v>243</v>
      </c>
      <c r="E621" s="23"/>
      <c r="F621" s="23">
        <v>620</v>
      </c>
      <c r="G621" s="23">
        <v>24</v>
      </c>
    </row>
    <row r="622" spans="1:7" x14ac:dyDescent="0.25">
      <c r="A622" s="23">
        <v>621</v>
      </c>
      <c r="B622" s="196">
        <v>8.9727277467306701E-2</v>
      </c>
      <c r="C622" s="23"/>
      <c r="D622" s="69" t="s">
        <v>243</v>
      </c>
      <c r="E622" s="23"/>
      <c r="F622" s="23">
        <v>621</v>
      </c>
      <c r="G622" s="23">
        <v>11</v>
      </c>
    </row>
    <row r="623" spans="1:7" x14ac:dyDescent="0.25">
      <c r="A623" s="23">
        <v>622</v>
      </c>
      <c r="B623" s="196">
        <v>9.8968110126780001E-2</v>
      </c>
      <c r="C623" s="23"/>
      <c r="D623" s="69" t="s">
        <v>243</v>
      </c>
      <c r="E623" s="23"/>
      <c r="F623" s="23">
        <v>622</v>
      </c>
      <c r="G623" s="23">
        <v>6</v>
      </c>
    </row>
    <row r="624" spans="1:7" x14ac:dyDescent="0.25">
      <c r="A624" s="23">
        <v>623</v>
      </c>
      <c r="B624" s="196">
        <v>9.8968093352849507E-2</v>
      </c>
      <c r="C624" s="23"/>
      <c r="D624" s="69" t="s">
        <v>243</v>
      </c>
      <c r="E624" s="23"/>
      <c r="F624" s="23">
        <v>623</v>
      </c>
      <c r="G624" s="23">
        <v>5</v>
      </c>
    </row>
    <row r="625" spans="1:7" x14ac:dyDescent="0.25">
      <c r="A625" s="23">
        <v>624</v>
      </c>
      <c r="B625" s="196">
        <v>0.101740319734189</v>
      </c>
      <c r="C625" s="23"/>
      <c r="D625" s="69" t="s">
        <v>243</v>
      </c>
      <c r="E625" s="23"/>
      <c r="F625" s="23">
        <v>624</v>
      </c>
      <c r="G625" s="23">
        <v>8</v>
      </c>
    </row>
    <row r="626" spans="1:7" x14ac:dyDescent="0.25">
      <c r="A626" s="23">
        <v>625</v>
      </c>
      <c r="B626" s="196">
        <v>0.11484997357861899</v>
      </c>
      <c r="C626" s="23"/>
      <c r="D626" s="69" t="s">
        <v>243</v>
      </c>
      <c r="E626" s="23"/>
      <c r="F626" s="23">
        <v>625</v>
      </c>
      <c r="G626" s="23">
        <v>6</v>
      </c>
    </row>
    <row r="627" spans="1:7" x14ac:dyDescent="0.25">
      <c r="A627" s="23">
        <v>626</v>
      </c>
      <c r="B627" s="196">
        <v>0.116698090504677</v>
      </c>
      <c r="C627" s="23"/>
      <c r="D627" s="69" t="s">
        <v>243</v>
      </c>
      <c r="E627" s="23"/>
      <c r="F627" s="23">
        <v>626</v>
      </c>
      <c r="G627" s="23">
        <v>11</v>
      </c>
    </row>
    <row r="628" spans="1:7" x14ac:dyDescent="0.25">
      <c r="A628" s="23">
        <v>627</v>
      </c>
      <c r="B628" s="196">
        <v>0.11669806214975301</v>
      </c>
      <c r="C628" s="23"/>
      <c r="D628" s="69" t="s">
        <v>243</v>
      </c>
      <c r="E628" s="23"/>
      <c r="F628" s="23">
        <v>627</v>
      </c>
      <c r="G628" s="23">
        <v>6</v>
      </c>
    </row>
    <row r="629" spans="1:7" x14ac:dyDescent="0.25">
      <c r="A629" s="23">
        <v>628</v>
      </c>
      <c r="B629" s="196">
        <v>0.11669802906903499</v>
      </c>
      <c r="C629" s="23"/>
      <c r="D629" s="69" t="s">
        <v>243</v>
      </c>
      <c r="E629" s="23"/>
      <c r="F629" s="23">
        <v>628</v>
      </c>
      <c r="G629" s="23">
        <v>7</v>
      </c>
    </row>
    <row r="630" spans="1:7" x14ac:dyDescent="0.25">
      <c r="A630" s="23">
        <v>629</v>
      </c>
      <c r="B630" s="196">
        <v>0.12773769021921899</v>
      </c>
      <c r="C630" s="23"/>
      <c r="D630" s="69" t="s">
        <v>243</v>
      </c>
      <c r="E630" s="23"/>
      <c r="F630" s="23">
        <v>629</v>
      </c>
      <c r="G630" s="23">
        <v>10</v>
      </c>
    </row>
    <row r="631" spans="1:7" x14ac:dyDescent="0.25">
      <c r="A631" s="23">
        <v>630</v>
      </c>
      <c r="B631" s="196">
        <v>0.26890239225232399</v>
      </c>
      <c r="C631" s="23"/>
      <c r="D631" s="69" t="s">
        <v>243</v>
      </c>
      <c r="E631" s="23"/>
      <c r="F631" s="23">
        <v>630</v>
      </c>
      <c r="G631" s="23">
        <v>13</v>
      </c>
    </row>
    <row r="632" spans="1:7" x14ac:dyDescent="0.25">
      <c r="A632" s="23">
        <v>631</v>
      </c>
      <c r="B632" s="196">
        <v>0.26890200179871099</v>
      </c>
      <c r="C632" s="23"/>
      <c r="D632" s="69" t="s">
        <v>243</v>
      </c>
      <c r="E632" s="23"/>
      <c r="F632" s="23">
        <v>631</v>
      </c>
      <c r="G632" s="23">
        <v>14</v>
      </c>
    </row>
    <row r="633" spans="1:7" x14ac:dyDescent="0.25">
      <c r="A633" s="23">
        <v>632</v>
      </c>
      <c r="B633" s="196">
        <v>0.27721859064539101</v>
      </c>
      <c r="C633" s="23"/>
      <c r="D633" s="69" t="s">
        <v>243</v>
      </c>
      <c r="E633" s="23"/>
      <c r="F633" s="23">
        <v>632</v>
      </c>
      <c r="G633" s="23">
        <v>11</v>
      </c>
    </row>
    <row r="634" spans="1:7" x14ac:dyDescent="0.25">
      <c r="A634" s="23">
        <v>633</v>
      </c>
      <c r="B634" s="196">
        <v>0.27721766673575299</v>
      </c>
      <c r="C634" s="23"/>
      <c r="D634" s="69" t="s">
        <v>243</v>
      </c>
      <c r="E634" s="23"/>
      <c r="F634" s="23">
        <v>633</v>
      </c>
      <c r="G634" s="23">
        <v>31</v>
      </c>
    </row>
    <row r="635" spans="1:7" x14ac:dyDescent="0.25">
      <c r="A635" s="23">
        <v>634</v>
      </c>
      <c r="B635" s="196">
        <v>0</v>
      </c>
      <c r="C635" s="23"/>
      <c r="D635" s="23" t="s">
        <v>244</v>
      </c>
      <c r="E635" s="23"/>
      <c r="F635" s="23">
        <v>634</v>
      </c>
      <c r="G635" s="23">
        <v>8</v>
      </c>
    </row>
    <row r="636" spans="1:7" x14ac:dyDescent="0.25">
      <c r="A636" s="23">
        <v>635</v>
      </c>
      <c r="B636" s="196">
        <v>0</v>
      </c>
      <c r="C636" s="23"/>
      <c r="D636" s="23" t="s">
        <v>244</v>
      </c>
      <c r="E636" s="23"/>
      <c r="F636" s="23">
        <v>635</v>
      </c>
      <c r="G636" s="23">
        <v>10</v>
      </c>
    </row>
    <row r="637" spans="1:7" x14ac:dyDescent="0.25">
      <c r="A637" s="23">
        <v>636</v>
      </c>
      <c r="B637" s="196">
        <v>1.10892351888106E-2</v>
      </c>
      <c r="C637" s="23"/>
      <c r="D637" s="69" t="s">
        <v>243</v>
      </c>
      <c r="E637" s="23"/>
      <c r="F637" s="23">
        <v>636</v>
      </c>
      <c r="G637" s="23">
        <v>10</v>
      </c>
    </row>
    <row r="638" spans="1:7" x14ac:dyDescent="0.25">
      <c r="A638" s="23">
        <v>637</v>
      </c>
      <c r="B638" s="196">
        <v>1.1089234795076701E-2</v>
      </c>
      <c r="C638" s="23"/>
      <c r="D638" s="69" t="s">
        <v>243</v>
      </c>
      <c r="E638" s="23"/>
      <c r="F638" s="23">
        <v>637</v>
      </c>
      <c r="G638" s="23">
        <v>10</v>
      </c>
    </row>
    <row r="639" spans="1:7" x14ac:dyDescent="0.25">
      <c r="A639" s="23">
        <v>638</v>
      </c>
      <c r="B639" s="196">
        <v>1.8482057001077901E-2</v>
      </c>
      <c r="C639" s="23"/>
      <c r="D639" s="69" t="s">
        <v>243</v>
      </c>
      <c r="E639" s="23"/>
      <c r="F639" s="23">
        <v>638</v>
      </c>
      <c r="G639" s="23">
        <v>9</v>
      </c>
    </row>
    <row r="640" spans="1:7" x14ac:dyDescent="0.25">
      <c r="A640" s="23">
        <v>639</v>
      </c>
      <c r="B640" s="196">
        <v>3.0033339989092099E-2</v>
      </c>
      <c r="C640" s="23"/>
      <c r="D640" s="69" t="s">
        <v>243</v>
      </c>
      <c r="E640" s="23"/>
      <c r="F640" s="23">
        <v>639</v>
      </c>
      <c r="G640" s="23">
        <v>9</v>
      </c>
    </row>
    <row r="641" spans="1:7" x14ac:dyDescent="0.25">
      <c r="A641" s="23">
        <v>640</v>
      </c>
      <c r="B641" s="196">
        <v>3.6964166992641502E-3</v>
      </c>
      <c r="C641" s="23"/>
      <c r="D641" s="69" t="s">
        <v>243</v>
      </c>
      <c r="E641" s="23"/>
      <c r="F641" s="23">
        <v>640</v>
      </c>
      <c r="G641" s="23">
        <v>8</v>
      </c>
    </row>
    <row r="642" spans="1:7" x14ac:dyDescent="0.25">
      <c r="A642" s="23">
        <v>641</v>
      </c>
      <c r="B642" s="196">
        <v>1.8186369093823401E-2</v>
      </c>
      <c r="C642" s="23"/>
      <c r="D642" s="69" t="s">
        <v>243</v>
      </c>
      <c r="E642" s="23"/>
      <c r="F642" s="23">
        <v>641</v>
      </c>
      <c r="G642" s="23">
        <v>10</v>
      </c>
    </row>
    <row r="643" spans="1:7" x14ac:dyDescent="0.25">
      <c r="A643" s="23">
        <v>642</v>
      </c>
      <c r="B643" s="196">
        <v>2.3268940006173001E-2</v>
      </c>
      <c r="C643" s="23"/>
      <c r="D643" s="69" t="s">
        <v>243</v>
      </c>
      <c r="E643" s="23"/>
      <c r="F643" s="23">
        <v>642</v>
      </c>
      <c r="G643" s="23">
        <v>10</v>
      </c>
    </row>
    <row r="644" spans="1:7" x14ac:dyDescent="0.25">
      <c r="A644" s="23">
        <v>643</v>
      </c>
      <c r="B644" s="196">
        <v>2.8098921283764299E-2</v>
      </c>
      <c r="C644" s="23"/>
      <c r="D644" s="69" t="s">
        <v>243</v>
      </c>
      <c r="E644" s="23"/>
      <c r="F644" s="23">
        <v>643</v>
      </c>
      <c r="G644" s="23">
        <v>10</v>
      </c>
    </row>
    <row r="645" spans="1:7" x14ac:dyDescent="0.25">
      <c r="A645" s="23">
        <v>644</v>
      </c>
      <c r="B645" s="196">
        <v>0</v>
      </c>
      <c r="C645" s="23"/>
      <c r="D645" s="23" t="s">
        <v>244</v>
      </c>
      <c r="E645" s="23"/>
      <c r="F645" s="23">
        <v>644</v>
      </c>
      <c r="G645" s="23">
        <v>8</v>
      </c>
    </row>
    <row r="646" spans="1:7" x14ac:dyDescent="0.25">
      <c r="A646" s="23">
        <v>645</v>
      </c>
      <c r="B646" s="196">
        <v>7.3928357872777304E-3</v>
      </c>
      <c r="C646" s="23"/>
      <c r="D646" s="69" t="s">
        <v>243</v>
      </c>
      <c r="E646" s="23"/>
      <c r="F646" s="23">
        <v>645</v>
      </c>
      <c r="G646" s="23">
        <v>10</v>
      </c>
    </row>
    <row r="647" spans="1:7" x14ac:dyDescent="0.25">
      <c r="A647" s="23">
        <v>646</v>
      </c>
      <c r="B647" s="196">
        <v>7.3928356127973896E-3</v>
      </c>
      <c r="C647" s="23"/>
      <c r="D647" s="69" t="s">
        <v>243</v>
      </c>
      <c r="E647" s="23"/>
      <c r="F647" s="23">
        <v>646</v>
      </c>
      <c r="G647" s="23">
        <v>10</v>
      </c>
    </row>
    <row r="648" spans="1:7" x14ac:dyDescent="0.25">
      <c r="A648" s="23">
        <v>647</v>
      </c>
      <c r="B648" s="196">
        <v>7.3928354557650997E-3</v>
      </c>
      <c r="C648" s="23"/>
      <c r="D648" s="69" t="s">
        <v>243</v>
      </c>
      <c r="E648" s="23"/>
      <c r="F648" s="23">
        <v>647</v>
      </c>
      <c r="G648" s="23">
        <v>9</v>
      </c>
    </row>
    <row r="649" spans="1:7" x14ac:dyDescent="0.25">
      <c r="A649" s="23">
        <v>648</v>
      </c>
      <c r="B649" s="196">
        <v>0</v>
      </c>
      <c r="C649" s="23"/>
      <c r="D649" s="23" t="s">
        <v>244</v>
      </c>
      <c r="E649" s="23"/>
      <c r="F649" s="23">
        <v>648</v>
      </c>
      <c r="G649" s="23">
        <v>9</v>
      </c>
    </row>
    <row r="650" spans="1:7" x14ac:dyDescent="0.25">
      <c r="A650" s="23">
        <v>649</v>
      </c>
      <c r="B650" s="196">
        <v>0</v>
      </c>
      <c r="C650" s="23"/>
      <c r="D650" s="23" t="s">
        <v>244</v>
      </c>
      <c r="E650" s="23"/>
      <c r="F650" s="23">
        <v>649</v>
      </c>
      <c r="G650" s="23">
        <v>10</v>
      </c>
    </row>
    <row r="651" spans="1:7" x14ac:dyDescent="0.25">
      <c r="A651" s="23">
        <v>650</v>
      </c>
      <c r="B651" s="196">
        <v>6.4791340477059395E-2</v>
      </c>
      <c r="C651" s="23"/>
      <c r="D651" s="69" t="s">
        <v>243</v>
      </c>
      <c r="E651" s="23"/>
      <c r="F651" s="23">
        <v>650</v>
      </c>
      <c r="G651" s="23">
        <v>17</v>
      </c>
    </row>
    <row r="652" spans="1:7" x14ac:dyDescent="0.25">
      <c r="A652" s="23">
        <v>651</v>
      </c>
      <c r="B652" s="196">
        <v>9.7972743646312796E-2</v>
      </c>
      <c r="C652" s="23"/>
      <c r="D652" s="69" t="s">
        <v>243</v>
      </c>
      <c r="E652" s="23"/>
      <c r="F652" s="23">
        <v>651</v>
      </c>
      <c r="G652" s="23">
        <v>19</v>
      </c>
    </row>
    <row r="653" spans="1:7" x14ac:dyDescent="0.25">
      <c r="A653" s="23">
        <v>652</v>
      </c>
      <c r="B653" s="196">
        <v>0.132718908649713</v>
      </c>
      <c r="C653" s="23"/>
      <c r="D653" s="69" t="s">
        <v>243</v>
      </c>
      <c r="E653" s="23"/>
      <c r="F653" s="23">
        <v>652</v>
      </c>
      <c r="G653" s="23">
        <v>4</v>
      </c>
    </row>
    <row r="654" spans="1:7" x14ac:dyDescent="0.25">
      <c r="A654" s="23">
        <v>653</v>
      </c>
      <c r="B654" s="196">
        <v>0.13271884680697699</v>
      </c>
      <c r="C654" s="23"/>
      <c r="D654" s="69" t="s">
        <v>243</v>
      </c>
      <c r="E654" s="23"/>
      <c r="F654" s="23">
        <v>653</v>
      </c>
      <c r="G654" s="23">
        <v>10</v>
      </c>
    </row>
    <row r="655" spans="1:7" x14ac:dyDescent="0.25">
      <c r="A655" s="23">
        <v>654</v>
      </c>
      <c r="B655" s="196">
        <v>0.14513859026311299</v>
      </c>
      <c r="C655" s="23"/>
      <c r="D655" s="69" t="s">
        <v>243</v>
      </c>
      <c r="E655" s="23"/>
      <c r="F655" s="23">
        <v>654</v>
      </c>
      <c r="G655" s="23">
        <v>25</v>
      </c>
    </row>
    <row r="656" spans="1:7" x14ac:dyDescent="0.25">
      <c r="A656" s="23">
        <v>655</v>
      </c>
      <c r="B656" s="196">
        <v>0.16870288251228099</v>
      </c>
      <c r="C656" s="23"/>
      <c r="D656" s="69" t="s">
        <v>243</v>
      </c>
      <c r="E656" s="23"/>
      <c r="F656" s="23">
        <v>655</v>
      </c>
      <c r="G656" s="23">
        <v>27</v>
      </c>
    </row>
    <row r="657" spans="1:7" x14ac:dyDescent="0.25">
      <c r="A657" s="23">
        <v>656</v>
      </c>
      <c r="B657" s="196">
        <v>0.17284272834141201</v>
      </c>
      <c r="C657" s="23"/>
      <c r="D657" s="69" t="s">
        <v>243</v>
      </c>
      <c r="E657" s="23"/>
      <c r="F657" s="23">
        <v>656</v>
      </c>
      <c r="G657" s="23">
        <v>11</v>
      </c>
    </row>
    <row r="658" spans="1:7" x14ac:dyDescent="0.25">
      <c r="A658" s="23">
        <v>657</v>
      </c>
      <c r="B658" s="196">
        <v>-5.7398588426129299E-2</v>
      </c>
      <c r="C658" s="23"/>
      <c r="D658" s="69" t="s">
        <v>243</v>
      </c>
      <c r="E658" s="23"/>
      <c r="F658" s="23">
        <v>657</v>
      </c>
      <c r="G658" s="23">
        <v>21</v>
      </c>
    </row>
    <row r="659" spans="1:7" x14ac:dyDescent="0.25">
      <c r="A659" s="23">
        <v>658</v>
      </c>
      <c r="B659" s="196">
        <v>-5.7398603737547502E-2</v>
      </c>
      <c r="C659" s="23"/>
      <c r="D659" s="69" t="s">
        <v>243</v>
      </c>
      <c r="E659" s="23"/>
      <c r="F659" s="23">
        <v>658</v>
      </c>
      <c r="G659" s="23">
        <v>14</v>
      </c>
    </row>
    <row r="660" spans="1:7" x14ac:dyDescent="0.25">
      <c r="A660" s="23">
        <v>659</v>
      </c>
      <c r="B660" s="196">
        <v>-4.1596927574027401E-2</v>
      </c>
      <c r="C660" s="23"/>
      <c r="D660" s="69" t="s">
        <v>243</v>
      </c>
      <c r="E660" s="23"/>
      <c r="F660" s="23">
        <v>659</v>
      </c>
      <c r="G660" s="23">
        <v>47</v>
      </c>
    </row>
    <row r="661" spans="1:7" x14ac:dyDescent="0.25">
      <c r="A661" s="23">
        <v>660</v>
      </c>
      <c r="B661" s="196">
        <v>-1.5801704035811801E-2</v>
      </c>
      <c r="C661" s="23"/>
      <c r="D661" s="69" t="s">
        <v>243</v>
      </c>
      <c r="E661" s="23"/>
      <c r="F661" s="23">
        <v>660</v>
      </c>
      <c r="G661" s="23">
        <v>15</v>
      </c>
    </row>
    <row r="662" spans="1:7" x14ac:dyDescent="0.25">
      <c r="A662" s="23">
        <v>661</v>
      </c>
      <c r="B662" s="196">
        <v>-1.58017058817886E-2</v>
      </c>
      <c r="C662" s="23"/>
      <c r="D662" s="69" t="s">
        <v>243</v>
      </c>
      <c r="E662" s="23"/>
      <c r="F662" s="23">
        <v>661</v>
      </c>
      <c r="G662" s="23">
        <v>23</v>
      </c>
    </row>
    <row r="663" spans="1:7" x14ac:dyDescent="0.25">
      <c r="A663" s="23">
        <v>662</v>
      </c>
      <c r="B663" s="196">
        <v>-1.58017066041275E-2</v>
      </c>
      <c r="C663" s="23"/>
      <c r="D663" s="69" t="s">
        <v>243</v>
      </c>
      <c r="E663" s="23"/>
      <c r="F663" s="23">
        <v>662</v>
      </c>
      <c r="G663" s="23">
        <v>9</v>
      </c>
    </row>
    <row r="664" spans="1:7" x14ac:dyDescent="0.25">
      <c r="A664" s="23">
        <v>663</v>
      </c>
      <c r="B664" s="196">
        <v>-1.5801708209325499E-2</v>
      </c>
      <c r="C664" s="23"/>
      <c r="D664" s="69" t="s">
        <v>243</v>
      </c>
      <c r="E664" s="23"/>
      <c r="F664" s="23">
        <v>663</v>
      </c>
      <c r="G664" s="23">
        <v>20</v>
      </c>
    </row>
    <row r="665" spans="1:7" x14ac:dyDescent="0.25">
      <c r="A665" s="23">
        <v>664</v>
      </c>
      <c r="B665" s="196">
        <v>-4.1924742013488801E-3</v>
      </c>
      <c r="C665" s="23"/>
      <c r="D665" s="69" t="s">
        <v>243</v>
      </c>
      <c r="E665" s="23"/>
      <c r="F665" s="23">
        <v>664</v>
      </c>
      <c r="G665" s="23">
        <v>19</v>
      </c>
    </row>
    <row r="666" spans="1:7" x14ac:dyDescent="0.25">
      <c r="A666" s="23">
        <v>665</v>
      </c>
      <c r="B666" s="196">
        <v>5.7878694420429996E-3</v>
      </c>
      <c r="C666" s="23"/>
      <c r="D666" s="69" t="s">
        <v>243</v>
      </c>
      <c r="E666" s="23"/>
      <c r="F666" s="23">
        <v>665</v>
      </c>
      <c r="G666" s="23">
        <v>9</v>
      </c>
    </row>
    <row r="667" spans="1:7" x14ac:dyDescent="0.25">
      <c r="A667" s="23">
        <v>666</v>
      </c>
      <c r="B667" s="196">
        <v>1.9649456993160699E-2</v>
      </c>
      <c r="C667" s="23"/>
      <c r="D667" s="69" t="s">
        <v>243</v>
      </c>
      <c r="E667" s="23"/>
      <c r="F667" s="23">
        <v>666</v>
      </c>
      <c r="G667" s="23">
        <v>6</v>
      </c>
    </row>
    <row r="668" spans="1:7" x14ac:dyDescent="0.25">
      <c r="A668" s="23">
        <v>667</v>
      </c>
      <c r="B668" s="196">
        <v>5.7379453649751097E-2</v>
      </c>
      <c r="C668" s="23"/>
      <c r="D668" s="69" t="s">
        <v>243</v>
      </c>
      <c r="E668" s="23"/>
      <c r="F668" s="23">
        <v>667</v>
      </c>
      <c r="G668" s="23">
        <v>12</v>
      </c>
    </row>
    <row r="669" spans="1:7" x14ac:dyDescent="0.25">
      <c r="A669" s="23">
        <v>668</v>
      </c>
      <c r="B669" s="196">
        <v>6.7544611112529906E-2</v>
      </c>
      <c r="C669" s="23"/>
      <c r="D669" s="69" t="s">
        <v>243</v>
      </c>
      <c r="E669" s="23"/>
      <c r="F669" s="23">
        <v>668</v>
      </c>
      <c r="G669" s="23">
        <v>3</v>
      </c>
    </row>
    <row r="670" spans="1:7" x14ac:dyDescent="0.25">
      <c r="A670" s="23">
        <v>669</v>
      </c>
      <c r="B670" s="196">
        <v>2.0911659748924401E-3</v>
      </c>
      <c r="C670" s="23"/>
      <c r="D670" s="69" t="s">
        <v>243</v>
      </c>
      <c r="E670" s="23"/>
      <c r="F670" s="23">
        <v>669</v>
      </c>
      <c r="G670" s="23">
        <v>38</v>
      </c>
    </row>
    <row r="671" spans="1:7" x14ac:dyDescent="0.25">
      <c r="A671" s="23">
        <v>670</v>
      </c>
      <c r="B671" s="196">
        <v>7.6357924123984103E-3</v>
      </c>
      <c r="C671" s="23"/>
      <c r="D671" s="69" t="s">
        <v>243</v>
      </c>
      <c r="E671" s="23"/>
      <c r="F671" s="23">
        <v>670</v>
      </c>
      <c r="G671" s="23">
        <v>4</v>
      </c>
    </row>
    <row r="672" spans="1:7" x14ac:dyDescent="0.25">
      <c r="A672" s="23">
        <v>671</v>
      </c>
      <c r="B672" s="196">
        <v>7.6357922634600599E-3</v>
      </c>
      <c r="C672" s="23"/>
      <c r="D672" s="69" t="s">
        <v>243</v>
      </c>
      <c r="E672" s="23"/>
      <c r="F672" s="23">
        <v>671</v>
      </c>
      <c r="G672" s="23">
        <v>8</v>
      </c>
    </row>
    <row r="673" spans="1:7" x14ac:dyDescent="0.25">
      <c r="A673" s="23">
        <v>672</v>
      </c>
      <c r="B673" s="196">
        <v>7.6357919283488E-3</v>
      </c>
      <c r="C673" s="23"/>
      <c r="D673" s="69" t="s">
        <v>243</v>
      </c>
      <c r="E673" s="23"/>
      <c r="F673" s="23">
        <v>672</v>
      </c>
      <c r="G673" s="23">
        <v>18</v>
      </c>
    </row>
    <row r="674" spans="1:7" x14ac:dyDescent="0.25">
      <c r="A674" s="23">
        <v>673</v>
      </c>
      <c r="B674" s="196">
        <v>7.6357917421759E-3</v>
      </c>
      <c r="C674" s="23"/>
      <c r="D674" s="69" t="s">
        <v>243</v>
      </c>
      <c r="E674" s="23"/>
      <c r="F674" s="23">
        <v>673</v>
      </c>
      <c r="G674" s="23">
        <v>10</v>
      </c>
    </row>
    <row r="675" spans="1:7" x14ac:dyDescent="0.25">
      <c r="A675" s="23">
        <v>674</v>
      </c>
      <c r="B675" s="196">
        <v>9.4840000534932301E-3</v>
      </c>
      <c r="C675" s="23"/>
      <c r="D675" s="69" t="s">
        <v>243</v>
      </c>
      <c r="E675" s="23"/>
      <c r="F675" s="23">
        <v>674</v>
      </c>
      <c r="G675" s="23">
        <v>12</v>
      </c>
    </row>
    <row r="676" spans="1:7" x14ac:dyDescent="0.25">
      <c r="A676" s="23">
        <v>675</v>
      </c>
      <c r="B676" s="196">
        <v>9.48399979462888E-3</v>
      </c>
      <c r="C676" s="23"/>
      <c r="D676" s="69" t="s">
        <v>243</v>
      </c>
      <c r="E676" s="23"/>
      <c r="F676" s="23">
        <v>675</v>
      </c>
      <c r="G676" s="23">
        <v>9</v>
      </c>
    </row>
    <row r="677" spans="1:7" x14ac:dyDescent="0.25">
      <c r="A677" s="23">
        <v>676</v>
      </c>
      <c r="B677" s="196">
        <v>1.17018496467187E-2</v>
      </c>
      <c r="C677" s="23"/>
      <c r="D677" s="69" t="s">
        <v>243</v>
      </c>
      <c r="E677" s="23"/>
      <c r="F677" s="23">
        <v>676</v>
      </c>
      <c r="G677" s="23">
        <v>9</v>
      </c>
    </row>
    <row r="678" spans="1:7" x14ac:dyDescent="0.25">
      <c r="A678" s="23">
        <v>677</v>
      </c>
      <c r="B678" s="196">
        <v>1.17018494273925E-2</v>
      </c>
      <c r="C678" s="23"/>
      <c r="D678" s="69" t="s">
        <v>243</v>
      </c>
      <c r="E678" s="23"/>
      <c r="F678" s="23">
        <v>677</v>
      </c>
      <c r="G678" s="23">
        <v>5</v>
      </c>
    </row>
    <row r="679" spans="1:7" x14ac:dyDescent="0.25">
      <c r="A679" s="23">
        <v>678</v>
      </c>
      <c r="B679" s="196">
        <v>1.17018487255489E-2</v>
      </c>
      <c r="C679" s="23"/>
      <c r="D679" s="69" t="s">
        <v>243</v>
      </c>
      <c r="E679" s="23"/>
      <c r="F679" s="23">
        <v>678</v>
      </c>
      <c r="G679" s="23">
        <v>16</v>
      </c>
    </row>
    <row r="680" spans="1:7" x14ac:dyDescent="0.25">
      <c r="A680" s="23">
        <v>679</v>
      </c>
      <c r="B680" s="196">
        <v>1.9291823074759198E-2</v>
      </c>
      <c r="C680" s="23"/>
      <c r="D680" s="69" t="s">
        <v>243</v>
      </c>
      <c r="E680" s="23"/>
      <c r="F680" s="23">
        <v>679</v>
      </c>
      <c r="G680" s="23">
        <v>10</v>
      </c>
    </row>
    <row r="681" spans="1:7" x14ac:dyDescent="0.25">
      <c r="A681" s="23">
        <v>680</v>
      </c>
      <c r="B681" s="196">
        <v>2.3450288360801E-2</v>
      </c>
      <c r="C681" s="23"/>
      <c r="D681" s="69" t="s">
        <v>243</v>
      </c>
      <c r="E681" s="23"/>
      <c r="F681" s="23">
        <v>680</v>
      </c>
      <c r="G681" s="23">
        <v>18</v>
      </c>
    </row>
    <row r="682" spans="1:7" x14ac:dyDescent="0.25">
      <c r="A682" s="23">
        <v>681</v>
      </c>
      <c r="B682" s="196">
        <v>6.4746621927009196E-2</v>
      </c>
      <c r="C682" s="23"/>
      <c r="D682" s="69" t="s">
        <v>243</v>
      </c>
      <c r="E682" s="23"/>
      <c r="F682" s="23">
        <v>681</v>
      </c>
      <c r="G682" s="23">
        <v>18</v>
      </c>
    </row>
    <row r="683" spans="1:7" x14ac:dyDescent="0.25">
      <c r="A683" s="23">
        <v>682</v>
      </c>
      <c r="B683" s="196">
        <v>7.3525564558621706E-2</v>
      </c>
      <c r="C683" s="23"/>
      <c r="D683" s="69" t="s">
        <v>243</v>
      </c>
      <c r="E683" s="23"/>
      <c r="F683" s="23">
        <v>682</v>
      </c>
      <c r="G683" s="23">
        <v>23</v>
      </c>
    </row>
    <row r="684" spans="1:7" x14ac:dyDescent="0.25">
      <c r="A684" s="23">
        <v>683</v>
      </c>
      <c r="B684" s="196">
        <v>0.14291682811201101</v>
      </c>
      <c r="C684" s="23"/>
      <c r="D684" s="69" t="s">
        <v>243</v>
      </c>
      <c r="E684" s="23"/>
      <c r="F684" s="23">
        <v>683</v>
      </c>
      <c r="G684" s="23">
        <v>14</v>
      </c>
    </row>
    <row r="685" spans="1:7" x14ac:dyDescent="0.25">
      <c r="A685" s="23">
        <v>684</v>
      </c>
      <c r="B685" s="196">
        <v>0.14291674864731599</v>
      </c>
      <c r="C685" s="23"/>
      <c r="D685" s="69" t="s">
        <v>243</v>
      </c>
      <c r="E685" s="23"/>
      <c r="F685" s="23">
        <v>684</v>
      </c>
      <c r="G685" s="23">
        <v>11</v>
      </c>
    </row>
    <row r="686" spans="1:7" x14ac:dyDescent="0.25">
      <c r="A686" s="23">
        <v>685</v>
      </c>
      <c r="B686" s="196">
        <v>0.14291660416638999</v>
      </c>
      <c r="C686" s="23"/>
      <c r="D686" s="69" t="s">
        <v>243</v>
      </c>
      <c r="E686" s="23"/>
      <c r="F686" s="23">
        <v>685</v>
      </c>
      <c r="G686" s="23">
        <v>20</v>
      </c>
    </row>
    <row r="687" spans="1:7" x14ac:dyDescent="0.25">
      <c r="A687" s="23">
        <v>686</v>
      </c>
      <c r="B687" s="196">
        <v>0.142916524702067</v>
      </c>
      <c r="C687" s="23"/>
      <c r="D687" s="69" t="s">
        <v>243</v>
      </c>
      <c r="E687" s="23"/>
      <c r="F687" s="23">
        <v>686</v>
      </c>
      <c r="G687" s="23">
        <v>11</v>
      </c>
    </row>
    <row r="688" spans="1:7" x14ac:dyDescent="0.25">
      <c r="A688" s="23">
        <v>687</v>
      </c>
      <c r="B688" s="196">
        <v>0.14938503157397401</v>
      </c>
      <c r="C688" s="23"/>
      <c r="D688" s="69" t="s">
        <v>243</v>
      </c>
      <c r="E688" s="23"/>
      <c r="F688" s="23">
        <v>687</v>
      </c>
      <c r="G688" s="23">
        <v>20</v>
      </c>
    </row>
    <row r="689" spans="1:7" x14ac:dyDescent="0.25">
      <c r="A689" s="23">
        <v>688</v>
      </c>
      <c r="B689" s="196">
        <v>0.16534742650728099</v>
      </c>
      <c r="C689" s="23"/>
      <c r="D689" s="69" t="s">
        <v>243</v>
      </c>
      <c r="E689" s="23"/>
      <c r="F689" s="23">
        <v>688</v>
      </c>
      <c r="G689" s="23">
        <v>10</v>
      </c>
    </row>
    <row r="690" spans="1:7" x14ac:dyDescent="0.25">
      <c r="A690" s="23">
        <v>689</v>
      </c>
      <c r="B690" s="196">
        <v>0.17181584678603701</v>
      </c>
      <c r="C690" s="23"/>
      <c r="D690" s="69" t="s">
        <v>243</v>
      </c>
      <c r="E690" s="23"/>
      <c r="F690" s="23">
        <v>689</v>
      </c>
      <c r="G690" s="23">
        <v>22</v>
      </c>
    </row>
    <row r="691" spans="1:7" x14ac:dyDescent="0.25">
      <c r="A691" s="23">
        <v>690</v>
      </c>
      <c r="B691" s="196">
        <v>0.173663911407824</v>
      </c>
      <c r="C691" s="23"/>
      <c r="D691" s="69" t="s">
        <v>243</v>
      </c>
      <c r="E691" s="23"/>
      <c r="F691" s="23">
        <v>690</v>
      </c>
      <c r="G691" s="23">
        <v>11</v>
      </c>
    </row>
    <row r="692" spans="1:7" x14ac:dyDescent="0.25">
      <c r="A692" s="23">
        <v>691</v>
      </c>
      <c r="B692" s="196">
        <v>0.17366355162948499</v>
      </c>
      <c r="C692" s="23"/>
      <c r="D692" s="69" t="s">
        <v>243</v>
      </c>
      <c r="E692" s="23"/>
      <c r="F692" s="23">
        <v>691</v>
      </c>
      <c r="G692" s="23">
        <v>33</v>
      </c>
    </row>
    <row r="693" spans="1:7" x14ac:dyDescent="0.25">
      <c r="A693" s="23">
        <v>692</v>
      </c>
      <c r="B693" s="196">
        <v>0.17366309373300901</v>
      </c>
      <c r="C693" s="23"/>
      <c r="D693" s="69" t="s">
        <v>243</v>
      </c>
      <c r="E693" s="23"/>
      <c r="F693" s="23">
        <v>692</v>
      </c>
      <c r="G693" s="23">
        <v>42</v>
      </c>
    </row>
    <row r="694" spans="1:7" x14ac:dyDescent="0.25">
      <c r="A694" s="23">
        <v>693</v>
      </c>
      <c r="B694" s="196">
        <v>0.173662766666311</v>
      </c>
      <c r="C694" s="23"/>
      <c r="D694" s="69" t="s">
        <v>243</v>
      </c>
      <c r="E694" s="23"/>
      <c r="F694" s="23">
        <v>693</v>
      </c>
      <c r="G694" s="23">
        <v>30</v>
      </c>
    </row>
    <row r="695" spans="1:7" x14ac:dyDescent="0.25">
      <c r="A695" s="23">
        <v>694</v>
      </c>
      <c r="B695" s="196">
        <v>0.173662690351014</v>
      </c>
      <c r="C695" s="23"/>
      <c r="D695" s="69" t="s">
        <v>243</v>
      </c>
      <c r="E695" s="23"/>
      <c r="F695" s="23">
        <v>694</v>
      </c>
      <c r="G695" s="23">
        <v>7</v>
      </c>
    </row>
    <row r="696" spans="1:7" x14ac:dyDescent="0.25">
      <c r="A696" s="23">
        <v>695</v>
      </c>
      <c r="B696" s="196">
        <v>7.9153780128457293E-2</v>
      </c>
      <c r="C696" s="23"/>
      <c r="D696" s="69" t="s">
        <v>243</v>
      </c>
      <c r="E696" s="23"/>
      <c r="F696" s="23">
        <v>695</v>
      </c>
      <c r="G696" s="23">
        <v>29</v>
      </c>
    </row>
    <row r="697" spans="1:7" x14ac:dyDescent="0.25">
      <c r="A697" s="23">
        <v>696</v>
      </c>
      <c r="B697" s="196">
        <v>-0.13955412512517701</v>
      </c>
      <c r="C697" s="23"/>
      <c r="D697" s="69" t="s">
        <v>243</v>
      </c>
      <c r="E697" s="23"/>
      <c r="F697" s="23">
        <v>696</v>
      </c>
      <c r="G697" s="23">
        <v>38</v>
      </c>
    </row>
    <row r="698" spans="1:7" x14ac:dyDescent="0.25">
      <c r="A698" s="23">
        <v>697</v>
      </c>
      <c r="B698" s="196">
        <v>-0.13955432440124299</v>
      </c>
      <c r="C698" s="23"/>
      <c r="D698" s="69" t="s">
        <v>243</v>
      </c>
      <c r="E698" s="23"/>
      <c r="F698" s="23">
        <v>697</v>
      </c>
      <c r="G698" s="23">
        <v>29</v>
      </c>
    </row>
    <row r="699" spans="1:7" x14ac:dyDescent="0.25">
      <c r="A699" s="23">
        <v>698</v>
      </c>
      <c r="B699" s="196">
        <v>-0.176206512228957</v>
      </c>
      <c r="C699" s="23"/>
      <c r="D699" s="69" t="s">
        <v>243</v>
      </c>
      <c r="E699" s="23"/>
      <c r="F699" s="23">
        <v>698</v>
      </c>
      <c r="G699" s="23">
        <v>13</v>
      </c>
    </row>
    <row r="700" spans="1:7" x14ac:dyDescent="0.25">
      <c r="A700" s="23">
        <v>699</v>
      </c>
      <c r="B700" s="196">
        <v>-0.170200067191112</v>
      </c>
      <c r="C700" s="23"/>
      <c r="D700" s="69" t="s">
        <v>243</v>
      </c>
      <c r="E700" s="23"/>
      <c r="F700" s="23">
        <v>699</v>
      </c>
      <c r="G700" s="23">
        <v>21</v>
      </c>
    </row>
    <row r="701" spans="1:7" x14ac:dyDescent="0.25">
      <c r="A701" s="23">
        <v>700</v>
      </c>
      <c r="B701" s="196">
        <v>-0.17020025523595</v>
      </c>
      <c r="C701" s="23"/>
      <c r="D701" s="69" t="s">
        <v>243</v>
      </c>
      <c r="E701" s="23"/>
      <c r="F701" s="23">
        <v>700</v>
      </c>
      <c r="G701" s="23">
        <v>18</v>
      </c>
    </row>
    <row r="702" spans="1:7" x14ac:dyDescent="0.25">
      <c r="A702" s="23">
        <v>701</v>
      </c>
      <c r="B702" s="196">
        <v>-3.5248828490965702E-2</v>
      </c>
      <c r="C702" s="23"/>
      <c r="D702" s="69" t="s">
        <v>243</v>
      </c>
      <c r="E702" s="23"/>
      <c r="F702" s="23">
        <v>701</v>
      </c>
      <c r="G702" s="23">
        <v>15</v>
      </c>
    </row>
    <row r="703" spans="1:7" x14ac:dyDescent="0.25">
      <c r="A703" s="23">
        <v>702</v>
      </c>
      <c r="B703" s="196">
        <v>-7.6845830268886806E-2</v>
      </c>
      <c r="C703" s="23"/>
      <c r="D703" s="69" t="s">
        <v>243</v>
      </c>
      <c r="E703" s="23"/>
      <c r="F703" s="23">
        <v>702</v>
      </c>
      <c r="G703" s="23">
        <v>23</v>
      </c>
    </row>
    <row r="704" spans="1:7" x14ac:dyDescent="0.25">
      <c r="A704" s="23">
        <v>703</v>
      </c>
      <c r="B704" s="196">
        <v>-7.6845836236388798E-2</v>
      </c>
      <c r="C704" s="23"/>
      <c r="D704" s="69" t="s">
        <v>243</v>
      </c>
      <c r="E704" s="23"/>
      <c r="F704" s="23">
        <v>703</v>
      </c>
      <c r="G704" s="23">
        <v>3</v>
      </c>
    </row>
    <row r="705" spans="1:7" x14ac:dyDescent="0.25">
      <c r="A705" s="23">
        <v>704</v>
      </c>
      <c r="B705" s="196">
        <v>-7.6845860106410896E-2</v>
      </c>
      <c r="C705" s="23"/>
      <c r="D705" s="69" t="s">
        <v>243</v>
      </c>
      <c r="E705" s="23"/>
      <c r="F705" s="23">
        <v>704</v>
      </c>
      <c r="G705" s="23">
        <v>12</v>
      </c>
    </row>
    <row r="706" spans="1:7" x14ac:dyDescent="0.25">
      <c r="A706" s="23">
        <v>705</v>
      </c>
      <c r="B706" s="196">
        <v>-7.3149453293931799E-2</v>
      </c>
      <c r="C706" s="23"/>
      <c r="D706" s="69" t="s">
        <v>243</v>
      </c>
      <c r="E706" s="23"/>
      <c r="F706" s="23">
        <v>705</v>
      </c>
      <c r="G706" s="23">
        <v>13</v>
      </c>
    </row>
    <row r="707" spans="1:7" x14ac:dyDescent="0.25">
      <c r="A707" s="23">
        <v>706</v>
      </c>
      <c r="B707" s="196">
        <v>-7.3149465875509703E-2</v>
      </c>
      <c r="C707" s="23"/>
      <c r="D707" s="69" t="s">
        <v>243</v>
      </c>
      <c r="E707" s="23"/>
      <c r="F707" s="23">
        <v>706</v>
      </c>
      <c r="G707" s="23">
        <v>7</v>
      </c>
    </row>
    <row r="708" spans="1:7" x14ac:dyDescent="0.25">
      <c r="A708" s="23">
        <v>707</v>
      </c>
      <c r="B708" s="196">
        <v>-6.1598139897176697E-2</v>
      </c>
      <c r="C708" s="23"/>
      <c r="D708" s="69" t="s">
        <v>243</v>
      </c>
      <c r="E708" s="23"/>
      <c r="F708" s="23">
        <v>707</v>
      </c>
      <c r="G708" s="23">
        <v>19</v>
      </c>
    </row>
    <row r="709" spans="1:7" x14ac:dyDescent="0.25">
      <c r="A709" s="23">
        <v>708</v>
      </c>
      <c r="B709" s="196">
        <v>-6.15981462139467E-2</v>
      </c>
      <c r="C709" s="23"/>
      <c r="D709" s="69" t="s">
        <v>243</v>
      </c>
      <c r="E709" s="23"/>
      <c r="F709" s="23">
        <v>708</v>
      </c>
      <c r="G709" s="23">
        <v>5</v>
      </c>
    </row>
    <row r="710" spans="1:7" x14ac:dyDescent="0.25">
      <c r="A710" s="23">
        <v>709</v>
      </c>
      <c r="B710" s="196">
        <v>-6.15981550574278E-2</v>
      </c>
      <c r="C710" s="23"/>
      <c r="D710" s="69" t="s">
        <v>243</v>
      </c>
      <c r="E710" s="23"/>
      <c r="F710" s="23">
        <v>709</v>
      </c>
      <c r="G710" s="23">
        <v>7</v>
      </c>
    </row>
    <row r="711" spans="1:7" x14ac:dyDescent="0.25">
      <c r="A711" s="23">
        <v>710</v>
      </c>
      <c r="B711" s="196">
        <v>-5.4008160583077197E-2</v>
      </c>
      <c r="C711" s="23"/>
      <c r="D711" s="69" t="s">
        <v>243</v>
      </c>
      <c r="E711" s="23"/>
      <c r="F711" s="23">
        <v>710</v>
      </c>
      <c r="G711" s="23">
        <v>18</v>
      </c>
    </row>
    <row r="712" spans="1:7" x14ac:dyDescent="0.25">
      <c r="A712" s="23">
        <v>711</v>
      </c>
      <c r="B712" s="196">
        <v>-4.5691186811541301E-2</v>
      </c>
      <c r="C712" s="23"/>
      <c r="D712" s="69" t="s">
        <v>243</v>
      </c>
      <c r="E712" s="23"/>
      <c r="F712" s="23">
        <v>711</v>
      </c>
      <c r="G712" s="23">
        <v>9</v>
      </c>
    </row>
    <row r="713" spans="1:7" x14ac:dyDescent="0.25">
      <c r="A713" s="23">
        <v>712</v>
      </c>
      <c r="B713" s="196">
        <v>-3.8298316183452398E-2</v>
      </c>
      <c r="C713" s="23"/>
      <c r="D713" s="69" t="s">
        <v>243</v>
      </c>
      <c r="E713" s="23"/>
      <c r="F713" s="23">
        <v>712</v>
      </c>
      <c r="G713" s="23">
        <v>3</v>
      </c>
    </row>
    <row r="714" spans="1:7" x14ac:dyDescent="0.25">
      <c r="A714" s="23">
        <v>713</v>
      </c>
      <c r="B714" s="196">
        <v>-3.8298330092691797E-2</v>
      </c>
      <c r="C714" s="23"/>
      <c r="D714" s="69" t="s">
        <v>243</v>
      </c>
      <c r="E714" s="23"/>
      <c r="F714" s="23">
        <v>713</v>
      </c>
      <c r="G714" s="23">
        <v>29</v>
      </c>
    </row>
    <row r="715" spans="1:7" x14ac:dyDescent="0.25">
      <c r="A715" s="23">
        <v>714</v>
      </c>
      <c r="B715" s="196">
        <v>-2.8302610260459E-2</v>
      </c>
      <c r="C715" s="23"/>
      <c r="D715" s="69" t="s">
        <v>243</v>
      </c>
      <c r="E715" s="23"/>
      <c r="F715" s="23">
        <v>714</v>
      </c>
      <c r="G715" s="23">
        <v>22</v>
      </c>
    </row>
    <row r="716" spans="1:7" x14ac:dyDescent="0.25">
      <c r="A716" s="23">
        <v>715</v>
      </c>
      <c r="B716" s="196">
        <v>-2.8302613900123699E-2</v>
      </c>
      <c r="C716" s="23"/>
      <c r="D716" s="69" t="s">
        <v>243</v>
      </c>
      <c r="E716" s="23"/>
      <c r="F716" s="23">
        <v>715</v>
      </c>
      <c r="G716" s="23">
        <v>14</v>
      </c>
    </row>
    <row r="717" spans="1:7" x14ac:dyDescent="0.25">
      <c r="A717" s="23">
        <v>716</v>
      </c>
      <c r="B717" s="196">
        <v>-1.6196775821260601E-2</v>
      </c>
      <c r="C717" s="23"/>
      <c r="D717" s="69" t="s">
        <v>243</v>
      </c>
      <c r="E717" s="23"/>
      <c r="F717" s="23">
        <v>716</v>
      </c>
      <c r="G717" s="23">
        <v>10</v>
      </c>
    </row>
    <row r="718" spans="1:7" x14ac:dyDescent="0.25">
      <c r="A718" s="23">
        <v>717</v>
      </c>
      <c r="B718" s="196">
        <v>3.6161401581855301E-3</v>
      </c>
      <c r="C718" s="23"/>
      <c r="D718" s="69" t="s">
        <v>243</v>
      </c>
      <c r="E718" s="23"/>
      <c r="F718" s="23">
        <v>717</v>
      </c>
      <c r="G718" s="23">
        <v>12</v>
      </c>
    </row>
    <row r="719" spans="1:7" x14ac:dyDescent="0.25">
      <c r="A719" s="23">
        <v>718</v>
      </c>
      <c r="B719" s="196">
        <v>3.6161401373751602E-3</v>
      </c>
      <c r="C719" s="23"/>
      <c r="D719" s="69" t="s">
        <v>243</v>
      </c>
      <c r="E719" s="23"/>
      <c r="F719" s="23">
        <v>718</v>
      </c>
      <c r="G719" s="23">
        <v>5</v>
      </c>
    </row>
    <row r="720" spans="1:7" x14ac:dyDescent="0.25">
      <c r="A720" s="23">
        <v>719</v>
      </c>
      <c r="B720" s="196">
        <v>1.1933128569084401E-2</v>
      </c>
      <c r="C720" s="23"/>
      <c r="D720" s="69" t="s">
        <v>243</v>
      </c>
      <c r="E720" s="23"/>
      <c r="F720" s="23">
        <v>719</v>
      </c>
      <c r="G720" s="23">
        <v>9</v>
      </c>
    </row>
    <row r="721" spans="1:7" x14ac:dyDescent="0.25">
      <c r="A721" s="23">
        <v>720</v>
      </c>
      <c r="B721" s="196">
        <v>2.8087796102103501E-2</v>
      </c>
      <c r="C721" s="23"/>
      <c r="D721" s="69" t="s">
        <v>243</v>
      </c>
      <c r="E721" s="23"/>
      <c r="F721" s="23">
        <v>720</v>
      </c>
      <c r="G721" s="23">
        <v>18</v>
      </c>
    </row>
    <row r="722" spans="1:7" x14ac:dyDescent="0.25">
      <c r="A722" s="23">
        <v>721</v>
      </c>
      <c r="B722" s="196">
        <v>3.2708341405467099E-2</v>
      </c>
      <c r="C722" s="23"/>
      <c r="D722" s="69" t="s">
        <v>243</v>
      </c>
      <c r="E722" s="23"/>
      <c r="F722" s="23">
        <v>721</v>
      </c>
      <c r="G722" s="23">
        <v>9</v>
      </c>
    </row>
    <row r="723" spans="1:7" x14ac:dyDescent="0.25">
      <c r="A723" s="23">
        <v>722</v>
      </c>
      <c r="B723" s="196">
        <v>3.8252989907718603E-2</v>
      </c>
      <c r="C723" s="23"/>
      <c r="D723" s="69" t="s">
        <v>243</v>
      </c>
      <c r="E723" s="23"/>
      <c r="F723" s="23">
        <v>722</v>
      </c>
      <c r="G723" s="23">
        <v>19</v>
      </c>
    </row>
    <row r="724" spans="1:7" x14ac:dyDescent="0.25">
      <c r="A724" s="23">
        <v>723</v>
      </c>
      <c r="B724" s="196">
        <v>3.8252985121447897E-2</v>
      </c>
      <c r="C724" s="23"/>
      <c r="D724" s="69" t="s">
        <v>243</v>
      </c>
      <c r="E724" s="23"/>
      <c r="F724" s="23">
        <v>723</v>
      </c>
      <c r="G724" s="23">
        <v>10</v>
      </c>
    </row>
    <row r="725" spans="1:7" x14ac:dyDescent="0.25">
      <c r="A725" s="23">
        <v>724</v>
      </c>
      <c r="B725" s="196">
        <v>3.82529707626467E-2</v>
      </c>
      <c r="C725" s="23"/>
      <c r="D725" s="69" t="s">
        <v>243</v>
      </c>
      <c r="E725" s="23"/>
      <c r="F725" s="23">
        <v>724</v>
      </c>
      <c r="G725" s="23">
        <v>30</v>
      </c>
    </row>
    <row r="726" spans="1:7" x14ac:dyDescent="0.25">
      <c r="A726" s="23">
        <v>725</v>
      </c>
      <c r="B726" s="196">
        <v>8.1995858960068294E-2</v>
      </c>
      <c r="C726" s="23"/>
      <c r="D726" s="69" t="s">
        <v>243</v>
      </c>
      <c r="E726" s="23"/>
      <c r="F726" s="23">
        <v>725</v>
      </c>
      <c r="G726" s="23">
        <v>5</v>
      </c>
    </row>
    <row r="727" spans="1:7" x14ac:dyDescent="0.25">
      <c r="A727" s="23">
        <v>726</v>
      </c>
      <c r="B727" s="196">
        <v>8.1995838495423898E-2</v>
      </c>
      <c r="C727" s="23"/>
      <c r="D727" s="69" t="s">
        <v>243</v>
      </c>
      <c r="E727" s="23"/>
      <c r="F727" s="23">
        <v>726</v>
      </c>
      <c r="G727" s="23">
        <v>9</v>
      </c>
    </row>
    <row r="728" spans="1:7" x14ac:dyDescent="0.25">
      <c r="A728" s="23">
        <v>727</v>
      </c>
      <c r="B728" s="196">
        <v>9.0312698310753198E-2</v>
      </c>
      <c r="C728" s="23"/>
      <c r="D728" s="69" t="s">
        <v>243</v>
      </c>
      <c r="E728" s="23"/>
      <c r="F728" s="23">
        <v>727</v>
      </c>
      <c r="G728" s="23">
        <v>20</v>
      </c>
    </row>
    <row r="729" spans="1:7" x14ac:dyDescent="0.25">
      <c r="A729" s="23">
        <v>728</v>
      </c>
      <c r="B729" s="196">
        <v>9.63193176337174E-2</v>
      </c>
      <c r="C729" s="23"/>
      <c r="D729" s="69" t="s">
        <v>243</v>
      </c>
      <c r="E729" s="23"/>
      <c r="F729" s="23">
        <v>728</v>
      </c>
      <c r="G729" s="23">
        <v>12</v>
      </c>
    </row>
    <row r="730" spans="1:7" x14ac:dyDescent="0.25">
      <c r="A730" s="23">
        <v>729</v>
      </c>
      <c r="B730" s="196">
        <v>-4.6817044924080703E-2</v>
      </c>
      <c r="C730" s="23"/>
      <c r="D730" s="69" t="s">
        <v>243</v>
      </c>
      <c r="E730" s="23"/>
      <c r="F730" s="23">
        <v>729</v>
      </c>
      <c r="G730" s="23">
        <v>11</v>
      </c>
    </row>
    <row r="731" spans="1:7" x14ac:dyDescent="0.25">
      <c r="A731" s="23">
        <v>730</v>
      </c>
      <c r="B731" s="196">
        <v>0.149142721796517</v>
      </c>
      <c r="C731" s="23"/>
      <c r="D731" s="69" t="s">
        <v>243</v>
      </c>
      <c r="E731" s="23"/>
      <c r="F731" s="23">
        <v>730</v>
      </c>
      <c r="G731" s="23">
        <v>24</v>
      </c>
    </row>
    <row r="732" spans="1:7" x14ac:dyDescent="0.25">
      <c r="A732" s="23">
        <v>731</v>
      </c>
      <c r="B732" s="196">
        <v>0.15514929650326301</v>
      </c>
      <c r="C732" s="23"/>
      <c r="D732" s="69" t="s">
        <v>243</v>
      </c>
      <c r="E732" s="23"/>
      <c r="F732" s="23">
        <v>731</v>
      </c>
      <c r="G732" s="23">
        <v>8</v>
      </c>
    </row>
    <row r="733" spans="1:7" x14ac:dyDescent="0.25">
      <c r="A733" s="23">
        <v>732</v>
      </c>
      <c r="B733" s="196">
        <v>0.15514915908787899</v>
      </c>
      <c r="C733" s="23"/>
      <c r="D733" s="69" t="s">
        <v>243</v>
      </c>
      <c r="E733" s="23"/>
      <c r="F733" s="23">
        <v>732</v>
      </c>
      <c r="G733" s="23">
        <v>16</v>
      </c>
    </row>
    <row r="734" spans="1:7" x14ac:dyDescent="0.25">
      <c r="A734" s="23">
        <v>733</v>
      </c>
      <c r="B734" s="196">
        <v>0.161617805952288</v>
      </c>
      <c r="C734" s="23"/>
      <c r="D734" s="69" t="s">
        <v>243</v>
      </c>
      <c r="E734" s="23"/>
      <c r="F734" s="23">
        <v>733</v>
      </c>
      <c r="G734" s="23">
        <v>4</v>
      </c>
    </row>
    <row r="735" spans="1:7" x14ac:dyDescent="0.25">
      <c r="A735" s="23">
        <v>734</v>
      </c>
      <c r="B735" s="196">
        <v>0.16161760934067901</v>
      </c>
      <c r="C735" s="23"/>
      <c r="D735" s="69" t="s">
        <v>243</v>
      </c>
      <c r="E735" s="23"/>
      <c r="F735" s="23">
        <v>734</v>
      </c>
      <c r="G735" s="23">
        <v>21</v>
      </c>
    </row>
    <row r="736" spans="1:7" x14ac:dyDescent="0.25">
      <c r="A736" s="23">
        <v>735</v>
      </c>
      <c r="B736" s="196">
        <v>0.17127724316898901</v>
      </c>
      <c r="C736" s="23"/>
      <c r="D736" s="69" t="s">
        <v>243</v>
      </c>
      <c r="E736" s="23"/>
      <c r="F736" s="23">
        <v>735</v>
      </c>
      <c r="G736" s="23">
        <v>24</v>
      </c>
    </row>
    <row r="737" spans="1:7" x14ac:dyDescent="0.25">
      <c r="A737" s="23">
        <v>736</v>
      </c>
      <c r="B737" s="196">
        <v>0.171277116124606</v>
      </c>
      <c r="C737" s="23"/>
      <c r="D737" s="69" t="s">
        <v>243</v>
      </c>
      <c r="E737" s="23"/>
      <c r="F737" s="23">
        <v>736</v>
      </c>
      <c r="G737" s="23">
        <v>12</v>
      </c>
    </row>
    <row r="738" spans="1:7" x14ac:dyDescent="0.25">
      <c r="A738" s="23">
        <v>737</v>
      </c>
      <c r="B738" s="196">
        <v>0.139553774677311</v>
      </c>
      <c r="C738" s="23"/>
      <c r="D738" s="69" t="s">
        <v>243</v>
      </c>
      <c r="E738" s="23"/>
      <c r="F738" s="23">
        <v>737</v>
      </c>
      <c r="G738" s="23">
        <v>13</v>
      </c>
    </row>
    <row r="739" spans="1:7" x14ac:dyDescent="0.25">
      <c r="A739" s="23">
        <v>738</v>
      </c>
      <c r="B739" s="196">
        <v>0.13955363724873199</v>
      </c>
      <c r="C739" s="23"/>
      <c r="D739" s="69" t="s">
        <v>243</v>
      </c>
      <c r="E739" s="23"/>
      <c r="F739" s="23">
        <v>738</v>
      </c>
      <c r="G739" s="23">
        <v>20</v>
      </c>
    </row>
    <row r="740" spans="1:7" x14ac:dyDescent="0.25">
      <c r="A740" s="23">
        <v>739</v>
      </c>
      <c r="B740" s="196">
        <v>0.14645341963231401</v>
      </c>
      <c r="C740" s="23"/>
      <c r="D740" s="69" t="s">
        <v>243</v>
      </c>
      <c r="E740" s="23"/>
      <c r="F740" s="23">
        <v>739</v>
      </c>
      <c r="G740" s="23">
        <v>18</v>
      </c>
    </row>
    <row r="741" spans="1:7" x14ac:dyDescent="0.25">
      <c r="A741" s="23">
        <v>740</v>
      </c>
      <c r="B741" s="196">
        <v>1.8102561683291701E-2</v>
      </c>
      <c r="C741" s="23"/>
      <c r="D741" s="69" t="s">
        <v>243</v>
      </c>
      <c r="E741" s="23"/>
      <c r="F741" s="23">
        <v>740</v>
      </c>
      <c r="G741" s="23">
        <v>10</v>
      </c>
    </row>
    <row r="742" spans="1:7" x14ac:dyDescent="0.25">
      <c r="A742" s="23">
        <v>741</v>
      </c>
      <c r="B742" s="196">
        <v>1.81025604171666E-2</v>
      </c>
      <c r="C742" s="23"/>
      <c r="D742" s="69" t="s">
        <v>243</v>
      </c>
      <c r="E742" s="23"/>
      <c r="F742" s="23">
        <v>741</v>
      </c>
      <c r="G742" s="23">
        <v>12</v>
      </c>
    </row>
    <row r="743" spans="1:7" x14ac:dyDescent="0.25">
      <c r="A743" s="23">
        <v>742</v>
      </c>
      <c r="B743" s="196">
        <v>3.0578086323464902E-2</v>
      </c>
      <c r="C743" s="23"/>
      <c r="D743" s="69" t="s">
        <v>243</v>
      </c>
      <c r="E743" s="23"/>
      <c r="F743" s="23">
        <v>742</v>
      </c>
      <c r="G743" s="23">
        <v>14</v>
      </c>
    </row>
    <row r="744" spans="1:7" x14ac:dyDescent="0.25">
      <c r="A744" s="23">
        <v>743</v>
      </c>
      <c r="B744" s="196">
        <v>4.0928146664489497E-2</v>
      </c>
      <c r="C744" s="23"/>
      <c r="D744" s="69" t="s">
        <v>243</v>
      </c>
      <c r="E744" s="23"/>
      <c r="F744" s="23">
        <v>743</v>
      </c>
      <c r="G744" s="23">
        <v>14</v>
      </c>
    </row>
    <row r="745" spans="1:7" x14ac:dyDescent="0.25">
      <c r="A745" s="23">
        <v>744</v>
      </c>
      <c r="B745" s="196">
        <v>4.9898189966662197E-2</v>
      </c>
      <c r="C745" s="23"/>
      <c r="D745" s="69" t="s">
        <v>243</v>
      </c>
      <c r="E745" s="23"/>
      <c r="F745" s="23">
        <v>744</v>
      </c>
      <c r="G745" s="23">
        <v>17</v>
      </c>
    </row>
    <row r="746" spans="1:7" x14ac:dyDescent="0.25">
      <c r="A746" s="23">
        <v>745</v>
      </c>
      <c r="B746" s="196">
        <v>4.9898186679589097E-2</v>
      </c>
      <c r="C746" s="23"/>
      <c r="D746" s="69" t="s">
        <v>243</v>
      </c>
      <c r="E746" s="23"/>
      <c r="F746" s="23">
        <v>745</v>
      </c>
      <c r="G746" s="23">
        <v>4</v>
      </c>
    </row>
    <row r="747" spans="1:7" x14ac:dyDescent="0.25">
      <c r="A747" s="23">
        <v>746</v>
      </c>
      <c r="B747" s="196">
        <v>5.8215178678318102E-2</v>
      </c>
      <c r="C747" s="23"/>
      <c r="D747" s="69" t="s">
        <v>243</v>
      </c>
      <c r="E747" s="23"/>
      <c r="F747" s="23">
        <v>746</v>
      </c>
      <c r="G747" s="23">
        <v>20</v>
      </c>
    </row>
    <row r="748" spans="1:7" x14ac:dyDescent="0.25">
      <c r="A748" s="23">
        <v>747</v>
      </c>
      <c r="B748" s="196">
        <v>6.3759839315076602E-2</v>
      </c>
      <c r="C748" s="23"/>
      <c r="D748" s="69" t="s">
        <v>243</v>
      </c>
      <c r="E748" s="23"/>
      <c r="F748" s="23">
        <v>747</v>
      </c>
      <c r="G748" s="23">
        <v>10</v>
      </c>
    </row>
    <row r="749" spans="1:7" x14ac:dyDescent="0.25">
      <c r="A749" s="23">
        <v>748</v>
      </c>
      <c r="B749" s="196">
        <v>6.3759829822531103E-2</v>
      </c>
      <c r="C749" s="23"/>
      <c r="D749" s="69" t="s">
        <v>243</v>
      </c>
      <c r="E749" s="23"/>
      <c r="F749" s="23">
        <v>748</v>
      </c>
      <c r="G749" s="23">
        <v>7</v>
      </c>
    </row>
    <row r="750" spans="1:7" x14ac:dyDescent="0.25">
      <c r="A750" s="23">
        <v>749</v>
      </c>
      <c r="B750" s="196">
        <v>-0.21007778838016899</v>
      </c>
      <c r="C750" s="23"/>
      <c r="D750" s="69" t="s">
        <v>243</v>
      </c>
      <c r="E750" s="23"/>
      <c r="F750" s="23">
        <v>749</v>
      </c>
      <c r="G750" s="23">
        <v>20</v>
      </c>
    </row>
    <row r="751" spans="1:7" x14ac:dyDescent="0.25">
      <c r="A751" s="23">
        <v>750</v>
      </c>
      <c r="B751" s="196">
        <v>-0.21007814835007099</v>
      </c>
      <c r="C751" s="23"/>
      <c r="D751" s="69" t="s">
        <v>243</v>
      </c>
      <c r="E751" s="23"/>
      <c r="F751" s="23">
        <v>750</v>
      </c>
      <c r="G751" s="23">
        <v>22</v>
      </c>
    </row>
    <row r="752" spans="1:7" x14ac:dyDescent="0.25">
      <c r="A752" s="23">
        <v>751</v>
      </c>
      <c r="B752" s="196">
        <v>-0.21007826288633599</v>
      </c>
      <c r="C752" s="23"/>
      <c r="D752" s="69" t="s">
        <v>243</v>
      </c>
      <c r="E752" s="23"/>
      <c r="F752" s="23">
        <v>751</v>
      </c>
      <c r="G752" s="23">
        <v>7</v>
      </c>
    </row>
    <row r="753" spans="1:7" x14ac:dyDescent="0.25">
      <c r="A753" s="23">
        <v>752</v>
      </c>
      <c r="B753" s="196">
        <v>-0.21007834469806899</v>
      </c>
      <c r="C753" s="23"/>
      <c r="D753" s="69" t="s">
        <v>243</v>
      </c>
      <c r="E753" s="23"/>
      <c r="F753" s="23">
        <v>752</v>
      </c>
      <c r="G753" s="23">
        <v>5</v>
      </c>
    </row>
    <row r="754" spans="1:7" x14ac:dyDescent="0.25">
      <c r="A754" s="23">
        <v>753</v>
      </c>
      <c r="B754" s="196">
        <v>-0.21007850832182001</v>
      </c>
      <c r="C754" s="23"/>
      <c r="D754" s="69" t="s">
        <v>243</v>
      </c>
      <c r="E754" s="23"/>
      <c r="F754" s="23">
        <v>753</v>
      </c>
      <c r="G754" s="23">
        <v>10</v>
      </c>
    </row>
    <row r="755" spans="1:7" x14ac:dyDescent="0.25">
      <c r="A755" s="23">
        <v>754</v>
      </c>
      <c r="B755" s="196">
        <v>-0.21007877012061699</v>
      </c>
      <c r="C755" s="23"/>
      <c r="D755" s="69" t="s">
        <v>243</v>
      </c>
      <c r="E755" s="23"/>
      <c r="F755" s="23">
        <v>754</v>
      </c>
      <c r="G755" s="23">
        <v>16</v>
      </c>
    </row>
    <row r="756" spans="1:7" x14ac:dyDescent="0.25">
      <c r="A756" s="23">
        <v>755</v>
      </c>
      <c r="B756" s="196">
        <v>-0.21632972807595799</v>
      </c>
      <c r="C756" s="23"/>
      <c r="D756" s="69" t="s">
        <v>243</v>
      </c>
      <c r="E756" s="23"/>
      <c r="F756" s="23">
        <v>755</v>
      </c>
      <c r="G756" s="23">
        <v>12</v>
      </c>
    </row>
    <row r="757" spans="1:7" x14ac:dyDescent="0.25">
      <c r="A757" s="23">
        <v>756</v>
      </c>
      <c r="B757" s="196">
        <v>-0.16553924927055799</v>
      </c>
      <c r="C757" s="23"/>
      <c r="D757" s="69" t="s">
        <v>243</v>
      </c>
      <c r="E757" s="23"/>
      <c r="F757" s="23">
        <v>756</v>
      </c>
      <c r="G757" s="23">
        <v>12</v>
      </c>
    </row>
    <row r="758" spans="1:7" x14ac:dyDescent="0.25">
      <c r="A758" s="23">
        <v>757</v>
      </c>
      <c r="B758" s="196">
        <v>-0.156760360979773</v>
      </c>
      <c r="C758" s="23"/>
      <c r="D758" s="69" t="s">
        <v>243</v>
      </c>
      <c r="E758" s="23"/>
      <c r="F758" s="23">
        <v>757</v>
      </c>
      <c r="G758" s="23">
        <v>18</v>
      </c>
    </row>
    <row r="759" spans="1:7" x14ac:dyDescent="0.25">
      <c r="A759" s="23">
        <v>758</v>
      </c>
      <c r="B759" s="196">
        <v>-0.156760501427642</v>
      </c>
      <c r="C759" s="23"/>
      <c r="D759" s="69" t="s">
        <v>243</v>
      </c>
      <c r="E759" s="23"/>
      <c r="F759" s="23">
        <v>758</v>
      </c>
      <c r="G759" s="23">
        <v>16</v>
      </c>
    </row>
    <row r="760" spans="1:7" x14ac:dyDescent="0.25">
      <c r="A760" s="23">
        <v>759</v>
      </c>
      <c r="B760" s="196">
        <v>-0.15537441973470201</v>
      </c>
      <c r="C760" s="23"/>
      <c r="D760" s="69" t="s">
        <v>243</v>
      </c>
      <c r="E760" s="23"/>
      <c r="F760" s="23">
        <v>759</v>
      </c>
      <c r="G760" s="23">
        <v>10</v>
      </c>
    </row>
    <row r="761" spans="1:7" x14ac:dyDescent="0.25">
      <c r="A761" s="23">
        <v>760</v>
      </c>
      <c r="B761" s="196">
        <v>-0.10347168345706</v>
      </c>
      <c r="C761" s="23"/>
      <c r="D761" s="69" t="s">
        <v>243</v>
      </c>
      <c r="E761" s="23"/>
      <c r="F761" s="23">
        <v>760</v>
      </c>
      <c r="G761" s="23">
        <v>8</v>
      </c>
    </row>
    <row r="762" spans="1:7" x14ac:dyDescent="0.25">
      <c r="A762" s="23">
        <v>761</v>
      </c>
      <c r="B762" s="196">
        <v>-0.10347173864954801</v>
      </c>
      <c r="C762" s="23"/>
      <c r="D762" s="69" t="s">
        <v>243</v>
      </c>
      <c r="E762" s="23"/>
      <c r="F762" s="23">
        <v>761</v>
      </c>
      <c r="G762" s="23">
        <v>15</v>
      </c>
    </row>
    <row r="763" spans="1:7" x14ac:dyDescent="0.25">
      <c r="A763" s="23">
        <v>762</v>
      </c>
      <c r="B763" s="196">
        <v>-9.5154744916441797E-2</v>
      </c>
      <c r="C763" s="23"/>
      <c r="D763" s="69" t="s">
        <v>243</v>
      </c>
      <c r="E763" s="23"/>
      <c r="F763" s="23">
        <v>762</v>
      </c>
      <c r="G763" s="23">
        <v>8</v>
      </c>
    </row>
    <row r="764" spans="1:7" x14ac:dyDescent="0.25">
      <c r="A764" s="23">
        <v>763</v>
      </c>
      <c r="B764" s="196">
        <v>-8.0643106067725207E-2</v>
      </c>
      <c r="C764" s="23"/>
      <c r="D764" s="69" t="s">
        <v>243</v>
      </c>
      <c r="E764" s="23"/>
      <c r="F764" s="23">
        <v>763</v>
      </c>
      <c r="G764" s="23">
        <v>10</v>
      </c>
    </row>
    <row r="765" spans="1:7" x14ac:dyDescent="0.25">
      <c r="A765" s="23">
        <v>764</v>
      </c>
      <c r="B765" s="196">
        <v>-5.5973293610146697E-2</v>
      </c>
      <c r="C765" s="23"/>
      <c r="D765" s="69" t="s">
        <v>243</v>
      </c>
      <c r="E765" s="23"/>
      <c r="F765" s="23">
        <v>764</v>
      </c>
      <c r="G765" s="23">
        <v>17</v>
      </c>
    </row>
    <row r="766" spans="1:7" x14ac:dyDescent="0.25">
      <c r="A766" s="23">
        <v>765</v>
      </c>
      <c r="B766" s="196">
        <v>-5.5973307116310003E-2</v>
      </c>
      <c r="C766" s="23"/>
      <c r="D766" s="69" t="s">
        <v>243</v>
      </c>
      <c r="E766" s="23"/>
      <c r="F766" s="23">
        <v>765</v>
      </c>
      <c r="G766" s="23">
        <v>13</v>
      </c>
    </row>
    <row r="767" spans="1:7" x14ac:dyDescent="0.25">
      <c r="A767" s="23">
        <v>766</v>
      </c>
      <c r="B767" s="196">
        <v>3.7667489815823199E-2</v>
      </c>
      <c r="C767" s="23"/>
      <c r="D767" s="69" t="s">
        <v>243</v>
      </c>
      <c r="E767" s="23"/>
      <c r="F767" s="23">
        <v>766</v>
      </c>
      <c r="G767" s="23">
        <v>10</v>
      </c>
    </row>
    <row r="768" spans="1:7" x14ac:dyDescent="0.25">
      <c r="A768" s="23">
        <v>767</v>
      </c>
      <c r="B768" s="196">
        <v>3.7667485640915599E-2</v>
      </c>
      <c r="C768" s="23"/>
      <c r="D768" s="69" t="s">
        <v>243</v>
      </c>
      <c r="E768" s="23"/>
      <c r="F768" s="23">
        <v>767</v>
      </c>
      <c r="G768" s="23">
        <v>9</v>
      </c>
    </row>
    <row r="769" spans="1:7" x14ac:dyDescent="0.25">
      <c r="A769" s="23">
        <v>768</v>
      </c>
      <c r="B769" s="196">
        <v>3.7667480074374197E-2</v>
      </c>
      <c r="C769" s="23"/>
      <c r="D769" s="69" t="s">
        <v>243</v>
      </c>
      <c r="E769" s="23"/>
      <c r="F769" s="23">
        <v>768</v>
      </c>
      <c r="G769" s="23">
        <v>12</v>
      </c>
    </row>
    <row r="770" spans="1:7" x14ac:dyDescent="0.25">
      <c r="A770" s="23">
        <v>769</v>
      </c>
      <c r="B770" s="196">
        <v>4.2380452292631703E-2</v>
      </c>
      <c r="C770" s="23"/>
      <c r="D770" s="69" t="s">
        <v>243</v>
      </c>
      <c r="E770" s="23"/>
      <c r="F770" s="23">
        <v>769</v>
      </c>
      <c r="G770" s="23">
        <v>14</v>
      </c>
    </row>
    <row r="771" spans="1:7" x14ac:dyDescent="0.25">
      <c r="A771" s="23">
        <v>770</v>
      </c>
      <c r="B771" s="196">
        <v>0</v>
      </c>
      <c r="C771" s="23"/>
      <c r="D771" s="23" t="s">
        <v>244</v>
      </c>
      <c r="E771" s="23"/>
      <c r="F771" s="23">
        <v>770</v>
      </c>
      <c r="G771" s="23">
        <v>12</v>
      </c>
    </row>
    <row r="772" spans="1:7" x14ac:dyDescent="0.25">
      <c r="A772" s="23">
        <v>771</v>
      </c>
      <c r="B772" s="196">
        <v>2.7723280878084499E-3</v>
      </c>
      <c r="C772" s="23"/>
      <c r="D772" s="69" t="s">
        <v>243</v>
      </c>
      <c r="E772" s="23"/>
      <c r="F772" s="23">
        <v>771</v>
      </c>
      <c r="G772" s="23">
        <v>14</v>
      </c>
    </row>
    <row r="773" spans="1:7" x14ac:dyDescent="0.25">
      <c r="A773" s="23">
        <v>772</v>
      </c>
      <c r="B773" s="196">
        <v>-0.17699427298887899</v>
      </c>
      <c r="C773" s="23"/>
      <c r="D773" s="69" t="s">
        <v>243</v>
      </c>
      <c r="E773" s="23"/>
      <c r="F773" s="23">
        <v>772</v>
      </c>
      <c r="G773" s="23">
        <v>11</v>
      </c>
    </row>
    <row r="774" spans="1:7" x14ac:dyDescent="0.25">
      <c r="A774" s="23">
        <v>773</v>
      </c>
      <c r="B774" s="196">
        <v>-0.17699437515334401</v>
      </c>
      <c r="C774" s="23"/>
      <c r="D774" s="69" t="s">
        <v>243</v>
      </c>
      <c r="E774" s="23"/>
      <c r="F774" s="23">
        <v>773</v>
      </c>
      <c r="G774" s="23">
        <v>9</v>
      </c>
    </row>
    <row r="775" spans="1:7" x14ac:dyDescent="0.25">
      <c r="A775" s="23">
        <v>774</v>
      </c>
      <c r="B775" s="196">
        <v>-0.17699450002126299</v>
      </c>
      <c r="C775" s="23"/>
      <c r="D775" s="69" t="s">
        <v>243</v>
      </c>
      <c r="E775" s="23"/>
      <c r="F775" s="23">
        <v>774</v>
      </c>
      <c r="G775" s="23">
        <v>11</v>
      </c>
    </row>
    <row r="776" spans="1:7" x14ac:dyDescent="0.25">
      <c r="A776" s="23">
        <v>775</v>
      </c>
      <c r="B776" s="196">
        <v>-0.16729149452630601</v>
      </c>
      <c r="C776" s="23"/>
      <c r="D776" s="69" t="s">
        <v>243</v>
      </c>
      <c r="E776" s="23"/>
      <c r="F776" s="23">
        <v>775</v>
      </c>
      <c r="G776" s="23">
        <v>16</v>
      </c>
    </row>
    <row r="777" spans="1:7" x14ac:dyDescent="0.25">
      <c r="A777" s="23">
        <v>776</v>
      </c>
      <c r="B777" s="196">
        <v>-0.16729165568102899</v>
      </c>
      <c r="C777" s="23"/>
      <c r="D777" s="69" t="s">
        <v>243</v>
      </c>
      <c r="E777" s="23"/>
      <c r="F777" s="23">
        <v>776</v>
      </c>
      <c r="G777" s="23">
        <v>16</v>
      </c>
    </row>
    <row r="778" spans="1:7" x14ac:dyDescent="0.25">
      <c r="A778" s="23">
        <v>777</v>
      </c>
      <c r="B778" s="196">
        <v>-9.7999573903408202E-2</v>
      </c>
      <c r="C778" s="23"/>
      <c r="D778" s="69" t="s">
        <v>243</v>
      </c>
      <c r="E778" s="23"/>
      <c r="F778" s="23">
        <v>777</v>
      </c>
      <c r="G778" s="23">
        <v>14</v>
      </c>
    </row>
    <row r="779" spans="1:7" x14ac:dyDescent="0.25">
      <c r="A779" s="23">
        <v>778</v>
      </c>
      <c r="B779" s="196">
        <v>-9.7999715257258299E-2</v>
      </c>
      <c r="C779" s="23"/>
      <c r="D779" s="69" t="s">
        <v>243</v>
      </c>
      <c r="E779" s="23"/>
      <c r="F779" s="23">
        <v>778</v>
      </c>
      <c r="G779" s="23">
        <v>43</v>
      </c>
    </row>
    <row r="780" spans="1:7" x14ac:dyDescent="0.25">
      <c r="A780" s="23">
        <v>779</v>
      </c>
      <c r="B780" s="196">
        <v>-1.9735959206330301E-2</v>
      </c>
      <c r="C780" s="23"/>
      <c r="D780" s="69" t="s">
        <v>243</v>
      </c>
      <c r="E780" s="23"/>
      <c r="F780" s="23">
        <v>779</v>
      </c>
      <c r="G780" s="23">
        <v>19</v>
      </c>
    </row>
    <row r="781" spans="1:7" x14ac:dyDescent="0.25">
      <c r="A781" s="23">
        <v>780</v>
      </c>
      <c r="B781" s="196">
        <v>-1.32671497283818E-2</v>
      </c>
      <c r="C781" s="23"/>
      <c r="D781" s="69" t="s">
        <v>243</v>
      </c>
      <c r="E781" s="23"/>
      <c r="F781" s="23">
        <v>780</v>
      </c>
      <c r="G781" s="23">
        <v>20</v>
      </c>
    </row>
    <row r="782" spans="1:7" x14ac:dyDescent="0.25">
      <c r="A782" s="23">
        <v>781</v>
      </c>
      <c r="B782" s="196">
        <v>-5.0348605696673605E-4</v>
      </c>
      <c r="C782" s="23"/>
      <c r="D782" s="69" t="s">
        <v>243</v>
      </c>
      <c r="E782" s="23"/>
      <c r="F782" s="23">
        <v>781</v>
      </c>
      <c r="G782" s="23">
        <v>11</v>
      </c>
    </row>
    <row r="783" spans="1:7" x14ac:dyDescent="0.25">
      <c r="A783" s="23">
        <v>782</v>
      </c>
      <c r="B783" s="196">
        <v>7.7765957554293197E-3</v>
      </c>
      <c r="C783" s="23"/>
      <c r="D783" s="69" t="s">
        <v>243</v>
      </c>
      <c r="E783" s="23"/>
      <c r="F783" s="23">
        <v>782</v>
      </c>
      <c r="G783" s="23">
        <v>12</v>
      </c>
    </row>
    <row r="784" spans="1:7" x14ac:dyDescent="0.25">
      <c r="A784" s="23">
        <v>783</v>
      </c>
      <c r="B784" s="196">
        <v>7.77659548505242E-3</v>
      </c>
      <c r="C784" s="23"/>
      <c r="D784" s="69" t="s">
        <v>243</v>
      </c>
      <c r="E784" s="23"/>
      <c r="F784" s="23">
        <v>783</v>
      </c>
      <c r="G784" s="23">
        <v>14</v>
      </c>
    </row>
    <row r="785" spans="1:7" x14ac:dyDescent="0.25">
      <c r="A785" s="23">
        <v>784</v>
      </c>
      <c r="B785" s="196">
        <v>7.77659531123871E-3</v>
      </c>
      <c r="C785" s="23"/>
      <c r="D785" s="69" t="s">
        <v>243</v>
      </c>
      <c r="E785" s="23"/>
      <c r="F785" s="23">
        <v>784</v>
      </c>
      <c r="G785" s="23">
        <v>9</v>
      </c>
    </row>
    <row r="786" spans="1:7" x14ac:dyDescent="0.25">
      <c r="A786" s="23">
        <v>785</v>
      </c>
      <c r="B786" s="196">
        <v>1.74798150216194E-2</v>
      </c>
      <c r="C786" s="23"/>
      <c r="D786" s="69" t="s">
        <v>243</v>
      </c>
      <c r="E786" s="23"/>
      <c r="F786" s="23">
        <v>785</v>
      </c>
      <c r="G786" s="23">
        <v>6</v>
      </c>
    </row>
    <row r="787" spans="1:7" x14ac:dyDescent="0.25">
      <c r="A787" s="23">
        <v>786</v>
      </c>
      <c r="B787" s="196">
        <v>2.3948627039466E-2</v>
      </c>
      <c r="C787" s="23"/>
      <c r="D787" s="69" t="s">
        <v>243</v>
      </c>
      <c r="E787" s="23"/>
      <c r="F787" s="23">
        <v>786</v>
      </c>
      <c r="G787" s="23">
        <v>7</v>
      </c>
    </row>
    <row r="788" spans="1:7" x14ac:dyDescent="0.25">
      <c r="A788" s="23">
        <v>787</v>
      </c>
      <c r="B788" s="196">
        <v>3.0417438801986101E-2</v>
      </c>
      <c r="C788" s="23"/>
      <c r="D788" s="69" t="s">
        <v>243</v>
      </c>
      <c r="E788" s="23"/>
      <c r="F788" s="23">
        <v>787</v>
      </c>
      <c r="G788" s="23">
        <v>4</v>
      </c>
    </row>
    <row r="789" spans="1:7" x14ac:dyDescent="0.25">
      <c r="A789" s="23">
        <v>788</v>
      </c>
      <c r="B789" s="196">
        <v>3.04174369972482E-2</v>
      </c>
      <c r="C789" s="23"/>
      <c r="D789" s="69" t="s">
        <v>243</v>
      </c>
      <c r="E789" s="23"/>
      <c r="F789" s="23">
        <v>788</v>
      </c>
      <c r="G789" s="23">
        <v>6</v>
      </c>
    </row>
    <row r="790" spans="1:7" x14ac:dyDescent="0.25">
      <c r="A790" s="23">
        <v>789</v>
      </c>
      <c r="B790" s="196">
        <v>4.1457528712529598E-2</v>
      </c>
      <c r="C790" s="23"/>
      <c r="D790" s="69" t="s">
        <v>243</v>
      </c>
      <c r="E790" s="23"/>
      <c r="F790" s="23">
        <v>789</v>
      </c>
      <c r="G790" s="23">
        <v>26</v>
      </c>
    </row>
    <row r="791" spans="1:7" x14ac:dyDescent="0.25">
      <c r="A791" s="23">
        <v>790</v>
      </c>
      <c r="B791" s="196">
        <v>-0.62292975146505902</v>
      </c>
      <c r="C791" s="23"/>
      <c r="D791" s="69" t="s">
        <v>243</v>
      </c>
      <c r="E791" s="23"/>
      <c r="F791" s="23">
        <v>790</v>
      </c>
      <c r="G791" s="23">
        <v>20</v>
      </c>
    </row>
    <row r="792" spans="1:7" x14ac:dyDescent="0.25">
      <c r="A792" s="23">
        <v>791</v>
      </c>
      <c r="B792" s="196">
        <v>-0.62293104350324602</v>
      </c>
      <c r="C792" s="23"/>
      <c r="D792" s="69" t="s">
        <v>243</v>
      </c>
      <c r="E792" s="23"/>
      <c r="F792" s="23">
        <v>791</v>
      </c>
      <c r="G792" s="23">
        <v>7</v>
      </c>
    </row>
    <row r="793" spans="1:7" x14ac:dyDescent="0.25">
      <c r="A793" s="23">
        <v>792</v>
      </c>
      <c r="B793" s="196">
        <v>-0.62293473508515296</v>
      </c>
      <c r="C793" s="23"/>
      <c r="D793" s="69" t="s">
        <v>243</v>
      </c>
      <c r="E793" s="23"/>
      <c r="F793" s="23">
        <v>792</v>
      </c>
      <c r="G793" s="23">
        <v>20</v>
      </c>
    </row>
    <row r="794" spans="1:7" x14ac:dyDescent="0.25">
      <c r="A794" s="23">
        <v>793</v>
      </c>
      <c r="B794" s="196">
        <v>-0.62293528882809102</v>
      </c>
      <c r="C794" s="23"/>
      <c r="D794" s="69" t="s">
        <v>243</v>
      </c>
      <c r="E794" s="23"/>
      <c r="F794" s="23">
        <v>793</v>
      </c>
      <c r="G794" s="23">
        <v>3</v>
      </c>
    </row>
    <row r="795" spans="1:7" x14ac:dyDescent="0.25">
      <c r="A795" s="23">
        <v>794</v>
      </c>
      <c r="B795" s="196">
        <v>-0.58956297932249202</v>
      </c>
      <c r="C795" s="23"/>
      <c r="D795" s="69" t="s">
        <v>243</v>
      </c>
      <c r="E795" s="23"/>
      <c r="F795" s="23">
        <v>794</v>
      </c>
      <c r="G795" s="23">
        <v>21</v>
      </c>
    </row>
    <row r="796" spans="1:7" x14ac:dyDescent="0.25">
      <c r="A796" s="23">
        <v>795</v>
      </c>
      <c r="B796" s="196">
        <v>-0.58956541513782601</v>
      </c>
      <c r="C796" s="23"/>
      <c r="D796" s="69" t="s">
        <v>243</v>
      </c>
      <c r="E796" s="23"/>
      <c r="F796" s="23">
        <v>795</v>
      </c>
      <c r="G796" s="23">
        <v>15</v>
      </c>
    </row>
    <row r="797" spans="1:7" x14ac:dyDescent="0.25">
      <c r="A797" s="23">
        <v>796</v>
      </c>
      <c r="B797" s="196">
        <v>-0.41851704350324398</v>
      </c>
      <c r="C797" s="23"/>
      <c r="D797" s="69" t="s">
        <v>243</v>
      </c>
      <c r="E797" s="23"/>
      <c r="F797" s="23">
        <v>796</v>
      </c>
      <c r="G797" s="23">
        <v>5</v>
      </c>
    </row>
    <row r="798" spans="1:7" x14ac:dyDescent="0.25">
      <c r="A798" s="23">
        <v>797</v>
      </c>
      <c r="B798" s="196">
        <v>-0.41297296722343202</v>
      </c>
      <c r="C798" s="23"/>
      <c r="D798" s="69" t="s">
        <v>243</v>
      </c>
      <c r="E798" s="23"/>
      <c r="F798" s="23">
        <v>797</v>
      </c>
      <c r="G798" s="23">
        <v>7</v>
      </c>
    </row>
    <row r="799" spans="1:7" x14ac:dyDescent="0.25">
      <c r="A799" s="23">
        <v>798</v>
      </c>
      <c r="B799" s="196">
        <v>-0.38975564908954202</v>
      </c>
      <c r="C799" s="23"/>
      <c r="D799" s="69" t="s">
        <v>243</v>
      </c>
      <c r="E799" s="23"/>
      <c r="F799" s="23">
        <v>798</v>
      </c>
      <c r="G799" s="23">
        <v>15</v>
      </c>
    </row>
    <row r="800" spans="1:7" x14ac:dyDescent="0.25">
      <c r="A800" s="23">
        <v>799</v>
      </c>
      <c r="B800" s="196">
        <v>-0.381900918969037</v>
      </c>
      <c r="C800" s="23"/>
      <c r="D800" s="69" t="s">
        <v>243</v>
      </c>
      <c r="E800" s="23"/>
      <c r="F800" s="23">
        <v>799</v>
      </c>
      <c r="G800" s="23">
        <v>2</v>
      </c>
    </row>
    <row r="801" spans="1:7" x14ac:dyDescent="0.25">
      <c r="A801" s="23">
        <v>800</v>
      </c>
      <c r="B801" s="196">
        <v>-0.38190176514933</v>
      </c>
      <c r="C801" s="23"/>
      <c r="D801" s="69" t="s">
        <v>243</v>
      </c>
      <c r="E801" s="23"/>
      <c r="F801" s="23">
        <v>800</v>
      </c>
      <c r="G801" s="23">
        <v>14</v>
      </c>
    </row>
    <row r="802" spans="1:7" x14ac:dyDescent="0.25">
      <c r="A802" s="23">
        <v>801</v>
      </c>
      <c r="B802" s="196">
        <v>-0.381902792661521</v>
      </c>
      <c r="C802" s="23"/>
      <c r="D802" s="69" t="s">
        <v>243</v>
      </c>
      <c r="E802" s="23"/>
      <c r="F802" s="23">
        <v>801</v>
      </c>
      <c r="G802" s="23">
        <v>17</v>
      </c>
    </row>
    <row r="803" spans="1:7" x14ac:dyDescent="0.25">
      <c r="A803" s="23">
        <v>802</v>
      </c>
      <c r="B803" s="196">
        <v>-0.38190309487256402</v>
      </c>
      <c r="C803" s="23"/>
      <c r="D803" s="69" t="s">
        <v>243</v>
      </c>
      <c r="E803" s="23"/>
      <c r="F803" s="23">
        <v>802</v>
      </c>
      <c r="G803" s="23">
        <v>5</v>
      </c>
    </row>
    <row r="804" spans="1:7" x14ac:dyDescent="0.25">
      <c r="A804" s="23">
        <v>803</v>
      </c>
      <c r="B804" s="196">
        <v>-0.71307254640661499</v>
      </c>
      <c r="C804" s="23"/>
      <c r="D804" s="69" t="s">
        <v>243</v>
      </c>
      <c r="E804" s="23"/>
      <c r="F804" s="23">
        <v>803</v>
      </c>
      <c r="G804" s="23">
        <v>43</v>
      </c>
    </row>
    <row r="805" spans="1:7" x14ac:dyDescent="0.25">
      <c r="A805" s="23">
        <v>804</v>
      </c>
      <c r="B805" s="196">
        <v>-0.71307977154694502</v>
      </c>
      <c r="C805" s="23"/>
      <c r="D805" s="69" t="s">
        <v>243</v>
      </c>
      <c r="E805" s="23"/>
      <c r="F805" s="23">
        <v>804</v>
      </c>
      <c r="G805" s="23">
        <v>7</v>
      </c>
    </row>
    <row r="806" spans="1:7" x14ac:dyDescent="0.25">
      <c r="A806" s="23">
        <v>805</v>
      </c>
      <c r="B806" s="196">
        <v>-0.70342120124341201</v>
      </c>
      <c r="C806" s="23"/>
      <c r="D806" s="69" t="s">
        <v>243</v>
      </c>
      <c r="E806" s="23"/>
      <c r="F806" s="23">
        <v>805</v>
      </c>
      <c r="G806" s="23">
        <v>5</v>
      </c>
    </row>
    <row r="807" spans="1:7" x14ac:dyDescent="0.25">
      <c r="A807" s="23">
        <v>806</v>
      </c>
      <c r="B807" s="196">
        <v>-0.69834112271283999</v>
      </c>
      <c r="C807" s="23"/>
      <c r="D807" s="69" t="s">
        <v>243</v>
      </c>
      <c r="E807" s="23"/>
      <c r="F807" s="23">
        <v>806</v>
      </c>
      <c r="G807" s="23">
        <v>10</v>
      </c>
    </row>
    <row r="808" spans="1:7" x14ac:dyDescent="0.25">
      <c r="A808" s="23">
        <v>807</v>
      </c>
      <c r="B808" s="196">
        <v>-0.66786862472727404</v>
      </c>
      <c r="C808" s="23"/>
      <c r="D808" s="69" t="s">
        <v>243</v>
      </c>
      <c r="E808" s="23"/>
      <c r="F808" s="23">
        <v>807</v>
      </c>
      <c r="G808" s="23">
        <v>6</v>
      </c>
    </row>
    <row r="809" spans="1:7" x14ac:dyDescent="0.25">
      <c r="A809" s="23">
        <v>808</v>
      </c>
      <c r="B809" s="196">
        <v>-0.66232874558010901</v>
      </c>
      <c r="C809" s="23"/>
      <c r="D809" s="69" t="s">
        <v>243</v>
      </c>
      <c r="E809" s="23"/>
      <c r="F809" s="23">
        <v>808</v>
      </c>
      <c r="G809" s="23">
        <v>22</v>
      </c>
    </row>
    <row r="810" spans="1:7" x14ac:dyDescent="0.25">
      <c r="A810" s="23">
        <v>809</v>
      </c>
      <c r="B810" s="196">
        <v>-0.312740867056929</v>
      </c>
      <c r="C810" s="23"/>
      <c r="D810" s="69" t="s">
        <v>243</v>
      </c>
      <c r="E810" s="23"/>
      <c r="F810" s="23">
        <v>809</v>
      </c>
      <c r="G810" s="23">
        <v>7</v>
      </c>
    </row>
    <row r="811" spans="1:7" x14ac:dyDescent="0.25">
      <c r="A811" s="23">
        <v>810</v>
      </c>
      <c r="B811" s="196">
        <v>-0.31274113875404602</v>
      </c>
      <c r="C811" s="23"/>
      <c r="D811" s="69" t="s">
        <v>243</v>
      </c>
      <c r="E811" s="23"/>
      <c r="F811" s="23">
        <v>810</v>
      </c>
      <c r="G811" s="23">
        <v>7</v>
      </c>
    </row>
    <row r="812" spans="1:7" x14ac:dyDescent="0.25">
      <c r="A812" s="23">
        <v>811</v>
      </c>
      <c r="B812" s="196">
        <v>-0.31274199266387398</v>
      </c>
      <c r="C812" s="23"/>
      <c r="D812" s="69" t="s">
        <v>243</v>
      </c>
      <c r="E812" s="23"/>
      <c r="F812" s="23">
        <v>811</v>
      </c>
      <c r="G812" s="23">
        <v>22</v>
      </c>
    </row>
    <row r="813" spans="1:7" x14ac:dyDescent="0.25">
      <c r="A813" s="23">
        <v>812</v>
      </c>
      <c r="B813" s="196">
        <v>-0.312742380807013</v>
      </c>
      <c r="C813" s="23"/>
      <c r="D813" s="69" t="s">
        <v>243</v>
      </c>
      <c r="E813" s="23"/>
      <c r="F813" s="23">
        <v>812</v>
      </c>
      <c r="G813" s="23">
        <v>10</v>
      </c>
    </row>
    <row r="814" spans="1:7" x14ac:dyDescent="0.25">
      <c r="A814" s="23">
        <v>813</v>
      </c>
      <c r="B814" s="196">
        <v>-0.30766015140594399</v>
      </c>
      <c r="C814" s="23"/>
      <c r="D814" s="69" t="s">
        <v>243</v>
      </c>
      <c r="E814" s="23"/>
      <c r="F814" s="23">
        <v>813</v>
      </c>
      <c r="G814" s="23">
        <v>10</v>
      </c>
    </row>
    <row r="815" spans="1:7" x14ac:dyDescent="0.25">
      <c r="A815" s="23">
        <v>814</v>
      </c>
      <c r="B815" s="196">
        <v>-0.21614729221398499</v>
      </c>
      <c r="C815" s="23"/>
      <c r="D815" s="69" t="s">
        <v>243</v>
      </c>
      <c r="E815" s="23"/>
      <c r="F815" s="23">
        <v>814</v>
      </c>
      <c r="G815" s="23">
        <v>17</v>
      </c>
    </row>
    <row r="816" spans="1:7" x14ac:dyDescent="0.25">
      <c r="A816" s="23">
        <v>815</v>
      </c>
      <c r="B816" s="196">
        <v>-0.20855746997407701</v>
      </c>
      <c r="C816" s="23"/>
      <c r="D816" s="69" t="s">
        <v>243</v>
      </c>
      <c r="E816" s="23"/>
      <c r="F816" s="23">
        <v>815</v>
      </c>
      <c r="G816" s="23">
        <v>14</v>
      </c>
    </row>
    <row r="817" spans="1:7" x14ac:dyDescent="0.25">
      <c r="A817" s="23">
        <v>816</v>
      </c>
      <c r="B817" s="196">
        <v>-0.19793033229396301</v>
      </c>
      <c r="C817" s="23"/>
      <c r="D817" s="69" t="s">
        <v>243</v>
      </c>
      <c r="E817" s="23"/>
      <c r="F817" s="23">
        <v>816</v>
      </c>
      <c r="G817" s="23">
        <v>12</v>
      </c>
    </row>
    <row r="818" spans="1:7" x14ac:dyDescent="0.25">
      <c r="A818" s="23">
        <v>817</v>
      </c>
      <c r="B818" s="196">
        <v>-0.19793038990994599</v>
      </c>
      <c r="C818" s="23"/>
      <c r="D818" s="69" t="s">
        <v>243</v>
      </c>
      <c r="E818" s="23"/>
      <c r="F818" s="23">
        <v>817</v>
      </c>
      <c r="G818" s="23">
        <v>4</v>
      </c>
    </row>
    <row r="819" spans="1:7" x14ac:dyDescent="0.25">
      <c r="A819" s="23">
        <v>818</v>
      </c>
      <c r="B819" s="196">
        <v>-0.19793060597032899</v>
      </c>
      <c r="C819" s="23"/>
      <c r="D819" s="69" t="s">
        <v>243</v>
      </c>
      <c r="E819" s="23"/>
      <c r="F819" s="23">
        <v>818</v>
      </c>
      <c r="G819" s="23">
        <v>15</v>
      </c>
    </row>
    <row r="820" spans="1:7" x14ac:dyDescent="0.25">
      <c r="A820" s="23">
        <v>819</v>
      </c>
      <c r="B820" s="196">
        <v>-8.8478357384813494E-2</v>
      </c>
      <c r="C820" s="23"/>
      <c r="D820" s="69" t="s">
        <v>243</v>
      </c>
      <c r="E820" s="23"/>
      <c r="F820" s="23">
        <v>819</v>
      </c>
      <c r="G820" s="23">
        <v>11</v>
      </c>
    </row>
    <row r="821" spans="1:7" x14ac:dyDescent="0.25">
      <c r="A821" s="23">
        <v>820</v>
      </c>
      <c r="B821" s="196">
        <v>-8.3395745115149397E-2</v>
      </c>
      <c r="C821" s="23"/>
      <c r="D821" s="69" t="s">
        <v>243</v>
      </c>
      <c r="E821" s="23"/>
      <c r="F821" s="23">
        <v>820</v>
      </c>
      <c r="G821" s="23">
        <v>13</v>
      </c>
    </row>
    <row r="822" spans="1:7" x14ac:dyDescent="0.25">
      <c r="A822" s="23">
        <v>821</v>
      </c>
      <c r="B822" s="196">
        <v>-7.5540760212874494E-2</v>
      </c>
      <c r="C822" s="23"/>
      <c r="D822" s="69" t="s">
        <v>243</v>
      </c>
      <c r="E822" s="23"/>
      <c r="F822" s="23">
        <v>821</v>
      </c>
      <c r="G822" s="23">
        <v>6</v>
      </c>
    </row>
    <row r="823" spans="1:7" x14ac:dyDescent="0.25">
      <c r="A823" s="23">
        <v>822</v>
      </c>
      <c r="B823" s="196">
        <v>-7.5540789022003604E-2</v>
      </c>
      <c r="C823" s="23"/>
      <c r="D823" s="69" t="s">
        <v>243</v>
      </c>
      <c r="E823" s="23"/>
      <c r="F823" s="23">
        <v>822</v>
      </c>
      <c r="G823" s="23">
        <v>15</v>
      </c>
    </row>
    <row r="824" spans="1:7" x14ac:dyDescent="0.25">
      <c r="A824" s="23">
        <v>823</v>
      </c>
      <c r="B824" s="196">
        <v>2.0332040772316901E-2</v>
      </c>
      <c r="C824" s="23"/>
      <c r="D824" s="69" t="s">
        <v>243</v>
      </c>
      <c r="E824" s="23"/>
      <c r="F824" s="23">
        <v>823</v>
      </c>
      <c r="G824" s="23">
        <v>9</v>
      </c>
    </row>
    <row r="825" spans="1:7" x14ac:dyDescent="0.25">
      <c r="A825" s="23">
        <v>824</v>
      </c>
      <c r="B825" s="196">
        <v>3.4193812162610603E-2</v>
      </c>
      <c r="C825" s="23"/>
      <c r="D825" s="69" t="s">
        <v>243</v>
      </c>
      <c r="E825" s="23"/>
      <c r="F825" s="23">
        <v>824</v>
      </c>
      <c r="G825" s="23">
        <v>10</v>
      </c>
    </row>
    <row r="826" spans="1:7" x14ac:dyDescent="0.25">
      <c r="A826" s="23">
        <v>825</v>
      </c>
      <c r="B826" s="196">
        <v>4.3897052455608203E-2</v>
      </c>
      <c r="C826" s="23"/>
      <c r="D826" s="69" t="s">
        <v>243</v>
      </c>
      <c r="E826" s="23"/>
      <c r="F826" s="23">
        <v>825</v>
      </c>
      <c r="G826" s="23">
        <v>2</v>
      </c>
    </row>
    <row r="827" spans="1:7" x14ac:dyDescent="0.25">
      <c r="A827" s="23">
        <v>826</v>
      </c>
      <c r="B827" s="196">
        <v>4.83328121963141E-2</v>
      </c>
      <c r="C827" s="23"/>
      <c r="D827" s="69" t="s">
        <v>243</v>
      </c>
      <c r="E827" s="23"/>
      <c r="F827" s="23">
        <v>826</v>
      </c>
      <c r="G827" s="23">
        <v>10</v>
      </c>
    </row>
    <row r="828" spans="1:7" x14ac:dyDescent="0.25">
      <c r="A828" s="23">
        <v>827</v>
      </c>
      <c r="B828" s="196">
        <v>4.8332810656130397E-2</v>
      </c>
      <c r="C828" s="23"/>
      <c r="D828" s="69" t="s">
        <v>243</v>
      </c>
      <c r="E828" s="23"/>
      <c r="F828" s="23">
        <v>827</v>
      </c>
      <c r="G828" s="23">
        <v>2</v>
      </c>
    </row>
    <row r="829" spans="1:7" x14ac:dyDescent="0.25">
      <c r="A829" s="23">
        <v>828</v>
      </c>
      <c r="B829" s="196">
        <v>4.8294944467508802E-2</v>
      </c>
      <c r="C829" s="23"/>
      <c r="D829" s="69" t="s">
        <v>243</v>
      </c>
      <c r="E829" s="23"/>
      <c r="F829" s="23">
        <v>828</v>
      </c>
      <c r="G829" s="23">
        <v>9</v>
      </c>
    </row>
    <row r="830" spans="1:7" x14ac:dyDescent="0.25">
      <c r="A830" s="23">
        <v>829</v>
      </c>
      <c r="B830" s="196">
        <v>-0.14840641003715199</v>
      </c>
      <c r="C830" s="23"/>
      <c r="D830" s="69" t="s">
        <v>243</v>
      </c>
      <c r="E830" s="23"/>
      <c r="F830" s="23">
        <v>829</v>
      </c>
      <c r="G830" s="23">
        <v>17</v>
      </c>
    </row>
    <row r="831" spans="1:7" x14ac:dyDescent="0.25">
      <c r="A831" s="23">
        <v>830</v>
      </c>
      <c r="B831" s="196">
        <v>-0.11212708514414101</v>
      </c>
      <c r="C831" s="23"/>
      <c r="D831" s="69" t="s">
        <v>243</v>
      </c>
      <c r="E831" s="23"/>
      <c r="F831" s="23">
        <v>830</v>
      </c>
      <c r="G831" s="23">
        <v>29</v>
      </c>
    </row>
    <row r="832" spans="1:7" x14ac:dyDescent="0.25">
      <c r="A832" s="23">
        <v>831</v>
      </c>
      <c r="B832" s="196">
        <v>-9.2937588448943703E-2</v>
      </c>
      <c r="C832" s="23"/>
      <c r="D832" s="69" t="s">
        <v>243</v>
      </c>
      <c r="E832" s="23"/>
      <c r="F832" s="23">
        <v>831</v>
      </c>
      <c r="G832" s="23">
        <v>19</v>
      </c>
    </row>
    <row r="833" spans="1:7" x14ac:dyDescent="0.25">
      <c r="A833" s="23">
        <v>832</v>
      </c>
      <c r="B833" s="196">
        <v>-9.2937644409389605E-2</v>
      </c>
      <c r="C833" s="23"/>
      <c r="D833" s="69" t="s">
        <v>243</v>
      </c>
      <c r="E833" s="23"/>
      <c r="F833" s="23">
        <v>832</v>
      </c>
      <c r="G833" s="23">
        <v>19</v>
      </c>
    </row>
    <row r="834" spans="1:7" x14ac:dyDescent="0.25">
      <c r="A834" s="23">
        <v>833</v>
      </c>
      <c r="B834" s="196">
        <v>-1.9243785833203301E-2</v>
      </c>
      <c r="C834" s="23"/>
      <c r="D834" s="69" t="s">
        <v>243</v>
      </c>
      <c r="E834" s="23"/>
      <c r="F834" s="23">
        <v>833</v>
      </c>
      <c r="G834" s="23">
        <v>12</v>
      </c>
    </row>
    <row r="835" spans="1:7" x14ac:dyDescent="0.25">
      <c r="A835" s="23">
        <v>834</v>
      </c>
      <c r="B835" s="196">
        <v>-1.9243787145998201E-2</v>
      </c>
      <c r="C835" s="23"/>
      <c r="D835" s="69" t="s">
        <v>243</v>
      </c>
      <c r="E835" s="23"/>
      <c r="F835" s="23">
        <v>834</v>
      </c>
      <c r="G835" s="23">
        <v>11</v>
      </c>
    </row>
    <row r="836" spans="1:7" x14ac:dyDescent="0.25">
      <c r="A836" s="23">
        <v>835</v>
      </c>
      <c r="B836" s="196">
        <v>-7.2301645334143898E-3</v>
      </c>
      <c r="C836" s="23"/>
      <c r="D836" s="69" t="s">
        <v>243</v>
      </c>
      <c r="E836" s="23"/>
      <c r="F836" s="23">
        <v>835</v>
      </c>
      <c r="G836" s="23">
        <v>36</v>
      </c>
    </row>
    <row r="837" spans="1:7" x14ac:dyDescent="0.25">
      <c r="A837" s="23">
        <v>836</v>
      </c>
      <c r="B837" s="196">
        <v>-2.9922748998136798E-4</v>
      </c>
      <c r="C837" s="23"/>
      <c r="D837" s="69" t="s">
        <v>243</v>
      </c>
      <c r="E837" s="23"/>
      <c r="F837" s="23">
        <v>836</v>
      </c>
      <c r="G837" s="23">
        <v>16</v>
      </c>
    </row>
    <row r="838" spans="1:7" x14ac:dyDescent="0.25">
      <c r="A838" s="23">
        <v>837</v>
      </c>
      <c r="B838" s="196">
        <v>7.3200519167683095E-2</v>
      </c>
      <c r="C838" s="23"/>
      <c r="D838" s="69" t="s">
        <v>243</v>
      </c>
      <c r="E838" s="23"/>
      <c r="F838" s="23">
        <v>837</v>
      </c>
      <c r="G838" s="23">
        <v>7</v>
      </c>
    </row>
    <row r="839" spans="1:7" x14ac:dyDescent="0.25">
      <c r="A839" s="23">
        <v>838</v>
      </c>
      <c r="B839" s="196">
        <v>8.2903801460276594E-2</v>
      </c>
      <c r="C839" s="23"/>
      <c r="D839" s="69" t="s">
        <v>243</v>
      </c>
      <c r="E839" s="23"/>
      <c r="F839" s="23">
        <v>838</v>
      </c>
      <c r="G839" s="23">
        <v>12</v>
      </c>
    </row>
    <row r="840" spans="1:7" x14ac:dyDescent="0.25">
      <c r="A840" s="23">
        <v>839</v>
      </c>
      <c r="B840" s="196">
        <v>9.3993243851908395E-2</v>
      </c>
      <c r="C840" s="23"/>
      <c r="D840" s="69" t="s">
        <v>243</v>
      </c>
      <c r="E840" s="23"/>
      <c r="F840" s="23">
        <v>839</v>
      </c>
      <c r="G840" s="23">
        <v>17</v>
      </c>
    </row>
    <row r="841" spans="1:7" x14ac:dyDescent="0.25">
      <c r="A841" s="23">
        <v>840</v>
      </c>
      <c r="B841" s="196">
        <v>-0.134797304517324</v>
      </c>
      <c r="C841" s="23"/>
      <c r="D841" s="69" t="s">
        <v>243</v>
      </c>
      <c r="E841" s="23"/>
      <c r="F841" s="23">
        <v>840</v>
      </c>
      <c r="G841" s="23">
        <v>14</v>
      </c>
    </row>
    <row r="842" spans="1:7" x14ac:dyDescent="0.25">
      <c r="A842" s="23">
        <v>841</v>
      </c>
      <c r="B842" s="196">
        <v>-0.13110095435163999</v>
      </c>
      <c r="C842" s="23"/>
      <c r="D842" s="69" t="s">
        <v>243</v>
      </c>
      <c r="E842" s="23"/>
      <c r="F842" s="23">
        <v>841</v>
      </c>
      <c r="G842" s="23">
        <v>22</v>
      </c>
    </row>
    <row r="843" spans="1:7" x14ac:dyDescent="0.25">
      <c r="A843" s="23">
        <v>842</v>
      </c>
      <c r="B843" s="196">
        <v>-0.12555632920680199</v>
      </c>
      <c r="C843" s="23"/>
      <c r="D843" s="69" t="s">
        <v>243</v>
      </c>
      <c r="E843" s="23"/>
      <c r="F843" s="23">
        <v>842</v>
      </c>
      <c r="G843" s="23">
        <v>19</v>
      </c>
    </row>
    <row r="844" spans="1:7" x14ac:dyDescent="0.25">
      <c r="A844" s="23">
        <v>843</v>
      </c>
      <c r="B844" s="196">
        <v>-0.119087566098868</v>
      </c>
      <c r="C844" s="23"/>
      <c r="D844" s="69" t="s">
        <v>243</v>
      </c>
      <c r="E844" s="23"/>
      <c r="F844" s="23">
        <v>843</v>
      </c>
      <c r="G844" s="23">
        <v>19</v>
      </c>
    </row>
    <row r="845" spans="1:7" x14ac:dyDescent="0.25">
      <c r="A845" s="23">
        <v>844</v>
      </c>
      <c r="B845" s="196">
        <v>-0.21315391385528801</v>
      </c>
      <c r="C845" s="23"/>
      <c r="D845" s="69" t="s">
        <v>243</v>
      </c>
      <c r="E845" s="23"/>
      <c r="F845" s="23">
        <v>844</v>
      </c>
      <c r="G845" s="23">
        <v>15</v>
      </c>
    </row>
    <row r="846" spans="1:7" x14ac:dyDescent="0.25">
      <c r="A846" s="23">
        <v>845</v>
      </c>
      <c r="B846" s="196">
        <v>-0.20668508983160999</v>
      </c>
      <c r="C846" s="23"/>
      <c r="D846" s="69" t="s">
        <v>243</v>
      </c>
      <c r="E846" s="23"/>
      <c r="F846" s="23">
        <v>845</v>
      </c>
      <c r="G846" s="23">
        <v>3</v>
      </c>
    </row>
    <row r="847" spans="1:7" x14ac:dyDescent="0.25">
      <c r="A847" s="23">
        <v>846</v>
      </c>
      <c r="B847" s="196">
        <v>-0.19744400042980501</v>
      </c>
      <c r="C847" s="23"/>
      <c r="D847" s="69" t="s">
        <v>243</v>
      </c>
      <c r="E847" s="23"/>
      <c r="F847" s="23">
        <v>846</v>
      </c>
      <c r="G847" s="23">
        <v>11</v>
      </c>
    </row>
    <row r="848" spans="1:7" x14ac:dyDescent="0.25">
      <c r="A848" s="23">
        <v>847</v>
      </c>
      <c r="B848" s="196">
        <v>-0.171322829659873</v>
      </c>
      <c r="C848" s="23"/>
      <c r="D848" s="69" t="s">
        <v>243</v>
      </c>
      <c r="E848" s="23"/>
      <c r="F848" s="23">
        <v>847</v>
      </c>
      <c r="G848" s="23">
        <v>15</v>
      </c>
    </row>
    <row r="849" spans="1:7" x14ac:dyDescent="0.25">
      <c r="A849" s="23">
        <v>848</v>
      </c>
      <c r="B849" s="196">
        <v>-0.16235268155478899</v>
      </c>
      <c r="C849" s="23"/>
      <c r="D849" s="69" t="s">
        <v>243</v>
      </c>
      <c r="E849" s="23"/>
      <c r="F849" s="23">
        <v>848</v>
      </c>
      <c r="G849" s="23">
        <v>4</v>
      </c>
    </row>
    <row r="850" spans="1:7" x14ac:dyDescent="0.25">
      <c r="A850" s="23">
        <v>849</v>
      </c>
      <c r="B850" s="196">
        <v>-0.15819417489263701</v>
      </c>
      <c r="C850" s="23"/>
      <c r="D850" s="69" t="s">
        <v>243</v>
      </c>
      <c r="E850" s="23"/>
      <c r="F850" s="23">
        <v>849</v>
      </c>
      <c r="G850" s="23">
        <v>7</v>
      </c>
    </row>
    <row r="851" spans="1:7" x14ac:dyDescent="0.25">
      <c r="A851" s="23">
        <v>850</v>
      </c>
      <c r="B851" s="196">
        <v>-7.2534532328091705E-2</v>
      </c>
      <c r="C851" s="23"/>
      <c r="D851" s="69" t="s">
        <v>243</v>
      </c>
      <c r="E851" s="23"/>
      <c r="F851" s="23">
        <v>850</v>
      </c>
      <c r="G851" s="23">
        <v>18</v>
      </c>
    </row>
    <row r="852" spans="1:7" x14ac:dyDescent="0.25">
      <c r="A852" s="23">
        <v>851</v>
      </c>
      <c r="B852" s="196">
        <v>-2.03103434902961E-2</v>
      </c>
      <c r="C852" s="23"/>
      <c r="D852" s="69" t="s">
        <v>243</v>
      </c>
      <c r="E852" s="23"/>
      <c r="F852" s="23">
        <v>851</v>
      </c>
      <c r="G852" s="23">
        <v>8</v>
      </c>
    </row>
    <row r="853" spans="1:7" x14ac:dyDescent="0.25">
      <c r="A853" s="23">
        <v>852</v>
      </c>
      <c r="B853" s="196">
        <v>-1.75379571826796E-2</v>
      </c>
      <c r="C853" s="23"/>
      <c r="D853" s="69" t="s">
        <v>243</v>
      </c>
      <c r="E853" s="23"/>
      <c r="F853" s="23">
        <v>852</v>
      </c>
      <c r="G853" s="23">
        <v>15</v>
      </c>
    </row>
    <row r="854" spans="1:7" x14ac:dyDescent="0.25">
      <c r="A854" s="23">
        <v>853</v>
      </c>
      <c r="B854" s="196">
        <v>-1.75379576776808E-2</v>
      </c>
      <c r="C854" s="23"/>
      <c r="D854" s="69" t="s">
        <v>243</v>
      </c>
      <c r="E854" s="23"/>
      <c r="F854" s="23">
        <v>853</v>
      </c>
      <c r="G854" s="23">
        <v>5</v>
      </c>
    </row>
    <row r="855" spans="1:7" x14ac:dyDescent="0.25">
      <c r="A855" s="23">
        <v>854</v>
      </c>
      <c r="B855" s="196">
        <v>2.7787184016228599E-3</v>
      </c>
      <c r="C855" s="23"/>
      <c r="D855" s="69" t="s">
        <v>243</v>
      </c>
      <c r="E855" s="23"/>
      <c r="F855" s="23">
        <v>854</v>
      </c>
      <c r="G855" s="23">
        <v>18</v>
      </c>
    </row>
    <row r="856" spans="1:7" x14ac:dyDescent="0.25">
      <c r="A856" s="23">
        <v>855</v>
      </c>
      <c r="B856" s="196">
        <v>2.77871838688691E-3</v>
      </c>
      <c r="C856" s="23"/>
      <c r="D856" s="69" t="s">
        <v>243</v>
      </c>
      <c r="E856" s="23"/>
      <c r="F856" s="23">
        <v>855</v>
      </c>
      <c r="G856" s="23">
        <v>6</v>
      </c>
    </row>
    <row r="857" spans="1:7" x14ac:dyDescent="0.25">
      <c r="A857" s="23">
        <v>856</v>
      </c>
      <c r="B857" s="196">
        <v>-0.132501410365441</v>
      </c>
      <c r="C857" s="23"/>
      <c r="D857" s="69" t="s">
        <v>243</v>
      </c>
      <c r="E857" s="23"/>
      <c r="F857" s="23">
        <v>856</v>
      </c>
      <c r="G857" s="23">
        <v>11</v>
      </c>
    </row>
    <row r="858" spans="1:7" x14ac:dyDescent="0.25">
      <c r="A858" s="23">
        <v>857</v>
      </c>
      <c r="B858" s="196">
        <v>2.3486036854468099E-2</v>
      </c>
      <c r="C858" s="23"/>
      <c r="D858" s="69" t="s">
        <v>243</v>
      </c>
      <c r="E858" s="23"/>
      <c r="F858" s="23">
        <v>857</v>
      </c>
      <c r="G858" s="23">
        <v>15</v>
      </c>
    </row>
    <row r="859" spans="1:7" x14ac:dyDescent="0.25">
      <c r="A859" s="23">
        <v>858</v>
      </c>
      <c r="B859" s="196">
        <v>2.7182537466326599E-2</v>
      </c>
      <c r="C859" s="23"/>
      <c r="D859" s="69" t="s">
        <v>243</v>
      </c>
      <c r="E859" s="23"/>
      <c r="F859" s="23">
        <v>858</v>
      </c>
      <c r="G859" s="23">
        <v>8</v>
      </c>
    </row>
    <row r="860" spans="1:7" x14ac:dyDescent="0.25">
      <c r="A860" s="23">
        <v>859</v>
      </c>
      <c r="B860" s="196">
        <v>3.13410977227725E-2</v>
      </c>
      <c r="C860" s="23"/>
      <c r="D860" s="69" t="s">
        <v>243</v>
      </c>
      <c r="E860" s="23"/>
      <c r="F860" s="23">
        <v>859</v>
      </c>
      <c r="G860" s="23">
        <v>15</v>
      </c>
    </row>
    <row r="861" spans="1:7" x14ac:dyDescent="0.25">
      <c r="A861" s="23">
        <v>860</v>
      </c>
      <c r="B861" s="196">
        <v>3.4575533203169001E-2</v>
      </c>
      <c r="C861" s="23"/>
      <c r="D861" s="69" t="s">
        <v>243</v>
      </c>
      <c r="E861" s="23"/>
      <c r="F861" s="23">
        <v>860</v>
      </c>
      <c r="G861" s="23">
        <v>9</v>
      </c>
    </row>
    <row r="862" spans="1:7" x14ac:dyDescent="0.25">
      <c r="A862" s="23">
        <v>861</v>
      </c>
      <c r="B862" s="196">
        <v>4.1586244395162902E-3</v>
      </c>
      <c r="C862" s="23"/>
      <c r="D862" s="69" t="s">
        <v>243</v>
      </c>
      <c r="E862" s="23"/>
      <c r="F862" s="23">
        <v>861</v>
      </c>
      <c r="G862" s="23">
        <v>7</v>
      </c>
    </row>
    <row r="863" spans="1:7" x14ac:dyDescent="0.25">
      <c r="A863" s="23">
        <v>862</v>
      </c>
      <c r="B863" s="196">
        <v>7.8551792223853101E-3</v>
      </c>
      <c r="C863" s="23"/>
      <c r="D863" s="69" t="s">
        <v>243</v>
      </c>
      <c r="E863" s="23"/>
      <c r="F863" s="23">
        <v>862</v>
      </c>
      <c r="G863" s="23">
        <v>14</v>
      </c>
    </row>
    <row r="864" spans="1:7" x14ac:dyDescent="0.25">
      <c r="A864" s="23">
        <v>863</v>
      </c>
      <c r="B864" s="196">
        <v>1.57103580481745E-2</v>
      </c>
      <c r="C864" s="23"/>
      <c r="D864" s="69" t="s">
        <v>243</v>
      </c>
      <c r="E864" s="23"/>
      <c r="F864" s="23">
        <v>863</v>
      </c>
      <c r="G864" s="23">
        <v>5</v>
      </c>
    </row>
    <row r="865" spans="1:7" x14ac:dyDescent="0.25">
      <c r="A865" s="23">
        <v>864</v>
      </c>
      <c r="B865" s="196">
        <v>1.4786293662567399E-2</v>
      </c>
      <c r="C865" s="23"/>
      <c r="D865" s="69" t="s">
        <v>243</v>
      </c>
      <c r="E865" s="23"/>
      <c r="F865" s="23">
        <v>864</v>
      </c>
      <c r="G865" s="23">
        <v>16</v>
      </c>
    </row>
    <row r="866" spans="1:7" x14ac:dyDescent="0.25">
      <c r="A866" s="23">
        <v>865</v>
      </c>
      <c r="B866" s="196">
        <v>2.3493569845430402E-2</v>
      </c>
      <c r="C866" s="23"/>
      <c r="D866" s="69" t="s">
        <v>243</v>
      </c>
      <c r="E866" s="23"/>
      <c r="F866" s="23">
        <v>865</v>
      </c>
      <c r="G866" s="23">
        <v>14</v>
      </c>
    </row>
    <row r="867" spans="1:7" x14ac:dyDescent="0.25">
      <c r="A867" s="23">
        <v>866</v>
      </c>
      <c r="B867" s="196">
        <v>2.7633722712455601E-2</v>
      </c>
      <c r="C867" s="23"/>
      <c r="D867" s="69" t="s">
        <v>243</v>
      </c>
      <c r="E867" s="23"/>
      <c r="F867" s="23">
        <v>866</v>
      </c>
      <c r="G867" s="23">
        <v>36</v>
      </c>
    </row>
    <row r="868" spans="1:7" x14ac:dyDescent="0.25">
      <c r="A868" s="23">
        <v>867</v>
      </c>
      <c r="B868" s="196">
        <v>4.6499473705869203E-2</v>
      </c>
      <c r="C868" s="23"/>
      <c r="D868" s="69" t="s">
        <v>243</v>
      </c>
      <c r="E868" s="23"/>
      <c r="F868" s="23">
        <v>867</v>
      </c>
      <c r="G868" s="23">
        <v>16</v>
      </c>
    </row>
    <row r="869" spans="1:7" x14ac:dyDescent="0.25">
      <c r="A869" s="23">
        <v>868</v>
      </c>
      <c r="B869" s="196">
        <v>7.2002132350199505E-2</v>
      </c>
      <c r="C869" s="23"/>
      <c r="D869" s="69" t="s">
        <v>243</v>
      </c>
      <c r="E869" s="23"/>
      <c r="F869" s="23">
        <v>868</v>
      </c>
      <c r="G869" s="23">
        <v>12</v>
      </c>
    </row>
    <row r="870" spans="1:7" x14ac:dyDescent="0.25">
      <c r="A870" s="23">
        <v>869</v>
      </c>
      <c r="B870" s="196">
        <v>7.2002109726888905E-2</v>
      </c>
      <c r="C870" s="23"/>
      <c r="D870" s="69" t="s">
        <v>243</v>
      </c>
      <c r="E870" s="23"/>
      <c r="F870" s="23">
        <v>869</v>
      </c>
      <c r="G870" s="23">
        <v>13</v>
      </c>
    </row>
    <row r="871" spans="1:7" x14ac:dyDescent="0.25">
      <c r="A871" s="23">
        <v>870</v>
      </c>
      <c r="B871" s="196">
        <v>7.2002095804862207E-2</v>
      </c>
      <c r="C871" s="23"/>
      <c r="D871" s="69" t="s">
        <v>243</v>
      </c>
      <c r="E871" s="23"/>
      <c r="F871" s="23">
        <v>870</v>
      </c>
      <c r="G871" s="23">
        <v>8</v>
      </c>
    </row>
    <row r="872" spans="1:7" x14ac:dyDescent="0.25">
      <c r="A872" s="23">
        <v>871</v>
      </c>
      <c r="B872" s="196">
        <v>7.20020836230955E-2</v>
      </c>
      <c r="C872" s="23"/>
      <c r="D872" s="69" t="s">
        <v>243</v>
      </c>
      <c r="E872" s="23"/>
      <c r="F872" s="23">
        <v>871</v>
      </c>
      <c r="G872" s="23">
        <v>7</v>
      </c>
    </row>
    <row r="873" spans="1:7" x14ac:dyDescent="0.25">
      <c r="A873" s="23">
        <v>872</v>
      </c>
      <c r="B873" s="196">
        <v>7.2002073181585996E-2</v>
      </c>
      <c r="C873" s="23"/>
      <c r="D873" s="69" t="s">
        <v>243</v>
      </c>
      <c r="E873" s="23"/>
      <c r="F873" s="23">
        <v>872</v>
      </c>
      <c r="G873" s="23">
        <v>6</v>
      </c>
    </row>
    <row r="874" spans="1:7" x14ac:dyDescent="0.25">
      <c r="A874" s="23">
        <v>873</v>
      </c>
      <c r="B874" s="196">
        <v>7.2002055779080296E-2</v>
      </c>
      <c r="C874" s="23"/>
      <c r="D874" s="69" t="s">
        <v>243</v>
      </c>
      <c r="E874" s="23"/>
      <c r="F874" s="23">
        <v>873</v>
      </c>
      <c r="G874" s="23">
        <v>10</v>
      </c>
    </row>
    <row r="875" spans="1:7" x14ac:dyDescent="0.25">
      <c r="A875" s="23">
        <v>874</v>
      </c>
      <c r="B875" s="196">
        <v>8.07813844067998E-2</v>
      </c>
      <c r="C875" s="23"/>
      <c r="D875" s="69" t="s">
        <v>243</v>
      </c>
      <c r="E875" s="23"/>
      <c r="F875" s="23">
        <v>874</v>
      </c>
      <c r="G875" s="23">
        <v>7</v>
      </c>
    </row>
    <row r="876" spans="1:7" x14ac:dyDescent="0.25">
      <c r="A876" s="23">
        <v>875</v>
      </c>
      <c r="B876" s="196">
        <v>8.0781355740971297E-2</v>
      </c>
      <c r="C876" s="23"/>
      <c r="D876" s="69" t="s">
        <v>243</v>
      </c>
      <c r="E876" s="23"/>
      <c r="F876" s="23">
        <v>875</v>
      </c>
      <c r="G876" s="23">
        <v>13</v>
      </c>
    </row>
    <row r="877" spans="1:7" x14ac:dyDescent="0.25">
      <c r="A877" s="23">
        <v>876</v>
      </c>
      <c r="B877" s="196">
        <v>0.128464100581586</v>
      </c>
      <c r="C877" s="23"/>
      <c r="D877" s="69" t="s">
        <v>243</v>
      </c>
      <c r="E877" s="23"/>
      <c r="F877" s="23">
        <v>876</v>
      </c>
      <c r="G877" s="23">
        <v>37</v>
      </c>
    </row>
    <row r="878" spans="1:7" x14ac:dyDescent="0.25">
      <c r="A878" s="23">
        <v>877</v>
      </c>
      <c r="B878" s="196">
        <v>0.12846403126394099</v>
      </c>
      <c r="C878" s="23"/>
      <c r="D878" s="69" t="s">
        <v>243</v>
      </c>
      <c r="E878" s="23"/>
      <c r="F878" s="23">
        <v>877</v>
      </c>
      <c r="G878" s="23">
        <v>12</v>
      </c>
    </row>
    <row r="879" spans="1:7" x14ac:dyDescent="0.25">
      <c r="A879" s="23">
        <v>878</v>
      </c>
      <c r="B879" s="196">
        <v>-2.3473751049287301E-2</v>
      </c>
      <c r="C879" s="23"/>
      <c r="D879" s="69" t="s">
        <v>243</v>
      </c>
      <c r="E879" s="23"/>
      <c r="F879" s="23">
        <v>878</v>
      </c>
      <c r="G879" s="23">
        <v>21</v>
      </c>
    </row>
    <row r="880" spans="1:7" x14ac:dyDescent="0.25">
      <c r="A880" s="23">
        <v>879</v>
      </c>
      <c r="B880" s="196">
        <v>-2.34737535433918E-2</v>
      </c>
      <c r="C880" s="23"/>
      <c r="D880" s="69" t="s">
        <v>243</v>
      </c>
      <c r="E880" s="23"/>
      <c r="F880" s="23">
        <v>879</v>
      </c>
      <c r="G880" s="23">
        <v>14</v>
      </c>
    </row>
    <row r="881" spans="1:7" x14ac:dyDescent="0.25">
      <c r="A881" s="23">
        <v>880</v>
      </c>
      <c r="B881" s="196">
        <v>-9.1496091388523892E-3</v>
      </c>
      <c r="C881" s="23"/>
      <c r="D881" s="69" t="s">
        <v>243</v>
      </c>
      <c r="E881" s="23"/>
      <c r="F881" s="23">
        <v>880</v>
      </c>
      <c r="G881" s="23">
        <v>10</v>
      </c>
    </row>
    <row r="882" spans="1:7" x14ac:dyDescent="0.25">
      <c r="A882" s="23">
        <v>881</v>
      </c>
      <c r="B882" s="196">
        <v>-9.1496092458814796E-3</v>
      </c>
      <c r="C882" s="23"/>
      <c r="D882" s="69" t="s">
        <v>243</v>
      </c>
      <c r="E882" s="23"/>
      <c r="F882" s="23">
        <v>881</v>
      </c>
      <c r="G882" s="23">
        <v>4</v>
      </c>
    </row>
    <row r="883" spans="1:7" x14ac:dyDescent="0.25">
      <c r="A883" s="23">
        <v>882</v>
      </c>
      <c r="B883" s="196">
        <v>-9.1496094866969496E-3</v>
      </c>
      <c r="C883" s="23"/>
      <c r="D883" s="69" t="s">
        <v>243</v>
      </c>
      <c r="E883" s="23"/>
      <c r="F883" s="23">
        <v>882</v>
      </c>
      <c r="G883" s="23">
        <v>9</v>
      </c>
    </row>
    <row r="884" spans="1:7" x14ac:dyDescent="0.25">
      <c r="A884" s="23">
        <v>883</v>
      </c>
      <c r="B884" s="196">
        <v>0.16116663347291499</v>
      </c>
      <c r="C884" s="23"/>
      <c r="D884" s="69" t="s">
        <v>243</v>
      </c>
      <c r="E884" s="23"/>
      <c r="F884" s="23">
        <v>883</v>
      </c>
      <c r="G884" s="23">
        <v>4</v>
      </c>
    </row>
    <row r="885" spans="1:7" x14ac:dyDescent="0.25">
      <c r="A885" s="23">
        <v>884</v>
      </c>
      <c r="B885" s="196">
        <v>0.16809758330382901</v>
      </c>
      <c r="C885" s="23"/>
      <c r="D885" s="69" t="s">
        <v>243</v>
      </c>
      <c r="E885" s="23"/>
      <c r="F885" s="23">
        <v>884</v>
      </c>
      <c r="G885" s="23">
        <v>32</v>
      </c>
    </row>
    <row r="886" spans="1:7" x14ac:dyDescent="0.25">
      <c r="A886" s="23">
        <v>885</v>
      </c>
      <c r="B886" s="196">
        <v>0.18149777174487</v>
      </c>
      <c r="C886" s="23"/>
      <c r="D886" s="69" t="s">
        <v>243</v>
      </c>
      <c r="E886" s="23"/>
      <c r="F886" s="23">
        <v>885</v>
      </c>
      <c r="G886" s="23">
        <v>21</v>
      </c>
    </row>
    <row r="887" spans="1:7" x14ac:dyDescent="0.25">
      <c r="A887" s="23">
        <v>886</v>
      </c>
      <c r="B887" s="196">
        <v>0.21632762039866299</v>
      </c>
      <c r="C887" s="23"/>
      <c r="D887" s="69" t="s">
        <v>243</v>
      </c>
      <c r="E887" s="23"/>
      <c r="F887" s="23">
        <v>886</v>
      </c>
      <c r="G887" s="23">
        <v>9</v>
      </c>
    </row>
    <row r="888" spans="1:7" x14ac:dyDescent="0.25">
      <c r="A888" s="23">
        <v>887</v>
      </c>
      <c r="B888" s="196">
        <v>0.225106782829399</v>
      </c>
      <c r="C888" s="23"/>
      <c r="D888" s="69" t="s">
        <v>243</v>
      </c>
      <c r="E888" s="23"/>
      <c r="F888" s="23">
        <v>887</v>
      </c>
      <c r="G888" s="23">
        <v>22</v>
      </c>
    </row>
    <row r="889" spans="1:7" x14ac:dyDescent="0.25">
      <c r="A889" s="23">
        <v>888</v>
      </c>
      <c r="B889" s="196">
        <v>0.22510653606603301</v>
      </c>
      <c r="C889" s="23"/>
      <c r="D889" s="69" t="s">
        <v>243</v>
      </c>
      <c r="E889" s="23"/>
      <c r="F889" s="23">
        <v>888</v>
      </c>
      <c r="G889" s="23">
        <v>13</v>
      </c>
    </row>
    <row r="890" spans="1:7" x14ac:dyDescent="0.25">
      <c r="A890" s="23">
        <v>889</v>
      </c>
      <c r="B890" s="196">
        <v>0.22510606152337501</v>
      </c>
      <c r="C890" s="23"/>
      <c r="D890" s="69" t="s">
        <v>243</v>
      </c>
      <c r="E890" s="23"/>
      <c r="F890" s="23">
        <v>889</v>
      </c>
      <c r="G890" s="23">
        <v>25</v>
      </c>
    </row>
    <row r="891" spans="1:7" x14ac:dyDescent="0.25">
      <c r="A891" s="23">
        <v>890</v>
      </c>
      <c r="B891" s="196">
        <v>0.225105852725555</v>
      </c>
      <c r="C891" s="23"/>
      <c r="D891" s="69" t="s">
        <v>243</v>
      </c>
      <c r="E891" s="23"/>
      <c r="F891" s="23">
        <v>890</v>
      </c>
      <c r="G891" s="23">
        <v>11</v>
      </c>
    </row>
    <row r="892" spans="1:7" x14ac:dyDescent="0.25">
      <c r="A892" s="23">
        <v>891</v>
      </c>
      <c r="B892" s="196">
        <v>0.229541685923425</v>
      </c>
      <c r="C892" s="23"/>
      <c r="D892" s="69" t="s">
        <v>243</v>
      </c>
      <c r="E892" s="23"/>
      <c r="F892" s="23">
        <v>891</v>
      </c>
      <c r="G892" s="23">
        <v>7</v>
      </c>
    </row>
    <row r="893" spans="1:7" x14ac:dyDescent="0.25">
      <c r="A893" s="23">
        <v>892</v>
      </c>
      <c r="B893" s="196">
        <v>0.22954128999573001</v>
      </c>
      <c r="C893" s="23"/>
      <c r="D893" s="69" t="s">
        <v>243</v>
      </c>
      <c r="E893" s="23"/>
      <c r="F893" s="23">
        <v>892</v>
      </c>
      <c r="G893" s="23">
        <v>20</v>
      </c>
    </row>
    <row r="894" spans="1:7" x14ac:dyDescent="0.25">
      <c r="A894" s="23">
        <v>893</v>
      </c>
      <c r="B894" s="196">
        <v>0.229541111828934</v>
      </c>
      <c r="C894" s="23"/>
      <c r="D894" s="69" t="s">
        <v>243</v>
      </c>
      <c r="E894" s="23"/>
      <c r="F894" s="23">
        <v>893</v>
      </c>
      <c r="G894" s="23">
        <v>9</v>
      </c>
    </row>
    <row r="895" spans="1:7" x14ac:dyDescent="0.25">
      <c r="A895" s="23">
        <v>894</v>
      </c>
      <c r="B895" s="196">
        <v>0.24663759402496699</v>
      </c>
      <c r="C895" s="23"/>
      <c r="D895" s="69" t="s">
        <v>243</v>
      </c>
      <c r="E895" s="23"/>
      <c r="F895" s="23">
        <v>894</v>
      </c>
      <c r="G895" s="23">
        <v>19</v>
      </c>
    </row>
    <row r="896" spans="1:7" x14ac:dyDescent="0.25">
      <c r="A896" s="23">
        <v>895</v>
      </c>
      <c r="B896" s="196">
        <v>0.25767810467674801</v>
      </c>
      <c r="C896" s="23"/>
      <c r="D896" s="69" t="s">
        <v>243</v>
      </c>
      <c r="E896" s="23"/>
      <c r="F896" s="23">
        <v>895</v>
      </c>
      <c r="G896" s="23">
        <v>3</v>
      </c>
    </row>
    <row r="897" spans="1:7" x14ac:dyDescent="0.25">
      <c r="A897" s="23">
        <v>896</v>
      </c>
      <c r="B897" s="196">
        <v>0.26460914000156099</v>
      </c>
      <c r="C897" s="23"/>
      <c r="D897" s="69" t="s">
        <v>243</v>
      </c>
      <c r="E897" s="23"/>
      <c r="F897" s="23">
        <v>896</v>
      </c>
      <c r="G897" s="23">
        <v>5</v>
      </c>
    </row>
    <row r="898" spans="1:7" x14ac:dyDescent="0.25">
      <c r="A898" s="23">
        <v>897</v>
      </c>
      <c r="B898" s="196">
        <v>0.27288942952776901</v>
      </c>
      <c r="C898" s="23"/>
      <c r="D898" s="69" t="s">
        <v>243</v>
      </c>
      <c r="E898" s="23"/>
      <c r="F898" s="23">
        <v>897</v>
      </c>
      <c r="G898" s="23">
        <v>5</v>
      </c>
    </row>
    <row r="899" spans="1:7" x14ac:dyDescent="0.25">
      <c r="A899" s="23">
        <v>898</v>
      </c>
      <c r="B899" s="196">
        <v>0.27288876714050497</v>
      </c>
      <c r="C899" s="23"/>
      <c r="D899" s="69" t="s">
        <v>243</v>
      </c>
      <c r="E899" s="23"/>
      <c r="F899" s="23">
        <v>898</v>
      </c>
      <c r="G899" s="23">
        <v>23</v>
      </c>
    </row>
    <row r="900" spans="1:7" x14ac:dyDescent="0.25">
      <c r="A900" s="23">
        <v>899</v>
      </c>
      <c r="B900" s="196">
        <v>0.27288847914754499</v>
      </c>
      <c r="C900" s="23"/>
      <c r="D900" s="69" t="s">
        <v>243</v>
      </c>
      <c r="E900" s="23"/>
      <c r="F900" s="23">
        <v>899</v>
      </c>
      <c r="G900" s="23">
        <v>10</v>
      </c>
    </row>
    <row r="901" spans="1:7" x14ac:dyDescent="0.25">
      <c r="A901" s="23">
        <v>900</v>
      </c>
      <c r="B901" s="196">
        <v>0.12918682460268499</v>
      </c>
      <c r="C901" s="23"/>
      <c r="D901" s="69" t="s">
        <v>243</v>
      </c>
      <c r="E901" s="23"/>
      <c r="F901" s="23">
        <v>900</v>
      </c>
      <c r="G901" s="23">
        <v>21</v>
      </c>
    </row>
    <row r="902" spans="1:7" x14ac:dyDescent="0.25">
      <c r="A902" s="23">
        <v>901</v>
      </c>
      <c r="B902" s="196">
        <v>0.13981446968709699</v>
      </c>
      <c r="C902" s="23"/>
      <c r="D902" s="69" t="s">
        <v>243</v>
      </c>
      <c r="E902" s="23"/>
      <c r="F902" s="23">
        <v>901</v>
      </c>
      <c r="G902" s="23">
        <v>11</v>
      </c>
    </row>
    <row r="903" spans="1:7" x14ac:dyDescent="0.25">
      <c r="A903" s="23">
        <v>902</v>
      </c>
      <c r="B903" s="196">
        <v>0.18058560789712</v>
      </c>
      <c r="C903" s="23"/>
      <c r="D903" s="69" t="s">
        <v>243</v>
      </c>
      <c r="E903" s="23"/>
      <c r="F903" s="23">
        <v>902</v>
      </c>
      <c r="G903" s="23">
        <v>14</v>
      </c>
    </row>
    <row r="904" spans="1:7" x14ac:dyDescent="0.25">
      <c r="A904" s="23">
        <v>903</v>
      </c>
      <c r="B904" s="196">
        <v>0.19901302297226001</v>
      </c>
      <c r="C904" s="23"/>
      <c r="D904" s="69" t="s">
        <v>243</v>
      </c>
      <c r="E904" s="23"/>
      <c r="F904" s="23">
        <v>903</v>
      </c>
      <c r="G904" s="23">
        <v>7</v>
      </c>
    </row>
    <row r="905" spans="1:7" x14ac:dyDescent="0.25">
      <c r="A905" s="23">
        <v>904</v>
      </c>
      <c r="B905" s="196">
        <v>0.199012935532073</v>
      </c>
      <c r="C905" s="23"/>
      <c r="D905" s="69" t="s">
        <v>243</v>
      </c>
      <c r="E905" s="23"/>
      <c r="F905" s="23">
        <v>904</v>
      </c>
      <c r="G905" s="23">
        <v>6</v>
      </c>
    </row>
    <row r="906" spans="1:7" x14ac:dyDescent="0.25">
      <c r="A906" s="23">
        <v>905</v>
      </c>
      <c r="B906" s="196">
        <v>0.21056459738803901</v>
      </c>
      <c r="C906" s="23"/>
      <c r="D906" s="69" t="s">
        <v>243</v>
      </c>
      <c r="E906" s="23"/>
      <c r="F906" s="23">
        <v>905</v>
      </c>
      <c r="G906" s="23">
        <v>11</v>
      </c>
    </row>
    <row r="907" spans="1:7" x14ac:dyDescent="0.25">
      <c r="A907" s="23">
        <v>906</v>
      </c>
      <c r="B907" s="196">
        <v>1.6283248556003899E-2</v>
      </c>
      <c r="C907" s="23"/>
      <c r="D907" s="69" t="s">
        <v>243</v>
      </c>
      <c r="E907" s="23"/>
      <c r="F907" s="23">
        <v>906</v>
      </c>
      <c r="G907" s="23">
        <v>17</v>
      </c>
    </row>
    <row r="908" spans="1:7" x14ac:dyDescent="0.25">
      <c r="A908" s="23">
        <v>907</v>
      </c>
      <c r="B908" s="196">
        <v>3.07738559718937E-2</v>
      </c>
      <c r="C908" s="23"/>
      <c r="D908" s="69" t="s">
        <v>243</v>
      </c>
      <c r="E908" s="23"/>
      <c r="F908" s="23">
        <v>907</v>
      </c>
      <c r="G908" s="23">
        <v>8</v>
      </c>
    </row>
    <row r="909" spans="1:7" x14ac:dyDescent="0.25">
      <c r="A909" s="23">
        <v>908</v>
      </c>
      <c r="B909" s="196">
        <v>3.8167015108587297E-2</v>
      </c>
      <c r="C909" s="23"/>
      <c r="D909" s="69" t="s">
        <v>243</v>
      </c>
      <c r="E909" s="23"/>
      <c r="F909" s="23">
        <v>908</v>
      </c>
      <c r="G909" s="23">
        <v>18</v>
      </c>
    </row>
    <row r="910" spans="1:7" x14ac:dyDescent="0.25">
      <c r="A910" s="23">
        <v>909</v>
      </c>
      <c r="B910" s="196">
        <v>4.92567577838759E-2</v>
      </c>
      <c r="C910" s="23"/>
      <c r="D910" s="69" t="s">
        <v>243</v>
      </c>
      <c r="E910" s="23"/>
      <c r="F910" s="23">
        <v>909</v>
      </c>
      <c r="G910" s="23">
        <v>8</v>
      </c>
    </row>
    <row r="911" spans="1:7" x14ac:dyDescent="0.25">
      <c r="A911" s="23">
        <v>910</v>
      </c>
      <c r="B911" s="196">
        <v>5.9422335129822999E-2</v>
      </c>
      <c r="C911" s="23"/>
      <c r="D911" s="69" t="s">
        <v>243</v>
      </c>
      <c r="E911" s="23"/>
      <c r="F911" s="23">
        <v>910</v>
      </c>
      <c r="G911" s="23">
        <v>21</v>
      </c>
    </row>
    <row r="912" spans="1:7" x14ac:dyDescent="0.25">
      <c r="A912" s="23">
        <v>911</v>
      </c>
      <c r="B912" s="196">
        <v>5.9422305779919499E-2</v>
      </c>
      <c r="C912" s="23"/>
      <c r="D912" s="69" t="s">
        <v>243</v>
      </c>
      <c r="E912" s="23"/>
      <c r="F912" s="23">
        <v>911</v>
      </c>
      <c r="G912" s="23">
        <v>25</v>
      </c>
    </row>
    <row r="913" spans="1:7" x14ac:dyDescent="0.25">
      <c r="A913" s="23">
        <v>912</v>
      </c>
      <c r="B913" s="196">
        <v>7.0587048312280604E-2</v>
      </c>
      <c r="C913" s="23"/>
      <c r="D913" s="69" t="s">
        <v>243</v>
      </c>
      <c r="E913" s="23"/>
      <c r="F913" s="23">
        <v>912</v>
      </c>
      <c r="G913" s="23">
        <v>24</v>
      </c>
    </row>
    <row r="914" spans="1:7" x14ac:dyDescent="0.25">
      <c r="A914" s="23">
        <v>913</v>
      </c>
      <c r="B914" s="196">
        <v>7.0587033275544803E-2</v>
      </c>
      <c r="C914" s="23"/>
      <c r="D914" s="69" t="s">
        <v>243</v>
      </c>
      <c r="E914" s="23"/>
      <c r="F914" s="23">
        <v>913</v>
      </c>
      <c r="G914" s="23">
        <v>9</v>
      </c>
    </row>
    <row r="915" spans="1:7" x14ac:dyDescent="0.25">
      <c r="A915" s="23">
        <v>914</v>
      </c>
      <c r="B915" s="196">
        <v>7.0586999860610997E-2</v>
      </c>
      <c r="C915" s="23"/>
      <c r="D915" s="69" t="s">
        <v>243</v>
      </c>
      <c r="E915" s="23"/>
      <c r="F915" s="23">
        <v>914</v>
      </c>
      <c r="G915" s="23">
        <v>20</v>
      </c>
    </row>
    <row r="916" spans="1:7" x14ac:dyDescent="0.25">
      <c r="A916" s="23">
        <v>915</v>
      </c>
      <c r="B916" s="196">
        <v>7.6409106561558499E-2</v>
      </c>
      <c r="C916" s="23"/>
      <c r="D916" s="69" t="s">
        <v>243</v>
      </c>
      <c r="E916" s="23"/>
      <c r="F916" s="23">
        <v>915</v>
      </c>
      <c r="G916" s="23">
        <v>25</v>
      </c>
    </row>
    <row r="917" spans="1:7" x14ac:dyDescent="0.25">
      <c r="A917" s="23">
        <v>916</v>
      </c>
      <c r="B917" s="196">
        <v>7.64090849316129E-2</v>
      </c>
      <c r="C917" s="23"/>
      <c r="D917" s="69" t="s">
        <v>243</v>
      </c>
      <c r="E917" s="23"/>
      <c r="F917" s="23">
        <v>916</v>
      </c>
      <c r="G917" s="23">
        <v>11</v>
      </c>
    </row>
    <row r="918" spans="1:7" x14ac:dyDescent="0.25">
      <c r="A918" s="23">
        <v>917</v>
      </c>
      <c r="B918" s="196">
        <v>8.1491872043463406E-2</v>
      </c>
      <c r="C918" s="23"/>
      <c r="D918" s="69" t="s">
        <v>243</v>
      </c>
      <c r="E918" s="23"/>
      <c r="F918" s="23">
        <v>917</v>
      </c>
      <c r="G918" s="23">
        <v>19</v>
      </c>
    </row>
    <row r="919" spans="1:7" x14ac:dyDescent="0.25">
      <c r="A919" s="23">
        <v>918</v>
      </c>
      <c r="B919" s="196">
        <v>9.0733300209721798E-2</v>
      </c>
      <c r="C919" s="23"/>
      <c r="D919" s="69" t="s">
        <v>243</v>
      </c>
      <c r="E919" s="23"/>
      <c r="F919" s="23">
        <v>918</v>
      </c>
      <c r="G919" s="23">
        <v>27</v>
      </c>
    </row>
    <row r="920" spans="1:7" x14ac:dyDescent="0.25">
      <c r="A920" s="23">
        <v>919</v>
      </c>
      <c r="B920" s="196">
        <v>9.0733280590934995E-2</v>
      </c>
      <c r="C920" s="23"/>
      <c r="D920" s="69" t="s">
        <v>243</v>
      </c>
      <c r="E920" s="23"/>
      <c r="F920" s="23">
        <v>919</v>
      </c>
      <c r="G920" s="23">
        <v>7</v>
      </c>
    </row>
    <row r="921" spans="1:7" x14ac:dyDescent="0.25">
      <c r="A921" s="23">
        <v>920</v>
      </c>
      <c r="B921" s="196">
        <v>2.55899104738108E-2</v>
      </c>
      <c r="C921" s="23"/>
      <c r="D921" s="69" t="s">
        <v>243</v>
      </c>
      <c r="E921" s="23"/>
      <c r="F921" s="23">
        <v>920</v>
      </c>
      <c r="G921" s="23">
        <v>13</v>
      </c>
    </row>
    <row r="922" spans="1:7" x14ac:dyDescent="0.25">
      <c r="A922" s="23">
        <v>921</v>
      </c>
      <c r="B922" s="196">
        <v>2.55899092012189E-2</v>
      </c>
      <c r="C922" s="23"/>
      <c r="D922" s="69" t="s">
        <v>243</v>
      </c>
      <c r="E922" s="23"/>
      <c r="F922" s="23">
        <v>921</v>
      </c>
      <c r="G922" s="23">
        <v>6</v>
      </c>
    </row>
    <row r="923" spans="1:7" x14ac:dyDescent="0.25">
      <c r="A923" s="23">
        <v>922</v>
      </c>
      <c r="B923" s="196">
        <v>2.5589906231838499E-2</v>
      </c>
      <c r="C923" s="23"/>
      <c r="D923" s="69" t="s">
        <v>243</v>
      </c>
      <c r="E923" s="23"/>
      <c r="F923" s="23">
        <v>922</v>
      </c>
      <c r="G923" s="23">
        <v>14</v>
      </c>
    </row>
    <row r="924" spans="1:7" x14ac:dyDescent="0.25">
      <c r="A924" s="23">
        <v>923</v>
      </c>
      <c r="B924" s="196">
        <v>5.0261230199486397E-2</v>
      </c>
      <c r="C924" s="23"/>
      <c r="D924" s="69" t="s">
        <v>243</v>
      </c>
      <c r="E924" s="23"/>
      <c r="F924" s="23">
        <v>923</v>
      </c>
      <c r="G924" s="23">
        <v>13</v>
      </c>
    </row>
    <row r="925" spans="1:7" x14ac:dyDescent="0.25">
      <c r="A925" s="23">
        <v>924</v>
      </c>
      <c r="B925" s="196">
        <v>5.2571652923724697E-2</v>
      </c>
      <c r="C925" s="23"/>
      <c r="D925" s="69" t="s">
        <v>243</v>
      </c>
      <c r="E925" s="23"/>
      <c r="F925" s="23">
        <v>924</v>
      </c>
      <c r="G925" s="23">
        <v>2</v>
      </c>
    </row>
    <row r="926" spans="1:7" x14ac:dyDescent="0.25">
      <c r="A926" s="23">
        <v>925</v>
      </c>
      <c r="B926" s="196">
        <v>0.107247567572366</v>
      </c>
      <c r="C926" s="23"/>
      <c r="D926" s="69" t="s">
        <v>243</v>
      </c>
      <c r="E926" s="23"/>
      <c r="F926" s="23">
        <v>925</v>
      </c>
      <c r="G926" s="23">
        <v>19</v>
      </c>
    </row>
    <row r="927" spans="1:7" x14ac:dyDescent="0.25">
      <c r="A927" s="23">
        <v>926</v>
      </c>
      <c r="B927" s="196">
        <v>0.123118360192722</v>
      </c>
      <c r="C927" s="23"/>
      <c r="D927" s="69" t="s">
        <v>243</v>
      </c>
      <c r="E927" s="23"/>
      <c r="F927" s="23">
        <v>926</v>
      </c>
      <c r="G927" s="23">
        <v>19</v>
      </c>
    </row>
    <row r="928" spans="1:7" x14ac:dyDescent="0.25">
      <c r="A928" s="23">
        <v>927</v>
      </c>
      <c r="B928" s="196">
        <v>0.127276953975794</v>
      </c>
      <c r="C928" s="23"/>
      <c r="D928" s="69" t="s">
        <v>243</v>
      </c>
      <c r="E928" s="23"/>
      <c r="F928" s="23">
        <v>927</v>
      </c>
      <c r="G928" s="23">
        <v>21</v>
      </c>
    </row>
    <row r="929" spans="1:7" x14ac:dyDescent="0.25">
      <c r="A929" s="23">
        <v>928</v>
      </c>
      <c r="B929" s="196">
        <v>0.135132235148303</v>
      </c>
      <c r="C929" s="23"/>
      <c r="D929" s="69" t="s">
        <v>243</v>
      </c>
      <c r="E929" s="23"/>
      <c r="F929" s="23">
        <v>928</v>
      </c>
      <c r="G929" s="23">
        <v>9</v>
      </c>
    </row>
    <row r="930" spans="1:7" x14ac:dyDescent="0.25">
      <c r="A930" s="23">
        <v>929</v>
      </c>
      <c r="B930" s="196">
        <v>0.13513203604286</v>
      </c>
      <c r="C930" s="23"/>
      <c r="D930" s="69" t="s">
        <v>243</v>
      </c>
      <c r="E930" s="23"/>
      <c r="F930" s="23">
        <v>929</v>
      </c>
      <c r="G930" s="23">
        <v>31</v>
      </c>
    </row>
    <row r="931" spans="1:7" x14ac:dyDescent="0.25">
      <c r="A931" s="23">
        <v>930</v>
      </c>
      <c r="B931" s="196">
        <v>-1.6583060306019099E-2</v>
      </c>
      <c r="C931" s="23"/>
      <c r="D931" s="69" t="s">
        <v>243</v>
      </c>
      <c r="E931" s="23"/>
      <c r="F931" s="23">
        <v>930</v>
      </c>
      <c r="G931" s="23">
        <v>16</v>
      </c>
    </row>
    <row r="932" spans="1:7" x14ac:dyDescent="0.25">
      <c r="A932" s="23">
        <v>931</v>
      </c>
      <c r="B932" s="196">
        <v>-1.6583061721061498E-2</v>
      </c>
      <c r="C932" s="23"/>
      <c r="D932" s="69" t="s">
        <v>243</v>
      </c>
      <c r="E932" s="23"/>
      <c r="F932" s="23">
        <v>931</v>
      </c>
      <c r="G932" s="23">
        <v>16</v>
      </c>
    </row>
    <row r="933" spans="1:7" x14ac:dyDescent="0.25">
      <c r="A933" s="23">
        <v>932</v>
      </c>
      <c r="B933" s="196">
        <v>-1.2424297209263401E-2</v>
      </c>
      <c r="C933" s="23"/>
      <c r="D933" s="69" t="s">
        <v>243</v>
      </c>
      <c r="E933" s="23"/>
      <c r="F933" s="23">
        <v>932</v>
      </c>
      <c r="G933" s="23">
        <v>5</v>
      </c>
    </row>
    <row r="934" spans="1:7" x14ac:dyDescent="0.25">
      <c r="A934" s="23">
        <v>933</v>
      </c>
      <c r="B934" s="196">
        <v>-8.2655324109044102E-3</v>
      </c>
      <c r="C934" s="23"/>
      <c r="D934" s="69" t="s">
        <v>243</v>
      </c>
      <c r="E934" s="23"/>
      <c r="F934" s="23">
        <v>933</v>
      </c>
      <c r="G934" s="23">
        <v>2</v>
      </c>
    </row>
    <row r="935" spans="1:7" x14ac:dyDescent="0.25">
      <c r="A935" s="23">
        <v>934</v>
      </c>
      <c r="B935" s="196">
        <v>1.4382522683216001E-3</v>
      </c>
      <c r="C935" s="23"/>
      <c r="D935" s="69" t="s">
        <v>243</v>
      </c>
      <c r="E935" s="23"/>
      <c r="F935" s="23">
        <v>934</v>
      </c>
      <c r="G935" s="23">
        <v>7</v>
      </c>
    </row>
    <row r="936" spans="1:7" x14ac:dyDescent="0.25">
      <c r="A936" s="23">
        <v>935</v>
      </c>
      <c r="B936" s="196">
        <v>2.2700051720069901E-3</v>
      </c>
      <c r="C936" s="23"/>
      <c r="D936" s="69" t="s">
        <v>243</v>
      </c>
      <c r="E936" s="23"/>
      <c r="F936" s="23">
        <v>935</v>
      </c>
      <c r="G936" s="23">
        <v>41</v>
      </c>
    </row>
    <row r="937" spans="1:7" x14ac:dyDescent="0.25">
      <c r="A937" s="23">
        <v>936</v>
      </c>
      <c r="B937" s="196">
        <v>8.7391941888744998E-3</v>
      </c>
      <c r="C937" s="23"/>
      <c r="D937" s="69" t="s">
        <v>243</v>
      </c>
      <c r="E937" s="23"/>
      <c r="F937" s="23">
        <v>936</v>
      </c>
      <c r="G937" s="23">
        <v>23</v>
      </c>
    </row>
    <row r="938" spans="1:7" x14ac:dyDescent="0.25">
      <c r="A938" s="23">
        <v>937</v>
      </c>
      <c r="B938" s="196">
        <v>2.76055027216635E-2</v>
      </c>
      <c r="C938" s="23"/>
      <c r="D938" s="69" t="s">
        <v>243</v>
      </c>
      <c r="E938" s="23"/>
      <c r="F938" s="23">
        <v>937</v>
      </c>
      <c r="G938" s="23">
        <v>14</v>
      </c>
    </row>
    <row r="939" spans="1:7" x14ac:dyDescent="0.25">
      <c r="A939" s="23">
        <v>938</v>
      </c>
      <c r="B939" s="196">
        <v>4.2096472419170902E-2</v>
      </c>
      <c r="C939" s="23"/>
      <c r="D939" s="69" t="s">
        <v>243</v>
      </c>
      <c r="E939" s="23"/>
      <c r="F939" s="23">
        <v>938</v>
      </c>
      <c r="G939" s="23">
        <v>21</v>
      </c>
    </row>
    <row r="940" spans="1:7" x14ac:dyDescent="0.25">
      <c r="A940" s="23">
        <v>939</v>
      </c>
      <c r="B940" s="196">
        <v>5.0413985298240899E-2</v>
      </c>
      <c r="C940" s="23"/>
      <c r="D940" s="69" t="s">
        <v>243</v>
      </c>
      <c r="E940" s="23"/>
      <c r="F940" s="23">
        <v>939</v>
      </c>
      <c r="G940" s="23">
        <v>15</v>
      </c>
    </row>
    <row r="941" spans="1:7" x14ac:dyDescent="0.25">
      <c r="A941" s="23">
        <v>940</v>
      </c>
      <c r="B941" s="196">
        <v>5.0413980262876502E-2</v>
      </c>
      <c r="C941" s="23"/>
      <c r="D941" s="69" t="s">
        <v>243</v>
      </c>
      <c r="E941" s="23"/>
      <c r="F941" s="23">
        <v>940</v>
      </c>
      <c r="G941" s="23">
        <v>6</v>
      </c>
    </row>
    <row r="942" spans="1:7" x14ac:dyDescent="0.25">
      <c r="A942" s="23">
        <v>941</v>
      </c>
      <c r="B942" s="196">
        <v>5.0413973549059798E-2</v>
      </c>
      <c r="C942" s="23"/>
      <c r="D942" s="69" t="s">
        <v>243</v>
      </c>
      <c r="E942" s="23"/>
      <c r="F942" s="23">
        <v>941</v>
      </c>
      <c r="G942" s="23">
        <v>8</v>
      </c>
    </row>
    <row r="943" spans="1:7" x14ac:dyDescent="0.25">
      <c r="A943" s="23">
        <v>942</v>
      </c>
      <c r="B943" s="196">
        <v>5.5958979543264099E-2</v>
      </c>
      <c r="C943" s="23"/>
      <c r="D943" s="69" t="s">
        <v>243</v>
      </c>
      <c r="E943" s="23"/>
      <c r="F943" s="23">
        <v>942</v>
      </c>
      <c r="G943" s="23">
        <v>8</v>
      </c>
    </row>
    <row r="944" spans="1:7" x14ac:dyDescent="0.25">
      <c r="A944" s="23">
        <v>943</v>
      </c>
      <c r="B944" s="196">
        <v>6.33523268316359E-2</v>
      </c>
      <c r="C944" s="23"/>
      <c r="D944" s="69" t="s">
        <v>243</v>
      </c>
      <c r="E944" s="23"/>
      <c r="F944" s="23">
        <v>943</v>
      </c>
      <c r="G944" s="23">
        <v>3</v>
      </c>
    </row>
    <row r="945" spans="1:7" x14ac:dyDescent="0.25">
      <c r="A945" s="23">
        <v>944</v>
      </c>
      <c r="B945" s="196">
        <v>6.3352320139330398E-2</v>
      </c>
      <c r="C945" s="23"/>
      <c r="D945" s="69" t="s">
        <v>243</v>
      </c>
      <c r="E945" s="23"/>
      <c r="F945" s="23">
        <v>944</v>
      </c>
      <c r="G945" s="23">
        <v>5</v>
      </c>
    </row>
    <row r="946" spans="1:7" x14ac:dyDescent="0.25">
      <c r="A946" s="23">
        <v>945</v>
      </c>
      <c r="B946" s="196">
        <v>1.88663836231154E-2</v>
      </c>
      <c r="C946" s="23"/>
      <c r="D946" s="69" t="s">
        <v>243</v>
      </c>
      <c r="E946" s="23"/>
      <c r="F946" s="23">
        <v>945</v>
      </c>
      <c r="G946" s="23">
        <v>9</v>
      </c>
    </row>
    <row r="947" spans="1:7" x14ac:dyDescent="0.25">
      <c r="A947" s="23">
        <v>946</v>
      </c>
      <c r="B947" s="196">
        <v>1.8866382132294902E-2</v>
      </c>
      <c r="C947" s="23"/>
      <c r="D947" s="69" t="s">
        <v>243</v>
      </c>
      <c r="E947" s="23"/>
      <c r="F947" s="23">
        <v>946</v>
      </c>
      <c r="G947" s="23">
        <v>13</v>
      </c>
    </row>
    <row r="948" spans="1:7" x14ac:dyDescent="0.25">
      <c r="A948" s="23">
        <v>947</v>
      </c>
      <c r="B948" s="196">
        <v>1.8866380756153201E-2</v>
      </c>
      <c r="C948" s="23"/>
      <c r="D948" s="69" t="s">
        <v>243</v>
      </c>
      <c r="E948" s="23"/>
      <c r="F948" s="23">
        <v>947</v>
      </c>
      <c r="G948" s="23">
        <v>12</v>
      </c>
    </row>
    <row r="949" spans="1:7" x14ac:dyDescent="0.25">
      <c r="A949" s="23">
        <v>948</v>
      </c>
      <c r="B949" s="196">
        <v>2.62597640630301E-2</v>
      </c>
      <c r="C949" s="23"/>
      <c r="D949" s="69" t="s">
        <v>243</v>
      </c>
      <c r="E949" s="23"/>
      <c r="F949" s="23">
        <v>948</v>
      </c>
      <c r="G949" s="23">
        <v>12</v>
      </c>
    </row>
    <row r="950" spans="1:7" x14ac:dyDescent="0.25">
      <c r="A950" s="23">
        <v>949</v>
      </c>
      <c r="B950" s="196">
        <v>3.5963577113933699E-2</v>
      </c>
      <c r="C950" s="23"/>
      <c r="D950" s="69" t="s">
        <v>243</v>
      </c>
      <c r="E950" s="23"/>
      <c r="F950" s="23">
        <v>949</v>
      </c>
      <c r="G950" s="23">
        <v>12</v>
      </c>
    </row>
    <row r="951" spans="1:7" x14ac:dyDescent="0.25">
      <c r="A951" s="23">
        <v>950</v>
      </c>
      <c r="B951" s="196">
        <v>0</v>
      </c>
      <c r="C951" s="23"/>
      <c r="D951" s="23" t="s">
        <v>244</v>
      </c>
      <c r="E951" s="23"/>
      <c r="F951" s="23">
        <v>950</v>
      </c>
      <c r="G951" s="23">
        <v>13</v>
      </c>
    </row>
    <row r="952" spans="1:7" x14ac:dyDescent="0.25">
      <c r="A952" s="23">
        <v>951</v>
      </c>
      <c r="B952" s="196">
        <v>6.0071347254034499E-3</v>
      </c>
      <c r="C952" s="23"/>
      <c r="D952" s="69" t="s">
        <v>243</v>
      </c>
      <c r="E952" s="23"/>
      <c r="F952" s="23">
        <v>951</v>
      </c>
      <c r="G952" s="23">
        <v>12</v>
      </c>
    </row>
    <row r="953" spans="1:7" x14ac:dyDescent="0.25">
      <c r="A953" s="23">
        <v>952</v>
      </c>
      <c r="B953" s="196">
        <v>1.6635141247654701E-2</v>
      </c>
      <c r="C953" s="23"/>
      <c r="D953" s="69" t="s">
        <v>243</v>
      </c>
      <c r="E953" s="23"/>
      <c r="F953" s="23">
        <v>952</v>
      </c>
      <c r="G953" s="23">
        <v>12</v>
      </c>
    </row>
    <row r="954" spans="1:7" x14ac:dyDescent="0.25">
      <c r="A954" s="23">
        <v>953</v>
      </c>
      <c r="B954" s="196">
        <v>2.0793924744892899E-2</v>
      </c>
      <c r="C954" s="23"/>
      <c r="D954" s="69" t="s">
        <v>243</v>
      </c>
      <c r="E954" s="23"/>
      <c r="F954" s="23">
        <v>953</v>
      </c>
      <c r="G954" s="23">
        <v>13</v>
      </c>
    </row>
    <row r="955" spans="1:7" x14ac:dyDescent="0.25">
      <c r="A955" s="23">
        <v>954</v>
      </c>
      <c r="B955" s="196">
        <v>3.0497752663012301E-2</v>
      </c>
      <c r="C955" s="23"/>
      <c r="D955" s="69" t="s">
        <v>243</v>
      </c>
      <c r="E955" s="23"/>
      <c r="F955" s="23">
        <v>954</v>
      </c>
      <c r="G955" s="23">
        <v>12</v>
      </c>
    </row>
    <row r="956" spans="1:7" x14ac:dyDescent="0.25">
      <c r="A956" s="23">
        <v>955</v>
      </c>
      <c r="B956" s="196">
        <v>1.6437109887629399E-2</v>
      </c>
      <c r="C956" s="23"/>
      <c r="D956" s="69" t="s">
        <v>243</v>
      </c>
      <c r="E956" s="23"/>
      <c r="F956" s="23">
        <v>955</v>
      </c>
      <c r="G956" s="23">
        <v>18</v>
      </c>
    </row>
    <row r="957" spans="1:7" x14ac:dyDescent="0.25">
      <c r="A957" s="23">
        <v>956</v>
      </c>
      <c r="B957" s="196">
        <v>2.7527198413808001E-2</v>
      </c>
      <c r="C957" s="23"/>
      <c r="D957" s="69" t="s">
        <v>243</v>
      </c>
      <c r="E957" s="23"/>
      <c r="F957" s="23">
        <v>956</v>
      </c>
      <c r="G957" s="23">
        <v>15</v>
      </c>
    </row>
    <row r="958" spans="1:7" x14ac:dyDescent="0.25">
      <c r="A958" s="23">
        <v>957</v>
      </c>
      <c r="B958" s="196">
        <v>3.26101521614163E-2</v>
      </c>
      <c r="C958" s="23"/>
      <c r="D958" s="69" t="s">
        <v>243</v>
      </c>
      <c r="E958" s="23"/>
      <c r="F958" s="23">
        <v>957</v>
      </c>
      <c r="G958" s="23">
        <v>13</v>
      </c>
    </row>
    <row r="959" spans="1:7" x14ac:dyDescent="0.25">
      <c r="A959" s="23">
        <v>958</v>
      </c>
      <c r="B959" s="196">
        <v>6.0184095762349198E-2</v>
      </c>
      <c r="C959" s="23"/>
      <c r="D959" s="69" t="s">
        <v>243</v>
      </c>
      <c r="E959" s="23"/>
      <c r="F959" s="23">
        <v>958</v>
      </c>
      <c r="G959" s="23">
        <v>19</v>
      </c>
    </row>
    <row r="960" spans="1:7" x14ac:dyDescent="0.25">
      <c r="A960" s="23">
        <v>959</v>
      </c>
      <c r="B960" s="196">
        <v>6.0184074071886397E-2</v>
      </c>
      <c r="C960" s="23"/>
      <c r="D960" s="69" t="s">
        <v>243</v>
      </c>
      <c r="E960" s="23"/>
      <c r="F960" s="23">
        <v>959</v>
      </c>
      <c r="G960" s="23">
        <v>18</v>
      </c>
    </row>
    <row r="961" spans="1:7" x14ac:dyDescent="0.25">
      <c r="A961" s="23">
        <v>960</v>
      </c>
      <c r="B961" s="196">
        <v>6.0184053586470901E-2</v>
      </c>
      <c r="C961" s="23"/>
      <c r="D961" s="69" t="s">
        <v>243</v>
      </c>
      <c r="E961" s="23"/>
      <c r="F961" s="23">
        <v>960</v>
      </c>
      <c r="G961" s="23">
        <v>17</v>
      </c>
    </row>
    <row r="962" spans="1:7" x14ac:dyDescent="0.25">
      <c r="A962" s="23">
        <v>961</v>
      </c>
      <c r="B962" s="196">
        <v>6.0184034306098901E-2</v>
      </c>
      <c r="C962" s="23"/>
      <c r="D962" s="69" t="s">
        <v>243</v>
      </c>
      <c r="E962" s="23"/>
      <c r="F962" s="23">
        <v>961</v>
      </c>
      <c r="G962" s="23">
        <v>16</v>
      </c>
    </row>
    <row r="963" spans="1:7" x14ac:dyDescent="0.25">
      <c r="A963" s="23">
        <v>962</v>
      </c>
      <c r="B963" s="196">
        <v>6.0184025870941897E-2</v>
      </c>
      <c r="C963" s="23"/>
      <c r="D963" s="69" t="s">
        <v>243</v>
      </c>
      <c r="E963" s="23"/>
      <c r="F963" s="23">
        <v>962</v>
      </c>
      <c r="G963" s="23">
        <v>7</v>
      </c>
    </row>
    <row r="964" spans="1:7" x14ac:dyDescent="0.25">
      <c r="A964" s="23">
        <v>963</v>
      </c>
      <c r="B964" s="196">
        <v>6.0184010205659798E-2</v>
      </c>
      <c r="C964" s="23"/>
      <c r="D964" s="69" t="s">
        <v>243</v>
      </c>
      <c r="E964" s="23"/>
      <c r="F964" s="23">
        <v>963</v>
      </c>
      <c r="G964" s="23">
        <v>13</v>
      </c>
    </row>
    <row r="965" spans="1:7" x14ac:dyDescent="0.25">
      <c r="A965" s="23">
        <v>964</v>
      </c>
      <c r="B965" s="196">
        <v>6.01839957454103E-2</v>
      </c>
      <c r="C965" s="23"/>
      <c r="D965" s="69" t="s">
        <v>243</v>
      </c>
      <c r="E965" s="23"/>
      <c r="F965" s="23">
        <v>964</v>
      </c>
      <c r="G965" s="23">
        <v>12</v>
      </c>
    </row>
    <row r="966" spans="1:7" x14ac:dyDescent="0.25">
      <c r="A966" s="23">
        <v>965</v>
      </c>
      <c r="B966" s="196">
        <v>6.6653187864408103E-2</v>
      </c>
      <c r="C966" s="23"/>
      <c r="D966" s="69" t="s">
        <v>243</v>
      </c>
      <c r="E966" s="23"/>
      <c r="F966" s="23">
        <v>965</v>
      </c>
      <c r="G966" s="23">
        <v>9</v>
      </c>
    </row>
    <row r="967" spans="1:7" x14ac:dyDescent="0.25">
      <c r="A967" s="23">
        <v>966</v>
      </c>
      <c r="B967" s="196">
        <v>0</v>
      </c>
      <c r="C967" s="23"/>
      <c r="D967" s="23" t="s">
        <v>244</v>
      </c>
      <c r="E967" s="23"/>
      <c r="F967" s="23">
        <v>966</v>
      </c>
      <c r="G967" s="23">
        <v>13</v>
      </c>
    </row>
    <row r="968" spans="1:7" x14ac:dyDescent="0.25">
      <c r="A968" s="23">
        <v>967</v>
      </c>
      <c r="B968" s="196">
        <v>0</v>
      </c>
      <c r="C968" s="23"/>
      <c r="D968" s="23" t="s">
        <v>244</v>
      </c>
      <c r="E968" s="23"/>
      <c r="F968" s="23">
        <v>967</v>
      </c>
      <c r="G968" s="23">
        <v>16</v>
      </c>
    </row>
    <row r="969" spans="1:7" x14ac:dyDescent="0.25">
      <c r="A969" s="23">
        <v>968</v>
      </c>
      <c r="B969" s="196">
        <v>6.4692006194991096E-3</v>
      </c>
      <c r="C969" s="23"/>
      <c r="D969" s="69" t="s">
        <v>243</v>
      </c>
      <c r="E969" s="23"/>
      <c r="F969" s="23">
        <v>968</v>
      </c>
      <c r="G969" s="23">
        <v>8</v>
      </c>
    </row>
    <row r="970" spans="1:7" x14ac:dyDescent="0.25">
      <c r="A970" s="23">
        <v>969</v>
      </c>
      <c r="B970" s="196">
        <v>6.46920051268532E-3</v>
      </c>
      <c r="C970" s="23"/>
      <c r="D970" s="69" t="s">
        <v>243</v>
      </c>
      <c r="E970" s="23"/>
      <c r="F970" s="23">
        <v>969</v>
      </c>
      <c r="G970" s="23">
        <v>8</v>
      </c>
    </row>
    <row r="971" spans="1:7" x14ac:dyDescent="0.25">
      <c r="A971" s="23">
        <v>970</v>
      </c>
      <c r="B971" s="196">
        <v>1.10900577450323E-2</v>
      </c>
      <c r="C971" s="23"/>
      <c r="D971" s="69" t="s">
        <v>243</v>
      </c>
      <c r="E971" s="23"/>
      <c r="F971" s="23">
        <v>970</v>
      </c>
      <c r="G971" s="23">
        <v>7</v>
      </c>
    </row>
    <row r="972" spans="1:7" x14ac:dyDescent="0.25">
      <c r="A972" s="23">
        <v>971</v>
      </c>
      <c r="B972" s="196">
        <v>1.7466840163477399E-2</v>
      </c>
      <c r="C972" s="23"/>
      <c r="D972" s="69" t="s">
        <v>243</v>
      </c>
      <c r="E972" s="23"/>
      <c r="F972" s="23">
        <v>971</v>
      </c>
      <c r="G972" s="23">
        <v>8</v>
      </c>
    </row>
    <row r="973" spans="1:7" x14ac:dyDescent="0.25">
      <c r="A973" s="23">
        <v>972</v>
      </c>
      <c r="B973" s="196">
        <v>-8.5946960390183708E-3</v>
      </c>
      <c r="C973" s="23"/>
      <c r="D973" s="69" t="s">
        <v>243</v>
      </c>
      <c r="E973" s="23"/>
      <c r="F973" s="23">
        <v>972</v>
      </c>
      <c r="G973" s="23">
        <v>19</v>
      </c>
    </row>
    <row r="974" spans="1:7" x14ac:dyDescent="0.25">
      <c r="A974" s="23">
        <v>973</v>
      </c>
      <c r="B974" s="196">
        <v>0</v>
      </c>
      <c r="C974" s="23"/>
      <c r="D974" s="23" t="s">
        <v>244</v>
      </c>
      <c r="E974" s="23"/>
      <c r="F974" s="23">
        <v>973</v>
      </c>
      <c r="G974" s="23">
        <v>10</v>
      </c>
    </row>
    <row r="975" spans="1:7" x14ac:dyDescent="0.25">
      <c r="A975" s="23">
        <v>974</v>
      </c>
      <c r="B975" s="196">
        <v>8.77952812339515E-3</v>
      </c>
      <c r="C975" s="23"/>
      <c r="D975" s="69" t="s">
        <v>243</v>
      </c>
      <c r="E975" s="23"/>
      <c r="F975" s="23">
        <v>974</v>
      </c>
      <c r="G975" s="23">
        <v>14</v>
      </c>
    </row>
    <row r="976" spans="1:7" x14ac:dyDescent="0.25">
      <c r="A976" s="23">
        <v>975</v>
      </c>
      <c r="B976" s="196">
        <v>5.0828844688983604E-3</v>
      </c>
      <c r="C976" s="23"/>
      <c r="D976" s="69" t="s">
        <v>243</v>
      </c>
      <c r="E976" s="23"/>
      <c r="F976" s="23">
        <v>975</v>
      </c>
      <c r="G976" s="23">
        <v>7</v>
      </c>
    </row>
    <row r="977" spans="1:7" x14ac:dyDescent="0.25">
      <c r="A977" s="23">
        <v>976</v>
      </c>
      <c r="B977" s="196">
        <v>1.2476170569779701E-2</v>
      </c>
      <c r="C977" s="23"/>
      <c r="D977" s="69" t="s">
        <v>243</v>
      </c>
      <c r="E977" s="23"/>
      <c r="F977" s="23">
        <v>976</v>
      </c>
      <c r="G977" s="23">
        <v>8</v>
      </c>
    </row>
    <row r="978" spans="1:7" x14ac:dyDescent="0.25">
      <c r="A978" s="23">
        <v>977</v>
      </c>
      <c r="B978" s="196">
        <v>1.61728130297186E-2</v>
      </c>
      <c r="C978" s="23"/>
      <c r="D978" s="69" t="s">
        <v>243</v>
      </c>
      <c r="E978" s="23"/>
      <c r="F978" s="23">
        <v>977</v>
      </c>
      <c r="G978" s="23">
        <v>8</v>
      </c>
    </row>
    <row r="979" spans="1:7" x14ac:dyDescent="0.25">
      <c r="A979" s="23">
        <v>978</v>
      </c>
      <c r="B979" s="196">
        <v>1.6172812356995601E-2</v>
      </c>
      <c r="C979" s="23"/>
      <c r="D979" s="69" t="s">
        <v>243</v>
      </c>
      <c r="E979" s="23"/>
      <c r="F979" s="23">
        <v>978</v>
      </c>
      <c r="G979" s="23">
        <v>8</v>
      </c>
    </row>
    <row r="980" spans="1:7" x14ac:dyDescent="0.25">
      <c r="A980" s="23">
        <v>979</v>
      </c>
      <c r="B980" s="196">
        <v>9.2416026923450095E-4</v>
      </c>
      <c r="C980" s="23"/>
      <c r="D980" s="69" t="s">
        <v>243</v>
      </c>
      <c r="E980" s="23"/>
      <c r="F980" s="23">
        <v>979</v>
      </c>
      <c r="G980" s="23">
        <v>8</v>
      </c>
    </row>
    <row r="981" spans="1:7" x14ac:dyDescent="0.25">
      <c r="A981" s="23">
        <v>980</v>
      </c>
      <c r="B981" s="196">
        <v>9.2416026733560595E-4</v>
      </c>
      <c r="C981" s="23"/>
      <c r="D981" s="69" t="s">
        <v>243</v>
      </c>
      <c r="E981" s="23"/>
      <c r="F981" s="23">
        <v>980</v>
      </c>
      <c r="G981" s="23">
        <v>7</v>
      </c>
    </row>
    <row r="982" spans="1:7" x14ac:dyDescent="0.25">
      <c r="A982" s="23">
        <v>981</v>
      </c>
      <c r="B982" s="196">
        <v>9.2416026543671096E-4</v>
      </c>
      <c r="C982" s="23"/>
      <c r="D982" s="69" t="s">
        <v>243</v>
      </c>
      <c r="E982" s="23"/>
      <c r="F982" s="23">
        <v>981</v>
      </c>
      <c r="G982" s="23">
        <v>7</v>
      </c>
    </row>
    <row r="983" spans="1:7" x14ac:dyDescent="0.25">
      <c r="A983" s="23">
        <v>982</v>
      </c>
      <c r="B983" s="196">
        <v>9.24160263266545E-4</v>
      </c>
      <c r="C983" s="23"/>
      <c r="D983" s="69" t="s">
        <v>243</v>
      </c>
      <c r="E983" s="23"/>
      <c r="F983" s="23">
        <v>982</v>
      </c>
      <c r="G983" s="23">
        <v>8</v>
      </c>
    </row>
    <row r="984" spans="1:7" x14ac:dyDescent="0.25">
      <c r="A984" s="23">
        <v>983</v>
      </c>
      <c r="B984" s="196">
        <v>-0.18675676208945199</v>
      </c>
      <c r="C984" s="23"/>
      <c r="D984" s="69" t="s">
        <v>243</v>
      </c>
      <c r="E984" s="23"/>
      <c r="F984" s="23">
        <v>983</v>
      </c>
      <c r="G984" s="23">
        <v>6</v>
      </c>
    </row>
    <row r="985" spans="1:7" x14ac:dyDescent="0.25">
      <c r="A985" s="23">
        <v>984</v>
      </c>
      <c r="B985" s="196">
        <v>-0.186756800265303</v>
      </c>
      <c r="C985" s="23"/>
      <c r="D985" s="69" t="s">
        <v>243</v>
      </c>
      <c r="E985" s="23"/>
      <c r="F985" s="23">
        <v>984</v>
      </c>
      <c r="G985" s="23">
        <v>3</v>
      </c>
    </row>
    <row r="986" spans="1:7" x14ac:dyDescent="0.25">
      <c r="A986" s="23">
        <v>985</v>
      </c>
      <c r="B986" s="196">
        <v>-0.15047553464493399</v>
      </c>
      <c r="C986" s="23"/>
      <c r="D986" s="69" t="s">
        <v>243</v>
      </c>
      <c r="E986" s="23"/>
      <c r="F986" s="23">
        <v>985</v>
      </c>
      <c r="G986" s="23">
        <v>20</v>
      </c>
    </row>
    <row r="987" spans="1:7" x14ac:dyDescent="0.25">
      <c r="A987" s="23">
        <v>986</v>
      </c>
      <c r="B987" s="196">
        <v>-0.15047563127501601</v>
      </c>
      <c r="C987" s="23"/>
      <c r="D987" s="69" t="s">
        <v>243</v>
      </c>
      <c r="E987" s="23"/>
      <c r="F987" s="23">
        <v>986</v>
      </c>
      <c r="G987" s="23">
        <v>12</v>
      </c>
    </row>
    <row r="988" spans="1:7" x14ac:dyDescent="0.25">
      <c r="A988" s="23">
        <v>987</v>
      </c>
      <c r="B988" s="196">
        <v>-0.108991789347441</v>
      </c>
      <c r="C988" s="23"/>
      <c r="D988" s="69" t="s">
        <v>243</v>
      </c>
      <c r="E988" s="23"/>
      <c r="F988" s="23">
        <v>987</v>
      </c>
      <c r="G988" s="23">
        <v>24</v>
      </c>
    </row>
    <row r="989" spans="1:7" x14ac:dyDescent="0.25">
      <c r="A989" s="23">
        <v>988</v>
      </c>
      <c r="B989" s="196">
        <v>-6.4002704215067097E-2</v>
      </c>
      <c r="C989" s="23"/>
      <c r="D989" s="69" t="s">
        <v>243</v>
      </c>
      <c r="E989" s="23"/>
      <c r="F989" s="23">
        <v>988</v>
      </c>
      <c r="G989" s="23">
        <v>9</v>
      </c>
    </row>
    <row r="990" spans="1:7" x14ac:dyDescent="0.25">
      <c r="A990" s="23">
        <v>990</v>
      </c>
      <c r="B990" s="196">
        <v>-2.6573658640889401E-2</v>
      </c>
      <c r="C990" s="23"/>
      <c r="D990" s="69" t="s">
        <v>243</v>
      </c>
      <c r="E990" s="23"/>
      <c r="F990" s="23">
        <v>990</v>
      </c>
      <c r="G990" s="23">
        <v>19</v>
      </c>
    </row>
    <row r="991" spans="1:7" x14ac:dyDescent="0.25">
      <c r="A991" s="23">
        <v>991</v>
      </c>
      <c r="B991" s="196">
        <v>-1.90220611173595E-3</v>
      </c>
      <c r="C991" s="23"/>
      <c r="D991" s="69" t="s">
        <v>243</v>
      </c>
      <c r="E991" s="23"/>
      <c r="F991" s="23">
        <v>991</v>
      </c>
      <c r="G991" s="23">
        <v>10</v>
      </c>
    </row>
    <row r="992" spans="1:7" x14ac:dyDescent="0.25">
      <c r="A992" s="23">
        <v>992</v>
      </c>
      <c r="B992" s="196">
        <v>7.3584454408046104E-2</v>
      </c>
      <c r="C992" s="23"/>
      <c r="D992" s="69" t="s">
        <v>243</v>
      </c>
      <c r="E992" s="23"/>
      <c r="F992" s="23">
        <v>992</v>
      </c>
      <c r="G992" s="23">
        <v>13</v>
      </c>
    </row>
    <row r="993" spans="1:7" x14ac:dyDescent="0.25">
      <c r="A993" s="23">
        <v>993</v>
      </c>
      <c r="B993" s="196">
        <v>0.109811829075036</v>
      </c>
      <c r="C993" s="23"/>
      <c r="D993" s="69" t="s">
        <v>243</v>
      </c>
      <c r="E993" s="23"/>
      <c r="F993" s="23">
        <v>993</v>
      </c>
      <c r="G993" s="23">
        <v>26</v>
      </c>
    </row>
    <row r="994" spans="1:7" x14ac:dyDescent="0.25">
      <c r="A994" s="23">
        <v>994</v>
      </c>
      <c r="B994" s="196">
        <v>0.115818843677389</v>
      </c>
      <c r="C994" s="23"/>
      <c r="D994" s="69" t="s">
        <v>243</v>
      </c>
      <c r="E994" s="23"/>
      <c r="F994" s="23">
        <v>994</v>
      </c>
      <c r="G994" s="23">
        <v>20</v>
      </c>
    </row>
    <row r="995" spans="1:7" x14ac:dyDescent="0.25">
      <c r="A995" s="23">
        <v>995</v>
      </c>
      <c r="B995" s="196">
        <v>1.7374221984392899E-2</v>
      </c>
      <c r="C995" s="23"/>
      <c r="D995" s="69" t="s">
        <v>243</v>
      </c>
      <c r="E995" s="23"/>
      <c r="F995" s="23">
        <v>995</v>
      </c>
      <c r="G995" s="23">
        <v>14</v>
      </c>
    </row>
    <row r="996" spans="1:7" x14ac:dyDescent="0.25">
      <c r="A996" s="23">
        <v>996</v>
      </c>
      <c r="B996" s="196">
        <v>3.9461637966886703E-2</v>
      </c>
      <c r="C996" s="23"/>
      <c r="D996" s="69" t="s">
        <v>243</v>
      </c>
      <c r="E996" s="23"/>
      <c r="F996" s="23">
        <v>996</v>
      </c>
      <c r="G996" s="23">
        <v>10</v>
      </c>
    </row>
    <row r="997" spans="1:7" x14ac:dyDescent="0.25">
      <c r="A997" s="23">
        <v>997</v>
      </c>
      <c r="B997" s="196">
        <v>-0.207546494624679</v>
      </c>
      <c r="C997" s="23"/>
      <c r="D997" s="69" t="s">
        <v>243</v>
      </c>
      <c r="E997" s="23"/>
      <c r="F997" s="23">
        <v>997</v>
      </c>
      <c r="G997" s="23">
        <v>30</v>
      </c>
    </row>
    <row r="998" spans="1:7" x14ac:dyDescent="0.25">
      <c r="A998" s="23">
        <v>998</v>
      </c>
      <c r="B998" s="196">
        <v>-0.20271657324386</v>
      </c>
      <c r="C998" s="23"/>
      <c r="D998" s="69" t="s">
        <v>243</v>
      </c>
      <c r="E998" s="23"/>
      <c r="F998" s="23">
        <v>998</v>
      </c>
      <c r="G998" s="23">
        <v>22</v>
      </c>
    </row>
    <row r="999" spans="1:7" x14ac:dyDescent="0.25">
      <c r="A999" s="23">
        <v>999</v>
      </c>
      <c r="B999" s="196">
        <v>-0.198558082341079</v>
      </c>
      <c r="C999" s="23"/>
      <c r="D999" s="69" t="s">
        <v>243</v>
      </c>
      <c r="E999" s="23"/>
      <c r="F999" s="23">
        <v>999</v>
      </c>
      <c r="G999" s="23">
        <v>15</v>
      </c>
    </row>
    <row r="1000" spans="1:7" x14ac:dyDescent="0.25">
      <c r="A1000" s="23">
        <v>1000</v>
      </c>
      <c r="B1000" s="196">
        <v>0</v>
      </c>
      <c r="C1000" s="23"/>
      <c r="D1000" s="23" t="s">
        <v>244</v>
      </c>
      <c r="E1000" s="23"/>
      <c r="F1000" s="23">
        <v>1000</v>
      </c>
      <c r="G1000" s="23">
        <v>15</v>
      </c>
    </row>
    <row r="1001" spans="1:7" x14ac:dyDescent="0.25">
      <c r="A1001" s="23">
        <v>1001</v>
      </c>
      <c r="B1001" s="196">
        <v>0</v>
      </c>
      <c r="C1001" s="23"/>
      <c r="D1001" s="23" t="s">
        <v>244</v>
      </c>
      <c r="E1001" s="23"/>
      <c r="F1001" s="23">
        <v>1001</v>
      </c>
      <c r="G1001" s="23">
        <v>29</v>
      </c>
    </row>
    <row r="1002" spans="1:7" x14ac:dyDescent="0.25">
      <c r="A1002" s="23">
        <v>1002</v>
      </c>
      <c r="B1002" s="196">
        <v>1.45123217850237E-2</v>
      </c>
      <c r="C1002" s="23"/>
      <c r="D1002" s="69" t="s">
        <v>243</v>
      </c>
      <c r="E1002" s="23"/>
      <c r="F1002" s="23">
        <v>1002</v>
      </c>
      <c r="G1002" s="23">
        <v>13</v>
      </c>
    </row>
    <row r="1003" spans="1:7" x14ac:dyDescent="0.25">
      <c r="A1003" s="23">
        <v>1003</v>
      </c>
      <c r="B1003" s="196">
        <v>0.17731306800937899</v>
      </c>
      <c r="C1003" s="23"/>
      <c r="D1003" s="69" t="s">
        <v>243</v>
      </c>
      <c r="E1003" s="23"/>
      <c r="F1003" s="23">
        <v>1003</v>
      </c>
      <c r="G1003" s="23">
        <v>24</v>
      </c>
    </row>
    <row r="1004" spans="1:7" x14ac:dyDescent="0.25">
      <c r="A1004" s="23">
        <v>1004</v>
      </c>
      <c r="B1004" s="196">
        <v>0.17731289708137299</v>
      </c>
      <c r="C1004" s="23"/>
      <c r="D1004" s="69" t="s">
        <v>243</v>
      </c>
      <c r="E1004" s="23"/>
      <c r="F1004" s="23">
        <v>1004</v>
      </c>
      <c r="G1004" s="23">
        <v>15</v>
      </c>
    </row>
    <row r="1005" spans="1:7" x14ac:dyDescent="0.25">
      <c r="A1005" s="23">
        <v>1005</v>
      </c>
      <c r="B1005" s="196">
        <v>0.177312201979235</v>
      </c>
      <c r="C1005" s="23"/>
      <c r="D1005" s="69" t="s">
        <v>243</v>
      </c>
      <c r="E1005" s="23"/>
      <c r="F1005" s="23">
        <v>1005</v>
      </c>
      <c r="G1005" s="23">
        <v>61</v>
      </c>
    </row>
    <row r="1006" spans="1:7" x14ac:dyDescent="0.25">
      <c r="A1006" s="23">
        <v>1006</v>
      </c>
      <c r="B1006" s="196">
        <v>0.16820244357741199</v>
      </c>
      <c r="C1006" s="23"/>
      <c r="D1006" s="69" t="s">
        <v>243</v>
      </c>
      <c r="E1006" s="23"/>
      <c r="F1006" s="23">
        <v>1006</v>
      </c>
      <c r="G1006" s="23">
        <v>21</v>
      </c>
    </row>
    <row r="1007" spans="1:7" x14ac:dyDescent="0.25">
      <c r="A1007" s="23">
        <v>1007</v>
      </c>
      <c r="B1007" s="196">
        <v>0.17152905137141</v>
      </c>
      <c r="C1007" s="23"/>
      <c r="D1007" s="69" t="s">
        <v>243</v>
      </c>
      <c r="E1007" s="23"/>
      <c r="F1007" s="23">
        <v>1007</v>
      </c>
      <c r="G1007" s="23">
        <v>29</v>
      </c>
    </row>
    <row r="1008" spans="1:7" x14ac:dyDescent="0.25">
      <c r="A1008" s="23">
        <v>1008</v>
      </c>
      <c r="B1008" s="196">
        <v>0.20121180598130001</v>
      </c>
      <c r="C1008" s="23"/>
      <c r="D1008" s="69" t="s">
        <v>243</v>
      </c>
      <c r="E1008" s="23"/>
      <c r="F1008" s="23">
        <v>1008</v>
      </c>
      <c r="G1008" s="23">
        <v>35</v>
      </c>
    </row>
    <row r="1009" spans="1:7" x14ac:dyDescent="0.25">
      <c r="A1009" s="23">
        <v>1009</v>
      </c>
      <c r="B1009" s="196">
        <v>0.20121134347078701</v>
      </c>
      <c r="C1009" s="23"/>
      <c r="D1009" s="69" t="s">
        <v>243</v>
      </c>
      <c r="E1009" s="23"/>
      <c r="F1009" s="23">
        <v>1009</v>
      </c>
      <c r="G1009" s="23">
        <v>31</v>
      </c>
    </row>
    <row r="1010" spans="1:7" x14ac:dyDescent="0.25">
      <c r="A1010" s="23">
        <v>1010</v>
      </c>
      <c r="B1010" s="196">
        <v>0.227534956310571</v>
      </c>
      <c r="C1010" s="23"/>
      <c r="D1010" s="69" t="s">
        <v>243</v>
      </c>
      <c r="E1010" s="23"/>
      <c r="F1010" s="23">
        <v>1010</v>
      </c>
      <c r="G1010" s="23">
        <v>13</v>
      </c>
    </row>
    <row r="1011" spans="1:7" x14ac:dyDescent="0.25">
      <c r="A1011" s="23">
        <v>1011</v>
      </c>
      <c r="B1011" s="196">
        <v>0.29498341652003601</v>
      </c>
      <c r="C1011" s="23"/>
      <c r="D1011" s="69" t="s">
        <v>243</v>
      </c>
      <c r="E1011" s="23"/>
      <c r="F1011" s="23">
        <v>1011</v>
      </c>
      <c r="G1011" s="23">
        <v>13</v>
      </c>
    </row>
    <row r="1012" spans="1:7" x14ac:dyDescent="0.25">
      <c r="A1012" s="23">
        <v>1012</v>
      </c>
      <c r="B1012" s="196">
        <v>0.29498317753937298</v>
      </c>
      <c r="C1012" s="23"/>
      <c r="D1012" s="69" t="s">
        <v>243</v>
      </c>
      <c r="E1012" s="23"/>
      <c r="F1012" s="23">
        <v>1012</v>
      </c>
      <c r="G1012" s="23">
        <v>7</v>
      </c>
    </row>
    <row r="1013" spans="1:7" x14ac:dyDescent="0.25">
      <c r="A1013" s="23">
        <v>1013</v>
      </c>
      <c r="B1013" s="196">
        <v>0.29498290441932501</v>
      </c>
      <c r="C1013" s="23"/>
      <c r="D1013" s="69" t="s">
        <v>243</v>
      </c>
      <c r="E1013" s="23"/>
      <c r="F1013" s="23">
        <v>1013</v>
      </c>
      <c r="G1013" s="23">
        <v>8</v>
      </c>
    </row>
    <row r="1014" spans="1:7" x14ac:dyDescent="0.25">
      <c r="A1014" s="23">
        <v>1014</v>
      </c>
      <c r="B1014" s="196">
        <v>0.29821717602410303</v>
      </c>
      <c r="C1014" s="23"/>
      <c r="D1014" s="69" t="s">
        <v>243</v>
      </c>
      <c r="E1014" s="23"/>
      <c r="F1014" s="23">
        <v>1014</v>
      </c>
      <c r="G1014" s="23">
        <v>7</v>
      </c>
    </row>
    <row r="1015" spans="1:7" x14ac:dyDescent="0.25">
      <c r="A1015" s="23">
        <v>1015</v>
      </c>
      <c r="B1015" s="196">
        <v>0.30329962041708602</v>
      </c>
      <c r="C1015" s="23"/>
      <c r="D1015" s="69" t="s">
        <v>243</v>
      </c>
      <c r="E1015" s="23"/>
      <c r="F1015" s="23">
        <v>1015</v>
      </c>
      <c r="G1015" s="23">
        <v>10</v>
      </c>
    </row>
    <row r="1016" spans="1:7" x14ac:dyDescent="0.25">
      <c r="A1016" s="23">
        <v>1016</v>
      </c>
      <c r="B1016" s="196">
        <v>0.30884351267839499</v>
      </c>
      <c r="C1016" s="23"/>
      <c r="D1016" s="69" t="s">
        <v>243</v>
      </c>
      <c r="E1016" s="23"/>
      <c r="F1016" s="23">
        <v>1016</v>
      </c>
      <c r="G1016" s="23">
        <v>26</v>
      </c>
    </row>
    <row r="1017" spans="1:7" x14ac:dyDescent="0.25">
      <c r="A1017" s="23">
        <v>1017</v>
      </c>
      <c r="B1017" s="196">
        <v>0.299049517669152</v>
      </c>
      <c r="C1017" s="23"/>
      <c r="D1017" s="69" t="s">
        <v>243</v>
      </c>
      <c r="E1017" s="23"/>
      <c r="F1017" s="23">
        <v>1017</v>
      </c>
      <c r="G1017" s="23">
        <v>12</v>
      </c>
    </row>
    <row r="1018" spans="1:7" x14ac:dyDescent="0.25">
      <c r="A1018" s="23">
        <v>1018</v>
      </c>
      <c r="B1018" s="196">
        <v>0.31106249766796801</v>
      </c>
      <c r="C1018" s="23"/>
      <c r="D1018" s="69" t="s">
        <v>243</v>
      </c>
      <c r="E1018" s="23"/>
      <c r="F1018" s="23">
        <v>1018</v>
      </c>
      <c r="G1018" s="23">
        <v>21</v>
      </c>
    </row>
    <row r="1019" spans="1:7" x14ac:dyDescent="0.25">
      <c r="A1019" s="23">
        <v>1019</v>
      </c>
      <c r="B1019" s="196">
        <v>0.33870673076709401</v>
      </c>
      <c r="C1019" s="23"/>
      <c r="D1019" s="69" t="s">
        <v>243</v>
      </c>
      <c r="E1019" s="23"/>
      <c r="F1019" s="23">
        <v>1019</v>
      </c>
      <c r="G1019" s="23">
        <v>14</v>
      </c>
    </row>
    <row r="1020" spans="1:7" x14ac:dyDescent="0.25">
      <c r="A1020" s="23">
        <v>1020</v>
      </c>
      <c r="B1020" s="196">
        <v>0.34591443617920398</v>
      </c>
      <c r="C1020" s="23"/>
      <c r="D1020" s="69" t="s">
        <v>243</v>
      </c>
      <c r="E1020" s="23"/>
      <c r="F1020" s="23">
        <v>1020</v>
      </c>
      <c r="G1020" s="23">
        <v>11</v>
      </c>
    </row>
    <row r="1021" spans="1:7" x14ac:dyDescent="0.25">
      <c r="A1021" s="23">
        <v>1021</v>
      </c>
      <c r="B1021" s="196">
        <v>0.345914145209613</v>
      </c>
      <c r="C1021" s="23"/>
      <c r="D1021" s="69" t="s">
        <v>243</v>
      </c>
      <c r="E1021" s="23"/>
      <c r="F1021" s="23">
        <v>1021</v>
      </c>
      <c r="G1021" s="23">
        <v>6</v>
      </c>
    </row>
    <row r="1022" spans="1:7" x14ac:dyDescent="0.25">
      <c r="A1022" s="23">
        <v>1022</v>
      </c>
      <c r="B1022" s="196">
        <v>0.34591366026192399</v>
      </c>
      <c r="C1022" s="23"/>
      <c r="D1022" s="69" t="s">
        <v>243</v>
      </c>
      <c r="E1022" s="23"/>
      <c r="F1022" s="23">
        <v>1022</v>
      </c>
      <c r="G1022" s="23">
        <v>10</v>
      </c>
    </row>
    <row r="1023" spans="1:7" x14ac:dyDescent="0.25">
      <c r="A1023" s="23">
        <v>1023</v>
      </c>
      <c r="B1023" s="196">
        <v>0.34591341778884299</v>
      </c>
      <c r="C1023" s="23"/>
      <c r="D1023" s="69" t="s">
        <v>243</v>
      </c>
      <c r="E1023" s="23"/>
      <c r="F1023" s="23">
        <v>1023</v>
      </c>
      <c r="G1023" s="23">
        <v>5</v>
      </c>
    </row>
    <row r="1024" spans="1:7" x14ac:dyDescent="0.25">
      <c r="A1024" s="23">
        <v>1024</v>
      </c>
      <c r="B1024" s="196">
        <v>0.34591230241922799</v>
      </c>
      <c r="C1024" s="23"/>
      <c r="D1024" s="69" t="s">
        <v>243</v>
      </c>
      <c r="E1024" s="23"/>
      <c r="F1024" s="23">
        <v>1024</v>
      </c>
      <c r="G1024" s="23">
        <v>23</v>
      </c>
    </row>
    <row r="1025" spans="1:7" x14ac:dyDescent="0.25">
      <c r="A1025" s="23">
        <v>1025</v>
      </c>
      <c r="B1025" s="196">
        <v>0.38048695003253402</v>
      </c>
      <c r="C1025" s="23"/>
      <c r="D1025" s="69" t="s">
        <v>243</v>
      </c>
      <c r="E1025" s="23"/>
      <c r="F1025" s="23">
        <v>1025</v>
      </c>
      <c r="G1025" s="23">
        <v>9</v>
      </c>
    </row>
    <row r="1026" spans="1:7" x14ac:dyDescent="0.25">
      <c r="A1026" s="23">
        <v>1026</v>
      </c>
      <c r="B1026" s="196">
        <v>0.38048659036504301</v>
      </c>
      <c r="C1026" s="23"/>
      <c r="D1026" s="69" t="s">
        <v>243</v>
      </c>
      <c r="E1026" s="23"/>
      <c r="F1026" s="23">
        <v>1026</v>
      </c>
      <c r="G1026" s="23">
        <v>6</v>
      </c>
    </row>
    <row r="1027" spans="1:7" x14ac:dyDescent="0.25">
      <c r="A1027" s="23">
        <v>1027</v>
      </c>
      <c r="B1027" s="196">
        <v>0.20755060102370201</v>
      </c>
      <c r="C1027" s="23"/>
      <c r="D1027" s="69" t="s">
        <v>243</v>
      </c>
      <c r="E1027" s="23"/>
      <c r="F1027" s="23">
        <v>1027</v>
      </c>
      <c r="G1027" s="23">
        <v>19</v>
      </c>
    </row>
    <row r="1028" spans="1:7" x14ac:dyDescent="0.25">
      <c r="A1028" s="23">
        <v>1028</v>
      </c>
      <c r="B1028" s="196">
        <v>0.21679157999676801</v>
      </c>
      <c r="C1028" s="23"/>
      <c r="D1028" s="69" t="s">
        <v>243</v>
      </c>
      <c r="E1028" s="23"/>
      <c r="F1028" s="23">
        <v>1028</v>
      </c>
      <c r="G1028" s="23">
        <v>22</v>
      </c>
    </row>
    <row r="1029" spans="1:7" x14ac:dyDescent="0.25">
      <c r="A1029" s="23">
        <v>1029</v>
      </c>
      <c r="B1029" s="196">
        <v>0.17985178628989301</v>
      </c>
      <c r="C1029" s="23"/>
      <c r="D1029" s="69" t="s">
        <v>243</v>
      </c>
      <c r="E1029" s="23"/>
      <c r="F1029" s="23">
        <v>1029</v>
      </c>
      <c r="G1029" s="23">
        <v>15</v>
      </c>
    </row>
    <row r="1030" spans="1:7" x14ac:dyDescent="0.25">
      <c r="A1030" s="23">
        <v>1030</v>
      </c>
      <c r="B1030" s="196">
        <v>0.19001707176872501</v>
      </c>
      <c r="C1030" s="23"/>
      <c r="D1030" s="69" t="s">
        <v>243</v>
      </c>
      <c r="E1030" s="23"/>
      <c r="F1030" s="23">
        <v>1030</v>
      </c>
      <c r="G1030" s="23">
        <v>19</v>
      </c>
    </row>
    <row r="1031" spans="1:7" x14ac:dyDescent="0.25">
      <c r="A1031" s="23">
        <v>1031</v>
      </c>
      <c r="B1031" s="196">
        <v>0.20203072108065201</v>
      </c>
      <c r="C1031" s="23"/>
      <c r="D1031" s="69" t="s">
        <v>243</v>
      </c>
      <c r="E1031" s="23"/>
      <c r="F1031" s="23">
        <v>1031</v>
      </c>
      <c r="G1031" s="23">
        <v>10</v>
      </c>
    </row>
    <row r="1032" spans="1:7" x14ac:dyDescent="0.25">
      <c r="A1032" s="23">
        <v>1032</v>
      </c>
      <c r="B1032" s="196">
        <v>0.21679122988566399</v>
      </c>
      <c r="C1032" s="23"/>
      <c r="D1032" s="69" t="s">
        <v>243</v>
      </c>
      <c r="E1032" s="23"/>
      <c r="F1032" s="23">
        <v>1032</v>
      </c>
      <c r="G1032" s="23">
        <v>20</v>
      </c>
    </row>
    <row r="1033" spans="1:7" x14ac:dyDescent="0.25">
      <c r="A1033" s="23">
        <v>1033</v>
      </c>
      <c r="B1033" s="196">
        <v>0.22788063430611299</v>
      </c>
      <c r="C1033" s="23"/>
      <c r="D1033" s="69" t="s">
        <v>243</v>
      </c>
      <c r="E1033" s="23"/>
      <c r="F1033" s="23">
        <v>1033</v>
      </c>
      <c r="G1033" s="23">
        <v>10</v>
      </c>
    </row>
    <row r="1034" spans="1:7" x14ac:dyDescent="0.25">
      <c r="A1034" s="23">
        <v>1034</v>
      </c>
      <c r="B1034" s="196">
        <v>0.22788040044386601</v>
      </c>
      <c r="C1034" s="23"/>
      <c r="D1034" s="69" t="s">
        <v>243</v>
      </c>
      <c r="E1034" s="23"/>
      <c r="F1034" s="23">
        <v>1034</v>
      </c>
      <c r="G1034" s="23">
        <v>12</v>
      </c>
    </row>
    <row r="1035" spans="1:7" x14ac:dyDescent="0.25">
      <c r="A1035" s="23">
        <v>1035</v>
      </c>
      <c r="B1035" s="196">
        <v>0.23176132846935599</v>
      </c>
      <c r="C1035" s="23"/>
      <c r="D1035" s="69" t="s">
        <v>243</v>
      </c>
      <c r="E1035" s="23"/>
      <c r="F1035" s="23">
        <v>1035</v>
      </c>
      <c r="G1035" s="23">
        <v>21</v>
      </c>
    </row>
    <row r="1036" spans="1:7" x14ac:dyDescent="0.25">
      <c r="A1036" s="23">
        <v>1036</v>
      </c>
      <c r="B1036" s="196">
        <v>0.24654703637299</v>
      </c>
      <c r="C1036" s="23"/>
      <c r="D1036" s="69" t="s">
        <v>243</v>
      </c>
      <c r="E1036" s="23"/>
      <c r="F1036" s="23">
        <v>1036</v>
      </c>
      <c r="G1036" s="23">
        <v>16</v>
      </c>
    </row>
    <row r="1037" spans="1:7" x14ac:dyDescent="0.25">
      <c r="A1037" s="23">
        <v>1037</v>
      </c>
      <c r="B1037" s="196">
        <v>0.151937572882549</v>
      </c>
      <c r="C1037" s="23"/>
      <c r="D1037" s="69" t="s">
        <v>243</v>
      </c>
      <c r="E1037" s="23"/>
      <c r="F1037" s="23">
        <v>1037</v>
      </c>
      <c r="G1037" s="23">
        <v>18</v>
      </c>
    </row>
    <row r="1038" spans="1:7" x14ac:dyDescent="0.25">
      <c r="A1038" s="23">
        <v>1038</v>
      </c>
      <c r="B1038" s="196">
        <v>0.15193747426618501</v>
      </c>
      <c r="C1038" s="23"/>
      <c r="D1038" s="69" t="s">
        <v>243</v>
      </c>
      <c r="E1038" s="23"/>
      <c r="F1038" s="23">
        <v>1038</v>
      </c>
      <c r="G1038" s="23">
        <v>12</v>
      </c>
    </row>
    <row r="1039" spans="1:7" x14ac:dyDescent="0.25">
      <c r="A1039" s="23">
        <v>1039</v>
      </c>
      <c r="B1039" s="196">
        <v>0.15193745783014401</v>
      </c>
      <c r="C1039" s="23"/>
      <c r="D1039" s="69" t="s">
        <v>243</v>
      </c>
      <c r="E1039" s="23"/>
      <c r="F1039" s="23">
        <v>1039</v>
      </c>
      <c r="G1039" s="23">
        <v>2</v>
      </c>
    </row>
    <row r="1040" spans="1:7" x14ac:dyDescent="0.25">
      <c r="A1040" s="23">
        <v>1040</v>
      </c>
      <c r="B1040" s="196">
        <v>0.151937334559999</v>
      </c>
      <c r="C1040" s="23"/>
      <c r="D1040" s="69" t="s">
        <v>243</v>
      </c>
      <c r="E1040" s="23"/>
      <c r="F1040" s="23">
        <v>1040</v>
      </c>
      <c r="G1040" s="23">
        <v>15</v>
      </c>
    </row>
    <row r="1041" spans="1:7" x14ac:dyDescent="0.25">
      <c r="A1041" s="23">
        <v>1041</v>
      </c>
      <c r="B1041" s="196">
        <v>0.15193730168801101</v>
      </c>
      <c r="C1041" s="23"/>
      <c r="D1041" s="69" t="s">
        <v>243</v>
      </c>
      <c r="E1041" s="23"/>
      <c r="F1041" s="23">
        <v>1041</v>
      </c>
      <c r="G1041" s="23">
        <v>4</v>
      </c>
    </row>
    <row r="1042" spans="1:7" x14ac:dyDescent="0.25">
      <c r="A1042" s="23">
        <v>1042</v>
      </c>
      <c r="B1042" s="196">
        <v>0.15526404350745701</v>
      </c>
      <c r="C1042" s="23"/>
      <c r="D1042" s="69" t="s">
        <v>243</v>
      </c>
      <c r="E1042" s="23"/>
      <c r="F1042" s="23">
        <v>1042</v>
      </c>
      <c r="G1042" s="23">
        <v>17</v>
      </c>
    </row>
    <row r="1043" spans="1:7" x14ac:dyDescent="0.25">
      <c r="A1043" s="23">
        <v>1043</v>
      </c>
      <c r="B1043" s="196">
        <v>0.15664396195983299</v>
      </c>
      <c r="C1043" s="23"/>
      <c r="D1043" s="69" t="s">
        <v>243</v>
      </c>
      <c r="E1043" s="23"/>
      <c r="F1043" s="23">
        <v>1043</v>
      </c>
      <c r="G1043" s="23">
        <v>14</v>
      </c>
    </row>
    <row r="1044" spans="1:7" x14ac:dyDescent="0.25">
      <c r="A1044" s="23">
        <v>1044</v>
      </c>
      <c r="B1044" s="196">
        <v>0.156643883080608</v>
      </c>
      <c r="C1044" s="23"/>
      <c r="D1044" s="69" t="s">
        <v>243</v>
      </c>
      <c r="E1044" s="23"/>
      <c r="F1044" s="23">
        <v>1044</v>
      </c>
      <c r="G1044" s="23">
        <v>9</v>
      </c>
    </row>
    <row r="1045" spans="1:7" x14ac:dyDescent="0.25">
      <c r="A1045" s="23">
        <v>1045</v>
      </c>
      <c r="B1045" s="196">
        <v>0.165238128496695</v>
      </c>
      <c r="C1045" s="23"/>
      <c r="D1045" s="69" t="s">
        <v>243</v>
      </c>
      <c r="E1045" s="23"/>
      <c r="F1045" s="23">
        <v>1045</v>
      </c>
      <c r="G1045" s="23">
        <v>20</v>
      </c>
    </row>
    <row r="1046" spans="1:7" x14ac:dyDescent="0.25">
      <c r="A1046" s="23">
        <v>1046</v>
      </c>
      <c r="B1046" s="196">
        <v>0.17401714553141601</v>
      </c>
      <c r="C1046" s="23"/>
      <c r="D1046" s="69" t="s">
        <v>243</v>
      </c>
      <c r="E1046" s="23"/>
      <c r="F1046" s="23">
        <v>1046</v>
      </c>
      <c r="G1046" s="23">
        <v>22</v>
      </c>
    </row>
    <row r="1047" spans="1:7" x14ac:dyDescent="0.25">
      <c r="A1047" s="23">
        <v>1047</v>
      </c>
      <c r="B1047" s="196">
        <v>0.17401699223258499</v>
      </c>
      <c r="C1047" s="23"/>
      <c r="D1047" s="69" t="s">
        <v>243</v>
      </c>
      <c r="E1047" s="23"/>
      <c r="F1047" s="23">
        <v>1047</v>
      </c>
      <c r="G1047" s="23">
        <v>14</v>
      </c>
    </row>
    <row r="1048" spans="1:7" x14ac:dyDescent="0.25">
      <c r="A1048" s="23">
        <v>1048</v>
      </c>
      <c r="B1048" s="196">
        <v>0.123099016757077</v>
      </c>
      <c r="C1048" s="23"/>
      <c r="D1048" s="69" t="s">
        <v>243</v>
      </c>
      <c r="E1048" s="23"/>
      <c r="F1048" s="23">
        <v>1048</v>
      </c>
      <c r="G1048" s="23">
        <v>16</v>
      </c>
    </row>
    <row r="1049" spans="1:7" x14ac:dyDescent="0.25">
      <c r="A1049" s="23">
        <v>1049</v>
      </c>
      <c r="B1049" s="196">
        <v>0.127257563263451</v>
      </c>
      <c r="C1049" s="23"/>
      <c r="D1049" s="69" t="s">
        <v>243</v>
      </c>
      <c r="E1049" s="23"/>
      <c r="F1049" s="23">
        <v>1049</v>
      </c>
      <c r="G1049" s="23">
        <v>13</v>
      </c>
    </row>
    <row r="1050" spans="1:7" x14ac:dyDescent="0.25">
      <c r="A1050" s="23">
        <v>1050</v>
      </c>
      <c r="B1050" s="196">
        <v>0.130954017252736</v>
      </c>
      <c r="C1050" s="23"/>
      <c r="D1050" s="69" t="s">
        <v>243</v>
      </c>
      <c r="E1050" s="23"/>
      <c r="F1050" s="23">
        <v>1050</v>
      </c>
      <c r="G1050" s="23">
        <v>10</v>
      </c>
    </row>
    <row r="1051" spans="1:7" x14ac:dyDescent="0.25">
      <c r="A1051" s="23">
        <v>1051</v>
      </c>
      <c r="B1051" s="196">
        <v>0.13880889977435301</v>
      </c>
      <c r="C1051" s="23"/>
      <c r="D1051" s="69" t="s">
        <v>243</v>
      </c>
      <c r="E1051" s="23"/>
      <c r="F1051" s="23">
        <v>1051</v>
      </c>
      <c r="G1051" s="23">
        <v>41</v>
      </c>
    </row>
    <row r="1052" spans="1:7" x14ac:dyDescent="0.25">
      <c r="A1052" s="23">
        <v>1052</v>
      </c>
      <c r="B1052" s="196">
        <v>0.15767430792269899</v>
      </c>
      <c r="C1052" s="23"/>
      <c r="D1052" s="69" t="s">
        <v>243</v>
      </c>
      <c r="E1052" s="23"/>
      <c r="F1052" s="23">
        <v>1052</v>
      </c>
      <c r="G1052" s="23">
        <v>21</v>
      </c>
    </row>
    <row r="1053" spans="1:7" x14ac:dyDescent="0.25">
      <c r="A1053" s="23">
        <v>1053</v>
      </c>
      <c r="B1053" s="196">
        <v>0.15767418351116499</v>
      </c>
      <c r="C1053" s="23"/>
      <c r="D1053" s="69" t="s">
        <v>243</v>
      </c>
      <c r="E1053" s="23"/>
      <c r="F1053" s="23">
        <v>1053</v>
      </c>
      <c r="G1053" s="23">
        <v>14</v>
      </c>
    </row>
    <row r="1054" spans="1:7" x14ac:dyDescent="0.25">
      <c r="A1054" s="23">
        <v>1054</v>
      </c>
      <c r="B1054" s="196">
        <v>0.18669786387884199</v>
      </c>
      <c r="C1054" s="23"/>
      <c r="D1054" s="69" t="s">
        <v>243</v>
      </c>
      <c r="E1054" s="23"/>
      <c r="F1054" s="23">
        <v>1054</v>
      </c>
      <c r="G1054" s="23">
        <v>20</v>
      </c>
    </row>
    <row r="1055" spans="1:7" x14ac:dyDescent="0.25">
      <c r="A1055" s="23">
        <v>1055</v>
      </c>
      <c r="B1055" s="196">
        <v>0.186697749432574</v>
      </c>
      <c r="C1055" s="23"/>
      <c r="D1055" s="69" t="s">
        <v>243</v>
      </c>
      <c r="E1055" s="23"/>
      <c r="F1055" s="23">
        <v>1055</v>
      </c>
      <c r="G1055" s="23">
        <v>9</v>
      </c>
    </row>
    <row r="1056" spans="1:7" x14ac:dyDescent="0.25">
      <c r="A1056" s="23">
        <v>1056</v>
      </c>
      <c r="B1056" s="196">
        <v>0.529143783577388</v>
      </c>
      <c r="C1056" s="23"/>
      <c r="D1056" s="69" t="s">
        <v>243</v>
      </c>
      <c r="E1056" s="23"/>
      <c r="F1056" s="23">
        <v>1056</v>
      </c>
      <c r="G1056" s="23">
        <v>5</v>
      </c>
    </row>
    <row r="1057" spans="1:7" x14ac:dyDescent="0.25">
      <c r="A1057" s="23">
        <v>1057</v>
      </c>
      <c r="B1057" s="196">
        <v>0.52914327752484802</v>
      </c>
      <c r="C1057" s="23"/>
      <c r="D1057" s="69" t="s">
        <v>243</v>
      </c>
      <c r="E1057" s="23"/>
      <c r="F1057" s="23">
        <v>1057</v>
      </c>
      <c r="G1057" s="23">
        <v>4</v>
      </c>
    </row>
    <row r="1058" spans="1:7" x14ac:dyDescent="0.25">
      <c r="A1058" s="23">
        <v>1058</v>
      </c>
      <c r="B1058" s="196">
        <v>0.53699749606176705</v>
      </c>
      <c r="C1058" s="23"/>
      <c r="D1058" s="69" t="s">
        <v>243</v>
      </c>
      <c r="E1058" s="23"/>
      <c r="F1058" s="23">
        <v>1058</v>
      </c>
      <c r="G1058" s="23">
        <v>6</v>
      </c>
    </row>
    <row r="1059" spans="1:7" x14ac:dyDescent="0.25">
      <c r="A1059" s="23">
        <v>1059</v>
      </c>
      <c r="B1059" s="196">
        <v>0.54069130394793696</v>
      </c>
      <c r="C1059" s="23"/>
      <c r="D1059" s="69" t="s">
        <v>243</v>
      </c>
      <c r="E1059" s="23"/>
      <c r="F1059" s="23">
        <v>1059</v>
      </c>
      <c r="G1059" s="23">
        <v>20</v>
      </c>
    </row>
    <row r="1060" spans="1:7" x14ac:dyDescent="0.25">
      <c r="A1060" s="23">
        <v>1060</v>
      </c>
      <c r="B1060" s="196">
        <v>0.56286810033004497</v>
      </c>
      <c r="C1060" s="23"/>
      <c r="D1060" s="69" t="s">
        <v>243</v>
      </c>
      <c r="E1060" s="23"/>
      <c r="F1060" s="23">
        <v>1060</v>
      </c>
      <c r="G1060" s="23">
        <v>13</v>
      </c>
    </row>
    <row r="1061" spans="1:7" x14ac:dyDescent="0.25">
      <c r="A1061" s="23">
        <v>1061</v>
      </c>
      <c r="B1061" s="196">
        <v>0.56286678752463004</v>
      </c>
      <c r="C1061" s="23"/>
      <c r="D1061" s="69" t="s">
        <v>243</v>
      </c>
      <c r="E1061" s="23"/>
      <c r="F1061" s="23">
        <v>1061</v>
      </c>
      <c r="G1061" s="23">
        <v>9</v>
      </c>
    </row>
    <row r="1062" spans="1:7" x14ac:dyDescent="0.25">
      <c r="A1062" s="23">
        <v>1062</v>
      </c>
      <c r="B1062" s="196">
        <v>0.564252214422996</v>
      </c>
      <c r="C1062" s="23"/>
      <c r="D1062" s="69" t="s">
        <v>243</v>
      </c>
      <c r="E1062" s="23"/>
      <c r="F1062" s="23">
        <v>1062</v>
      </c>
      <c r="G1062" s="23">
        <v>5</v>
      </c>
    </row>
    <row r="1063" spans="1:7" x14ac:dyDescent="0.25">
      <c r="A1063" s="23">
        <v>1063</v>
      </c>
      <c r="B1063" s="196">
        <v>0.56425118754207404</v>
      </c>
      <c r="C1063" s="23"/>
      <c r="D1063" s="69" t="s">
        <v>243</v>
      </c>
      <c r="E1063" s="23"/>
      <c r="F1063" s="23">
        <v>1063</v>
      </c>
      <c r="G1063" s="23">
        <v>7</v>
      </c>
    </row>
    <row r="1064" spans="1:7" x14ac:dyDescent="0.25">
      <c r="A1064" s="23">
        <v>1064</v>
      </c>
      <c r="B1064" s="196">
        <v>0.57210501166939598</v>
      </c>
      <c r="C1064" s="23"/>
      <c r="D1064" s="69" t="s">
        <v>243</v>
      </c>
      <c r="E1064" s="23"/>
      <c r="F1064" s="23">
        <v>1064</v>
      </c>
      <c r="G1064" s="23">
        <v>7</v>
      </c>
    </row>
    <row r="1065" spans="1:7" x14ac:dyDescent="0.25">
      <c r="A1065" s="23">
        <v>1065</v>
      </c>
      <c r="B1065" s="196">
        <v>0.57900419711102602</v>
      </c>
      <c r="C1065" s="23"/>
      <c r="D1065" s="69" t="s">
        <v>243</v>
      </c>
      <c r="E1065" s="23"/>
      <c r="F1065" s="23">
        <v>1065</v>
      </c>
      <c r="G1065" s="23">
        <v>5</v>
      </c>
    </row>
    <row r="1066" spans="1:7" x14ac:dyDescent="0.25">
      <c r="A1066" s="23">
        <v>1066</v>
      </c>
      <c r="B1066" s="196">
        <v>0.58546811117025399</v>
      </c>
      <c r="C1066" s="23"/>
      <c r="D1066" s="69" t="s">
        <v>243</v>
      </c>
      <c r="E1066" s="23"/>
      <c r="F1066" s="23">
        <v>1066</v>
      </c>
      <c r="G1066" s="23">
        <v>60</v>
      </c>
    </row>
    <row r="1067" spans="1:7" x14ac:dyDescent="0.25">
      <c r="A1067" s="23">
        <v>1067</v>
      </c>
      <c r="B1067" s="196">
        <v>0.59211321010960705</v>
      </c>
      <c r="C1067" s="23"/>
      <c r="D1067" s="69" t="s">
        <v>243</v>
      </c>
      <c r="E1067" s="23"/>
      <c r="F1067" s="23">
        <v>1067</v>
      </c>
      <c r="G1067" s="23">
        <v>43</v>
      </c>
    </row>
    <row r="1068" spans="1:7" x14ac:dyDescent="0.25">
      <c r="A1068" s="23">
        <v>1068</v>
      </c>
      <c r="B1068" s="196">
        <v>1.3051623216347601</v>
      </c>
      <c r="C1068" s="23"/>
      <c r="D1068" s="69" t="s">
        <v>243</v>
      </c>
      <c r="E1068" s="23"/>
      <c r="F1068" s="23">
        <v>1068</v>
      </c>
      <c r="G1068" s="23">
        <v>11</v>
      </c>
    </row>
    <row r="1069" spans="1:7" x14ac:dyDescent="0.25">
      <c r="A1069" s="23">
        <v>1069</v>
      </c>
      <c r="B1069" s="196">
        <v>1.22889275316972E-2</v>
      </c>
      <c r="C1069" s="23"/>
      <c r="D1069" s="69" t="s">
        <v>243</v>
      </c>
      <c r="E1069" s="23"/>
      <c r="F1069" s="23">
        <v>1069</v>
      </c>
      <c r="G1069" s="23">
        <v>20</v>
      </c>
    </row>
    <row r="1070" spans="1:7" x14ac:dyDescent="0.25">
      <c r="A1070" s="23">
        <v>1070</v>
      </c>
      <c r="B1070" s="196">
        <v>1.22889264670481E-2</v>
      </c>
      <c r="C1070" s="23"/>
      <c r="D1070" s="69" t="s">
        <v>243</v>
      </c>
      <c r="E1070" s="23"/>
      <c r="F1070" s="23">
        <v>1070</v>
      </c>
      <c r="G1070" s="23">
        <v>22</v>
      </c>
    </row>
    <row r="1071" spans="1:7" x14ac:dyDescent="0.25">
      <c r="A1071" s="23">
        <v>1071</v>
      </c>
      <c r="B1071" s="196">
        <v>2.06047378097001E-2</v>
      </c>
      <c r="C1071" s="23"/>
      <c r="D1071" s="69" t="s">
        <v>243</v>
      </c>
      <c r="E1071" s="23"/>
      <c r="F1071" s="23">
        <v>1071</v>
      </c>
      <c r="G1071" s="23">
        <v>26</v>
      </c>
    </row>
    <row r="1072" spans="1:7" x14ac:dyDescent="0.25">
      <c r="A1072" s="23">
        <v>1072</v>
      </c>
      <c r="B1072" s="196">
        <v>2.0604736029421401E-2</v>
      </c>
      <c r="C1072" s="23"/>
      <c r="D1072" s="69" t="s">
        <v>243</v>
      </c>
      <c r="E1072" s="23"/>
      <c r="F1072" s="23">
        <v>1072</v>
      </c>
      <c r="G1072" s="23">
        <v>13</v>
      </c>
    </row>
    <row r="1073" spans="1:7" x14ac:dyDescent="0.25">
      <c r="A1073" s="23">
        <v>1073</v>
      </c>
      <c r="B1073" s="196">
        <v>2.52246278800464E-2</v>
      </c>
      <c r="C1073" s="23"/>
      <c r="D1073" s="69" t="s">
        <v>243</v>
      </c>
      <c r="E1073" s="23"/>
      <c r="F1073" s="23">
        <v>1073</v>
      </c>
      <c r="G1073" s="23">
        <v>20</v>
      </c>
    </row>
    <row r="1074" spans="1:7" x14ac:dyDescent="0.25">
      <c r="A1074" s="23">
        <v>1074</v>
      </c>
      <c r="B1074" s="196">
        <v>2.7996561958334099E-2</v>
      </c>
      <c r="C1074" s="23"/>
      <c r="D1074" s="69" t="s">
        <v>243</v>
      </c>
      <c r="E1074" s="23"/>
      <c r="F1074" s="23">
        <v>1074</v>
      </c>
      <c r="G1074" s="23">
        <v>12</v>
      </c>
    </row>
    <row r="1075" spans="1:7" x14ac:dyDescent="0.25">
      <c r="A1075" s="23">
        <v>1075</v>
      </c>
      <c r="B1075" s="196">
        <v>3.4926387712193703E-2</v>
      </c>
      <c r="C1075" s="23"/>
      <c r="D1075" s="69" t="s">
        <v>243</v>
      </c>
      <c r="E1075" s="23"/>
      <c r="F1075" s="23">
        <v>1075</v>
      </c>
      <c r="G1075" s="23">
        <v>41</v>
      </c>
    </row>
    <row r="1076" spans="1:7" x14ac:dyDescent="0.25">
      <c r="A1076" s="23">
        <v>1076</v>
      </c>
      <c r="B1076" s="196">
        <v>3.77250225953525E-2</v>
      </c>
      <c r="C1076" s="23"/>
      <c r="D1076" s="69" t="s">
        <v>243</v>
      </c>
      <c r="E1076" s="23"/>
      <c r="F1076" s="23">
        <v>1076</v>
      </c>
      <c r="G1076" s="23">
        <v>18</v>
      </c>
    </row>
    <row r="1077" spans="1:7" x14ac:dyDescent="0.25">
      <c r="A1077" s="23">
        <v>1077</v>
      </c>
      <c r="B1077" s="196">
        <v>3.7725019803827302E-2</v>
      </c>
      <c r="C1077" s="23"/>
      <c r="D1077" s="69" t="s">
        <v>243</v>
      </c>
      <c r="E1077" s="23"/>
      <c r="F1077" s="23">
        <v>1077</v>
      </c>
      <c r="G1077" s="23">
        <v>6</v>
      </c>
    </row>
    <row r="1078" spans="1:7" x14ac:dyDescent="0.25">
      <c r="A1078" s="23">
        <v>1078</v>
      </c>
      <c r="B1078" s="196">
        <v>4.3546111717404003E-2</v>
      </c>
      <c r="C1078" s="23"/>
      <c r="D1078" s="69" t="s">
        <v>243</v>
      </c>
      <c r="E1078" s="23"/>
      <c r="F1078" s="23">
        <v>1078</v>
      </c>
      <c r="G1078" s="23">
        <v>8</v>
      </c>
    </row>
    <row r="1079" spans="1:7" x14ac:dyDescent="0.25">
      <c r="A1079" s="23">
        <v>1079</v>
      </c>
      <c r="B1079" s="196">
        <v>4.3546109849252598E-2</v>
      </c>
      <c r="C1079" s="23"/>
      <c r="D1079" s="69" t="s">
        <v>243</v>
      </c>
      <c r="E1079" s="23"/>
      <c r="F1079" s="23">
        <v>1079</v>
      </c>
      <c r="G1079" s="23">
        <v>3</v>
      </c>
    </row>
    <row r="1080" spans="1:7" x14ac:dyDescent="0.25">
      <c r="A1080" s="23">
        <v>1080</v>
      </c>
      <c r="B1080" s="196">
        <v>8.7074953989789899E-2</v>
      </c>
      <c r="C1080" s="23"/>
      <c r="D1080" s="69" t="s">
        <v>243</v>
      </c>
      <c r="E1080" s="23"/>
      <c r="F1080" s="23">
        <v>1080</v>
      </c>
      <c r="G1080" s="23">
        <v>7</v>
      </c>
    </row>
    <row r="1081" spans="1:7" x14ac:dyDescent="0.25">
      <c r="A1081" s="23">
        <v>1081</v>
      </c>
      <c r="B1081" s="196">
        <v>9.0124054656866806E-2</v>
      </c>
      <c r="C1081" s="23"/>
      <c r="D1081" s="69" t="s">
        <v>243</v>
      </c>
      <c r="E1081" s="23"/>
      <c r="F1081" s="23">
        <v>1081</v>
      </c>
      <c r="G1081" s="23">
        <v>16</v>
      </c>
    </row>
    <row r="1082" spans="1:7" x14ac:dyDescent="0.25">
      <c r="A1082" s="23">
        <v>1082</v>
      </c>
      <c r="B1082" s="196">
        <v>9.2433997207643406E-2</v>
      </c>
      <c r="C1082" s="23"/>
      <c r="D1082" s="69" t="s">
        <v>243</v>
      </c>
      <c r="E1082" s="23"/>
      <c r="F1082" s="23">
        <v>1082</v>
      </c>
      <c r="G1082" s="23">
        <v>5</v>
      </c>
    </row>
    <row r="1083" spans="1:7" x14ac:dyDescent="0.25">
      <c r="A1083" s="23">
        <v>1083</v>
      </c>
      <c r="B1083" s="196">
        <v>9.6591900213234896E-2</v>
      </c>
      <c r="C1083" s="23"/>
      <c r="D1083" s="69" t="s">
        <v>243</v>
      </c>
      <c r="E1083" s="23"/>
      <c r="F1083" s="23">
        <v>1083</v>
      </c>
      <c r="G1083" s="23">
        <v>6</v>
      </c>
    </row>
    <row r="1084" spans="1:7" x14ac:dyDescent="0.25">
      <c r="A1084" s="23">
        <v>1084</v>
      </c>
      <c r="B1084" s="196">
        <v>0.101673754384711</v>
      </c>
      <c r="C1084" s="23"/>
      <c r="D1084" s="69" t="s">
        <v>243</v>
      </c>
      <c r="E1084" s="23"/>
      <c r="F1084" s="23">
        <v>1084</v>
      </c>
      <c r="G1084" s="23">
        <v>14</v>
      </c>
    </row>
    <row r="1085" spans="1:7" x14ac:dyDescent="0.25">
      <c r="A1085" s="23">
        <v>1085</v>
      </c>
      <c r="B1085" s="196">
        <v>0.101673711815116</v>
      </c>
      <c r="C1085" s="23"/>
      <c r="D1085" s="69" t="s">
        <v>243</v>
      </c>
      <c r="E1085" s="23"/>
      <c r="F1085" s="23">
        <v>1085</v>
      </c>
      <c r="G1085" s="23">
        <v>12</v>
      </c>
    </row>
    <row r="1086" spans="1:7" x14ac:dyDescent="0.25">
      <c r="A1086" s="23">
        <v>1086</v>
      </c>
      <c r="B1086" s="196">
        <v>0.10638589754851301</v>
      </c>
      <c r="C1086" s="23"/>
      <c r="D1086" s="69" t="s">
        <v>243</v>
      </c>
      <c r="E1086" s="23"/>
      <c r="F1086" s="23">
        <v>1086</v>
      </c>
      <c r="G1086" s="23">
        <v>31</v>
      </c>
    </row>
    <row r="1087" spans="1:7" x14ac:dyDescent="0.25">
      <c r="A1087" s="23">
        <v>1087</v>
      </c>
      <c r="B1087" s="196">
        <v>0.1239414223156</v>
      </c>
      <c r="C1087" s="23"/>
      <c r="D1087" s="69" t="s">
        <v>243</v>
      </c>
      <c r="E1087" s="23"/>
      <c r="F1087" s="23">
        <v>1087</v>
      </c>
      <c r="G1087" s="23">
        <v>20</v>
      </c>
    </row>
    <row r="1088" spans="1:7" x14ac:dyDescent="0.25">
      <c r="A1088" s="23">
        <v>1088</v>
      </c>
      <c r="B1088" s="196">
        <v>1.00970289638793</v>
      </c>
      <c r="C1088" s="23"/>
      <c r="D1088" s="69" t="s">
        <v>243</v>
      </c>
      <c r="E1088" s="23"/>
      <c r="F1088" s="23">
        <v>1088</v>
      </c>
      <c r="G1088" s="23">
        <v>22</v>
      </c>
    </row>
    <row r="1089" spans="1:7" x14ac:dyDescent="0.25">
      <c r="A1089" s="23">
        <v>1089</v>
      </c>
      <c r="B1089" s="196">
        <v>1.01754558134446</v>
      </c>
      <c r="C1089" s="23"/>
      <c r="D1089" s="69" t="s">
        <v>243</v>
      </c>
      <c r="E1089" s="23"/>
      <c r="F1089" s="23">
        <v>1089</v>
      </c>
      <c r="G1089" s="23">
        <v>9</v>
      </c>
    </row>
    <row r="1090" spans="1:7" x14ac:dyDescent="0.25">
      <c r="A1090" s="23">
        <v>1090</v>
      </c>
      <c r="B1090" s="196">
        <v>0.31772899437861002</v>
      </c>
      <c r="C1090" s="23"/>
      <c r="D1090" s="69" t="s">
        <v>243</v>
      </c>
      <c r="E1090" s="23"/>
      <c r="F1090" s="23">
        <v>1090</v>
      </c>
      <c r="G1090" s="23">
        <v>34</v>
      </c>
    </row>
    <row r="1091" spans="1:7" x14ac:dyDescent="0.25">
      <c r="A1091" s="23">
        <v>1091</v>
      </c>
      <c r="B1091" s="196">
        <v>0.32696912766048603</v>
      </c>
      <c r="C1091" s="23"/>
      <c r="D1091" s="69" t="s">
        <v>243</v>
      </c>
      <c r="E1091" s="23"/>
      <c r="F1091" s="23">
        <v>1091</v>
      </c>
      <c r="G1091" s="23">
        <v>18</v>
      </c>
    </row>
    <row r="1092" spans="1:7" x14ac:dyDescent="0.25">
      <c r="A1092" s="23">
        <v>1092</v>
      </c>
      <c r="B1092" s="196">
        <v>0.33223589826732403</v>
      </c>
      <c r="C1092" s="23"/>
      <c r="D1092" s="69" t="s">
        <v>243</v>
      </c>
      <c r="E1092" s="23"/>
      <c r="F1092" s="23">
        <v>1092</v>
      </c>
      <c r="G1092" s="23">
        <v>12</v>
      </c>
    </row>
    <row r="1093" spans="1:7" x14ac:dyDescent="0.25">
      <c r="A1093" s="23">
        <v>1093</v>
      </c>
      <c r="B1093" s="196">
        <v>0.33223532171704101</v>
      </c>
      <c r="C1093" s="23"/>
      <c r="D1093" s="69" t="s">
        <v>243</v>
      </c>
      <c r="E1093" s="23"/>
      <c r="F1093" s="23">
        <v>1093</v>
      </c>
      <c r="G1093" s="23">
        <v>13</v>
      </c>
    </row>
    <row r="1094" spans="1:7" x14ac:dyDescent="0.25">
      <c r="A1094" s="23">
        <v>1094</v>
      </c>
      <c r="B1094" s="196">
        <v>0.337317468874066</v>
      </c>
      <c r="C1094" s="23"/>
      <c r="D1094" s="69" t="s">
        <v>243</v>
      </c>
      <c r="E1094" s="23"/>
      <c r="F1094" s="23">
        <v>1094</v>
      </c>
      <c r="G1094" s="23">
        <v>7</v>
      </c>
    </row>
    <row r="1095" spans="1:7" x14ac:dyDescent="0.25">
      <c r="A1095" s="23">
        <v>1095</v>
      </c>
      <c r="B1095" s="196">
        <v>0.34101342999919299</v>
      </c>
      <c r="C1095" s="23"/>
      <c r="D1095" s="69" t="s">
        <v>243</v>
      </c>
      <c r="E1095" s="23"/>
      <c r="F1095" s="23">
        <v>1095</v>
      </c>
      <c r="G1095" s="23">
        <v>8</v>
      </c>
    </row>
    <row r="1096" spans="1:7" x14ac:dyDescent="0.25">
      <c r="A1096" s="23">
        <v>1096</v>
      </c>
      <c r="B1096" s="196">
        <v>0.34101319508052602</v>
      </c>
      <c r="C1096" s="23"/>
      <c r="D1096" s="69" t="s">
        <v>243</v>
      </c>
      <c r="E1096" s="23"/>
      <c r="F1096" s="23">
        <v>1096</v>
      </c>
      <c r="G1096" s="23">
        <v>5</v>
      </c>
    </row>
    <row r="1097" spans="1:7" x14ac:dyDescent="0.25">
      <c r="A1097" s="23">
        <v>1097</v>
      </c>
      <c r="B1097" s="196">
        <v>0.34101286619520699</v>
      </c>
      <c r="C1097" s="23"/>
      <c r="D1097" s="69" t="s">
        <v>243</v>
      </c>
      <c r="E1097" s="23"/>
      <c r="F1097" s="23">
        <v>1097</v>
      </c>
      <c r="G1097" s="23">
        <v>7</v>
      </c>
    </row>
    <row r="1098" spans="1:7" x14ac:dyDescent="0.25">
      <c r="A1098" s="23">
        <v>1098</v>
      </c>
      <c r="B1098" s="196">
        <v>0.34101244334405001</v>
      </c>
      <c r="C1098" s="23"/>
      <c r="D1098" s="69" t="s">
        <v>243</v>
      </c>
      <c r="E1098" s="23"/>
      <c r="F1098" s="23">
        <v>1098</v>
      </c>
      <c r="G1098" s="23">
        <v>9</v>
      </c>
    </row>
    <row r="1099" spans="1:7" x14ac:dyDescent="0.25">
      <c r="A1099" s="23">
        <v>1099</v>
      </c>
      <c r="B1099" s="196">
        <v>0.34101230239401298</v>
      </c>
      <c r="C1099" s="23"/>
      <c r="D1099" s="69" t="s">
        <v>243</v>
      </c>
      <c r="E1099" s="23"/>
      <c r="F1099" s="23">
        <v>1099</v>
      </c>
      <c r="G1099" s="23">
        <v>3</v>
      </c>
    </row>
    <row r="1100" spans="1:7" x14ac:dyDescent="0.25">
      <c r="A1100" s="23">
        <v>1100</v>
      </c>
      <c r="B1100" s="196">
        <v>0.34101187954494999</v>
      </c>
      <c r="C1100" s="23"/>
      <c r="D1100" s="69" t="s">
        <v>243</v>
      </c>
      <c r="E1100" s="23"/>
      <c r="F1100" s="23">
        <v>1100</v>
      </c>
      <c r="G1100" s="23">
        <v>9</v>
      </c>
    </row>
    <row r="1101" spans="1:7" x14ac:dyDescent="0.25">
      <c r="A1101" s="23">
        <v>1101</v>
      </c>
      <c r="B1101" s="196">
        <v>0.35921586730173</v>
      </c>
      <c r="C1101" s="23"/>
      <c r="D1101" s="69" t="s">
        <v>243</v>
      </c>
      <c r="E1101" s="23"/>
      <c r="F1101" s="23">
        <v>1101</v>
      </c>
      <c r="G1101" s="23">
        <v>7</v>
      </c>
    </row>
    <row r="1102" spans="1:7" x14ac:dyDescent="0.25">
      <c r="A1102" s="23">
        <v>1102</v>
      </c>
      <c r="B1102" s="196">
        <v>0.35921534000217797</v>
      </c>
      <c r="C1102" s="23"/>
      <c r="D1102" s="69" t="s">
        <v>243</v>
      </c>
      <c r="E1102" s="23"/>
      <c r="F1102" s="23">
        <v>1102</v>
      </c>
      <c r="G1102" s="23">
        <v>10</v>
      </c>
    </row>
    <row r="1103" spans="1:7" x14ac:dyDescent="0.25">
      <c r="A1103" s="23">
        <v>1103</v>
      </c>
      <c r="B1103" s="196">
        <v>0.359215023623559</v>
      </c>
      <c r="C1103" s="23"/>
      <c r="D1103" s="69" t="s">
        <v>243</v>
      </c>
      <c r="E1103" s="23"/>
      <c r="F1103" s="23">
        <v>1103</v>
      </c>
      <c r="G1103" s="23">
        <v>6</v>
      </c>
    </row>
    <row r="1104" spans="1:7" x14ac:dyDescent="0.25">
      <c r="A1104" s="23">
        <v>1104</v>
      </c>
      <c r="B1104" s="196">
        <v>0.35921444359825999</v>
      </c>
      <c r="C1104" s="23"/>
      <c r="D1104" s="69" t="s">
        <v>243</v>
      </c>
      <c r="E1104" s="23"/>
      <c r="F1104" s="23">
        <v>1104</v>
      </c>
      <c r="G1104" s="23">
        <v>11</v>
      </c>
    </row>
    <row r="1105" spans="1:7" x14ac:dyDescent="0.25">
      <c r="A1105" s="23">
        <v>1105</v>
      </c>
      <c r="B1105" s="196">
        <v>0.359213705388299</v>
      </c>
      <c r="C1105" s="23"/>
      <c r="D1105" s="69" t="s">
        <v>243</v>
      </c>
      <c r="E1105" s="23"/>
      <c r="F1105" s="23">
        <v>1105</v>
      </c>
      <c r="G1105" s="23">
        <v>14</v>
      </c>
    </row>
    <row r="1106" spans="1:7" x14ac:dyDescent="0.25">
      <c r="A1106" s="23">
        <v>1106</v>
      </c>
      <c r="B1106" s="196">
        <v>0.38678420577871198</v>
      </c>
      <c r="C1106" s="23"/>
      <c r="D1106" s="69" t="s">
        <v>243</v>
      </c>
      <c r="E1106" s="23"/>
      <c r="F1106" s="23">
        <v>1106</v>
      </c>
      <c r="G1106" s="23">
        <v>7</v>
      </c>
    </row>
    <row r="1107" spans="1:7" x14ac:dyDescent="0.25">
      <c r="A1107" s="23">
        <v>1107</v>
      </c>
      <c r="B1107" s="196">
        <v>9.4066020774136797E-2</v>
      </c>
      <c r="C1107" s="23"/>
      <c r="D1107" s="69" t="s">
        <v>243</v>
      </c>
      <c r="E1107" s="23"/>
      <c r="F1107" s="23">
        <v>1107</v>
      </c>
      <c r="G1107" s="23">
        <v>13</v>
      </c>
    </row>
    <row r="1108" spans="1:7" x14ac:dyDescent="0.25">
      <c r="A1108" s="23">
        <v>1108</v>
      </c>
      <c r="B1108" s="196">
        <v>9.8224534666957894E-2</v>
      </c>
      <c r="C1108" s="23"/>
      <c r="D1108" s="69" t="s">
        <v>243</v>
      </c>
      <c r="E1108" s="23"/>
      <c r="F1108" s="23">
        <v>1108</v>
      </c>
      <c r="G1108" s="23">
        <v>12</v>
      </c>
    </row>
    <row r="1109" spans="1:7" x14ac:dyDescent="0.25">
      <c r="A1109" s="23">
        <v>1109</v>
      </c>
      <c r="B1109" s="196">
        <v>0.10515542778197499</v>
      </c>
      <c r="C1109" s="23"/>
      <c r="D1109" s="69" t="s">
        <v>243</v>
      </c>
      <c r="E1109" s="23"/>
      <c r="F1109" s="23">
        <v>1109</v>
      </c>
      <c r="G1109" s="23">
        <v>7</v>
      </c>
    </row>
    <row r="1110" spans="1:7" x14ac:dyDescent="0.25">
      <c r="A1110" s="23">
        <v>1110</v>
      </c>
      <c r="B1110" s="196">
        <v>0.119667160133829</v>
      </c>
      <c r="C1110" s="23"/>
      <c r="D1110" s="69" t="s">
        <v>243</v>
      </c>
      <c r="E1110" s="23"/>
      <c r="F1110" s="23">
        <v>1110</v>
      </c>
      <c r="G1110" s="23">
        <v>14</v>
      </c>
    </row>
    <row r="1111" spans="1:7" x14ac:dyDescent="0.25">
      <c r="A1111" s="23">
        <v>1111</v>
      </c>
      <c r="B1111" s="196">
        <v>0.13708124629551099</v>
      </c>
      <c r="C1111" s="23"/>
      <c r="D1111" s="69" t="s">
        <v>243</v>
      </c>
      <c r="E1111" s="23"/>
      <c r="F1111" s="23">
        <v>1111</v>
      </c>
      <c r="G1111" s="23">
        <v>3</v>
      </c>
    </row>
    <row r="1112" spans="1:7" x14ac:dyDescent="0.25">
      <c r="A1112" s="23">
        <v>1112</v>
      </c>
      <c r="B1112" s="196">
        <v>0.149094729920351</v>
      </c>
      <c r="C1112" s="23"/>
      <c r="D1112" s="69" t="s">
        <v>243</v>
      </c>
      <c r="E1112" s="23"/>
      <c r="F1112" s="23">
        <v>1112</v>
      </c>
      <c r="G1112" s="23">
        <v>12</v>
      </c>
    </row>
    <row r="1113" spans="1:7" x14ac:dyDescent="0.25">
      <c r="A1113" s="23">
        <v>1113</v>
      </c>
      <c r="B1113" s="196">
        <v>0.16088684888340599</v>
      </c>
      <c r="C1113" s="23"/>
      <c r="D1113" s="69" t="s">
        <v>243</v>
      </c>
      <c r="E1113" s="23"/>
      <c r="F1113" s="23">
        <v>1113</v>
      </c>
      <c r="G1113" s="23">
        <v>19</v>
      </c>
    </row>
    <row r="1114" spans="1:7" x14ac:dyDescent="0.25">
      <c r="A1114" s="23">
        <v>1114</v>
      </c>
      <c r="B1114" s="196">
        <v>0.160886737602388</v>
      </c>
      <c r="C1114" s="23"/>
      <c r="D1114" s="69" t="s">
        <v>243</v>
      </c>
      <c r="E1114" s="23"/>
      <c r="F1114" s="23">
        <v>1114</v>
      </c>
      <c r="G1114" s="23">
        <v>12</v>
      </c>
    </row>
    <row r="1115" spans="1:7" x14ac:dyDescent="0.25">
      <c r="A1115" s="23">
        <v>1115</v>
      </c>
      <c r="B1115" s="196">
        <v>0.160886691235366</v>
      </c>
      <c r="C1115" s="23"/>
      <c r="D1115" s="69" t="s">
        <v>243</v>
      </c>
      <c r="E1115" s="23"/>
      <c r="F1115" s="23">
        <v>1115</v>
      </c>
      <c r="G1115" s="23">
        <v>5</v>
      </c>
    </row>
    <row r="1116" spans="1:7" x14ac:dyDescent="0.25">
      <c r="A1116" s="23">
        <v>1116</v>
      </c>
      <c r="B1116" s="196">
        <v>0.16809474058369001</v>
      </c>
      <c r="C1116" s="23"/>
      <c r="D1116" s="69" t="s">
        <v>243</v>
      </c>
      <c r="E1116" s="23"/>
      <c r="F1116" s="23">
        <v>1116</v>
      </c>
      <c r="G1116" s="23">
        <v>13</v>
      </c>
    </row>
    <row r="1117" spans="1:7" x14ac:dyDescent="0.25">
      <c r="A1117" s="23">
        <v>1117</v>
      </c>
      <c r="B1117" s="196">
        <v>0.16809468971020999</v>
      </c>
      <c r="C1117" s="23"/>
      <c r="D1117" s="69" t="s">
        <v>243</v>
      </c>
      <c r="E1117" s="23"/>
      <c r="F1117" s="23">
        <v>1117</v>
      </c>
      <c r="G1117" s="23">
        <v>5</v>
      </c>
    </row>
    <row r="1118" spans="1:7" x14ac:dyDescent="0.25">
      <c r="A1118" s="23">
        <v>1118</v>
      </c>
      <c r="B1118" s="196">
        <v>0.202922878867178</v>
      </c>
      <c r="C1118" s="23"/>
      <c r="D1118" s="69" t="s">
        <v>243</v>
      </c>
      <c r="E1118" s="23"/>
      <c r="F1118" s="23">
        <v>1118</v>
      </c>
      <c r="G1118" s="23">
        <v>15</v>
      </c>
    </row>
    <row r="1119" spans="1:7" x14ac:dyDescent="0.25">
      <c r="A1119" s="23">
        <v>1119</v>
      </c>
      <c r="B1119" s="196">
        <v>0.124102776247226</v>
      </c>
      <c r="C1119" s="23"/>
      <c r="D1119" s="69" t="s">
        <v>243</v>
      </c>
      <c r="E1119" s="23"/>
      <c r="F1119" s="23">
        <v>1119</v>
      </c>
      <c r="G1119" s="23">
        <v>11</v>
      </c>
    </row>
    <row r="1120" spans="1:7" x14ac:dyDescent="0.25">
      <c r="A1120" s="23">
        <v>1120</v>
      </c>
      <c r="B1120" s="196">
        <v>0.12918546697911101</v>
      </c>
      <c r="C1120" s="23"/>
      <c r="D1120" s="69" t="s">
        <v>243</v>
      </c>
      <c r="E1120" s="23"/>
      <c r="F1120" s="23">
        <v>1120</v>
      </c>
      <c r="G1120" s="23">
        <v>3</v>
      </c>
    </row>
    <row r="1121" spans="1:7" x14ac:dyDescent="0.25">
      <c r="A1121" s="23">
        <v>1121</v>
      </c>
      <c r="B1121" s="196">
        <v>0.129185402689318</v>
      </c>
      <c r="C1121" s="23"/>
      <c r="D1121" s="69" t="s">
        <v>243</v>
      </c>
      <c r="E1121" s="23"/>
      <c r="F1121" s="23">
        <v>1121</v>
      </c>
      <c r="G1121" s="23">
        <v>11</v>
      </c>
    </row>
    <row r="1122" spans="1:7" x14ac:dyDescent="0.25">
      <c r="A1122" s="23">
        <v>1122</v>
      </c>
      <c r="B1122" s="196">
        <v>0.137040472463233</v>
      </c>
      <c r="C1122" s="23"/>
      <c r="D1122" s="69" t="s">
        <v>243</v>
      </c>
      <c r="E1122" s="23"/>
      <c r="F1122" s="23">
        <v>1122</v>
      </c>
      <c r="G1122" s="23">
        <v>3</v>
      </c>
    </row>
    <row r="1123" spans="1:7" x14ac:dyDescent="0.25">
      <c r="A1123" s="23">
        <v>1123</v>
      </c>
      <c r="B1123" s="196">
        <v>0.154454682005227</v>
      </c>
      <c r="C1123" s="23"/>
      <c r="D1123" s="69" t="s">
        <v>243</v>
      </c>
      <c r="E1123" s="23"/>
      <c r="F1123" s="23">
        <v>1123</v>
      </c>
      <c r="G1123" s="23">
        <v>7</v>
      </c>
    </row>
    <row r="1124" spans="1:7" x14ac:dyDescent="0.25">
      <c r="A1124" s="23">
        <v>1124</v>
      </c>
      <c r="B1124" s="196">
        <v>0.16997999611258799</v>
      </c>
      <c r="C1124" s="23"/>
      <c r="D1124" s="69" t="s">
        <v>243</v>
      </c>
      <c r="E1124" s="23"/>
      <c r="F1124" s="23">
        <v>1124</v>
      </c>
      <c r="G1124" s="23">
        <v>3</v>
      </c>
    </row>
    <row r="1125" spans="1:7" x14ac:dyDescent="0.25">
      <c r="A1125" s="23">
        <v>1125</v>
      </c>
      <c r="B1125" s="196">
        <v>0.179221119873296</v>
      </c>
      <c r="C1125" s="23"/>
      <c r="D1125" s="69" t="s">
        <v>243</v>
      </c>
      <c r="E1125" s="23"/>
      <c r="F1125" s="23">
        <v>1125</v>
      </c>
      <c r="G1125" s="23">
        <v>13</v>
      </c>
    </row>
    <row r="1126" spans="1:7" x14ac:dyDescent="0.25">
      <c r="A1126" s="23">
        <v>1126</v>
      </c>
      <c r="B1126" s="196">
        <v>0.17922107324504</v>
      </c>
      <c r="C1126" s="23"/>
      <c r="D1126" s="69" t="s">
        <v>243</v>
      </c>
      <c r="E1126" s="23"/>
      <c r="F1126" s="23">
        <v>1126</v>
      </c>
      <c r="G1126" s="23">
        <v>4</v>
      </c>
    </row>
    <row r="1127" spans="1:7" x14ac:dyDescent="0.25">
      <c r="A1127" s="23">
        <v>1127</v>
      </c>
      <c r="B1127" s="196">
        <v>0.17922086341833399</v>
      </c>
      <c r="C1127" s="23"/>
      <c r="D1127" s="69" t="s">
        <v>243</v>
      </c>
      <c r="E1127" s="23"/>
      <c r="F1127" s="23">
        <v>1127</v>
      </c>
      <c r="G1127" s="23">
        <v>18</v>
      </c>
    </row>
    <row r="1128" spans="1:7" x14ac:dyDescent="0.25">
      <c r="A1128" s="23">
        <v>1128</v>
      </c>
      <c r="B1128" s="196">
        <v>0.140824724679498</v>
      </c>
      <c r="C1128" s="23"/>
      <c r="D1128" s="69" t="s">
        <v>243</v>
      </c>
      <c r="E1128" s="23"/>
      <c r="F1128" s="23">
        <v>1128</v>
      </c>
      <c r="G1128" s="23">
        <v>16</v>
      </c>
    </row>
    <row r="1129" spans="1:7" x14ac:dyDescent="0.25">
      <c r="A1129" s="23">
        <v>1129</v>
      </c>
      <c r="B1129" s="196">
        <v>0.14544524764245201</v>
      </c>
      <c r="C1129" s="23"/>
      <c r="D1129" s="69" t="s">
        <v>243</v>
      </c>
      <c r="E1129" s="23"/>
      <c r="F1129" s="23">
        <v>1129</v>
      </c>
      <c r="G1129" s="23">
        <v>16</v>
      </c>
    </row>
    <row r="1130" spans="1:7" x14ac:dyDescent="0.25">
      <c r="A1130" s="23">
        <v>1130</v>
      </c>
      <c r="B1130" s="196">
        <v>0.15071276004207501</v>
      </c>
      <c r="C1130" s="23"/>
      <c r="D1130" s="69" t="s">
        <v>243</v>
      </c>
      <c r="E1130" s="23"/>
      <c r="F1130" s="23">
        <v>1130</v>
      </c>
      <c r="G1130" s="23">
        <v>2</v>
      </c>
    </row>
    <row r="1131" spans="1:7" x14ac:dyDescent="0.25">
      <c r="A1131" s="23">
        <v>1131</v>
      </c>
      <c r="B1131" s="196">
        <v>0.15071269541065699</v>
      </c>
      <c r="C1131" s="23"/>
      <c r="D1131" s="69" t="s">
        <v>243</v>
      </c>
      <c r="E1131" s="23"/>
      <c r="F1131" s="23">
        <v>1131</v>
      </c>
      <c r="G1131" s="23">
        <v>8</v>
      </c>
    </row>
    <row r="1132" spans="1:7" x14ac:dyDescent="0.25">
      <c r="A1132" s="23">
        <v>1132</v>
      </c>
      <c r="B1132" s="196">
        <v>0.159029787014558</v>
      </c>
      <c r="C1132" s="23"/>
      <c r="D1132" s="69" t="s">
        <v>243</v>
      </c>
      <c r="E1132" s="23"/>
      <c r="F1132" s="23">
        <v>1132</v>
      </c>
      <c r="G1132" s="23">
        <v>6</v>
      </c>
    </row>
    <row r="1133" spans="1:7" x14ac:dyDescent="0.25">
      <c r="A1133" s="23">
        <v>1133</v>
      </c>
      <c r="B1133" s="196">
        <v>0.167808922607662</v>
      </c>
      <c r="C1133" s="23"/>
      <c r="D1133" s="69" t="s">
        <v>243</v>
      </c>
      <c r="E1133" s="23"/>
      <c r="F1133" s="23">
        <v>1133</v>
      </c>
      <c r="G1133" s="23">
        <v>7</v>
      </c>
    </row>
    <row r="1134" spans="1:7" x14ac:dyDescent="0.25">
      <c r="A1134" s="23">
        <v>1134</v>
      </c>
      <c r="B1134" s="196">
        <v>0.18074664774726301</v>
      </c>
      <c r="C1134" s="23"/>
      <c r="D1134" s="69" t="s">
        <v>243</v>
      </c>
      <c r="E1134" s="23"/>
      <c r="F1134" s="23">
        <v>1134</v>
      </c>
      <c r="G1134" s="23">
        <v>4</v>
      </c>
    </row>
    <row r="1135" spans="1:7" x14ac:dyDescent="0.25">
      <c r="A1135" s="23">
        <v>1135</v>
      </c>
      <c r="B1135" s="196">
        <v>0.29750073043828101</v>
      </c>
      <c r="C1135" s="23"/>
      <c r="D1135" s="69" t="s">
        <v>243</v>
      </c>
      <c r="E1135" s="23"/>
      <c r="F1135" s="23">
        <v>1135</v>
      </c>
      <c r="G1135" s="23">
        <v>5</v>
      </c>
    </row>
    <row r="1136" spans="1:7" x14ac:dyDescent="0.25">
      <c r="A1136" s="23">
        <v>1136</v>
      </c>
      <c r="B1136" s="196">
        <v>0.31061075494235602</v>
      </c>
      <c r="C1136" s="23"/>
      <c r="D1136" s="69" t="s">
        <v>243</v>
      </c>
      <c r="E1136" s="23"/>
      <c r="F1136" s="23">
        <v>1136</v>
      </c>
      <c r="G1136" s="23">
        <v>4</v>
      </c>
    </row>
    <row r="1137" spans="1:7" x14ac:dyDescent="0.25">
      <c r="A1137" s="23">
        <v>1137</v>
      </c>
      <c r="B1137" s="196">
        <v>0.32031322912167098</v>
      </c>
      <c r="C1137" s="23"/>
      <c r="D1137" s="69" t="s">
        <v>243</v>
      </c>
      <c r="E1137" s="23"/>
      <c r="F1137" s="23">
        <v>1137</v>
      </c>
      <c r="G1137" s="23">
        <v>19</v>
      </c>
    </row>
    <row r="1138" spans="1:7" x14ac:dyDescent="0.25">
      <c r="A1138" s="23">
        <v>1138</v>
      </c>
      <c r="B1138" s="196">
        <v>0.32678097882046198</v>
      </c>
      <c r="C1138" s="23"/>
      <c r="D1138" s="69" t="s">
        <v>243</v>
      </c>
      <c r="E1138" s="23"/>
      <c r="F1138" s="23">
        <v>1138</v>
      </c>
      <c r="G1138" s="23">
        <v>25</v>
      </c>
    </row>
    <row r="1139" spans="1:7" x14ac:dyDescent="0.25">
      <c r="A1139" s="23">
        <v>1139</v>
      </c>
      <c r="B1139" s="196">
        <v>0.33989079524833599</v>
      </c>
      <c r="C1139" s="23"/>
      <c r="D1139" s="69" t="s">
        <v>243</v>
      </c>
      <c r="E1139" s="23"/>
      <c r="F1139" s="23">
        <v>1139</v>
      </c>
      <c r="G1139" s="23">
        <v>6</v>
      </c>
    </row>
    <row r="1140" spans="1:7" x14ac:dyDescent="0.25">
      <c r="A1140" s="23">
        <v>1140</v>
      </c>
      <c r="B1140" s="196">
        <v>0.34959328848542398</v>
      </c>
      <c r="C1140" s="23"/>
      <c r="D1140" s="69" t="s">
        <v>243</v>
      </c>
      <c r="E1140" s="23"/>
      <c r="F1140" s="23">
        <v>1140</v>
      </c>
      <c r="G1140" s="23">
        <v>14</v>
      </c>
    </row>
    <row r="1141" spans="1:7" x14ac:dyDescent="0.25">
      <c r="A1141" s="23">
        <v>1141</v>
      </c>
      <c r="B1141" s="196">
        <v>0.34959249416187999</v>
      </c>
      <c r="C1141" s="23"/>
      <c r="D1141" s="69" t="s">
        <v>243</v>
      </c>
      <c r="E1141" s="23"/>
      <c r="F1141" s="23">
        <v>1141</v>
      </c>
      <c r="G1141" s="23">
        <v>16</v>
      </c>
    </row>
    <row r="1142" spans="1:7" x14ac:dyDescent="0.25">
      <c r="A1142" s="23">
        <v>1142</v>
      </c>
      <c r="B1142" s="196">
        <v>0.34959184877798</v>
      </c>
      <c r="C1142" s="23"/>
      <c r="D1142" s="69" t="s">
        <v>243</v>
      </c>
      <c r="E1142" s="23"/>
      <c r="F1142" s="23">
        <v>1142</v>
      </c>
      <c r="G1142" s="23">
        <v>13</v>
      </c>
    </row>
    <row r="1143" spans="1:7" x14ac:dyDescent="0.25">
      <c r="A1143" s="23">
        <v>1143</v>
      </c>
      <c r="B1143" s="196">
        <v>0.19805675340340501</v>
      </c>
      <c r="C1143" s="23"/>
      <c r="D1143" s="69" t="s">
        <v>243</v>
      </c>
      <c r="E1143" s="23"/>
      <c r="F1143" s="23">
        <v>1143</v>
      </c>
      <c r="G1143" s="23">
        <v>12</v>
      </c>
    </row>
    <row r="1144" spans="1:7" x14ac:dyDescent="0.25">
      <c r="A1144" s="23">
        <v>1144</v>
      </c>
      <c r="B1144" s="196">
        <v>0.20498752910694101</v>
      </c>
      <c r="C1144" s="23"/>
      <c r="D1144" s="69" t="s">
        <v>243</v>
      </c>
      <c r="E1144" s="23"/>
      <c r="F1144" s="23">
        <v>1144</v>
      </c>
      <c r="G1144" s="23">
        <v>9</v>
      </c>
    </row>
    <row r="1145" spans="1:7" x14ac:dyDescent="0.25">
      <c r="A1145" s="23">
        <v>1145</v>
      </c>
      <c r="B1145" s="196">
        <v>0.222927657712649</v>
      </c>
      <c r="C1145" s="23"/>
      <c r="D1145" s="69" t="s">
        <v>243</v>
      </c>
      <c r="E1145" s="23"/>
      <c r="F1145" s="23">
        <v>1145</v>
      </c>
      <c r="G1145" s="23">
        <v>8</v>
      </c>
    </row>
    <row r="1146" spans="1:7" x14ac:dyDescent="0.25">
      <c r="A1146" s="23">
        <v>1146</v>
      </c>
      <c r="B1146" s="196">
        <v>0.22292747183448899</v>
      </c>
      <c r="C1146" s="23"/>
      <c r="D1146" s="69" t="s">
        <v>243</v>
      </c>
      <c r="E1146" s="23"/>
      <c r="F1146" s="23">
        <v>1146</v>
      </c>
      <c r="G1146" s="23">
        <v>10</v>
      </c>
    </row>
    <row r="1147" spans="1:7" x14ac:dyDescent="0.25">
      <c r="A1147" s="23">
        <v>1147</v>
      </c>
      <c r="B1147" s="196">
        <v>0.232168611376221</v>
      </c>
      <c r="C1147" s="23"/>
      <c r="D1147" s="69" t="s">
        <v>243</v>
      </c>
      <c r="E1147" s="23"/>
      <c r="F1147" s="23">
        <v>1147</v>
      </c>
      <c r="G1147" s="23">
        <v>3</v>
      </c>
    </row>
    <row r="1148" spans="1:7" x14ac:dyDescent="0.25">
      <c r="A1148" s="23">
        <v>1148</v>
      </c>
      <c r="B1148" s="196">
        <v>0.23817519712832</v>
      </c>
      <c r="C1148" s="23"/>
      <c r="D1148" s="69" t="s">
        <v>243</v>
      </c>
      <c r="E1148" s="23"/>
      <c r="F1148" s="23">
        <v>1148</v>
      </c>
      <c r="G1148" s="23">
        <v>9</v>
      </c>
    </row>
    <row r="1149" spans="1:7" x14ac:dyDescent="0.25">
      <c r="A1149" s="23">
        <v>1149</v>
      </c>
      <c r="B1149" s="196">
        <v>0.238174832695528</v>
      </c>
      <c r="C1149" s="23"/>
      <c r="D1149" s="69" t="s">
        <v>243</v>
      </c>
      <c r="E1149" s="23"/>
      <c r="F1149" s="23">
        <v>1149</v>
      </c>
      <c r="G1149" s="23">
        <v>17</v>
      </c>
    </row>
    <row r="1150" spans="1:7" x14ac:dyDescent="0.25">
      <c r="A1150" s="23">
        <v>1150</v>
      </c>
      <c r="B1150" s="196">
        <v>0.23817472550973101</v>
      </c>
      <c r="C1150" s="23"/>
      <c r="D1150" s="69" t="s">
        <v>243</v>
      </c>
      <c r="E1150" s="23"/>
      <c r="F1150" s="23">
        <v>1150</v>
      </c>
      <c r="G1150" s="23">
        <v>5</v>
      </c>
    </row>
    <row r="1151" spans="1:7" x14ac:dyDescent="0.25">
      <c r="A1151" s="23">
        <v>1151</v>
      </c>
      <c r="B1151" s="196">
        <v>0.23817453257565999</v>
      </c>
      <c r="C1151" s="23"/>
      <c r="D1151" s="69" t="s">
        <v>243</v>
      </c>
      <c r="E1151" s="23"/>
      <c r="F1151" s="23">
        <v>1151</v>
      </c>
      <c r="G1151" s="23">
        <v>9</v>
      </c>
    </row>
    <row r="1152" spans="1:7" x14ac:dyDescent="0.25">
      <c r="A1152" s="23">
        <v>1152</v>
      </c>
      <c r="B1152" s="196">
        <v>0.23817440395320499</v>
      </c>
      <c r="C1152" s="23"/>
      <c r="D1152" s="69" t="s">
        <v>243</v>
      </c>
      <c r="E1152" s="23"/>
      <c r="F1152" s="23">
        <v>1152</v>
      </c>
      <c r="G1152" s="23">
        <v>6</v>
      </c>
    </row>
    <row r="1153" spans="1:7" x14ac:dyDescent="0.25">
      <c r="A1153" s="23">
        <v>1153</v>
      </c>
      <c r="B1153" s="196">
        <v>0.23817425389393901</v>
      </c>
      <c r="C1153" s="23"/>
      <c r="D1153" s="69" t="s">
        <v>243</v>
      </c>
      <c r="E1153" s="23"/>
      <c r="F1153" s="23">
        <v>1153</v>
      </c>
      <c r="G1153" s="23">
        <v>7</v>
      </c>
    </row>
    <row r="1154" spans="1:7" x14ac:dyDescent="0.25">
      <c r="A1154" s="23">
        <v>1154</v>
      </c>
      <c r="B1154" s="196">
        <v>0.24602900475522099</v>
      </c>
      <c r="C1154" s="23"/>
      <c r="D1154" s="69" t="s">
        <v>243</v>
      </c>
      <c r="E1154" s="23"/>
      <c r="F1154" s="23">
        <v>1154</v>
      </c>
      <c r="G1154" s="23">
        <v>10</v>
      </c>
    </row>
    <row r="1155" spans="1:7" x14ac:dyDescent="0.25">
      <c r="A1155" s="23">
        <v>1155</v>
      </c>
      <c r="B1155" s="196">
        <v>0.25111122602943903</v>
      </c>
      <c r="C1155" s="23"/>
      <c r="D1155" s="69" t="s">
        <v>243</v>
      </c>
      <c r="E1155" s="23"/>
      <c r="F1155" s="23">
        <v>1155</v>
      </c>
      <c r="G1155" s="23">
        <v>17</v>
      </c>
    </row>
    <row r="1156" spans="1:7" x14ac:dyDescent="0.25">
      <c r="A1156" s="23">
        <v>1156</v>
      </c>
      <c r="B1156" s="196">
        <v>0.117965468123441</v>
      </c>
      <c r="C1156" s="23"/>
      <c r="D1156" s="69" t="s">
        <v>243</v>
      </c>
      <c r="E1156" s="23"/>
      <c r="F1156" s="23">
        <v>1156</v>
      </c>
      <c r="G1156" s="23">
        <v>9</v>
      </c>
    </row>
    <row r="1157" spans="1:7" x14ac:dyDescent="0.25">
      <c r="A1157" s="23">
        <v>1157</v>
      </c>
      <c r="B1157" s="196">
        <v>0.117965410119068</v>
      </c>
      <c r="C1157" s="23"/>
      <c r="D1157" s="69" t="s">
        <v>243</v>
      </c>
      <c r="E1157" s="23"/>
      <c r="F1157" s="23">
        <v>1157</v>
      </c>
      <c r="G1157" s="23">
        <v>12</v>
      </c>
    </row>
    <row r="1158" spans="1:7" x14ac:dyDescent="0.25">
      <c r="A1158" s="23">
        <v>1158</v>
      </c>
      <c r="B1158" s="196">
        <v>0.12887000859658199</v>
      </c>
      <c r="C1158" s="23"/>
      <c r="D1158" s="69" t="s">
        <v>243</v>
      </c>
      <c r="E1158" s="23"/>
      <c r="F1158" s="23">
        <v>1158</v>
      </c>
      <c r="G1158" s="23">
        <v>11</v>
      </c>
    </row>
    <row r="1159" spans="1:7" x14ac:dyDescent="0.25">
      <c r="A1159" s="23">
        <v>1159</v>
      </c>
      <c r="B1159" s="196">
        <v>0.15208888605253901</v>
      </c>
      <c r="C1159" s="23"/>
      <c r="D1159" s="69" t="s">
        <v>243</v>
      </c>
      <c r="E1159" s="23"/>
      <c r="F1159" s="23">
        <v>1159</v>
      </c>
      <c r="G1159" s="23">
        <v>4</v>
      </c>
    </row>
    <row r="1160" spans="1:7" x14ac:dyDescent="0.25">
      <c r="A1160" s="23">
        <v>1160</v>
      </c>
      <c r="B1160" s="196">
        <v>0.153012967624475</v>
      </c>
      <c r="C1160" s="23"/>
      <c r="D1160" s="69" t="s">
        <v>243</v>
      </c>
      <c r="E1160" s="23"/>
      <c r="F1160" s="23">
        <v>1160</v>
      </c>
      <c r="G1160" s="23">
        <v>5</v>
      </c>
    </row>
    <row r="1161" spans="1:7" x14ac:dyDescent="0.25">
      <c r="A1161" s="23">
        <v>1161</v>
      </c>
      <c r="B1161" s="196">
        <v>0.16364026706228299</v>
      </c>
      <c r="C1161" s="23"/>
      <c r="D1161" s="69" t="s">
        <v>243</v>
      </c>
      <c r="E1161" s="23"/>
      <c r="F1161" s="23">
        <v>1161</v>
      </c>
      <c r="G1161" s="23">
        <v>12</v>
      </c>
    </row>
    <row r="1162" spans="1:7" x14ac:dyDescent="0.25">
      <c r="A1162" s="23">
        <v>1162</v>
      </c>
      <c r="B1162" s="196">
        <v>0.173805401147824</v>
      </c>
      <c r="C1162" s="23"/>
      <c r="D1162" s="69" t="s">
        <v>243</v>
      </c>
      <c r="E1162" s="23"/>
      <c r="F1162" s="23">
        <v>1162</v>
      </c>
      <c r="G1162" s="23">
        <v>11</v>
      </c>
    </row>
    <row r="1163" spans="1:7" x14ac:dyDescent="0.25">
      <c r="A1163" s="23">
        <v>1163</v>
      </c>
      <c r="B1163" s="196">
        <v>0.17380529193220901</v>
      </c>
      <c r="C1163" s="23"/>
      <c r="D1163" s="69" t="s">
        <v>243</v>
      </c>
      <c r="E1163" s="23"/>
      <c r="F1163" s="23">
        <v>1163</v>
      </c>
      <c r="G1163" s="23">
        <v>10</v>
      </c>
    </row>
    <row r="1164" spans="1:7" x14ac:dyDescent="0.25">
      <c r="A1164" s="23">
        <v>1164</v>
      </c>
      <c r="B1164" s="196">
        <v>0.18258435336398501</v>
      </c>
      <c r="C1164" s="23"/>
      <c r="D1164" s="69" t="s">
        <v>243</v>
      </c>
      <c r="E1164" s="23"/>
      <c r="F1164" s="23">
        <v>1164</v>
      </c>
      <c r="G1164" s="23">
        <v>7</v>
      </c>
    </row>
    <row r="1165" spans="1:7" x14ac:dyDescent="0.25">
      <c r="A1165" s="23">
        <v>1165</v>
      </c>
      <c r="B1165" s="196">
        <v>0.18258418358478801</v>
      </c>
      <c r="C1165" s="23"/>
      <c r="D1165" s="69" t="s">
        <v>243</v>
      </c>
      <c r="E1165" s="23"/>
      <c r="F1165" s="23">
        <v>1165</v>
      </c>
      <c r="G1165" s="23">
        <v>14</v>
      </c>
    </row>
    <row r="1166" spans="1:7" x14ac:dyDescent="0.25">
      <c r="A1166" s="23">
        <v>1166</v>
      </c>
      <c r="B1166" s="196">
        <v>0.18258412294947601</v>
      </c>
      <c r="C1166" s="23"/>
      <c r="D1166" s="69" t="s">
        <v>243</v>
      </c>
      <c r="E1166" s="23"/>
      <c r="F1166" s="23">
        <v>1166</v>
      </c>
      <c r="G1166" s="23">
        <v>5</v>
      </c>
    </row>
    <row r="1167" spans="1:7" x14ac:dyDescent="0.25">
      <c r="A1167" s="23">
        <v>1167</v>
      </c>
      <c r="B1167" s="196">
        <v>0.18997695673394899</v>
      </c>
      <c r="C1167" s="23"/>
      <c r="D1167" s="69" t="s">
        <v>243</v>
      </c>
      <c r="E1167" s="23"/>
      <c r="F1167" s="23">
        <v>1167</v>
      </c>
      <c r="G1167" s="23">
        <v>9</v>
      </c>
    </row>
    <row r="1168" spans="1:7" x14ac:dyDescent="0.25">
      <c r="A1168" s="23">
        <v>1168</v>
      </c>
      <c r="B1168" s="196">
        <v>0.111405050510683</v>
      </c>
      <c r="C1168" s="23"/>
      <c r="D1168" s="69" t="s">
        <v>243</v>
      </c>
      <c r="E1168" s="23"/>
      <c r="F1168" s="23">
        <v>1168</v>
      </c>
      <c r="G1168" s="23">
        <v>28</v>
      </c>
    </row>
    <row r="1169" spans="1:7" x14ac:dyDescent="0.25">
      <c r="A1169" s="23">
        <v>1169</v>
      </c>
      <c r="B1169" s="196">
        <v>0.114639429669412</v>
      </c>
      <c r="C1169" s="23"/>
      <c r="D1169" s="69" t="s">
        <v>243</v>
      </c>
      <c r="E1169" s="23"/>
      <c r="F1169" s="23">
        <v>1169</v>
      </c>
      <c r="G1169" s="23">
        <v>12</v>
      </c>
    </row>
    <row r="1170" spans="1:7" x14ac:dyDescent="0.25">
      <c r="A1170" s="23">
        <v>1170</v>
      </c>
      <c r="B1170" s="196">
        <v>0.11463935680774</v>
      </c>
      <c r="C1170" s="23"/>
      <c r="D1170" s="69" t="s">
        <v>243</v>
      </c>
      <c r="E1170" s="23"/>
      <c r="F1170" s="23">
        <v>1170</v>
      </c>
      <c r="G1170" s="23">
        <v>16</v>
      </c>
    </row>
    <row r="1171" spans="1:7" x14ac:dyDescent="0.25">
      <c r="A1171" s="23">
        <v>1171</v>
      </c>
      <c r="B1171" s="196">
        <v>0.11463929305389001</v>
      </c>
      <c r="C1171" s="23"/>
      <c r="D1171" s="69" t="s">
        <v>243</v>
      </c>
      <c r="E1171" s="23"/>
      <c r="F1171" s="23">
        <v>1171</v>
      </c>
      <c r="G1171" s="23">
        <v>14</v>
      </c>
    </row>
    <row r="1172" spans="1:7" x14ac:dyDescent="0.25">
      <c r="A1172" s="23">
        <v>1172</v>
      </c>
      <c r="B1172" s="196">
        <v>0.114639229300147</v>
      </c>
      <c r="C1172" s="23"/>
      <c r="D1172" s="69" t="s">
        <v>243</v>
      </c>
      <c r="E1172" s="23"/>
      <c r="F1172" s="23">
        <v>1172</v>
      </c>
      <c r="G1172" s="23">
        <v>14</v>
      </c>
    </row>
    <row r="1173" spans="1:7" x14ac:dyDescent="0.25">
      <c r="A1173" s="23">
        <v>1173</v>
      </c>
      <c r="B1173" s="196">
        <v>0.114639201977147</v>
      </c>
      <c r="C1173" s="23"/>
      <c r="D1173" s="69" t="s">
        <v>243</v>
      </c>
      <c r="E1173" s="23"/>
      <c r="F1173" s="23">
        <v>1173</v>
      </c>
      <c r="G1173" s="23">
        <v>6</v>
      </c>
    </row>
    <row r="1174" spans="1:7" x14ac:dyDescent="0.25">
      <c r="A1174" s="23">
        <v>1174</v>
      </c>
      <c r="B1174" s="196">
        <v>0.13127334365305399</v>
      </c>
      <c r="C1174" s="23"/>
      <c r="D1174" s="69" t="s">
        <v>243</v>
      </c>
      <c r="E1174" s="23"/>
      <c r="F1174" s="23">
        <v>1174</v>
      </c>
      <c r="G1174" s="23">
        <v>8</v>
      </c>
    </row>
    <row r="1175" spans="1:7" x14ac:dyDescent="0.25">
      <c r="A1175" s="23">
        <v>1175</v>
      </c>
      <c r="B1175" s="196">
        <v>0.131273259036085</v>
      </c>
      <c r="C1175" s="23"/>
      <c r="D1175" s="69" t="s">
        <v>243</v>
      </c>
      <c r="E1175" s="23"/>
      <c r="F1175" s="23">
        <v>1175</v>
      </c>
      <c r="G1175" s="23">
        <v>14</v>
      </c>
    </row>
    <row r="1176" spans="1:7" x14ac:dyDescent="0.25">
      <c r="A1176" s="23">
        <v>1176</v>
      </c>
      <c r="B1176" s="196">
        <v>0.140933309893054</v>
      </c>
      <c r="C1176" s="23"/>
      <c r="D1176" s="69" t="s">
        <v>243</v>
      </c>
      <c r="E1176" s="23"/>
      <c r="F1176" s="23">
        <v>1176</v>
      </c>
      <c r="G1176" s="23">
        <v>13</v>
      </c>
    </row>
    <row r="1177" spans="1:7" x14ac:dyDescent="0.25">
      <c r="A1177" s="23">
        <v>1177</v>
      </c>
      <c r="B1177" s="196">
        <v>0.15063651480943299</v>
      </c>
      <c r="C1177" s="23"/>
      <c r="D1177" s="69" t="s">
        <v>243</v>
      </c>
      <c r="E1177" s="23"/>
      <c r="F1177" s="23">
        <v>1177</v>
      </c>
      <c r="G1177" s="23">
        <v>7</v>
      </c>
    </row>
    <row r="1178" spans="1:7" x14ac:dyDescent="0.25">
      <c r="A1178" s="23">
        <v>1178</v>
      </c>
      <c r="B1178" s="196">
        <v>1.15514705393209E-2</v>
      </c>
      <c r="C1178" s="23"/>
      <c r="D1178" s="69" t="s">
        <v>243</v>
      </c>
      <c r="E1178" s="23"/>
      <c r="F1178" s="23">
        <v>1178</v>
      </c>
      <c r="G1178" s="23">
        <v>15</v>
      </c>
    </row>
    <row r="1179" spans="1:7" x14ac:dyDescent="0.25">
      <c r="A1179" s="23">
        <v>1179</v>
      </c>
      <c r="B1179" s="196">
        <v>1.6172057829457201E-2</v>
      </c>
      <c r="C1179" s="23"/>
      <c r="D1179" s="69" t="s">
        <v>243</v>
      </c>
      <c r="E1179" s="23"/>
      <c r="F1179" s="23">
        <v>1179</v>
      </c>
      <c r="G1179" s="23">
        <v>11</v>
      </c>
    </row>
    <row r="1180" spans="1:7" x14ac:dyDescent="0.25">
      <c r="A1180" s="23">
        <v>1180</v>
      </c>
      <c r="B1180" s="196">
        <v>0.106468706565934</v>
      </c>
      <c r="C1180" s="23"/>
      <c r="D1180" s="69" t="s">
        <v>243</v>
      </c>
      <c r="E1180" s="23"/>
      <c r="F1180" s="23">
        <v>1180</v>
      </c>
      <c r="G1180" s="23">
        <v>46</v>
      </c>
    </row>
    <row r="1181" spans="1:7" x14ac:dyDescent="0.25">
      <c r="A1181" s="23">
        <v>1181</v>
      </c>
      <c r="B1181" s="196">
        <v>0.106468659714218</v>
      </c>
      <c r="C1181" s="23"/>
      <c r="D1181" s="69" t="s">
        <v>243</v>
      </c>
      <c r="E1181" s="23"/>
      <c r="F1181" s="23">
        <v>1181</v>
      </c>
      <c r="G1181" s="23">
        <v>12</v>
      </c>
    </row>
    <row r="1182" spans="1:7" x14ac:dyDescent="0.25">
      <c r="A1182" s="23">
        <v>1182</v>
      </c>
      <c r="B1182" s="196">
        <v>0.112937432369972</v>
      </c>
      <c r="C1182" s="23"/>
      <c r="D1182" s="69" t="s">
        <v>243</v>
      </c>
      <c r="E1182" s="23"/>
      <c r="F1182" s="23">
        <v>1182</v>
      </c>
      <c r="G1182" s="23">
        <v>18</v>
      </c>
    </row>
    <row r="1183" spans="1:7" x14ac:dyDescent="0.25">
      <c r="A1183" s="23">
        <v>1183</v>
      </c>
      <c r="B1183" s="196">
        <v>0.114785574077825</v>
      </c>
      <c r="C1183" s="23"/>
      <c r="D1183" s="69" t="s">
        <v>243</v>
      </c>
      <c r="E1183" s="23"/>
      <c r="F1183" s="23">
        <v>1183</v>
      </c>
      <c r="G1183" s="23">
        <v>22</v>
      </c>
    </row>
    <row r="1184" spans="1:7" x14ac:dyDescent="0.25">
      <c r="A1184" s="23">
        <v>1184</v>
      </c>
      <c r="B1184" s="196">
        <v>0.12493686098368</v>
      </c>
      <c r="C1184" s="23"/>
      <c r="D1184" s="69" t="s">
        <v>243</v>
      </c>
      <c r="E1184" s="23"/>
      <c r="F1184" s="23">
        <v>1184</v>
      </c>
      <c r="G1184" s="23">
        <v>22</v>
      </c>
    </row>
    <row r="1185" spans="1:7" x14ac:dyDescent="0.25">
      <c r="A1185" s="23">
        <v>1185</v>
      </c>
      <c r="B1185" s="196">
        <v>4.6922235440053597E-2</v>
      </c>
      <c r="C1185" s="23"/>
      <c r="D1185" s="69" t="s">
        <v>243</v>
      </c>
      <c r="E1185" s="23"/>
      <c r="F1185" s="23">
        <v>1185</v>
      </c>
      <c r="G1185" s="23">
        <v>42</v>
      </c>
    </row>
    <row r="1186" spans="1:7" x14ac:dyDescent="0.25">
      <c r="A1186" s="23">
        <v>1186</v>
      </c>
      <c r="B1186" s="196">
        <v>4.6922220939905702E-2</v>
      </c>
      <c r="C1186" s="23"/>
      <c r="D1186" s="69" t="s">
        <v>243</v>
      </c>
      <c r="E1186" s="23"/>
      <c r="F1186" s="23">
        <v>1186</v>
      </c>
      <c r="G1186" s="23">
        <v>20</v>
      </c>
    </row>
    <row r="1187" spans="1:7" x14ac:dyDescent="0.25">
      <c r="A1187" s="23">
        <v>1187</v>
      </c>
      <c r="B1187" s="196">
        <v>5.2928965067801398E-2</v>
      </c>
      <c r="C1187" s="23"/>
      <c r="D1187" s="69" t="s">
        <v>243</v>
      </c>
      <c r="E1187" s="23"/>
      <c r="F1187" s="23">
        <v>1187</v>
      </c>
      <c r="G1187" s="23">
        <v>13</v>
      </c>
    </row>
    <row r="1188" spans="1:7" x14ac:dyDescent="0.25">
      <c r="A1188" s="23">
        <v>1188</v>
      </c>
      <c r="B1188" s="196">
        <v>5.29289511659859E-2</v>
      </c>
      <c r="C1188" s="23"/>
      <c r="D1188" s="69" t="s">
        <v>243</v>
      </c>
      <c r="E1188" s="23"/>
      <c r="F1188" s="23">
        <v>1188</v>
      </c>
      <c r="G1188" s="23">
        <v>15</v>
      </c>
    </row>
    <row r="1189" spans="1:7" x14ac:dyDescent="0.25">
      <c r="A1189" s="23">
        <v>1189</v>
      </c>
      <c r="B1189" s="196">
        <v>1.6209888643076799E-2</v>
      </c>
      <c r="C1189" s="23"/>
      <c r="D1189" s="69" t="s">
        <v>243</v>
      </c>
      <c r="E1189" s="23"/>
      <c r="F1189" s="23">
        <v>1189</v>
      </c>
      <c r="G1189" s="23">
        <v>13</v>
      </c>
    </row>
    <row r="1190" spans="1:7" x14ac:dyDescent="0.25">
      <c r="A1190" s="23">
        <v>1190</v>
      </c>
      <c r="B1190" s="196">
        <v>2.2678711556473E-2</v>
      </c>
      <c r="C1190" s="23"/>
      <c r="D1190" s="69" t="s">
        <v>243</v>
      </c>
      <c r="E1190" s="23"/>
      <c r="F1190" s="23">
        <v>1190</v>
      </c>
      <c r="G1190" s="23">
        <v>4</v>
      </c>
    </row>
    <row r="1191" spans="1:7" x14ac:dyDescent="0.25">
      <c r="A1191" s="23">
        <v>1191</v>
      </c>
      <c r="B1191" s="196">
        <v>2.79461797486493E-2</v>
      </c>
      <c r="C1191" s="23"/>
      <c r="D1191" s="69" t="s">
        <v>243</v>
      </c>
      <c r="E1191" s="23"/>
      <c r="F1191" s="23">
        <v>1191</v>
      </c>
      <c r="G1191" s="23">
        <v>9</v>
      </c>
    </row>
    <row r="1192" spans="1:7" x14ac:dyDescent="0.25">
      <c r="A1192" s="23">
        <v>1192</v>
      </c>
      <c r="B1192" s="196">
        <v>2.7946175187273999E-2</v>
      </c>
      <c r="C1192" s="23"/>
      <c r="D1192" s="69" t="s">
        <v>243</v>
      </c>
      <c r="E1192" s="23"/>
      <c r="F1192" s="23">
        <v>1192</v>
      </c>
      <c r="G1192" s="23">
        <v>18</v>
      </c>
    </row>
    <row r="1193" spans="1:7" x14ac:dyDescent="0.25">
      <c r="A1193" s="23">
        <v>1193</v>
      </c>
      <c r="B1193" s="196">
        <v>3.9959697211772803E-2</v>
      </c>
      <c r="C1193" s="23"/>
      <c r="D1193" s="69" t="s">
        <v>243</v>
      </c>
      <c r="E1193" s="23"/>
      <c r="F1193" s="23">
        <v>1193</v>
      </c>
      <c r="G1193" s="23">
        <v>8</v>
      </c>
    </row>
    <row r="1194" spans="1:7" x14ac:dyDescent="0.25">
      <c r="A1194" s="23">
        <v>1194</v>
      </c>
      <c r="B1194" s="196">
        <v>4.7814678473391603E-2</v>
      </c>
      <c r="C1194" s="23"/>
      <c r="D1194" s="69" t="s">
        <v>243</v>
      </c>
      <c r="E1194" s="23"/>
      <c r="F1194" s="23">
        <v>1194</v>
      </c>
      <c r="G1194" s="23">
        <v>21</v>
      </c>
    </row>
    <row r="1195" spans="1:7" x14ac:dyDescent="0.25">
      <c r="A1195" s="23">
        <v>1195</v>
      </c>
      <c r="B1195" s="196">
        <v>5.3821437043240702E-2</v>
      </c>
      <c r="C1195" s="23"/>
      <c r="D1195" s="69" t="s">
        <v>243</v>
      </c>
      <c r="E1195" s="23"/>
      <c r="F1195" s="23">
        <v>1195</v>
      </c>
      <c r="G1195" s="23">
        <v>2</v>
      </c>
    </row>
    <row r="1196" spans="1:7" x14ac:dyDescent="0.25">
      <c r="A1196" s="23">
        <v>1196</v>
      </c>
      <c r="B1196" s="196">
        <v>6.4861531914034598E-2</v>
      </c>
      <c r="C1196" s="23"/>
      <c r="D1196" s="69" t="s">
        <v>243</v>
      </c>
      <c r="E1196" s="23"/>
      <c r="F1196" s="23">
        <v>1196</v>
      </c>
      <c r="G1196" s="23">
        <v>16</v>
      </c>
    </row>
    <row r="1197" spans="1:7" x14ac:dyDescent="0.25">
      <c r="A1197" s="23">
        <v>1197</v>
      </c>
      <c r="B1197" s="196">
        <v>7.2716512740693101E-2</v>
      </c>
      <c r="C1197" s="23"/>
      <c r="D1197" s="69" t="s">
        <v>243</v>
      </c>
      <c r="E1197" s="23"/>
      <c r="F1197" s="23">
        <v>1197</v>
      </c>
      <c r="G1197" s="23">
        <v>6</v>
      </c>
    </row>
    <row r="1198" spans="1:7" x14ac:dyDescent="0.25">
      <c r="A1198" s="23">
        <v>1198</v>
      </c>
      <c r="B1198" s="196">
        <v>5.4763374331756001E-2</v>
      </c>
      <c r="C1198" s="23"/>
      <c r="D1198" s="69" t="s">
        <v>243</v>
      </c>
      <c r="E1198" s="23"/>
      <c r="F1198" s="23">
        <v>1198</v>
      </c>
      <c r="G1198" s="23">
        <v>28</v>
      </c>
    </row>
    <row r="1199" spans="1:7" x14ac:dyDescent="0.25">
      <c r="A1199" s="23">
        <v>1199</v>
      </c>
      <c r="B1199" s="196">
        <v>5.4763357441543099E-2</v>
      </c>
      <c r="C1199" s="23"/>
      <c r="D1199" s="69" t="s">
        <v>243</v>
      </c>
      <c r="E1199" s="23"/>
      <c r="F1199" s="23">
        <v>1199</v>
      </c>
      <c r="G1199" s="23">
        <v>17</v>
      </c>
    </row>
    <row r="1200" spans="1:7" x14ac:dyDescent="0.25">
      <c r="A1200" s="23">
        <v>1200</v>
      </c>
      <c r="B1200" s="196">
        <v>6.0030807651166002E-2</v>
      </c>
      <c r="C1200" s="23"/>
      <c r="D1200" s="69" t="s">
        <v>243</v>
      </c>
      <c r="E1200" s="23"/>
      <c r="F1200" s="23">
        <v>1200</v>
      </c>
      <c r="G1200" s="23">
        <v>17</v>
      </c>
    </row>
    <row r="1201" spans="1:7" x14ac:dyDescent="0.25">
      <c r="A1201" s="23">
        <v>1201</v>
      </c>
      <c r="B1201" s="196">
        <v>8.3249542572246205E-2</v>
      </c>
      <c r="C1201" s="23"/>
      <c r="D1201" s="69" t="s">
        <v>243</v>
      </c>
      <c r="E1201" s="23"/>
      <c r="F1201" s="23">
        <v>1201</v>
      </c>
      <c r="G1201" s="23">
        <v>9</v>
      </c>
    </row>
    <row r="1202" spans="1:7" x14ac:dyDescent="0.25">
      <c r="A1202" s="23">
        <v>1202</v>
      </c>
      <c r="B1202" s="196">
        <v>8.3249497995274702E-2</v>
      </c>
      <c r="C1202" s="23"/>
      <c r="D1202" s="69" t="s">
        <v>243</v>
      </c>
      <c r="E1202" s="23"/>
      <c r="F1202" s="23">
        <v>1202</v>
      </c>
      <c r="G1202" s="23">
        <v>19</v>
      </c>
    </row>
    <row r="1203" spans="1:7" x14ac:dyDescent="0.25">
      <c r="A1203" s="23">
        <v>1203</v>
      </c>
      <c r="B1203" s="196">
        <v>9.3599597981997198E-2</v>
      </c>
      <c r="C1203" s="23"/>
      <c r="D1203" s="69" t="s">
        <v>243</v>
      </c>
      <c r="E1203" s="23"/>
      <c r="F1203" s="23">
        <v>1203</v>
      </c>
      <c r="G1203" s="23">
        <v>2</v>
      </c>
    </row>
    <row r="1204" spans="1:7" x14ac:dyDescent="0.25">
      <c r="A1204" s="23">
        <v>1204</v>
      </c>
      <c r="B1204" s="196">
        <v>9.3599544182923794E-2</v>
      </c>
      <c r="C1204" s="23"/>
      <c r="D1204" s="69" t="s">
        <v>243</v>
      </c>
      <c r="E1204" s="23"/>
      <c r="F1204" s="23">
        <v>1204</v>
      </c>
      <c r="G1204" s="23">
        <v>18</v>
      </c>
    </row>
    <row r="1205" spans="1:7" x14ac:dyDescent="0.25">
      <c r="A1205" s="23">
        <v>1205</v>
      </c>
      <c r="B1205" s="196">
        <v>8.4877652461771896E-2</v>
      </c>
      <c r="C1205" s="23"/>
      <c r="D1205" s="69" t="s">
        <v>243</v>
      </c>
      <c r="E1205" s="23"/>
      <c r="F1205" s="23">
        <v>1205</v>
      </c>
      <c r="G1205" s="23">
        <v>13</v>
      </c>
    </row>
    <row r="1206" spans="1:7" x14ac:dyDescent="0.25">
      <c r="A1206" s="23">
        <v>1206</v>
      </c>
      <c r="B1206" s="196">
        <v>8.48776158347678E-2</v>
      </c>
      <c r="C1206" s="23"/>
      <c r="D1206" s="69" t="s">
        <v>243</v>
      </c>
      <c r="E1206" s="23"/>
      <c r="F1206" s="23">
        <v>1206</v>
      </c>
      <c r="G1206" s="23">
        <v>15</v>
      </c>
    </row>
    <row r="1207" spans="1:7" x14ac:dyDescent="0.25">
      <c r="A1207" s="23">
        <v>1207</v>
      </c>
      <c r="B1207" s="196">
        <v>8.4877571882425396E-2</v>
      </c>
      <c r="C1207" s="23"/>
      <c r="D1207" s="69" t="s">
        <v>243</v>
      </c>
      <c r="E1207" s="23"/>
      <c r="F1207" s="23">
        <v>1207</v>
      </c>
      <c r="G1207" s="23">
        <v>18</v>
      </c>
    </row>
    <row r="1208" spans="1:7" x14ac:dyDescent="0.25">
      <c r="A1208" s="23">
        <v>1208</v>
      </c>
      <c r="B1208" s="196">
        <v>8.4877525488360195E-2</v>
      </c>
      <c r="C1208" s="23"/>
      <c r="D1208" s="69" t="s">
        <v>243</v>
      </c>
      <c r="E1208" s="23"/>
      <c r="F1208" s="23">
        <v>1208</v>
      </c>
      <c r="G1208" s="23">
        <v>19</v>
      </c>
    </row>
    <row r="1209" spans="1:7" x14ac:dyDescent="0.25">
      <c r="A1209" s="23">
        <v>1209</v>
      </c>
      <c r="B1209" s="196">
        <v>8.4877523046569398E-2</v>
      </c>
      <c r="C1209" s="23"/>
      <c r="D1209" s="69" t="s">
        <v>243</v>
      </c>
      <c r="E1209" s="23"/>
      <c r="F1209" s="23">
        <v>1209</v>
      </c>
      <c r="G1209" s="23">
        <v>1</v>
      </c>
    </row>
    <row r="1210" spans="1:7" x14ac:dyDescent="0.25">
      <c r="A1210" s="23">
        <v>1210</v>
      </c>
      <c r="B1210" s="196">
        <v>8.48774815361579E-2</v>
      </c>
      <c r="C1210" s="23"/>
      <c r="D1210" s="69" t="s">
        <v>243</v>
      </c>
      <c r="E1210" s="23"/>
      <c r="F1210" s="23">
        <v>1210</v>
      </c>
      <c r="G1210" s="23">
        <v>17</v>
      </c>
    </row>
    <row r="1211" spans="1:7" x14ac:dyDescent="0.25">
      <c r="A1211" s="23">
        <v>1211</v>
      </c>
      <c r="B1211" s="196">
        <v>8.4877474210797499E-2</v>
      </c>
      <c r="C1211" s="23"/>
      <c r="D1211" s="69" t="s">
        <v>243</v>
      </c>
      <c r="E1211" s="23"/>
      <c r="F1211" s="23">
        <v>1211</v>
      </c>
      <c r="G1211" s="23">
        <v>3</v>
      </c>
    </row>
    <row r="1212" spans="1:7" x14ac:dyDescent="0.25">
      <c r="A1212" s="23">
        <v>1212</v>
      </c>
      <c r="B1212" s="196">
        <v>0.15959729352565299</v>
      </c>
      <c r="C1212" s="23"/>
      <c r="D1212" s="69" t="s">
        <v>243</v>
      </c>
      <c r="E1212" s="23"/>
      <c r="F1212" s="23">
        <v>1212</v>
      </c>
      <c r="G1212" s="23">
        <v>17</v>
      </c>
    </row>
    <row r="1213" spans="1:7" x14ac:dyDescent="0.25">
      <c r="A1213" s="23">
        <v>1213</v>
      </c>
      <c r="B1213" s="196">
        <v>0.159597247941279</v>
      </c>
      <c r="C1213" s="23"/>
      <c r="D1213" s="69" t="s">
        <v>243</v>
      </c>
      <c r="E1213" s="23"/>
      <c r="F1213" s="23">
        <v>1213</v>
      </c>
      <c r="G1213" s="23">
        <v>5</v>
      </c>
    </row>
    <row r="1214" spans="1:7" x14ac:dyDescent="0.25">
      <c r="A1214" s="23">
        <v>1214</v>
      </c>
      <c r="B1214" s="196">
        <v>0.16329359438697499</v>
      </c>
      <c r="C1214" s="23"/>
      <c r="D1214" s="69" t="s">
        <v>243</v>
      </c>
      <c r="E1214" s="23"/>
      <c r="F1214" s="23">
        <v>1214</v>
      </c>
      <c r="G1214" s="23">
        <v>10</v>
      </c>
    </row>
    <row r="1215" spans="1:7" x14ac:dyDescent="0.25">
      <c r="A1215" s="23">
        <v>1215</v>
      </c>
      <c r="B1215" s="196">
        <v>0.17068641126713599</v>
      </c>
      <c r="C1215" s="23"/>
      <c r="D1215" s="69" t="s">
        <v>243</v>
      </c>
      <c r="E1215" s="23"/>
      <c r="F1215" s="23">
        <v>1215</v>
      </c>
      <c r="G1215" s="23">
        <v>6</v>
      </c>
    </row>
    <row r="1216" spans="1:7" x14ac:dyDescent="0.25">
      <c r="A1216" s="23">
        <v>1216</v>
      </c>
      <c r="B1216" s="196">
        <v>0.18810024309064699</v>
      </c>
      <c r="C1216" s="23"/>
      <c r="D1216" s="69" t="s">
        <v>243</v>
      </c>
      <c r="E1216" s="23"/>
      <c r="F1216" s="23">
        <v>1216</v>
      </c>
      <c r="G1216" s="23">
        <v>7</v>
      </c>
    </row>
    <row r="1217" spans="1:7" x14ac:dyDescent="0.25">
      <c r="A1217" s="23">
        <v>1217</v>
      </c>
      <c r="B1217" s="196">
        <v>0.188100088046571</v>
      </c>
      <c r="C1217" s="23"/>
      <c r="D1217" s="69" t="s">
        <v>243</v>
      </c>
      <c r="E1217" s="23"/>
      <c r="F1217" s="23">
        <v>1217</v>
      </c>
      <c r="G1217" s="23">
        <v>12</v>
      </c>
    </row>
    <row r="1218" spans="1:7" x14ac:dyDescent="0.25">
      <c r="A1218" s="23">
        <v>1218</v>
      </c>
      <c r="B1218" s="196">
        <v>0.104089588802792</v>
      </c>
      <c r="C1218" s="23"/>
      <c r="D1218" s="69" t="s">
        <v>243</v>
      </c>
      <c r="E1218" s="23"/>
      <c r="F1218" s="23">
        <v>1218</v>
      </c>
      <c r="G1218" s="23">
        <v>17</v>
      </c>
    </row>
    <row r="1219" spans="1:7" x14ac:dyDescent="0.25">
      <c r="A1219" s="23">
        <v>1219</v>
      </c>
      <c r="B1219" s="196">
        <v>0.104089521749348</v>
      </c>
      <c r="C1219" s="23"/>
      <c r="D1219" s="69" t="s">
        <v>243</v>
      </c>
      <c r="E1219" s="23"/>
      <c r="F1219" s="23">
        <v>1219</v>
      </c>
      <c r="G1219" s="23">
        <v>18</v>
      </c>
    </row>
    <row r="1220" spans="1:7" x14ac:dyDescent="0.25">
      <c r="A1220" s="23">
        <v>1220</v>
      </c>
      <c r="B1220" s="196">
        <v>0.11333061104176</v>
      </c>
      <c r="C1220" s="23"/>
      <c r="D1220" s="69" t="s">
        <v>243</v>
      </c>
      <c r="E1220" s="23"/>
      <c r="F1220" s="23">
        <v>1220</v>
      </c>
      <c r="G1220" s="23">
        <v>12</v>
      </c>
    </row>
    <row r="1221" spans="1:7" x14ac:dyDescent="0.25">
      <c r="A1221" s="23">
        <v>1221</v>
      </c>
      <c r="B1221" s="196">
        <v>0.12026136412078101</v>
      </c>
      <c r="C1221" s="23"/>
      <c r="D1221" s="69" t="s">
        <v>243</v>
      </c>
      <c r="E1221" s="23"/>
      <c r="F1221" s="23">
        <v>1221</v>
      </c>
      <c r="G1221" s="23">
        <v>20</v>
      </c>
    </row>
    <row r="1222" spans="1:7" x14ac:dyDescent="0.25">
      <c r="A1222" s="23">
        <v>1222</v>
      </c>
      <c r="B1222" s="196">
        <v>0.12636035962758899</v>
      </c>
      <c r="C1222" s="23"/>
      <c r="D1222" s="69" t="s">
        <v>243</v>
      </c>
      <c r="E1222" s="23"/>
      <c r="F1222" s="23">
        <v>1222</v>
      </c>
      <c r="G1222" s="23">
        <v>27</v>
      </c>
    </row>
    <row r="1223" spans="1:7" x14ac:dyDescent="0.25">
      <c r="A1223" s="23">
        <v>1223</v>
      </c>
      <c r="B1223" s="196">
        <v>0.13190499472276199</v>
      </c>
      <c r="C1223" s="23"/>
      <c r="D1223" s="69" t="s">
        <v>243</v>
      </c>
      <c r="E1223" s="23"/>
      <c r="F1223" s="23">
        <v>1223</v>
      </c>
      <c r="G1223" s="23">
        <v>6</v>
      </c>
    </row>
    <row r="1224" spans="1:7" x14ac:dyDescent="0.25">
      <c r="A1224" s="23">
        <v>1224</v>
      </c>
      <c r="B1224" s="196">
        <v>6.2855125056235001E-2</v>
      </c>
      <c r="C1224" s="23"/>
      <c r="D1224" s="69" t="s">
        <v>243</v>
      </c>
      <c r="E1224" s="23"/>
      <c r="F1224" s="23">
        <v>1224</v>
      </c>
      <c r="G1224" s="23">
        <v>14</v>
      </c>
    </row>
    <row r="1225" spans="1:7" x14ac:dyDescent="0.25">
      <c r="A1225" s="23">
        <v>1225</v>
      </c>
      <c r="B1225" s="196">
        <v>7.4406544885551901E-2</v>
      </c>
      <c r="C1225" s="23"/>
      <c r="D1225" s="69" t="s">
        <v>243</v>
      </c>
      <c r="E1225" s="23"/>
      <c r="F1225" s="23">
        <v>1225</v>
      </c>
      <c r="G1225" s="23">
        <v>14</v>
      </c>
    </row>
    <row r="1226" spans="1:7" x14ac:dyDescent="0.25">
      <c r="A1226" s="23">
        <v>1226</v>
      </c>
      <c r="B1226" s="196">
        <v>9.6174062932523799E-2</v>
      </c>
      <c r="C1226" s="23"/>
      <c r="D1226" s="69" t="s">
        <v>243</v>
      </c>
      <c r="E1226" s="23"/>
      <c r="F1226" s="23">
        <v>1226</v>
      </c>
      <c r="G1226" s="23">
        <v>6</v>
      </c>
    </row>
    <row r="1227" spans="1:7" x14ac:dyDescent="0.25">
      <c r="A1227" s="23">
        <v>1227</v>
      </c>
      <c r="B1227" s="196">
        <v>0.10125664357542601</v>
      </c>
      <c r="C1227" s="23"/>
      <c r="D1227" s="69" t="s">
        <v>243</v>
      </c>
      <c r="E1227" s="23"/>
      <c r="F1227" s="23">
        <v>1227</v>
      </c>
      <c r="G1227" s="23">
        <v>15</v>
      </c>
    </row>
    <row r="1228" spans="1:7" x14ac:dyDescent="0.25">
      <c r="A1228" s="23">
        <v>1228</v>
      </c>
      <c r="B1228" s="196">
        <v>0.101256629504232</v>
      </c>
      <c r="C1228" s="23"/>
      <c r="D1228" s="69" t="s">
        <v>243</v>
      </c>
      <c r="E1228" s="23"/>
      <c r="F1228" s="23">
        <v>1228</v>
      </c>
      <c r="G1228" s="23">
        <v>4</v>
      </c>
    </row>
    <row r="1229" spans="1:7" x14ac:dyDescent="0.25">
      <c r="A1229" s="23">
        <v>1229</v>
      </c>
      <c r="B1229" s="196">
        <v>2.27286273485269E-2</v>
      </c>
      <c r="C1229" s="23"/>
      <c r="D1229" s="69" t="s">
        <v>243</v>
      </c>
      <c r="E1229" s="23"/>
      <c r="F1229" s="23">
        <v>1229</v>
      </c>
      <c r="G1229" s="23">
        <v>16</v>
      </c>
    </row>
    <row r="1230" spans="1:7" x14ac:dyDescent="0.25">
      <c r="A1230" s="23">
        <v>1230</v>
      </c>
      <c r="B1230" s="196">
        <v>4.0142651848893901E-2</v>
      </c>
      <c r="C1230" s="23"/>
      <c r="D1230" s="69" t="s">
        <v>243</v>
      </c>
      <c r="E1230" s="23"/>
      <c r="F1230" s="23">
        <v>1230</v>
      </c>
      <c r="G1230" s="23">
        <v>18</v>
      </c>
    </row>
    <row r="1231" spans="1:7" x14ac:dyDescent="0.25">
      <c r="A1231" s="23">
        <v>1231</v>
      </c>
      <c r="B1231" s="196">
        <v>4.2914987656642603E-2</v>
      </c>
      <c r="C1231" s="23"/>
      <c r="D1231" s="69" t="s">
        <v>243</v>
      </c>
      <c r="E1231" s="23"/>
      <c r="F1231" s="23">
        <v>1231</v>
      </c>
      <c r="G1231" s="23">
        <v>17</v>
      </c>
    </row>
    <row r="1232" spans="1:7" x14ac:dyDescent="0.25">
      <c r="A1232" s="23">
        <v>1232</v>
      </c>
      <c r="B1232" s="196">
        <v>8.0580347687473894E-2</v>
      </c>
      <c r="C1232" s="23"/>
      <c r="D1232" s="69" t="s">
        <v>243</v>
      </c>
      <c r="E1232" s="23"/>
      <c r="F1232" s="23">
        <v>1232</v>
      </c>
      <c r="G1232" s="23">
        <v>15</v>
      </c>
    </row>
    <row r="1233" spans="1:7" x14ac:dyDescent="0.25">
      <c r="A1233" s="23">
        <v>1233</v>
      </c>
      <c r="B1233" s="196">
        <v>2.4918709124258E-2</v>
      </c>
      <c r="C1233" s="23"/>
      <c r="D1233" s="69" t="s">
        <v>243</v>
      </c>
      <c r="E1233" s="23"/>
      <c r="F1233" s="23">
        <v>1233</v>
      </c>
      <c r="G1233" s="23">
        <v>14</v>
      </c>
    </row>
    <row r="1234" spans="1:7" x14ac:dyDescent="0.25">
      <c r="A1234" s="23">
        <v>1234</v>
      </c>
      <c r="B1234" s="196">
        <v>3.4159841222116002E-2</v>
      </c>
      <c r="C1234" s="23"/>
      <c r="D1234" s="69" t="s">
        <v>243</v>
      </c>
      <c r="E1234" s="23"/>
      <c r="F1234" s="23">
        <v>1234</v>
      </c>
      <c r="G1234" s="23">
        <v>4</v>
      </c>
    </row>
    <row r="1235" spans="1:7" x14ac:dyDescent="0.25">
      <c r="A1235" s="23">
        <v>1235</v>
      </c>
      <c r="B1235" s="196">
        <v>3.4159833232317097E-2</v>
      </c>
      <c r="C1235" s="23"/>
      <c r="D1235" s="69" t="s">
        <v>243</v>
      </c>
      <c r="E1235" s="23"/>
      <c r="F1235" s="23">
        <v>1235</v>
      </c>
      <c r="G1235" s="23">
        <v>21</v>
      </c>
    </row>
    <row r="1236" spans="1:7" x14ac:dyDescent="0.25">
      <c r="A1236" s="23">
        <v>1236</v>
      </c>
      <c r="B1236" s="196">
        <v>4.4509890887076797E-2</v>
      </c>
      <c r="C1236" s="23"/>
      <c r="D1236" s="69" t="s">
        <v>243</v>
      </c>
      <c r="E1236" s="23"/>
      <c r="F1236" s="23">
        <v>1236</v>
      </c>
      <c r="G1236" s="23">
        <v>14</v>
      </c>
    </row>
    <row r="1237" spans="1:7" x14ac:dyDescent="0.25">
      <c r="A1237" s="23">
        <v>1237</v>
      </c>
      <c r="B1237" s="196">
        <v>-4.05902379191663E-2</v>
      </c>
      <c r="C1237" s="23"/>
      <c r="D1237" s="69" t="s">
        <v>243</v>
      </c>
      <c r="E1237" s="23"/>
      <c r="F1237" s="23">
        <v>1237</v>
      </c>
      <c r="G1237" s="23">
        <v>25</v>
      </c>
    </row>
    <row r="1238" spans="1:7" x14ac:dyDescent="0.25">
      <c r="A1238" s="23">
        <v>1238</v>
      </c>
      <c r="B1238" s="196">
        <v>-3.1811207083367397E-2</v>
      </c>
      <c r="C1238" s="23"/>
      <c r="D1238" s="69" t="s">
        <v>243</v>
      </c>
      <c r="E1238" s="23"/>
      <c r="F1238" s="23">
        <v>1238</v>
      </c>
      <c r="G1238" s="23">
        <v>11</v>
      </c>
    </row>
    <row r="1239" spans="1:7" x14ac:dyDescent="0.25">
      <c r="A1239" s="23">
        <v>1239</v>
      </c>
      <c r="B1239" s="196">
        <v>-2.30321724805954E-2</v>
      </c>
      <c r="C1239" s="23"/>
      <c r="D1239" s="69" t="s">
        <v>243</v>
      </c>
      <c r="E1239" s="23"/>
      <c r="F1239" s="23">
        <v>1239</v>
      </c>
      <c r="G1239" s="23">
        <v>5</v>
      </c>
    </row>
    <row r="1240" spans="1:7" x14ac:dyDescent="0.25">
      <c r="A1240" s="23">
        <v>1240</v>
      </c>
      <c r="B1240" s="196">
        <v>-2.3032175740679998E-2</v>
      </c>
      <c r="C1240" s="23"/>
      <c r="D1240" s="69" t="s">
        <v>243</v>
      </c>
      <c r="E1240" s="23"/>
      <c r="F1240" s="23">
        <v>1240</v>
      </c>
      <c r="G1240" s="23">
        <v>19</v>
      </c>
    </row>
    <row r="1241" spans="1:7" x14ac:dyDescent="0.25">
      <c r="A1241" s="23">
        <v>1241</v>
      </c>
      <c r="B1241" s="196">
        <v>-1.7764753624524801E-2</v>
      </c>
      <c r="C1241" s="23"/>
      <c r="D1241" s="69" t="s">
        <v>243</v>
      </c>
      <c r="E1241" s="23"/>
      <c r="F1241" s="23">
        <v>1241</v>
      </c>
      <c r="G1241" s="23">
        <v>1</v>
      </c>
    </row>
    <row r="1242" spans="1:7" x14ac:dyDescent="0.25">
      <c r="A1242" s="23">
        <v>1242</v>
      </c>
      <c r="B1242" s="196">
        <v>-1.77647545395987E-2</v>
      </c>
      <c r="C1242" s="23"/>
      <c r="D1242" s="69" t="s">
        <v>243</v>
      </c>
      <c r="E1242" s="23"/>
      <c r="F1242" s="23">
        <v>1242</v>
      </c>
      <c r="G1242" s="23">
        <v>9</v>
      </c>
    </row>
    <row r="1243" spans="1:7" x14ac:dyDescent="0.25">
      <c r="A1243" s="23">
        <v>1243</v>
      </c>
      <c r="B1243" s="196">
        <v>0.134550176637004</v>
      </c>
      <c r="C1243" s="23"/>
      <c r="D1243" s="69" t="s">
        <v>243</v>
      </c>
      <c r="E1243" s="23"/>
      <c r="F1243" s="23">
        <v>1243</v>
      </c>
      <c r="G1243" s="23">
        <v>19</v>
      </c>
    </row>
    <row r="1244" spans="1:7" x14ac:dyDescent="0.25">
      <c r="A1244" s="23">
        <v>1244</v>
      </c>
      <c r="B1244" s="196">
        <v>0.13455007480453399</v>
      </c>
      <c r="C1244" s="23"/>
      <c r="D1244" s="69" t="s">
        <v>243</v>
      </c>
      <c r="E1244" s="23"/>
      <c r="F1244" s="23">
        <v>1244</v>
      </c>
      <c r="G1244" s="23">
        <v>16</v>
      </c>
    </row>
    <row r="1245" spans="1:7" x14ac:dyDescent="0.25">
      <c r="A1245" s="23">
        <v>1245</v>
      </c>
      <c r="B1245" s="196">
        <v>0.13455005571097101</v>
      </c>
      <c r="C1245" s="23"/>
      <c r="D1245" s="69" t="s">
        <v>243</v>
      </c>
      <c r="E1245" s="23"/>
      <c r="F1245" s="23">
        <v>1245</v>
      </c>
      <c r="G1245" s="23">
        <v>3</v>
      </c>
    </row>
    <row r="1246" spans="1:7" x14ac:dyDescent="0.25">
      <c r="A1246" s="23">
        <v>1246</v>
      </c>
      <c r="B1246" s="196">
        <v>0.14887351104357499</v>
      </c>
      <c r="C1246" s="23"/>
      <c r="D1246" s="69" t="s">
        <v>243</v>
      </c>
      <c r="E1246" s="23"/>
      <c r="F1246" s="23">
        <v>1246</v>
      </c>
      <c r="G1246" s="23">
        <v>13</v>
      </c>
    </row>
    <row r="1247" spans="1:7" x14ac:dyDescent="0.25">
      <c r="A1247" s="23">
        <v>1247</v>
      </c>
      <c r="B1247" s="196">
        <v>0.14887345593694501</v>
      </c>
      <c r="C1247" s="23"/>
      <c r="D1247" s="69" t="s">
        <v>243</v>
      </c>
      <c r="E1247" s="23"/>
      <c r="F1247" s="23">
        <v>1247</v>
      </c>
      <c r="G1247" s="23">
        <v>7</v>
      </c>
    </row>
    <row r="1248" spans="1:7" x14ac:dyDescent="0.25">
      <c r="A1248" s="23">
        <v>1248</v>
      </c>
      <c r="B1248" s="196">
        <v>0.15857641093222999</v>
      </c>
      <c r="C1248" s="23"/>
      <c r="D1248" s="69" t="s">
        <v>243</v>
      </c>
      <c r="E1248" s="23"/>
      <c r="F1248" s="23">
        <v>1248</v>
      </c>
      <c r="G1248" s="23">
        <v>10</v>
      </c>
    </row>
    <row r="1249" spans="1:7" x14ac:dyDescent="0.25">
      <c r="A1249" s="23">
        <v>1249</v>
      </c>
      <c r="B1249" s="196">
        <v>0.16458302520219401</v>
      </c>
      <c r="C1249" s="23"/>
      <c r="D1249" s="69" t="s">
        <v>243</v>
      </c>
      <c r="E1249" s="23"/>
      <c r="F1249" s="23">
        <v>1249</v>
      </c>
      <c r="G1249" s="23">
        <v>3</v>
      </c>
    </row>
    <row r="1250" spans="1:7" x14ac:dyDescent="0.25">
      <c r="A1250" s="23">
        <v>1250</v>
      </c>
      <c r="B1250" s="196">
        <v>0.17105154809042</v>
      </c>
      <c r="C1250" s="23"/>
      <c r="D1250" s="69" t="s">
        <v>243</v>
      </c>
      <c r="E1250" s="23"/>
      <c r="F1250" s="23">
        <v>1250</v>
      </c>
      <c r="G1250" s="23">
        <v>16</v>
      </c>
    </row>
    <row r="1251" spans="1:7" x14ac:dyDescent="0.25">
      <c r="A1251" s="23">
        <v>1251</v>
      </c>
      <c r="B1251" s="196">
        <v>0.17105136861301301</v>
      </c>
      <c r="C1251" s="23"/>
      <c r="D1251" s="69" t="s">
        <v>243</v>
      </c>
      <c r="E1251" s="23"/>
      <c r="F1251" s="23">
        <v>1251</v>
      </c>
      <c r="G1251" s="23">
        <v>17</v>
      </c>
    </row>
    <row r="1252" spans="1:7" x14ac:dyDescent="0.25">
      <c r="A1252" s="23">
        <v>1252</v>
      </c>
      <c r="B1252" s="196">
        <v>-0.15472166051443201</v>
      </c>
      <c r="C1252" s="23"/>
      <c r="D1252" s="69" t="s">
        <v>243</v>
      </c>
      <c r="E1252" s="23"/>
      <c r="F1252" s="23">
        <v>1252</v>
      </c>
      <c r="G1252" s="23">
        <v>13</v>
      </c>
    </row>
    <row r="1253" spans="1:7" x14ac:dyDescent="0.25">
      <c r="A1253" s="23">
        <v>1253</v>
      </c>
      <c r="B1253" s="196">
        <v>-0.15472187397567999</v>
      </c>
      <c r="C1253" s="23"/>
      <c r="D1253" s="69" t="s">
        <v>243</v>
      </c>
      <c r="E1253" s="23"/>
      <c r="F1253" s="23">
        <v>1253</v>
      </c>
      <c r="G1253" s="23">
        <v>25</v>
      </c>
    </row>
    <row r="1254" spans="1:7" x14ac:dyDescent="0.25">
      <c r="A1254" s="23">
        <v>1254</v>
      </c>
      <c r="B1254" s="196">
        <v>-0.15000907344509501</v>
      </c>
      <c r="C1254" s="23"/>
      <c r="D1254" s="69" t="s">
        <v>243</v>
      </c>
      <c r="E1254" s="23"/>
      <c r="F1254" s="23">
        <v>1254</v>
      </c>
      <c r="G1254" s="23">
        <v>21</v>
      </c>
    </row>
    <row r="1255" spans="1:7" x14ac:dyDescent="0.25">
      <c r="A1255" s="23">
        <v>1255</v>
      </c>
      <c r="B1255" s="196">
        <v>-0.14585064255205801</v>
      </c>
      <c r="C1255" s="23"/>
      <c r="D1255" s="69" t="s">
        <v>243</v>
      </c>
      <c r="E1255" s="23"/>
      <c r="F1255" s="23">
        <v>1255</v>
      </c>
      <c r="G1255" s="23">
        <v>10</v>
      </c>
    </row>
    <row r="1256" spans="1:7" x14ac:dyDescent="0.25">
      <c r="A1256" s="23">
        <v>1256</v>
      </c>
      <c r="B1256" s="196">
        <v>-0.107379892365292</v>
      </c>
      <c r="C1256" s="23"/>
      <c r="D1256" s="69" t="s">
        <v>243</v>
      </c>
      <c r="E1256" s="23"/>
      <c r="F1256" s="23">
        <v>1256</v>
      </c>
      <c r="G1256" s="23">
        <v>15</v>
      </c>
    </row>
    <row r="1257" spans="1:7" x14ac:dyDescent="0.25">
      <c r="A1257" s="23">
        <v>1257</v>
      </c>
      <c r="B1257" s="196">
        <v>-8.7063740530559805E-2</v>
      </c>
      <c r="C1257" s="23"/>
      <c r="D1257" s="69" t="s">
        <v>243</v>
      </c>
      <c r="E1257" s="23"/>
      <c r="F1257" s="23">
        <v>1257</v>
      </c>
      <c r="G1257" s="23">
        <v>11</v>
      </c>
    </row>
    <row r="1258" spans="1:7" x14ac:dyDescent="0.25">
      <c r="A1258" s="23">
        <v>1258</v>
      </c>
      <c r="B1258" s="196">
        <v>-8.1981192354968202E-2</v>
      </c>
      <c r="C1258" s="23"/>
      <c r="D1258" s="69" t="s">
        <v>243</v>
      </c>
      <c r="E1258" s="23"/>
      <c r="F1258" s="23">
        <v>1258</v>
      </c>
      <c r="G1258" s="23">
        <v>18</v>
      </c>
    </row>
    <row r="1259" spans="1:7" x14ac:dyDescent="0.25">
      <c r="A1259" s="23">
        <v>1259</v>
      </c>
      <c r="B1259" s="196">
        <v>-5.9901185723981003E-2</v>
      </c>
      <c r="C1259" s="23"/>
      <c r="D1259" s="69" t="s">
        <v>243</v>
      </c>
      <c r="E1259" s="23"/>
      <c r="F1259" s="23">
        <v>1259</v>
      </c>
      <c r="G1259" s="23">
        <v>3</v>
      </c>
    </row>
    <row r="1260" spans="1:7" x14ac:dyDescent="0.25">
      <c r="A1260" s="23">
        <v>1260</v>
      </c>
      <c r="B1260" s="196">
        <v>-5.9901211986635401E-2</v>
      </c>
      <c r="C1260" s="23"/>
      <c r="D1260" s="69" t="s">
        <v>243</v>
      </c>
      <c r="E1260" s="23"/>
      <c r="F1260" s="23">
        <v>1260</v>
      </c>
      <c r="G1260" s="23">
        <v>22</v>
      </c>
    </row>
    <row r="1261" spans="1:7" x14ac:dyDescent="0.25">
      <c r="A1261" s="23">
        <v>1261</v>
      </c>
      <c r="B1261" s="196">
        <v>-5.99012358618057E-2</v>
      </c>
      <c r="C1261" s="23"/>
      <c r="D1261" s="69" t="s">
        <v>243</v>
      </c>
      <c r="E1261" s="23"/>
      <c r="F1261" s="23">
        <v>1261</v>
      </c>
      <c r="G1261" s="23">
        <v>20</v>
      </c>
    </row>
    <row r="1262" spans="1:7" x14ac:dyDescent="0.25">
      <c r="A1262" s="23">
        <v>1262</v>
      </c>
      <c r="B1262" s="196">
        <v>-0.22914316422337599</v>
      </c>
      <c r="C1262" s="23"/>
      <c r="D1262" s="69" t="s">
        <v>243</v>
      </c>
      <c r="E1262" s="23"/>
      <c r="F1262" s="23">
        <v>1262</v>
      </c>
      <c r="G1262" s="23">
        <v>21</v>
      </c>
    </row>
    <row r="1263" spans="1:7" x14ac:dyDescent="0.25">
      <c r="A1263" s="23">
        <v>1263</v>
      </c>
      <c r="B1263" s="196">
        <v>-0.220826444318791</v>
      </c>
      <c r="C1263" s="23"/>
      <c r="D1263" s="69" t="s">
        <v>243</v>
      </c>
      <c r="E1263" s="23"/>
      <c r="F1263" s="23">
        <v>1263</v>
      </c>
      <c r="G1263" s="23">
        <v>12</v>
      </c>
    </row>
    <row r="1264" spans="1:7" x14ac:dyDescent="0.25">
      <c r="A1264" s="23">
        <v>1264</v>
      </c>
      <c r="B1264" s="196">
        <v>-0.190352479339712</v>
      </c>
      <c r="C1264" s="23"/>
      <c r="D1264" s="69" t="s">
        <v>243</v>
      </c>
      <c r="E1264" s="23"/>
      <c r="F1264" s="23">
        <v>1264</v>
      </c>
      <c r="G1264" s="23">
        <v>19</v>
      </c>
    </row>
    <row r="1265" spans="1:7" x14ac:dyDescent="0.25">
      <c r="A1265" s="23">
        <v>1265</v>
      </c>
      <c r="B1265" s="196">
        <v>-0.190352903414234</v>
      </c>
      <c r="C1265" s="23"/>
      <c r="D1265" s="69" t="s">
        <v>243</v>
      </c>
      <c r="E1265" s="23"/>
      <c r="F1265" s="23">
        <v>1265</v>
      </c>
      <c r="G1265" s="23">
        <v>32</v>
      </c>
    </row>
    <row r="1266" spans="1:7" x14ac:dyDescent="0.25">
      <c r="A1266" s="23">
        <v>1266</v>
      </c>
      <c r="B1266" s="196">
        <v>-0.19184036530631199</v>
      </c>
      <c r="C1266" s="23"/>
      <c r="D1266" s="69" t="s">
        <v>243</v>
      </c>
      <c r="E1266" s="23"/>
      <c r="F1266" s="23">
        <v>1266</v>
      </c>
      <c r="G1266" s="23">
        <v>14</v>
      </c>
    </row>
    <row r="1267" spans="1:7" x14ac:dyDescent="0.25">
      <c r="A1267" s="23">
        <v>1267</v>
      </c>
      <c r="B1267" s="196">
        <v>-0.19184059437451001</v>
      </c>
      <c r="C1267" s="23"/>
      <c r="D1267" s="69" t="s">
        <v>243</v>
      </c>
      <c r="E1267" s="23"/>
      <c r="F1267" s="23">
        <v>1267</v>
      </c>
      <c r="G1267" s="23">
        <v>17</v>
      </c>
    </row>
    <row r="1268" spans="1:7" x14ac:dyDescent="0.25">
      <c r="A1268" s="23">
        <v>1268</v>
      </c>
      <c r="B1268" s="196">
        <v>-0.183061765982691</v>
      </c>
      <c r="C1268" s="23"/>
      <c r="D1268" s="69" t="s">
        <v>243</v>
      </c>
      <c r="E1268" s="23"/>
      <c r="F1268" s="23">
        <v>1268</v>
      </c>
      <c r="G1268" s="23">
        <v>15</v>
      </c>
    </row>
    <row r="1269" spans="1:7" x14ac:dyDescent="0.25">
      <c r="A1269" s="23">
        <v>1269</v>
      </c>
      <c r="B1269" s="196">
        <v>-0.17982744886690799</v>
      </c>
      <c r="C1269" s="23"/>
      <c r="D1269" s="69" t="s">
        <v>243</v>
      </c>
      <c r="E1269" s="23"/>
      <c r="F1269" s="23">
        <v>1269</v>
      </c>
      <c r="G1269" s="23">
        <v>5</v>
      </c>
    </row>
    <row r="1270" spans="1:7" x14ac:dyDescent="0.25">
      <c r="A1270" s="23">
        <v>1270</v>
      </c>
      <c r="B1270" s="196">
        <v>-0.17982767195008201</v>
      </c>
      <c r="C1270" s="23"/>
      <c r="D1270" s="69" t="s">
        <v>243</v>
      </c>
      <c r="E1270" s="23"/>
      <c r="F1270" s="23">
        <v>1270</v>
      </c>
      <c r="G1270" s="23">
        <v>19</v>
      </c>
    </row>
    <row r="1271" spans="1:7" x14ac:dyDescent="0.25">
      <c r="A1271" s="23">
        <v>1271</v>
      </c>
      <c r="B1271" s="196">
        <v>-5.3815318518525203E-2</v>
      </c>
      <c r="C1271" s="23"/>
      <c r="D1271" s="69" t="s">
        <v>243</v>
      </c>
      <c r="E1271" s="23"/>
      <c r="F1271" s="23">
        <v>1271</v>
      </c>
      <c r="G1271" s="23">
        <v>82</v>
      </c>
    </row>
    <row r="1272" spans="1:7" x14ac:dyDescent="0.25">
      <c r="A1272" s="23">
        <v>1272</v>
      </c>
      <c r="B1272" s="196">
        <v>-5.3815327147541898E-2</v>
      </c>
      <c r="C1272" s="23"/>
      <c r="D1272" s="69" t="s">
        <v>243</v>
      </c>
      <c r="E1272" s="23"/>
      <c r="F1272" s="23">
        <v>1272</v>
      </c>
      <c r="G1272" s="23">
        <v>9</v>
      </c>
    </row>
    <row r="1273" spans="1:7" x14ac:dyDescent="0.25">
      <c r="A1273" s="23">
        <v>1273</v>
      </c>
      <c r="B1273" s="196">
        <v>-2.3339805562661301E-2</v>
      </c>
      <c r="C1273" s="23"/>
      <c r="D1273" s="69" t="s">
        <v>243</v>
      </c>
      <c r="E1273" s="23"/>
      <c r="F1273" s="23">
        <v>1273</v>
      </c>
      <c r="G1273" s="23">
        <v>14</v>
      </c>
    </row>
    <row r="1274" spans="1:7" x14ac:dyDescent="0.25">
      <c r="A1274" s="23">
        <v>1274</v>
      </c>
      <c r="B1274" s="196">
        <v>1.29405836148394E-2</v>
      </c>
      <c r="C1274" s="23"/>
      <c r="D1274" s="69" t="s">
        <v>243</v>
      </c>
      <c r="E1274" s="23"/>
      <c r="F1274" s="23">
        <v>1274</v>
      </c>
      <c r="G1274" s="23">
        <v>8</v>
      </c>
    </row>
    <row r="1275" spans="1:7" x14ac:dyDescent="0.25">
      <c r="A1275" s="23">
        <v>1275</v>
      </c>
      <c r="B1275" s="196">
        <v>1.2940582863056301E-2</v>
      </c>
      <c r="C1275" s="23"/>
      <c r="D1275" s="69" t="s">
        <v>243</v>
      </c>
      <c r="E1275" s="23"/>
      <c r="F1275" s="23">
        <v>1275</v>
      </c>
      <c r="G1275" s="23">
        <v>14</v>
      </c>
    </row>
    <row r="1276" spans="1:7" x14ac:dyDescent="0.25">
      <c r="A1276" s="23">
        <v>1276</v>
      </c>
      <c r="B1276" s="196">
        <v>1.2940582487164801E-2</v>
      </c>
      <c r="C1276" s="23"/>
      <c r="D1276" s="69" t="s">
        <v>243</v>
      </c>
      <c r="E1276" s="23"/>
      <c r="F1276" s="23">
        <v>1276</v>
      </c>
      <c r="G1276" s="23">
        <v>7</v>
      </c>
    </row>
    <row r="1277" spans="1:7" x14ac:dyDescent="0.25">
      <c r="A1277" s="23">
        <v>1277</v>
      </c>
      <c r="B1277" s="196">
        <v>1.2940581681683201E-2</v>
      </c>
      <c r="C1277" s="23"/>
      <c r="D1277" s="69" t="s">
        <v>243</v>
      </c>
      <c r="E1277" s="23"/>
      <c r="F1277" s="23">
        <v>1277</v>
      </c>
      <c r="G1277" s="23">
        <v>15</v>
      </c>
    </row>
    <row r="1278" spans="1:7" x14ac:dyDescent="0.25">
      <c r="A1278" s="23">
        <v>1278</v>
      </c>
      <c r="B1278" s="196">
        <v>2.1257883342645799E-2</v>
      </c>
      <c r="C1278" s="23"/>
      <c r="D1278" s="69" t="s">
        <v>243</v>
      </c>
      <c r="E1278" s="23"/>
      <c r="F1278" s="23">
        <v>1278</v>
      </c>
      <c r="G1278" s="23">
        <v>8</v>
      </c>
    </row>
    <row r="1279" spans="1:7" x14ac:dyDescent="0.25">
      <c r="A1279" s="23">
        <v>1279</v>
      </c>
      <c r="B1279" s="196">
        <v>5.4635819022990501E-2</v>
      </c>
      <c r="C1279" s="23"/>
      <c r="D1279" s="69" t="s">
        <v>243</v>
      </c>
      <c r="E1279" s="23"/>
      <c r="F1279" s="23">
        <v>1279</v>
      </c>
      <c r="G1279" s="23">
        <v>15</v>
      </c>
    </row>
    <row r="1280" spans="1:7" x14ac:dyDescent="0.25">
      <c r="A1280" s="23">
        <v>1280</v>
      </c>
      <c r="B1280" s="196">
        <v>6.2028965706042098E-2</v>
      </c>
      <c r="C1280" s="23"/>
      <c r="D1280" s="69" t="s">
        <v>243</v>
      </c>
      <c r="E1280" s="23"/>
      <c r="F1280" s="23">
        <v>1280</v>
      </c>
      <c r="G1280" s="23">
        <v>7</v>
      </c>
    </row>
    <row r="1281" spans="1:7" x14ac:dyDescent="0.25">
      <c r="A1281" s="23">
        <v>1281</v>
      </c>
      <c r="B1281" s="196">
        <v>6.7296567141593502E-2</v>
      </c>
      <c r="C1281" s="23"/>
      <c r="D1281" s="69" t="s">
        <v>243</v>
      </c>
      <c r="E1281" s="23"/>
      <c r="F1281" s="23">
        <v>1281</v>
      </c>
      <c r="G1281" s="23">
        <v>14</v>
      </c>
    </row>
    <row r="1282" spans="1:7" x14ac:dyDescent="0.25">
      <c r="A1282" s="23">
        <v>1282</v>
      </c>
      <c r="B1282" s="196">
        <v>8.1620752336190594E-2</v>
      </c>
      <c r="C1282" s="23"/>
      <c r="D1282" s="69" t="s">
        <v>243</v>
      </c>
      <c r="E1282" s="23"/>
      <c r="F1282" s="23">
        <v>1282</v>
      </c>
      <c r="G1282" s="23">
        <v>21</v>
      </c>
    </row>
    <row r="1283" spans="1:7" x14ac:dyDescent="0.25">
      <c r="A1283" s="23">
        <v>1283</v>
      </c>
      <c r="B1283" s="196">
        <v>9.17863020939374E-2</v>
      </c>
      <c r="C1283" s="23"/>
      <c r="D1283" s="69" t="s">
        <v>243</v>
      </c>
      <c r="E1283" s="23"/>
      <c r="F1283" s="23">
        <v>1283</v>
      </c>
      <c r="G1283" s="23">
        <v>10</v>
      </c>
    </row>
    <row r="1284" spans="1:7" x14ac:dyDescent="0.25">
      <c r="A1284" s="23">
        <v>1284</v>
      </c>
      <c r="B1284" s="196">
        <v>9.1786264779394805E-2</v>
      </c>
      <c r="C1284" s="23"/>
      <c r="D1284" s="69" t="s">
        <v>243</v>
      </c>
      <c r="E1284" s="23"/>
      <c r="F1284" s="23">
        <v>1284</v>
      </c>
      <c r="G1284" s="23">
        <v>13</v>
      </c>
    </row>
    <row r="1285" spans="1:7" x14ac:dyDescent="0.25">
      <c r="A1285" s="23">
        <v>1285</v>
      </c>
      <c r="B1285" s="196">
        <v>9.87170356545784E-2</v>
      </c>
      <c r="C1285" s="23"/>
      <c r="D1285" s="69" t="s">
        <v>243</v>
      </c>
      <c r="E1285" s="23"/>
      <c r="F1285" s="23">
        <v>1285</v>
      </c>
      <c r="G1285" s="23">
        <v>90</v>
      </c>
    </row>
    <row r="1286" spans="1:7" x14ac:dyDescent="0.25">
      <c r="A1286" s="23">
        <v>1286</v>
      </c>
      <c r="B1286" s="196">
        <v>0.10630723173630099</v>
      </c>
      <c r="C1286" s="23"/>
      <c r="D1286" s="69" t="s">
        <v>243</v>
      </c>
      <c r="E1286" s="23"/>
      <c r="F1286" s="23">
        <v>1286</v>
      </c>
      <c r="G1286" s="23">
        <v>19</v>
      </c>
    </row>
    <row r="1287" spans="1:7" x14ac:dyDescent="0.25">
      <c r="A1287" s="23">
        <v>1287</v>
      </c>
      <c r="B1287" s="196">
        <v>0.106307161678909</v>
      </c>
      <c r="C1287" s="23"/>
      <c r="D1287" s="69" t="s">
        <v>243</v>
      </c>
      <c r="E1287" s="23"/>
      <c r="F1287" s="23">
        <v>1287</v>
      </c>
      <c r="G1287" s="23">
        <v>18</v>
      </c>
    </row>
    <row r="1288" spans="1:7" x14ac:dyDescent="0.25">
      <c r="A1288" s="23">
        <v>1288</v>
      </c>
      <c r="B1288" s="196">
        <v>0.18291867063887099</v>
      </c>
      <c r="C1288" s="23"/>
      <c r="D1288" s="69" t="s">
        <v>243</v>
      </c>
      <c r="E1288" s="23"/>
      <c r="F1288" s="23">
        <v>1288</v>
      </c>
      <c r="G1288" s="23">
        <v>18</v>
      </c>
    </row>
    <row r="1289" spans="1:7" x14ac:dyDescent="0.25">
      <c r="A1289" s="23">
        <v>1289</v>
      </c>
      <c r="B1289" s="196">
        <v>0.20033296200113801</v>
      </c>
      <c r="C1289" s="23"/>
      <c r="D1289" s="69" t="s">
        <v>243</v>
      </c>
      <c r="E1289" s="23"/>
      <c r="F1289" s="23">
        <v>1289</v>
      </c>
      <c r="G1289" s="23">
        <v>10</v>
      </c>
    </row>
    <row r="1290" spans="1:7" x14ac:dyDescent="0.25">
      <c r="A1290" s="23">
        <v>1290</v>
      </c>
      <c r="B1290" s="196">
        <v>0.20033263682796901</v>
      </c>
      <c r="C1290" s="23"/>
      <c r="D1290" s="69" t="s">
        <v>243</v>
      </c>
      <c r="E1290" s="23"/>
      <c r="F1290" s="23">
        <v>1290</v>
      </c>
      <c r="G1290" s="23">
        <v>22</v>
      </c>
    </row>
    <row r="1291" spans="1:7" x14ac:dyDescent="0.25">
      <c r="A1291" s="23">
        <v>1291</v>
      </c>
      <c r="B1291" s="196">
        <v>0.20680143874035001</v>
      </c>
      <c r="C1291" s="23"/>
      <c r="D1291" s="69" t="s">
        <v>243</v>
      </c>
      <c r="E1291" s="23"/>
      <c r="F1291" s="23">
        <v>1291</v>
      </c>
      <c r="G1291" s="23">
        <v>9</v>
      </c>
    </row>
    <row r="1292" spans="1:7" x14ac:dyDescent="0.25">
      <c r="A1292" s="23">
        <v>1292</v>
      </c>
      <c r="B1292" s="196">
        <v>0.20680107486271901</v>
      </c>
      <c r="C1292" s="23"/>
      <c r="D1292" s="69" t="s">
        <v>243</v>
      </c>
      <c r="E1292" s="23"/>
      <c r="F1292" s="23">
        <v>1292</v>
      </c>
      <c r="G1292" s="23">
        <v>23</v>
      </c>
    </row>
    <row r="1293" spans="1:7" x14ac:dyDescent="0.25">
      <c r="A1293" s="23">
        <v>1293</v>
      </c>
      <c r="B1293" s="196">
        <v>0.21853123819627099</v>
      </c>
      <c r="C1293" s="23"/>
      <c r="D1293" s="69" t="s">
        <v>243</v>
      </c>
      <c r="E1293" s="23"/>
      <c r="F1293" s="23">
        <v>1293</v>
      </c>
      <c r="G1293" s="23">
        <v>9</v>
      </c>
    </row>
    <row r="1294" spans="1:7" x14ac:dyDescent="0.25">
      <c r="A1294" s="23">
        <v>1294</v>
      </c>
      <c r="B1294" s="196">
        <v>0.23112437366126001</v>
      </c>
      <c r="C1294" s="23"/>
      <c r="D1294" s="69" t="s">
        <v>243</v>
      </c>
      <c r="E1294" s="23"/>
      <c r="F1294" s="23">
        <v>1294</v>
      </c>
      <c r="G1294" s="23">
        <v>15</v>
      </c>
    </row>
    <row r="1295" spans="1:7" x14ac:dyDescent="0.25">
      <c r="A1295" s="23">
        <v>1295</v>
      </c>
      <c r="B1295" s="196">
        <v>0.23112403210994401</v>
      </c>
      <c r="C1295" s="23"/>
      <c r="D1295" s="69" t="s">
        <v>243</v>
      </c>
      <c r="E1295" s="23"/>
      <c r="F1295" s="23">
        <v>1295</v>
      </c>
      <c r="G1295" s="23">
        <v>17</v>
      </c>
    </row>
    <row r="1296" spans="1:7" x14ac:dyDescent="0.25">
      <c r="A1296" s="23">
        <v>1296</v>
      </c>
      <c r="B1296" s="196">
        <v>0.23722296032791099</v>
      </c>
      <c r="C1296" s="23"/>
      <c r="D1296" s="69" t="s">
        <v>243</v>
      </c>
      <c r="E1296" s="23"/>
      <c r="F1296" s="23">
        <v>1296</v>
      </c>
      <c r="G1296" s="23">
        <v>15</v>
      </c>
    </row>
    <row r="1297" spans="1:7" x14ac:dyDescent="0.25">
      <c r="A1297" s="23">
        <v>1297</v>
      </c>
      <c r="B1297" s="196">
        <v>0.26044149327430799</v>
      </c>
      <c r="C1297" s="23"/>
      <c r="D1297" s="69" t="s">
        <v>243</v>
      </c>
      <c r="E1297" s="23"/>
      <c r="F1297" s="23">
        <v>1297</v>
      </c>
      <c r="G1297" s="23">
        <v>18</v>
      </c>
    </row>
    <row r="1298" spans="1:7" x14ac:dyDescent="0.25">
      <c r="A1298" s="23">
        <v>1298</v>
      </c>
      <c r="B1298" s="196">
        <v>0.26783399903157701</v>
      </c>
      <c r="C1298" s="23"/>
      <c r="D1298" s="69" t="s">
        <v>243</v>
      </c>
      <c r="E1298" s="23"/>
      <c r="F1298" s="23">
        <v>1298</v>
      </c>
      <c r="G1298" s="23">
        <v>18</v>
      </c>
    </row>
    <row r="1299" spans="1:7" x14ac:dyDescent="0.25">
      <c r="A1299" s="23">
        <v>1299</v>
      </c>
      <c r="B1299" s="196">
        <v>0.26783347369356802</v>
      </c>
      <c r="C1299" s="23"/>
      <c r="D1299" s="69" t="s">
        <v>243</v>
      </c>
      <c r="E1299" s="23"/>
      <c r="F1299" s="23">
        <v>1299</v>
      </c>
      <c r="G1299" s="23">
        <v>19</v>
      </c>
    </row>
    <row r="1300" spans="1:7" x14ac:dyDescent="0.25">
      <c r="A1300" s="23">
        <v>1300</v>
      </c>
      <c r="B1300" s="196">
        <v>0.28379613367698697</v>
      </c>
      <c r="C1300" s="23"/>
      <c r="D1300" s="69" t="s">
        <v>243</v>
      </c>
      <c r="E1300" s="23"/>
      <c r="F1300" s="23">
        <v>1300</v>
      </c>
      <c r="G1300" s="23">
        <v>10</v>
      </c>
    </row>
    <row r="1301" spans="1:7" x14ac:dyDescent="0.25">
      <c r="A1301" s="23">
        <v>1301</v>
      </c>
      <c r="B1301" s="196">
        <v>0.435793946143678</v>
      </c>
      <c r="C1301" s="23"/>
      <c r="D1301" s="69" t="s">
        <v>243</v>
      </c>
      <c r="E1301" s="23"/>
      <c r="F1301" s="23">
        <v>1301</v>
      </c>
      <c r="G1301" s="23">
        <v>15</v>
      </c>
    </row>
    <row r="1302" spans="1:7" x14ac:dyDescent="0.25">
      <c r="A1302" s="23">
        <v>1302</v>
      </c>
      <c r="B1302" s="196">
        <v>0.43579256393278398</v>
      </c>
      <c r="C1302" s="23"/>
      <c r="D1302" s="69" t="s">
        <v>243</v>
      </c>
      <c r="E1302" s="23"/>
      <c r="F1302" s="23">
        <v>1302</v>
      </c>
      <c r="G1302" s="23">
        <v>17</v>
      </c>
    </row>
    <row r="1303" spans="1:7" x14ac:dyDescent="0.25">
      <c r="A1303" s="23">
        <v>1303</v>
      </c>
      <c r="B1303" s="196">
        <v>0.44318351465304401</v>
      </c>
      <c r="C1303" s="23"/>
      <c r="D1303" s="69" t="s">
        <v>243</v>
      </c>
      <c r="E1303" s="23"/>
      <c r="F1303" s="23">
        <v>1303</v>
      </c>
      <c r="G1303" s="23">
        <v>23</v>
      </c>
    </row>
    <row r="1304" spans="1:7" x14ac:dyDescent="0.25">
      <c r="A1304" s="23">
        <v>1304</v>
      </c>
      <c r="B1304" s="196">
        <v>0.448726509817997</v>
      </c>
      <c r="C1304" s="23"/>
      <c r="D1304" s="69" t="s">
        <v>243</v>
      </c>
      <c r="E1304" s="23"/>
      <c r="F1304" s="23">
        <v>1304</v>
      </c>
      <c r="G1304" s="23">
        <v>19</v>
      </c>
    </row>
    <row r="1305" spans="1:7" x14ac:dyDescent="0.25">
      <c r="A1305" s="23">
        <v>1305</v>
      </c>
      <c r="B1305" s="196">
        <v>0.453992209129646</v>
      </c>
      <c r="C1305" s="23"/>
      <c r="D1305" s="69" t="s">
        <v>243</v>
      </c>
      <c r="E1305" s="23"/>
      <c r="F1305" s="23">
        <v>1305</v>
      </c>
      <c r="G1305" s="23">
        <v>19</v>
      </c>
    </row>
    <row r="1306" spans="1:7" x14ac:dyDescent="0.25">
      <c r="A1306" s="23">
        <v>1306</v>
      </c>
      <c r="B1306" s="196">
        <v>0.469700187625129</v>
      </c>
      <c r="C1306" s="23"/>
      <c r="D1306" s="69" t="s">
        <v>243</v>
      </c>
      <c r="E1306" s="23"/>
      <c r="F1306" s="23">
        <v>1306</v>
      </c>
      <c r="G1306" s="23">
        <v>18</v>
      </c>
    </row>
    <row r="1307" spans="1:7" x14ac:dyDescent="0.25">
      <c r="A1307" s="23">
        <v>1307</v>
      </c>
      <c r="B1307" s="196">
        <v>0.46969816427353001</v>
      </c>
      <c r="C1307" s="23"/>
      <c r="D1307" s="69" t="s">
        <v>243</v>
      </c>
      <c r="E1307" s="23"/>
      <c r="F1307" s="23">
        <v>1307</v>
      </c>
      <c r="G1307" s="23">
        <v>21</v>
      </c>
    </row>
    <row r="1308" spans="1:7" x14ac:dyDescent="0.25">
      <c r="A1308" s="23">
        <v>1308</v>
      </c>
      <c r="B1308" s="196">
        <v>0.469696526341355</v>
      </c>
      <c r="C1308" s="23"/>
      <c r="D1308" s="69" t="s">
        <v>243</v>
      </c>
      <c r="E1308" s="23"/>
      <c r="F1308" s="23">
        <v>1308</v>
      </c>
      <c r="G1308" s="23">
        <v>17</v>
      </c>
    </row>
    <row r="1309" spans="1:7" x14ac:dyDescent="0.25">
      <c r="A1309" s="23">
        <v>1309</v>
      </c>
      <c r="B1309" s="196">
        <v>0.91947576496235095</v>
      </c>
      <c r="C1309" s="23"/>
      <c r="D1309" s="69" t="s">
        <v>243</v>
      </c>
      <c r="E1309" s="23"/>
      <c r="F1309" s="23">
        <v>1309</v>
      </c>
      <c r="G1309" s="23">
        <v>26</v>
      </c>
    </row>
    <row r="1310" spans="1:7" x14ac:dyDescent="0.25">
      <c r="A1310" s="23">
        <v>1310</v>
      </c>
      <c r="B1310" s="196">
        <v>0.94123371412708701</v>
      </c>
      <c r="C1310" s="23"/>
      <c r="D1310" s="69" t="s">
        <v>243</v>
      </c>
      <c r="E1310" s="23"/>
      <c r="F1310" s="23">
        <v>1310</v>
      </c>
      <c r="G1310" s="23">
        <v>5</v>
      </c>
    </row>
    <row r="1311" spans="1:7" x14ac:dyDescent="0.25">
      <c r="A1311" s="23">
        <v>1311</v>
      </c>
      <c r="B1311" s="196">
        <v>0.97605135744675897</v>
      </c>
      <c r="C1311" s="23"/>
      <c r="D1311" s="69" t="s">
        <v>243</v>
      </c>
      <c r="E1311" s="23"/>
      <c r="F1311" s="23">
        <v>1311</v>
      </c>
      <c r="G1311" s="23">
        <v>16</v>
      </c>
    </row>
    <row r="1312" spans="1:7" x14ac:dyDescent="0.25">
      <c r="A1312" s="23">
        <v>1312</v>
      </c>
      <c r="B1312" s="196">
        <v>0.97604220067285097</v>
      </c>
      <c r="C1312" s="23"/>
      <c r="D1312" s="69" t="s">
        <v>243</v>
      </c>
      <c r="E1312" s="23"/>
      <c r="F1312" s="23">
        <v>1312</v>
      </c>
      <c r="G1312" s="23">
        <v>17</v>
      </c>
    </row>
    <row r="1313" spans="1:7" x14ac:dyDescent="0.25">
      <c r="A1313" s="23">
        <v>1313</v>
      </c>
      <c r="B1313" s="196">
        <v>0.99779969158565696</v>
      </c>
      <c r="C1313" s="23"/>
      <c r="D1313" s="69" t="s">
        <v>243</v>
      </c>
      <c r="E1313" s="23"/>
      <c r="F1313" s="23">
        <v>1313</v>
      </c>
      <c r="G1313" s="23">
        <v>15</v>
      </c>
    </row>
    <row r="1314" spans="1:7" x14ac:dyDescent="0.25">
      <c r="A1314" s="23">
        <v>1314</v>
      </c>
      <c r="B1314" s="196">
        <v>1.0094011183409899</v>
      </c>
      <c r="C1314" s="23"/>
      <c r="D1314" s="69" t="s">
        <v>243</v>
      </c>
      <c r="E1314" s="23"/>
      <c r="F1314" s="23">
        <v>1314</v>
      </c>
      <c r="G1314" s="23">
        <v>24</v>
      </c>
    </row>
    <row r="1315" spans="1:7" x14ac:dyDescent="0.25">
      <c r="A1315" s="23">
        <v>1315</v>
      </c>
      <c r="B1315" s="196">
        <v>1.00938825504128</v>
      </c>
      <c r="C1315" s="23"/>
      <c r="D1315" s="69" t="s">
        <v>243</v>
      </c>
      <c r="E1315" s="23"/>
      <c r="F1315" s="23">
        <v>1315</v>
      </c>
      <c r="G1315" s="23">
        <v>10</v>
      </c>
    </row>
    <row r="1316" spans="1:7" x14ac:dyDescent="0.25">
      <c r="A1316" s="23">
        <v>1316</v>
      </c>
      <c r="B1316" s="196">
        <v>1.0093824082577501</v>
      </c>
      <c r="C1316" s="23"/>
      <c r="D1316" s="69" t="s">
        <v>243</v>
      </c>
      <c r="E1316" s="23"/>
      <c r="F1316" s="23">
        <v>1316</v>
      </c>
      <c r="G1316" s="23">
        <v>20</v>
      </c>
    </row>
    <row r="1317" spans="1:7" x14ac:dyDescent="0.25">
      <c r="A1317" s="23">
        <v>1317</v>
      </c>
      <c r="B1317" s="196">
        <v>1.00936779172622</v>
      </c>
      <c r="C1317" s="23"/>
      <c r="D1317" s="69" t="s">
        <v>243</v>
      </c>
      <c r="E1317" s="23"/>
      <c r="F1317" s="23">
        <v>1317</v>
      </c>
      <c r="G1317" s="23">
        <v>15</v>
      </c>
    </row>
    <row r="1318" spans="1:7" x14ac:dyDescent="0.25">
      <c r="A1318" s="23">
        <v>1318</v>
      </c>
      <c r="B1318" s="196">
        <v>1.0112064075079401</v>
      </c>
      <c r="C1318" s="23"/>
      <c r="D1318" s="69" t="s">
        <v>243</v>
      </c>
      <c r="E1318" s="23"/>
      <c r="F1318" s="23">
        <v>1318</v>
      </c>
      <c r="G1318" s="23">
        <v>16</v>
      </c>
    </row>
    <row r="1319" spans="1:7" x14ac:dyDescent="0.25">
      <c r="A1319" s="23">
        <v>1319</v>
      </c>
      <c r="B1319" s="196">
        <v>1.01119818603712</v>
      </c>
      <c r="C1319" s="23"/>
      <c r="D1319" s="69" t="s">
        <v>243</v>
      </c>
      <c r="E1319" s="23"/>
      <c r="F1319" s="23">
        <v>1319</v>
      </c>
      <c r="G1319" s="23">
        <v>14</v>
      </c>
    </row>
    <row r="1320" spans="1:7" x14ac:dyDescent="0.25">
      <c r="A1320" s="23">
        <v>1320</v>
      </c>
      <c r="B1320" s="196">
        <v>-1.33043457532582</v>
      </c>
      <c r="C1320" s="23"/>
      <c r="D1320" s="69" t="s">
        <v>243</v>
      </c>
      <c r="E1320" s="23"/>
      <c r="F1320" s="23">
        <v>1320</v>
      </c>
      <c r="G1320" s="23">
        <v>11</v>
      </c>
    </row>
    <row r="1321" spans="1:7" x14ac:dyDescent="0.25">
      <c r="A1321" s="23">
        <v>1321</v>
      </c>
      <c r="B1321" s="196">
        <v>-1.3304392159707401</v>
      </c>
      <c r="C1321" s="23"/>
      <c r="D1321" s="69" t="s">
        <v>243</v>
      </c>
      <c r="E1321" s="23"/>
      <c r="F1321" s="23">
        <v>1321</v>
      </c>
      <c r="G1321" s="23">
        <v>4</v>
      </c>
    </row>
    <row r="1322" spans="1:7" x14ac:dyDescent="0.25">
      <c r="A1322" s="23">
        <v>1322</v>
      </c>
      <c r="B1322" s="196">
        <v>-1.32582616340189</v>
      </c>
      <c r="C1322" s="23"/>
      <c r="D1322" s="69" t="s">
        <v>243</v>
      </c>
      <c r="E1322" s="23"/>
      <c r="F1322" s="23">
        <v>1322</v>
      </c>
      <c r="G1322" s="23">
        <v>6</v>
      </c>
    </row>
    <row r="1323" spans="1:7" x14ac:dyDescent="0.25">
      <c r="A1323" s="23">
        <v>1323</v>
      </c>
      <c r="B1323" s="196">
        <v>-1.32583306392393</v>
      </c>
      <c r="C1323" s="23"/>
      <c r="D1323" s="69" t="s">
        <v>243</v>
      </c>
      <c r="E1323" s="23"/>
      <c r="F1323" s="23">
        <v>1323</v>
      </c>
      <c r="G1323" s="23">
        <v>6</v>
      </c>
    </row>
    <row r="1324" spans="1:7" x14ac:dyDescent="0.25">
      <c r="A1324" s="23">
        <v>1324</v>
      </c>
      <c r="B1324" s="196">
        <v>-1.31941618721674</v>
      </c>
      <c r="C1324" s="23"/>
      <c r="D1324" s="69" t="s">
        <v>243</v>
      </c>
      <c r="E1324" s="23"/>
      <c r="F1324" s="23">
        <v>1324</v>
      </c>
      <c r="G1324" s="23">
        <v>11</v>
      </c>
    </row>
    <row r="1325" spans="1:7" x14ac:dyDescent="0.25">
      <c r="A1325" s="23">
        <v>1325</v>
      </c>
      <c r="B1325" s="196">
        <v>-0.59081398653947903</v>
      </c>
      <c r="C1325" s="23"/>
      <c r="D1325" s="69" t="s">
        <v>243</v>
      </c>
      <c r="E1325" s="23"/>
      <c r="F1325" s="23">
        <v>1325</v>
      </c>
      <c r="G1325" s="23">
        <v>45</v>
      </c>
    </row>
    <row r="1326" spans="1:7" x14ac:dyDescent="0.25">
      <c r="A1326" s="23">
        <v>1326</v>
      </c>
      <c r="B1326" s="196">
        <v>-0.26151406922006798</v>
      </c>
      <c r="C1326" s="23"/>
      <c r="D1326" s="69" t="s">
        <v>243</v>
      </c>
      <c r="E1326" s="23"/>
      <c r="F1326" s="23">
        <v>1326</v>
      </c>
      <c r="G1326" s="23">
        <v>32</v>
      </c>
    </row>
    <row r="1327" spans="1:7" x14ac:dyDescent="0.25">
      <c r="A1327" s="23">
        <v>1327</v>
      </c>
      <c r="B1327" s="196">
        <v>-0.261514410468904</v>
      </c>
      <c r="C1327" s="23"/>
      <c r="D1327" s="69" t="s">
        <v>243</v>
      </c>
      <c r="E1327" s="23"/>
      <c r="F1327" s="23">
        <v>1327</v>
      </c>
      <c r="G1327" s="23">
        <v>13</v>
      </c>
    </row>
    <row r="1328" spans="1:7" x14ac:dyDescent="0.25">
      <c r="A1328" s="23">
        <v>1328</v>
      </c>
      <c r="B1328" s="196">
        <v>-0.26151477796914302</v>
      </c>
      <c r="C1328" s="23"/>
      <c r="D1328" s="69" t="s">
        <v>243</v>
      </c>
      <c r="E1328" s="23"/>
      <c r="F1328" s="23">
        <v>1328</v>
      </c>
      <c r="G1328" s="23">
        <v>14</v>
      </c>
    </row>
    <row r="1329" spans="1:7" x14ac:dyDescent="0.25">
      <c r="A1329" s="23">
        <v>1329</v>
      </c>
      <c r="B1329" s="196">
        <v>-0.22668732907204101</v>
      </c>
      <c r="C1329" s="23"/>
      <c r="D1329" s="69" t="s">
        <v>243</v>
      </c>
      <c r="E1329" s="23"/>
      <c r="F1329" s="23">
        <v>1329</v>
      </c>
      <c r="G1329" s="23">
        <v>15</v>
      </c>
    </row>
    <row r="1330" spans="1:7" x14ac:dyDescent="0.25">
      <c r="A1330" s="23">
        <v>1330</v>
      </c>
      <c r="B1330" s="196">
        <v>-0.22114290029576</v>
      </c>
      <c r="C1330" s="23"/>
      <c r="D1330" s="69" t="s">
        <v>243</v>
      </c>
      <c r="E1330" s="23"/>
      <c r="F1330" s="23">
        <v>1330</v>
      </c>
      <c r="G1330" s="23">
        <v>12</v>
      </c>
    </row>
    <row r="1331" spans="1:7" x14ac:dyDescent="0.25">
      <c r="A1331" s="23">
        <v>1331</v>
      </c>
      <c r="B1331" s="196">
        <v>-0.22114308298760699</v>
      </c>
      <c r="C1331" s="23"/>
      <c r="D1331" s="69" t="s">
        <v>243</v>
      </c>
      <c r="E1331" s="23"/>
      <c r="F1331" s="23">
        <v>1331</v>
      </c>
      <c r="G1331" s="23">
        <v>10</v>
      </c>
    </row>
    <row r="1332" spans="1:7" x14ac:dyDescent="0.25">
      <c r="A1332" s="23">
        <v>1332</v>
      </c>
      <c r="B1332" s="196">
        <v>-0.15755842204211001</v>
      </c>
      <c r="C1332" s="23"/>
      <c r="D1332" s="69" t="s">
        <v>243</v>
      </c>
      <c r="E1332" s="23"/>
      <c r="F1332" s="23">
        <v>1332</v>
      </c>
      <c r="G1332" s="23">
        <v>24</v>
      </c>
    </row>
    <row r="1333" spans="1:7" x14ac:dyDescent="0.25">
      <c r="A1333" s="23">
        <v>1333</v>
      </c>
      <c r="B1333" s="196">
        <v>-0.15548851440960801</v>
      </c>
      <c r="C1333" s="23"/>
      <c r="D1333" s="69" t="s">
        <v>243</v>
      </c>
      <c r="E1333" s="23"/>
      <c r="F1333" s="23">
        <v>1333</v>
      </c>
      <c r="G1333" s="23">
        <v>12</v>
      </c>
    </row>
    <row r="1334" spans="1:7" x14ac:dyDescent="0.25">
      <c r="A1334" s="23">
        <v>1334</v>
      </c>
      <c r="B1334" s="196">
        <v>-0.155488600693408</v>
      </c>
      <c r="C1334" s="23"/>
      <c r="D1334" s="69" t="s">
        <v>243</v>
      </c>
      <c r="E1334" s="23"/>
      <c r="F1334" s="23">
        <v>1334</v>
      </c>
      <c r="G1334" s="23">
        <v>10</v>
      </c>
    </row>
    <row r="1335" spans="1:7" x14ac:dyDescent="0.25">
      <c r="A1335" s="23">
        <v>1335</v>
      </c>
      <c r="B1335" s="196">
        <v>-0.149481951857552</v>
      </c>
      <c r="C1335" s="23"/>
      <c r="D1335" s="69" t="s">
        <v>243</v>
      </c>
      <c r="E1335" s="23"/>
      <c r="F1335" s="23">
        <v>1335</v>
      </c>
      <c r="G1335" s="23">
        <v>11</v>
      </c>
    </row>
    <row r="1336" spans="1:7" x14ac:dyDescent="0.25">
      <c r="A1336" s="23">
        <v>1336</v>
      </c>
      <c r="B1336" s="196">
        <v>-0.14051197090673201</v>
      </c>
      <c r="C1336" s="23"/>
      <c r="D1336" s="69" t="s">
        <v>243</v>
      </c>
      <c r="E1336" s="23"/>
      <c r="F1336" s="23">
        <v>1336</v>
      </c>
      <c r="G1336" s="23">
        <v>12</v>
      </c>
    </row>
    <row r="1337" spans="1:7" x14ac:dyDescent="0.25">
      <c r="A1337" s="23">
        <v>1337</v>
      </c>
      <c r="B1337" s="196">
        <v>-0.14051204758932401</v>
      </c>
      <c r="C1337" s="23"/>
      <c r="D1337" s="69" t="s">
        <v>243</v>
      </c>
      <c r="E1337" s="23"/>
      <c r="F1337" s="23">
        <v>1337</v>
      </c>
      <c r="G1337" s="23">
        <v>11</v>
      </c>
    </row>
    <row r="1338" spans="1:7" x14ac:dyDescent="0.25">
      <c r="A1338" s="23">
        <v>1338</v>
      </c>
      <c r="B1338" s="196">
        <v>-0.13430206551759399</v>
      </c>
      <c r="C1338" s="23"/>
      <c r="D1338" s="69" t="s">
        <v>243</v>
      </c>
      <c r="E1338" s="23"/>
      <c r="F1338" s="23">
        <v>1338</v>
      </c>
      <c r="G1338" s="23">
        <v>11</v>
      </c>
    </row>
    <row r="1339" spans="1:7" x14ac:dyDescent="0.25">
      <c r="A1339" s="23">
        <v>1339</v>
      </c>
      <c r="B1339" s="196">
        <v>-0.13430214793926901</v>
      </c>
      <c r="C1339" s="23"/>
      <c r="D1339" s="69" t="s">
        <v>243</v>
      </c>
      <c r="E1339" s="23"/>
      <c r="F1339" s="23">
        <v>1339</v>
      </c>
      <c r="G1339" s="23">
        <v>13</v>
      </c>
    </row>
    <row r="1340" spans="1:7" x14ac:dyDescent="0.25">
      <c r="A1340" s="23">
        <v>1340</v>
      </c>
      <c r="B1340" s="196">
        <v>-0.130605762077041</v>
      </c>
      <c r="C1340" s="23"/>
      <c r="D1340" s="69" t="s">
        <v>243</v>
      </c>
      <c r="E1340" s="23"/>
      <c r="F1340" s="23">
        <v>1340</v>
      </c>
      <c r="G1340" s="23">
        <v>13</v>
      </c>
    </row>
    <row r="1341" spans="1:7" x14ac:dyDescent="0.25">
      <c r="A1341" s="23">
        <v>1341</v>
      </c>
      <c r="B1341" s="196">
        <v>-4.7821647844684401E-2</v>
      </c>
      <c r="C1341" s="23"/>
      <c r="D1341" s="69" t="s">
        <v>243</v>
      </c>
      <c r="E1341" s="23"/>
      <c r="F1341" s="23">
        <v>1341</v>
      </c>
      <c r="G1341" s="23">
        <v>50</v>
      </c>
    </row>
    <row r="1342" spans="1:7" x14ac:dyDescent="0.25">
      <c r="A1342" s="23">
        <v>1342</v>
      </c>
      <c r="B1342" s="196">
        <v>-4.7821652366361003E-2</v>
      </c>
      <c r="C1342" s="23"/>
      <c r="D1342" s="69" t="s">
        <v>243</v>
      </c>
      <c r="E1342" s="23"/>
      <c r="F1342" s="23">
        <v>1342</v>
      </c>
      <c r="G1342" s="23">
        <v>6</v>
      </c>
    </row>
    <row r="1343" spans="1:7" x14ac:dyDescent="0.25">
      <c r="A1343" s="23">
        <v>1343</v>
      </c>
      <c r="B1343" s="196">
        <v>-2.0249350919920198E-2</v>
      </c>
      <c r="C1343" s="23"/>
      <c r="D1343" s="69" t="s">
        <v>243</v>
      </c>
      <c r="E1343" s="23"/>
      <c r="F1343" s="23">
        <v>1343</v>
      </c>
      <c r="G1343" s="23">
        <v>6</v>
      </c>
    </row>
    <row r="1344" spans="1:7" x14ac:dyDescent="0.25">
      <c r="A1344" s="23">
        <v>1344</v>
      </c>
      <c r="B1344" s="196">
        <v>-2.0249351845687099E-2</v>
      </c>
      <c r="C1344" s="23"/>
      <c r="D1344" s="69" t="s">
        <v>243</v>
      </c>
      <c r="E1344" s="23"/>
      <c r="F1344" s="23">
        <v>1344</v>
      </c>
      <c r="G1344" s="23">
        <v>7</v>
      </c>
    </row>
    <row r="1345" spans="1:7" x14ac:dyDescent="0.25">
      <c r="A1345" s="23">
        <v>1345</v>
      </c>
      <c r="B1345" s="196">
        <v>-2.0249353432716301E-2</v>
      </c>
      <c r="C1345" s="23"/>
      <c r="D1345" s="69" t="s">
        <v>243</v>
      </c>
      <c r="E1345" s="23"/>
      <c r="F1345" s="23">
        <v>1345</v>
      </c>
      <c r="G1345" s="23">
        <v>12</v>
      </c>
    </row>
    <row r="1346" spans="1:7" x14ac:dyDescent="0.25">
      <c r="A1346" s="23">
        <v>1346</v>
      </c>
      <c r="B1346" s="196">
        <v>-2.02493540939786E-2</v>
      </c>
      <c r="C1346" s="23"/>
      <c r="D1346" s="69" t="s">
        <v>243</v>
      </c>
      <c r="E1346" s="23"/>
      <c r="F1346" s="23">
        <v>1346</v>
      </c>
      <c r="G1346" s="23">
        <v>5</v>
      </c>
    </row>
    <row r="1347" spans="1:7" x14ac:dyDescent="0.25">
      <c r="A1347" s="23">
        <v>1347</v>
      </c>
      <c r="B1347" s="196">
        <v>-2.0249354887493399E-2</v>
      </c>
      <c r="C1347" s="23"/>
      <c r="D1347" s="69" t="s">
        <v>243</v>
      </c>
      <c r="E1347" s="23"/>
      <c r="F1347" s="23">
        <v>1347</v>
      </c>
      <c r="G1347" s="23">
        <v>6</v>
      </c>
    </row>
    <row r="1348" spans="1:7" x14ac:dyDescent="0.25">
      <c r="A1348" s="23">
        <v>1348</v>
      </c>
      <c r="B1348" s="196">
        <v>-1.4242584719191299E-2</v>
      </c>
      <c r="C1348" s="23"/>
      <c r="D1348" s="69" t="s">
        <v>243</v>
      </c>
      <c r="E1348" s="23"/>
      <c r="F1348" s="23">
        <v>1348</v>
      </c>
      <c r="G1348" s="23">
        <v>5</v>
      </c>
    </row>
    <row r="1349" spans="1:7" x14ac:dyDescent="0.25">
      <c r="A1349" s="23">
        <v>1349</v>
      </c>
      <c r="B1349" s="196">
        <v>0.14531522052417001</v>
      </c>
      <c r="C1349" s="23"/>
      <c r="D1349" s="69" t="s">
        <v>243</v>
      </c>
      <c r="E1349" s="23"/>
      <c r="F1349" s="23">
        <v>1349</v>
      </c>
      <c r="G1349" s="23">
        <v>10</v>
      </c>
    </row>
    <row r="1350" spans="1:7" x14ac:dyDescent="0.25">
      <c r="A1350" s="23">
        <v>1350</v>
      </c>
      <c r="B1350" s="196">
        <v>0.14531517563410801</v>
      </c>
      <c r="C1350" s="23"/>
      <c r="D1350" s="69" t="s">
        <v>243</v>
      </c>
      <c r="E1350" s="23"/>
      <c r="F1350" s="23">
        <v>1350</v>
      </c>
      <c r="G1350" s="23">
        <v>6</v>
      </c>
    </row>
    <row r="1351" spans="1:7" x14ac:dyDescent="0.25">
      <c r="A1351" s="23">
        <v>1351</v>
      </c>
      <c r="B1351" s="196">
        <v>0.145315130744087</v>
      </c>
      <c r="C1351" s="23"/>
      <c r="D1351" s="69" t="s">
        <v>243</v>
      </c>
      <c r="E1351" s="23"/>
      <c r="F1351" s="23">
        <v>1351</v>
      </c>
      <c r="G1351" s="23">
        <v>6</v>
      </c>
    </row>
    <row r="1352" spans="1:7" x14ac:dyDescent="0.25">
      <c r="A1352" s="23">
        <v>1352</v>
      </c>
      <c r="B1352" s="196">
        <v>0.145315093335767</v>
      </c>
      <c r="C1352" s="23"/>
      <c r="D1352" s="69" t="s">
        <v>243</v>
      </c>
      <c r="E1352" s="23"/>
      <c r="F1352" s="23">
        <v>1352</v>
      </c>
      <c r="G1352" s="23">
        <v>5</v>
      </c>
    </row>
    <row r="1353" spans="1:7" x14ac:dyDescent="0.25">
      <c r="A1353" s="23">
        <v>1353</v>
      </c>
      <c r="B1353" s="196">
        <v>0.14531501851921599</v>
      </c>
      <c r="C1353" s="23"/>
      <c r="D1353" s="69" t="s">
        <v>243</v>
      </c>
      <c r="E1353" s="23"/>
      <c r="F1353" s="23">
        <v>1353</v>
      </c>
      <c r="G1353" s="23">
        <v>10</v>
      </c>
    </row>
    <row r="1354" spans="1:7" x14ac:dyDescent="0.25">
      <c r="A1354" s="23">
        <v>1354</v>
      </c>
      <c r="B1354" s="196">
        <v>0.14531496614769801</v>
      </c>
      <c r="C1354" s="23"/>
      <c r="D1354" s="69" t="s">
        <v>243</v>
      </c>
      <c r="E1354" s="23"/>
      <c r="F1354" s="23">
        <v>1354</v>
      </c>
      <c r="G1354" s="23">
        <v>7</v>
      </c>
    </row>
    <row r="1355" spans="1:7" x14ac:dyDescent="0.25">
      <c r="A1355" s="23">
        <v>1355</v>
      </c>
      <c r="B1355" s="196">
        <v>0.14531491377623701</v>
      </c>
      <c r="C1355" s="23"/>
      <c r="D1355" s="69" t="s">
        <v>243</v>
      </c>
      <c r="E1355" s="23"/>
      <c r="F1355" s="23">
        <v>1355</v>
      </c>
      <c r="G1355" s="23">
        <v>7</v>
      </c>
    </row>
    <row r="1356" spans="1:7" x14ac:dyDescent="0.25">
      <c r="A1356" s="23">
        <v>1356</v>
      </c>
      <c r="B1356" s="196">
        <v>0.154094050067653</v>
      </c>
      <c r="C1356" s="23"/>
      <c r="D1356" s="69" t="s">
        <v>243</v>
      </c>
      <c r="E1356" s="23"/>
      <c r="F1356" s="23">
        <v>1356</v>
      </c>
      <c r="G1356" s="23">
        <v>10</v>
      </c>
    </row>
    <row r="1357" spans="1:7" x14ac:dyDescent="0.25">
      <c r="A1357" s="23">
        <v>1357</v>
      </c>
      <c r="B1357" s="196">
        <v>0.16194907235734601</v>
      </c>
      <c r="C1357" s="23"/>
      <c r="D1357" s="69" t="s">
        <v>243</v>
      </c>
      <c r="E1357" s="23"/>
      <c r="F1357" s="23">
        <v>1357</v>
      </c>
      <c r="G1357" s="23">
        <v>7</v>
      </c>
    </row>
    <row r="1358" spans="1:7" x14ac:dyDescent="0.25">
      <c r="A1358" s="23">
        <v>1358</v>
      </c>
      <c r="B1358" s="196">
        <v>0.16749374730355099</v>
      </c>
      <c r="C1358" s="23"/>
      <c r="D1358" s="69" t="s">
        <v>243</v>
      </c>
      <c r="E1358" s="23"/>
      <c r="F1358" s="23">
        <v>1358</v>
      </c>
      <c r="G1358" s="23">
        <v>9</v>
      </c>
    </row>
    <row r="1359" spans="1:7" x14ac:dyDescent="0.25">
      <c r="A1359" s="23">
        <v>1359</v>
      </c>
      <c r="B1359" s="196">
        <v>0.17673492813821801</v>
      </c>
      <c r="C1359" s="23"/>
      <c r="D1359" s="69" t="s">
        <v>243</v>
      </c>
      <c r="E1359" s="23"/>
      <c r="F1359" s="23">
        <v>1359</v>
      </c>
      <c r="G1359" s="23">
        <v>8</v>
      </c>
    </row>
    <row r="1360" spans="1:7" x14ac:dyDescent="0.25">
      <c r="A1360" s="23">
        <v>1360</v>
      </c>
      <c r="B1360" s="196">
        <v>0.231879747191967</v>
      </c>
      <c r="C1360" s="23"/>
      <c r="D1360" s="69" t="s">
        <v>243</v>
      </c>
      <c r="E1360" s="23"/>
      <c r="F1360" s="23">
        <v>1360</v>
      </c>
      <c r="G1360" s="23">
        <v>14</v>
      </c>
    </row>
    <row r="1361" spans="1:7" x14ac:dyDescent="0.25">
      <c r="A1361" s="23">
        <v>1361</v>
      </c>
      <c r="B1361" s="196">
        <v>0.23881034371874299</v>
      </c>
      <c r="C1361" s="23"/>
      <c r="D1361" s="69" t="s">
        <v>243</v>
      </c>
      <c r="E1361" s="23"/>
      <c r="F1361" s="23">
        <v>1361</v>
      </c>
      <c r="G1361" s="23">
        <v>16</v>
      </c>
    </row>
    <row r="1362" spans="1:7" x14ac:dyDescent="0.25">
      <c r="A1362" s="23">
        <v>1362</v>
      </c>
      <c r="B1362" s="196">
        <v>0.28528764193619</v>
      </c>
      <c r="C1362" s="23"/>
      <c r="D1362" s="69" t="s">
        <v>243</v>
      </c>
      <c r="E1362" s="23"/>
      <c r="F1362" s="23">
        <v>1362</v>
      </c>
      <c r="G1362" s="23">
        <v>15</v>
      </c>
    </row>
    <row r="1363" spans="1:7" x14ac:dyDescent="0.25">
      <c r="A1363" s="23">
        <v>1363</v>
      </c>
      <c r="B1363" s="196">
        <v>0.30124996573880702</v>
      </c>
      <c r="C1363" s="23"/>
      <c r="D1363" s="69" t="s">
        <v>243</v>
      </c>
      <c r="E1363" s="23"/>
      <c r="F1363" s="23">
        <v>1363</v>
      </c>
      <c r="G1363" s="23">
        <v>17</v>
      </c>
    </row>
    <row r="1364" spans="1:7" x14ac:dyDescent="0.25">
      <c r="A1364" s="23">
        <v>1364</v>
      </c>
      <c r="B1364" s="196">
        <v>0.31049095070205202</v>
      </c>
      <c r="C1364" s="23"/>
      <c r="D1364" s="69" t="s">
        <v>243</v>
      </c>
      <c r="E1364" s="23"/>
      <c r="F1364" s="23">
        <v>1364</v>
      </c>
      <c r="G1364" s="23">
        <v>5</v>
      </c>
    </row>
    <row r="1365" spans="1:7" x14ac:dyDescent="0.25">
      <c r="A1365" s="23">
        <v>1365</v>
      </c>
      <c r="B1365" s="196">
        <v>0.326360480920518</v>
      </c>
      <c r="C1365" s="23"/>
      <c r="D1365" s="69" t="s">
        <v>243</v>
      </c>
      <c r="E1365" s="23"/>
      <c r="F1365" s="23">
        <v>1365</v>
      </c>
      <c r="G1365" s="23">
        <v>15</v>
      </c>
    </row>
    <row r="1366" spans="1:7" x14ac:dyDescent="0.25">
      <c r="A1366" s="23">
        <v>1366</v>
      </c>
      <c r="B1366" s="196">
        <v>0.33421492102669997</v>
      </c>
      <c r="C1366" s="23"/>
      <c r="D1366" s="69" t="s">
        <v>243</v>
      </c>
      <c r="E1366" s="23"/>
      <c r="F1366" s="23">
        <v>1366</v>
      </c>
      <c r="G1366" s="23">
        <v>12</v>
      </c>
    </row>
    <row r="1367" spans="1:7" x14ac:dyDescent="0.25">
      <c r="A1367" s="23">
        <v>1367</v>
      </c>
      <c r="B1367" s="196">
        <v>0.33421456152906698</v>
      </c>
      <c r="C1367" s="23"/>
      <c r="D1367" s="69" t="s">
        <v>243</v>
      </c>
      <c r="E1367" s="23"/>
      <c r="F1367" s="23">
        <v>1367</v>
      </c>
      <c r="G1367" s="23">
        <v>8</v>
      </c>
    </row>
    <row r="1368" spans="1:7" x14ac:dyDescent="0.25">
      <c r="A1368" s="23">
        <v>1368</v>
      </c>
      <c r="B1368" s="196">
        <v>0.34776141628436702</v>
      </c>
      <c r="C1368" s="23"/>
      <c r="D1368" s="69" t="s">
        <v>243</v>
      </c>
      <c r="E1368" s="23"/>
      <c r="F1368" s="23">
        <v>1368</v>
      </c>
      <c r="G1368" s="23">
        <v>13</v>
      </c>
    </row>
    <row r="1369" spans="1:7" x14ac:dyDescent="0.25">
      <c r="A1369" s="23">
        <v>1369</v>
      </c>
      <c r="B1369" s="196">
        <v>0.34776122000391102</v>
      </c>
      <c r="C1369" s="23"/>
      <c r="D1369" s="69" t="s">
        <v>243</v>
      </c>
      <c r="E1369" s="23"/>
      <c r="F1369" s="23">
        <v>1369</v>
      </c>
      <c r="G1369" s="23">
        <v>4</v>
      </c>
    </row>
    <row r="1370" spans="1:7" x14ac:dyDescent="0.25">
      <c r="A1370" s="23">
        <v>1370</v>
      </c>
      <c r="B1370" s="196">
        <v>0.35607749066914601</v>
      </c>
      <c r="C1370" s="23"/>
      <c r="D1370" s="69" t="s">
        <v>243</v>
      </c>
      <c r="E1370" s="23"/>
      <c r="F1370" s="23">
        <v>1370</v>
      </c>
      <c r="G1370" s="23">
        <v>14</v>
      </c>
    </row>
    <row r="1371" spans="1:7" x14ac:dyDescent="0.25">
      <c r="A1371" s="23">
        <v>1371</v>
      </c>
      <c r="B1371" s="196">
        <v>0.363008143516866</v>
      </c>
      <c r="C1371" s="23"/>
      <c r="D1371" s="69" t="s">
        <v>243</v>
      </c>
      <c r="E1371" s="23"/>
      <c r="F1371" s="23">
        <v>1371</v>
      </c>
      <c r="G1371" s="23">
        <v>3</v>
      </c>
    </row>
    <row r="1372" spans="1:7" x14ac:dyDescent="0.25">
      <c r="A1372" s="23">
        <v>1372</v>
      </c>
      <c r="B1372" s="196">
        <v>0.36300733385476602</v>
      </c>
      <c r="C1372" s="23"/>
      <c r="D1372" s="69" t="s">
        <v>243</v>
      </c>
      <c r="E1372" s="23"/>
      <c r="F1372" s="23">
        <v>1372</v>
      </c>
      <c r="G1372" s="23">
        <v>15</v>
      </c>
    </row>
    <row r="1373" spans="1:7" x14ac:dyDescent="0.25">
      <c r="A1373" s="23">
        <v>1373</v>
      </c>
      <c r="B1373" s="196">
        <v>0.37169353352343698</v>
      </c>
      <c r="C1373" s="23"/>
      <c r="D1373" s="69" t="s">
        <v>243</v>
      </c>
      <c r="E1373" s="23"/>
      <c r="F1373" s="23">
        <v>1373</v>
      </c>
      <c r="G1373" s="23">
        <v>7</v>
      </c>
    </row>
    <row r="1374" spans="1:7" x14ac:dyDescent="0.25">
      <c r="A1374" s="23">
        <v>1374</v>
      </c>
      <c r="B1374" s="196">
        <v>0.37354105352378097</v>
      </c>
      <c r="C1374" s="23"/>
      <c r="D1374" s="69" t="s">
        <v>243</v>
      </c>
      <c r="E1374" s="23"/>
      <c r="F1374" s="23">
        <v>1374</v>
      </c>
      <c r="G1374" s="23">
        <v>12</v>
      </c>
    </row>
    <row r="1375" spans="1:7" x14ac:dyDescent="0.25">
      <c r="A1375" s="23">
        <v>1375</v>
      </c>
      <c r="B1375" s="196">
        <v>0.37548155440699099</v>
      </c>
      <c r="C1375" s="23"/>
      <c r="D1375" s="69" t="s">
        <v>243</v>
      </c>
      <c r="E1375" s="23"/>
      <c r="F1375" s="23">
        <v>1375</v>
      </c>
      <c r="G1375" s="23">
        <v>2</v>
      </c>
    </row>
    <row r="1376" spans="1:7" x14ac:dyDescent="0.25">
      <c r="A1376" s="23">
        <v>1376</v>
      </c>
      <c r="B1376" s="196">
        <v>0.375480623249902</v>
      </c>
      <c r="C1376" s="23"/>
      <c r="D1376" s="69" t="s">
        <v>243</v>
      </c>
      <c r="E1376" s="23"/>
      <c r="F1376" s="23">
        <v>1376</v>
      </c>
      <c r="G1376" s="23">
        <v>16</v>
      </c>
    </row>
    <row r="1377" spans="1:7" x14ac:dyDescent="0.25">
      <c r="A1377" s="23">
        <v>1377</v>
      </c>
      <c r="B1377" s="196">
        <v>0.37963806327344501</v>
      </c>
      <c r="C1377" s="23"/>
      <c r="D1377" s="69" t="s">
        <v>243</v>
      </c>
      <c r="E1377" s="23"/>
      <c r="F1377" s="23">
        <v>1377</v>
      </c>
      <c r="G1377" s="23">
        <v>17</v>
      </c>
    </row>
    <row r="1378" spans="1:7" x14ac:dyDescent="0.25">
      <c r="A1378" s="23">
        <v>1378</v>
      </c>
      <c r="B1378" s="196">
        <v>0.35987554527906601</v>
      </c>
      <c r="C1378" s="23"/>
      <c r="D1378" s="69" t="s">
        <v>243</v>
      </c>
      <c r="E1378" s="23"/>
      <c r="F1378" s="23">
        <v>1378</v>
      </c>
      <c r="G1378" s="23">
        <v>29</v>
      </c>
    </row>
    <row r="1379" spans="1:7" x14ac:dyDescent="0.25">
      <c r="A1379" s="23">
        <v>1379</v>
      </c>
      <c r="B1379" s="196">
        <v>0.38264487958416699</v>
      </c>
      <c r="C1379" s="23"/>
      <c r="D1379" s="69" t="s">
        <v>243</v>
      </c>
      <c r="E1379" s="23"/>
      <c r="F1379" s="23">
        <v>1379</v>
      </c>
      <c r="G1379" s="23">
        <v>5</v>
      </c>
    </row>
    <row r="1380" spans="1:7" x14ac:dyDescent="0.25">
      <c r="A1380" s="23">
        <v>1380</v>
      </c>
      <c r="B1380" s="196">
        <v>0.38818836413478802</v>
      </c>
      <c r="C1380" s="23"/>
      <c r="D1380" s="69" t="s">
        <v>243</v>
      </c>
      <c r="E1380" s="23"/>
      <c r="F1380" s="23">
        <v>1380</v>
      </c>
      <c r="G1380" s="23">
        <v>17</v>
      </c>
    </row>
    <row r="1381" spans="1:7" x14ac:dyDescent="0.25">
      <c r="A1381" s="23">
        <v>1381</v>
      </c>
      <c r="B1381" s="196">
        <v>0.38818711035996201</v>
      </c>
      <c r="C1381" s="23"/>
      <c r="D1381" s="69" t="s">
        <v>243</v>
      </c>
      <c r="E1381" s="23"/>
      <c r="F1381" s="23">
        <v>1381</v>
      </c>
      <c r="G1381" s="23">
        <v>20</v>
      </c>
    </row>
    <row r="1382" spans="1:7" x14ac:dyDescent="0.25">
      <c r="A1382" s="23">
        <v>1382</v>
      </c>
      <c r="B1382" s="196">
        <v>0.38818591928511098</v>
      </c>
      <c r="C1382" s="23"/>
      <c r="D1382" s="69" t="s">
        <v>243</v>
      </c>
      <c r="E1382" s="23"/>
      <c r="F1382" s="23">
        <v>1382</v>
      </c>
      <c r="G1382" s="23">
        <v>19</v>
      </c>
    </row>
    <row r="1383" spans="1:7" x14ac:dyDescent="0.25">
      <c r="A1383" s="23">
        <v>1383</v>
      </c>
      <c r="B1383" s="196">
        <v>0.40066003521261401</v>
      </c>
      <c r="C1383" s="23"/>
      <c r="D1383" s="69" t="s">
        <v>243</v>
      </c>
      <c r="E1383" s="23"/>
      <c r="F1383" s="23">
        <v>1383</v>
      </c>
      <c r="G1383" s="23">
        <v>15</v>
      </c>
    </row>
    <row r="1384" spans="1:7" x14ac:dyDescent="0.25">
      <c r="A1384" s="23">
        <v>1384</v>
      </c>
      <c r="B1384" s="196">
        <v>0.40065990063222601</v>
      </c>
      <c r="C1384" s="23"/>
      <c r="D1384" s="69" t="s">
        <v>243</v>
      </c>
      <c r="E1384" s="23"/>
      <c r="F1384" s="23">
        <v>1384</v>
      </c>
      <c r="G1384" s="23">
        <v>2</v>
      </c>
    </row>
    <row r="1385" spans="1:7" x14ac:dyDescent="0.25">
      <c r="A1385" s="23">
        <v>1385</v>
      </c>
      <c r="B1385" s="196">
        <v>0.40065862212528902</v>
      </c>
      <c r="C1385" s="23"/>
      <c r="D1385" s="69" t="s">
        <v>243</v>
      </c>
      <c r="E1385" s="23"/>
      <c r="F1385" s="23">
        <v>1385</v>
      </c>
      <c r="G1385" s="23">
        <v>19</v>
      </c>
    </row>
    <row r="1386" spans="1:7" x14ac:dyDescent="0.25">
      <c r="A1386" s="23">
        <v>1386</v>
      </c>
      <c r="B1386" s="196">
        <v>-0.31100293578241001</v>
      </c>
      <c r="C1386" s="23"/>
      <c r="D1386" s="69" t="s">
        <v>243</v>
      </c>
      <c r="E1386" s="23"/>
      <c r="F1386" s="23">
        <v>1386</v>
      </c>
      <c r="G1386" s="23">
        <v>31</v>
      </c>
    </row>
    <row r="1387" spans="1:7" x14ac:dyDescent="0.25">
      <c r="A1387" s="23">
        <v>1387</v>
      </c>
      <c r="B1387" s="196">
        <v>-0.29513417410723902</v>
      </c>
      <c r="C1387" s="23"/>
      <c r="D1387" s="69" t="s">
        <v>243</v>
      </c>
      <c r="E1387" s="23"/>
      <c r="F1387" s="23">
        <v>1387</v>
      </c>
      <c r="G1387" s="23">
        <v>20</v>
      </c>
    </row>
    <row r="1388" spans="1:7" x14ac:dyDescent="0.25">
      <c r="A1388" s="23">
        <v>1388</v>
      </c>
      <c r="B1388" s="196">
        <v>-0.295134447518559</v>
      </c>
      <c r="C1388" s="23"/>
      <c r="D1388" s="69" t="s">
        <v>243</v>
      </c>
      <c r="E1388" s="23"/>
      <c r="F1388" s="23">
        <v>1388</v>
      </c>
      <c r="G1388" s="23">
        <v>8</v>
      </c>
    </row>
    <row r="1389" spans="1:7" x14ac:dyDescent="0.25">
      <c r="A1389" s="23">
        <v>1389</v>
      </c>
      <c r="B1389" s="196">
        <v>-0.289128300994136</v>
      </c>
      <c r="C1389" s="23"/>
      <c r="D1389" s="69" t="s">
        <v>243</v>
      </c>
      <c r="E1389" s="23"/>
      <c r="F1389" s="23">
        <v>1389</v>
      </c>
      <c r="G1389" s="23">
        <v>11</v>
      </c>
    </row>
    <row r="1390" spans="1:7" x14ac:dyDescent="0.25">
      <c r="A1390" s="23">
        <v>1390</v>
      </c>
      <c r="B1390" s="196">
        <v>-0.26757888950279002</v>
      </c>
      <c r="C1390" s="23"/>
      <c r="D1390" s="69" t="s">
        <v>243</v>
      </c>
      <c r="E1390" s="23"/>
      <c r="F1390" s="23">
        <v>1390</v>
      </c>
      <c r="G1390" s="23">
        <v>4</v>
      </c>
    </row>
    <row r="1391" spans="1:7" x14ac:dyDescent="0.25">
      <c r="A1391" s="23">
        <v>1391</v>
      </c>
      <c r="B1391" s="196">
        <v>-0.25649016364417498</v>
      </c>
      <c r="C1391" s="23"/>
      <c r="D1391" s="69" t="s">
        <v>243</v>
      </c>
      <c r="E1391" s="23"/>
      <c r="F1391" s="23">
        <v>1391</v>
      </c>
      <c r="G1391" s="23">
        <v>9</v>
      </c>
    </row>
    <row r="1392" spans="1:7" x14ac:dyDescent="0.25">
      <c r="A1392" s="23">
        <v>1392</v>
      </c>
      <c r="B1392" s="196">
        <v>-0.251869956297046</v>
      </c>
      <c r="C1392" s="23"/>
      <c r="D1392" s="69" t="s">
        <v>243</v>
      </c>
      <c r="E1392" s="23"/>
      <c r="F1392" s="23">
        <v>1392</v>
      </c>
      <c r="G1392" s="23">
        <v>8</v>
      </c>
    </row>
    <row r="1393" spans="1:7" x14ac:dyDescent="0.25">
      <c r="A1393" s="23">
        <v>1393</v>
      </c>
      <c r="B1393" s="196">
        <v>-0.247250039939302</v>
      </c>
      <c r="C1393" s="23"/>
      <c r="D1393" s="69" t="s">
        <v>243</v>
      </c>
      <c r="E1393" s="23"/>
      <c r="F1393" s="23">
        <v>1393</v>
      </c>
      <c r="G1393" s="23">
        <v>21</v>
      </c>
    </row>
    <row r="1394" spans="1:7" x14ac:dyDescent="0.25">
      <c r="A1394" s="23">
        <v>1394</v>
      </c>
      <c r="B1394" s="196">
        <v>-0.242167851667106</v>
      </c>
      <c r="C1394" s="23"/>
      <c r="D1394" s="69" t="s">
        <v>243</v>
      </c>
      <c r="E1394" s="23"/>
      <c r="F1394" s="23">
        <v>1394</v>
      </c>
      <c r="G1394" s="23">
        <v>12</v>
      </c>
    </row>
    <row r="1395" spans="1:7" x14ac:dyDescent="0.25">
      <c r="A1395" s="23">
        <v>1395</v>
      </c>
      <c r="B1395" s="196">
        <v>-0.473329813974742</v>
      </c>
      <c r="C1395" s="23"/>
      <c r="D1395" s="69" t="s">
        <v>243</v>
      </c>
      <c r="E1395" s="23"/>
      <c r="F1395" s="23">
        <v>1395</v>
      </c>
      <c r="G1395" s="23">
        <v>34</v>
      </c>
    </row>
    <row r="1396" spans="1:7" x14ac:dyDescent="0.25">
      <c r="A1396" s="23">
        <v>1396</v>
      </c>
      <c r="B1396" s="196">
        <v>-0.46362752126418999</v>
      </c>
      <c r="C1396" s="23"/>
      <c r="D1396" s="69" t="s">
        <v>243</v>
      </c>
      <c r="E1396" s="23"/>
      <c r="F1396" s="23">
        <v>1396</v>
      </c>
      <c r="G1396" s="23">
        <v>7</v>
      </c>
    </row>
    <row r="1397" spans="1:7" x14ac:dyDescent="0.25">
      <c r="A1397" s="23">
        <v>1397</v>
      </c>
      <c r="B1397" s="196">
        <v>-0.201343471928114</v>
      </c>
      <c r="C1397" s="23"/>
      <c r="D1397" s="69" t="s">
        <v>243</v>
      </c>
      <c r="E1397" s="23"/>
      <c r="F1397" s="23">
        <v>1397</v>
      </c>
      <c r="G1397" s="23">
        <v>14</v>
      </c>
    </row>
    <row r="1398" spans="1:7" x14ac:dyDescent="0.25">
      <c r="A1398" s="23">
        <v>1398</v>
      </c>
      <c r="B1398" s="196">
        <v>-0.17916535274437601</v>
      </c>
      <c r="C1398" s="23"/>
      <c r="D1398" s="69" t="s">
        <v>243</v>
      </c>
      <c r="E1398" s="23"/>
      <c r="F1398" s="23">
        <v>1398</v>
      </c>
      <c r="G1398" s="23">
        <v>19</v>
      </c>
    </row>
    <row r="1399" spans="1:7" x14ac:dyDescent="0.25">
      <c r="A1399" s="23">
        <v>1399</v>
      </c>
      <c r="B1399" s="196">
        <v>-0.17177263800543999</v>
      </c>
      <c r="C1399" s="23"/>
      <c r="D1399" s="69" t="s">
        <v>243</v>
      </c>
      <c r="E1399" s="23"/>
      <c r="F1399" s="23">
        <v>1399</v>
      </c>
      <c r="G1399" s="23">
        <v>7</v>
      </c>
    </row>
    <row r="1400" spans="1:7" x14ac:dyDescent="0.25">
      <c r="A1400" s="23">
        <v>1400</v>
      </c>
      <c r="B1400" s="196">
        <v>-0.17177275517801099</v>
      </c>
      <c r="C1400" s="23"/>
      <c r="D1400" s="69" t="s">
        <v>243</v>
      </c>
      <c r="E1400" s="23"/>
      <c r="F1400" s="23">
        <v>1400</v>
      </c>
      <c r="G1400" s="23">
        <v>11</v>
      </c>
    </row>
    <row r="1401" spans="1:7" x14ac:dyDescent="0.25">
      <c r="A1401" s="23">
        <v>1401</v>
      </c>
      <c r="B1401" s="196">
        <v>-0.16705995720031599</v>
      </c>
      <c r="C1401" s="23"/>
      <c r="D1401" s="69" t="s">
        <v>243</v>
      </c>
      <c r="E1401" s="23"/>
      <c r="F1401" s="23">
        <v>1401</v>
      </c>
      <c r="G1401" s="23">
        <v>11</v>
      </c>
    </row>
    <row r="1402" spans="1:7" x14ac:dyDescent="0.25">
      <c r="A1402" s="23">
        <v>1402</v>
      </c>
      <c r="B1402" s="196">
        <v>-0.16706006766411399</v>
      </c>
      <c r="C1402" s="23"/>
      <c r="D1402" s="69" t="s">
        <v>243</v>
      </c>
      <c r="E1402" s="23"/>
      <c r="F1402" s="23">
        <v>1402</v>
      </c>
      <c r="G1402" s="23">
        <v>11</v>
      </c>
    </row>
    <row r="1403" spans="1:7" x14ac:dyDescent="0.25">
      <c r="A1403" s="23">
        <v>1403</v>
      </c>
      <c r="B1403" s="196">
        <v>-0.167060137959372</v>
      </c>
      <c r="C1403" s="23"/>
      <c r="D1403" s="69" t="s">
        <v>243</v>
      </c>
      <c r="E1403" s="23"/>
      <c r="F1403" s="23">
        <v>1403</v>
      </c>
      <c r="G1403" s="23">
        <v>7</v>
      </c>
    </row>
    <row r="1404" spans="1:7" x14ac:dyDescent="0.25">
      <c r="A1404" s="23">
        <v>1404</v>
      </c>
      <c r="B1404" s="196">
        <v>-0.167060238381324</v>
      </c>
      <c r="C1404" s="23"/>
      <c r="D1404" s="69" t="s">
        <v>243</v>
      </c>
      <c r="E1404" s="23"/>
      <c r="F1404" s="23">
        <v>1404</v>
      </c>
      <c r="G1404" s="23">
        <v>10</v>
      </c>
    </row>
    <row r="1405" spans="1:7" x14ac:dyDescent="0.25">
      <c r="A1405" s="23">
        <v>1405</v>
      </c>
      <c r="B1405" s="196">
        <v>-0.13803734642653401</v>
      </c>
      <c r="C1405" s="23"/>
      <c r="D1405" s="69" t="s">
        <v>243</v>
      </c>
      <c r="E1405" s="23"/>
      <c r="F1405" s="23">
        <v>1405</v>
      </c>
      <c r="G1405" s="23">
        <v>10</v>
      </c>
    </row>
    <row r="1406" spans="1:7" x14ac:dyDescent="0.25">
      <c r="A1406" s="23">
        <v>1406</v>
      </c>
      <c r="B1406" s="196">
        <v>-0.13803742029747701</v>
      </c>
      <c r="C1406" s="23"/>
      <c r="D1406" s="69" t="s">
        <v>243</v>
      </c>
      <c r="E1406" s="23"/>
      <c r="F1406" s="23">
        <v>1406</v>
      </c>
      <c r="G1406" s="23">
        <v>11</v>
      </c>
    </row>
    <row r="1407" spans="1:7" x14ac:dyDescent="0.25">
      <c r="A1407" s="23">
        <v>1407</v>
      </c>
      <c r="B1407" s="196">
        <v>-0.138037474021873</v>
      </c>
      <c r="C1407" s="23"/>
      <c r="D1407" s="69" t="s">
        <v>243</v>
      </c>
      <c r="E1407" s="23"/>
      <c r="F1407" s="23">
        <v>1407</v>
      </c>
      <c r="G1407" s="23">
        <v>8</v>
      </c>
    </row>
    <row r="1408" spans="1:7" x14ac:dyDescent="0.25">
      <c r="A1408" s="23">
        <v>1408</v>
      </c>
      <c r="B1408" s="196">
        <v>-0.13803756803971701</v>
      </c>
      <c r="C1408" s="23"/>
      <c r="D1408" s="69" t="s">
        <v>243</v>
      </c>
      <c r="E1408" s="23"/>
      <c r="F1408" s="23">
        <v>1408</v>
      </c>
      <c r="G1408" s="23">
        <v>14</v>
      </c>
    </row>
    <row r="1409" spans="1:7" x14ac:dyDescent="0.25">
      <c r="A1409" s="23">
        <v>1409</v>
      </c>
      <c r="B1409" s="196">
        <v>-0.15648792136208101</v>
      </c>
      <c r="C1409" s="23"/>
      <c r="D1409" s="69" t="s">
        <v>243</v>
      </c>
      <c r="E1409" s="23"/>
      <c r="F1409" s="23">
        <v>1409</v>
      </c>
      <c r="G1409" s="23">
        <v>14</v>
      </c>
    </row>
    <row r="1410" spans="1:7" x14ac:dyDescent="0.25">
      <c r="A1410" s="23">
        <v>1410</v>
      </c>
      <c r="B1410" s="196">
        <v>-0.15648812251154501</v>
      </c>
      <c r="C1410" s="23"/>
      <c r="D1410" s="69" t="s">
        <v>243</v>
      </c>
      <c r="E1410" s="23"/>
      <c r="F1410" s="23">
        <v>1410</v>
      </c>
      <c r="G1410" s="23">
        <v>23</v>
      </c>
    </row>
    <row r="1411" spans="1:7" x14ac:dyDescent="0.25">
      <c r="A1411" s="23">
        <v>1411</v>
      </c>
      <c r="B1411" s="196">
        <v>-0.156488341153146</v>
      </c>
      <c r="C1411" s="23"/>
      <c r="D1411" s="69" t="s">
        <v>243</v>
      </c>
      <c r="E1411" s="23"/>
      <c r="F1411" s="23">
        <v>1411</v>
      </c>
      <c r="G1411" s="23">
        <v>25</v>
      </c>
    </row>
    <row r="1412" spans="1:7" x14ac:dyDescent="0.25">
      <c r="A1412" s="23">
        <v>1412</v>
      </c>
      <c r="B1412" s="196">
        <v>-0.21530723360258699</v>
      </c>
      <c r="C1412" s="23"/>
      <c r="D1412" s="69" t="s">
        <v>243</v>
      </c>
      <c r="E1412" s="23"/>
      <c r="F1412" s="23">
        <v>1412</v>
      </c>
      <c r="G1412" s="23">
        <v>22</v>
      </c>
    </row>
    <row r="1413" spans="1:7" x14ac:dyDescent="0.25">
      <c r="A1413" s="23">
        <v>1413</v>
      </c>
      <c r="B1413" s="196">
        <v>-0.215307544080443</v>
      </c>
      <c r="C1413" s="23"/>
      <c r="D1413" s="69" t="s">
        <v>243</v>
      </c>
      <c r="E1413" s="23"/>
      <c r="F1413" s="23">
        <v>1413</v>
      </c>
      <c r="G1413" s="23">
        <v>18</v>
      </c>
    </row>
    <row r="1414" spans="1:7" x14ac:dyDescent="0.25">
      <c r="A1414" s="23">
        <v>1414</v>
      </c>
      <c r="B1414" s="196">
        <v>-0.15678472820908301</v>
      </c>
      <c r="C1414" s="23"/>
      <c r="D1414" s="69" t="s">
        <v>243</v>
      </c>
      <c r="E1414" s="23"/>
      <c r="F1414" s="23">
        <v>1414</v>
      </c>
      <c r="G1414" s="23">
        <v>15</v>
      </c>
    </row>
    <row r="1415" spans="1:7" x14ac:dyDescent="0.25">
      <c r="A1415" s="23">
        <v>1415</v>
      </c>
      <c r="B1415" s="196">
        <v>-0.14754362818585601</v>
      </c>
      <c r="C1415" s="23"/>
      <c r="D1415" s="69" t="s">
        <v>243</v>
      </c>
      <c r="E1415" s="23"/>
      <c r="F1415" s="23">
        <v>1415</v>
      </c>
      <c r="G1415" s="23">
        <v>7</v>
      </c>
    </row>
    <row r="1416" spans="1:7" x14ac:dyDescent="0.25">
      <c r="A1416" s="23">
        <v>1416</v>
      </c>
      <c r="B1416" s="196">
        <v>-7.2728852317563999E-2</v>
      </c>
      <c r="C1416" s="23"/>
      <c r="D1416" s="69" t="s">
        <v>243</v>
      </c>
      <c r="E1416" s="23"/>
      <c r="F1416" s="23">
        <v>1416</v>
      </c>
      <c r="G1416" s="23">
        <v>17</v>
      </c>
    </row>
    <row r="1417" spans="1:7" x14ac:dyDescent="0.25">
      <c r="A1417" s="23">
        <v>1417</v>
      </c>
      <c r="B1417" s="196">
        <v>-7.1897176552000105E-2</v>
      </c>
      <c r="C1417" s="23"/>
      <c r="D1417" s="69" t="s">
        <v>243</v>
      </c>
      <c r="E1417" s="23"/>
      <c r="F1417" s="23">
        <v>1417</v>
      </c>
      <c r="G1417" s="23">
        <v>17</v>
      </c>
    </row>
    <row r="1418" spans="1:7" x14ac:dyDescent="0.25">
      <c r="A1418" s="23">
        <v>1418</v>
      </c>
      <c r="B1418" s="196">
        <v>-6.1446055455007503E-2</v>
      </c>
      <c r="C1418" s="23"/>
      <c r="D1418" s="69" t="s">
        <v>243</v>
      </c>
      <c r="E1418" s="23"/>
      <c r="F1418" s="23">
        <v>1418</v>
      </c>
      <c r="G1418" s="23">
        <v>11</v>
      </c>
    </row>
    <row r="1419" spans="1:7" x14ac:dyDescent="0.25">
      <c r="A1419" s="23">
        <v>1419</v>
      </c>
      <c r="B1419" s="196">
        <v>-6.0521951178161101E-2</v>
      </c>
      <c r="C1419" s="23"/>
      <c r="D1419" s="69" t="s">
        <v>243</v>
      </c>
      <c r="E1419" s="23"/>
      <c r="F1419" s="23">
        <v>1419</v>
      </c>
      <c r="G1419" s="23">
        <v>11</v>
      </c>
    </row>
    <row r="1420" spans="1:7" x14ac:dyDescent="0.25">
      <c r="A1420" s="23">
        <v>1420</v>
      </c>
      <c r="B1420" s="196">
        <v>-6.0521959709849402E-2</v>
      </c>
      <c r="C1420" s="23"/>
      <c r="D1420" s="69" t="s">
        <v>243</v>
      </c>
      <c r="E1420" s="23"/>
      <c r="F1420" s="23">
        <v>1420</v>
      </c>
      <c r="G1420" s="23">
        <v>7</v>
      </c>
    </row>
    <row r="1421" spans="1:7" x14ac:dyDescent="0.25">
      <c r="A1421" s="23">
        <v>1421</v>
      </c>
      <c r="B1421" s="196">
        <v>-4.7584311932119698E-2</v>
      </c>
      <c r="C1421" s="23"/>
      <c r="D1421" s="69" t="s">
        <v>243</v>
      </c>
      <c r="E1421" s="23"/>
      <c r="F1421" s="23">
        <v>1421</v>
      </c>
      <c r="G1421" s="23">
        <v>6</v>
      </c>
    </row>
    <row r="1422" spans="1:7" x14ac:dyDescent="0.25">
      <c r="A1422" s="23">
        <v>1422</v>
      </c>
      <c r="B1422" s="196">
        <v>-4.3425787272373402E-2</v>
      </c>
      <c r="C1422" s="23"/>
      <c r="D1422" s="69" t="s">
        <v>243</v>
      </c>
      <c r="E1422" s="23"/>
      <c r="F1422" s="23">
        <v>1422</v>
      </c>
      <c r="G1422" s="23">
        <v>11</v>
      </c>
    </row>
    <row r="1423" spans="1:7" x14ac:dyDescent="0.25">
      <c r="A1423" s="23">
        <v>1423</v>
      </c>
      <c r="B1423" s="196">
        <v>-4.25016749496177E-2</v>
      </c>
      <c r="C1423" s="23"/>
      <c r="D1423" s="69" t="s">
        <v>243</v>
      </c>
      <c r="E1423" s="23"/>
      <c r="F1423" s="23">
        <v>1423</v>
      </c>
      <c r="G1423" s="23">
        <v>10</v>
      </c>
    </row>
    <row r="1424" spans="1:7" x14ac:dyDescent="0.25">
      <c r="A1424" s="23">
        <v>1424</v>
      </c>
      <c r="B1424" s="196">
        <v>-4.2501682655886198E-2</v>
      </c>
      <c r="C1424" s="23"/>
      <c r="D1424" s="69" t="s">
        <v>243</v>
      </c>
      <c r="E1424" s="23"/>
      <c r="F1424" s="23">
        <v>1424</v>
      </c>
      <c r="G1424" s="23">
        <v>13</v>
      </c>
    </row>
    <row r="1425" spans="1:7" x14ac:dyDescent="0.25">
      <c r="A1425" s="23">
        <v>1425</v>
      </c>
      <c r="B1425" s="196">
        <v>1.6878993756348298E-2</v>
      </c>
      <c r="C1425" s="23"/>
      <c r="D1425" s="69" t="s">
        <v>243</v>
      </c>
      <c r="E1425" s="23"/>
      <c r="F1425" s="23">
        <v>1425</v>
      </c>
      <c r="G1425" s="23">
        <v>16</v>
      </c>
    </row>
    <row r="1426" spans="1:7" x14ac:dyDescent="0.25">
      <c r="A1426" s="23">
        <v>1426</v>
      </c>
      <c r="B1426" s="196">
        <v>1.6878992748307401E-2</v>
      </c>
      <c r="C1426" s="23"/>
      <c r="D1426" s="69" t="s">
        <v>243</v>
      </c>
      <c r="E1426" s="23"/>
      <c r="F1426" s="23">
        <v>1426</v>
      </c>
      <c r="G1426" s="23">
        <v>11</v>
      </c>
    </row>
    <row r="1427" spans="1:7" x14ac:dyDescent="0.25">
      <c r="A1427" s="23">
        <v>1427</v>
      </c>
      <c r="B1427" s="196">
        <v>2.5585917322203802E-2</v>
      </c>
      <c r="C1427" s="23"/>
      <c r="D1427" s="69" t="s">
        <v>243</v>
      </c>
      <c r="E1427" s="23"/>
      <c r="F1427" s="23">
        <v>1427</v>
      </c>
      <c r="G1427" s="23">
        <v>18</v>
      </c>
    </row>
    <row r="1428" spans="1:7" x14ac:dyDescent="0.25">
      <c r="A1428" s="23">
        <v>1428</v>
      </c>
      <c r="B1428" s="196">
        <v>4.0097457207638E-2</v>
      </c>
      <c r="C1428" s="23"/>
      <c r="D1428" s="69" t="s">
        <v>243</v>
      </c>
      <c r="E1428" s="23"/>
      <c r="F1428" s="23">
        <v>1428</v>
      </c>
      <c r="G1428" s="23">
        <v>10</v>
      </c>
    </row>
    <row r="1429" spans="1:7" x14ac:dyDescent="0.25">
      <c r="A1429" s="23">
        <v>1429</v>
      </c>
      <c r="B1429" s="196">
        <v>4.8876457114489701E-2</v>
      </c>
      <c r="C1429" s="23"/>
      <c r="D1429" s="69" t="s">
        <v>243</v>
      </c>
      <c r="E1429" s="23"/>
      <c r="F1429" s="23">
        <v>1429</v>
      </c>
      <c r="G1429" s="23">
        <v>8</v>
      </c>
    </row>
    <row r="1430" spans="1:7" x14ac:dyDescent="0.25">
      <c r="A1430" s="23">
        <v>1430</v>
      </c>
      <c r="B1430" s="196">
        <v>6.7710319688430401E-2</v>
      </c>
      <c r="C1430" s="23"/>
      <c r="D1430" s="69" t="s">
        <v>243</v>
      </c>
      <c r="E1430" s="23"/>
      <c r="F1430" s="23">
        <v>1430</v>
      </c>
      <c r="G1430" s="23">
        <v>7</v>
      </c>
    </row>
    <row r="1431" spans="1:7" x14ac:dyDescent="0.25">
      <c r="A1431" s="23">
        <v>1431</v>
      </c>
      <c r="B1431" s="196">
        <v>7.1037057288188807E-2</v>
      </c>
      <c r="C1431" s="23"/>
      <c r="D1431" s="69" t="s">
        <v>243</v>
      </c>
      <c r="E1431" s="23"/>
      <c r="F1431" s="23">
        <v>1431</v>
      </c>
      <c r="G1431" s="23">
        <v>25</v>
      </c>
    </row>
    <row r="1432" spans="1:7" x14ac:dyDescent="0.25">
      <c r="A1432" s="23">
        <v>1432</v>
      </c>
      <c r="B1432" s="196">
        <v>8.67467883361102E-2</v>
      </c>
      <c r="C1432" s="23"/>
      <c r="D1432" s="69" t="s">
        <v>243</v>
      </c>
      <c r="E1432" s="23"/>
      <c r="F1432" s="23">
        <v>1432</v>
      </c>
      <c r="G1432" s="23">
        <v>21</v>
      </c>
    </row>
    <row r="1433" spans="1:7" x14ac:dyDescent="0.25">
      <c r="A1433" s="23">
        <v>1433</v>
      </c>
      <c r="B1433" s="196">
        <v>0.121574363276876</v>
      </c>
      <c r="C1433" s="23"/>
      <c r="D1433" s="69" t="s">
        <v>243</v>
      </c>
      <c r="E1433" s="23"/>
      <c r="F1433" s="23">
        <v>1433</v>
      </c>
      <c r="G1433" s="23">
        <v>14</v>
      </c>
    </row>
    <row r="1434" spans="1:7" x14ac:dyDescent="0.25">
      <c r="A1434" s="23">
        <v>1434</v>
      </c>
      <c r="B1434" s="196">
        <v>0.14352454502577</v>
      </c>
      <c r="C1434" s="23"/>
      <c r="D1434" s="69" t="s">
        <v>243</v>
      </c>
      <c r="E1434" s="23"/>
      <c r="F1434" s="23">
        <v>1434</v>
      </c>
      <c r="G1434" s="23">
        <v>20</v>
      </c>
    </row>
    <row r="1435" spans="1:7" x14ac:dyDescent="0.25">
      <c r="A1435" s="23">
        <v>1435</v>
      </c>
      <c r="B1435" s="196">
        <v>0.153227511629971</v>
      </c>
      <c r="C1435" s="23"/>
      <c r="D1435" s="69" t="s">
        <v>243</v>
      </c>
      <c r="E1435" s="23"/>
      <c r="F1435" s="23">
        <v>1435</v>
      </c>
      <c r="G1435" s="23">
        <v>13</v>
      </c>
    </row>
    <row r="1436" spans="1:7" x14ac:dyDescent="0.25">
      <c r="A1436" s="23">
        <v>1436</v>
      </c>
      <c r="B1436" s="196">
        <v>-3.5603600854208398E-2</v>
      </c>
      <c r="C1436" s="23"/>
      <c r="D1436" s="69" t="s">
        <v>243</v>
      </c>
      <c r="E1436" s="23"/>
      <c r="F1436" s="23">
        <v>1436</v>
      </c>
      <c r="G1436" s="23">
        <v>33</v>
      </c>
    </row>
    <row r="1437" spans="1:7" x14ac:dyDescent="0.25">
      <c r="A1437" s="23">
        <v>1437</v>
      </c>
      <c r="B1437" s="196">
        <v>-3.5603605405983098E-2</v>
      </c>
      <c r="C1437" s="23"/>
      <c r="D1437" s="69" t="s">
        <v>243</v>
      </c>
      <c r="E1437" s="23"/>
      <c r="F1437" s="23">
        <v>1437</v>
      </c>
      <c r="G1437" s="23">
        <v>11</v>
      </c>
    </row>
    <row r="1438" spans="1:7" x14ac:dyDescent="0.25">
      <c r="A1438" s="23">
        <v>1438</v>
      </c>
      <c r="B1438" s="196">
        <v>-5.1295477531499104E-3</v>
      </c>
      <c r="C1438" s="23"/>
      <c r="D1438" s="69" t="s">
        <v>243</v>
      </c>
      <c r="E1438" s="23"/>
      <c r="F1438" s="23">
        <v>1438</v>
      </c>
      <c r="G1438" s="23">
        <v>10</v>
      </c>
    </row>
    <row r="1439" spans="1:7" x14ac:dyDescent="0.25">
      <c r="A1439" s="23">
        <v>1439</v>
      </c>
      <c r="B1439" s="196">
        <v>-5.12954780348613E-3</v>
      </c>
      <c r="C1439" s="23"/>
      <c r="D1439" s="69" t="s">
        <v>243</v>
      </c>
      <c r="E1439" s="23"/>
      <c r="F1439" s="23">
        <v>1439</v>
      </c>
      <c r="G1439" s="23">
        <v>6</v>
      </c>
    </row>
    <row r="1440" spans="1:7" x14ac:dyDescent="0.25">
      <c r="A1440" s="23">
        <v>1440</v>
      </c>
      <c r="B1440" s="202">
        <v>-4.6995663247338798E-5</v>
      </c>
      <c r="C1440" s="23"/>
      <c r="D1440" s="69" t="s">
        <v>243</v>
      </c>
      <c r="E1440" s="23"/>
      <c r="F1440" s="23">
        <v>1440</v>
      </c>
      <c r="G1440" s="23">
        <v>3</v>
      </c>
    </row>
    <row r="1441" spans="1:7" x14ac:dyDescent="0.25">
      <c r="A1441" s="23">
        <v>1441</v>
      </c>
      <c r="B1441" s="196">
        <v>4.0929740692935103E-3</v>
      </c>
      <c r="C1441" s="23"/>
      <c r="D1441" s="69" t="s">
        <v>243</v>
      </c>
      <c r="E1441" s="23"/>
      <c r="F1441" s="23">
        <v>1441</v>
      </c>
      <c r="G1441" s="23">
        <v>2</v>
      </c>
    </row>
    <row r="1442" spans="1:7" x14ac:dyDescent="0.25">
      <c r="A1442" s="23">
        <v>1442</v>
      </c>
      <c r="B1442" s="196">
        <v>4.9246643870726001E-3</v>
      </c>
      <c r="C1442" s="23"/>
      <c r="D1442" s="69" t="s">
        <v>243</v>
      </c>
      <c r="E1442" s="23"/>
      <c r="F1442" s="23">
        <v>1442</v>
      </c>
      <c r="G1442" s="23">
        <v>4</v>
      </c>
    </row>
    <row r="1443" spans="1:7" x14ac:dyDescent="0.25">
      <c r="A1443" s="23">
        <v>1443</v>
      </c>
      <c r="B1443" s="196">
        <v>1.0931316749272999E-2</v>
      </c>
      <c r="C1443" s="23"/>
      <c r="D1443" s="69" t="s">
        <v>243</v>
      </c>
      <c r="E1443" s="23"/>
      <c r="F1443" s="23">
        <v>1443</v>
      </c>
      <c r="G1443" s="23">
        <v>3</v>
      </c>
    </row>
    <row r="1444" spans="1:7" x14ac:dyDescent="0.25">
      <c r="A1444" s="23">
        <v>1444</v>
      </c>
      <c r="B1444" s="196">
        <v>3.9954226463323597E-2</v>
      </c>
      <c r="C1444" s="23"/>
      <c r="D1444" s="69" t="s">
        <v>243</v>
      </c>
      <c r="E1444" s="23"/>
      <c r="F1444" s="23">
        <v>1444</v>
      </c>
      <c r="G1444" s="23">
        <v>5</v>
      </c>
    </row>
    <row r="1445" spans="1:7" x14ac:dyDescent="0.25">
      <c r="A1445" s="23">
        <v>1445</v>
      </c>
      <c r="B1445" s="196">
        <v>3.9954219666518499E-2</v>
      </c>
      <c r="C1445" s="23"/>
      <c r="D1445" s="69" t="s">
        <v>243</v>
      </c>
      <c r="E1445" s="23"/>
      <c r="F1445" s="23">
        <v>1445</v>
      </c>
      <c r="G1445" s="23">
        <v>13</v>
      </c>
    </row>
    <row r="1446" spans="1:7" x14ac:dyDescent="0.25">
      <c r="A1446" s="23">
        <v>1446</v>
      </c>
      <c r="B1446" s="196">
        <v>3.9954218098025497E-2</v>
      </c>
      <c r="C1446" s="23"/>
      <c r="D1446" s="69" t="s">
        <v>243</v>
      </c>
      <c r="E1446" s="23"/>
      <c r="F1446" s="23">
        <v>1446</v>
      </c>
      <c r="G1446" s="23">
        <v>3</v>
      </c>
    </row>
    <row r="1447" spans="1:7" x14ac:dyDescent="0.25">
      <c r="A1447" s="23">
        <v>1447</v>
      </c>
      <c r="B1447" s="196">
        <v>3.9954214961040103E-2</v>
      </c>
      <c r="C1447" s="23"/>
      <c r="D1447" s="69" t="s">
        <v>243</v>
      </c>
      <c r="E1447" s="23"/>
      <c r="F1447" s="23">
        <v>1447</v>
      </c>
      <c r="G1447" s="23">
        <v>6</v>
      </c>
    </row>
    <row r="1448" spans="1:7" x14ac:dyDescent="0.25">
      <c r="A1448" s="23">
        <v>1448</v>
      </c>
      <c r="B1448" s="196">
        <v>4.5960858301950201E-2</v>
      </c>
      <c r="C1448" s="23"/>
      <c r="D1448" s="69" t="s">
        <v>243</v>
      </c>
      <c r="E1448" s="23"/>
      <c r="F1448" s="23">
        <v>1448</v>
      </c>
      <c r="G1448" s="23">
        <v>10</v>
      </c>
    </row>
    <row r="1449" spans="1:7" x14ac:dyDescent="0.25">
      <c r="A1449" s="23">
        <v>1449</v>
      </c>
      <c r="B1449" s="196">
        <v>4.59608562167255E-2</v>
      </c>
      <c r="C1449" s="23"/>
      <c r="D1449" s="69" t="s">
        <v>243</v>
      </c>
      <c r="E1449" s="23"/>
      <c r="F1449" s="23">
        <v>1449</v>
      </c>
      <c r="G1449" s="23">
        <v>3</v>
      </c>
    </row>
    <row r="1450" spans="1:7" x14ac:dyDescent="0.25">
      <c r="A1450" s="23">
        <v>1450</v>
      </c>
      <c r="B1450" s="196">
        <v>4.5960854131501097E-2</v>
      </c>
      <c r="C1450" s="23"/>
      <c r="D1450" s="69" t="s">
        <v>243</v>
      </c>
      <c r="E1450" s="23"/>
      <c r="F1450" s="23">
        <v>1450</v>
      </c>
      <c r="G1450" s="23">
        <v>3</v>
      </c>
    </row>
    <row r="1451" spans="1:7" x14ac:dyDescent="0.25">
      <c r="A1451" s="23">
        <v>1451</v>
      </c>
      <c r="B1451" s="196">
        <v>-0.221105115850003</v>
      </c>
      <c r="C1451" s="23"/>
      <c r="D1451" s="69" t="s">
        <v>243</v>
      </c>
      <c r="E1451" s="23"/>
      <c r="F1451" s="23">
        <v>1451</v>
      </c>
      <c r="G1451" s="23">
        <v>36</v>
      </c>
    </row>
    <row r="1452" spans="1:7" x14ac:dyDescent="0.25">
      <c r="A1452" s="23">
        <v>1452</v>
      </c>
      <c r="B1452" s="196">
        <v>-0.22110518889976399</v>
      </c>
      <c r="C1452" s="23"/>
      <c r="D1452" s="69" t="s">
        <v>243</v>
      </c>
      <c r="E1452" s="23"/>
      <c r="F1452" s="23">
        <v>1452</v>
      </c>
      <c r="G1452" s="23">
        <v>4</v>
      </c>
    </row>
    <row r="1453" spans="1:7" x14ac:dyDescent="0.25">
      <c r="A1453" s="23">
        <v>1453</v>
      </c>
      <c r="B1453" s="196">
        <v>-0.221105316737019</v>
      </c>
      <c r="C1453" s="23"/>
      <c r="D1453" s="69" t="s">
        <v>243</v>
      </c>
      <c r="E1453" s="23"/>
      <c r="F1453" s="23">
        <v>1453</v>
      </c>
      <c r="G1453" s="23">
        <v>7</v>
      </c>
    </row>
    <row r="1454" spans="1:7" x14ac:dyDescent="0.25">
      <c r="A1454" s="23">
        <v>1454</v>
      </c>
      <c r="B1454" s="196">
        <v>-0.22110546283700999</v>
      </c>
      <c r="C1454" s="23"/>
      <c r="D1454" s="69" t="s">
        <v>243</v>
      </c>
      <c r="E1454" s="23"/>
      <c r="F1454" s="23">
        <v>1454</v>
      </c>
      <c r="G1454" s="23">
        <v>8</v>
      </c>
    </row>
    <row r="1455" spans="1:7" x14ac:dyDescent="0.25">
      <c r="A1455" s="23">
        <v>1455</v>
      </c>
      <c r="B1455" s="196">
        <v>-0.210940539912538</v>
      </c>
      <c r="C1455" s="23"/>
      <c r="D1455" s="69" t="s">
        <v>243</v>
      </c>
      <c r="E1455" s="23"/>
      <c r="F1455" s="23">
        <v>1455</v>
      </c>
      <c r="G1455" s="23">
        <v>13</v>
      </c>
    </row>
    <row r="1456" spans="1:7" x14ac:dyDescent="0.25">
      <c r="A1456" s="23">
        <v>1456</v>
      </c>
      <c r="B1456" s="196">
        <v>-0.19846524707888799</v>
      </c>
      <c r="C1456" s="23"/>
      <c r="D1456" s="69" t="s">
        <v>243</v>
      </c>
      <c r="E1456" s="23"/>
      <c r="F1456" s="23">
        <v>1456</v>
      </c>
      <c r="G1456" s="23">
        <v>8</v>
      </c>
    </row>
    <row r="1457" spans="1:7" x14ac:dyDescent="0.25">
      <c r="A1457" s="23">
        <v>1457</v>
      </c>
      <c r="B1457" s="196">
        <v>-0.19846537746571299</v>
      </c>
      <c r="C1457" s="23"/>
      <c r="D1457" s="69" t="s">
        <v>243</v>
      </c>
      <c r="E1457" s="23"/>
      <c r="F1457" s="23">
        <v>1457</v>
      </c>
      <c r="G1457" s="23">
        <v>9</v>
      </c>
    </row>
    <row r="1458" spans="1:7" x14ac:dyDescent="0.25">
      <c r="A1458" s="23">
        <v>1458</v>
      </c>
      <c r="B1458" s="196">
        <v>-0.19846550785279499</v>
      </c>
      <c r="C1458" s="23"/>
      <c r="D1458" s="69" t="s">
        <v>243</v>
      </c>
      <c r="E1458" s="23"/>
      <c r="F1458" s="23">
        <v>1458</v>
      </c>
      <c r="G1458" s="23">
        <v>9</v>
      </c>
    </row>
    <row r="1459" spans="1:7" x14ac:dyDescent="0.25">
      <c r="A1459" s="23">
        <v>1459</v>
      </c>
      <c r="B1459" s="196">
        <v>-0.18742562283341699</v>
      </c>
      <c r="C1459" s="23"/>
      <c r="D1459" s="69" t="s">
        <v>243</v>
      </c>
      <c r="E1459" s="23"/>
      <c r="F1459" s="23">
        <v>1459</v>
      </c>
      <c r="G1459" s="23">
        <v>8</v>
      </c>
    </row>
    <row r="1460" spans="1:7" x14ac:dyDescent="0.25">
      <c r="A1460" s="23">
        <v>1460</v>
      </c>
      <c r="B1460" s="196">
        <v>-0.177075856047682</v>
      </c>
      <c r="C1460" s="23"/>
      <c r="D1460" s="69" t="s">
        <v>243</v>
      </c>
      <c r="E1460" s="23"/>
      <c r="F1460" s="23">
        <v>1460</v>
      </c>
      <c r="G1460" s="23">
        <v>20</v>
      </c>
    </row>
    <row r="1461" spans="1:7" x14ac:dyDescent="0.25">
      <c r="A1461" s="23">
        <v>1461</v>
      </c>
      <c r="B1461" s="196">
        <v>-0.27962002209461001</v>
      </c>
      <c r="C1461" s="23"/>
      <c r="D1461" s="69" t="s">
        <v>243</v>
      </c>
      <c r="E1461" s="23"/>
      <c r="F1461" s="23">
        <v>1461</v>
      </c>
      <c r="G1461" s="23">
        <v>13</v>
      </c>
    </row>
    <row r="1462" spans="1:7" x14ac:dyDescent="0.25">
      <c r="A1462" s="23">
        <v>1462</v>
      </c>
      <c r="B1462" s="196">
        <v>-0.27962026505991799</v>
      </c>
      <c r="C1462" s="23"/>
      <c r="D1462" s="69" t="s">
        <v>243</v>
      </c>
      <c r="E1462" s="23"/>
      <c r="F1462" s="23">
        <v>1462</v>
      </c>
      <c r="G1462" s="23">
        <v>8</v>
      </c>
    </row>
    <row r="1463" spans="1:7" x14ac:dyDescent="0.25">
      <c r="A1463" s="23">
        <v>1463</v>
      </c>
      <c r="B1463" s="196">
        <v>-0.279620750992429</v>
      </c>
      <c r="C1463" s="23"/>
      <c r="D1463" s="69" t="s">
        <v>243</v>
      </c>
      <c r="E1463" s="23"/>
      <c r="F1463" s="23">
        <v>1463</v>
      </c>
      <c r="G1463" s="23">
        <v>16</v>
      </c>
    </row>
    <row r="1464" spans="1:7" x14ac:dyDescent="0.25">
      <c r="A1464" s="23">
        <v>1464</v>
      </c>
      <c r="B1464" s="196">
        <v>-0.27962126729849401</v>
      </c>
      <c r="C1464" s="23"/>
      <c r="D1464" s="69" t="s">
        <v>243</v>
      </c>
      <c r="E1464" s="23"/>
      <c r="F1464" s="23">
        <v>1464</v>
      </c>
      <c r="G1464" s="23">
        <v>17</v>
      </c>
    </row>
    <row r="1465" spans="1:7" x14ac:dyDescent="0.25">
      <c r="A1465" s="23">
        <v>1465</v>
      </c>
      <c r="B1465" s="196">
        <v>-0.272241250691311</v>
      </c>
      <c r="C1465" s="23"/>
      <c r="D1465" s="69" t="s">
        <v>243</v>
      </c>
      <c r="E1465" s="23"/>
      <c r="F1465" s="23">
        <v>1465</v>
      </c>
      <c r="G1465" s="23">
        <v>20</v>
      </c>
    </row>
    <row r="1466" spans="1:7" x14ac:dyDescent="0.25">
      <c r="A1466" s="23">
        <v>1466</v>
      </c>
      <c r="B1466" s="196">
        <v>-0.24466943156312199</v>
      </c>
      <c r="C1466" s="23"/>
      <c r="D1466" s="69" t="s">
        <v>243</v>
      </c>
      <c r="E1466" s="23"/>
      <c r="F1466" s="23">
        <v>1466</v>
      </c>
      <c r="G1466" s="23">
        <v>18</v>
      </c>
    </row>
    <row r="1467" spans="1:7" x14ac:dyDescent="0.25">
      <c r="A1467" s="23">
        <v>1467</v>
      </c>
      <c r="B1467" s="196">
        <v>-0.23776969686298699</v>
      </c>
      <c r="C1467" s="23"/>
      <c r="D1467" s="69" t="s">
        <v>243</v>
      </c>
      <c r="E1467" s="23"/>
      <c r="F1467" s="23">
        <v>1467</v>
      </c>
      <c r="G1467" s="23">
        <v>16</v>
      </c>
    </row>
    <row r="1468" spans="1:7" x14ac:dyDescent="0.25">
      <c r="A1468" s="23">
        <v>1468</v>
      </c>
      <c r="B1468" s="196">
        <v>-0.23776984637499901</v>
      </c>
      <c r="C1468" s="23"/>
      <c r="D1468" s="69" t="s">
        <v>243</v>
      </c>
      <c r="E1468" s="23"/>
      <c r="F1468" s="23">
        <v>1468</v>
      </c>
      <c r="G1468" s="23">
        <v>7</v>
      </c>
    </row>
    <row r="1469" spans="1:7" x14ac:dyDescent="0.25">
      <c r="A1469" s="23">
        <v>1469</v>
      </c>
      <c r="B1469" s="196">
        <v>-0.230839192158939</v>
      </c>
      <c r="C1469" s="23"/>
      <c r="D1469" s="69" t="s">
        <v>243</v>
      </c>
      <c r="E1469" s="23"/>
      <c r="F1469" s="23">
        <v>1469</v>
      </c>
      <c r="G1469" s="23">
        <v>12</v>
      </c>
    </row>
    <row r="1470" spans="1:7" x14ac:dyDescent="0.25">
      <c r="A1470" s="23">
        <v>1470</v>
      </c>
      <c r="B1470" s="196">
        <v>-0.222984244407362</v>
      </c>
      <c r="C1470" s="23"/>
      <c r="D1470" s="69" t="s">
        <v>243</v>
      </c>
      <c r="E1470" s="23"/>
      <c r="F1470" s="23">
        <v>1470</v>
      </c>
      <c r="G1470" s="23">
        <v>4</v>
      </c>
    </row>
    <row r="1471" spans="1:7" x14ac:dyDescent="0.25">
      <c r="A1471" s="23">
        <v>1471</v>
      </c>
      <c r="B1471" s="196">
        <v>-0.211254289371056</v>
      </c>
      <c r="C1471" s="23"/>
      <c r="D1471" s="69" t="s">
        <v>243</v>
      </c>
      <c r="E1471" s="23"/>
      <c r="F1471" s="23">
        <v>1471</v>
      </c>
      <c r="G1471" s="23">
        <v>13</v>
      </c>
    </row>
    <row r="1472" spans="1:7" x14ac:dyDescent="0.25">
      <c r="A1472" s="23">
        <v>1472</v>
      </c>
      <c r="B1472" s="196">
        <v>-0.211254405291527</v>
      </c>
      <c r="C1472" s="23"/>
      <c r="D1472" s="69" t="s">
        <v>243</v>
      </c>
      <c r="E1472" s="23"/>
      <c r="F1472" s="23">
        <v>1472</v>
      </c>
      <c r="G1472" s="23">
        <v>7</v>
      </c>
    </row>
    <row r="1473" spans="1:7" x14ac:dyDescent="0.25">
      <c r="A1473" s="23">
        <v>1473</v>
      </c>
      <c r="B1473" s="196">
        <v>-0.211254653693178</v>
      </c>
      <c r="C1473" s="23"/>
      <c r="D1473" s="69" t="s">
        <v>243</v>
      </c>
      <c r="E1473" s="23"/>
      <c r="F1473" s="23">
        <v>1473</v>
      </c>
      <c r="G1473" s="23">
        <v>15</v>
      </c>
    </row>
    <row r="1474" spans="1:7" x14ac:dyDescent="0.25">
      <c r="A1474" s="23">
        <v>1474</v>
      </c>
      <c r="B1474" s="196">
        <v>-0.18144819933042</v>
      </c>
      <c r="C1474" s="23"/>
      <c r="D1474" s="69" t="s">
        <v>243</v>
      </c>
      <c r="E1474" s="23"/>
      <c r="F1474" s="23">
        <v>1474</v>
      </c>
      <c r="G1474" s="23">
        <v>35</v>
      </c>
    </row>
    <row r="1475" spans="1:7" x14ac:dyDescent="0.25">
      <c r="A1475" s="23">
        <v>1475</v>
      </c>
      <c r="B1475" s="196">
        <v>-0.18144841474809101</v>
      </c>
      <c r="C1475" s="23"/>
      <c r="D1475" s="69" t="s">
        <v>243</v>
      </c>
      <c r="E1475" s="23"/>
      <c r="F1475" s="23">
        <v>1475</v>
      </c>
      <c r="G1475" s="23">
        <v>18</v>
      </c>
    </row>
    <row r="1476" spans="1:7" x14ac:dyDescent="0.25">
      <c r="A1476" s="23">
        <v>1476</v>
      </c>
      <c r="B1476" s="196">
        <v>-0.175903860099826</v>
      </c>
      <c r="C1476" s="23"/>
      <c r="D1476" s="69" t="s">
        <v>243</v>
      </c>
      <c r="E1476" s="23"/>
      <c r="F1476" s="23">
        <v>1476</v>
      </c>
      <c r="G1476" s="23">
        <v>19</v>
      </c>
    </row>
    <row r="1477" spans="1:7" x14ac:dyDescent="0.25">
      <c r="A1477" s="23">
        <v>1477</v>
      </c>
      <c r="B1477" s="196">
        <v>-0.175904061769875</v>
      </c>
      <c r="C1477" s="23"/>
      <c r="D1477" s="69" t="s">
        <v>243</v>
      </c>
      <c r="E1477" s="23"/>
      <c r="F1477" s="23">
        <v>1477</v>
      </c>
      <c r="G1477" s="23">
        <v>18</v>
      </c>
    </row>
    <row r="1478" spans="1:7" x14ac:dyDescent="0.25">
      <c r="A1478" s="23">
        <v>1478</v>
      </c>
      <c r="B1478" s="196">
        <v>-0.17590421862483599</v>
      </c>
      <c r="C1478" s="23"/>
      <c r="D1478" s="69" t="s">
        <v>243</v>
      </c>
      <c r="E1478" s="23"/>
      <c r="F1478" s="23">
        <v>1478</v>
      </c>
      <c r="G1478" s="23">
        <v>14</v>
      </c>
    </row>
    <row r="1479" spans="1:7" x14ac:dyDescent="0.25">
      <c r="A1479" s="23">
        <v>1479</v>
      </c>
      <c r="B1479" s="196">
        <v>-0.17590447631603801</v>
      </c>
      <c r="C1479" s="23"/>
      <c r="D1479" s="69" t="s">
        <v>243</v>
      </c>
      <c r="E1479" s="23"/>
      <c r="F1479" s="23">
        <v>1479</v>
      </c>
      <c r="G1479" s="23">
        <v>23</v>
      </c>
    </row>
    <row r="1480" spans="1:7" x14ac:dyDescent="0.25">
      <c r="A1480" s="23">
        <v>1480</v>
      </c>
      <c r="B1480" s="196">
        <v>-0.16758739704468401</v>
      </c>
      <c r="C1480" s="23"/>
      <c r="D1480" s="69" t="s">
        <v>243</v>
      </c>
      <c r="E1480" s="23"/>
      <c r="F1480" s="23">
        <v>1480</v>
      </c>
      <c r="G1480" s="23">
        <v>11</v>
      </c>
    </row>
    <row r="1481" spans="1:7" x14ac:dyDescent="0.25">
      <c r="A1481" s="23">
        <v>1481</v>
      </c>
      <c r="B1481" s="196">
        <v>-0.197350398143118</v>
      </c>
      <c r="C1481" s="23"/>
      <c r="D1481" s="69" t="s">
        <v>243</v>
      </c>
      <c r="E1481" s="23"/>
      <c r="F1481" s="23">
        <v>1481</v>
      </c>
      <c r="G1481" s="23">
        <v>21</v>
      </c>
    </row>
    <row r="1482" spans="1:7" x14ac:dyDescent="0.25">
      <c r="A1482" s="23">
        <v>1482</v>
      </c>
      <c r="B1482" s="196">
        <v>-0.18210240963030699</v>
      </c>
      <c r="C1482" s="23"/>
      <c r="D1482" s="69" t="s">
        <v>243</v>
      </c>
      <c r="E1482" s="23"/>
      <c r="F1482" s="23">
        <v>1482</v>
      </c>
      <c r="G1482" s="23">
        <v>20</v>
      </c>
    </row>
    <row r="1483" spans="1:7" x14ac:dyDescent="0.25">
      <c r="A1483" s="23">
        <v>1483</v>
      </c>
      <c r="B1483" s="196">
        <v>-0.18210248198553999</v>
      </c>
      <c r="C1483" s="23"/>
      <c r="D1483" s="69" t="s">
        <v>243</v>
      </c>
      <c r="E1483" s="23"/>
      <c r="F1483" s="23">
        <v>1483</v>
      </c>
      <c r="G1483" s="23">
        <v>6</v>
      </c>
    </row>
    <row r="1484" spans="1:7" x14ac:dyDescent="0.25">
      <c r="A1484" s="23">
        <v>1484</v>
      </c>
      <c r="B1484" s="196">
        <v>-0.182102819644436</v>
      </c>
      <c r="C1484" s="23"/>
      <c r="D1484" s="69" t="s">
        <v>243</v>
      </c>
      <c r="E1484" s="23"/>
      <c r="F1484" s="23">
        <v>1484</v>
      </c>
      <c r="G1484" s="23">
        <v>28</v>
      </c>
    </row>
    <row r="1485" spans="1:7" x14ac:dyDescent="0.25">
      <c r="A1485" s="23">
        <v>1485</v>
      </c>
      <c r="B1485" s="196">
        <v>-0.175171959037877</v>
      </c>
      <c r="C1485" s="23"/>
      <c r="D1485" s="69" t="s">
        <v>243</v>
      </c>
      <c r="E1485" s="23"/>
      <c r="F1485" s="23">
        <v>1485</v>
      </c>
      <c r="G1485" s="23">
        <v>16</v>
      </c>
    </row>
    <row r="1486" spans="1:7" x14ac:dyDescent="0.25">
      <c r="A1486" s="23">
        <v>1486</v>
      </c>
      <c r="B1486" s="196">
        <v>0.11519462318328599</v>
      </c>
      <c r="C1486" s="23"/>
      <c r="D1486" s="69" t="s">
        <v>243</v>
      </c>
      <c r="E1486" s="23"/>
      <c r="F1486" s="23">
        <v>1486</v>
      </c>
      <c r="G1486" s="23">
        <v>14</v>
      </c>
    </row>
    <row r="1487" spans="1:7" x14ac:dyDescent="0.25">
      <c r="A1487" s="23">
        <v>1487</v>
      </c>
      <c r="B1487" s="196">
        <v>0.11519454958341301</v>
      </c>
      <c r="C1487" s="23"/>
      <c r="D1487" s="69" t="s">
        <v>243</v>
      </c>
      <c r="E1487" s="23"/>
      <c r="F1487" s="23">
        <v>1487</v>
      </c>
      <c r="G1487" s="23">
        <v>16</v>
      </c>
    </row>
    <row r="1488" spans="1:7" x14ac:dyDescent="0.25">
      <c r="A1488" s="23">
        <v>1488</v>
      </c>
      <c r="B1488" s="196">
        <v>0.120739328203933</v>
      </c>
      <c r="C1488" s="23"/>
      <c r="D1488" s="69" t="s">
        <v>243</v>
      </c>
      <c r="E1488" s="23"/>
      <c r="F1488" s="23">
        <v>1488</v>
      </c>
      <c r="G1488" s="23">
        <v>5</v>
      </c>
    </row>
    <row r="1489" spans="1:7" x14ac:dyDescent="0.25">
      <c r="A1489" s="23">
        <v>1489</v>
      </c>
      <c r="B1489" s="196">
        <v>0.120739272389771</v>
      </c>
      <c r="C1489" s="23"/>
      <c r="D1489" s="69" t="s">
        <v>243</v>
      </c>
      <c r="E1489" s="23"/>
      <c r="F1489" s="23">
        <v>1489</v>
      </c>
      <c r="G1489" s="23">
        <v>11</v>
      </c>
    </row>
    <row r="1490" spans="1:7" x14ac:dyDescent="0.25">
      <c r="A1490" s="23">
        <v>1490</v>
      </c>
      <c r="B1490" s="196">
        <v>0.13229090888957801</v>
      </c>
      <c r="C1490" s="23"/>
      <c r="D1490" s="69" t="s">
        <v>243</v>
      </c>
      <c r="E1490" s="23"/>
      <c r="F1490" s="23">
        <v>1490</v>
      </c>
      <c r="G1490" s="23">
        <v>5</v>
      </c>
    </row>
    <row r="1491" spans="1:7" x14ac:dyDescent="0.25">
      <c r="A1491" s="23">
        <v>1491</v>
      </c>
      <c r="B1491" s="196">
        <v>0.132290810605912</v>
      </c>
      <c r="C1491" s="23"/>
      <c r="D1491" s="69" t="s">
        <v>243</v>
      </c>
      <c r="E1491" s="23"/>
      <c r="F1491" s="23">
        <v>1491</v>
      </c>
      <c r="G1491" s="23">
        <v>16</v>
      </c>
    </row>
    <row r="1492" spans="1:7" x14ac:dyDescent="0.25">
      <c r="A1492" s="23">
        <v>1492</v>
      </c>
      <c r="B1492" s="196">
        <v>0.13229068775163699</v>
      </c>
      <c r="C1492" s="23"/>
      <c r="D1492" s="69" t="s">
        <v>243</v>
      </c>
      <c r="E1492" s="23"/>
      <c r="F1492" s="23">
        <v>1492</v>
      </c>
      <c r="G1492" s="23">
        <v>20</v>
      </c>
    </row>
    <row r="1493" spans="1:7" x14ac:dyDescent="0.25">
      <c r="A1493" s="23">
        <v>1493</v>
      </c>
      <c r="B1493" s="196">
        <v>0.14411943275473499</v>
      </c>
      <c r="C1493" s="23"/>
      <c r="D1493" s="69" t="s">
        <v>243</v>
      </c>
      <c r="E1493" s="23"/>
      <c r="F1493" s="23">
        <v>1493</v>
      </c>
      <c r="G1493" s="23">
        <v>19</v>
      </c>
    </row>
    <row r="1494" spans="1:7" x14ac:dyDescent="0.25">
      <c r="A1494" s="23">
        <v>1494</v>
      </c>
      <c r="B1494" s="196">
        <v>0.153822647499887</v>
      </c>
      <c r="C1494" s="23"/>
      <c r="D1494" s="69" t="s">
        <v>243</v>
      </c>
      <c r="E1494" s="23"/>
      <c r="F1494" s="23">
        <v>1494</v>
      </c>
      <c r="G1494" s="23">
        <v>11</v>
      </c>
    </row>
    <row r="1495" spans="1:7" x14ac:dyDescent="0.25">
      <c r="A1495" s="23">
        <v>1495</v>
      </c>
      <c r="B1495" s="196">
        <v>0.15382261376190201</v>
      </c>
      <c r="C1495" s="23"/>
      <c r="D1495" s="69" t="s">
        <v>243</v>
      </c>
      <c r="E1495" s="23"/>
      <c r="F1495" s="23">
        <v>1495</v>
      </c>
      <c r="G1495" s="23">
        <v>4</v>
      </c>
    </row>
    <row r="1496" spans="1:7" x14ac:dyDescent="0.25">
      <c r="A1496" s="23">
        <v>1496</v>
      </c>
      <c r="B1496" s="196">
        <v>0.15382251254807799</v>
      </c>
      <c r="C1496" s="23"/>
      <c r="D1496" s="69" t="s">
        <v>243</v>
      </c>
      <c r="E1496" s="23"/>
      <c r="F1496" s="23">
        <v>1496</v>
      </c>
      <c r="G1496" s="23">
        <v>12</v>
      </c>
    </row>
    <row r="1497" spans="1:7" x14ac:dyDescent="0.25">
      <c r="A1497" s="23">
        <v>1497</v>
      </c>
      <c r="B1497" s="196">
        <v>0.15382247037571101</v>
      </c>
      <c r="C1497" s="23"/>
      <c r="D1497" s="69" t="s">
        <v>243</v>
      </c>
      <c r="E1497" s="23"/>
      <c r="F1497" s="23">
        <v>1497</v>
      </c>
      <c r="G1497" s="23">
        <v>5</v>
      </c>
    </row>
    <row r="1498" spans="1:7" x14ac:dyDescent="0.25">
      <c r="A1498" s="23">
        <v>1498</v>
      </c>
      <c r="B1498" s="196">
        <v>0.120984464546272</v>
      </c>
      <c r="C1498" s="23"/>
      <c r="D1498" s="69" t="s">
        <v>243</v>
      </c>
      <c r="E1498" s="23"/>
      <c r="F1498" s="23">
        <v>1498</v>
      </c>
      <c r="G1498" s="23">
        <v>11</v>
      </c>
    </row>
    <row r="1499" spans="1:7" x14ac:dyDescent="0.25">
      <c r="A1499" s="23">
        <v>1499</v>
      </c>
      <c r="B1499" s="196">
        <v>0.120984433973137</v>
      </c>
      <c r="C1499" s="23"/>
      <c r="D1499" s="69" t="s">
        <v>243</v>
      </c>
      <c r="E1499" s="23"/>
      <c r="F1499" s="23">
        <v>1499</v>
      </c>
      <c r="G1499" s="23">
        <v>6</v>
      </c>
    </row>
    <row r="1500" spans="1:7" x14ac:dyDescent="0.25">
      <c r="A1500" s="23">
        <v>1500</v>
      </c>
      <c r="B1500" s="196">
        <v>0.121908540806313</v>
      </c>
      <c r="C1500" s="23"/>
      <c r="D1500" s="69" t="s">
        <v>243</v>
      </c>
      <c r="E1500" s="23"/>
      <c r="F1500" s="23">
        <v>1500</v>
      </c>
      <c r="G1500" s="23">
        <v>4</v>
      </c>
    </row>
    <row r="1501" spans="1:7" x14ac:dyDescent="0.25">
      <c r="A1501" s="23">
        <v>1501</v>
      </c>
      <c r="B1501" s="196">
        <v>0.12791530010527499</v>
      </c>
      <c r="C1501" s="23"/>
      <c r="D1501" s="69" t="s">
        <v>243</v>
      </c>
      <c r="E1501" s="23"/>
      <c r="F1501" s="23">
        <v>1501</v>
      </c>
      <c r="G1501" s="23">
        <v>12</v>
      </c>
    </row>
    <row r="1502" spans="1:7" x14ac:dyDescent="0.25">
      <c r="A1502" s="23">
        <v>1502</v>
      </c>
      <c r="B1502" s="196">
        <v>0.12791528293064899</v>
      </c>
      <c r="C1502" s="23"/>
      <c r="D1502" s="69" t="s">
        <v>243</v>
      </c>
      <c r="E1502" s="23"/>
      <c r="F1502" s="23">
        <v>1502</v>
      </c>
      <c r="G1502" s="23">
        <v>3</v>
      </c>
    </row>
    <row r="1503" spans="1:7" x14ac:dyDescent="0.25">
      <c r="A1503" s="23">
        <v>1503</v>
      </c>
      <c r="B1503" s="196">
        <v>0.12791518560790299</v>
      </c>
      <c r="C1503" s="23"/>
      <c r="D1503" s="69" t="s">
        <v>243</v>
      </c>
      <c r="E1503" s="23"/>
      <c r="F1503" s="23">
        <v>1503</v>
      </c>
      <c r="G1503" s="23">
        <v>17</v>
      </c>
    </row>
    <row r="1504" spans="1:7" x14ac:dyDescent="0.25">
      <c r="A1504" s="23">
        <v>1504</v>
      </c>
      <c r="B1504" s="196">
        <v>0.137156406458734</v>
      </c>
      <c r="C1504" s="23"/>
      <c r="D1504" s="69" t="s">
        <v>243</v>
      </c>
      <c r="E1504" s="23"/>
      <c r="F1504" s="23">
        <v>1504</v>
      </c>
      <c r="G1504" s="23">
        <v>6</v>
      </c>
    </row>
    <row r="1505" spans="1:7" x14ac:dyDescent="0.25">
      <c r="A1505" s="23">
        <v>1505</v>
      </c>
      <c r="B1505" s="196">
        <v>0.137156346823846</v>
      </c>
      <c r="C1505" s="23"/>
      <c r="D1505" s="69" t="s">
        <v>243</v>
      </c>
      <c r="E1505" s="23"/>
      <c r="F1505" s="23">
        <v>1505</v>
      </c>
      <c r="G1505" s="23">
        <v>9</v>
      </c>
    </row>
    <row r="1506" spans="1:7" x14ac:dyDescent="0.25">
      <c r="A1506" s="23">
        <v>1506</v>
      </c>
      <c r="B1506" s="196">
        <v>0.13715624080645999</v>
      </c>
      <c r="C1506" s="23"/>
      <c r="D1506" s="69" t="s">
        <v>243</v>
      </c>
      <c r="E1506" s="23"/>
      <c r="F1506" s="23">
        <v>1506</v>
      </c>
      <c r="G1506" s="23">
        <v>16</v>
      </c>
    </row>
    <row r="1507" spans="1:7" x14ac:dyDescent="0.25">
      <c r="A1507" s="23">
        <v>1507</v>
      </c>
      <c r="B1507" s="196">
        <v>0.171442332334626</v>
      </c>
      <c r="C1507" s="23"/>
      <c r="D1507" s="69" t="s">
        <v>243</v>
      </c>
      <c r="E1507" s="23"/>
      <c r="F1507" s="23">
        <v>1507</v>
      </c>
      <c r="G1507" s="23">
        <v>4</v>
      </c>
    </row>
    <row r="1508" spans="1:7" x14ac:dyDescent="0.25">
      <c r="A1508" s="23">
        <v>1508</v>
      </c>
      <c r="B1508" s="196">
        <v>0.18992466302351901</v>
      </c>
      <c r="C1508" s="23"/>
      <c r="D1508" s="69" t="s">
        <v>243</v>
      </c>
      <c r="E1508" s="23"/>
      <c r="F1508" s="23">
        <v>1508</v>
      </c>
      <c r="G1508" s="23">
        <v>12</v>
      </c>
    </row>
    <row r="1509" spans="1:7" x14ac:dyDescent="0.25">
      <c r="A1509" s="23">
        <v>1509</v>
      </c>
      <c r="B1509" s="196">
        <v>0.18992446518721301</v>
      </c>
      <c r="C1509" s="23"/>
      <c r="D1509" s="69" t="s">
        <v>243</v>
      </c>
      <c r="E1509" s="23"/>
      <c r="F1509" s="23">
        <v>1509</v>
      </c>
      <c r="G1509" s="23">
        <v>15</v>
      </c>
    </row>
    <row r="1510" spans="1:7" x14ac:dyDescent="0.25">
      <c r="A1510" s="23">
        <v>1510</v>
      </c>
      <c r="B1510" s="196">
        <v>0.18992439924191501</v>
      </c>
      <c r="C1510" s="23"/>
      <c r="D1510" s="69" t="s">
        <v>243</v>
      </c>
      <c r="E1510" s="23"/>
      <c r="F1510" s="23">
        <v>1510</v>
      </c>
      <c r="G1510" s="23">
        <v>5</v>
      </c>
    </row>
    <row r="1511" spans="1:7" x14ac:dyDescent="0.25">
      <c r="A1511" s="23">
        <v>1511</v>
      </c>
      <c r="B1511" s="196">
        <v>0.20147571971286601</v>
      </c>
      <c r="C1511" s="23"/>
      <c r="D1511" s="69" t="s">
        <v>243</v>
      </c>
      <c r="E1511" s="23"/>
      <c r="F1511" s="23">
        <v>1511</v>
      </c>
      <c r="G1511" s="23">
        <v>14</v>
      </c>
    </row>
    <row r="1512" spans="1:7" x14ac:dyDescent="0.25">
      <c r="A1512" s="23">
        <v>1512</v>
      </c>
      <c r="B1512" s="196">
        <v>0.20886864269699501</v>
      </c>
      <c r="C1512" s="23"/>
      <c r="D1512" s="69" t="s">
        <v>243</v>
      </c>
      <c r="E1512" s="23"/>
      <c r="F1512" s="23">
        <v>1512</v>
      </c>
      <c r="G1512" s="23">
        <v>3</v>
      </c>
    </row>
    <row r="1513" spans="1:7" x14ac:dyDescent="0.25">
      <c r="A1513" s="23">
        <v>1513</v>
      </c>
      <c r="B1513" s="196">
        <v>0.22134402288414701</v>
      </c>
      <c r="C1513" s="23"/>
      <c r="D1513" s="69" t="s">
        <v>243</v>
      </c>
      <c r="E1513" s="23"/>
      <c r="F1513" s="23">
        <v>1513</v>
      </c>
      <c r="G1513" s="23">
        <v>14</v>
      </c>
    </row>
    <row r="1514" spans="1:7" x14ac:dyDescent="0.25">
      <c r="A1514" s="23">
        <v>1514</v>
      </c>
      <c r="B1514" s="196">
        <v>0.221343931359405</v>
      </c>
      <c r="C1514" s="23"/>
      <c r="D1514" s="69" t="s">
        <v>243</v>
      </c>
      <c r="E1514" s="23"/>
      <c r="F1514" s="23">
        <v>1514</v>
      </c>
      <c r="G1514" s="23">
        <v>5</v>
      </c>
    </row>
    <row r="1515" spans="1:7" x14ac:dyDescent="0.25">
      <c r="A1515" s="23">
        <v>1515</v>
      </c>
      <c r="B1515" s="196">
        <v>0.22735059350063699</v>
      </c>
      <c r="C1515" s="23"/>
      <c r="D1515" s="69" t="s">
        <v>243</v>
      </c>
      <c r="E1515" s="23"/>
      <c r="F1515" s="23">
        <v>1515</v>
      </c>
      <c r="G1515" s="23">
        <v>6</v>
      </c>
    </row>
    <row r="1516" spans="1:7" x14ac:dyDescent="0.25">
      <c r="A1516" s="23">
        <v>1516</v>
      </c>
      <c r="B1516" s="196">
        <v>0.24398433428937299</v>
      </c>
      <c r="C1516" s="23"/>
      <c r="D1516" s="69" t="s">
        <v>243</v>
      </c>
      <c r="E1516" s="23"/>
      <c r="F1516" s="23">
        <v>1516</v>
      </c>
      <c r="G1516" s="23">
        <v>18</v>
      </c>
    </row>
    <row r="1517" spans="1:7" x14ac:dyDescent="0.25">
      <c r="A1517" s="23">
        <v>1517</v>
      </c>
      <c r="B1517" s="196">
        <v>0.11452834561896599</v>
      </c>
      <c r="C1517" s="23"/>
      <c r="D1517" s="69" t="s">
        <v>243</v>
      </c>
      <c r="E1517" s="23"/>
      <c r="F1517" s="23">
        <v>1517</v>
      </c>
      <c r="G1517" s="23">
        <v>10</v>
      </c>
    </row>
    <row r="1518" spans="1:7" x14ac:dyDescent="0.25">
      <c r="A1518" s="23">
        <v>1518</v>
      </c>
      <c r="B1518" s="196">
        <v>0.12280831863358101</v>
      </c>
      <c r="C1518" s="23"/>
      <c r="D1518" s="69" t="s">
        <v>243</v>
      </c>
      <c r="E1518" s="23"/>
      <c r="F1518" s="23">
        <v>1518</v>
      </c>
      <c r="G1518" s="23">
        <v>21</v>
      </c>
    </row>
    <row r="1519" spans="1:7" x14ac:dyDescent="0.25">
      <c r="A1519" s="23">
        <v>1519</v>
      </c>
      <c r="B1519" s="196">
        <v>0.12650466365819801</v>
      </c>
      <c r="C1519" s="23"/>
      <c r="D1519" s="69" t="s">
        <v>243</v>
      </c>
      <c r="E1519" s="23"/>
      <c r="F1519" s="23">
        <v>1519</v>
      </c>
      <c r="G1519" s="23">
        <v>21</v>
      </c>
    </row>
    <row r="1520" spans="1:7" x14ac:dyDescent="0.25">
      <c r="A1520" s="23">
        <v>1520</v>
      </c>
      <c r="B1520" s="196">
        <v>0.146820904017783</v>
      </c>
      <c r="C1520" s="23"/>
      <c r="D1520" s="69" t="s">
        <v>243</v>
      </c>
      <c r="E1520" s="23"/>
      <c r="F1520" s="23">
        <v>1520</v>
      </c>
      <c r="G1520" s="23">
        <v>15</v>
      </c>
    </row>
    <row r="1521" spans="1:7" x14ac:dyDescent="0.25">
      <c r="A1521" s="23">
        <v>1521</v>
      </c>
      <c r="B1521" s="196">
        <v>0.14774495608180899</v>
      </c>
      <c r="C1521" s="23"/>
      <c r="D1521" s="69" t="s">
        <v>243</v>
      </c>
      <c r="E1521" s="23"/>
      <c r="F1521" s="23">
        <v>1521</v>
      </c>
      <c r="G1521" s="23">
        <v>8</v>
      </c>
    </row>
    <row r="1522" spans="1:7" x14ac:dyDescent="0.25">
      <c r="A1522" s="23">
        <v>1522</v>
      </c>
      <c r="B1522" s="196">
        <v>0.14774491734522599</v>
      </c>
      <c r="C1522" s="23"/>
      <c r="D1522" s="69" t="s">
        <v>243</v>
      </c>
      <c r="E1522" s="23"/>
      <c r="F1522" s="23">
        <v>1522</v>
      </c>
      <c r="G1522" s="23">
        <v>5</v>
      </c>
    </row>
    <row r="1523" spans="1:7" x14ac:dyDescent="0.25">
      <c r="A1523" s="23">
        <v>1523</v>
      </c>
      <c r="B1523" s="196">
        <v>0.15375157026244299</v>
      </c>
      <c r="C1523" s="23"/>
      <c r="D1523" s="69" t="s">
        <v>243</v>
      </c>
      <c r="E1523" s="23"/>
      <c r="F1523" s="23">
        <v>1523</v>
      </c>
      <c r="G1523" s="23">
        <v>10</v>
      </c>
    </row>
    <row r="1524" spans="1:7" x14ac:dyDescent="0.25">
      <c r="A1524" s="23">
        <v>1524</v>
      </c>
      <c r="B1524" s="196">
        <v>1.9008313520315501E-2</v>
      </c>
      <c r="C1524" s="23"/>
      <c r="D1524" s="69" t="s">
        <v>243</v>
      </c>
      <c r="E1524" s="23"/>
      <c r="F1524" s="23">
        <v>1524</v>
      </c>
      <c r="G1524" s="23">
        <v>15</v>
      </c>
    </row>
    <row r="1525" spans="1:7" x14ac:dyDescent="0.25">
      <c r="A1525" s="23">
        <v>1525</v>
      </c>
      <c r="B1525" s="196">
        <v>1.9008310726334601E-2</v>
      </c>
      <c r="C1525" s="23"/>
      <c r="D1525" s="69" t="s">
        <v>243</v>
      </c>
      <c r="E1525" s="23"/>
      <c r="F1525" s="23">
        <v>1525</v>
      </c>
      <c r="G1525" s="23">
        <v>24</v>
      </c>
    </row>
    <row r="1526" spans="1:7" x14ac:dyDescent="0.25">
      <c r="A1526" s="23">
        <v>1526</v>
      </c>
      <c r="B1526" s="196">
        <v>1.9008309795008001E-2</v>
      </c>
      <c r="C1526" s="23"/>
      <c r="D1526" s="69" t="s">
        <v>243</v>
      </c>
      <c r="E1526" s="23"/>
      <c r="F1526" s="23">
        <v>1526</v>
      </c>
      <c r="G1526" s="23">
        <v>8</v>
      </c>
    </row>
    <row r="1527" spans="1:7" x14ac:dyDescent="0.25">
      <c r="A1527" s="23">
        <v>1527</v>
      </c>
      <c r="B1527" s="196">
        <v>3.51802624435089E-2</v>
      </c>
      <c r="C1527" s="23"/>
      <c r="D1527" s="69" t="s">
        <v>243</v>
      </c>
      <c r="E1527" s="23"/>
      <c r="F1527" s="23">
        <v>1527</v>
      </c>
      <c r="G1527" s="23">
        <v>13</v>
      </c>
    </row>
    <row r="1528" spans="1:7" x14ac:dyDescent="0.25">
      <c r="A1528" s="23">
        <v>1528</v>
      </c>
      <c r="B1528" s="196">
        <v>4.0170463207100798E-2</v>
      </c>
      <c r="C1528" s="23"/>
      <c r="D1528" s="69" t="s">
        <v>243</v>
      </c>
      <c r="E1528" s="23"/>
      <c r="F1528" s="23">
        <v>1528</v>
      </c>
      <c r="G1528" s="23">
        <v>5</v>
      </c>
    </row>
    <row r="1529" spans="1:7" x14ac:dyDescent="0.25">
      <c r="A1529" s="23">
        <v>1529</v>
      </c>
      <c r="B1529" s="196">
        <v>4.57151222938256E-2</v>
      </c>
      <c r="C1529" s="23"/>
      <c r="D1529" s="69" t="s">
        <v>243</v>
      </c>
      <c r="E1529" s="23"/>
      <c r="F1529" s="23">
        <v>1529</v>
      </c>
      <c r="G1529" s="23">
        <v>16</v>
      </c>
    </row>
    <row r="1530" spans="1:7" x14ac:dyDescent="0.25">
      <c r="A1530" s="23">
        <v>1530</v>
      </c>
      <c r="B1530" s="196">
        <v>5.8135173565720497E-2</v>
      </c>
      <c r="C1530" s="23"/>
      <c r="D1530" s="69" t="s">
        <v>243</v>
      </c>
      <c r="E1530" s="23"/>
      <c r="F1530" s="23">
        <v>1530</v>
      </c>
      <c r="G1530" s="23">
        <v>6</v>
      </c>
    </row>
    <row r="1531" spans="1:7" x14ac:dyDescent="0.25">
      <c r="A1531" s="23">
        <v>1531</v>
      </c>
      <c r="B1531" s="196">
        <v>5.8135156727587199E-2</v>
      </c>
      <c r="C1531" s="23"/>
      <c r="D1531" s="69" t="s">
        <v>243</v>
      </c>
      <c r="E1531" s="23"/>
      <c r="F1531" s="23">
        <v>1531</v>
      </c>
      <c r="G1531" s="23">
        <v>15</v>
      </c>
    </row>
    <row r="1532" spans="1:7" x14ac:dyDescent="0.25">
      <c r="A1532" s="23">
        <v>1532</v>
      </c>
      <c r="B1532" s="196">
        <v>7.1041881117454894E-2</v>
      </c>
      <c r="C1532" s="23"/>
      <c r="D1532" s="69" t="s">
        <v>243</v>
      </c>
      <c r="E1532" s="23"/>
      <c r="F1532" s="23">
        <v>1532</v>
      </c>
      <c r="G1532" s="23">
        <v>16</v>
      </c>
    </row>
    <row r="1533" spans="1:7" x14ac:dyDescent="0.25">
      <c r="A1533" s="23">
        <v>1533</v>
      </c>
      <c r="B1533" s="196">
        <v>0.10296740982574901</v>
      </c>
      <c r="C1533" s="23"/>
      <c r="D1533" s="69" t="s">
        <v>243</v>
      </c>
      <c r="E1533" s="23"/>
      <c r="F1533" s="23">
        <v>1533</v>
      </c>
      <c r="G1533" s="23">
        <v>9</v>
      </c>
    </row>
    <row r="1534" spans="1:7" x14ac:dyDescent="0.25">
      <c r="A1534" s="23">
        <v>1534</v>
      </c>
      <c r="B1534" s="196">
        <v>0.105739691102699</v>
      </c>
      <c r="C1534" s="23"/>
      <c r="D1534" s="69" t="s">
        <v>243</v>
      </c>
      <c r="E1534" s="23"/>
      <c r="F1534" s="23">
        <v>1534</v>
      </c>
      <c r="G1534" s="23">
        <v>13</v>
      </c>
    </row>
    <row r="1535" spans="1:7" x14ac:dyDescent="0.25">
      <c r="A1535" s="23">
        <v>1535</v>
      </c>
      <c r="B1535" s="196">
        <v>0.112639686099498</v>
      </c>
      <c r="C1535" s="23"/>
      <c r="D1535" s="69" t="s">
        <v>243</v>
      </c>
      <c r="E1535" s="23"/>
      <c r="F1535" s="23">
        <v>1535</v>
      </c>
      <c r="G1535" s="23">
        <v>6</v>
      </c>
    </row>
    <row r="1536" spans="1:7" x14ac:dyDescent="0.25">
      <c r="A1536" s="23">
        <v>1536</v>
      </c>
      <c r="B1536" s="196">
        <v>0.112639637811022</v>
      </c>
      <c r="C1536" s="23"/>
      <c r="D1536" s="69" t="s">
        <v>243</v>
      </c>
      <c r="E1536" s="23"/>
      <c r="F1536" s="23">
        <v>1536</v>
      </c>
      <c r="G1536" s="23">
        <v>11</v>
      </c>
    </row>
    <row r="1537" spans="1:7" x14ac:dyDescent="0.25">
      <c r="A1537" s="23">
        <v>1537</v>
      </c>
      <c r="B1537" s="196">
        <v>0.11263956318349901</v>
      </c>
      <c r="C1537" s="23"/>
      <c r="D1537" s="69" t="s">
        <v>243</v>
      </c>
      <c r="E1537" s="23"/>
      <c r="F1537" s="23">
        <v>1537</v>
      </c>
      <c r="G1537" s="23">
        <v>17</v>
      </c>
    </row>
    <row r="1538" spans="1:7" x14ac:dyDescent="0.25">
      <c r="A1538" s="23">
        <v>1538</v>
      </c>
      <c r="B1538" s="196">
        <v>0.16573272616239701</v>
      </c>
      <c r="C1538" s="23"/>
      <c r="D1538" s="69" t="s">
        <v>243</v>
      </c>
      <c r="E1538" s="23"/>
      <c r="F1538" s="23">
        <v>1538</v>
      </c>
      <c r="G1538" s="23">
        <v>12</v>
      </c>
    </row>
    <row r="1539" spans="1:7" x14ac:dyDescent="0.25">
      <c r="A1539" s="23">
        <v>1539</v>
      </c>
      <c r="B1539" s="196">
        <v>0.16224058672122499</v>
      </c>
      <c r="C1539" s="23"/>
      <c r="D1539" s="69" t="s">
        <v>243</v>
      </c>
      <c r="E1539" s="23"/>
      <c r="F1539" s="23">
        <v>1539</v>
      </c>
      <c r="G1539" s="23">
        <v>10</v>
      </c>
    </row>
    <row r="1540" spans="1:7" x14ac:dyDescent="0.25">
      <c r="A1540" s="23">
        <v>1540</v>
      </c>
      <c r="B1540" s="196">
        <v>0.165937001326949</v>
      </c>
      <c r="C1540" s="23"/>
      <c r="D1540" s="69" t="s">
        <v>243</v>
      </c>
      <c r="E1540" s="23"/>
      <c r="F1540" s="23">
        <v>1540</v>
      </c>
      <c r="G1540" s="23">
        <v>16</v>
      </c>
    </row>
    <row r="1541" spans="1:7" x14ac:dyDescent="0.25">
      <c r="A1541" s="23">
        <v>1541</v>
      </c>
      <c r="B1541" s="196">
        <v>0.16593666472027299</v>
      </c>
      <c r="C1541" s="23"/>
      <c r="D1541" s="69" t="s">
        <v>243</v>
      </c>
      <c r="E1541" s="23"/>
      <c r="F1541" s="23">
        <v>1541</v>
      </c>
      <c r="G1541" s="23">
        <v>34</v>
      </c>
    </row>
    <row r="1542" spans="1:7" x14ac:dyDescent="0.25">
      <c r="A1542" s="23">
        <v>1542</v>
      </c>
      <c r="B1542" s="196">
        <v>0.16917105332054</v>
      </c>
      <c r="C1542" s="23"/>
      <c r="D1542" s="69" t="s">
        <v>243</v>
      </c>
      <c r="E1542" s="23"/>
      <c r="F1542" s="23">
        <v>1542</v>
      </c>
      <c r="G1542" s="23">
        <v>10</v>
      </c>
    </row>
    <row r="1543" spans="1:7" x14ac:dyDescent="0.25">
      <c r="A1543" s="23">
        <v>1543</v>
      </c>
      <c r="B1543" s="196">
        <v>6.8747414175661298E-2</v>
      </c>
      <c r="C1543" s="23"/>
      <c r="D1543" s="69" t="s">
        <v>243</v>
      </c>
      <c r="E1543" s="23"/>
      <c r="F1543" s="23">
        <v>1543</v>
      </c>
      <c r="G1543" s="23">
        <v>20</v>
      </c>
    </row>
    <row r="1544" spans="1:7" x14ac:dyDescent="0.25">
      <c r="A1544" s="23">
        <v>1544</v>
      </c>
      <c r="B1544" s="196">
        <v>0.113815194151027</v>
      </c>
      <c r="C1544" s="23"/>
      <c r="D1544" s="69" t="s">
        <v>243</v>
      </c>
      <c r="E1544" s="23"/>
      <c r="F1544" s="23">
        <v>1544</v>
      </c>
      <c r="G1544" s="23">
        <v>11</v>
      </c>
    </row>
    <row r="1545" spans="1:7" x14ac:dyDescent="0.25">
      <c r="A1545" s="23">
        <v>1545</v>
      </c>
      <c r="B1545" s="196">
        <v>0.128139189293724</v>
      </c>
      <c r="C1545" s="23"/>
      <c r="D1545" s="69" t="s">
        <v>243</v>
      </c>
      <c r="E1545" s="23"/>
      <c r="F1545" s="23">
        <v>1545</v>
      </c>
      <c r="G1545" s="23">
        <v>24</v>
      </c>
    </row>
    <row r="1546" spans="1:7" x14ac:dyDescent="0.25">
      <c r="A1546" s="23">
        <v>1546</v>
      </c>
      <c r="B1546" s="196">
        <v>0.13969077999955401</v>
      </c>
      <c r="C1546" s="23"/>
      <c r="D1546" s="69" t="s">
        <v>243</v>
      </c>
      <c r="E1546" s="23"/>
      <c r="F1546" s="23">
        <v>1546</v>
      </c>
      <c r="G1546" s="23">
        <v>17</v>
      </c>
    </row>
    <row r="1547" spans="1:7" x14ac:dyDescent="0.25">
      <c r="A1547" s="23">
        <v>1547</v>
      </c>
      <c r="B1547" s="196">
        <v>0.139690669825694</v>
      </c>
      <c r="C1547" s="23"/>
      <c r="D1547" s="69" t="s">
        <v>243</v>
      </c>
      <c r="E1547" s="23"/>
      <c r="F1547" s="23">
        <v>1547</v>
      </c>
      <c r="G1547" s="23">
        <v>16</v>
      </c>
    </row>
    <row r="1548" spans="1:7" x14ac:dyDescent="0.25">
      <c r="A1548" s="23">
        <v>1548</v>
      </c>
      <c r="B1548" s="196">
        <v>0.15540076861388299</v>
      </c>
      <c r="C1548" s="23"/>
      <c r="D1548" s="69" t="s">
        <v>243</v>
      </c>
      <c r="E1548" s="23"/>
      <c r="F1548" s="23">
        <v>1548</v>
      </c>
      <c r="G1548" s="23">
        <v>23</v>
      </c>
    </row>
    <row r="1549" spans="1:7" x14ac:dyDescent="0.25">
      <c r="A1549" s="23">
        <v>1549</v>
      </c>
      <c r="B1549" s="196">
        <v>0.15928196773612599</v>
      </c>
      <c r="C1549" s="23"/>
      <c r="D1549" s="69" t="s">
        <v>243</v>
      </c>
      <c r="E1549" s="23"/>
      <c r="F1549" s="23">
        <v>1549</v>
      </c>
      <c r="G1549" s="23">
        <v>18</v>
      </c>
    </row>
    <row r="1550" spans="1:7" x14ac:dyDescent="0.25">
      <c r="A1550" s="23">
        <v>1550</v>
      </c>
      <c r="B1550" s="196">
        <v>0.16713687700781599</v>
      </c>
      <c r="C1550" s="23"/>
      <c r="D1550" s="69" t="s">
        <v>243</v>
      </c>
      <c r="E1550" s="23"/>
      <c r="F1550" s="23">
        <v>1550</v>
      </c>
      <c r="G1550" s="23">
        <v>22</v>
      </c>
    </row>
    <row r="1551" spans="1:7" x14ac:dyDescent="0.25">
      <c r="A1551" s="23">
        <v>1551</v>
      </c>
      <c r="B1551" s="196">
        <v>0.18300706835310801</v>
      </c>
      <c r="C1551" s="23"/>
      <c r="D1551" s="69" t="s">
        <v>243</v>
      </c>
      <c r="E1551" s="23"/>
      <c r="F1551" s="23">
        <v>1551</v>
      </c>
      <c r="G1551" s="23">
        <v>19</v>
      </c>
    </row>
    <row r="1552" spans="1:7" x14ac:dyDescent="0.25">
      <c r="A1552" s="23">
        <v>1552</v>
      </c>
      <c r="B1552" s="196">
        <v>5.41960838453273E-2</v>
      </c>
      <c r="C1552" s="23"/>
      <c r="D1552" s="69" t="s">
        <v>243</v>
      </c>
      <c r="E1552" s="23"/>
      <c r="F1552" s="23">
        <v>1552</v>
      </c>
      <c r="G1552" s="23">
        <v>16</v>
      </c>
    </row>
    <row r="1553" spans="1:7" x14ac:dyDescent="0.25">
      <c r="A1553" s="23">
        <v>1553</v>
      </c>
      <c r="B1553" s="196">
        <v>0.162086400646377</v>
      </c>
      <c r="C1553" s="23"/>
      <c r="D1553" s="69" t="s">
        <v>243</v>
      </c>
      <c r="E1553" s="23"/>
      <c r="F1553" s="23">
        <v>1553</v>
      </c>
      <c r="G1553" s="23">
        <v>18</v>
      </c>
    </row>
    <row r="1554" spans="1:7" x14ac:dyDescent="0.25">
      <c r="A1554" s="23">
        <v>1554</v>
      </c>
      <c r="B1554" s="196">
        <v>0.16301033894800299</v>
      </c>
      <c r="C1554" s="23"/>
      <c r="D1554" s="69" t="s">
        <v>243</v>
      </c>
      <c r="E1554" s="23"/>
      <c r="F1554" s="23">
        <v>1554</v>
      </c>
      <c r="G1554" s="23">
        <v>20</v>
      </c>
    </row>
    <row r="1555" spans="1:7" x14ac:dyDescent="0.25">
      <c r="A1555" s="23">
        <v>1555</v>
      </c>
      <c r="B1555" s="196">
        <v>0.16947907898043099</v>
      </c>
      <c r="C1555" s="23"/>
      <c r="D1555" s="69" t="s">
        <v>243</v>
      </c>
      <c r="E1555" s="23"/>
      <c r="F1555" s="23">
        <v>1555</v>
      </c>
      <c r="G1555" s="23">
        <v>15</v>
      </c>
    </row>
    <row r="1556" spans="1:7" x14ac:dyDescent="0.25">
      <c r="A1556" s="23">
        <v>1556</v>
      </c>
      <c r="B1556" s="196">
        <v>0.166264425340753</v>
      </c>
      <c r="C1556" s="23"/>
      <c r="D1556" s="69" t="s">
        <v>243</v>
      </c>
      <c r="E1556" s="23"/>
      <c r="F1556" s="23">
        <v>1556</v>
      </c>
      <c r="G1556" s="23">
        <v>32</v>
      </c>
    </row>
    <row r="1557" spans="1:7" x14ac:dyDescent="0.25">
      <c r="A1557" s="23">
        <v>1557</v>
      </c>
      <c r="B1557" s="196">
        <v>0.18105018485209201</v>
      </c>
      <c r="C1557" s="23"/>
      <c r="D1557" s="69" t="s">
        <v>243</v>
      </c>
      <c r="E1557" s="23"/>
      <c r="F1557" s="23">
        <v>1557</v>
      </c>
      <c r="G1557" s="23">
        <v>18</v>
      </c>
    </row>
    <row r="1558" spans="1:7" x14ac:dyDescent="0.25">
      <c r="A1558" s="23">
        <v>1558</v>
      </c>
      <c r="B1558" s="196">
        <v>0.18104995853582201</v>
      </c>
      <c r="C1558" s="23"/>
      <c r="D1558" s="69" t="s">
        <v>243</v>
      </c>
      <c r="E1558" s="23"/>
      <c r="F1558" s="23">
        <v>1558</v>
      </c>
      <c r="G1558" s="23">
        <v>19</v>
      </c>
    </row>
    <row r="1559" spans="1:7" x14ac:dyDescent="0.25">
      <c r="A1559" s="23">
        <v>1559</v>
      </c>
      <c r="B1559" s="196">
        <v>0.181049660752547</v>
      </c>
      <c r="C1559" s="23"/>
      <c r="D1559" s="69" t="s">
        <v>243</v>
      </c>
      <c r="E1559" s="23"/>
      <c r="F1559" s="23">
        <v>1559</v>
      </c>
      <c r="G1559" s="23">
        <v>25</v>
      </c>
    </row>
    <row r="1560" spans="1:7" x14ac:dyDescent="0.25">
      <c r="A1560" s="23">
        <v>1560</v>
      </c>
      <c r="B1560" s="196">
        <v>7.4395126270406606E-2</v>
      </c>
      <c r="C1560" s="23"/>
      <c r="D1560" s="69" t="s">
        <v>243</v>
      </c>
      <c r="E1560" s="23"/>
      <c r="F1560" s="23">
        <v>1560</v>
      </c>
      <c r="G1560" s="23">
        <v>15</v>
      </c>
    </row>
    <row r="1561" spans="1:7" x14ac:dyDescent="0.25">
      <c r="A1561" s="23">
        <v>1561</v>
      </c>
      <c r="B1561" s="196">
        <v>0.103418527993218</v>
      </c>
      <c r="C1561" s="23"/>
      <c r="D1561" s="69" t="s">
        <v>243</v>
      </c>
      <c r="E1561" s="23"/>
      <c r="F1561" s="23">
        <v>1561</v>
      </c>
      <c r="G1561" s="23">
        <v>23</v>
      </c>
    </row>
    <row r="1562" spans="1:7" x14ac:dyDescent="0.25">
      <c r="A1562" s="23">
        <v>1562</v>
      </c>
      <c r="B1562" s="196">
        <v>0.110811407470853</v>
      </c>
      <c r="C1562" s="23"/>
      <c r="D1562" s="69" t="s">
        <v>243</v>
      </c>
      <c r="E1562" s="23"/>
      <c r="F1562" s="23">
        <v>1562</v>
      </c>
      <c r="G1562" s="23">
        <v>15</v>
      </c>
    </row>
    <row r="1563" spans="1:7" x14ac:dyDescent="0.25">
      <c r="A1563" s="23">
        <v>1563</v>
      </c>
      <c r="B1563" s="196">
        <v>0.11081131412845301</v>
      </c>
      <c r="C1563" s="23"/>
      <c r="D1563" s="69" t="s">
        <v>243</v>
      </c>
      <c r="E1563" s="23"/>
      <c r="F1563" s="23">
        <v>1563</v>
      </c>
      <c r="G1563" s="23">
        <v>22</v>
      </c>
    </row>
    <row r="1564" spans="1:7" x14ac:dyDescent="0.25">
      <c r="A1564" s="23">
        <v>1564</v>
      </c>
      <c r="B1564" s="196">
        <v>7.0318279273769699E-2</v>
      </c>
      <c r="C1564" s="23"/>
      <c r="D1564" s="69" t="s">
        <v>243</v>
      </c>
      <c r="E1564" s="23"/>
      <c r="F1564" s="23">
        <v>1564</v>
      </c>
      <c r="G1564" s="23">
        <v>24</v>
      </c>
    </row>
    <row r="1565" spans="1:7" x14ac:dyDescent="0.25">
      <c r="A1565" s="23">
        <v>1565</v>
      </c>
      <c r="B1565" s="196">
        <v>7.6694660533213305E-2</v>
      </c>
      <c r="C1565" s="23"/>
      <c r="D1565" s="69" t="s">
        <v>243</v>
      </c>
      <c r="E1565" s="23"/>
      <c r="F1565" s="23">
        <v>1565</v>
      </c>
      <c r="G1565" s="23">
        <v>9</v>
      </c>
    </row>
    <row r="1566" spans="1:7" x14ac:dyDescent="0.25">
      <c r="A1566" s="23">
        <v>1566</v>
      </c>
      <c r="B1566" s="196">
        <v>7.6694609015833401E-2</v>
      </c>
      <c r="C1566" s="23"/>
      <c r="D1566" s="69" t="s">
        <v>243</v>
      </c>
      <c r="E1566" s="23"/>
      <c r="F1566" s="23">
        <v>1566</v>
      </c>
      <c r="G1566" s="23">
        <v>26</v>
      </c>
    </row>
    <row r="1567" spans="1:7" x14ac:dyDescent="0.25">
      <c r="A1567" s="23">
        <v>1567</v>
      </c>
      <c r="B1567" s="196">
        <v>7.6694551554262594E-2</v>
      </c>
      <c r="C1567" s="23"/>
      <c r="D1567" s="69" t="s">
        <v>243</v>
      </c>
      <c r="E1567" s="23"/>
      <c r="F1567" s="23">
        <v>1567</v>
      </c>
      <c r="G1567" s="23">
        <v>29</v>
      </c>
    </row>
    <row r="1568" spans="1:7" x14ac:dyDescent="0.25">
      <c r="A1568" s="23">
        <v>1568</v>
      </c>
      <c r="B1568" s="196">
        <v>7.6694517869953502E-2</v>
      </c>
      <c r="C1568" s="23"/>
      <c r="D1568" s="69" t="s">
        <v>243</v>
      </c>
      <c r="E1568" s="23"/>
      <c r="F1568" s="23">
        <v>1568</v>
      </c>
      <c r="G1568" s="23">
        <v>17</v>
      </c>
    </row>
    <row r="1569" spans="1:7" x14ac:dyDescent="0.25">
      <c r="A1569" s="23">
        <v>1569</v>
      </c>
      <c r="B1569" s="196">
        <v>8.4974553729020297E-2</v>
      </c>
      <c r="C1569" s="23"/>
      <c r="D1569" s="69" t="s">
        <v>243</v>
      </c>
      <c r="E1569" s="23"/>
      <c r="F1569" s="23">
        <v>1569</v>
      </c>
      <c r="G1569" s="23">
        <v>10</v>
      </c>
    </row>
    <row r="1570" spans="1:7" x14ac:dyDescent="0.25">
      <c r="A1570" s="23">
        <v>1570</v>
      </c>
      <c r="B1570" s="196">
        <v>8.4974534148612904E-2</v>
      </c>
      <c r="C1570" s="23"/>
      <c r="D1570" s="69" t="s">
        <v>243</v>
      </c>
      <c r="E1570" s="23"/>
      <c r="F1570" s="23">
        <v>1570</v>
      </c>
      <c r="G1570" s="23">
        <v>8</v>
      </c>
    </row>
    <row r="1571" spans="1:7" x14ac:dyDescent="0.25">
      <c r="A1571" s="23">
        <v>1571</v>
      </c>
      <c r="B1571" s="196">
        <v>8.4974521910865103E-2</v>
      </c>
      <c r="C1571" s="23"/>
      <c r="D1571" s="69" t="s">
        <v>243</v>
      </c>
      <c r="E1571" s="23"/>
      <c r="F1571" s="23">
        <v>1571</v>
      </c>
      <c r="G1571" s="23">
        <v>5</v>
      </c>
    </row>
    <row r="1572" spans="1:7" x14ac:dyDescent="0.25">
      <c r="A1572" s="23">
        <v>1572</v>
      </c>
      <c r="B1572" s="196">
        <v>8.49744778550168E-2</v>
      </c>
      <c r="C1572" s="23"/>
      <c r="D1572" s="69" t="s">
        <v>243</v>
      </c>
      <c r="E1572" s="23"/>
      <c r="F1572" s="23">
        <v>1572</v>
      </c>
      <c r="G1572" s="23">
        <v>18</v>
      </c>
    </row>
    <row r="1573" spans="1:7" x14ac:dyDescent="0.25">
      <c r="A1573" s="23">
        <v>1573</v>
      </c>
      <c r="B1573" s="196">
        <v>0.10429454719296399</v>
      </c>
      <c r="C1573" s="23"/>
      <c r="D1573" s="69" t="s">
        <v>243</v>
      </c>
      <c r="E1573" s="23"/>
      <c r="F1573" s="23">
        <v>1573</v>
      </c>
      <c r="G1573" s="23">
        <v>13</v>
      </c>
    </row>
    <row r="1574" spans="1:7" x14ac:dyDescent="0.25">
      <c r="A1574" s="23">
        <v>1574</v>
      </c>
      <c r="B1574" s="196">
        <v>0.10429451352904801</v>
      </c>
      <c r="C1574" s="23"/>
      <c r="D1574" s="69" t="s">
        <v>243</v>
      </c>
      <c r="E1574" s="23"/>
      <c r="F1574" s="23">
        <v>1574</v>
      </c>
      <c r="G1574" s="23">
        <v>9</v>
      </c>
    </row>
    <row r="1575" spans="1:7" x14ac:dyDescent="0.25">
      <c r="A1575" s="23">
        <v>1575</v>
      </c>
      <c r="B1575" s="196">
        <v>0.11030118726457</v>
      </c>
      <c r="C1575" s="23"/>
      <c r="D1575" s="69" t="s">
        <v>243</v>
      </c>
      <c r="E1575" s="23"/>
      <c r="F1575" s="23">
        <v>1575</v>
      </c>
      <c r="G1575" s="23">
        <v>13</v>
      </c>
    </row>
    <row r="1576" spans="1:7" x14ac:dyDescent="0.25">
      <c r="A1576" s="23">
        <v>1576</v>
      </c>
      <c r="B1576" s="196">
        <v>0.110301107421742</v>
      </c>
      <c r="C1576" s="23"/>
      <c r="D1576" s="69" t="s">
        <v>243</v>
      </c>
      <c r="E1576" s="23"/>
      <c r="F1576" s="23">
        <v>1576</v>
      </c>
      <c r="G1576" s="23">
        <v>19</v>
      </c>
    </row>
    <row r="1577" spans="1:7" x14ac:dyDescent="0.25">
      <c r="A1577" s="23">
        <v>1577</v>
      </c>
      <c r="B1577" s="196">
        <v>0.110715670314337</v>
      </c>
      <c r="C1577" s="23"/>
      <c r="D1577" s="69" t="s">
        <v>243</v>
      </c>
      <c r="E1577" s="23"/>
      <c r="F1577" s="23">
        <v>1577</v>
      </c>
      <c r="G1577" s="23">
        <v>21</v>
      </c>
    </row>
    <row r="1578" spans="1:7" x14ac:dyDescent="0.25">
      <c r="A1578" s="23">
        <v>1578</v>
      </c>
      <c r="B1578" s="196">
        <v>0.128795834034101</v>
      </c>
      <c r="C1578" s="23"/>
      <c r="D1578" s="69" t="s">
        <v>243</v>
      </c>
      <c r="E1578" s="23"/>
      <c r="F1578" s="23">
        <v>1578</v>
      </c>
      <c r="G1578" s="23">
        <v>44</v>
      </c>
    </row>
    <row r="1579" spans="1:7" x14ac:dyDescent="0.25">
      <c r="A1579" s="23">
        <v>1579</v>
      </c>
      <c r="B1579" s="196">
        <v>0.12879576434328099</v>
      </c>
      <c r="C1579" s="23"/>
      <c r="D1579" s="69" t="s">
        <v>243</v>
      </c>
      <c r="E1579" s="23"/>
      <c r="F1579" s="23">
        <v>1579</v>
      </c>
      <c r="G1579" s="23">
        <v>12</v>
      </c>
    </row>
    <row r="1580" spans="1:7" x14ac:dyDescent="0.25">
      <c r="A1580" s="23">
        <v>1580</v>
      </c>
      <c r="B1580" s="196">
        <v>0.11704246617408701</v>
      </c>
      <c r="C1580" s="23"/>
      <c r="D1580" s="69" t="s">
        <v>243</v>
      </c>
      <c r="E1580" s="23"/>
      <c r="F1580" s="23">
        <v>1580</v>
      </c>
      <c r="G1580" s="23">
        <v>18</v>
      </c>
    </row>
    <row r="1581" spans="1:7" x14ac:dyDescent="0.25">
      <c r="A1581" s="23">
        <v>1581</v>
      </c>
      <c r="B1581" s="196">
        <v>0.120369214910219</v>
      </c>
      <c r="C1581" s="23"/>
      <c r="D1581" s="69" t="s">
        <v>243</v>
      </c>
      <c r="E1581" s="23"/>
      <c r="F1581" s="23">
        <v>1581</v>
      </c>
      <c r="G1581" s="23">
        <v>7</v>
      </c>
    </row>
    <row r="1582" spans="1:7" x14ac:dyDescent="0.25">
      <c r="A1582" s="23">
        <v>1582</v>
      </c>
      <c r="B1582" s="196">
        <v>0.13761894752540199</v>
      </c>
      <c r="C1582" s="23"/>
      <c r="D1582" s="69" t="s">
        <v>243</v>
      </c>
      <c r="E1582" s="23"/>
      <c r="F1582" s="23">
        <v>1582</v>
      </c>
      <c r="G1582" s="23">
        <v>38</v>
      </c>
    </row>
    <row r="1583" spans="1:7" x14ac:dyDescent="0.25">
      <c r="A1583" s="23">
        <v>1583</v>
      </c>
      <c r="B1583" s="196">
        <v>-0.29642528475881902</v>
      </c>
      <c r="C1583" s="23"/>
      <c r="D1583" s="69" t="s">
        <v>243</v>
      </c>
      <c r="E1583" s="23"/>
      <c r="F1583" s="23">
        <v>1583</v>
      </c>
      <c r="G1583" s="23">
        <v>12</v>
      </c>
    </row>
    <row r="1584" spans="1:7" x14ac:dyDescent="0.25">
      <c r="A1584" s="23">
        <v>1584</v>
      </c>
      <c r="B1584" s="196">
        <v>-8.6326552436634799E-2</v>
      </c>
      <c r="C1584" s="23"/>
      <c r="D1584" s="69" t="s">
        <v>243</v>
      </c>
      <c r="E1584" s="23"/>
      <c r="F1584" s="23">
        <v>1584</v>
      </c>
      <c r="G1584" s="23">
        <v>15</v>
      </c>
    </row>
    <row r="1585" spans="1:7" x14ac:dyDescent="0.25">
      <c r="A1585" s="23">
        <v>1585</v>
      </c>
      <c r="B1585" s="196">
        <v>-8.6326582780691205E-2</v>
      </c>
      <c r="C1585" s="23"/>
      <c r="D1585" s="69" t="s">
        <v>243</v>
      </c>
      <c r="E1585" s="23"/>
      <c r="F1585" s="23">
        <v>1585</v>
      </c>
      <c r="G1585" s="23">
        <v>12</v>
      </c>
    </row>
    <row r="1586" spans="1:7" x14ac:dyDescent="0.25">
      <c r="A1586" s="23">
        <v>1586</v>
      </c>
      <c r="B1586" s="196">
        <v>-7.70855825883211E-2</v>
      </c>
      <c r="C1586" s="23"/>
      <c r="D1586" s="69" t="s">
        <v>243</v>
      </c>
      <c r="E1586" s="23"/>
      <c r="F1586" s="23">
        <v>1586</v>
      </c>
      <c r="G1586" s="23">
        <v>23</v>
      </c>
    </row>
    <row r="1587" spans="1:7" x14ac:dyDescent="0.25">
      <c r="A1587" s="23">
        <v>1587</v>
      </c>
      <c r="B1587" s="196">
        <v>-3.7544405753464599E-2</v>
      </c>
      <c r="C1587" s="23"/>
      <c r="D1587" s="69" t="s">
        <v>243</v>
      </c>
      <c r="E1587" s="23"/>
      <c r="F1587" s="23">
        <v>1587</v>
      </c>
      <c r="G1587" s="23">
        <v>29</v>
      </c>
    </row>
    <row r="1588" spans="1:7" x14ac:dyDescent="0.25">
      <c r="A1588" s="23">
        <v>1588</v>
      </c>
      <c r="B1588" s="196">
        <v>-3.7544416351616698E-2</v>
      </c>
      <c r="C1588" s="23"/>
      <c r="D1588" s="69" t="s">
        <v>243</v>
      </c>
      <c r="E1588" s="23"/>
      <c r="F1588" s="23">
        <v>1588</v>
      </c>
      <c r="G1588" s="23">
        <v>23</v>
      </c>
    </row>
    <row r="1589" spans="1:7" x14ac:dyDescent="0.25">
      <c r="A1589" s="23">
        <v>1589</v>
      </c>
      <c r="B1589" s="196">
        <v>0.111193638268439</v>
      </c>
      <c r="C1589" s="23"/>
      <c r="D1589" s="69" t="s">
        <v>243</v>
      </c>
      <c r="E1589" s="23"/>
      <c r="F1589" s="23">
        <v>1589</v>
      </c>
      <c r="G1589" s="23">
        <v>13</v>
      </c>
    </row>
    <row r="1590" spans="1:7" x14ac:dyDescent="0.25">
      <c r="A1590" s="23">
        <v>1590</v>
      </c>
      <c r="B1590" s="196">
        <v>-2.9506409983621199E-2</v>
      </c>
      <c r="C1590" s="23"/>
      <c r="D1590" s="69" t="s">
        <v>243</v>
      </c>
      <c r="E1590" s="23"/>
      <c r="F1590" s="23">
        <v>1590</v>
      </c>
      <c r="G1590" s="23">
        <v>12</v>
      </c>
    </row>
    <row r="1591" spans="1:7" x14ac:dyDescent="0.25">
      <c r="A1591" s="23">
        <v>1591</v>
      </c>
      <c r="B1591" s="196">
        <v>-2.95064116805768E-2</v>
      </c>
      <c r="C1591" s="23"/>
      <c r="D1591" s="69" t="s">
        <v>243</v>
      </c>
      <c r="E1591" s="23"/>
      <c r="F1591" s="23">
        <v>1591</v>
      </c>
      <c r="G1591" s="23">
        <v>6</v>
      </c>
    </row>
    <row r="1592" spans="1:7" x14ac:dyDescent="0.25">
      <c r="A1592" s="23">
        <v>1592</v>
      </c>
      <c r="B1592" s="196">
        <v>-2.44237656863318E-2</v>
      </c>
      <c r="C1592" s="23"/>
      <c r="D1592" s="69" t="s">
        <v>243</v>
      </c>
      <c r="E1592" s="23"/>
      <c r="F1592" s="23">
        <v>1592</v>
      </c>
      <c r="G1592" s="23">
        <v>6</v>
      </c>
    </row>
    <row r="1593" spans="1:7" x14ac:dyDescent="0.25">
      <c r="A1593" s="23">
        <v>1593</v>
      </c>
      <c r="B1593" s="196">
        <v>-2.4423767037392401E-2</v>
      </c>
      <c r="C1593" s="23"/>
      <c r="D1593" s="69" t="s">
        <v>243</v>
      </c>
      <c r="E1593" s="23"/>
      <c r="F1593" s="23">
        <v>1593</v>
      </c>
      <c r="G1593" s="23">
        <v>7</v>
      </c>
    </row>
    <row r="1594" spans="1:7" x14ac:dyDescent="0.25">
      <c r="A1594" s="23">
        <v>1594</v>
      </c>
      <c r="B1594" s="196">
        <v>-4.1073462037886496E-3</v>
      </c>
      <c r="C1594" s="23"/>
      <c r="D1594" s="69" t="s">
        <v>243</v>
      </c>
      <c r="E1594" s="23"/>
      <c r="F1594" s="23">
        <v>1594</v>
      </c>
      <c r="G1594" s="23">
        <v>11</v>
      </c>
    </row>
    <row r="1595" spans="1:7" x14ac:dyDescent="0.25">
      <c r="A1595" s="23">
        <v>1595</v>
      </c>
      <c r="B1595" s="196">
        <v>9.7530154194040296E-4</v>
      </c>
      <c r="C1595" s="23"/>
      <c r="D1595" s="69" t="s">
        <v>243</v>
      </c>
      <c r="E1595" s="23"/>
      <c r="F1595" s="23">
        <v>1595</v>
      </c>
      <c r="G1595" s="23">
        <v>6</v>
      </c>
    </row>
    <row r="1596" spans="1:7" x14ac:dyDescent="0.25">
      <c r="A1596" s="23">
        <v>1596</v>
      </c>
      <c r="B1596" s="196">
        <v>9.2923613118511602E-3</v>
      </c>
      <c r="C1596" s="23"/>
      <c r="D1596" s="69" t="s">
        <v>243</v>
      </c>
      <c r="E1596" s="23"/>
      <c r="F1596" s="23">
        <v>1596</v>
      </c>
      <c r="G1596" s="23">
        <v>6</v>
      </c>
    </row>
    <row r="1597" spans="1:7" x14ac:dyDescent="0.25">
      <c r="A1597" s="23">
        <v>1597</v>
      </c>
      <c r="B1597" s="196">
        <v>9.2923611462016401E-3</v>
      </c>
      <c r="C1597" s="23"/>
      <c r="D1597" s="69" t="s">
        <v>243</v>
      </c>
      <c r="E1597" s="23"/>
      <c r="F1597" s="23">
        <v>1597</v>
      </c>
      <c r="G1597" s="23">
        <v>6</v>
      </c>
    </row>
    <row r="1598" spans="1:7" x14ac:dyDescent="0.25">
      <c r="A1598" s="23">
        <v>1598</v>
      </c>
      <c r="B1598" s="196">
        <v>-2.4254439810889698E-2</v>
      </c>
      <c r="C1598" s="23"/>
      <c r="D1598" s="69" t="s">
        <v>243</v>
      </c>
      <c r="E1598" s="23"/>
      <c r="F1598" s="23">
        <v>1598</v>
      </c>
      <c r="G1598" s="23">
        <v>7</v>
      </c>
    </row>
    <row r="1599" spans="1:7" x14ac:dyDescent="0.25">
      <c r="A1599" s="23">
        <v>1599</v>
      </c>
      <c r="B1599" s="196">
        <v>-2.4254441143311101E-2</v>
      </c>
      <c r="C1599" s="23"/>
      <c r="D1599" s="69" t="s">
        <v>243</v>
      </c>
      <c r="E1599" s="23"/>
      <c r="F1599" s="23">
        <v>1599</v>
      </c>
      <c r="G1599" s="23">
        <v>7</v>
      </c>
    </row>
    <row r="1600" spans="1:7" x14ac:dyDescent="0.25">
      <c r="A1600" s="23">
        <v>1600</v>
      </c>
      <c r="B1600" s="196">
        <v>-2.42544424757326E-2</v>
      </c>
      <c r="C1600" s="23"/>
      <c r="D1600" s="69" t="s">
        <v>243</v>
      </c>
      <c r="E1600" s="23"/>
      <c r="F1600" s="23">
        <v>1600</v>
      </c>
      <c r="G1600" s="23">
        <v>7</v>
      </c>
    </row>
    <row r="1601" spans="1:7" x14ac:dyDescent="0.25">
      <c r="A1601" s="23">
        <v>1601</v>
      </c>
      <c r="B1601" s="196">
        <v>-2.4254443808154402E-2</v>
      </c>
      <c r="C1601" s="23"/>
      <c r="D1601" s="69" t="s">
        <v>243</v>
      </c>
      <c r="E1601" s="23"/>
      <c r="F1601" s="23">
        <v>1601</v>
      </c>
      <c r="G1601" s="23">
        <v>7</v>
      </c>
    </row>
    <row r="1602" spans="1:7" x14ac:dyDescent="0.25">
      <c r="A1602" s="23">
        <v>1602</v>
      </c>
      <c r="B1602" s="196">
        <v>3.9823237031769796E-3</v>
      </c>
      <c r="C1602" s="23"/>
      <c r="D1602" s="69" t="s">
        <v>243</v>
      </c>
      <c r="E1602" s="23"/>
      <c r="F1602" s="23">
        <v>1602</v>
      </c>
      <c r="G1602" s="23">
        <v>8</v>
      </c>
    </row>
    <row r="1603" spans="1:7" x14ac:dyDescent="0.25">
      <c r="A1603" s="23">
        <v>1603</v>
      </c>
      <c r="B1603" s="196">
        <v>3.9823235971437002E-3</v>
      </c>
      <c r="C1603" s="23"/>
      <c r="D1603" s="69" t="s">
        <v>243</v>
      </c>
      <c r="E1603" s="23"/>
      <c r="F1603" s="23">
        <v>1603</v>
      </c>
      <c r="G1603" s="23">
        <v>21</v>
      </c>
    </row>
    <row r="1604" spans="1:7" x14ac:dyDescent="0.25">
      <c r="A1604" s="23">
        <v>1604</v>
      </c>
      <c r="B1604" s="196">
        <v>8.0398204905567493E-3</v>
      </c>
      <c r="C1604" s="23"/>
      <c r="D1604" s="69" t="s">
        <v>243</v>
      </c>
      <c r="E1604" s="23"/>
      <c r="F1604" s="23">
        <v>1604</v>
      </c>
      <c r="G1604" s="23">
        <v>12</v>
      </c>
    </row>
    <row r="1605" spans="1:7" x14ac:dyDescent="0.25">
      <c r="A1605" s="23">
        <v>1605</v>
      </c>
      <c r="B1605" s="196">
        <v>1.8667168292341801E-2</v>
      </c>
      <c r="C1605" s="23"/>
      <c r="D1605" s="69" t="s">
        <v>243</v>
      </c>
      <c r="E1605" s="23"/>
      <c r="F1605" s="23">
        <v>1605</v>
      </c>
      <c r="G1605" s="23">
        <v>10</v>
      </c>
    </row>
    <row r="1606" spans="1:7" x14ac:dyDescent="0.25">
      <c r="A1606" s="23">
        <v>1606</v>
      </c>
      <c r="B1606" s="196">
        <v>5.4946461022494099E-2</v>
      </c>
      <c r="C1606" s="23"/>
      <c r="D1606" s="69" t="s">
        <v>243</v>
      </c>
      <c r="E1606" s="23"/>
      <c r="F1606" s="23">
        <v>1606</v>
      </c>
      <c r="G1606" s="23">
        <v>10</v>
      </c>
    </row>
    <row r="1607" spans="1:7" x14ac:dyDescent="0.25">
      <c r="A1607" s="23">
        <v>1607</v>
      </c>
      <c r="B1607" s="196">
        <v>0</v>
      </c>
      <c r="C1607" s="23"/>
      <c r="D1607" s="23" t="s">
        <v>244</v>
      </c>
      <c r="E1607" s="23"/>
      <c r="F1607" s="23">
        <v>1607</v>
      </c>
      <c r="G1607" s="23">
        <v>10</v>
      </c>
    </row>
    <row r="1608" spans="1:7" x14ac:dyDescent="0.25">
      <c r="A1608" s="23">
        <v>1608</v>
      </c>
      <c r="B1608" s="196">
        <v>9.7032109823079991E-3</v>
      </c>
      <c r="C1608" s="23"/>
      <c r="D1608" s="69" t="s">
        <v>243</v>
      </c>
      <c r="E1608" s="23"/>
      <c r="F1608" s="23">
        <v>1608</v>
      </c>
      <c r="G1608" s="23">
        <v>10</v>
      </c>
    </row>
    <row r="1609" spans="1:7" x14ac:dyDescent="0.25">
      <c r="A1609" s="23">
        <v>1609</v>
      </c>
      <c r="B1609" s="196">
        <v>4.7433600411131302E-2</v>
      </c>
      <c r="C1609" s="23"/>
      <c r="D1609" s="69" t="s">
        <v>243</v>
      </c>
      <c r="E1609" s="23"/>
      <c r="F1609" s="23">
        <v>1609</v>
      </c>
      <c r="G1609" s="23">
        <v>10</v>
      </c>
    </row>
    <row r="1610" spans="1:7" x14ac:dyDescent="0.25">
      <c r="A1610" s="23">
        <v>1610</v>
      </c>
      <c r="B1610" s="196">
        <v>5.2516223908067199E-2</v>
      </c>
      <c r="C1610" s="23"/>
      <c r="D1610" s="69" t="s">
        <v>243</v>
      </c>
      <c r="E1610" s="23"/>
      <c r="F1610" s="23">
        <v>1610</v>
      </c>
      <c r="G1610" s="23">
        <v>11</v>
      </c>
    </row>
    <row r="1611" spans="1:7" x14ac:dyDescent="0.25">
      <c r="A1611" s="23">
        <v>1611</v>
      </c>
      <c r="B1611" s="196">
        <v>-6.0350788955973601E-2</v>
      </c>
      <c r="C1611" s="23"/>
      <c r="D1611" s="69" t="s">
        <v>243</v>
      </c>
      <c r="E1611" s="23"/>
      <c r="F1611" s="23">
        <v>1611</v>
      </c>
      <c r="G1611" s="23">
        <v>13</v>
      </c>
    </row>
    <row r="1612" spans="1:7" x14ac:dyDescent="0.25">
      <c r="A1612" s="23">
        <v>1612</v>
      </c>
      <c r="B1612" s="196">
        <v>-2.43967118979528E-2</v>
      </c>
      <c r="C1612" s="23"/>
      <c r="D1612" s="69" t="s">
        <v>243</v>
      </c>
      <c r="E1612" s="23"/>
      <c r="F1612" s="23">
        <v>1612</v>
      </c>
      <c r="G1612" s="23">
        <v>33</v>
      </c>
    </row>
    <row r="1613" spans="1:7" x14ac:dyDescent="0.25">
      <c r="A1613" s="23">
        <v>1613</v>
      </c>
      <c r="B1613" s="196">
        <v>-1.8852044976657101E-2</v>
      </c>
      <c r="C1613" s="23"/>
      <c r="D1613" s="69" t="s">
        <v>243</v>
      </c>
      <c r="E1613" s="23"/>
      <c r="F1613" s="23">
        <v>1613</v>
      </c>
      <c r="G1613" s="23">
        <v>11</v>
      </c>
    </row>
    <row r="1614" spans="1:7" x14ac:dyDescent="0.25">
      <c r="A1614" s="23">
        <v>1614</v>
      </c>
      <c r="B1614" s="196">
        <v>-1.8852046121606899E-2</v>
      </c>
      <c r="C1614" s="23"/>
      <c r="D1614" s="69" t="s">
        <v>243</v>
      </c>
      <c r="E1614" s="23"/>
      <c r="F1614" s="23">
        <v>1614</v>
      </c>
      <c r="G1614" s="23">
        <v>10</v>
      </c>
    </row>
    <row r="1615" spans="1:7" x14ac:dyDescent="0.25">
      <c r="A1615" s="23">
        <v>1615</v>
      </c>
      <c r="B1615" s="196">
        <v>-1.8852047724536899E-2</v>
      </c>
      <c r="C1615" s="23"/>
      <c r="D1615" s="69" t="s">
        <v>243</v>
      </c>
      <c r="E1615" s="23"/>
      <c r="F1615" s="23">
        <v>1615</v>
      </c>
      <c r="G1615" s="23">
        <v>14</v>
      </c>
    </row>
    <row r="1616" spans="1:7" x14ac:dyDescent="0.25">
      <c r="A1616" s="23">
        <v>1616</v>
      </c>
      <c r="B1616" s="196">
        <v>5.2373746774478903E-2</v>
      </c>
      <c r="C1616" s="23"/>
      <c r="D1616" s="69" t="s">
        <v>243</v>
      </c>
      <c r="E1616" s="23"/>
      <c r="F1616" s="23">
        <v>1616</v>
      </c>
      <c r="G1616" s="23">
        <v>76</v>
      </c>
    </row>
    <row r="1617" spans="1:7" x14ac:dyDescent="0.25">
      <c r="A1617" s="23">
        <v>1617</v>
      </c>
      <c r="B1617" s="196">
        <v>5.7523787270333797E-2</v>
      </c>
      <c r="C1617" s="23"/>
      <c r="D1617" s="69" t="s">
        <v>243</v>
      </c>
      <c r="E1617" s="23"/>
      <c r="F1617" s="23">
        <v>1617</v>
      </c>
      <c r="G1617" s="23">
        <v>16</v>
      </c>
    </row>
    <row r="1618" spans="1:7" x14ac:dyDescent="0.25">
      <c r="A1618" s="23">
        <v>1618</v>
      </c>
      <c r="B1618" s="196">
        <v>5.7523775186405099E-2</v>
      </c>
      <c r="C1618" s="23"/>
      <c r="D1618" s="69" t="s">
        <v>243</v>
      </c>
      <c r="E1618" s="23"/>
      <c r="F1618" s="23">
        <v>1618</v>
      </c>
      <c r="G1618" s="23">
        <v>11</v>
      </c>
    </row>
    <row r="1619" spans="1:7" x14ac:dyDescent="0.25">
      <c r="A1619" s="23">
        <v>1619</v>
      </c>
      <c r="B1619" s="196">
        <v>5.7523768595174399E-2</v>
      </c>
      <c r="C1619" s="23"/>
      <c r="D1619" s="69" t="s">
        <v>243</v>
      </c>
      <c r="E1619" s="23"/>
      <c r="F1619" s="23">
        <v>1619</v>
      </c>
      <c r="G1619" s="23">
        <v>6</v>
      </c>
    </row>
    <row r="1620" spans="1:7" x14ac:dyDescent="0.25">
      <c r="A1620" s="23">
        <v>1620</v>
      </c>
      <c r="B1620" s="196">
        <v>5.7523748821496003E-2</v>
      </c>
      <c r="C1620" s="23"/>
      <c r="D1620" s="69" t="s">
        <v>243</v>
      </c>
      <c r="E1620" s="23"/>
      <c r="F1620" s="23">
        <v>1620</v>
      </c>
      <c r="G1620" s="23">
        <v>18</v>
      </c>
    </row>
    <row r="1621" spans="1:7" x14ac:dyDescent="0.25">
      <c r="A1621" s="23">
        <v>1621</v>
      </c>
      <c r="B1621" s="196">
        <v>6.8150962442608307E-2</v>
      </c>
      <c r="C1621" s="23"/>
      <c r="D1621" s="69" t="s">
        <v>243</v>
      </c>
      <c r="E1621" s="23"/>
      <c r="F1621" s="23">
        <v>1621</v>
      </c>
      <c r="G1621" s="23">
        <v>21</v>
      </c>
    </row>
    <row r="1622" spans="1:7" x14ac:dyDescent="0.25">
      <c r="A1622" s="23">
        <v>1622</v>
      </c>
      <c r="B1622" s="196">
        <v>6.8150932907661096E-2</v>
      </c>
      <c r="C1622" s="23"/>
      <c r="D1622" s="69" t="s">
        <v>243</v>
      </c>
      <c r="E1622" s="23"/>
      <c r="F1622" s="23">
        <v>1622</v>
      </c>
      <c r="G1622" s="23">
        <v>19</v>
      </c>
    </row>
    <row r="1623" spans="1:7" x14ac:dyDescent="0.25">
      <c r="A1623" s="23">
        <v>1623</v>
      </c>
      <c r="B1623" s="196">
        <v>1.57771145573656E-2</v>
      </c>
      <c r="C1623" s="23"/>
      <c r="D1623" s="69" t="s">
        <v>243</v>
      </c>
      <c r="E1623" s="23"/>
      <c r="F1623" s="23">
        <v>1623</v>
      </c>
      <c r="G1623" s="23">
        <v>33</v>
      </c>
    </row>
    <row r="1624" spans="1:7" x14ac:dyDescent="0.25">
      <c r="A1624" s="23">
        <v>1624</v>
      </c>
      <c r="B1624" s="196">
        <v>2.4484046468103201E-2</v>
      </c>
      <c r="C1624" s="23"/>
      <c r="D1624" s="69" t="s">
        <v>243</v>
      </c>
      <c r="E1624" s="23"/>
      <c r="F1624" s="23">
        <v>1624</v>
      </c>
      <c r="G1624" s="23">
        <v>40</v>
      </c>
    </row>
    <row r="1625" spans="1:7" x14ac:dyDescent="0.25">
      <c r="A1625" s="23">
        <v>1625</v>
      </c>
      <c r="B1625" s="196">
        <v>-3.0300178536196501E-2</v>
      </c>
      <c r="C1625" s="23"/>
      <c r="D1625" s="69" t="s">
        <v>243</v>
      </c>
      <c r="E1625" s="23"/>
      <c r="F1625" s="23">
        <v>1625</v>
      </c>
      <c r="G1625" s="23">
        <v>26</v>
      </c>
    </row>
    <row r="1626" spans="1:7" x14ac:dyDescent="0.25">
      <c r="A1626" s="23">
        <v>1626</v>
      </c>
      <c r="B1626" s="196">
        <v>-2.4293494687228401E-2</v>
      </c>
      <c r="C1626" s="23"/>
      <c r="D1626" s="69" t="s">
        <v>243</v>
      </c>
      <c r="E1626" s="23"/>
      <c r="F1626" s="23">
        <v>1626</v>
      </c>
      <c r="G1626" s="23">
        <v>22</v>
      </c>
    </row>
    <row r="1627" spans="1:7" x14ac:dyDescent="0.25">
      <c r="A1627" s="23">
        <v>1627</v>
      </c>
      <c r="B1627" s="196">
        <v>-2.42934983157903E-2</v>
      </c>
      <c r="C1627" s="23"/>
      <c r="D1627" s="69" t="s">
        <v>243</v>
      </c>
      <c r="E1627" s="23"/>
      <c r="F1627" s="23">
        <v>1627</v>
      </c>
      <c r="G1627" s="23">
        <v>19</v>
      </c>
    </row>
    <row r="1628" spans="1:7" x14ac:dyDescent="0.25">
      <c r="A1628" s="23">
        <v>1628</v>
      </c>
      <c r="B1628" s="196">
        <v>-2.42934990796983E-2</v>
      </c>
      <c r="C1628" s="23"/>
      <c r="D1628" s="69" t="s">
        <v>243</v>
      </c>
      <c r="E1628" s="23"/>
      <c r="F1628" s="23">
        <v>1628</v>
      </c>
      <c r="G1628" s="23">
        <v>4</v>
      </c>
    </row>
    <row r="1629" spans="1:7" x14ac:dyDescent="0.25">
      <c r="A1629" s="23">
        <v>1629</v>
      </c>
      <c r="B1629" s="196">
        <v>-1.4128331412171201E-2</v>
      </c>
      <c r="C1629" s="23"/>
      <c r="D1629" s="69" t="s">
        <v>243</v>
      </c>
      <c r="E1629" s="23"/>
      <c r="F1629" s="23">
        <v>1629</v>
      </c>
      <c r="G1629" s="23">
        <v>5</v>
      </c>
    </row>
    <row r="1630" spans="1:7" x14ac:dyDescent="0.25">
      <c r="A1630" s="23">
        <v>1630</v>
      </c>
      <c r="B1630" s="196">
        <v>-1.41283326297792E-2</v>
      </c>
      <c r="C1630" s="23"/>
      <c r="D1630" s="69" t="s">
        <v>243</v>
      </c>
      <c r="E1630" s="23"/>
      <c r="F1630" s="23">
        <v>1630</v>
      </c>
      <c r="G1630" s="23">
        <v>19</v>
      </c>
    </row>
    <row r="1631" spans="1:7" x14ac:dyDescent="0.25">
      <c r="A1631" s="23">
        <v>1631</v>
      </c>
      <c r="B1631" s="196">
        <v>-6.7354825386935404E-3</v>
      </c>
      <c r="C1631" s="23"/>
      <c r="D1631" s="69" t="s">
        <v>243</v>
      </c>
      <c r="E1631" s="23"/>
      <c r="F1631" s="23">
        <v>1631</v>
      </c>
      <c r="G1631" s="23">
        <v>11</v>
      </c>
    </row>
    <row r="1632" spans="1:7" x14ac:dyDescent="0.25">
      <c r="A1632" s="23">
        <v>1632</v>
      </c>
      <c r="B1632" s="196">
        <v>-6.7354826111151404E-3</v>
      </c>
      <c r="C1632" s="23"/>
      <c r="D1632" s="69" t="s">
        <v>243</v>
      </c>
      <c r="E1632" s="23"/>
      <c r="F1632" s="23">
        <v>1632</v>
      </c>
      <c r="G1632" s="23">
        <v>5</v>
      </c>
    </row>
    <row r="1633" spans="1:7" x14ac:dyDescent="0.25">
      <c r="A1633" s="23">
        <v>1633</v>
      </c>
      <c r="B1633" s="196">
        <v>3.56900588037318E-2</v>
      </c>
      <c r="C1633" s="23"/>
      <c r="D1633" s="69" t="s">
        <v>243</v>
      </c>
      <c r="E1633" s="23"/>
      <c r="F1633" s="23">
        <v>1633</v>
      </c>
      <c r="G1633" s="23">
        <v>18</v>
      </c>
    </row>
    <row r="1634" spans="1:7" x14ac:dyDescent="0.25">
      <c r="A1634" s="23">
        <v>1634</v>
      </c>
      <c r="B1634" s="196">
        <v>4.5393161516848898E-2</v>
      </c>
      <c r="C1634" s="23"/>
      <c r="D1634" s="69" t="s">
        <v>243</v>
      </c>
      <c r="E1634" s="23"/>
      <c r="F1634" s="23">
        <v>1634</v>
      </c>
      <c r="G1634" s="23">
        <v>17</v>
      </c>
    </row>
    <row r="1635" spans="1:7" x14ac:dyDescent="0.25">
      <c r="A1635" s="23">
        <v>1635</v>
      </c>
      <c r="B1635" s="196">
        <v>5.4172162547776501E-2</v>
      </c>
      <c r="C1635" s="23"/>
      <c r="D1635" s="69" t="s">
        <v>243</v>
      </c>
      <c r="E1635" s="23"/>
      <c r="F1635" s="23">
        <v>1635</v>
      </c>
      <c r="G1635" s="23">
        <v>5</v>
      </c>
    </row>
    <row r="1636" spans="1:7" x14ac:dyDescent="0.25">
      <c r="A1636" s="23">
        <v>1636</v>
      </c>
      <c r="B1636" s="196">
        <v>5.4172146999734598E-2</v>
      </c>
      <c r="C1636" s="23"/>
      <c r="D1636" s="69" t="s">
        <v>243</v>
      </c>
      <c r="E1636" s="23"/>
      <c r="F1636" s="23">
        <v>1636</v>
      </c>
      <c r="G1636" s="23">
        <v>16</v>
      </c>
    </row>
    <row r="1637" spans="1:7" x14ac:dyDescent="0.25">
      <c r="A1637" s="23">
        <v>1637</v>
      </c>
      <c r="B1637" s="196">
        <v>8.0292900986558002E-2</v>
      </c>
      <c r="C1637" s="23"/>
      <c r="D1637" s="69" t="s">
        <v>243</v>
      </c>
      <c r="E1637" s="23"/>
      <c r="F1637" s="23">
        <v>1637</v>
      </c>
      <c r="G1637" s="23">
        <v>6</v>
      </c>
    </row>
    <row r="1638" spans="1:7" x14ac:dyDescent="0.25">
      <c r="A1638" s="23">
        <v>1638</v>
      </c>
      <c r="B1638" s="196">
        <v>8.9952830300237693E-2</v>
      </c>
      <c r="C1638" s="23"/>
      <c r="D1638" s="69" t="s">
        <v>243</v>
      </c>
      <c r="E1638" s="23"/>
      <c r="F1638" s="23">
        <v>1638</v>
      </c>
      <c r="G1638" s="23">
        <v>19</v>
      </c>
    </row>
    <row r="1639" spans="1:7" x14ac:dyDescent="0.25">
      <c r="A1639" s="23">
        <v>1639</v>
      </c>
      <c r="B1639" s="196">
        <v>-3.5664922056390602E-2</v>
      </c>
      <c r="C1639" s="23"/>
      <c r="D1639" s="69" t="s">
        <v>243</v>
      </c>
      <c r="E1639" s="23"/>
      <c r="F1639" s="23">
        <v>1639</v>
      </c>
      <c r="G1639" s="23">
        <v>17</v>
      </c>
    </row>
    <row r="1640" spans="1:7" x14ac:dyDescent="0.25">
      <c r="A1640" s="23">
        <v>1640</v>
      </c>
      <c r="B1640" s="196">
        <v>0.120822699025378</v>
      </c>
      <c r="C1640" s="23"/>
      <c r="D1640" s="69" t="s">
        <v>243</v>
      </c>
      <c r="E1640" s="23"/>
      <c r="F1640" s="23">
        <v>1640</v>
      </c>
      <c r="G1640" s="23">
        <v>35</v>
      </c>
    </row>
    <row r="1641" spans="1:7" x14ac:dyDescent="0.25">
      <c r="A1641" s="23">
        <v>1641</v>
      </c>
      <c r="B1641" s="196">
        <v>0.127753440170323</v>
      </c>
      <c r="C1641" s="23"/>
      <c r="D1641" s="69" t="s">
        <v>243</v>
      </c>
      <c r="E1641" s="23"/>
      <c r="F1641" s="23">
        <v>1641</v>
      </c>
      <c r="G1641" s="23">
        <v>6</v>
      </c>
    </row>
    <row r="1642" spans="1:7" x14ac:dyDescent="0.25">
      <c r="A1642" s="23">
        <v>1642</v>
      </c>
      <c r="B1642" s="196">
        <v>0.127753411622365</v>
      </c>
      <c r="C1642" s="23"/>
      <c r="D1642" s="69" t="s">
        <v>243</v>
      </c>
      <c r="E1642" s="23"/>
      <c r="F1642" s="23">
        <v>1642</v>
      </c>
      <c r="G1642" s="23">
        <v>5</v>
      </c>
    </row>
    <row r="1643" spans="1:7" x14ac:dyDescent="0.25">
      <c r="A1643" s="23">
        <v>1643</v>
      </c>
      <c r="B1643" s="196">
        <v>0.12775338307442599</v>
      </c>
      <c r="C1643" s="23"/>
      <c r="D1643" s="69" t="s">
        <v>243</v>
      </c>
      <c r="E1643" s="23"/>
      <c r="F1643" s="23">
        <v>1643</v>
      </c>
      <c r="G1643" s="23">
        <v>5</v>
      </c>
    </row>
    <row r="1644" spans="1:7" x14ac:dyDescent="0.25">
      <c r="A1644" s="23">
        <v>1644</v>
      </c>
      <c r="B1644" s="196">
        <v>0.13283591709030601</v>
      </c>
      <c r="C1644" s="23"/>
      <c r="D1644" s="69" t="s">
        <v>243</v>
      </c>
      <c r="E1644" s="23"/>
      <c r="F1644" s="23">
        <v>1644</v>
      </c>
      <c r="G1644" s="23">
        <v>5</v>
      </c>
    </row>
    <row r="1645" spans="1:7" x14ac:dyDescent="0.25">
      <c r="A1645" s="23">
        <v>1645</v>
      </c>
      <c r="B1645" s="196">
        <v>0.13283588611175301</v>
      </c>
      <c r="C1645" s="23"/>
      <c r="D1645" s="69" t="s">
        <v>243</v>
      </c>
      <c r="E1645" s="23"/>
      <c r="F1645" s="23">
        <v>1645</v>
      </c>
      <c r="G1645" s="23">
        <v>5</v>
      </c>
    </row>
    <row r="1646" spans="1:7" x14ac:dyDescent="0.25">
      <c r="A1646" s="23">
        <v>1646</v>
      </c>
      <c r="B1646" s="196">
        <v>0.14022866976620799</v>
      </c>
      <c r="C1646" s="23"/>
      <c r="D1646" s="69" t="s">
        <v>243</v>
      </c>
      <c r="E1646" s="23"/>
      <c r="F1646" s="23">
        <v>1646</v>
      </c>
      <c r="G1646" s="23">
        <v>5</v>
      </c>
    </row>
    <row r="1647" spans="1:7" x14ac:dyDescent="0.25">
      <c r="A1647" s="23">
        <v>1647</v>
      </c>
      <c r="B1647" s="196">
        <v>3.69627405914857E-3</v>
      </c>
      <c r="C1647" s="23"/>
      <c r="D1647" s="69" t="s">
        <v>243</v>
      </c>
      <c r="E1647" s="23"/>
      <c r="F1647" s="23">
        <v>1647</v>
      </c>
      <c r="G1647" s="23">
        <v>5</v>
      </c>
    </row>
    <row r="1648" spans="1:7" x14ac:dyDescent="0.25">
      <c r="A1648" s="23">
        <v>1648</v>
      </c>
      <c r="B1648" s="196">
        <v>3.6962740374052302E-3</v>
      </c>
      <c r="C1648" s="23"/>
      <c r="D1648" s="69" t="s">
        <v>243</v>
      </c>
      <c r="E1648" s="23"/>
      <c r="F1648" s="23">
        <v>1648</v>
      </c>
      <c r="G1648" s="23">
        <v>5</v>
      </c>
    </row>
    <row r="1649" spans="1:7" x14ac:dyDescent="0.25">
      <c r="A1649" s="23">
        <v>1649</v>
      </c>
      <c r="B1649" s="196">
        <v>1.0626787674778201E-2</v>
      </c>
      <c r="C1649" s="23"/>
      <c r="D1649" s="69" t="s">
        <v>243</v>
      </c>
      <c r="E1649" s="23"/>
      <c r="F1649" s="23">
        <v>1649</v>
      </c>
      <c r="G1649" s="23">
        <v>5</v>
      </c>
    </row>
    <row r="1650" spans="1:7" x14ac:dyDescent="0.25">
      <c r="A1650" s="23">
        <v>1650</v>
      </c>
      <c r="B1650" s="196">
        <v>1.06267874579181E-2</v>
      </c>
      <c r="C1650" s="23"/>
      <c r="D1650" s="69" t="s">
        <v>243</v>
      </c>
      <c r="E1650" s="23"/>
      <c r="F1650" s="23">
        <v>1650</v>
      </c>
      <c r="G1650" s="23">
        <v>6</v>
      </c>
    </row>
    <row r="1651" spans="1:7" x14ac:dyDescent="0.25">
      <c r="A1651" s="23">
        <v>1651</v>
      </c>
      <c r="B1651" s="196">
        <v>0</v>
      </c>
      <c r="C1651" s="23"/>
      <c r="D1651" s="23" t="s">
        <v>244</v>
      </c>
      <c r="E1651" s="23"/>
      <c r="F1651" s="23">
        <v>1651</v>
      </c>
      <c r="G1651" s="23">
        <v>5</v>
      </c>
    </row>
    <row r="1652" spans="1:7" x14ac:dyDescent="0.25">
      <c r="A1652" s="23">
        <v>1652</v>
      </c>
      <c r="B1652" s="196">
        <v>2.3217720943567201E-2</v>
      </c>
      <c r="C1652" s="23"/>
      <c r="D1652" s="69" t="s">
        <v>243</v>
      </c>
      <c r="E1652" s="23"/>
      <c r="F1652" s="23">
        <v>1652</v>
      </c>
      <c r="G1652" s="23">
        <v>5</v>
      </c>
    </row>
    <row r="1653" spans="1:7" x14ac:dyDescent="0.25">
      <c r="A1653" s="23">
        <v>1653</v>
      </c>
      <c r="B1653" s="196">
        <v>2.78381003660957E-2</v>
      </c>
      <c r="C1653" s="23"/>
      <c r="D1653" s="69" t="s">
        <v>243</v>
      </c>
      <c r="E1653" s="23"/>
      <c r="F1653" s="23">
        <v>1653</v>
      </c>
      <c r="G1653" s="23">
        <v>5</v>
      </c>
    </row>
    <row r="1654" spans="1:7" x14ac:dyDescent="0.25">
      <c r="A1654" s="23">
        <v>1654</v>
      </c>
      <c r="B1654" s="196">
        <v>3.8002935041588103E-2</v>
      </c>
      <c r="C1654" s="23"/>
      <c r="D1654" s="69" t="s">
        <v>243</v>
      </c>
      <c r="E1654" s="23"/>
      <c r="F1654" s="23">
        <v>1654</v>
      </c>
      <c r="G1654" s="23">
        <v>5</v>
      </c>
    </row>
    <row r="1655" spans="1:7" x14ac:dyDescent="0.25">
      <c r="A1655" s="23">
        <v>1655</v>
      </c>
      <c r="B1655" s="196">
        <v>5.0477957332221997E-2</v>
      </c>
      <c r="C1655" s="23"/>
      <c r="D1655" s="69" t="s">
        <v>243</v>
      </c>
      <c r="E1655" s="23"/>
      <c r="F1655" s="23">
        <v>1655</v>
      </c>
      <c r="G1655" s="23">
        <v>5</v>
      </c>
    </row>
    <row r="1656" spans="1:7" x14ac:dyDescent="0.25">
      <c r="A1656" s="23">
        <v>1656</v>
      </c>
      <c r="B1656" s="196">
        <v>5.0477945553761401E-2</v>
      </c>
      <c r="C1656" s="23"/>
      <c r="D1656" s="69" t="s">
        <v>243</v>
      </c>
      <c r="E1656" s="23"/>
      <c r="F1656" s="23">
        <v>1656</v>
      </c>
      <c r="G1656" s="23">
        <v>14</v>
      </c>
    </row>
    <row r="1657" spans="1:7" x14ac:dyDescent="0.25">
      <c r="A1657" s="23">
        <v>1657</v>
      </c>
      <c r="B1657" s="196">
        <v>0</v>
      </c>
      <c r="C1657" s="23"/>
      <c r="D1657" s="23" t="s">
        <v>244</v>
      </c>
      <c r="E1657" s="23"/>
      <c r="F1657" s="23">
        <v>1657</v>
      </c>
      <c r="G1657" s="23">
        <v>7</v>
      </c>
    </row>
    <row r="1658" spans="1:7" x14ac:dyDescent="0.25">
      <c r="A1658" s="23">
        <v>1658</v>
      </c>
      <c r="B1658" s="196">
        <v>4.1583712267497198E-3</v>
      </c>
      <c r="C1658" s="23"/>
      <c r="D1658" s="69" t="s">
        <v>243</v>
      </c>
      <c r="E1658" s="23"/>
      <c r="F1658" s="23">
        <v>1658</v>
      </c>
      <c r="G1658" s="23">
        <v>6</v>
      </c>
    </row>
    <row r="1659" spans="1:7" x14ac:dyDescent="0.25">
      <c r="A1659" s="23">
        <v>1659</v>
      </c>
      <c r="B1659" s="196">
        <v>8.9882420131009392E-3</v>
      </c>
      <c r="C1659" s="23"/>
      <c r="D1659" s="69" t="s">
        <v>243</v>
      </c>
      <c r="E1659" s="23"/>
      <c r="F1659" s="23">
        <v>1659</v>
      </c>
      <c r="G1659" s="23">
        <v>15</v>
      </c>
    </row>
    <row r="1660" spans="1:7" x14ac:dyDescent="0.25">
      <c r="A1660" s="23">
        <v>1660</v>
      </c>
      <c r="B1660" s="196">
        <v>0</v>
      </c>
      <c r="C1660" s="23"/>
      <c r="D1660" s="23" t="s">
        <v>244</v>
      </c>
      <c r="E1660" s="23"/>
      <c r="F1660" s="23">
        <v>1660</v>
      </c>
      <c r="G1660" s="23">
        <v>5</v>
      </c>
    </row>
    <row r="1661" spans="1:7" x14ac:dyDescent="0.25">
      <c r="A1661" s="23">
        <v>1661</v>
      </c>
      <c r="B1661" s="196">
        <v>1.1551109695622E-2</v>
      </c>
      <c r="C1661" s="23"/>
      <c r="D1661" s="69" t="s">
        <v>243</v>
      </c>
      <c r="E1661" s="23"/>
      <c r="F1661" s="23">
        <v>1661</v>
      </c>
      <c r="G1661" s="23">
        <v>5</v>
      </c>
    </row>
    <row r="1662" spans="1:7" x14ac:dyDescent="0.25">
      <c r="A1662" s="23">
        <v>1662</v>
      </c>
      <c r="B1662" s="196">
        <v>1.5432282094884901E-2</v>
      </c>
      <c r="C1662" s="23"/>
      <c r="D1662" s="69" t="s">
        <v>243</v>
      </c>
      <c r="E1662" s="23"/>
      <c r="F1662" s="23">
        <v>1662</v>
      </c>
      <c r="G1662" s="23">
        <v>6</v>
      </c>
    </row>
    <row r="1663" spans="1:7" x14ac:dyDescent="0.25">
      <c r="A1663" s="23">
        <v>1663</v>
      </c>
      <c r="B1663" s="196">
        <v>1.5432281712308701E-2</v>
      </c>
      <c r="C1663" s="23"/>
      <c r="D1663" s="69" t="s">
        <v>243</v>
      </c>
      <c r="E1663" s="23"/>
      <c r="F1663" s="23">
        <v>1663</v>
      </c>
      <c r="G1663" s="23">
        <v>5</v>
      </c>
    </row>
    <row r="1664" spans="1:7" x14ac:dyDescent="0.25">
      <c r="A1664" s="23">
        <v>1664</v>
      </c>
      <c r="B1664" s="196">
        <v>1.5432281329732501E-2</v>
      </c>
      <c r="C1664" s="23"/>
      <c r="D1664" s="69" t="s">
        <v>243</v>
      </c>
      <c r="E1664" s="23"/>
      <c r="F1664" s="23">
        <v>1664</v>
      </c>
      <c r="G1664" s="23">
        <v>5</v>
      </c>
    </row>
    <row r="1665" spans="1:7" x14ac:dyDescent="0.25">
      <c r="A1665" s="23">
        <v>1665</v>
      </c>
      <c r="B1665" s="196">
        <v>2.3022129015385698E-2</v>
      </c>
      <c r="C1665" s="23"/>
      <c r="D1665" s="69" t="s">
        <v>243</v>
      </c>
      <c r="E1665" s="23"/>
      <c r="F1665" s="23">
        <v>1665</v>
      </c>
      <c r="G1665" s="23">
        <v>5</v>
      </c>
    </row>
    <row r="1666" spans="1:7" x14ac:dyDescent="0.25">
      <c r="A1666" s="23">
        <v>1666</v>
      </c>
      <c r="B1666" s="196">
        <v>0</v>
      </c>
      <c r="C1666" s="23"/>
      <c r="D1666" s="23" t="s">
        <v>244</v>
      </c>
      <c r="E1666" s="23"/>
      <c r="F1666" s="23">
        <v>1666</v>
      </c>
      <c r="G1666" s="23">
        <v>6</v>
      </c>
    </row>
    <row r="1667" spans="1:7" x14ac:dyDescent="0.25">
      <c r="A1667" s="23">
        <v>1667</v>
      </c>
      <c r="B1667" s="196">
        <v>0</v>
      </c>
      <c r="C1667" s="23"/>
      <c r="D1667" s="23" t="s">
        <v>244</v>
      </c>
      <c r="E1667" s="23"/>
      <c r="F1667" s="23">
        <v>1667</v>
      </c>
      <c r="G1667" s="23">
        <v>4</v>
      </c>
    </row>
    <row r="1668" spans="1:7" x14ac:dyDescent="0.25">
      <c r="A1668" s="23">
        <v>1668</v>
      </c>
      <c r="B1668" s="196">
        <v>9.7029965620449004E-3</v>
      </c>
      <c r="C1668" s="23"/>
      <c r="D1668" s="69" t="s">
        <v>243</v>
      </c>
      <c r="E1668" s="23"/>
      <c r="F1668" s="23">
        <v>1668</v>
      </c>
      <c r="G1668" s="23">
        <v>6</v>
      </c>
    </row>
    <row r="1669" spans="1:7" x14ac:dyDescent="0.25">
      <c r="A1669" s="23">
        <v>1669</v>
      </c>
      <c r="B1669" s="196">
        <v>9.7029964114883592E-3</v>
      </c>
      <c r="C1669" s="23"/>
      <c r="D1669" s="69" t="s">
        <v>243</v>
      </c>
      <c r="E1669" s="23"/>
      <c r="F1669" s="23">
        <v>1669</v>
      </c>
      <c r="G1669" s="23">
        <v>5</v>
      </c>
    </row>
    <row r="1670" spans="1:7" x14ac:dyDescent="0.25">
      <c r="A1670" s="23">
        <v>1670</v>
      </c>
      <c r="B1670" s="196">
        <v>9.7029962609318302E-3</v>
      </c>
      <c r="C1670" s="23"/>
      <c r="D1670" s="69" t="s">
        <v>243</v>
      </c>
      <c r="E1670" s="23"/>
      <c r="F1670" s="23">
        <v>1670</v>
      </c>
      <c r="G1670" s="23">
        <v>5</v>
      </c>
    </row>
    <row r="1671" spans="1:7" x14ac:dyDescent="0.25">
      <c r="A1671" s="23">
        <v>1671</v>
      </c>
      <c r="B1671" s="196">
        <v>9.7029961103752994E-3</v>
      </c>
      <c r="C1671" s="23"/>
      <c r="D1671" s="69" t="s">
        <v>243</v>
      </c>
      <c r="E1671" s="23"/>
      <c r="F1671" s="23">
        <v>1671</v>
      </c>
      <c r="G1671" s="23">
        <v>5</v>
      </c>
    </row>
    <row r="1672" spans="1:7" x14ac:dyDescent="0.25">
      <c r="A1672" s="23">
        <v>1672</v>
      </c>
      <c r="B1672" s="196">
        <v>-1.6763887414168399E-2</v>
      </c>
      <c r="C1672" s="23"/>
      <c r="D1672" s="69" t="s">
        <v>243</v>
      </c>
      <c r="E1672" s="23"/>
      <c r="F1672" s="23">
        <v>1672</v>
      </c>
      <c r="G1672" s="23">
        <v>5</v>
      </c>
    </row>
    <row r="1673" spans="1:7" x14ac:dyDescent="0.25">
      <c r="A1673" s="23">
        <v>1673</v>
      </c>
      <c r="B1673" s="196">
        <v>1.22591991785357E-2</v>
      </c>
      <c r="C1673" s="23"/>
      <c r="D1673" s="69" t="s">
        <v>243</v>
      </c>
      <c r="E1673" s="23"/>
      <c r="F1673" s="23">
        <v>1673</v>
      </c>
      <c r="G1673" s="23">
        <v>5</v>
      </c>
    </row>
    <row r="1674" spans="1:7" x14ac:dyDescent="0.25">
      <c r="A1674" s="23">
        <v>1674</v>
      </c>
      <c r="B1674" s="196">
        <v>2.9509174740920501E-2</v>
      </c>
      <c r="C1674" s="23"/>
      <c r="D1674" s="69" t="s">
        <v>243</v>
      </c>
      <c r="E1674" s="23"/>
      <c r="F1674" s="23">
        <v>1674</v>
      </c>
      <c r="G1674" s="23">
        <v>5</v>
      </c>
    </row>
    <row r="1675" spans="1:7" x14ac:dyDescent="0.25">
      <c r="A1675" s="23">
        <v>1675</v>
      </c>
      <c r="B1675" s="196">
        <v>4.0598442962792497E-2</v>
      </c>
      <c r="C1675" s="23"/>
      <c r="D1675" s="69" t="s">
        <v>243</v>
      </c>
      <c r="E1675" s="23"/>
      <c r="F1675" s="23">
        <v>1675</v>
      </c>
      <c r="G1675" s="23">
        <v>4</v>
      </c>
    </row>
    <row r="1676" spans="1:7" x14ac:dyDescent="0.25">
      <c r="A1676" s="23">
        <v>1676</v>
      </c>
      <c r="B1676" s="196">
        <v>4.5681022204597403E-2</v>
      </c>
      <c r="C1676" s="23"/>
      <c r="D1676" s="69" t="s">
        <v>243</v>
      </c>
      <c r="E1676" s="23"/>
      <c r="F1676" s="23">
        <v>1676</v>
      </c>
      <c r="G1676" s="23">
        <v>4</v>
      </c>
    </row>
    <row r="1677" spans="1:7" x14ac:dyDescent="0.25">
      <c r="A1677" s="23">
        <v>1677</v>
      </c>
      <c r="B1677" s="196">
        <v>4.5681018772135498E-2</v>
      </c>
      <c r="C1677" s="23"/>
      <c r="D1677" s="69" t="s">
        <v>243</v>
      </c>
      <c r="E1677" s="23"/>
      <c r="F1677" s="23">
        <v>1677</v>
      </c>
      <c r="G1677" s="23">
        <v>5</v>
      </c>
    </row>
    <row r="1678" spans="1:7" x14ac:dyDescent="0.25">
      <c r="A1678" s="23">
        <v>1678</v>
      </c>
      <c r="B1678" s="196">
        <v>4.5681015339674398E-2</v>
      </c>
      <c r="C1678" s="23"/>
      <c r="D1678" s="69" t="s">
        <v>243</v>
      </c>
      <c r="E1678" s="23"/>
      <c r="F1678" s="23">
        <v>1678</v>
      </c>
      <c r="G1678" s="23">
        <v>5</v>
      </c>
    </row>
    <row r="1679" spans="1:7" x14ac:dyDescent="0.25">
      <c r="A1679" s="23">
        <v>1679</v>
      </c>
      <c r="B1679" s="196">
        <v>5.1780108011537603E-2</v>
      </c>
      <c r="C1679" s="23"/>
      <c r="D1679" s="69" t="s">
        <v>243</v>
      </c>
      <c r="E1679" s="23"/>
      <c r="F1679" s="23">
        <v>1679</v>
      </c>
      <c r="G1679" s="23">
        <v>5</v>
      </c>
    </row>
    <row r="1680" spans="1:7" x14ac:dyDescent="0.25">
      <c r="A1680" s="23">
        <v>1680</v>
      </c>
      <c r="B1680" s="196">
        <v>6.0097051887244797E-2</v>
      </c>
      <c r="C1680" s="23"/>
      <c r="D1680" s="69" t="s">
        <v>243</v>
      </c>
      <c r="E1680" s="23"/>
      <c r="F1680" s="23">
        <v>1680</v>
      </c>
      <c r="G1680" s="23">
        <v>5</v>
      </c>
    </row>
    <row r="1681" spans="1:7" x14ac:dyDescent="0.25">
      <c r="A1681" s="23">
        <v>1681</v>
      </c>
      <c r="B1681" s="196">
        <v>6.0097048283108002E-2</v>
      </c>
      <c r="C1681" s="23"/>
      <c r="D1681" s="69" t="s">
        <v>243</v>
      </c>
      <c r="E1681" s="23"/>
      <c r="F1681" s="23">
        <v>1681</v>
      </c>
      <c r="G1681" s="23">
        <v>3</v>
      </c>
    </row>
    <row r="1682" spans="1:7" x14ac:dyDescent="0.25">
      <c r="A1682" s="23">
        <v>1682</v>
      </c>
      <c r="B1682" s="196">
        <v>6.0097037470701303E-2</v>
      </c>
      <c r="C1682" s="23"/>
      <c r="D1682" s="69" t="s">
        <v>243</v>
      </c>
      <c r="E1682" s="23"/>
      <c r="F1682" s="23">
        <v>1682</v>
      </c>
      <c r="G1682" s="23">
        <v>9</v>
      </c>
    </row>
    <row r="1683" spans="1:7" x14ac:dyDescent="0.25">
      <c r="A1683" s="23">
        <v>1683</v>
      </c>
      <c r="B1683" s="196">
        <v>6.7489865584580103E-2</v>
      </c>
      <c r="C1683" s="23"/>
      <c r="D1683" s="69" t="s">
        <v>243</v>
      </c>
      <c r="E1683" s="23"/>
      <c r="F1683" s="23">
        <v>1683</v>
      </c>
      <c r="G1683" s="23">
        <v>9</v>
      </c>
    </row>
    <row r="1684" spans="1:7" x14ac:dyDescent="0.25">
      <c r="A1684" s="23">
        <v>1684</v>
      </c>
      <c r="B1684" s="196">
        <v>7.2480016927933405E-2</v>
      </c>
      <c r="C1684" s="23"/>
      <c r="D1684" s="69" t="s">
        <v>243</v>
      </c>
      <c r="E1684" s="23"/>
      <c r="F1684" s="23">
        <v>1684</v>
      </c>
      <c r="G1684" s="23">
        <v>9</v>
      </c>
    </row>
    <row r="1685" spans="1:7" x14ac:dyDescent="0.25">
      <c r="A1685" s="23">
        <v>1685</v>
      </c>
      <c r="B1685" s="196">
        <v>7.2479942839917794E-2</v>
      </c>
      <c r="C1685" s="23"/>
      <c r="D1685" s="69" t="s">
        <v>243</v>
      </c>
      <c r="E1685" s="23"/>
      <c r="F1685" s="23">
        <v>1685</v>
      </c>
      <c r="G1685" s="23">
        <v>42</v>
      </c>
    </row>
    <row r="1686" spans="1:7" x14ac:dyDescent="0.25">
      <c r="A1686" s="23">
        <v>1686</v>
      </c>
      <c r="B1686" s="196">
        <v>-0.13744977497119201</v>
      </c>
      <c r="C1686" s="23"/>
      <c r="D1686" s="69" t="s">
        <v>243</v>
      </c>
      <c r="E1686" s="23"/>
      <c r="F1686" s="23">
        <v>1686</v>
      </c>
      <c r="G1686" s="23">
        <v>6</v>
      </c>
    </row>
    <row r="1687" spans="1:7" x14ac:dyDescent="0.25">
      <c r="A1687" s="23">
        <v>1687</v>
      </c>
      <c r="B1687" s="196">
        <v>-0.124389512941129</v>
      </c>
      <c r="C1687" s="23"/>
      <c r="D1687" s="69" t="s">
        <v>243</v>
      </c>
      <c r="E1687" s="23"/>
      <c r="F1687" s="23">
        <v>1687</v>
      </c>
      <c r="G1687" s="23">
        <v>20</v>
      </c>
    </row>
    <row r="1688" spans="1:7" x14ac:dyDescent="0.25">
      <c r="A1688" s="23">
        <v>1688</v>
      </c>
      <c r="B1688" s="196">
        <v>-0.110990010444974</v>
      </c>
      <c r="C1688" s="23"/>
      <c r="D1688" s="69" t="s">
        <v>243</v>
      </c>
      <c r="E1688" s="23"/>
      <c r="F1688" s="23">
        <v>1688</v>
      </c>
      <c r="G1688" s="23">
        <v>6</v>
      </c>
    </row>
    <row r="1689" spans="1:7" x14ac:dyDescent="0.25">
      <c r="A1689" s="23">
        <v>1689</v>
      </c>
      <c r="B1689" s="196">
        <v>-9.9950087154112105E-2</v>
      </c>
      <c r="C1689" s="23"/>
      <c r="D1689" s="69" t="s">
        <v>243</v>
      </c>
      <c r="E1689" s="23"/>
      <c r="F1689" s="23">
        <v>1689</v>
      </c>
      <c r="G1689" s="23">
        <v>17</v>
      </c>
    </row>
    <row r="1690" spans="1:7" x14ac:dyDescent="0.25">
      <c r="A1690" s="23">
        <v>1690</v>
      </c>
      <c r="B1690" s="196">
        <v>-7.7087407407421704E-2</v>
      </c>
      <c r="C1690" s="23"/>
      <c r="D1690" s="69" t="s">
        <v>243</v>
      </c>
      <c r="E1690" s="23"/>
      <c r="F1690" s="23">
        <v>1690</v>
      </c>
      <c r="G1690" s="23">
        <v>7</v>
      </c>
    </row>
    <row r="1691" spans="1:7" x14ac:dyDescent="0.25">
      <c r="A1691" s="23">
        <v>1691</v>
      </c>
      <c r="B1691" s="196">
        <v>-6.9694587925564003E-2</v>
      </c>
      <c r="C1691" s="23"/>
      <c r="D1691" s="69" t="s">
        <v>243</v>
      </c>
      <c r="E1691" s="23"/>
      <c r="F1691" s="23">
        <v>1691</v>
      </c>
      <c r="G1691" s="23">
        <v>19</v>
      </c>
    </row>
    <row r="1692" spans="1:7" x14ac:dyDescent="0.25">
      <c r="A1692" s="23">
        <v>1692</v>
      </c>
      <c r="B1692" s="196">
        <v>-5.7958439389480601E-2</v>
      </c>
      <c r="C1692" s="23"/>
      <c r="D1692" s="69" t="s">
        <v>243</v>
      </c>
      <c r="E1692" s="23"/>
      <c r="F1692" s="23">
        <v>1692</v>
      </c>
      <c r="G1692" s="23">
        <v>6</v>
      </c>
    </row>
    <row r="1693" spans="1:7" x14ac:dyDescent="0.25">
      <c r="A1693" s="23">
        <v>1693</v>
      </c>
      <c r="B1693" s="196">
        <v>-4.5020955939072897E-2</v>
      </c>
      <c r="C1693" s="23"/>
      <c r="D1693" s="69" t="s">
        <v>243</v>
      </c>
      <c r="E1693" s="23"/>
      <c r="F1693" s="23">
        <v>1693</v>
      </c>
      <c r="G1693" s="23">
        <v>18</v>
      </c>
    </row>
    <row r="1694" spans="1:7" x14ac:dyDescent="0.25">
      <c r="A1694" s="23">
        <v>1694</v>
      </c>
      <c r="B1694" s="196">
        <v>-2.7924976774136499E-2</v>
      </c>
      <c r="C1694" s="23"/>
      <c r="D1694" s="69" t="s">
        <v>243</v>
      </c>
      <c r="E1694" s="23"/>
      <c r="F1694" s="23">
        <v>1694</v>
      </c>
      <c r="G1694" s="23">
        <v>6</v>
      </c>
    </row>
    <row r="1695" spans="1:7" x14ac:dyDescent="0.25">
      <c r="A1695" s="23">
        <v>1695</v>
      </c>
      <c r="B1695" s="196">
        <v>-2.1918286117237899E-2</v>
      </c>
      <c r="C1695" s="23"/>
      <c r="D1695" s="69" t="s">
        <v>243</v>
      </c>
      <c r="E1695" s="23"/>
      <c r="F1695" s="23">
        <v>1695</v>
      </c>
      <c r="G1695" s="23">
        <v>36</v>
      </c>
    </row>
    <row r="1696" spans="1:7" x14ac:dyDescent="0.25">
      <c r="A1696" s="23">
        <v>1696</v>
      </c>
      <c r="B1696" s="196">
        <v>0.19240970302020299</v>
      </c>
      <c r="C1696" s="23"/>
      <c r="D1696" s="69" t="s">
        <v>243</v>
      </c>
      <c r="E1696" s="23"/>
      <c r="F1696" s="23">
        <v>1696</v>
      </c>
      <c r="G1696" s="23">
        <v>34</v>
      </c>
    </row>
    <row r="1697" spans="1:7" x14ac:dyDescent="0.25">
      <c r="A1697" s="23">
        <v>1697</v>
      </c>
      <c r="B1697" s="196">
        <v>0.19795420900386701</v>
      </c>
      <c r="C1697" s="23"/>
      <c r="D1697" s="69" t="s">
        <v>243</v>
      </c>
      <c r="E1697" s="23"/>
      <c r="F1697" s="23">
        <v>1697</v>
      </c>
      <c r="G1697" s="23">
        <v>7</v>
      </c>
    </row>
    <row r="1698" spans="1:7" x14ac:dyDescent="0.25">
      <c r="A1698" s="23">
        <v>1698</v>
      </c>
      <c r="B1698" s="196">
        <v>0.241495035724174</v>
      </c>
      <c r="C1698" s="23"/>
      <c r="D1698" s="69" t="s">
        <v>243</v>
      </c>
      <c r="E1698" s="23"/>
      <c r="F1698" s="23">
        <v>1698</v>
      </c>
      <c r="G1698" s="23">
        <v>29</v>
      </c>
    </row>
    <row r="1699" spans="1:7" x14ac:dyDescent="0.25">
      <c r="A1699" s="23">
        <v>1699</v>
      </c>
      <c r="B1699" s="196">
        <v>0.245306329570806</v>
      </c>
      <c r="C1699" s="23"/>
      <c r="D1699" s="69" t="s">
        <v>243</v>
      </c>
      <c r="E1699" s="23"/>
      <c r="F1699" s="23">
        <v>1699</v>
      </c>
      <c r="G1699" s="23">
        <v>12</v>
      </c>
    </row>
    <row r="1700" spans="1:7" x14ac:dyDescent="0.25">
      <c r="A1700" s="23">
        <v>1700</v>
      </c>
      <c r="B1700" s="196">
        <v>0.25362317224035502</v>
      </c>
      <c r="C1700" s="23"/>
      <c r="D1700" s="69" t="s">
        <v>243</v>
      </c>
      <c r="E1700" s="23"/>
      <c r="F1700" s="23">
        <v>1700</v>
      </c>
      <c r="G1700" s="23">
        <v>5</v>
      </c>
    </row>
    <row r="1701" spans="1:7" x14ac:dyDescent="0.25">
      <c r="A1701" s="23">
        <v>1701</v>
      </c>
      <c r="B1701" s="196">
        <v>0.25362290207479099</v>
      </c>
      <c r="C1701" s="23"/>
      <c r="D1701" s="69" t="s">
        <v>243</v>
      </c>
      <c r="E1701" s="23"/>
      <c r="F1701" s="23">
        <v>1701</v>
      </c>
      <c r="G1701" s="23">
        <v>11</v>
      </c>
    </row>
    <row r="1702" spans="1:7" x14ac:dyDescent="0.25">
      <c r="A1702" s="23">
        <v>1702</v>
      </c>
      <c r="B1702" s="196">
        <v>0.26009127980933999</v>
      </c>
      <c r="C1702" s="23"/>
      <c r="D1702" s="69" t="s">
        <v>243</v>
      </c>
      <c r="E1702" s="23"/>
      <c r="F1702" s="23">
        <v>1702</v>
      </c>
      <c r="G1702" s="23">
        <v>14</v>
      </c>
    </row>
    <row r="1703" spans="1:7" x14ac:dyDescent="0.25">
      <c r="A1703" s="23">
        <v>1703</v>
      </c>
      <c r="B1703" s="196">
        <v>0.26009120198820701</v>
      </c>
      <c r="C1703" s="23"/>
      <c r="D1703" s="69" t="s">
        <v>243</v>
      </c>
      <c r="E1703" s="23"/>
      <c r="F1703" s="23">
        <v>1703</v>
      </c>
      <c r="G1703" s="23">
        <v>3</v>
      </c>
    </row>
    <row r="1704" spans="1:7" x14ac:dyDescent="0.25">
      <c r="A1704" s="23">
        <v>1704</v>
      </c>
      <c r="B1704" s="196">
        <v>0.26009042378071201</v>
      </c>
      <c r="C1704" s="23"/>
      <c r="D1704" s="69" t="s">
        <v>243</v>
      </c>
      <c r="E1704" s="23"/>
      <c r="F1704" s="23">
        <v>1704</v>
      </c>
      <c r="G1704" s="23">
        <v>30</v>
      </c>
    </row>
    <row r="1705" spans="1:7" x14ac:dyDescent="0.25">
      <c r="A1705" s="23">
        <v>1705</v>
      </c>
      <c r="B1705" s="196">
        <v>0.26009037190046003</v>
      </c>
      <c r="C1705" s="23"/>
      <c r="D1705" s="69" t="s">
        <v>243</v>
      </c>
      <c r="E1705" s="23"/>
      <c r="F1705" s="23">
        <v>1705</v>
      </c>
      <c r="G1705" s="23">
        <v>2</v>
      </c>
    </row>
    <row r="1706" spans="1:7" x14ac:dyDescent="0.25">
      <c r="A1706" s="23">
        <v>1706</v>
      </c>
      <c r="B1706" s="196">
        <v>9.6379102939480002E-2</v>
      </c>
      <c r="C1706" s="23"/>
      <c r="D1706" s="69" t="s">
        <v>243</v>
      </c>
      <c r="E1706" s="23"/>
      <c r="F1706" s="23">
        <v>1706</v>
      </c>
      <c r="G1706" s="23">
        <v>8</v>
      </c>
    </row>
    <row r="1707" spans="1:7" x14ac:dyDescent="0.25">
      <c r="A1707" s="23">
        <v>1707</v>
      </c>
      <c r="B1707" s="196">
        <v>0.103969068667692</v>
      </c>
      <c r="C1707" s="23"/>
      <c r="D1707" s="69" t="s">
        <v>243</v>
      </c>
      <c r="E1707" s="23"/>
      <c r="F1707" s="23">
        <v>1707</v>
      </c>
      <c r="G1707" s="23">
        <v>16</v>
      </c>
    </row>
    <row r="1708" spans="1:7" x14ac:dyDescent="0.25">
      <c r="A1708" s="23">
        <v>1708</v>
      </c>
      <c r="B1708" s="196">
        <v>0.103969016640605</v>
      </c>
      <c r="C1708" s="23"/>
      <c r="D1708" s="69" t="s">
        <v>243</v>
      </c>
      <c r="E1708" s="23"/>
      <c r="F1708" s="23">
        <v>1708</v>
      </c>
      <c r="G1708" s="23">
        <v>14</v>
      </c>
    </row>
    <row r="1709" spans="1:7" x14ac:dyDescent="0.25">
      <c r="A1709" s="23">
        <v>1709</v>
      </c>
      <c r="B1709" s="196">
        <v>0.110899767781296</v>
      </c>
      <c r="C1709" s="23"/>
      <c r="D1709" s="69" t="s">
        <v>243</v>
      </c>
      <c r="E1709" s="23"/>
      <c r="F1709" s="23">
        <v>1709</v>
      </c>
      <c r="G1709" s="23">
        <v>16</v>
      </c>
    </row>
    <row r="1710" spans="1:7" x14ac:dyDescent="0.25">
      <c r="A1710" s="23">
        <v>1710</v>
      </c>
      <c r="B1710" s="196">
        <v>0.45719942377952599</v>
      </c>
      <c r="C1710" s="23"/>
      <c r="D1710" s="69" t="s">
        <v>243</v>
      </c>
      <c r="E1710" s="23"/>
      <c r="F1710" s="23">
        <v>1710</v>
      </c>
      <c r="G1710" s="23">
        <v>14</v>
      </c>
    </row>
    <row r="1711" spans="1:7" x14ac:dyDescent="0.25">
      <c r="A1711" s="23">
        <v>1711</v>
      </c>
      <c r="B1711" s="196">
        <v>0.45719924252711402</v>
      </c>
      <c r="C1711" s="23"/>
      <c r="D1711" s="69" t="s">
        <v>243</v>
      </c>
      <c r="E1711" s="23"/>
      <c r="F1711" s="23">
        <v>1711</v>
      </c>
      <c r="G1711" s="23">
        <v>2</v>
      </c>
    </row>
    <row r="1712" spans="1:7" x14ac:dyDescent="0.25">
      <c r="A1712" s="23">
        <v>1712</v>
      </c>
      <c r="B1712" s="196">
        <v>0.46135610623980999</v>
      </c>
      <c r="C1712" s="23"/>
      <c r="D1712" s="69" t="s">
        <v>243</v>
      </c>
      <c r="E1712" s="23"/>
      <c r="F1712" s="23">
        <v>1712</v>
      </c>
      <c r="G1712" s="23">
        <v>17</v>
      </c>
    </row>
    <row r="1713" spans="1:7" x14ac:dyDescent="0.25">
      <c r="A1713" s="23">
        <v>1713</v>
      </c>
      <c r="B1713" s="196">
        <v>0.46135370109693202</v>
      </c>
      <c r="C1713" s="23"/>
      <c r="D1713" s="69" t="s">
        <v>243</v>
      </c>
      <c r="E1713" s="23"/>
      <c r="F1713" s="23">
        <v>1713</v>
      </c>
      <c r="G1713" s="23">
        <v>26</v>
      </c>
    </row>
    <row r="1714" spans="1:7" x14ac:dyDescent="0.25">
      <c r="A1714" s="23">
        <v>1714</v>
      </c>
      <c r="B1714" s="196">
        <v>0.46661958456185298</v>
      </c>
      <c r="C1714" s="23"/>
      <c r="D1714" s="69" t="s">
        <v>243</v>
      </c>
      <c r="E1714" s="23"/>
      <c r="F1714" s="23">
        <v>1714</v>
      </c>
      <c r="G1714" s="23">
        <v>15</v>
      </c>
    </row>
    <row r="1715" spans="1:7" x14ac:dyDescent="0.25">
      <c r="A1715" s="23">
        <v>1715</v>
      </c>
      <c r="B1715" s="196">
        <v>0.69777384803919196</v>
      </c>
      <c r="C1715" s="23"/>
      <c r="D1715" s="69" t="s">
        <v>243</v>
      </c>
      <c r="E1715" s="23"/>
      <c r="F1715" s="23">
        <v>1715</v>
      </c>
      <c r="G1715" s="23">
        <v>13</v>
      </c>
    </row>
    <row r="1716" spans="1:7" x14ac:dyDescent="0.25">
      <c r="A1716" s="23">
        <v>1716</v>
      </c>
      <c r="B1716" s="196">
        <v>0.69777143948615095</v>
      </c>
      <c r="C1716" s="23"/>
      <c r="D1716" s="69" t="s">
        <v>243</v>
      </c>
      <c r="E1716" s="23"/>
      <c r="F1716" s="23">
        <v>1716</v>
      </c>
      <c r="G1716" s="23">
        <v>10</v>
      </c>
    </row>
    <row r="1717" spans="1:7" x14ac:dyDescent="0.25">
      <c r="A1717" s="23">
        <v>1717</v>
      </c>
      <c r="B1717" s="196">
        <v>0.71663327788985398</v>
      </c>
      <c r="C1717" s="23"/>
      <c r="D1717" s="69" t="s">
        <v>243</v>
      </c>
      <c r="E1717" s="23"/>
      <c r="F1717" s="23">
        <v>1717</v>
      </c>
      <c r="G1717" s="23">
        <v>10</v>
      </c>
    </row>
    <row r="1718" spans="1:7" x14ac:dyDescent="0.25">
      <c r="A1718" s="23">
        <v>1718</v>
      </c>
      <c r="B1718" s="196">
        <v>0.716630456268879</v>
      </c>
      <c r="C1718" s="23"/>
      <c r="D1718" s="69" t="s">
        <v>243</v>
      </c>
      <c r="E1718" s="23"/>
      <c r="F1718" s="23">
        <v>1718</v>
      </c>
      <c r="G1718" s="23">
        <v>11</v>
      </c>
    </row>
    <row r="1719" spans="1:7" x14ac:dyDescent="0.25">
      <c r="A1719" s="23">
        <v>1719</v>
      </c>
      <c r="B1719" s="196">
        <v>0.71662686516303598</v>
      </c>
      <c r="C1719" s="23"/>
      <c r="D1719" s="69" t="s">
        <v>243</v>
      </c>
      <c r="E1719" s="23"/>
      <c r="F1719" s="23">
        <v>1719</v>
      </c>
      <c r="G1719" s="23">
        <v>14</v>
      </c>
    </row>
    <row r="1720" spans="1:7" x14ac:dyDescent="0.25">
      <c r="A1720" s="23">
        <v>1720</v>
      </c>
      <c r="B1720" s="196">
        <v>0.72355289031533099</v>
      </c>
      <c r="C1720" s="23"/>
      <c r="D1720" s="69" t="s">
        <v>243</v>
      </c>
      <c r="E1720" s="23"/>
      <c r="F1720" s="23">
        <v>1720</v>
      </c>
      <c r="G1720" s="23">
        <v>17</v>
      </c>
    </row>
    <row r="1721" spans="1:7" x14ac:dyDescent="0.25">
      <c r="A1721" s="23">
        <v>1721</v>
      </c>
      <c r="B1721" s="196">
        <v>0</v>
      </c>
      <c r="C1721" s="23"/>
      <c r="D1721" s="23" t="s">
        <v>244</v>
      </c>
      <c r="E1721" s="23"/>
      <c r="F1721" s="23">
        <v>1721</v>
      </c>
      <c r="G1721" s="23">
        <v>5</v>
      </c>
    </row>
    <row r="1722" spans="1:7" x14ac:dyDescent="0.25">
      <c r="A1722" s="23">
        <v>1722</v>
      </c>
      <c r="B1722" s="196">
        <v>0</v>
      </c>
      <c r="C1722" s="23"/>
      <c r="D1722" s="23" t="s">
        <v>244</v>
      </c>
      <c r="E1722" s="23"/>
      <c r="F1722" s="23">
        <v>1722</v>
      </c>
      <c r="G1722" s="23">
        <v>5</v>
      </c>
    </row>
    <row r="1723" spans="1:7" x14ac:dyDescent="0.25">
      <c r="A1723" s="23">
        <v>1723</v>
      </c>
      <c r="B1723" s="196">
        <v>0</v>
      </c>
      <c r="C1723" s="23"/>
      <c r="D1723" s="23" t="s">
        <v>244</v>
      </c>
      <c r="E1723" s="23"/>
      <c r="F1723" s="23">
        <v>1723</v>
      </c>
      <c r="G1723" s="23">
        <v>5</v>
      </c>
    </row>
    <row r="1724" spans="1:7" x14ac:dyDescent="0.25">
      <c r="A1724" s="23">
        <v>1724</v>
      </c>
      <c r="B1724" s="196">
        <v>0</v>
      </c>
      <c r="C1724" s="23"/>
      <c r="D1724" s="23" t="s">
        <v>244</v>
      </c>
      <c r="E1724" s="23"/>
      <c r="F1724" s="23">
        <v>1724</v>
      </c>
      <c r="G1724" s="23">
        <v>5</v>
      </c>
    </row>
    <row r="1725" spans="1:7" x14ac:dyDescent="0.25">
      <c r="A1725" s="23">
        <v>1725</v>
      </c>
      <c r="B1725" s="196">
        <v>0.16542949193097101</v>
      </c>
      <c r="C1725" s="23"/>
      <c r="D1725" s="69" t="s">
        <v>243</v>
      </c>
      <c r="E1725" s="23"/>
      <c r="F1725" s="23">
        <v>1725</v>
      </c>
      <c r="G1725" s="23">
        <v>34</v>
      </c>
    </row>
    <row r="1726" spans="1:7" x14ac:dyDescent="0.25">
      <c r="A1726" s="23">
        <v>1726</v>
      </c>
      <c r="B1726" s="196">
        <v>0.16542941324326699</v>
      </c>
      <c r="C1726" s="23"/>
      <c r="D1726" s="69" t="s">
        <v>243</v>
      </c>
      <c r="E1726" s="23"/>
      <c r="F1726" s="23">
        <v>1726</v>
      </c>
      <c r="G1726" s="23">
        <v>8</v>
      </c>
    </row>
    <row r="1727" spans="1:7" x14ac:dyDescent="0.25">
      <c r="A1727" s="23">
        <v>1727</v>
      </c>
      <c r="B1727" s="196">
        <v>0.31033004884504201</v>
      </c>
      <c r="C1727" s="23"/>
      <c r="D1727" s="69" t="s">
        <v>243</v>
      </c>
      <c r="E1727" s="23"/>
      <c r="F1727" s="23">
        <v>1727</v>
      </c>
      <c r="G1727" s="23">
        <v>8</v>
      </c>
    </row>
    <row r="1728" spans="1:7" x14ac:dyDescent="0.25">
      <c r="A1728" s="23">
        <v>1728</v>
      </c>
      <c r="B1728" s="196">
        <v>0.31032966725373301</v>
      </c>
      <c r="C1728" s="23"/>
      <c r="D1728" s="69" t="s">
        <v>243</v>
      </c>
      <c r="E1728" s="23"/>
      <c r="F1728" s="23">
        <v>1728</v>
      </c>
      <c r="G1728" s="23">
        <v>10</v>
      </c>
    </row>
    <row r="1729" spans="1:7" x14ac:dyDescent="0.25">
      <c r="A1729" s="23">
        <v>1729</v>
      </c>
      <c r="B1729" s="196">
        <v>0.31726013246908302</v>
      </c>
      <c r="C1729" s="23"/>
      <c r="D1729" s="69" t="s">
        <v>243</v>
      </c>
      <c r="E1729" s="23"/>
      <c r="F1729" s="23">
        <v>1729</v>
      </c>
      <c r="G1729" s="23">
        <v>9</v>
      </c>
    </row>
    <row r="1730" spans="1:7" x14ac:dyDescent="0.25">
      <c r="A1730" s="23">
        <v>1730</v>
      </c>
      <c r="B1730" s="196">
        <v>0.32881132221026099</v>
      </c>
      <c r="C1730" s="23"/>
      <c r="D1730" s="69" t="s">
        <v>243</v>
      </c>
      <c r="E1730" s="23"/>
      <c r="F1730" s="23">
        <v>1730</v>
      </c>
      <c r="G1730" s="23">
        <v>4</v>
      </c>
    </row>
    <row r="1731" spans="1:7" x14ac:dyDescent="0.25">
      <c r="A1731" s="23">
        <v>1731</v>
      </c>
      <c r="B1731" s="196">
        <v>0.37814899592043499</v>
      </c>
      <c r="C1731" s="23"/>
      <c r="D1731" s="69" t="s">
        <v>243</v>
      </c>
      <c r="E1731" s="23"/>
      <c r="F1731" s="23">
        <v>1731</v>
      </c>
      <c r="G1731" s="23">
        <v>29</v>
      </c>
    </row>
    <row r="1732" spans="1:7" x14ac:dyDescent="0.25">
      <c r="A1732" s="23">
        <v>1732</v>
      </c>
      <c r="B1732" s="196">
        <v>0.38202932696791198</v>
      </c>
      <c r="C1732" s="23"/>
      <c r="D1732" s="69" t="s">
        <v>243</v>
      </c>
      <c r="E1732" s="23"/>
      <c r="F1732" s="23">
        <v>1732</v>
      </c>
      <c r="G1732" s="23">
        <v>15</v>
      </c>
    </row>
    <row r="1733" spans="1:7" x14ac:dyDescent="0.25">
      <c r="A1733" s="23">
        <v>1733</v>
      </c>
      <c r="B1733" s="196">
        <v>0.386187229045796</v>
      </c>
      <c r="C1733" s="23"/>
      <c r="D1733" s="69" t="s">
        <v>243</v>
      </c>
      <c r="E1733" s="23"/>
      <c r="F1733" s="23">
        <v>1733</v>
      </c>
      <c r="G1733" s="23">
        <v>9</v>
      </c>
    </row>
    <row r="1734" spans="1:7" x14ac:dyDescent="0.25">
      <c r="A1734" s="23">
        <v>1734</v>
      </c>
      <c r="B1734" s="196">
        <v>0.65600972273830804</v>
      </c>
      <c r="C1734" s="23"/>
      <c r="D1734" s="69" t="s">
        <v>243</v>
      </c>
      <c r="E1734" s="23"/>
      <c r="F1734" s="23">
        <v>1734</v>
      </c>
      <c r="G1734" s="23">
        <v>10</v>
      </c>
    </row>
    <row r="1735" spans="1:7" x14ac:dyDescent="0.25">
      <c r="A1735" s="23">
        <v>1735</v>
      </c>
      <c r="B1735" s="196">
        <v>0.65831723284640697</v>
      </c>
      <c r="C1735" s="23"/>
      <c r="D1735" s="69" t="s">
        <v>243</v>
      </c>
      <c r="E1735" s="23"/>
      <c r="F1735" s="23">
        <v>1735</v>
      </c>
      <c r="G1735" s="23">
        <v>13</v>
      </c>
    </row>
    <row r="1736" spans="1:7" x14ac:dyDescent="0.25">
      <c r="A1736" s="23">
        <v>1736</v>
      </c>
      <c r="B1736" s="196">
        <v>0.65831597258712105</v>
      </c>
      <c r="C1736" s="23"/>
      <c r="D1736" s="69" t="s">
        <v>243</v>
      </c>
      <c r="E1736" s="23"/>
      <c r="F1736" s="23">
        <v>1736</v>
      </c>
      <c r="G1736" s="23">
        <v>6</v>
      </c>
    </row>
    <row r="1737" spans="1:7" x14ac:dyDescent="0.25">
      <c r="A1737" s="23">
        <v>1737</v>
      </c>
      <c r="B1737" s="196">
        <v>0.66524493051877998</v>
      </c>
      <c r="C1737" s="23"/>
      <c r="D1737" s="69" t="s">
        <v>243</v>
      </c>
      <c r="E1737" s="23"/>
      <c r="F1737" s="23">
        <v>1737</v>
      </c>
      <c r="G1737" s="23">
        <v>8</v>
      </c>
    </row>
    <row r="1738" spans="1:7" x14ac:dyDescent="0.25">
      <c r="A1738" s="23">
        <v>1738</v>
      </c>
      <c r="B1738" s="196">
        <v>0.66524320839496498</v>
      </c>
      <c r="C1738" s="23"/>
      <c r="D1738" s="69" t="s">
        <v>243</v>
      </c>
      <c r="E1738" s="23"/>
      <c r="F1738" s="23">
        <v>1738</v>
      </c>
      <c r="G1738" s="23">
        <v>8</v>
      </c>
    </row>
    <row r="1739" spans="1:7" x14ac:dyDescent="0.25">
      <c r="A1739" s="23">
        <v>1739</v>
      </c>
      <c r="B1739" s="196">
        <v>0.70439531434798297</v>
      </c>
      <c r="C1739" s="23"/>
      <c r="D1739" s="69" t="s">
        <v>243</v>
      </c>
      <c r="E1739" s="23"/>
      <c r="F1739" s="23">
        <v>1739</v>
      </c>
      <c r="G1739" s="23">
        <v>27</v>
      </c>
    </row>
    <row r="1740" spans="1:7" x14ac:dyDescent="0.25">
      <c r="A1740" s="23">
        <v>1740</v>
      </c>
      <c r="B1740" s="196">
        <v>1.4333078240532899</v>
      </c>
      <c r="C1740" s="23"/>
      <c r="D1740" s="69" t="s">
        <v>243</v>
      </c>
      <c r="E1740" s="23"/>
      <c r="F1740" s="23">
        <v>1740</v>
      </c>
      <c r="G1740" s="23">
        <v>12</v>
      </c>
    </row>
    <row r="1741" spans="1:7" x14ac:dyDescent="0.25">
      <c r="A1741" s="23">
        <v>1741</v>
      </c>
      <c r="B1741" s="196">
        <v>1.44159536372704</v>
      </c>
      <c r="C1741" s="23"/>
      <c r="D1741" s="69" t="s">
        <v>243</v>
      </c>
      <c r="E1741" s="23"/>
      <c r="F1741" s="23">
        <v>1741</v>
      </c>
      <c r="G1741" s="23">
        <v>29</v>
      </c>
    </row>
    <row r="1742" spans="1:7" x14ac:dyDescent="0.25">
      <c r="A1742" s="23">
        <v>1742</v>
      </c>
      <c r="B1742" s="196">
        <v>1.4415605535751399</v>
      </c>
      <c r="C1742" s="23"/>
      <c r="D1742" s="69" t="s">
        <v>243</v>
      </c>
      <c r="E1742" s="23"/>
      <c r="F1742" s="23">
        <v>1742</v>
      </c>
      <c r="G1742" s="23">
        <v>10</v>
      </c>
    </row>
    <row r="1743" spans="1:7" x14ac:dyDescent="0.25">
      <c r="A1743" s="23">
        <v>1743</v>
      </c>
      <c r="B1743" s="196">
        <v>1.4415520290355901</v>
      </c>
      <c r="C1743" s="23"/>
      <c r="D1743" s="69" t="s">
        <v>243</v>
      </c>
      <c r="E1743" s="23"/>
      <c r="F1743" s="23">
        <v>1743</v>
      </c>
      <c r="G1743" s="23">
        <v>6</v>
      </c>
    </row>
    <row r="1744" spans="1:7" x14ac:dyDescent="0.25">
      <c r="A1744" s="23">
        <v>1744</v>
      </c>
      <c r="B1744" s="196">
        <v>0.106654136673543</v>
      </c>
      <c r="C1744" s="23"/>
      <c r="D1744" s="69" t="s">
        <v>243</v>
      </c>
      <c r="E1744" s="23"/>
      <c r="F1744" s="23">
        <v>1744</v>
      </c>
      <c r="G1744" s="23">
        <v>6</v>
      </c>
    </row>
    <row r="1745" spans="1:7" x14ac:dyDescent="0.25">
      <c r="A1745" s="23">
        <v>1745</v>
      </c>
      <c r="B1745" s="196">
        <v>0.25542963625936799</v>
      </c>
      <c r="C1745" s="23"/>
      <c r="D1745" s="69" t="s">
        <v>243</v>
      </c>
      <c r="E1745" s="23"/>
      <c r="F1745" s="23">
        <v>1745</v>
      </c>
      <c r="G1745" s="23">
        <v>16</v>
      </c>
    </row>
    <row r="1746" spans="1:7" x14ac:dyDescent="0.25">
      <c r="A1746" s="23">
        <v>1746</v>
      </c>
      <c r="B1746" s="196">
        <v>0.26513257724164402</v>
      </c>
      <c r="C1746" s="23"/>
      <c r="D1746" s="69" t="s">
        <v>243</v>
      </c>
      <c r="E1746" s="23"/>
      <c r="F1746" s="23">
        <v>1746</v>
      </c>
      <c r="G1746" s="23">
        <v>10</v>
      </c>
    </row>
    <row r="1747" spans="1:7" x14ac:dyDescent="0.25">
      <c r="A1747" s="23">
        <v>1747</v>
      </c>
      <c r="B1747" s="196">
        <v>0.27341235337181602</v>
      </c>
      <c r="C1747" s="23"/>
      <c r="D1747" s="69" t="s">
        <v>243</v>
      </c>
      <c r="E1747" s="23"/>
      <c r="F1747" s="23">
        <v>1747</v>
      </c>
      <c r="G1747" s="23">
        <v>10</v>
      </c>
    </row>
    <row r="1748" spans="1:7" x14ac:dyDescent="0.25">
      <c r="A1748" s="23">
        <v>1748</v>
      </c>
      <c r="B1748" s="196">
        <v>0.27341206418323599</v>
      </c>
      <c r="C1748" s="23"/>
      <c r="D1748" s="69" t="s">
        <v>243</v>
      </c>
      <c r="E1748" s="23"/>
      <c r="F1748" s="23">
        <v>1748</v>
      </c>
      <c r="G1748" s="23">
        <v>10</v>
      </c>
    </row>
    <row r="1749" spans="1:7" x14ac:dyDescent="0.25">
      <c r="A1749" s="23">
        <v>1749</v>
      </c>
      <c r="B1749" s="196">
        <v>0.27341197742683998</v>
      </c>
      <c r="C1749" s="23"/>
      <c r="D1749" s="69" t="s">
        <v>243</v>
      </c>
      <c r="E1749" s="23"/>
      <c r="F1749" s="23">
        <v>1749</v>
      </c>
      <c r="G1749" s="23">
        <v>3</v>
      </c>
    </row>
    <row r="1750" spans="1:7" x14ac:dyDescent="0.25">
      <c r="A1750" s="23">
        <v>1750</v>
      </c>
      <c r="B1750" s="196">
        <v>0.27341186175177401</v>
      </c>
      <c r="C1750" s="23"/>
      <c r="D1750" s="69" t="s">
        <v>243</v>
      </c>
      <c r="E1750" s="23"/>
      <c r="F1750" s="23">
        <v>1750</v>
      </c>
      <c r="G1750" s="23">
        <v>4</v>
      </c>
    </row>
    <row r="1751" spans="1:7" x14ac:dyDescent="0.25">
      <c r="A1751" s="23">
        <v>1751</v>
      </c>
      <c r="B1751" s="196">
        <v>0.27341128337864301</v>
      </c>
      <c r="C1751" s="23"/>
      <c r="D1751" s="69" t="s">
        <v>243</v>
      </c>
      <c r="E1751" s="23"/>
      <c r="F1751" s="23">
        <v>1751</v>
      </c>
      <c r="G1751" s="23">
        <v>20</v>
      </c>
    </row>
    <row r="1752" spans="1:7" x14ac:dyDescent="0.25">
      <c r="A1752" s="23">
        <v>1752</v>
      </c>
      <c r="B1752" s="196">
        <v>0.38423183652728399</v>
      </c>
      <c r="C1752" s="23"/>
      <c r="D1752" s="69" t="s">
        <v>243</v>
      </c>
      <c r="E1752" s="23"/>
      <c r="F1752" s="23">
        <v>1752</v>
      </c>
      <c r="G1752" s="23">
        <v>44</v>
      </c>
    </row>
    <row r="1753" spans="1:7" x14ac:dyDescent="0.25">
      <c r="A1753" s="23">
        <v>1753</v>
      </c>
      <c r="B1753" s="196">
        <v>0.38423030478970799</v>
      </c>
      <c r="C1753" s="23"/>
      <c r="D1753" s="69" t="s">
        <v>243</v>
      </c>
      <c r="E1753" s="23"/>
      <c r="F1753" s="23">
        <v>1753</v>
      </c>
      <c r="G1753" s="23">
        <v>25</v>
      </c>
    </row>
    <row r="1754" spans="1:7" x14ac:dyDescent="0.25">
      <c r="A1754" s="23">
        <v>1754</v>
      </c>
      <c r="B1754" s="196">
        <v>0.40398855897601799</v>
      </c>
      <c r="C1754" s="23"/>
      <c r="D1754" s="69" t="s">
        <v>243</v>
      </c>
      <c r="E1754" s="23"/>
      <c r="F1754" s="23">
        <v>1754</v>
      </c>
      <c r="G1754" s="23">
        <v>16</v>
      </c>
    </row>
    <row r="1755" spans="1:7" x14ac:dyDescent="0.25">
      <c r="A1755" s="23">
        <v>1755</v>
      </c>
      <c r="B1755" s="196">
        <v>0.40398615968844498</v>
      </c>
      <c r="C1755" s="23"/>
      <c r="D1755" s="69" t="s">
        <v>243</v>
      </c>
      <c r="E1755" s="23"/>
      <c r="F1755" s="23">
        <v>1755</v>
      </c>
      <c r="G1755" s="23">
        <v>35</v>
      </c>
    </row>
    <row r="1756" spans="1:7" x14ac:dyDescent="0.25">
      <c r="A1756" s="23">
        <v>1756</v>
      </c>
      <c r="B1756" s="196">
        <v>0.40398478868613602</v>
      </c>
      <c r="C1756" s="23"/>
      <c r="D1756" s="69" t="s">
        <v>243</v>
      </c>
      <c r="E1756" s="23"/>
      <c r="F1756" s="23">
        <v>1756</v>
      </c>
      <c r="G1756" s="23">
        <v>20</v>
      </c>
    </row>
    <row r="1757" spans="1:7" x14ac:dyDescent="0.25">
      <c r="A1757" s="23">
        <v>1757</v>
      </c>
      <c r="B1757" s="196">
        <v>1.7725827696021601E-2</v>
      </c>
      <c r="C1757" s="23"/>
      <c r="D1757" s="69" t="s">
        <v>243</v>
      </c>
      <c r="E1757" s="23"/>
      <c r="F1757" s="23">
        <v>1757</v>
      </c>
      <c r="G1757" s="23">
        <v>9</v>
      </c>
    </row>
    <row r="1758" spans="1:7" x14ac:dyDescent="0.25">
      <c r="A1758" s="23">
        <v>1758</v>
      </c>
      <c r="B1758" s="196">
        <v>1.7725827190343001E-2</v>
      </c>
      <c r="C1758" s="23"/>
      <c r="D1758" s="69" t="s">
        <v>243</v>
      </c>
      <c r="E1758" s="23"/>
      <c r="F1758" s="23">
        <v>1758</v>
      </c>
      <c r="G1758" s="23">
        <v>5</v>
      </c>
    </row>
    <row r="1759" spans="1:7" x14ac:dyDescent="0.25">
      <c r="A1759" s="23">
        <v>1759</v>
      </c>
      <c r="B1759" s="196">
        <v>1.7725826482393001E-2</v>
      </c>
      <c r="C1759" s="23"/>
      <c r="D1759" s="69" t="s">
        <v>243</v>
      </c>
      <c r="E1759" s="23"/>
      <c r="F1759" s="23">
        <v>1759</v>
      </c>
      <c r="G1759" s="23">
        <v>7</v>
      </c>
    </row>
    <row r="1760" spans="1:7" x14ac:dyDescent="0.25">
      <c r="A1760" s="23">
        <v>1760</v>
      </c>
      <c r="B1760" s="196">
        <v>2.3935943515194E-2</v>
      </c>
      <c r="C1760" s="23"/>
      <c r="D1760" s="69" t="s">
        <v>243</v>
      </c>
      <c r="E1760" s="23"/>
      <c r="F1760" s="23">
        <v>1760</v>
      </c>
      <c r="G1760" s="23">
        <v>17</v>
      </c>
    </row>
    <row r="1761" spans="1:7" x14ac:dyDescent="0.25">
      <c r="A1761" s="23">
        <v>1761</v>
      </c>
      <c r="B1761" s="196">
        <v>2.39359424032882E-2</v>
      </c>
      <c r="C1761" s="23"/>
      <c r="D1761" s="69" t="s">
        <v>243</v>
      </c>
      <c r="E1761" s="23"/>
      <c r="F1761" s="23">
        <v>1761</v>
      </c>
      <c r="G1761" s="23">
        <v>6</v>
      </c>
    </row>
    <row r="1762" spans="1:7" x14ac:dyDescent="0.25">
      <c r="A1762" s="23">
        <v>1762</v>
      </c>
      <c r="B1762" s="196">
        <v>2.3935939994159501E-2</v>
      </c>
      <c r="C1762" s="23"/>
      <c r="D1762" s="69" t="s">
        <v>243</v>
      </c>
      <c r="E1762" s="23"/>
      <c r="F1762" s="23">
        <v>1762</v>
      </c>
      <c r="G1762" s="23">
        <v>13</v>
      </c>
    </row>
    <row r="1763" spans="1:7" x14ac:dyDescent="0.25">
      <c r="A1763" s="23">
        <v>1763</v>
      </c>
      <c r="B1763" s="196">
        <v>0.116271129260275</v>
      </c>
      <c r="C1763" s="23"/>
      <c r="D1763" s="69" t="s">
        <v>243</v>
      </c>
      <c r="E1763" s="23"/>
      <c r="F1763" s="23">
        <v>1763</v>
      </c>
      <c r="G1763" s="23">
        <v>43</v>
      </c>
    </row>
    <row r="1764" spans="1:7" x14ac:dyDescent="0.25">
      <c r="A1764" s="23">
        <v>1764</v>
      </c>
      <c r="B1764" s="196">
        <v>0.13423604269258099</v>
      </c>
      <c r="C1764" s="23"/>
      <c r="D1764" s="69" t="s">
        <v>243</v>
      </c>
      <c r="E1764" s="23"/>
      <c r="F1764" s="23">
        <v>1764</v>
      </c>
      <c r="G1764" s="23">
        <v>17</v>
      </c>
    </row>
    <row r="1765" spans="1:7" x14ac:dyDescent="0.25">
      <c r="A1765" s="23">
        <v>1765</v>
      </c>
      <c r="B1765" s="196">
        <v>0.14209107680727301</v>
      </c>
      <c r="C1765" s="23"/>
      <c r="D1765" s="69" t="s">
        <v>243</v>
      </c>
      <c r="E1765" s="23"/>
      <c r="F1765" s="23">
        <v>1765</v>
      </c>
      <c r="G1765" s="23">
        <v>5</v>
      </c>
    </row>
    <row r="1766" spans="1:7" x14ac:dyDescent="0.25">
      <c r="A1766" s="23">
        <v>1766</v>
      </c>
      <c r="B1766" s="196">
        <v>0.146249596626669</v>
      </c>
      <c r="C1766" s="23"/>
      <c r="D1766" s="69" t="s">
        <v>243</v>
      </c>
      <c r="E1766" s="23"/>
      <c r="F1766" s="23">
        <v>1766</v>
      </c>
      <c r="G1766" s="23">
        <v>6</v>
      </c>
    </row>
    <row r="1767" spans="1:7" x14ac:dyDescent="0.25">
      <c r="A1767" s="23">
        <v>1767</v>
      </c>
      <c r="B1767" s="196">
        <v>0.14624955112721599</v>
      </c>
      <c r="C1767" s="23"/>
      <c r="D1767" s="69" t="s">
        <v>243</v>
      </c>
      <c r="E1767" s="23"/>
      <c r="F1767" s="23">
        <v>1767</v>
      </c>
      <c r="G1767" s="23">
        <v>6</v>
      </c>
    </row>
    <row r="1768" spans="1:7" x14ac:dyDescent="0.25">
      <c r="A1768" s="23">
        <v>1768</v>
      </c>
      <c r="B1768" s="196">
        <v>0.126792346062683</v>
      </c>
      <c r="C1768" s="23"/>
      <c r="D1768" s="69" t="s">
        <v>243</v>
      </c>
      <c r="E1768" s="23"/>
      <c r="F1768" s="23">
        <v>1768</v>
      </c>
      <c r="G1768" s="23">
        <v>19</v>
      </c>
    </row>
    <row r="1769" spans="1:7" x14ac:dyDescent="0.25">
      <c r="A1769" s="23">
        <v>1769</v>
      </c>
      <c r="B1769" s="196">
        <v>0.14956252075608201</v>
      </c>
      <c r="C1769" s="23"/>
      <c r="D1769" s="69" t="s">
        <v>243</v>
      </c>
      <c r="E1769" s="23"/>
      <c r="F1769" s="23">
        <v>1769</v>
      </c>
      <c r="G1769" s="23">
        <v>30</v>
      </c>
    </row>
    <row r="1770" spans="1:7" x14ac:dyDescent="0.25">
      <c r="A1770" s="23">
        <v>1770</v>
      </c>
      <c r="B1770" s="196">
        <v>0.154645108865687</v>
      </c>
      <c r="C1770" s="23"/>
      <c r="D1770" s="69" t="s">
        <v>243</v>
      </c>
      <c r="E1770" s="23"/>
      <c r="F1770" s="23">
        <v>1770</v>
      </c>
      <c r="G1770" s="23">
        <v>10</v>
      </c>
    </row>
    <row r="1771" spans="1:7" x14ac:dyDescent="0.25">
      <c r="A1771" s="23">
        <v>1771</v>
      </c>
      <c r="B1771" s="196">
        <v>0.16388628957704801</v>
      </c>
      <c r="C1771" s="23"/>
      <c r="D1771" s="69" t="s">
        <v>243</v>
      </c>
      <c r="E1771" s="23"/>
      <c r="F1771" s="23">
        <v>1771</v>
      </c>
      <c r="G1771" s="23">
        <v>4</v>
      </c>
    </row>
    <row r="1772" spans="1:7" x14ac:dyDescent="0.25">
      <c r="A1772" s="23">
        <v>1772</v>
      </c>
      <c r="B1772" s="196">
        <v>0.14303056608724601</v>
      </c>
      <c r="C1772" s="23"/>
      <c r="D1772" s="69" t="s">
        <v>243</v>
      </c>
      <c r="E1772" s="23"/>
      <c r="F1772" s="23">
        <v>1772</v>
      </c>
      <c r="G1772" s="23">
        <v>14</v>
      </c>
    </row>
    <row r="1773" spans="1:7" x14ac:dyDescent="0.25">
      <c r="A1773" s="23">
        <v>1773</v>
      </c>
      <c r="B1773" s="196">
        <v>0.14303021874484101</v>
      </c>
      <c r="C1773" s="23"/>
      <c r="D1773" s="69" t="s">
        <v>243</v>
      </c>
      <c r="E1773" s="23"/>
      <c r="F1773" s="23">
        <v>1773</v>
      </c>
      <c r="G1773" s="23">
        <v>48</v>
      </c>
    </row>
    <row r="1774" spans="1:7" x14ac:dyDescent="0.25">
      <c r="A1774" s="23">
        <v>1774</v>
      </c>
      <c r="B1774" s="196">
        <v>-5.6627052679565498E-3</v>
      </c>
      <c r="C1774" s="23"/>
      <c r="D1774" s="69" t="s">
        <v>243</v>
      </c>
      <c r="E1774" s="23"/>
      <c r="F1774" s="23">
        <v>1774</v>
      </c>
      <c r="G1774" s="23">
        <v>21</v>
      </c>
    </row>
    <row r="1775" spans="1:7" x14ac:dyDescent="0.25">
      <c r="A1775" s="23">
        <v>1775</v>
      </c>
      <c r="B1775" s="196">
        <v>8.1376516121393298E-3</v>
      </c>
      <c r="C1775" s="23"/>
      <c r="D1775" s="69" t="s">
        <v>243</v>
      </c>
      <c r="E1775" s="23"/>
      <c r="F1775" s="23">
        <v>1775</v>
      </c>
      <c r="G1775" s="23">
        <v>8</v>
      </c>
    </row>
    <row r="1776" spans="1:7" x14ac:dyDescent="0.25">
      <c r="A1776" s="23">
        <v>1776</v>
      </c>
      <c r="B1776" s="196">
        <v>1.59927639137908E-2</v>
      </c>
      <c r="C1776" s="23"/>
      <c r="D1776" s="69" t="s">
        <v>243</v>
      </c>
      <c r="E1776" s="23"/>
      <c r="F1776" s="23">
        <v>1776</v>
      </c>
      <c r="G1776" s="23">
        <v>18</v>
      </c>
    </row>
    <row r="1777" spans="1:7" x14ac:dyDescent="0.25">
      <c r="A1777" s="23">
        <v>1777</v>
      </c>
      <c r="B1777" s="196">
        <v>-0.11730900494209801</v>
      </c>
      <c r="C1777" s="23"/>
      <c r="D1777" s="69" t="s">
        <v>243</v>
      </c>
      <c r="E1777" s="23"/>
      <c r="F1777" s="23">
        <v>1777</v>
      </c>
      <c r="G1777" s="23">
        <v>9</v>
      </c>
    </row>
    <row r="1778" spans="1:7" x14ac:dyDescent="0.25">
      <c r="A1778" s="23">
        <v>1778</v>
      </c>
      <c r="B1778" s="196">
        <v>-0.117309181720666</v>
      </c>
      <c r="C1778" s="23"/>
      <c r="D1778" s="69" t="s">
        <v>243</v>
      </c>
      <c r="E1778" s="23"/>
      <c r="F1778" s="23">
        <v>1778</v>
      </c>
      <c r="G1778" s="23">
        <v>37</v>
      </c>
    </row>
    <row r="1779" spans="1:7" x14ac:dyDescent="0.25">
      <c r="A1779" s="23">
        <v>1779</v>
      </c>
      <c r="B1779" s="196">
        <v>-4.4010737872913798E-2</v>
      </c>
      <c r="C1779" s="23"/>
      <c r="D1779" s="69" t="s">
        <v>243</v>
      </c>
      <c r="E1779" s="23"/>
      <c r="F1779" s="23">
        <v>1779</v>
      </c>
      <c r="G1779" s="23">
        <v>19</v>
      </c>
    </row>
    <row r="1780" spans="1:7" x14ac:dyDescent="0.25">
      <c r="A1780" s="23">
        <v>1780</v>
      </c>
      <c r="B1780" s="196">
        <v>-4.4010739145962499E-2</v>
      </c>
      <c r="C1780" s="23"/>
      <c r="D1780" s="69" t="s">
        <v>243</v>
      </c>
      <c r="E1780" s="23"/>
      <c r="F1780" s="23">
        <v>1780</v>
      </c>
      <c r="G1780" s="23">
        <v>2</v>
      </c>
    </row>
    <row r="1781" spans="1:7" x14ac:dyDescent="0.25">
      <c r="A1781" s="23">
        <v>1781</v>
      </c>
      <c r="B1781" s="196">
        <v>-4.1238353469555102E-2</v>
      </c>
      <c r="C1781" s="23"/>
      <c r="D1781" s="69" t="s">
        <v>243</v>
      </c>
      <c r="E1781" s="23"/>
      <c r="F1781" s="23">
        <v>1781</v>
      </c>
      <c r="G1781" s="23">
        <v>33</v>
      </c>
    </row>
    <row r="1782" spans="1:7" x14ac:dyDescent="0.25">
      <c r="A1782" s="23">
        <v>1782</v>
      </c>
      <c r="B1782" s="196">
        <v>-0.13611643767621101</v>
      </c>
      <c r="C1782" s="23"/>
      <c r="D1782" s="69" t="s">
        <v>243</v>
      </c>
      <c r="E1782" s="23"/>
      <c r="F1782" s="23">
        <v>1782</v>
      </c>
      <c r="G1782" s="23">
        <v>20</v>
      </c>
    </row>
    <row r="1783" spans="1:7" x14ac:dyDescent="0.25">
      <c r="A1783" s="23">
        <v>1783</v>
      </c>
      <c r="B1783" s="196">
        <v>-0.12410272286639799</v>
      </c>
      <c r="C1783" s="23"/>
      <c r="D1783" s="69" t="s">
        <v>243</v>
      </c>
      <c r="E1783" s="23"/>
      <c r="F1783" s="23">
        <v>1783</v>
      </c>
      <c r="G1783" s="23">
        <v>11</v>
      </c>
    </row>
    <row r="1784" spans="1:7" x14ac:dyDescent="0.25">
      <c r="A1784" s="23">
        <v>1784</v>
      </c>
      <c r="B1784" s="196">
        <v>-0.124102803478295</v>
      </c>
      <c r="C1784" s="23"/>
      <c r="D1784" s="69" t="s">
        <v>243</v>
      </c>
      <c r="E1784" s="23"/>
      <c r="F1784" s="23">
        <v>1784</v>
      </c>
      <c r="G1784" s="23">
        <v>15</v>
      </c>
    </row>
    <row r="1785" spans="1:7" x14ac:dyDescent="0.25">
      <c r="A1785" s="23">
        <v>1785</v>
      </c>
      <c r="B1785" s="196">
        <v>-0.124102873342066</v>
      </c>
      <c r="C1785" s="23"/>
      <c r="D1785" s="69" t="s">
        <v>243</v>
      </c>
      <c r="E1785" s="23"/>
      <c r="F1785" s="23">
        <v>1785</v>
      </c>
      <c r="G1785" s="23">
        <v>13</v>
      </c>
    </row>
    <row r="1786" spans="1:7" x14ac:dyDescent="0.25">
      <c r="A1786" s="23">
        <v>1786</v>
      </c>
      <c r="B1786" s="196">
        <v>3.4920449816554502E-3</v>
      </c>
      <c r="C1786" s="23"/>
      <c r="D1786" s="69" t="s">
        <v>243</v>
      </c>
      <c r="E1786" s="23"/>
      <c r="F1786" s="23">
        <v>1786</v>
      </c>
      <c r="G1786" s="23">
        <v>17</v>
      </c>
    </row>
    <row r="1787" spans="1:7" x14ac:dyDescent="0.25">
      <c r="A1787" s="23">
        <v>1787</v>
      </c>
      <c r="B1787" s="196">
        <v>1.7354200793234801E-2</v>
      </c>
      <c r="C1787" s="23"/>
      <c r="D1787" s="69" t="s">
        <v>243</v>
      </c>
      <c r="E1787" s="23"/>
      <c r="F1787" s="23">
        <v>1787</v>
      </c>
      <c r="G1787" s="23">
        <v>8</v>
      </c>
    </row>
    <row r="1788" spans="1:7" x14ac:dyDescent="0.25">
      <c r="A1788" s="23">
        <v>1788</v>
      </c>
      <c r="B1788" s="196">
        <v>3.4768761714725399E-2</v>
      </c>
      <c r="C1788" s="23"/>
      <c r="D1788" s="69" t="s">
        <v>243</v>
      </c>
      <c r="E1788" s="23"/>
      <c r="F1788" s="23">
        <v>1788</v>
      </c>
      <c r="G1788" s="23">
        <v>9</v>
      </c>
    </row>
    <row r="1789" spans="1:7" x14ac:dyDescent="0.25">
      <c r="A1789" s="23">
        <v>1789</v>
      </c>
      <c r="B1789" s="196">
        <v>3.4768758165563803E-2</v>
      </c>
      <c r="C1789" s="23"/>
      <c r="D1789" s="69" t="s">
        <v>243</v>
      </c>
      <c r="E1789" s="23"/>
      <c r="F1789" s="23">
        <v>1789</v>
      </c>
      <c r="G1789" s="23">
        <v>9</v>
      </c>
    </row>
    <row r="1790" spans="1:7" x14ac:dyDescent="0.25">
      <c r="A1790" s="23">
        <v>1790</v>
      </c>
      <c r="B1790" s="196">
        <v>4.0978997817128798E-2</v>
      </c>
      <c r="C1790" s="23"/>
      <c r="D1790" s="69" t="s">
        <v>243</v>
      </c>
      <c r="E1790" s="23"/>
      <c r="F1790" s="23">
        <v>1790</v>
      </c>
      <c r="G1790" s="23">
        <v>9</v>
      </c>
    </row>
    <row r="1791" spans="1:7" x14ac:dyDescent="0.25">
      <c r="A1791" s="23">
        <v>1791</v>
      </c>
      <c r="B1791" s="196">
        <v>9.4794190354470398E-2</v>
      </c>
      <c r="C1791" s="23"/>
      <c r="D1791" s="69" t="s">
        <v>243</v>
      </c>
      <c r="E1791" s="23"/>
      <c r="F1791" s="23">
        <v>1791</v>
      </c>
      <c r="G1791" s="23">
        <v>14</v>
      </c>
    </row>
    <row r="1792" spans="1:7" x14ac:dyDescent="0.25">
      <c r="A1792" s="23">
        <v>1792</v>
      </c>
      <c r="B1792" s="196">
        <v>9.4794168875484003E-2</v>
      </c>
      <c r="C1792" s="23"/>
      <c r="D1792" s="69" t="s">
        <v>243</v>
      </c>
      <c r="E1792" s="23"/>
      <c r="F1792" s="23">
        <v>1792</v>
      </c>
      <c r="G1792" s="23">
        <v>7</v>
      </c>
    </row>
    <row r="1793" spans="1:7" x14ac:dyDescent="0.25">
      <c r="A1793" s="23">
        <v>1793</v>
      </c>
      <c r="B1793" s="196">
        <v>0.103501386200303</v>
      </c>
      <c r="C1793" s="23"/>
      <c r="D1793" s="69" t="s">
        <v>243</v>
      </c>
      <c r="E1793" s="23"/>
      <c r="F1793" s="23">
        <v>1793</v>
      </c>
      <c r="G1793" s="23">
        <v>15</v>
      </c>
    </row>
    <row r="1794" spans="1:7" x14ac:dyDescent="0.25">
      <c r="A1794" s="23">
        <v>1794</v>
      </c>
      <c r="B1794" s="196">
        <v>0.11849093869808</v>
      </c>
      <c r="C1794" s="23"/>
      <c r="D1794" s="69" t="s">
        <v>243</v>
      </c>
      <c r="E1794" s="23"/>
      <c r="F1794" s="23">
        <v>1794</v>
      </c>
      <c r="G1794" s="23">
        <v>7</v>
      </c>
    </row>
    <row r="1795" spans="1:7" x14ac:dyDescent="0.25">
      <c r="A1795" s="23">
        <v>1795</v>
      </c>
      <c r="B1795" s="196">
        <v>0.13420125678908901</v>
      </c>
      <c r="C1795" s="23"/>
      <c r="D1795" s="69" t="s">
        <v>243</v>
      </c>
      <c r="E1795" s="23"/>
      <c r="F1795" s="23">
        <v>1795</v>
      </c>
      <c r="G1795" s="23">
        <v>15</v>
      </c>
    </row>
    <row r="1796" spans="1:7" x14ac:dyDescent="0.25">
      <c r="A1796" s="23">
        <v>1796</v>
      </c>
      <c r="B1796" s="196">
        <v>0.13420123779843601</v>
      </c>
      <c r="C1796" s="23"/>
      <c r="D1796" s="69" t="s">
        <v>243</v>
      </c>
      <c r="E1796" s="23"/>
      <c r="F1796" s="23">
        <v>1796</v>
      </c>
      <c r="G1796" s="23">
        <v>3</v>
      </c>
    </row>
    <row r="1797" spans="1:7" x14ac:dyDescent="0.25">
      <c r="A1797" s="23">
        <v>1797</v>
      </c>
      <c r="B1797" s="196">
        <v>0.145931526153669</v>
      </c>
      <c r="C1797" s="23"/>
      <c r="D1797" s="69" t="s">
        <v>243</v>
      </c>
      <c r="E1797" s="23"/>
      <c r="F1797" s="23">
        <v>1797</v>
      </c>
      <c r="G1797" s="23">
        <v>19</v>
      </c>
    </row>
    <row r="1798" spans="1:7" x14ac:dyDescent="0.25">
      <c r="A1798" s="23">
        <v>1798</v>
      </c>
      <c r="B1798" s="196">
        <v>1.27215271073644E-2</v>
      </c>
      <c r="C1798" s="23"/>
      <c r="D1798" s="69" t="s">
        <v>243</v>
      </c>
      <c r="E1798" s="23"/>
      <c r="F1798" s="23">
        <v>1798</v>
      </c>
      <c r="G1798" s="23">
        <v>3</v>
      </c>
    </row>
    <row r="1799" spans="1:7" x14ac:dyDescent="0.25">
      <c r="A1799" s="23">
        <v>1799</v>
      </c>
      <c r="B1799" s="196">
        <v>1.2721526329060999E-2</v>
      </c>
      <c r="C1799" s="23"/>
      <c r="D1799" s="69" t="s">
        <v>243</v>
      </c>
      <c r="E1799" s="23"/>
      <c r="F1799" s="23">
        <v>1799</v>
      </c>
      <c r="G1799" s="23">
        <v>15</v>
      </c>
    </row>
    <row r="1800" spans="1:7" x14ac:dyDescent="0.25">
      <c r="A1800" s="23">
        <v>1800</v>
      </c>
      <c r="B1800" s="196">
        <v>1.27215260696266E-2</v>
      </c>
      <c r="C1800" s="23"/>
      <c r="D1800" s="69" t="s">
        <v>243</v>
      </c>
      <c r="E1800" s="23"/>
      <c r="F1800" s="23">
        <v>1800</v>
      </c>
      <c r="G1800" s="23">
        <v>5</v>
      </c>
    </row>
    <row r="1801" spans="1:7" x14ac:dyDescent="0.25">
      <c r="A1801" s="23">
        <v>1801</v>
      </c>
      <c r="B1801" s="196">
        <v>2.7902061616950701E-2</v>
      </c>
      <c r="C1801" s="23"/>
      <c r="D1801" s="69" t="s">
        <v>243</v>
      </c>
      <c r="E1801" s="23"/>
      <c r="F1801" s="23">
        <v>1801</v>
      </c>
      <c r="G1801" s="23">
        <v>17</v>
      </c>
    </row>
    <row r="1802" spans="1:7" x14ac:dyDescent="0.25">
      <c r="A1802" s="23">
        <v>1802</v>
      </c>
      <c r="B1802" s="196">
        <v>2.7902059848698101E-2</v>
      </c>
      <c r="C1802" s="23"/>
      <c r="D1802" s="69" t="s">
        <v>243</v>
      </c>
      <c r="E1802" s="23"/>
      <c r="F1802" s="23">
        <v>1802</v>
      </c>
      <c r="G1802" s="23">
        <v>7</v>
      </c>
    </row>
    <row r="1803" spans="1:7" x14ac:dyDescent="0.25">
      <c r="A1803" s="23">
        <v>1803</v>
      </c>
      <c r="B1803" s="196">
        <v>3.48331028500143E-2</v>
      </c>
      <c r="C1803" s="23"/>
      <c r="D1803" s="69" t="s">
        <v>243</v>
      </c>
      <c r="E1803" s="23"/>
      <c r="F1803" s="23">
        <v>1803</v>
      </c>
      <c r="G1803" s="23">
        <v>14</v>
      </c>
    </row>
    <row r="1804" spans="1:7" x14ac:dyDescent="0.25">
      <c r="A1804" s="23">
        <v>1804</v>
      </c>
      <c r="B1804" s="196">
        <v>5.6601201884602999E-2</v>
      </c>
      <c r="C1804" s="23"/>
      <c r="D1804" s="69" t="s">
        <v>243</v>
      </c>
      <c r="E1804" s="23"/>
      <c r="F1804" s="23">
        <v>1804</v>
      </c>
      <c r="G1804" s="23">
        <v>10</v>
      </c>
    </row>
    <row r="1805" spans="1:7" x14ac:dyDescent="0.25">
      <c r="A1805" s="23">
        <v>1805</v>
      </c>
      <c r="B1805" s="196">
        <v>6.2811403444365199E-2</v>
      </c>
      <c r="C1805" s="23"/>
      <c r="D1805" s="69" t="s">
        <v>243</v>
      </c>
      <c r="E1805" s="23"/>
      <c r="F1805" s="23">
        <v>1805</v>
      </c>
      <c r="G1805" s="23">
        <v>12</v>
      </c>
    </row>
    <row r="1806" spans="1:7" x14ac:dyDescent="0.25">
      <c r="A1806" s="23">
        <v>1806</v>
      </c>
      <c r="B1806" s="196">
        <v>6.2811386347809695E-2</v>
      </c>
      <c r="C1806" s="23"/>
      <c r="D1806" s="69" t="s">
        <v>243</v>
      </c>
      <c r="E1806" s="23"/>
      <c r="F1806" s="23">
        <v>1806</v>
      </c>
      <c r="G1806" s="23">
        <v>13</v>
      </c>
    </row>
    <row r="1807" spans="1:7" x14ac:dyDescent="0.25">
      <c r="A1807" s="23">
        <v>1807</v>
      </c>
      <c r="B1807" s="196">
        <v>-0.55740480639536005</v>
      </c>
      <c r="C1807" s="23"/>
      <c r="D1807" s="69" t="s">
        <v>243</v>
      </c>
      <c r="E1807" s="23"/>
      <c r="F1807" s="23">
        <v>1807</v>
      </c>
      <c r="G1807" s="23">
        <v>8</v>
      </c>
    </row>
    <row r="1808" spans="1:7" x14ac:dyDescent="0.25">
      <c r="A1808" s="23">
        <v>1808</v>
      </c>
      <c r="B1808" s="196">
        <v>-0.58642510096476497</v>
      </c>
      <c r="C1808" s="23"/>
      <c r="D1808" s="69" t="s">
        <v>243</v>
      </c>
      <c r="E1808" s="23"/>
      <c r="F1808" s="23">
        <v>1808</v>
      </c>
      <c r="G1808" s="23">
        <v>8</v>
      </c>
    </row>
    <row r="1809" spans="1:7" x14ac:dyDescent="0.25">
      <c r="A1809" s="23">
        <v>1809</v>
      </c>
      <c r="B1809" s="196">
        <v>-0.62560267004736003</v>
      </c>
      <c r="C1809" s="23"/>
      <c r="D1809" s="69" t="s">
        <v>243</v>
      </c>
      <c r="E1809" s="23"/>
      <c r="F1809" s="23">
        <v>1809</v>
      </c>
      <c r="G1809" s="23">
        <v>5</v>
      </c>
    </row>
    <row r="1810" spans="1:7" x14ac:dyDescent="0.25">
      <c r="A1810" s="23">
        <v>1810</v>
      </c>
      <c r="B1810" s="196">
        <v>-9.3640828494796394E-2</v>
      </c>
      <c r="C1810" s="23"/>
      <c r="D1810" s="69" t="s">
        <v>243</v>
      </c>
      <c r="E1810" s="23"/>
      <c r="F1810" s="23">
        <v>1810</v>
      </c>
      <c r="G1810" s="23">
        <v>9</v>
      </c>
    </row>
    <row r="1811" spans="1:7" x14ac:dyDescent="0.25">
      <c r="A1811" s="23">
        <v>1811</v>
      </c>
      <c r="B1811" s="196">
        <v>-5.1902776399195799E-2</v>
      </c>
      <c r="C1811" s="23"/>
      <c r="D1811" s="69" t="s">
        <v>243</v>
      </c>
      <c r="E1811" s="23"/>
      <c r="F1811" s="23">
        <v>1811</v>
      </c>
      <c r="G1811" s="23">
        <v>12</v>
      </c>
    </row>
    <row r="1812" spans="1:7" x14ac:dyDescent="0.25">
      <c r="A1812" s="23">
        <v>1812</v>
      </c>
      <c r="B1812" s="196">
        <v>8.4877464443653197E-2</v>
      </c>
      <c r="C1812" s="23"/>
      <c r="D1812" s="69" t="s">
        <v>243</v>
      </c>
      <c r="E1812" s="23"/>
      <c r="F1812" s="23">
        <v>1812</v>
      </c>
      <c r="G1812" s="23">
        <v>4</v>
      </c>
    </row>
    <row r="1813" spans="1:7" x14ac:dyDescent="0.25">
      <c r="A1813" s="23">
        <v>1813</v>
      </c>
      <c r="B1813" s="196">
        <v>9.4386440199902E-2</v>
      </c>
      <c r="C1813" s="23"/>
      <c r="D1813" s="69" t="s">
        <v>243</v>
      </c>
      <c r="E1813" s="23"/>
      <c r="F1813" s="23">
        <v>1813</v>
      </c>
      <c r="G1813" s="23">
        <v>10</v>
      </c>
    </row>
    <row r="1814" spans="1:7" x14ac:dyDescent="0.25">
      <c r="A1814" s="23">
        <v>1814</v>
      </c>
      <c r="B1814" s="196">
        <v>-0.13708131248014899</v>
      </c>
      <c r="C1814" s="23"/>
      <c r="D1814" s="69" t="s">
        <v>243</v>
      </c>
      <c r="E1814" s="23"/>
      <c r="F1814" s="23">
        <v>1814</v>
      </c>
      <c r="G1814" s="23">
        <v>7</v>
      </c>
    </row>
    <row r="1815" spans="1:7" x14ac:dyDescent="0.25">
      <c r="A1815" s="23">
        <v>1815</v>
      </c>
      <c r="B1815" s="196">
        <v>-0.16364026706228299</v>
      </c>
      <c r="C1815" s="23"/>
      <c r="D1815" s="69" t="s">
        <v>243</v>
      </c>
      <c r="E1815" s="23"/>
      <c r="F1815" s="23">
        <v>1815</v>
      </c>
      <c r="G1815" s="23">
        <v>9</v>
      </c>
    </row>
    <row r="1816" spans="1:7" x14ac:dyDescent="0.25">
      <c r="A1816" s="23">
        <v>1816</v>
      </c>
      <c r="B1816" s="196">
        <v>-0.127257563263451</v>
      </c>
      <c r="C1816" s="23"/>
      <c r="D1816" s="69" t="s">
        <v>243</v>
      </c>
      <c r="E1816" s="23"/>
      <c r="F1816" s="23">
        <v>1816</v>
      </c>
      <c r="G1816" s="23">
        <v>6</v>
      </c>
    </row>
    <row r="1817" spans="1:7" x14ac:dyDescent="0.25">
      <c r="A1817" s="23">
        <v>1817</v>
      </c>
      <c r="B1817" s="196">
        <v>-0.21724963101904701</v>
      </c>
      <c r="C1817" s="23"/>
      <c r="D1817" s="69" t="s">
        <v>243</v>
      </c>
      <c r="E1817" s="23"/>
      <c r="F1817" s="23">
        <v>1817</v>
      </c>
      <c r="G1817" s="23">
        <v>12</v>
      </c>
    </row>
    <row r="1818" spans="1:7" x14ac:dyDescent="0.25">
      <c r="A1818" s="23">
        <v>1818</v>
      </c>
      <c r="B1818" s="196">
        <v>-2.9760887446831301E-2</v>
      </c>
      <c r="C1818" s="23"/>
      <c r="D1818" s="69" t="s">
        <v>243</v>
      </c>
      <c r="E1818" s="23"/>
      <c r="F1818" s="23">
        <v>1818</v>
      </c>
      <c r="G1818" s="23">
        <v>13</v>
      </c>
    </row>
    <row r="1819" spans="1:7" x14ac:dyDescent="0.25">
      <c r="A1819" s="23">
        <v>1819</v>
      </c>
      <c r="B1819" s="196">
        <v>-0.14883249943593099</v>
      </c>
      <c r="C1819" s="23"/>
      <c r="D1819" s="69" t="s">
        <v>243</v>
      </c>
      <c r="E1819" s="23"/>
      <c r="F1819" s="23">
        <v>1819</v>
      </c>
      <c r="G1819" s="23">
        <v>8</v>
      </c>
    </row>
    <row r="1820" spans="1:7" ht="15.75" thickBot="1" x14ac:dyDescent="0.3">
      <c r="A1820" s="189"/>
      <c r="B1820" s="189"/>
      <c r="C1820" s="20"/>
      <c r="D1820" s="20"/>
      <c r="E1820" s="20"/>
      <c r="F1820" s="20"/>
      <c r="G1820" s="20"/>
    </row>
    <row r="1821" spans="1:7" ht="15.75" thickBot="1" x14ac:dyDescent="0.3">
      <c r="A1821" s="189"/>
      <c r="B1821" s="192"/>
      <c r="C1821" s="490" t="s">
        <v>159</v>
      </c>
      <c r="D1821" s="491"/>
      <c r="E1821" s="491"/>
      <c r="F1821" s="491"/>
      <c r="G1821" s="191">
        <f>SUMIF(D2:D1819,D2,G2:G1819)</f>
        <v>31560</v>
      </c>
    </row>
  </sheetData>
  <mergeCells count="1">
    <mergeCell ref="C1821:F182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C304A-AF6E-4C80-9821-F97495F0C710}">
  <dimension ref="A1:L13"/>
  <sheetViews>
    <sheetView workbookViewId="0">
      <pane ySplit="1" topLeftCell="A2" activePane="bottomLeft" state="frozen"/>
      <selection pane="bottomLeft" activeCell="G10" sqref="G10"/>
    </sheetView>
  </sheetViews>
  <sheetFormatPr baseColWidth="10" defaultRowHeight="15" x14ac:dyDescent="0.25"/>
  <cols>
    <col min="1" max="1" width="8.5703125" bestFit="1" customWidth="1"/>
    <col min="2" max="2" width="25.85546875" customWidth="1"/>
    <col min="3" max="3" width="29.7109375" bestFit="1" customWidth="1"/>
    <col min="4" max="4" width="31.140625" bestFit="1" customWidth="1"/>
    <col min="5" max="5" width="15.5703125" bestFit="1" customWidth="1"/>
    <col min="6" max="6" width="25.42578125" customWidth="1"/>
    <col min="7" max="7" width="25" customWidth="1"/>
    <col min="8" max="8" width="25.42578125" bestFit="1" customWidth="1"/>
    <col min="9" max="9" width="25.42578125" customWidth="1"/>
    <col min="10" max="10" width="22.140625" bestFit="1" customWidth="1"/>
    <col min="11" max="11" width="28.28515625" bestFit="1" customWidth="1"/>
    <col min="12" max="12" width="27.7109375" bestFit="1" customWidth="1"/>
  </cols>
  <sheetData>
    <row r="1" spans="1:12" ht="60.75" thickBot="1" x14ac:dyDescent="0.3">
      <c r="A1" s="226"/>
      <c r="B1" s="224" t="s">
        <v>180</v>
      </c>
      <c r="C1" s="222" t="s">
        <v>251</v>
      </c>
      <c r="D1" s="240" t="s">
        <v>250</v>
      </c>
      <c r="E1" s="223" t="s">
        <v>181</v>
      </c>
      <c r="F1" s="223" t="s">
        <v>249</v>
      </c>
      <c r="G1" s="223"/>
      <c r="H1" s="223" t="s">
        <v>252</v>
      </c>
      <c r="I1" s="223" t="s">
        <v>253</v>
      </c>
      <c r="J1" s="235" t="s">
        <v>185</v>
      </c>
      <c r="K1" s="236" t="s">
        <v>184</v>
      </c>
      <c r="L1" s="237" t="s">
        <v>186</v>
      </c>
    </row>
    <row r="2" spans="1:12" ht="38.25" x14ac:dyDescent="0.25">
      <c r="A2" s="227">
        <v>2030</v>
      </c>
      <c r="B2" s="225">
        <f>'d. Wärmebed.GebäudeGasanschluss'!AD1745</f>
        <v>33081339.795918372</v>
      </c>
      <c r="C2" s="220">
        <v>11.1</v>
      </c>
      <c r="D2" s="219">
        <f>B2/C2</f>
        <v>2980300.8825151687</v>
      </c>
      <c r="E2" s="221">
        <v>0.2</v>
      </c>
      <c r="F2" s="219">
        <v>3</v>
      </c>
      <c r="G2" s="229" t="s">
        <v>182</v>
      </c>
      <c r="H2" s="219">
        <f>D2*E2</f>
        <v>596060.17650303373</v>
      </c>
      <c r="I2" s="219">
        <f>H2/8760</f>
        <v>68.043399144181933</v>
      </c>
      <c r="J2" s="377">
        <f>B2*0.8</f>
        <v>26465071.836734697</v>
      </c>
      <c r="K2" s="378">
        <f>H2*F2</f>
        <v>1788180.5295091011</v>
      </c>
      <c r="L2" s="379">
        <f>B2-K2</f>
        <v>31293159.26640927</v>
      </c>
    </row>
    <row r="3" spans="1:12" ht="89.25" x14ac:dyDescent="0.25">
      <c r="A3" s="373">
        <v>2045</v>
      </c>
      <c r="B3" s="374">
        <f>'d. Wärmebed.GebäudeGasanschluss'!AQ1745</f>
        <v>23932709.18367346</v>
      </c>
      <c r="C3" s="216">
        <v>11.1</v>
      </c>
      <c r="D3" s="218">
        <f>B3/C3</f>
        <v>2156099.9264570684</v>
      </c>
      <c r="E3" s="217">
        <v>1</v>
      </c>
      <c r="F3" s="218">
        <v>3</v>
      </c>
      <c r="G3" s="231" t="s">
        <v>183</v>
      </c>
      <c r="H3" s="218">
        <f>B3*F3</f>
        <v>71798127.551020384</v>
      </c>
      <c r="I3" s="218">
        <f>H3/8760</f>
        <v>8196.1332820799526</v>
      </c>
      <c r="J3" s="375"/>
      <c r="K3" s="43"/>
      <c r="L3" s="376"/>
    </row>
    <row r="4" spans="1:12" ht="90" thickBot="1" x14ac:dyDescent="0.3">
      <c r="A4" s="228">
        <v>2035</v>
      </c>
      <c r="B4" s="380">
        <f>'d. Wärmebed.GebäudeGasanschluss'!AI1745</f>
        <v>30353591.836734671</v>
      </c>
      <c r="C4" s="381">
        <v>11.1</v>
      </c>
      <c r="D4" s="371">
        <f>B4/C4</f>
        <v>2734557.8231292497</v>
      </c>
      <c r="E4" s="370">
        <v>1</v>
      </c>
      <c r="F4" s="382">
        <v>3</v>
      </c>
      <c r="G4" s="372" t="s">
        <v>183</v>
      </c>
      <c r="H4" s="371">
        <f>B4*F4</f>
        <v>91060775.510204017</v>
      </c>
      <c r="I4" s="371">
        <f>H4/8760</f>
        <v>10395.065697511875</v>
      </c>
      <c r="J4" s="383"/>
      <c r="K4" s="384"/>
      <c r="L4" s="385"/>
    </row>
    <row r="7" spans="1:12" x14ac:dyDescent="0.25">
      <c r="A7" s="232"/>
      <c r="B7" s="234"/>
      <c r="C7" s="239"/>
      <c r="D7" s="241"/>
      <c r="E7" s="233"/>
      <c r="F7" s="232"/>
      <c r="K7" s="215"/>
    </row>
    <row r="8" spans="1:12" x14ac:dyDescent="0.25">
      <c r="B8" s="238"/>
      <c r="D8" s="215"/>
      <c r="E8" s="215"/>
    </row>
    <row r="9" spans="1:12" x14ac:dyDescent="0.25">
      <c r="E9" s="215"/>
    </row>
    <row r="10" spans="1:12" x14ac:dyDescent="0.25">
      <c r="D10" s="215"/>
      <c r="G10" s="215"/>
    </row>
    <row r="12" spans="1:12" x14ac:dyDescent="0.25">
      <c r="G12" s="230"/>
    </row>
    <row r="13" spans="1:12" x14ac:dyDescent="0.25">
      <c r="G13" s="214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A85CE-780E-4F90-8F36-D69D8F176564}">
  <dimension ref="A1:K31"/>
  <sheetViews>
    <sheetView workbookViewId="0">
      <pane ySplit="1" topLeftCell="A2" activePane="bottomLeft" state="frozen"/>
      <selection pane="bottomLeft" activeCell="C5" sqref="C5"/>
    </sheetView>
  </sheetViews>
  <sheetFormatPr baseColWidth="10" defaultRowHeight="15" x14ac:dyDescent="0.25"/>
  <cols>
    <col min="1" max="1" width="55.7109375" customWidth="1"/>
    <col min="2" max="2" width="24.7109375" bestFit="1" customWidth="1"/>
    <col min="3" max="3" width="44" bestFit="1" customWidth="1"/>
    <col min="4" max="4" width="20.140625" bestFit="1" customWidth="1"/>
    <col min="5" max="5" width="61.5703125" bestFit="1" customWidth="1"/>
    <col min="6" max="6" width="10.42578125" bestFit="1" customWidth="1"/>
  </cols>
  <sheetData>
    <row r="1" spans="1:6" ht="20.25" thickBot="1" x14ac:dyDescent="0.35">
      <c r="A1" s="492" t="s">
        <v>206</v>
      </c>
      <c r="B1" s="492"/>
      <c r="C1" s="492"/>
      <c r="D1" s="1"/>
      <c r="E1" s="1"/>
      <c r="F1" s="1"/>
    </row>
    <row r="2" spans="1:6" ht="15.75" thickTop="1" x14ac:dyDescent="0.25">
      <c r="A2" s="1"/>
      <c r="B2" s="1"/>
      <c r="C2" s="1"/>
      <c r="D2" s="1"/>
      <c r="E2" s="1"/>
      <c r="F2" s="1"/>
    </row>
    <row r="3" spans="1:6" ht="20.25" thickBot="1" x14ac:dyDescent="0.3">
      <c r="A3" s="495" t="s">
        <v>3</v>
      </c>
      <c r="B3" s="496"/>
      <c r="C3" s="1"/>
      <c r="D3" s="1"/>
      <c r="E3" s="1"/>
      <c r="F3" s="1"/>
    </row>
    <row r="4" spans="1:6" ht="16.5" customHeight="1" thickTop="1" x14ac:dyDescent="0.25">
      <c r="A4" s="171" t="s">
        <v>0</v>
      </c>
      <c r="B4" s="172">
        <v>0.98</v>
      </c>
      <c r="C4" s="1"/>
      <c r="D4" s="1"/>
      <c r="E4" s="1"/>
      <c r="F4" s="1"/>
    </row>
    <row r="5" spans="1:6" ht="26.25" x14ac:dyDescent="0.25">
      <c r="A5" s="324" t="s">
        <v>284</v>
      </c>
      <c r="B5" s="286">
        <f>'f. H2-Bedarf'!K2</f>
        <v>1788180.5295091011</v>
      </c>
      <c r="C5" s="1" t="s">
        <v>41</v>
      </c>
      <c r="D5" s="1"/>
      <c r="E5" s="1"/>
      <c r="F5" s="1"/>
    </row>
    <row r="6" spans="1:6" x14ac:dyDescent="0.25">
      <c r="A6" s="171"/>
      <c r="B6" s="172"/>
      <c r="C6" s="1"/>
      <c r="D6" s="1"/>
      <c r="E6" s="1"/>
      <c r="F6" s="1"/>
    </row>
    <row r="7" spans="1:6" x14ac:dyDescent="0.25">
      <c r="A7" s="171" t="s">
        <v>1</v>
      </c>
      <c r="B7" s="172">
        <v>0.73</v>
      </c>
      <c r="C7" s="1"/>
      <c r="D7" s="1"/>
      <c r="E7" s="1"/>
      <c r="F7" s="1"/>
    </row>
    <row r="8" spans="1:6" x14ac:dyDescent="0.25">
      <c r="A8" s="173" t="s">
        <v>2</v>
      </c>
      <c r="B8" s="285">
        <f>B5/B7</f>
        <v>2449562.3691905495</v>
      </c>
      <c r="C8" s="1"/>
      <c r="D8" s="1"/>
      <c r="E8" s="1"/>
      <c r="F8" s="1"/>
    </row>
    <row r="9" spans="1:6" x14ac:dyDescent="0.25">
      <c r="A9" s="1"/>
      <c r="B9" s="1"/>
      <c r="C9" s="1"/>
      <c r="D9" s="1"/>
      <c r="E9" s="1"/>
      <c r="F9" s="1"/>
    </row>
    <row r="10" spans="1:6" ht="20.25" thickBot="1" x14ac:dyDescent="0.35">
      <c r="A10" s="497" t="s">
        <v>17</v>
      </c>
      <c r="B10" s="498"/>
      <c r="C10" s="1"/>
      <c r="D10" s="1"/>
      <c r="E10" s="497" t="s">
        <v>21</v>
      </c>
      <c r="F10" s="498"/>
    </row>
    <row r="11" spans="1:6" ht="15.75" thickTop="1" x14ac:dyDescent="0.25">
      <c r="A11" s="171" t="s">
        <v>18</v>
      </c>
      <c r="B11" s="287">
        <f>'h. WindlastgangRenewables.ninja'!G5</f>
        <v>1554.5403277142864</v>
      </c>
      <c r="C11" s="1"/>
      <c r="D11" s="1"/>
      <c r="E11" s="178" t="s">
        <v>19</v>
      </c>
      <c r="F11" s="288">
        <v>3500</v>
      </c>
    </row>
    <row r="12" spans="1:6" x14ac:dyDescent="0.25">
      <c r="A12" s="171" t="s">
        <v>42</v>
      </c>
      <c r="B12" s="287">
        <f>B8/B11</f>
        <v>1575.7470716711839</v>
      </c>
      <c r="C12" s="1"/>
      <c r="D12" s="1"/>
      <c r="E12" s="173" t="s">
        <v>20</v>
      </c>
      <c r="F12" s="174">
        <v>116</v>
      </c>
    </row>
    <row r="13" spans="1:6" x14ac:dyDescent="0.25">
      <c r="A13" s="173" t="s">
        <v>149</v>
      </c>
      <c r="B13" s="174">
        <f>B12/F11</f>
        <v>0.4502134490489097</v>
      </c>
      <c r="C13" s="1"/>
      <c r="D13" s="1"/>
      <c r="E13" s="1"/>
      <c r="F13" s="1"/>
    </row>
    <row r="14" spans="1:6" x14ac:dyDescent="0.25">
      <c r="A14" s="175" t="s">
        <v>150</v>
      </c>
      <c r="B14" s="175">
        <f>ROUNDUP(B13,0)</f>
        <v>1</v>
      </c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ht="20.25" thickBot="1" x14ac:dyDescent="0.35">
      <c r="A16" s="497" t="s">
        <v>22</v>
      </c>
      <c r="B16" s="498"/>
      <c r="C16" s="1"/>
      <c r="D16" s="1"/>
      <c r="E16" s="497" t="s">
        <v>23</v>
      </c>
      <c r="F16" s="498"/>
    </row>
    <row r="17" spans="1:11" ht="15.75" thickTop="1" x14ac:dyDescent="0.25">
      <c r="A17" s="171" t="s">
        <v>43</v>
      </c>
      <c r="B17" s="172">
        <f>B8/F21</f>
        <v>1766.9785538415563</v>
      </c>
      <c r="C17" s="1"/>
      <c r="D17" s="101"/>
      <c r="E17" s="176" t="s">
        <v>28</v>
      </c>
      <c r="F17" s="176">
        <v>117</v>
      </c>
    </row>
    <row r="18" spans="1:11" x14ac:dyDescent="0.25">
      <c r="A18" s="1"/>
      <c r="B18" s="1"/>
      <c r="C18" s="1"/>
      <c r="D18" s="101"/>
      <c r="E18" s="176" t="s">
        <v>29</v>
      </c>
      <c r="F18" s="176">
        <v>11.6</v>
      </c>
    </row>
    <row r="19" spans="1:11" x14ac:dyDescent="0.25">
      <c r="A19" s="1"/>
      <c r="B19" s="214"/>
      <c r="C19" s="1"/>
      <c r="D19" s="499" t="s">
        <v>26</v>
      </c>
      <c r="E19" s="176" t="s">
        <v>25</v>
      </c>
      <c r="F19" s="176">
        <v>180</v>
      </c>
    </row>
    <row r="20" spans="1:11" x14ac:dyDescent="0.25">
      <c r="A20" s="1"/>
      <c r="B20" s="1"/>
      <c r="C20" s="1"/>
      <c r="D20" s="499"/>
      <c r="E20" s="176" t="s">
        <v>24</v>
      </c>
      <c r="F20" s="176">
        <v>36</v>
      </c>
    </row>
    <row r="21" spans="1:11" ht="15.75" customHeight="1" x14ac:dyDescent="0.25">
      <c r="A21" s="1"/>
      <c r="B21" s="1"/>
      <c r="C21" s="1"/>
      <c r="D21" s="101"/>
      <c r="E21" s="177" t="s">
        <v>27</v>
      </c>
      <c r="F21" s="289">
        <v>1386.3</v>
      </c>
    </row>
    <row r="24" spans="1:11" ht="15.75" x14ac:dyDescent="0.25">
      <c r="A24" s="262" t="s">
        <v>154</v>
      </c>
      <c r="B24" s="260">
        <v>2030</v>
      </c>
      <c r="C24" s="52" t="s">
        <v>201</v>
      </c>
      <c r="D24" s="127">
        <f>'f. H2-Bedarf'!K2</f>
        <v>1788180.5295091011</v>
      </c>
      <c r="E24" s="493" t="s">
        <v>196</v>
      </c>
      <c r="F24" s="494"/>
      <c r="G24" s="494"/>
      <c r="H24" s="494"/>
      <c r="I24" s="494"/>
      <c r="J24" s="494"/>
      <c r="K24" s="264"/>
    </row>
    <row r="25" spans="1:11" ht="15.75" x14ac:dyDescent="0.25">
      <c r="A25" s="262"/>
      <c r="B25" s="260"/>
      <c r="C25" s="173" t="s">
        <v>2</v>
      </c>
      <c r="D25" s="127">
        <v>2449562.3691905495</v>
      </c>
      <c r="E25" s="290"/>
      <c r="F25" s="290"/>
      <c r="G25" s="290"/>
      <c r="H25" s="290"/>
      <c r="I25" s="290"/>
      <c r="J25" s="290"/>
      <c r="K25" s="264"/>
    </row>
    <row r="26" spans="1:11" ht="15.75" x14ac:dyDescent="0.25">
      <c r="A26" s="262"/>
      <c r="B26" s="260"/>
      <c r="C26" s="52" t="s">
        <v>200</v>
      </c>
      <c r="D26" s="55">
        <v>1</v>
      </c>
    </row>
    <row r="27" spans="1:11" x14ac:dyDescent="0.25">
      <c r="A27" s="260"/>
      <c r="B27" s="260"/>
      <c r="C27" s="52" t="s">
        <v>148</v>
      </c>
      <c r="D27" s="127">
        <v>1766.9785538415599</v>
      </c>
    </row>
    <row r="28" spans="1:11" ht="15.75" customHeight="1" x14ac:dyDescent="0.25"/>
    <row r="29" spans="1:11" ht="15.75" customHeight="1" x14ac:dyDescent="0.25"/>
    <row r="30" spans="1:11" x14ac:dyDescent="0.25">
      <c r="A30" s="61" t="s">
        <v>94</v>
      </c>
      <c r="B30" s="61"/>
      <c r="C30" s="61"/>
      <c r="D30" s="61"/>
      <c r="E30" s="61"/>
      <c r="F30" s="61"/>
      <c r="G30" s="61"/>
    </row>
    <row r="31" spans="1:11" x14ac:dyDescent="0.25">
      <c r="A31" s="440" t="s">
        <v>157</v>
      </c>
      <c r="B31" s="440"/>
      <c r="C31" s="61"/>
      <c r="D31" s="61"/>
      <c r="E31" s="61"/>
      <c r="F31" s="61"/>
      <c r="G31" s="61"/>
      <c r="H31" s="61"/>
    </row>
  </sheetData>
  <mergeCells count="9">
    <mergeCell ref="A1:C1"/>
    <mergeCell ref="E24:J24"/>
    <mergeCell ref="A31:B31"/>
    <mergeCell ref="A3:B3"/>
    <mergeCell ref="A10:B10"/>
    <mergeCell ref="E10:F10"/>
    <mergeCell ref="A16:B16"/>
    <mergeCell ref="E16:F16"/>
    <mergeCell ref="D19:D2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A9A4-6695-4113-9E00-948251D97381}">
  <dimension ref="A1:H31"/>
  <sheetViews>
    <sheetView workbookViewId="0">
      <pane ySplit="1" topLeftCell="A2" activePane="bottomLeft" state="frozen"/>
      <selection pane="bottomLeft" activeCell="C18" sqref="C18"/>
    </sheetView>
  </sheetViews>
  <sheetFormatPr baseColWidth="10" defaultRowHeight="15" x14ac:dyDescent="0.25"/>
  <cols>
    <col min="1" max="1" width="55.7109375" customWidth="1"/>
    <col min="2" max="2" width="24.7109375" bestFit="1" customWidth="1"/>
    <col min="3" max="3" width="44" bestFit="1" customWidth="1"/>
    <col min="4" max="4" width="20.140625" bestFit="1" customWidth="1"/>
    <col min="5" max="5" width="61.5703125" bestFit="1" customWidth="1"/>
    <col min="6" max="6" width="10.42578125" bestFit="1" customWidth="1"/>
  </cols>
  <sheetData>
    <row r="1" spans="1:6" ht="20.25" thickBot="1" x14ac:dyDescent="0.35">
      <c r="A1" s="492" t="s">
        <v>207</v>
      </c>
      <c r="B1" s="492"/>
      <c r="C1" s="492"/>
      <c r="D1" s="1"/>
      <c r="E1" s="1"/>
      <c r="F1" s="1"/>
    </row>
    <row r="2" spans="1:6" ht="15.75" thickTop="1" x14ac:dyDescent="0.25">
      <c r="A2" s="1"/>
      <c r="B2" s="1"/>
      <c r="C2" s="1"/>
      <c r="D2" s="1"/>
      <c r="E2" s="1"/>
      <c r="F2" s="1"/>
    </row>
    <row r="3" spans="1:6" ht="20.25" thickBot="1" x14ac:dyDescent="0.3">
      <c r="A3" s="495" t="s">
        <v>3</v>
      </c>
      <c r="B3" s="496"/>
      <c r="C3" s="1"/>
      <c r="D3" s="1"/>
      <c r="E3" s="1"/>
      <c r="F3" s="1"/>
    </row>
    <row r="4" spans="1:6" ht="16.5" customHeight="1" thickTop="1" x14ac:dyDescent="0.25">
      <c r="A4" s="171" t="s">
        <v>0</v>
      </c>
      <c r="B4" s="172">
        <v>0.98</v>
      </c>
      <c r="C4" s="1"/>
      <c r="D4" s="1"/>
      <c r="E4" s="1"/>
      <c r="F4" s="1"/>
    </row>
    <row r="5" spans="1:6" ht="26.25" x14ac:dyDescent="0.25">
      <c r="A5" s="324" t="s">
        <v>284</v>
      </c>
      <c r="B5" s="286">
        <f>'d. Wärmebed.GebäudeGasanschluss'!AQ1745</f>
        <v>23932709.18367346</v>
      </c>
      <c r="C5" s="1" t="s">
        <v>41</v>
      </c>
      <c r="D5" s="1"/>
      <c r="E5" s="1"/>
      <c r="F5" s="1"/>
    </row>
    <row r="6" spans="1:6" x14ac:dyDescent="0.25">
      <c r="A6" s="171"/>
      <c r="B6" s="172"/>
      <c r="C6" s="1"/>
      <c r="D6" s="1"/>
      <c r="E6" s="1"/>
      <c r="F6" s="1"/>
    </row>
    <row r="7" spans="1:6" x14ac:dyDescent="0.25">
      <c r="A7" s="171" t="s">
        <v>1</v>
      </c>
      <c r="B7" s="172">
        <v>0.73</v>
      </c>
      <c r="C7" s="1"/>
      <c r="D7" s="1"/>
      <c r="E7" s="1"/>
      <c r="F7" s="1"/>
    </row>
    <row r="8" spans="1:6" x14ac:dyDescent="0.25">
      <c r="A8" s="173" t="s">
        <v>2</v>
      </c>
      <c r="B8" s="285">
        <f>B5/B7</f>
        <v>32784533.128319807</v>
      </c>
      <c r="C8" s="1"/>
      <c r="D8" s="1"/>
      <c r="E8" s="1"/>
      <c r="F8" s="1"/>
    </row>
    <row r="9" spans="1:6" x14ac:dyDescent="0.25">
      <c r="A9" s="1"/>
      <c r="B9" s="1"/>
      <c r="C9" s="1"/>
      <c r="D9" s="1"/>
      <c r="E9" s="1"/>
      <c r="F9" s="1"/>
    </row>
    <row r="10" spans="1:6" ht="20.25" thickBot="1" x14ac:dyDescent="0.35">
      <c r="A10" s="497" t="s">
        <v>17</v>
      </c>
      <c r="B10" s="498"/>
      <c r="C10" s="1"/>
      <c r="D10" s="1"/>
      <c r="E10" s="497" t="s">
        <v>21</v>
      </c>
      <c r="F10" s="498"/>
    </row>
    <row r="11" spans="1:6" ht="15.75" thickTop="1" x14ac:dyDescent="0.25">
      <c r="A11" s="171" t="s">
        <v>18</v>
      </c>
      <c r="B11" s="287">
        <f>'h. WindlastgangRenewables.ninja'!G5</f>
        <v>1554.5403277142864</v>
      </c>
      <c r="C11" s="1"/>
      <c r="D11" s="1"/>
      <c r="E11" s="178" t="s">
        <v>19</v>
      </c>
      <c r="F11" s="288">
        <v>3500</v>
      </c>
    </row>
    <row r="12" spans="1:6" x14ac:dyDescent="0.25">
      <c r="A12" s="171" t="s">
        <v>42</v>
      </c>
      <c r="B12" s="287">
        <f>B8/B11</f>
        <v>21089.535307536502</v>
      </c>
      <c r="C12" s="1"/>
      <c r="D12" s="1"/>
      <c r="E12" s="173" t="s">
        <v>20</v>
      </c>
      <c r="F12" s="174">
        <v>116</v>
      </c>
    </row>
    <row r="13" spans="1:6" x14ac:dyDescent="0.25">
      <c r="A13" s="173" t="s">
        <v>149</v>
      </c>
      <c r="B13" s="174">
        <f>B12/F11</f>
        <v>6.0255815164390008</v>
      </c>
      <c r="C13" s="1"/>
      <c r="D13" s="1"/>
      <c r="E13" s="1"/>
      <c r="F13" s="1"/>
    </row>
    <row r="14" spans="1:6" x14ac:dyDescent="0.25">
      <c r="A14" s="175" t="s">
        <v>150</v>
      </c>
      <c r="B14" s="175">
        <f>ROUNDUP(B13,0)</f>
        <v>7</v>
      </c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ht="20.25" thickBot="1" x14ac:dyDescent="0.35">
      <c r="A16" s="497" t="s">
        <v>22</v>
      </c>
      <c r="B16" s="498"/>
      <c r="C16" s="1"/>
      <c r="D16" s="1"/>
      <c r="E16" s="497" t="s">
        <v>23</v>
      </c>
      <c r="F16" s="498"/>
    </row>
    <row r="17" spans="1:8" ht="15.75" thickTop="1" x14ac:dyDescent="0.25">
      <c r="A17" s="171" t="s">
        <v>43</v>
      </c>
      <c r="B17" s="172">
        <f>B8/F21</f>
        <v>23648.945486777615</v>
      </c>
      <c r="C17" s="1"/>
      <c r="D17" s="101"/>
      <c r="E17" s="176" t="s">
        <v>28</v>
      </c>
      <c r="F17" s="176">
        <v>117</v>
      </c>
    </row>
    <row r="18" spans="1:8" x14ac:dyDescent="0.25">
      <c r="A18" s="1"/>
      <c r="B18" s="1"/>
      <c r="C18" s="1"/>
      <c r="D18" s="101"/>
      <c r="E18" s="176" t="s">
        <v>29</v>
      </c>
      <c r="F18" s="176">
        <v>11.6</v>
      </c>
    </row>
    <row r="19" spans="1:8" x14ac:dyDescent="0.25">
      <c r="A19" s="1"/>
      <c r="B19" s="214"/>
      <c r="C19" s="1"/>
      <c r="D19" s="499" t="s">
        <v>26</v>
      </c>
      <c r="E19" s="176" t="s">
        <v>25</v>
      </c>
      <c r="F19" s="176">
        <v>180</v>
      </c>
    </row>
    <row r="20" spans="1:8" x14ac:dyDescent="0.25">
      <c r="A20" s="1"/>
      <c r="B20" s="1"/>
      <c r="C20" s="1"/>
      <c r="D20" s="499"/>
      <c r="E20" s="176" t="s">
        <v>24</v>
      </c>
      <c r="F20" s="176">
        <v>36</v>
      </c>
    </row>
    <row r="21" spans="1:8" ht="15.75" customHeight="1" x14ac:dyDescent="0.25">
      <c r="A21" s="1"/>
      <c r="B21" s="1"/>
      <c r="C21" s="1"/>
      <c r="D21" s="101"/>
      <c r="E21" s="177" t="s">
        <v>27</v>
      </c>
      <c r="F21" s="289">
        <v>1386.3</v>
      </c>
    </row>
    <row r="24" spans="1:8" ht="15.75" x14ac:dyDescent="0.25">
      <c r="A24" s="262" t="s">
        <v>154</v>
      </c>
      <c r="B24" s="260">
        <v>2045</v>
      </c>
      <c r="C24" s="52" t="s">
        <v>201</v>
      </c>
      <c r="D24" s="127">
        <f>'d. Wärmebed.GebäudeGasanschluss'!AQ1745</f>
        <v>23932709.18367346</v>
      </c>
    </row>
    <row r="25" spans="1:8" ht="15.75" x14ac:dyDescent="0.25">
      <c r="A25" s="262"/>
      <c r="B25" s="260"/>
      <c r="C25" s="173" t="s">
        <v>2</v>
      </c>
      <c r="D25" s="127">
        <v>32784533.128319807</v>
      </c>
    </row>
    <row r="26" spans="1:8" ht="15.75" x14ac:dyDescent="0.25">
      <c r="A26" s="262"/>
      <c r="B26" s="260"/>
      <c r="C26" s="52" t="s">
        <v>200</v>
      </c>
      <c r="D26" s="55">
        <v>7</v>
      </c>
    </row>
    <row r="27" spans="1:8" x14ac:dyDescent="0.25">
      <c r="A27" s="260"/>
      <c r="B27" s="260"/>
      <c r="C27" s="52" t="s">
        <v>148</v>
      </c>
      <c r="D27" s="127">
        <v>23648.945486777615</v>
      </c>
    </row>
    <row r="28" spans="1:8" x14ac:dyDescent="0.25">
      <c r="A28" s="263"/>
      <c r="B28" s="261"/>
    </row>
    <row r="30" spans="1:8" x14ac:dyDescent="0.25">
      <c r="A30" s="61" t="s">
        <v>94</v>
      </c>
      <c r="B30" s="61"/>
      <c r="C30" s="61"/>
      <c r="D30" s="61"/>
      <c r="E30" s="61"/>
      <c r="F30" s="61"/>
      <c r="G30" s="61"/>
    </row>
    <row r="31" spans="1:8" x14ac:dyDescent="0.25">
      <c r="A31" s="440" t="s">
        <v>157</v>
      </c>
      <c r="B31" s="440"/>
      <c r="C31" s="61"/>
      <c r="D31" s="61"/>
      <c r="E31" s="61"/>
      <c r="F31" s="61"/>
      <c r="G31" s="61"/>
      <c r="H31" s="61"/>
    </row>
  </sheetData>
  <mergeCells count="8">
    <mergeCell ref="A1:C1"/>
    <mergeCell ref="A31:B31"/>
    <mergeCell ref="A3:B3"/>
    <mergeCell ref="A10:B10"/>
    <mergeCell ref="E10:F10"/>
    <mergeCell ref="A16:B16"/>
    <mergeCell ref="E16:F16"/>
    <mergeCell ref="D19:D2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4980D-F554-4DE0-9B87-C644080A24B1}">
  <dimension ref="A1:H31"/>
  <sheetViews>
    <sheetView workbookViewId="0">
      <pane ySplit="1" topLeftCell="A2" activePane="bottomLeft" state="frozen"/>
      <selection pane="bottomLeft" activeCell="C9" sqref="C9"/>
    </sheetView>
  </sheetViews>
  <sheetFormatPr baseColWidth="10" defaultRowHeight="15" x14ac:dyDescent="0.25"/>
  <cols>
    <col min="1" max="1" width="55.7109375" customWidth="1"/>
    <col min="2" max="2" width="24.7109375" bestFit="1" customWidth="1"/>
    <col min="3" max="3" width="44" bestFit="1" customWidth="1"/>
    <col min="4" max="4" width="20.140625" bestFit="1" customWidth="1"/>
    <col min="5" max="5" width="61.5703125" bestFit="1" customWidth="1"/>
    <col min="6" max="6" width="10.42578125" bestFit="1" customWidth="1"/>
  </cols>
  <sheetData>
    <row r="1" spans="1:6" ht="20.25" thickBot="1" x14ac:dyDescent="0.35">
      <c r="A1" s="492" t="s">
        <v>208</v>
      </c>
      <c r="B1" s="492"/>
      <c r="C1" s="492"/>
      <c r="D1" s="1"/>
      <c r="E1" s="1"/>
      <c r="F1" s="1"/>
    </row>
    <row r="2" spans="1:6" ht="15.75" thickTop="1" x14ac:dyDescent="0.25">
      <c r="A2" s="1"/>
      <c r="B2" s="1"/>
      <c r="C2" s="1"/>
      <c r="D2" s="1"/>
      <c r="E2" s="1"/>
      <c r="F2" s="1"/>
    </row>
    <row r="3" spans="1:6" ht="20.25" thickBot="1" x14ac:dyDescent="0.3">
      <c r="A3" s="495" t="s">
        <v>3</v>
      </c>
      <c r="B3" s="496"/>
      <c r="C3" s="1"/>
      <c r="D3" s="1"/>
      <c r="E3" s="1"/>
      <c r="F3" s="1"/>
    </row>
    <row r="4" spans="1:6" ht="16.5" customHeight="1" thickTop="1" x14ac:dyDescent="0.25">
      <c r="A4" s="171" t="s">
        <v>0</v>
      </c>
      <c r="B4" s="172">
        <v>0.98</v>
      </c>
      <c r="C4" s="1"/>
      <c r="D4" s="1"/>
      <c r="E4" s="1"/>
      <c r="F4" s="1"/>
    </row>
    <row r="5" spans="1:6" ht="26.25" x14ac:dyDescent="0.25">
      <c r="A5" s="324" t="s">
        <v>284</v>
      </c>
      <c r="B5" s="286">
        <f>'d. Wärmebed.GebäudeGasanschluss'!AI1745</f>
        <v>30353591.836734671</v>
      </c>
      <c r="C5" s="1" t="s">
        <v>41</v>
      </c>
      <c r="D5" s="1"/>
      <c r="E5" s="1"/>
      <c r="F5" s="1"/>
    </row>
    <row r="6" spans="1:6" x14ac:dyDescent="0.25">
      <c r="A6" s="171"/>
      <c r="B6" s="172"/>
      <c r="C6" s="1"/>
      <c r="D6" s="1"/>
      <c r="E6" s="1"/>
      <c r="F6" s="1"/>
    </row>
    <row r="7" spans="1:6" x14ac:dyDescent="0.25">
      <c r="A7" s="171" t="s">
        <v>1</v>
      </c>
      <c r="B7" s="172">
        <v>0.73</v>
      </c>
      <c r="C7" s="1"/>
      <c r="D7" s="1"/>
      <c r="E7" s="1"/>
      <c r="F7" s="1"/>
    </row>
    <row r="8" spans="1:6" x14ac:dyDescent="0.25">
      <c r="A8" s="173" t="s">
        <v>2</v>
      </c>
      <c r="B8" s="285">
        <f>B5/B7</f>
        <v>41580262.790047497</v>
      </c>
      <c r="C8" s="1"/>
      <c r="D8" s="1"/>
      <c r="E8" s="1"/>
      <c r="F8" s="1"/>
    </row>
    <row r="9" spans="1:6" x14ac:dyDescent="0.25">
      <c r="A9" s="1"/>
      <c r="B9" s="1"/>
      <c r="C9" s="1"/>
      <c r="D9" s="1"/>
      <c r="E9" s="1"/>
      <c r="F9" s="1"/>
    </row>
    <row r="10" spans="1:6" ht="20.25" thickBot="1" x14ac:dyDescent="0.35">
      <c r="A10" s="497" t="s">
        <v>17</v>
      </c>
      <c r="B10" s="498"/>
      <c r="C10" s="1"/>
      <c r="D10" s="1"/>
      <c r="E10" s="497" t="s">
        <v>21</v>
      </c>
      <c r="F10" s="498"/>
    </row>
    <row r="11" spans="1:6" ht="15.75" thickTop="1" x14ac:dyDescent="0.25">
      <c r="A11" s="171" t="s">
        <v>18</v>
      </c>
      <c r="B11" s="287">
        <f>'h. WindlastgangRenewables.ninja'!G5</f>
        <v>1554.5403277142864</v>
      </c>
      <c r="C11" s="1"/>
      <c r="D11" s="1"/>
      <c r="E11" s="178" t="s">
        <v>19</v>
      </c>
      <c r="F11" s="288">
        <v>3500</v>
      </c>
    </row>
    <row r="12" spans="1:6" x14ac:dyDescent="0.25">
      <c r="A12" s="171" t="s">
        <v>42</v>
      </c>
      <c r="B12" s="287">
        <f>B8/B11</f>
        <v>26747.6256799236</v>
      </c>
      <c r="C12" s="1"/>
      <c r="D12" s="1"/>
      <c r="E12" s="173" t="s">
        <v>20</v>
      </c>
      <c r="F12" s="174">
        <v>116</v>
      </c>
    </row>
    <row r="13" spans="1:6" x14ac:dyDescent="0.25">
      <c r="A13" s="173" t="s">
        <v>149</v>
      </c>
      <c r="B13" s="174">
        <f>B12/F11</f>
        <v>7.6421787656924574</v>
      </c>
      <c r="C13" s="1"/>
      <c r="D13" s="1"/>
      <c r="E13" s="1"/>
      <c r="F13" s="1"/>
    </row>
    <row r="14" spans="1:6" x14ac:dyDescent="0.25">
      <c r="A14" s="175" t="s">
        <v>150</v>
      </c>
      <c r="B14" s="175">
        <f>ROUNDUP(B13,0)</f>
        <v>8</v>
      </c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ht="20.25" thickBot="1" x14ac:dyDescent="0.35">
      <c r="A16" s="497" t="s">
        <v>22</v>
      </c>
      <c r="B16" s="498"/>
      <c r="C16" s="1"/>
      <c r="D16" s="1"/>
      <c r="E16" s="497" t="s">
        <v>23</v>
      </c>
      <c r="F16" s="498"/>
    </row>
    <row r="17" spans="1:8" ht="15.75" thickTop="1" x14ac:dyDescent="0.25">
      <c r="A17" s="171" t="s">
        <v>43</v>
      </c>
      <c r="B17" s="172">
        <f>B8/F21</f>
        <v>29993.69746090132</v>
      </c>
      <c r="C17" s="1"/>
      <c r="D17" s="101"/>
      <c r="E17" s="176" t="s">
        <v>28</v>
      </c>
      <c r="F17" s="176">
        <v>117</v>
      </c>
    </row>
    <row r="18" spans="1:8" x14ac:dyDescent="0.25">
      <c r="A18" s="1"/>
      <c r="B18" s="1"/>
      <c r="C18" s="1"/>
      <c r="D18" s="101"/>
      <c r="E18" s="176" t="s">
        <v>29</v>
      </c>
      <c r="F18" s="176">
        <v>11.6</v>
      </c>
    </row>
    <row r="19" spans="1:8" x14ac:dyDescent="0.25">
      <c r="A19" s="1"/>
      <c r="B19" s="214"/>
      <c r="C19" s="1"/>
      <c r="D19" s="499" t="s">
        <v>26</v>
      </c>
      <c r="E19" s="176" t="s">
        <v>25</v>
      </c>
      <c r="F19" s="176">
        <v>180</v>
      </c>
    </row>
    <row r="20" spans="1:8" x14ac:dyDescent="0.25">
      <c r="A20" s="1"/>
      <c r="B20" s="1"/>
      <c r="C20" s="1"/>
      <c r="D20" s="499"/>
      <c r="E20" s="176" t="s">
        <v>24</v>
      </c>
      <c r="F20" s="176">
        <v>36</v>
      </c>
    </row>
    <row r="21" spans="1:8" ht="15.75" customHeight="1" x14ac:dyDescent="0.25">
      <c r="A21" s="1"/>
      <c r="B21" s="1"/>
      <c r="C21" s="1"/>
      <c r="D21" s="101"/>
      <c r="E21" s="177" t="s">
        <v>27</v>
      </c>
      <c r="F21" s="289">
        <v>1386.3</v>
      </c>
    </row>
    <row r="23" spans="1:8" x14ac:dyDescent="0.25">
      <c r="A23" s="263"/>
      <c r="B23" s="261"/>
    </row>
    <row r="24" spans="1:8" ht="15.75" x14ac:dyDescent="0.25">
      <c r="A24" s="262" t="s">
        <v>155</v>
      </c>
      <c r="B24" s="260">
        <v>2035</v>
      </c>
      <c r="C24" s="52" t="s">
        <v>201</v>
      </c>
      <c r="D24" s="127">
        <f>'d. Wärmebed.GebäudeGasanschluss'!AI1745</f>
        <v>30353591.836734671</v>
      </c>
    </row>
    <row r="25" spans="1:8" ht="15.75" x14ac:dyDescent="0.25">
      <c r="A25" s="262"/>
      <c r="B25" s="260"/>
      <c r="C25" s="173" t="s">
        <v>2</v>
      </c>
      <c r="D25" s="127">
        <v>32784533.128319807</v>
      </c>
    </row>
    <row r="26" spans="1:8" ht="15.75" x14ac:dyDescent="0.25">
      <c r="A26" s="126"/>
      <c r="B26" s="260"/>
      <c r="C26" s="52" t="s">
        <v>200</v>
      </c>
      <c r="D26" s="55">
        <v>8</v>
      </c>
    </row>
    <row r="27" spans="1:8" x14ac:dyDescent="0.25">
      <c r="A27" s="52"/>
      <c r="B27" s="260"/>
      <c r="C27" s="52" t="s">
        <v>148</v>
      </c>
      <c r="D27" s="127">
        <v>29993.69746090132</v>
      </c>
    </row>
    <row r="30" spans="1:8" x14ac:dyDescent="0.25">
      <c r="A30" s="61" t="s">
        <v>94</v>
      </c>
      <c r="B30" s="61"/>
      <c r="C30" s="61"/>
      <c r="D30" s="61"/>
      <c r="E30" s="61"/>
      <c r="F30" s="61"/>
      <c r="G30" s="61"/>
    </row>
    <row r="31" spans="1:8" x14ac:dyDescent="0.25">
      <c r="A31" s="440" t="s">
        <v>157</v>
      </c>
      <c r="B31" s="440"/>
      <c r="C31" s="61"/>
      <c r="D31" s="61"/>
      <c r="E31" s="61"/>
      <c r="F31" s="61"/>
      <c r="G31" s="61"/>
      <c r="H31" s="61"/>
    </row>
  </sheetData>
  <mergeCells count="8">
    <mergeCell ref="A1:C1"/>
    <mergeCell ref="A31:B31"/>
    <mergeCell ref="A3:B3"/>
    <mergeCell ref="A10:B10"/>
    <mergeCell ref="E10:F10"/>
    <mergeCell ref="A16:B16"/>
    <mergeCell ref="E16:F16"/>
    <mergeCell ref="D19:D2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734B-C986-4A1A-9270-F17FDF6064EB}">
  <dimension ref="A1:N8768"/>
  <sheetViews>
    <sheetView workbookViewId="0">
      <selection activeCell="E10" sqref="E10"/>
    </sheetView>
  </sheetViews>
  <sheetFormatPr baseColWidth="10" defaultRowHeight="15" x14ac:dyDescent="0.25"/>
  <cols>
    <col min="1" max="1" width="31.5703125" style="28" customWidth="1"/>
    <col min="2" max="2" width="36.140625" style="37" bestFit="1" customWidth="1"/>
    <col min="3" max="3" width="24.28515625" style="37" bestFit="1" customWidth="1"/>
    <col min="4" max="4" width="35.5703125" style="38" bestFit="1" customWidth="1"/>
    <col min="5" max="5" width="18.42578125" style="37" bestFit="1" customWidth="1"/>
    <col min="6" max="6" width="23.140625" style="37" bestFit="1" customWidth="1"/>
    <col min="7" max="7" width="23.7109375" style="37" bestFit="1" customWidth="1"/>
    <col min="8" max="8" width="33.28515625" style="37" bestFit="1" customWidth="1"/>
    <col min="9" max="9" width="30.140625" style="37" bestFit="1" customWidth="1"/>
    <col min="10" max="10" width="24.85546875" style="37" bestFit="1" customWidth="1"/>
    <col min="11" max="11" width="23" style="37" bestFit="1" customWidth="1"/>
    <col min="12" max="12" width="19.42578125" style="37" bestFit="1" customWidth="1"/>
    <col min="13" max="13" width="38.42578125" style="37" bestFit="1" customWidth="1"/>
    <col min="14" max="14" width="17.28515625" style="37" bestFit="1" customWidth="1"/>
    <col min="15" max="16384" width="11.42578125" style="37"/>
  </cols>
  <sheetData>
    <row r="1" spans="1:14" s="40" customFormat="1" ht="18.75" x14ac:dyDescent="0.3">
      <c r="A1" s="500" t="s">
        <v>30</v>
      </c>
      <c r="B1" s="501"/>
      <c r="C1" s="501" t="s">
        <v>31</v>
      </c>
      <c r="D1" s="501"/>
      <c r="E1" s="501"/>
      <c r="F1" s="501"/>
      <c r="G1" s="501"/>
      <c r="H1" s="501"/>
      <c r="I1" s="502"/>
      <c r="J1" s="79"/>
      <c r="K1" s="79"/>
      <c r="L1" s="79"/>
      <c r="M1" s="79"/>
      <c r="N1" s="80"/>
    </row>
    <row r="2" spans="1:14" s="97" customFormat="1" ht="20.25" customHeight="1" x14ac:dyDescent="0.3">
      <c r="A2" s="92" t="s">
        <v>4</v>
      </c>
      <c r="B2" s="93" t="s">
        <v>5</v>
      </c>
      <c r="C2" s="94" t="s">
        <v>6</v>
      </c>
      <c r="D2" s="95"/>
      <c r="E2" s="93"/>
      <c r="F2" s="93"/>
      <c r="G2" s="93"/>
      <c r="H2" s="93"/>
      <c r="I2" s="93"/>
      <c r="J2" s="93"/>
      <c r="K2" s="93"/>
      <c r="L2" s="93"/>
      <c r="M2" s="93"/>
      <c r="N2" s="96"/>
    </row>
    <row r="3" spans="1:14" s="40" customFormat="1" ht="18.75" x14ac:dyDescent="0.3">
      <c r="A3" s="81" t="s">
        <v>7</v>
      </c>
      <c r="B3" s="16" t="s">
        <v>8</v>
      </c>
      <c r="C3" s="17" t="s">
        <v>9</v>
      </c>
      <c r="D3" s="39" t="s">
        <v>10</v>
      </c>
      <c r="E3" s="16" t="s">
        <v>11</v>
      </c>
      <c r="F3" s="16" t="s">
        <v>32</v>
      </c>
      <c r="G3" s="16" t="s">
        <v>33</v>
      </c>
      <c r="H3" s="16" t="s">
        <v>34</v>
      </c>
      <c r="I3" s="16" t="s">
        <v>35</v>
      </c>
      <c r="J3" s="16" t="s">
        <v>36</v>
      </c>
      <c r="K3" s="16" t="s">
        <v>37</v>
      </c>
      <c r="L3" s="16" t="s">
        <v>38</v>
      </c>
      <c r="M3" s="16" t="s">
        <v>39</v>
      </c>
      <c r="N3" s="82" t="s">
        <v>40</v>
      </c>
    </row>
    <row r="4" spans="1:14" s="78" customFormat="1" ht="19.5" thickBot="1" x14ac:dyDescent="0.35">
      <c r="A4" s="87" t="s">
        <v>12</v>
      </c>
      <c r="B4" s="88" t="s">
        <v>13</v>
      </c>
      <c r="C4" s="89" t="s">
        <v>14</v>
      </c>
      <c r="D4" s="90" t="s">
        <v>15</v>
      </c>
      <c r="E4" s="88"/>
      <c r="F4" s="88"/>
      <c r="G4" s="88"/>
      <c r="H4" s="88"/>
      <c r="I4" s="88"/>
      <c r="J4" s="88"/>
      <c r="K4" s="88"/>
      <c r="L4" s="88"/>
      <c r="M4" s="88"/>
      <c r="N4" s="91"/>
    </row>
    <row r="5" spans="1:14" s="28" customFormat="1" ht="18.75" x14ac:dyDescent="0.3">
      <c r="A5" s="83">
        <v>43466</v>
      </c>
      <c r="B5" s="83">
        <v>43466.041666666664</v>
      </c>
      <c r="C5" s="84">
        <v>290.88499999999999</v>
      </c>
      <c r="D5" s="85">
        <f>C5/'g. Dimensio.AnlagenEE2035'!$F$11</f>
        <v>8.3110000000000003E-2</v>
      </c>
      <c r="E5" s="75"/>
      <c r="F5" s="86" t="s">
        <v>16</v>
      </c>
      <c r="G5" s="85">
        <f>SUM(D5:D8764)</f>
        <v>1554.5403277142864</v>
      </c>
      <c r="H5" s="75"/>
      <c r="I5" s="75"/>
      <c r="J5" s="75"/>
      <c r="K5" s="75"/>
      <c r="L5" s="75"/>
      <c r="M5" s="75"/>
      <c r="N5" s="75"/>
    </row>
    <row r="6" spans="1:14" s="28" customFormat="1" x14ac:dyDescent="0.25">
      <c r="A6" s="24">
        <v>43466.041666666664</v>
      </c>
      <c r="B6" s="25">
        <v>43466.083333333336</v>
      </c>
      <c r="C6" s="7">
        <v>328.80599999999998</v>
      </c>
      <c r="D6" s="26">
        <f>C6/'g. Dimensio.AnlagenEE2035'!$F$11</f>
        <v>9.3944571428571419E-2</v>
      </c>
      <c r="E6" s="6"/>
      <c r="F6" s="29"/>
      <c r="G6" s="30"/>
      <c r="H6" s="6"/>
      <c r="I6" s="6"/>
      <c r="J6" s="6"/>
      <c r="K6" s="6"/>
      <c r="L6" s="6"/>
      <c r="M6" s="6"/>
      <c r="N6" s="27"/>
    </row>
    <row r="7" spans="1:14" s="28" customFormat="1" x14ac:dyDescent="0.25">
      <c r="A7" s="24">
        <v>43466.083333333336</v>
      </c>
      <c r="B7" s="25">
        <v>43466.125</v>
      </c>
      <c r="C7" s="7">
        <v>391.875</v>
      </c>
      <c r="D7" s="26">
        <f>C7/'g. Dimensio.AnlagenEE2035'!$F$11</f>
        <v>0.11196428571428571</v>
      </c>
      <c r="E7" s="6"/>
      <c r="F7" s="6"/>
      <c r="G7" s="6"/>
      <c r="H7" s="6"/>
      <c r="I7" s="6"/>
      <c r="J7" s="6"/>
      <c r="K7" s="6"/>
      <c r="L7" s="6"/>
      <c r="M7" s="6"/>
      <c r="N7" s="27"/>
    </row>
    <row r="8" spans="1:14" s="28" customFormat="1" x14ac:dyDescent="0.25">
      <c r="A8" s="24">
        <v>43466.125</v>
      </c>
      <c r="B8" s="25">
        <v>43466.166666666664</v>
      </c>
      <c r="C8" s="7">
        <v>441.24200000000002</v>
      </c>
      <c r="D8" s="26">
        <f>C8/'g. Dimensio.AnlagenEE2035'!$F$11</f>
        <v>0.12606914285714285</v>
      </c>
      <c r="E8" s="6"/>
      <c r="F8" s="6"/>
      <c r="G8" s="6"/>
      <c r="H8" s="6"/>
      <c r="I8" s="6"/>
      <c r="J8" s="6"/>
      <c r="K8" s="6"/>
      <c r="L8" s="6"/>
      <c r="M8" s="6"/>
      <c r="N8" s="27"/>
    </row>
    <row r="9" spans="1:14" s="28" customFormat="1" x14ac:dyDescent="0.25">
      <c r="A9" s="24">
        <v>43466.166666666664</v>
      </c>
      <c r="B9" s="25">
        <v>43466.208333333336</v>
      </c>
      <c r="C9" s="7">
        <v>496.42500000000001</v>
      </c>
      <c r="D9" s="26">
        <f>C9/'g. Dimensio.AnlagenEE2035'!$F$11</f>
        <v>0.14183571428571429</v>
      </c>
      <c r="E9" s="6"/>
      <c r="F9" s="6"/>
      <c r="G9" s="6"/>
      <c r="H9" s="6"/>
      <c r="I9" s="6"/>
      <c r="J9" s="6"/>
      <c r="K9" s="6"/>
      <c r="L9" s="6"/>
      <c r="M9" s="6"/>
      <c r="N9" s="27"/>
    </row>
    <row r="10" spans="1:14" s="28" customFormat="1" x14ac:dyDescent="0.25">
      <c r="A10" s="24">
        <v>43466.208333333336</v>
      </c>
      <c r="B10" s="25">
        <v>43466.25</v>
      </c>
      <c r="C10" s="7">
        <v>531.55600000000004</v>
      </c>
      <c r="D10" s="26">
        <f>C10/'g. Dimensio.AnlagenEE2035'!$F$11</f>
        <v>0.15187314285714287</v>
      </c>
      <c r="E10" s="6"/>
      <c r="F10" s="6"/>
      <c r="G10" s="6"/>
      <c r="H10" s="6"/>
      <c r="I10" s="6"/>
      <c r="J10" s="6"/>
      <c r="K10" s="6"/>
      <c r="L10" s="6"/>
      <c r="M10" s="6"/>
      <c r="N10" s="27"/>
    </row>
    <row r="11" spans="1:14" s="28" customFormat="1" x14ac:dyDescent="0.25">
      <c r="A11" s="24">
        <v>43466.25</v>
      </c>
      <c r="B11" s="25">
        <v>43466.291666666664</v>
      </c>
      <c r="C11" s="7">
        <v>551.29100000000005</v>
      </c>
      <c r="D11" s="26">
        <f>C11/'g. Dimensio.AnlagenEE2035'!$F$11</f>
        <v>0.15751171428571431</v>
      </c>
      <c r="E11" s="6"/>
      <c r="F11" s="6"/>
      <c r="G11" s="6"/>
      <c r="H11" s="6"/>
      <c r="I11" s="6"/>
      <c r="J11" s="6"/>
      <c r="K11" s="6"/>
      <c r="L11" s="6"/>
      <c r="M11" s="6"/>
      <c r="N11" s="27"/>
    </row>
    <row r="12" spans="1:14" s="28" customFormat="1" x14ac:dyDescent="0.25">
      <c r="A12" s="24">
        <v>43466.291666666664</v>
      </c>
      <c r="B12" s="25">
        <v>43466.333333333336</v>
      </c>
      <c r="C12" s="7">
        <v>589.875</v>
      </c>
      <c r="D12" s="26">
        <f>C12/'g. Dimensio.AnlagenEE2035'!$F$11</f>
        <v>0.16853571428571429</v>
      </c>
      <c r="E12" s="6"/>
      <c r="F12" s="6"/>
      <c r="G12" s="6"/>
      <c r="H12" s="6"/>
      <c r="I12" s="6"/>
      <c r="J12" s="6"/>
      <c r="K12" s="6"/>
      <c r="L12" s="6"/>
      <c r="M12" s="6"/>
      <c r="N12" s="27"/>
    </row>
    <row r="13" spans="1:14" s="28" customFormat="1" x14ac:dyDescent="0.25">
      <c r="A13" s="24">
        <v>43466.333333333336</v>
      </c>
      <c r="B13" s="25">
        <v>43466.375</v>
      </c>
      <c r="C13" s="7">
        <v>592.67100000000005</v>
      </c>
      <c r="D13" s="26">
        <f>C13/'g. Dimensio.AnlagenEE2035'!$F$11</f>
        <v>0.16933457142857145</v>
      </c>
      <c r="E13" s="6"/>
      <c r="F13" s="6"/>
      <c r="G13" s="6"/>
      <c r="H13" s="6"/>
      <c r="I13" s="6"/>
      <c r="J13" s="6"/>
      <c r="K13" s="6"/>
      <c r="L13" s="6"/>
      <c r="M13" s="6"/>
      <c r="N13" s="27"/>
    </row>
    <row r="14" spans="1:14" s="28" customFormat="1" x14ac:dyDescent="0.25">
      <c r="A14" s="24">
        <v>43466.375</v>
      </c>
      <c r="B14" s="25">
        <v>43466.416666666664</v>
      </c>
      <c r="C14" s="7">
        <v>635.70399999999995</v>
      </c>
      <c r="D14" s="26">
        <f>C14/'g. Dimensio.AnlagenEE2035'!$F$11</f>
        <v>0.18162971428571428</v>
      </c>
      <c r="E14" s="6"/>
      <c r="F14" s="6"/>
      <c r="G14" s="6"/>
      <c r="H14" s="6"/>
      <c r="I14" s="6"/>
      <c r="J14" s="6"/>
      <c r="K14" s="6"/>
      <c r="L14" s="6"/>
      <c r="M14" s="6"/>
      <c r="N14" s="27"/>
    </row>
    <row r="15" spans="1:14" s="28" customFormat="1" x14ac:dyDescent="0.25">
      <c r="A15" s="24">
        <v>43466.416666666664</v>
      </c>
      <c r="B15" s="25">
        <v>43466.458333333336</v>
      </c>
      <c r="C15" s="7">
        <v>615.38499999999999</v>
      </c>
      <c r="D15" s="26">
        <f>C15/'g. Dimensio.AnlagenEE2035'!$F$11</f>
        <v>0.17582428571428571</v>
      </c>
      <c r="E15" s="6"/>
      <c r="F15" s="6"/>
      <c r="G15" s="6"/>
      <c r="H15" s="6"/>
      <c r="I15" s="6"/>
      <c r="J15" s="6"/>
      <c r="K15" s="6"/>
      <c r="L15" s="6"/>
      <c r="M15" s="6"/>
      <c r="N15" s="27"/>
    </row>
    <row r="16" spans="1:14" s="28" customFormat="1" x14ac:dyDescent="0.25">
      <c r="A16" s="24">
        <v>43466.458333333336</v>
      </c>
      <c r="B16" s="25">
        <v>43466.5</v>
      </c>
      <c r="C16" s="7">
        <v>684.14700000000005</v>
      </c>
      <c r="D16" s="26">
        <f>C16/'g. Dimensio.AnlagenEE2035'!$F$11</f>
        <v>0.19547057142857144</v>
      </c>
      <c r="E16" s="6"/>
      <c r="F16" s="6"/>
      <c r="G16" s="6"/>
      <c r="H16" s="6"/>
      <c r="I16" s="6"/>
      <c r="J16" s="6"/>
      <c r="K16" s="6"/>
      <c r="L16" s="6"/>
      <c r="M16" s="6"/>
      <c r="N16" s="27"/>
    </row>
    <row r="17" spans="1:14" s="28" customFormat="1" x14ac:dyDescent="0.25">
      <c r="A17" s="24">
        <v>43466.5</v>
      </c>
      <c r="B17" s="25">
        <v>43466.541666666664</v>
      </c>
      <c r="C17" s="7">
        <v>861.63599999999997</v>
      </c>
      <c r="D17" s="26">
        <f>C17/'g. Dimensio.AnlagenEE2035'!$F$11</f>
        <v>0.24618171428571428</v>
      </c>
      <c r="E17" s="6"/>
      <c r="F17" s="6"/>
      <c r="G17" s="6"/>
      <c r="H17" s="6"/>
      <c r="I17" s="6"/>
      <c r="J17" s="6"/>
      <c r="K17" s="6"/>
      <c r="L17" s="6"/>
      <c r="M17" s="6"/>
      <c r="N17" s="27"/>
    </row>
    <row r="18" spans="1:14" s="28" customFormat="1" x14ac:dyDescent="0.25">
      <c r="A18" s="24">
        <v>43466.541666666664</v>
      </c>
      <c r="B18" s="25">
        <v>43466.583333333336</v>
      </c>
      <c r="C18" s="7">
        <v>941.08299999999997</v>
      </c>
      <c r="D18" s="26">
        <f>C18/'g. Dimensio.AnlagenEE2035'!$F$11</f>
        <v>0.26888085714285714</v>
      </c>
      <c r="E18" s="6"/>
      <c r="F18" s="6"/>
      <c r="G18" s="6"/>
      <c r="H18" s="6"/>
      <c r="I18" s="6"/>
      <c r="J18" s="6"/>
      <c r="K18" s="6"/>
      <c r="L18" s="6"/>
      <c r="M18" s="6"/>
      <c r="N18" s="27"/>
    </row>
    <row r="19" spans="1:14" s="28" customFormat="1" x14ac:dyDescent="0.25">
      <c r="A19" s="24">
        <v>43466.583333333336</v>
      </c>
      <c r="B19" s="25">
        <v>43466.625</v>
      </c>
      <c r="C19" s="7">
        <v>1144.8989999999999</v>
      </c>
      <c r="D19" s="26">
        <f>C19/'g. Dimensio.AnlagenEE2035'!$F$11</f>
        <v>0.32711399999999996</v>
      </c>
      <c r="E19" s="6"/>
      <c r="F19" s="6"/>
      <c r="G19" s="6"/>
      <c r="H19" s="6"/>
      <c r="I19" s="6"/>
      <c r="J19" s="6"/>
      <c r="K19" s="6"/>
      <c r="L19" s="6"/>
      <c r="M19" s="6"/>
      <c r="N19" s="27"/>
    </row>
    <row r="20" spans="1:14" s="28" customFormat="1" x14ac:dyDescent="0.25">
      <c r="A20" s="24">
        <v>43466.625</v>
      </c>
      <c r="B20" s="25">
        <v>43466.666666666664</v>
      </c>
      <c r="C20" s="7">
        <v>1257.299</v>
      </c>
      <c r="D20" s="26">
        <f>C20/'g. Dimensio.AnlagenEE2035'!$F$11</f>
        <v>0.35922828571428572</v>
      </c>
      <c r="E20" s="6"/>
      <c r="F20" s="6"/>
      <c r="G20" s="6"/>
      <c r="H20" s="6"/>
      <c r="I20" s="6"/>
      <c r="J20" s="6"/>
      <c r="K20" s="6"/>
      <c r="L20" s="6"/>
      <c r="M20" s="6"/>
      <c r="N20" s="27"/>
    </row>
    <row r="21" spans="1:14" s="28" customFormat="1" x14ac:dyDescent="0.25">
      <c r="A21" s="24">
        <v>43466.666666666664</v>
      </c>
      <c r="B21" s="25">
        <v>43466.708333333336</v>
      </c>
      <c r="C21" s="7">
        <v>1303.4079999999999</v>
      </c>
      <c r="D21" s="26">
        <f>C21/'g. Dimensio.AnlagenEE2035'!$F$11</f>
        <v>0.37240228571428569</v>
      </c>
      <c r="E21" s="6"/>
      <c r="F21" s="6"/>
      <c r="G21" s="6"/>
      <c r="H21" s="6"/>
      <c r="I21" s="6"/>
      <c r="J21" s="6"/>
      <c r="K21" s="6"/>
      <c r="L21" s="6"/>
      <c r="M21" s="6"/>
      <c r="N21" s="27"/>
    </row>
    <row r="22" spans="1:14" s="28" customFormat="1" x14ac:dyDescent="0.25">
      <c r="A22" s="24">
        <v>43466.708333333336</v>
      </c>
      <c r="B22" s="25">
        <v>43466.75</v>
      </c>
      <c r="C22" s="7">
        <v>1339.6510000000001</v>
      </c>
      <c r="D22" s="26">
        <f>C22/'g. Dimensio.AnlagenEE2035'!$F$11</f>
        <v>0.38275742857142858</v>
      </c>
      <c r="E22" s="6"/>
      <c r="F22" s="6"/>
      <c r="G22" s="6"/>
      <c r="H22" s="6"/>
      <c r="I22" s="6"/>
      <c r="J22" s="6"/>
      <c r="K22" s="6"/>
      <c r="L22" s="6"/>
      <c r="M22" s="6"/>
      <c r="N22" s="27"/>
    </row>
    <row r="23" spans="1:14" s="28" customFormat="1" x14ac:dyDescent="0.25">
      <c r="A23" s="24">
        <v>43466.75</v>
      </c>
      <c r="B23" s="25">
        <v>43466.791666666664</v>
      </c>
      <c r="C23" s="7">
        <v>1345.1020000000001</v>
      </c>
      <c r="D23" s="26">
        <f>C23/'g. Dimensio.AnlagenEE2035'!$F$11</f>
        <v>0.38431485714285718</v>
      </c>
      <c r="E23" s="6"/>
      <c r="F23" s="6"/>
      <c r="G23" s="6"/>
      <c r="H23" s="6"/>
      <c r="I23" s="6"/>
      <c r="J23" s="6"/>
      <c r="K23" s="6"/>
      <c r="L23" s="6"/>
      <c r="M23" s="6"/>
      <c r="N23" s="27"/>
    </row>
    <row r="24" spans="1:14" s="28" customFormat="1" x14ac:dyDescent="0.25">
      <c r="A24" s="24">
        <v>43466.791666666664</v>
      </c>
      <c r="B24" s="25">
        <v>43466.833333333336</v>
      </c>
      <c r="C24" s="7">
        <v>1338.8340000000001</v>
      </c>
      <c r="D24" s="26">
        <f>C24/'g. Dimensio.AnlagenEE2035'!$F$11</f>
        <v>0.38252400000000003</v>
      </c>
      <c r="E24" s="6"/>
      <c r="F24" s="6"/>
      <c r="G24" s="6"/>
      <c r="H24" s="6"/>
      <c r="I24" s="6"/>
      <c r="J24" s="6"/>
      <c r="K24" s="6"/>
      <c r="L24" s="6"/>
      <c r="M24" s="6"/>
      <c r="N24" s="27"/>
    </row>
    <row r="25" spans="1:14" s="28" customFormat="1" x14ac:dyDescent="0.25">
      <c r="A25" s="24">
        <v>43466.833333333336</v>
      </c>
      <c r="B25" s="25">
        <v>43466.875</v>
      </c>
      <c r="C25" s="7">
        <v>1351.009</v>
      </c>
      <c r="D25" s="26">
        <f>C25/'g. Dimensio.AnlagenEE2035'!$F$11</f>
        <v>0.38600257142857142</v>
      </c>
      <c r="E25" s="6"/>
      <c r="F25" s="6"/>
      <c r="G25" s="6"/>
      <c r="H25" s="6"/>
      <c r="I25" s="6"/>
      <c r="J25" s="6"/>
      <c r="K25" s="6"/>
      <c r="L25" s="6"/>
      <c r="M25" s="6"/>
      <c r="N25" s="27"/>
    </row>
    <row r="26" spans="1:14" s="28" customFormat="1" x14ac:dyDescent="0.25">
      <c r="A26" s="24">
        <v>43466.875</v>
      </c>
      <c r="B26" s="25">
        <v>43466.916666666664</v>
      </c>
      <c r="C26" s="7">
        <v>1338.913</v>
      </c>
      <c r="D26" s="26">
        <f>C26/'g. Dimensio.AnlagenEE2035'!$F$11</f>
        <v>0.38254657142857146</v>
      </c>
      <c r="E26" s="6"/>
      <c r="F26" s="6"/>
      <c r="G26" s="6"/>
      <c r="H26" s="6"/>
      <c r="I26" s="6"/>
      <c r="J26" s="6"/>
      <c r="K26" s="6"/>
      <c r="L26" s="6"/>
      <c r="M26" s="6"/>
      <c r="N26" s="27"/>
    </row>
    <row r="27" spans="1:14" s="28" customFormat="1" x14ac:dyDescent="0.25">
      <c r="A27" s="24">
        <v>43466.916666666664</v>
      </c>
      <c r="B27" s="25">
        <v>43466.958333333336</v>
      </c>
      <c r="C27" s="7">
        <v>1301.7760000000001</v>
      </c>
      <c r="D27" s="26">
        <f>C27/'g. Dimensio.AnlagenEE2035'!$F$11</f>
        <v>0.37193600000000004</v>
      </c>
      <c r="E27" s="6"/>
      <c r="F27" s="6"/>
      <c r="G27" s="6"/>
      <c r="H27" s="6"/>
      <c r="I27" s="6"/>
      <c r="J27" s="6"/>
      <c r="K27" s="6"/>
      <c r="L27" s="6"/>
      <c r="M27" s="6"/>
      <c r="N27" s="27"/>
    </row>
    <row r="28" spans="1:14" s="28" customFormat="1" x14ac:dyDescent="0.25">
      <c r="A28" s="24">
        <v>43466.958333333336</v>
      </c>
      <c r="B28" s="25">
        <v>43467</v>
      </c>
      <c r="C28" s="7">
        <v>1284.5630000000001</v>
      </c>
      <c r="D28" s="26">
        <f>C28/'g. Dimensio.AnlagenEE2035'!$F$11</f>
        <v>0.36701800000000001</v>
      </c>
      <c r="E28" s="6"/>
      <c r="F28" s="6"/>
      <c r="G28" s="6"/>
      <c r="H28" s="6"/>
      <c r="I28" s="6"/>
      <c r="J28" s="6"/>
      <c r="K28" s="6"/>
      <c r="L28" s="6"/>
      <c r="M28" s="6"/>
      <c r="N28" s="27"/>
    </row>
    <row r="29" spans="1:14" s="28" customFormat="1" x14ac:dyDescent="0.25">
      <c r="A29" s="24">
        <v>43467</v>
      </c>
      <c r="B29" s="25">
        <v>43467.041666666664</v>
      </c>
      <c r="C29" s="7">
        <v>1173.4880000000001</v>
      </c>
      <c r="D29" s="26">
        <f>C29/'g. Dimensio.AnlagenEE2035'!$F$11</f>
        <v>0.33528228571428575</v>
      </c>
      <c r="E29" s="6"/>
      <c r="F29" s="6"/>
      <c r="G29" s="6"/>
      <c r="H29" s="6"/>
      <c r="I29" s="6"/>
      <c r="J29" s="6"/>
      <c r="K29" s="6"/>
      <c r="L29" s="6"/>
      <c r="M29" s="6"/>
      <c r="N29" s="27"/>
    </row>
    <row r="30" spans="1:14" s="28" customFormat="1" x14ac:dyDescent="0.25">
      <c r="A30" s="24">
        <v>43467.041666666664</v>
      </c>
      <c r="B30" s="25">
        <v>43467.083333333336</v>
      </c>
      <c r="C30" s="7">
        <v>966.57100000000003</v>
      </c>
      <c r="D30" s="26">
        <f>C30/'g. Dimensio.AnlagenEE2035'!$F$11</f>
        <v>0.27616314285714288</v>
      </c>
      <c r="E30" s="6"/>
      <c r="F30" s="6"/>
      <c r="G30" s="6"/>
      <c r="H30" s="6"/>
      <c r="I30" s="6"/>
      <c r="J30" s="6"/>
      <c r="K30" s="6"/>
      <c r="L30" s="6"/>
      <c r="M30" s="6"/>
      <c r="N30" s="27"/>
    </row>
    <row r="31" spans="1:14" s="28" customFormat="1" x14ac:dyDescent="0.25">
      <c r="A31" s="24">
        <v>43467.083333333336</v>
      </c>
      <c r="B31" s="25">
        <v>43467.125</v>
      </c>
      <c r="C31" s="7">
        <v>966.55499999999995</v>
      </c>
      <c r="D31" s="26">
        <f>C31/'g. Dimensio.AnlagenEE2035'!$F$11</f>
        <v>0.27615857142857142</v>
      </c>
      <c r="E31" s="6"/>
      <c r="F31" s="6"/>
      <c r="G31" s="6"/>
      <c r="H31" s="6"/>
      <c r="I31" s="6"/>
      <c r="J31" s="6"/>
      <c r="K31" s="6"/>
      <c r="L31" s="6"/>
      <c r="M31" s="6"/>
      <c r="N31" s="27"/>
    </row>
    <row r="32" spans="1:14" s="28" customFormat="1" x14ac:dyDescent="0.25">
      <c r="A32" s="24">
        <v>43467.125</v>
      </c>
      <c r="B32" s="25">
        <v>43467.166666666664</v>
      </c>
      <c r="C32" s="7">
        <v>1067.5329999999999</v>
      </c>
      <c r="D32" s="26">
        <f>C32/'g. Dimensio.AnlagenEE2035'!$F$11</f>
        <v>0.30500942857142854</v>
      </c>
      <c r="E32" s="6"/>
      <c r="F32" s="6"/>
      <c r="G32" s="6"/>
      <c r="H32" s="6"/>
      <c r="I32" s="6"/>
      <c r="J32" s="6"/>
      <c r="K32" s="6"/>
      <c r="L32" s="6"/>
      <c r="M32" s="6"/>
      <c r="N32" s="27"/>
    </row>
    <row r="33" spans="1:14" s="28" customFormat="1" x14ac:dyDescent="0.25">
      <c r="A33" s="24">
        <v>43467.166666666664</v>
      </c>
      <c r="B33" s="25">
        <v>43467.208333333336</v>
      </c>
      <c r="C33" s="7">
        <v>1216.3900000000001</v>
      </c>
      <c r="D33" s="26">
        <f>C33/'g. Dimensio.AnlagenEE2035'!$F$11</f>
        <v>0.34754000000000002</v>
      </c>
      <c r="E33" s="6"/>
      <c r="F33" s="6"/>
      <c r="G33" s="6"/>
      <c r="H33" s="6"/>
      <c r="I33" s="6"/>
      <c r="J33" s="6"/>
      <c r="K33" s="6"/>
      <c r="L33" s="6"/>
      <c r="M33" s="6"/>
      <c r="N33" s="27"/>
    </row>
    <row r="34" spans="1:14" s="28" customFormat="1" x14ac:dyDescent="0.25">
      <c r="A34" s="24">
        <v>43467.208333333336</v>
      </c>
      <c r="B34" s="25">
        <v>43467.25</v>
      </c>
      <c r="C34" s="7">
        <v>1192.7170000000001</v>
      </c>
      <c r="D34" s="26">
        <f>C34/'g. Dimensio.AnlagenEE2035'!$F$11</f>
        <v>0.34077628571428575</v>
      </c>
      <c r="E34" s="6"/>
      <c r="F34" s="6"/>
      <c r="G34" s="6"/>
      <c r="H34" s="6"/>
      <c r="I34" s="6"/>
      <c r="J34" s="6"/>
      <c r="K34" s="6"/>
      <c r="L34" s="6"/>
      <c r="M34" s="6"/>
      <c r="N34" s="27"/>
    </row>
    <row r="35" spans="1:14" s="28" customFormat="1" x14ac:dyDescent="0.25">
      <c r="A35" s="24">
        <v>43467.25</v>
      </c>
      <c r="B35" s="25">
        <v>43467.291666666664</v>
      </c>
      <c r="C35" s="7">
        <v>1085.692</v>
      </c>
      <c r="D35" s="26">
        <f>C35/'g. Dimensio.AnlagenEE2035'!$F$11</f>
        <v>0.3101977142857143</v>
      </c>
      <c r="E35" s="6"/>
      <c r="F35" s="6"/>
      <c r="G35" s="6"/>
      <c r="H35" s="6"/>
      <c r="I35" s="6"/>
      <c r="J35" s="6"/>
      <c r="K35" s="6"/>
      <c r="L35" s="6"/>
      <c r="M35" s="6"/>
      <c r="N35" s="27"/>
    </row>
    <row r="36" spans="1:14" s="28" customFormat="1" x14ac:dyDescent="0.25">
      <c r="A36" s="24">
        <v>43467.291666666664</v>
      </c>
      <c r="B36" s="25">
        <v>43467.333333333336</v>
      </c>
      <c r="C36" s="7">
        <v>1048.4760000000001</v>
      </c>
      <c r="D36" s="26">
        <f>C36/'g. Dimensio.AnlagenEE2035'!$F$11</f>
        <v>0.29956457142857146</v>
      </c>
      <c r="E36" s="6"/>
      <c r="F36" s="6"/>
      <c r="G36" s="6"/>
      <c r="H36" s="6"/>
      <c r="I36" s="6"/>
      <c r="J36" s="6"/>
      <c r="K36" s="6"/>
      <c r="L36" s="6"/>
      <c r="M36" s="6"/>
      <c r="N36" s="27"/>
    </row>
    <row r="37" spans="1:14" s="28" customFormat="1" x14ac:dyDescent="0.25">
      <c r="A37" s="24">
        <v>43467.333333333336</v>
      </c>
      <c r="B37" s="25">
        <v>43467.375</v>
      </c>
      <c r="C37" s="7">
        <v>915.91200000000003</v>
      </c>
      <c r="D37" s="26">
        <f>C37/'g. Dimensio.AnlagenEE2035'!$F$11</f>
        <v>0.26168914285714284</v>
      </c>
      <c r="E37" s="6"/>
      <c r="F37" s="6"/>
      <c r="G37" s="6"/>
      <c r="H37" s="6"/>
      <c r="I37" s="6"/>
      <c r="J37" s="6"/>
      <c r="K37" s="6"/>
      <c r="L37" s="6"/>
      <c r="M37" s="6"/>
      <c r="N37" s="27"/>
    </row>
    <row r="38" spans="1:14" s="28" customFormat="1" x14ac:dyDescent="0.25">
      <c r="A38" s="24">
        <v>43467.375</v>
      </c>
      <c r="B38" s="25">
        <v>43467.416666666664</v>
      </c>
      <c r="C38" s="7">
        <v>803.86599999999999</v>
      </c>
      <c r="D38" s="26">
        <f>C38/'g. Dimensio.AnlagenEE2035'!$F$11</f>
        <v>0.22967599999999999</v>
      </c>
      <c r="E38" s="6"/>
      <c r="F38" s="6"/>
      <c r="G38" s="6"/>
      <c r="H38" s="6"/>
      <c r="I38" s="6"/>
      <c r="J38" s="6"/>
      <c r="K38" s="6"/>
      <c r="L38" s="6"/>
      <c r="M38" s="6"/>
      <c r="N38" s="27"/>
    </row>
    <row r="39" spans="1:14" s="28" customFormat="1" x14ac:dyDescent="0.25">
      <c r="A39" s="24">
        <v>43467.416666666664</v>
      </c>
      <c r="B39" s="25">
        <v>43467.458333333336</v>
      </c>
      <c r="C39" s="7">
        <v>1039.4939999999999</v>
      </c>
      <c r="D39" s="26">
        <f>C39/'g. Dimensio.AnlagenEE2035'!$F$11</f>
        <v>0.29699828571428571</v>
      </c>
      <c r="E39" s="6"/>
      <c r="F39" s="6"/>
      <c r="G39" s="6"/>
      <c r="H39" s="6"/>
      <c r="I39" s="6"/>
      <c r="J39" s="6"/>
      <c r="K39" s="6"/>
      <c r="L39" s="6"/>
      <c r="M39" s="6"/>
      <c r="N39" s="27"/>
    </row>
    <row r="40" spans="1:14" s="28" customFormat="1" x14ac:dyDescent="0.25">
      <c r="A40" s="24">
        <v>43467.458333333336</v>
      </c>
      <c r="B40" s="25">
        <v>43467.5</v>
      </c>
      <c r="C40" s="7">
        <v>1296.9359999999999</v>
      </c>
      <c r="D40" s="26">
        <f>C40/'g. Dimensio.AnlagenEE2035'!$F$11</f>
        <v>0.37055314285714286</v>
      </c>
      <c r="E40" s="6"/>
      <c r="F40" s="6"/>
      <c r="G40" s="6"/>
      <c r="H40" s="6"/>
      <c r="I40" s="6"/>
      <c r="J40" s="6"/>
      <c r="K40" s="6"/>
      <c r="L40" s="6"/>
      <c r="M40" s="6"/>
      <c r="N40" s="27"/>
    </row>
    <row r="41" spans="1:14" s="28" customFormat="1" x14ac:dyDescent="0.25">
      <c r="A41" s="24">
        <v>43467.5</v>
      </c>
      <c r="B41" s="25">
        <v>43467.541666666664</v>
      </c>
      <c r="C41" s="7">
        <v>1413.5350000000001</v>
      </c>
      <c r="D41" s="26">
        <f>C41/'g. Dimensio.AnlagenEE2035'!$F$11</f>
        <v>0.40386714285714287</v>
      </c>
      <c r="E41" s="6"/>
      <c r="F41" s="6"/>
      <c r="G41" s="6"/>
      <c r="H41" s="6"/>
      <c r="I41" s="6"/>
      <c r="J41" s="6"/>
      <c r="K41" s="6"/>
      <c r="L41" s="6"/>
      <c r="M41" s="6"/>
      <c r="N41" s="27"/>
    </row>
    <row r="42" spans="1:14" s="28" customFormat="1" x14ac:dyDescent="0.25">
      <c r="A42" s="24">
        <v>43467.541666666664</v>
      </c>
      <c r="B42" s="25">
        <v>43467.583333333336</v>
      </c>
      <c r="C42" s="7">
        <v>1403.6089999999999</v>
      </c>
      <c r="D42" s="26">
        <f>C42/'g. Dimensio.AnlagenEE2035'!$F$11</f>
        <v>0.40103114285714281</v>
      </c>
      <c r="E42" s="6"/>
      <c r="F42" s="6"/>
      <c r="G42" s="6"/>
      <c r="H42" s="6"/>
      <c r="I42" s="6"/>
      <c r="J42" s="6"/>
      <c r="K42" s="6"/>
      <c r="L42" s="6"/>
      <c r="M42" s="6"/>
      <c r="N42" s="27"/>
    </row>
    <row r="43" spans="1:14" s="28" customFormat="1" x14ac:dyDescent="0.25">
      <c r="A43" s="24">
        <v>43467.583333333336</v>
      </c>
      <c r="B43" s="25">
        <v>43467.625</v>
      </c>
      <c r="C43" s="7">
        <v>1338.4860000000001</v>
      </c>
      <c r="D43" s="26">
        <f>C43/'g. Dimensio.AnlagenEE2035'!$F$11</f>
        <v>0.38242457142857145</v>
      </c>
      <c r="E43" s="6"/>
      <c r="F43" s="6"/>
      <c r="G43" s="6"/>
      <c r="H43" s="6"/>
      <c r="I43" s="6"/>
      <c r="J43" s="6"/>
      <c r="K43" s="6"/>
      <c r="L43" s="6"/>
      <c r="M43" s="6"/>
      <c r="N43" s="27"/>
    </row>
    <row r="44" spans="1:14" s="28" customFormat="1" x14ac:dyDescent="0.25">
      <c r="A44" s="24">
        <v>43467.625</v>
      </c>
      <c r="B44" s="25">
        <v>43467.666666666664</v>
      </c>
      <c r="C44" s="7">
        <v>1442.8309999999999</v>
      </c>
      <c r="D44" s="26">
        <f>C44/'g. Dimensio.AnlagenEE2035'!$F$11</f>
        <v>0.41223742857142853</v>
      </c>
      <c r="E44" s="6"/>
      <c r="F44" s="6"/>
      <c r="G44" s="6"/>
      <c r="H44" s="6"/>
      <c r="I44" s="6"/>
      <c r="J44" s="6"/>
      <c r="K44" s="6"/>
      <c r="L44" s="6"/>
      <c r="M44" s="6"/>
      <c r="N44" s="27"/>
    </row>
    <row r="45" spans="1:14" s="28" customFormat="1" x14ac:dyDescent="0.25">
      <c r="A45" s="24">
        <v>43467.666666666664</v>
      </c>
      <c r="B45" s="25">
        <v>43467.708333333336</v>
      </c>
      <c r="C45" s="7">
        <v>1451.19</v>
      </c>
      <c r="D45" s="26">
        <f>C45/'g. Dimensio.AnlagenEE2035'!$F$11</f>
        <v>0.41462571428571432</v>
      </c>
      <c r="E45" s="6"/>
      <c r="F45" s="6"/>
      <c r="G45" s="6"/>
      <c r="H45" s="6"/>
      <c r="I45" s="6"/>
      <c r="J45" s="6"/>
      <c r="K45" s="6"/>
      <c r="L45" s="6"/>
      <c r="M45" s="6"/>
      <c r="N45" s="27"/>
    </row>
    <row r="46" spans="1:14" s="28" customFormat="1" x14ac:dyDescent="0.25">
      <c r="A46" s="24">
        <v>43467.708333333336</v>
      </c>
      <c r="B46" s="25">
        <v>43467.75</v>
      </c>
      <c r="C46" s="7">
        <v>1332.0229999999999</v>
      </c>
      <c r="D46" s="26">
        <f>C46/'g. Dimensio.AnlagenEE2035'!$F$11</f>
        <v>0.38057799999999997</v>
      </c>
      <c r="E46" s="6"/>
      <c r="F46" s="6"/>
      <c r="G46" s="6"/>
      <c r="H46" s="6"/>
      <c r="I46" s="6"/>
      <c r="J46" s="6"/>
      <c r="K46" s="6"/>
      <c r="L46" s="6"/>
      <c r="M46" s="6"/>
      <c r="N46" s="27"/>
    </row>
    <row r="47" spans="1:14" s="28" customFormat="1" x14ac:dyDescent="0.25">
      <c r="A47" s="24">
        <v>43467.75</v>
      </c>
      <c r="B47" s="25">
        <v>43467.791666666664</v>
      </c>
      <c r="C47" s="7">
        <v>1177.2619999999999</v>
      </c>
      <c r="D47" s="26">
        <f>C47/'g. Dimensio.AnlagenEE2035'!$F$11</f>
        <v>0.3363605714285714</v>
      </c>
      <c r="E47" s="6"/>
      <c r="F47" s="6"/>
      <c r="G47" s="6"/>
      <c r="H47" s="6"/>
      <c r="I47" s="6"/>
      <c r="J47" s="6"/>
      <c r="K47" s="6"/>
      <c r="L47" s="6"/>
      <c r="M47" s="6"/>
      <c r="N47" s="27"/>
    </row>
    <row r="48" spans="1:14" s="28" customFormat="1" x14ac:dyDescent="0.25">
      <c r="A48" s="24">
        <v>43467.791666666664</v>
      </c>
      <c r="B48" s="25">
        <v>43467.833333333336</v>
      </c>
      <c r="C48" s="7">
        <v>975.81100000000004</v>
      </c>
      <c r="D48" s="26">
        <f>C48/'g. Dimensio.AnlagenEE2035'!$F$11</f>
        <v>0.27880314285714286</v>
      </c>
      <c r="E48" s="6"/>
      <c r="F48" s="6"/>
      <c r="G48" s="6"/>
      <c r="H48" s="6"/>
      <c r="I48" s="6"/>
      <c r="J48" s="6"/>
      <c r="K48" s="6"/>
      <c r="L48" s="6"/>
      <c r="M48" s="6"/>
      <c r="N48" s="27"/>
    </row>
    <row r="49" spans="1:14" s="28" customFormat="1" x14ac:dyDescent="0.25">
      <c r="A49" s="24">
        <v>43467.833333333336</v>
      </c>
      <c r="B49" s="25">
        <v>43467.875</v>
      </c>
      <c r="C49" s="7">
        <v>779.79200000000003</v>
      </c>
      <c r="D49" s="26">
        <f>C49/'g. Dimensio.AnlagenEE2035'!$F$11</f>
        <v>0.22279771428571429</v>
      </c>
      <c r="E49" s="6"/>
      <c r="F49" s="6"/>
      <c r="G49" s="6"/>
      <c r="H49" s="6"/>
      <c r="I49" s="6"/>
      <c r="J49" s="6"/>
      <c r="K49" s="6"/>
      <c r="L49" s="6"/>
      <c r="M49" s="6"/>
      <c r="N49" s="27"/>
    </row>
    <row r="50" spans="1:14" s="28" customFormat="1" x14ac:dyDescent="0.25">
      <c r="A50" s="24">
        <v>43467.875</v>
      </c>
      <c r="B50" s="25">
        <v>43467.916666666664</v>
      </c>
      <c r="C50" s="7">
        <v>630.98099999999999</v>
      </c>
      <c r="D50" s="26">
        <f>C50/'g. Dimensio.AnlagenEE2035'!$F$11</f>
        <v>0.18028028571428573</v>
      </c>
      <c r="E50" s="6"/>
      <c r="F50" s="6"/>
      <c r="G50" s="6"/>
      <c r="H50" s="6"/>
      <c r="I50" s="6"/>
      <c r="J50" s="6"/>
      <c r="K50" s="6"/>
      <c r="L50" s="6"/>
      <c r="M50" s="6"/>
      <c r="N50" s="27"/>
    </row>
    <row r="51" spans="1:14" s="28" customFormat="1" x14ac:dyDescent="0.25">
      <c r="A51" s="24">
        <v>43467.916666666664</v>
      </c>
      <c r="B51" s="25">
        <v>43467.958333333336</v>
      </c>
      <c r="C51" s="7">
        <v>495.209</v>
      </c>
      <c r="D51" s="26">
        <f>C51/'g. Dimensio.AnlagenEE2035'!$F$11</f>
        <v>0.14148828571428571</v>
      </c>
      <c r="E51" s="6"/>
      <c r="F51" s="6"/>
      <c r="G51" s="6"/>
      <c r="H51" s="6"/>
      <c r="I51" s="6"/>
      <c r="J51" s="6"/>
      <c r="K51" s="6"/>
      <c r="L51" s="6"/>
      <c r="M51" s="6"/>
      <c r="N51" s="27"/>
    </row>
    <row r="52" spans="1:14" s="28" customFormat="1" x14ac:dyDescent="0.25">
      <c r="A52" s="24">
        <v>43467.958333333336</v>
      </c>
      <c r="B52" s="25">
        <v>43468</v>
      </c>
      <c r="C52" s="7">
        <v>406.60700000000003</v>
      </c>
      <c r="D52" s="26">
        <f>C52/'g. Dimensio.AnlagenEE2035'!$F$11</f>
        <v>0.11617342857142858</v>
      </c>
      <c r="E52" s="6"/>
      <c r="F52" s="6"/>
      <c r="G52" s="6"/>
      <c r="H52" s="6"/>
      <c r="I52" s="6"/>
      <c r="J52" s="6"/>
      <c r="K52" s="6"/>
      <c r="L52" s="6"/>
      <c r="M52" s="6"/>
      <c r="N52" s="27"/>
    </row>
    <row r="53" spans="1:14" s="28" customFormat="1" x14ac:dyDescent="0.25">
      <c r="A53" s="24">
        <v>43468</v>
      </c>
      <c r="B53" s="25">
        <v>43468.041666666664</v>
      </c>
      <c r="C53" s="7">
        <v>352.37599999999998</v>
      </c>
      <c r="D53" s="26">
        <f>C53/'g. Dimensio.AnlagenEE2035'!$F$11</f>
        <v>0.10067885714285714</v>
      </c>
      <c r="E53" s="6"/>
      <c r="F53" s="6"/>
      <c r="G53" s="6"/>
      <c r="H53" s="6"/>
      <c r="I53" s="6"/>
      <c r="J53" s="6"/>
      <c r="K53" s="6"/>
      <c r="L53" s="6"/>
      <c r="M53" s="6"/>
      <c r="N53" s="27"/>
    </row>
    <row r="54" spans="1:14" s="28" customFormat="1" x14ac:dyDescent="0.25">
      <c r="A54" s="24">
        <v>43468.041666666664</v>
      </c>
      <c r="B54" s="25">
        <v>43468.083333333336</v>
      </c>
      <c r="C54" s="7">
        <v>310.01799999999997</v>
      </c>
      <c r="D54" s="26">
        <f>C54/'g. Dimensio.AnlagenEE2035'!$F$11</f>
        <v>8.8576571428571421E-2</v>
      </c>
      <c r="E54" s="6"/>
      <c r="F54" s="6"/>
      <c r="G54" s="6"/>
      <c r="H54" s="6"/>
      <c r="I54" s="6"/>
      <c r="J54" s="6"/>
      <c r="K54" s="6"/>
      <c r="L54" s="6"/>
      <c r="M54" s="6"/>
      <c r="N54" s="27"/>
    </row>
    <row r="55" spans="1:14" s="28" customFormat="1" x14ac:dyDescent="0.25">
      <c r="A55" s="24">
        <v>43468.083333333336</v>
      </c>
      <c r="B55" s="25">
        <v>43468.125</v>
      </c>
      <c r="C55" s="7">
        <v>267.47899999999998</v>
      </c>
      <c r="D55" s="26">
        <f>C55/'g. Dimensio.AnlagenEE2035'!$F$11</f>
        <v>7.6422571428571423E-2</v>
      </c>
      <c r="E55" s="6"/>
      <c r="F55" s="6"/>
      <c r="G55" s="6"/>
      <c r="H55" s="6"/>
      <c r="I55" s="6"/>
      <c r="J55" s="6"/>
      <c r="K55" s="6"/>
      <c r="L55" s="6"/>
      <c r="M55" s="6"/>
      <c r="N55" s="27"/>
    </row>
    <row r="56" spans="1:14" s="28" customFormat="1" x14ac:dyDescent="0.25">
      <c r="A56" s="24">
        <v>43468.125</v>
      </c>
      <c r="B56" s="25">
        <v>43468.166666666664</v>
      </c>
      <c r="C56" s="7">
        <v>216.14699999999999</v>
      </c>
      <c r="D56" s="26">
        <f>C56/'g. Dimensio.AnlagenEE2035'!$F$11</f>
        <v>6.1756285714285715E-2</v>
      </c>
      <c r="E56" s="6"/>
      <c r="F56" s="6"/>
      <c r="G56" s="6"/>
      <c r="H56" s="6"/>
      <c r="I56" s="6"/>
      <c r="J56" s="6"/>
      <c r="K56" s="6"/>
      <c r="L56" s="6"/>
      <c r="M56" s="6"/>
      <c r="N56" s="27"/>
    </row>
    <row r="57" spans="1:14" s="28" customFormat="1" x14ac:dyDescent="0.25">
      <c r="A57" s="24">
        <v>43468.166666666664</v>
      </c>
      <c r="B57" s="25">
        <v>43468.208333333336</v>
      </c>
      <c r="C57" s="7">
        <v>160.054</v>
      </c>
      <c r="D57" s="26">
        <f>C57/'g. Dimensio.AnlagenEE2035'!$F$11</f>
        <v>4.5729714285714283E-2</v>
      </c>
      <c r="E57" s="6"/>
      <c r="F57" s="6"/>
      <c r="G57" s="6"/>
      <c r="H57" s="6"/>
      <c r="I57" s="6"/>
      <c r="J57" s="6"/>
      <c r="K57" s="6"/>
      <c r="L57" s="6"/>
      <c r="M57" s="6"/>
      <c r="N57" s="27"/>
    </row>
    <row r="58" spans="1:14" s="28" customFormat="1" x14ac:dyDescent="0.25">
      <c r="A58" s="24">
        <v>43468.208333333336</v>
      </c>
      <c r="B58" s="25">
        <v>43468.25</v>
      </c>
      <c r="C58" s="7">
        <v>132.392</v>
      </c>
      <c r="D58" s="26">
        <f>C58/'g. Dimensio.AnlagenEE2035'!$F$11</f>
        <v>3.7826285714285715E-2</v>
      </c>
      <c r="E58" s="6"/>
      <c r="F58" s="6"/>
      <c r="G58" s="6"/>
      <c r="H58" s="6"/>
      <c r="I58" s="6"/>
      <c r="J58" s="6"/>
      <c r="K58" s="6"/>
      <c r="L58" s="6"/>
      <c r="M58" s="6"/>
      <c r="N58" s="27"/>
    </row>
    <row r="59" spans="1:14" s="28" customFormat="1" x14ac:dyDescent="0.25">
      <c r="A59" s="24">
        <v>43468.25</v>
      </c>
      <c r="B59" s="25">
        <v>43468.291666666664</v>
      </c>
      <c r="C59" s="7">
        <v>133.40899999999999</v>
      </c>
      <c r="D59" s="26">
        <f>C59/'g. Dimensio.AnlagenEE2035'!$F$11</f>
        <v>3.811685714285714E-2</v>
      </c>
      <c r="E59" s="6"/>
      <c r="F59" s="6"/>
      <c r="G59" s="6"/>
      <c r="H59" s="6"/>
      <c r="I59" s="6"/>
      <c r="J59" s="6"/>
      <c r="K59" s="6"/>
      <c r="L59" s="6"/>
      <c r="M59" s="6"/>
      <c r="N59" s="27"/>
    </row>
    <row r="60" spans="1:14" s="28" customFormat="1" x14ac:dyDescent="0.25">
      <c r="A60" s="24">
        <v>43468.291666666664</v>
      </c>
      <c r="B60" s="25">
        <v>43468.333333333336</v>
      </c>
      <c r="C60" s="7">
        <v>165.351</v>
      </c>
      <c r="D60" s="26">
        <f>C60/'g. Dimensio.AnlagenEE2035'!$F$11</f>
        <v>4.7243142857142859E-2</v>
      </c>
      <c r="E60" s="6"/>
      <c r="F60" s="6"/>
      <c r="G60" s="6"/>
      <c r="H60" s="6"/>
      <c r="I60" s="6"/>
      <c r="J60" s="6"/>
      <c r="K60" s="6"/>
      <c r="L60" s="6"/>
      <c r="M60" s="6"/>
      <c r="N60" s="27"/>
    </row>
    <row r="61" spans="1:14" s="28" customFormat="1" x14ac:dyDescent="0.25">
      <c r="A61" s="24">
        <v>43468.333333333336</v>
      </c>
      <c r="B61" s="25">
        <v>43468.375</v>
      </c>
      <c r="C61" s="7">
        <v>158.97800000000001</v>
      </c>
      <c r="D61" s="26">
        <f>C61/'g. Dimensio.AnlagenEE2035'!$F$11</f>
        <v>4.5422285714285714E-2</v>
      </c>
      <c r="E61" s="6"/>
      <c r="F61" s="6"/>
      <c r="G61" s="6"/>
      <c r="H61" s="6"/>
      <c r="I61" s="6"/>
      <c r="J61" s="6"/>
      <c r="K61" s="6"/>
      <c r="L61" s="6"/>
      <c r="M61" s="6"/>
      <c r="N61" s="27"/>
    </row>
    <row r="62" spans="1:14" s="28" customFormat="1" x14ac:dyDescent="0.25">
      <c r="A62" s="24">
        <v>43468.375</v>
      </c>
      <c r="B62" s="25">
        <v>43468.416666666664</v>
      </c>
      <c r="C62" s="7">
        <v>148.339</v>
      </c>
      <c r="D62" s="26">
        <f>C62/'g. Dimensio.AnlagenEE2035'!$F$11</f>
        <v>4.2382571428571429E-2</v>
      </c>
      <c r="E62" s="6"/>
      <c r="F62" s="6"/>
      <c r="G62" s="6"/>
      <c r="H62" s="6"/>
      <c r="I62" s="6"/>
      <c r="J62" s="6"/>
      <c r="K62" s="6"/>
      <c r="L62" s="6"/>
      <c r="M62" s="6"/>
      <c r="N62" s="27"/>
    </row>
    <row r="63" spans="1:14" s="28" customFormat="1" x14ac:dyDescent="0.25">
      <c r="A63" s="24">
        <v>43468.416666666664</v>
      </c>
      <c r="B63" s="25">
        <v>43468.458333333336</v>
      </c>
      <c r="C63" s="7">
        <v>192.74299999999999</v>
      </c>
      <c r="D63" s="26">
        <f>C63/'g. Dimensio.AnlagenEE2035'!$F$11</f>
        <v>5.5069428571428568E-2</v>
      </c>
      <c r="E63" s="6"/>
      <c r="F63" s="6"/>
      <c r="G63" s="6"/>
      <c r="H63" s="6"/>
      <c r="I63" s="6"/>
      <c r="J63" s="6"/>
      <c r="K63" s="6"/>
      <c r="L63" s="6"/>
      <c r="M63" s="6"/>
      <c r="N63" s="27"/>
    </row>
    <row r="64" spans="1:14" s="28" customFormat="1" x14ac:dyDescent="0.25">
      <c r="A64" s="24">
        <v>43468.458333333336</v>
      </c>
      <c r="B64" s="25">
        <v>43468.5</v>
      </c>
      <c r="C64" s="7">
        <v>271.26499999999999</v>
      </c>
      <c r="D64" s="26">
        <f>C64/'g. Dimensio.AnlagenEE2035'!$F$11</f>
        <v>7.7504285714285706E-2</v>
      </c>
      <c r="E64" s="6"/>
      <c r="F64" s="6"/>
      <c r="G64" s="6"/>
      <c r="H64" s="6"/>
      <c r="I64" s="6"/>
      <c r="J64" s="6"/>
      <c r="K64" s="6"/>
      <c r="L64" s="6"/>
      <c r="M64" s="6"/>
      <c r="N64" s="27"/>
    </row>
    <row r="65" spans="1:14" s="28" customFormat="1" x14ac:dyDescent="0.25">
      <c r="A65" s="24">
        <v>43468.5</v>
      </c>
      <c r="B65" s="25">
        <v>43468.541666666664</v>
      </c>
      <c r="C65" s="7">
        <v>346.846</v>
      </c>
      <c r="D65" s="26">
        <f>C65/'g. Dimensio.AnlagenEE2035'!$F$11</f>
        <v>9.9098857142857141E-2</v>
      </c>
      <c r="E65" s="6"/>
      <c r="F65" s="6"/>
      <c r="G65" s="6"/>
      <c r="H65" s="6"/>
      <c r="I65" s="6"/>
      <c r="J65" s="6"/>
      <c r="K65" s="6"/>
      <c r="L65" s="6"/>
      <c r="M65" s="6"/>
      <c r="N65" s="27"/>
    </row>
    <row r="66" spans="1:14" s="28" customFormat="1" x14ac:dyDescent="0.25">
      <c r="A66" s="24">
        <v>43468.541666666664</v>
      </c>
      <c r="B66" s="25">
        <v>43468.583333333336</v>
      </c>
      <c r="C66" s="7">
        <v>365.12200000000001</v>
      </c>
      <c r="D66" s="26">
        <f>C66/'g. Dimensio.AnlagenEE2035'!$F$11</f>
        <v>0.10432057142857143</v>
      </c>
      <c r="E66" s="6"/>
      <c r="F66" s="6"/>
      <c r="G66" s="6"/>
      <c r="H66" s="6"/>
      <c r="I66" s="6"/>
      <c r="J66" s="6"/>
      <c r="K66" s="6"/>
      <c r="L66" s="6"/>
      <c r="M66" s="6"/>
      <c r="N66" s="27"/>
    </row>
    <row r="67" spans="1:14" s="28" customFormat="1" x14ac:dyDescent="0.25">
      <c r="A67" s="24">
        <v>43468.583333333336</v>
      </c>
      <c r="B67" s="25">
        <v>43468.625</v>
      </c>
      <c r="C67" s="7">
        <v>424.92899999999997</v>
      </c>
      <c r="D67" s="26">
        <f>C67/'g. Dimensio.AnlagenEE2035'!$F$11</f>
        <v>0.1214082857142857</v>
      </c>
      <c r="E67" s="6"/>
      <c r="F67" s="6"/>
      <c r="G67" s="6"/>
      <c r="H67" s="6"/>
      <c r="I67" s="6"/>
      <c r="J67" s="6"/>
      <c r="K67" s="6"/>
      <c r="L67" s="6"/>
      <c r="M67" s="6"/>
      <c r="N67" s="27"/>
    </row>
    <row r="68" spans="1:14" s="28" customFormat="1" x14ac:dyDescent="0.25">
      <c r="A68" s="24">
        <v>43468.625</v>
      </c>
      <c r="B68" s="25">
        <v>43468.666666666664</v>
      </c>
      <c r="C68" s="7">
        <v>564.17999999999995</v>
      </c>
      <c r="D68" s="26">
        <f>C68/'g. Dimensio.AnlagenEE2035'!$F$11</f>
        <v>0.16119428571428571</v>
      </c>
      <c r="E68" s="6"/>
      <c r="F68" s="6"/>
      <c r="G68" s="6"/>
      <c r="H68" s="6"/>
      <c r="I68" s="6"/>
      <c r="J68" s="6"/>
      <c r="K68" s="6"/>
      <c r="L68" s="6"/>
      <c r="M68" s="6"/>
      <c r="N68" s="27"/>
    </row>
    <row r="69" spans="1:14" s="28" customFormat="1" x14ac:dyDescent="0.25">
      <c r="A69" s="24">
        <v>43468.666666666664</v>
      </c>
      <c r="B69" s="25">
        <v>43468.708333333336</v>
      </c>
      <c r="C69" s="7">
        <v>674.62</v>
      </c>
      <c r="D69" s="26">
        <f>C69/'g. Dimensio.AnlagenEE2035'!$F$11</f>
        <v>0.19274857142857144</v>
      </c>
      <c r="E69" s="6"/>
      <c r="F69" s="6"/>
      <c r="G69" s="6"/>
      <c r="H69" s="6"/>
      <c r="I69" s="6"/>
      <c r="J69" s="6"/>
      <c r="K69" s="6"/>
      <c r="L69" s="6"/>
      <c r="M69" s="6"/>
      <c r="N69" s="27"/>
    </row>
    <row r="70" spans="1:14" s="28" customFormat="1" x14ac:dyDescent="0.25">
      <c r="A70" s="24">
        <v>43468.708333333336</v>
      </c>
      <c r="B70" s="25">
        <v>43468.75</v>
      </c>
      <c r="C70" s="7">
        <v>712.09</v>
      </c>
      <c r="D70" s="26">
        <f>C70/'g. Dimensio.AnlagenEE2035'!$F$11</f>
        <v>0.20345428571428573</v>
      </c>
      <c r="E70" s="6"/>
      <c r="F70" s="6"/>
      <c r="G70" s="6"/>
      <c r="H70" s="6"/>
      <c r="I70" s="6"/>
      <c r="J70" s="6"/>
      <c r="K70" s="6"/>
      <c r="L70" s="6"/>
      <c r="M70" s="6"/>
      <c r="N70" s="27"/>
    </row>
    <row r="71" spans="1:14" s="28" customFormat="1" x14ac:dyDescent="0.25">
      <c r="A71" s="24">
        <v>43468.75</v>
      </c>
      <c r="B71" s="25">
        <v>43468.791666666664</v>
      </c>
      <c r="C71" s="7">
        <v>695.93</v>
      </c>
      <c r="D71" s="26">
        <f>C71/'g. Dimensio.AnlagenEE2035'!$F$11</f>
        <v>0.19883714285714285</v>
      </c>
      <c r="E71" s="6"/>
      <c r="F71" s="6"/>
      <c r="G71" s="6"/>
      <c r="H71" s="6"/>
      <c r="I71" s="6"/>
      <c r="J71" s="6"/>
      <c r="K71" s="6"/>
      <c r="L71" s="6"/>
      <c r="M71" s="6"/>
      <c r="N71" s="27"/>
    </row>
    <row r="72" spans="1:14" s="28" customFormat="1" x14ac:dyDescent="0.25">
      <c r="A72" s="24">
        <v>43468.791666666664</v>
      </c>
      <c r="B72" s="25">
        <v>43468.833333333336</v>
      </c>
      <c r="C72" s="7">
        <v>608.98800000000006</v>
      </c>
      <c r="D72" s="26">
        <f>C72/'g. Dimensio.AnlagenEE2035'!$F$11</f>
        <v>0.17399657142857144</v>
      </c>
      <c r="E72" s="6"/>
      <c r="F72" s="6"/>
      <c r="G72" s="6"/>
      <c r="H72" s="6"/>
      <c r="I72" s="6"/>
      <c r="J72" s="6"/>
      <c r="K72" s="6"/>
      <c r="L72" s="6"/>
      <c r="M72" s="6"/>
      <c r="N72" s="27"/>
    </row>
    <row r="73" spans="1:14" s="28" customFormat="1" x14ac:dyDescent="0.25">
      <c r="A73" s="24">
        <v>43468.833333333336</v>
      </c>
      <c r="B73" s="25">
        <v>43468.875</v>
      </c>
      <c r="C73" s="7">
        <v>456.887</v>
      </c>
      <c r="D73" s="26">
        <f>C73/'g. Dimensio.AnlagenEE2035'!$F$11</f>
        <v>0.13053914285714285</v>
      </c>
      <c r="E73" s="6"/>
      <c r="F73" s="6"/>
      <c r="G73" s="6"/>
      <c r="H73" s="6"/>
      <c r="I73" s="6"/>
      <c r="J73" s="6"/>
      <c r="K73" s="6"/>
      <c r="L73" s="6"/>
      <c r="M73" s="6"/>
      <c r="N73" s="27"/>
    </row>
    <row r="74" spans="1:14" s="28" customFormat="1" x14ac:dyDescent="0.25">
      <c r="A74" s="24">
        <v>43468.875</v>
      </c>
      <c r="B74" s="25">
        <v>43468.916666666664</v>
      </c>
      <c r="C74" s="7">
        <v>352.02499999999998</v>
      </c>
      <c r="D74" s="26">
        <f>C74/'g. Dimensio.AnlagenEE2035'!$F$11</f>
        <v>0.10057857142857142</v>
      </c>
      <c r="E74" s="6"/>
      <c r="F74" s="6"/>
      <c r="G74" s="6"/>
      <c r="H74" s="6"/>
      <c r="I74" s="6"/>
      <c r="J74" s="6"/>
      <c r="K74" s="6"/>
      <c r="L74" s="6"/>
      <c r="M74" s="6"/>
      <c r="N74" s="27"/>
    </row>
    <row r="75" spans="1:14" s="28" customFormat="1" x14ac:dyDescent="0.25">
      <c r="A75" s="24">
        <v>43468.916666666664</v>
      </c>
      <c r="B75" s="25">
        <v>43468.958333333336</v>
      </c>
      <c r="C75" s="7">
        <v>307.07</v>
      </c>
      <c r="D75" s="26">
        <f>C75/'g. Dimensio.AnlagenEE2035'!$F$11</f>
        <v>8.7734285714285709E-2</v>
      </c>
      <c r="E75" s="6"/>
      <c r="F75" s="6"/>
      <c r="G75" s="6"/>
      <c r="H75" s="6"/>
      <c r="I75" s="6"/>
      <c r="J75" s="6"/>
      <c r="K75" s="6"/>
      <c r="L75" s="6"/>
      <c r="M75" s="6"/>
      <c r="N75" s="27"/>
    </row>
    <row r="76" spans="1:14" s="28" customFormat="1" x14ac:dyDescent="0.25">
      <c r="A76" s="24">
        <v>43468.958333333336</v>
      </c>
      <c r="B76" s="25">
        <v>43469</v>
      </c>
      <c r="C76" s="7">
        <v>282.39</v>
      </c>
      <c r="D76" s="26">
        <f>C76/'g. Dimensio.AnlagenEE2035'!$F$11</f>
        <v>8.0682857142857139E-2</v>
      </c>
      <c r="E76" s="6"/>
      <c r="F76" s="6"/>
      <c r="G76" s="6"/>
      <c r="H76" s="6"/>
      <c r="I76" s="6"/>
      <c r="J76" s="6"/>
      <c r="K76" s="6"/>
      <c r="L76" s="6"/>
      <c r="M76" s="6"/>
      <c r="N76" s="27"/>
    </row>
    <row r="77" spans="1:14" s="28" customFormat="1" x14ac:dyDescent="0.25">
      <c r="A77" s="24">
        <v>43469</v>
      </c>
      <c r="B77" s="25">
        <v>43469.041666666664</v>
      </c>
      <c r="C77" s="7">
        <v>263.88799999999998</v>
      </c>
      <c r="D77" s="26">
        <f>C77/'g. Dimensio.AnlagenEE2035'!$F$11</f>
        <v>7.5396571428571424E-2</v>
      </c>
      <c r="E77" s="6"/>
      <c r="F77" s="6"/>
      <c r="G77" s="6"/>
      <c r="H77" s="6"/>
      <c r="I77" s="6"/>
      <c r="J77" s="6"/>
      <c r="K77" s="6"/>
      <c r="L77" s="6"/>
      <c r="M77" s="6"/>
      <c r="N77" s="27"/>
    </row>
    <row r="78" spans="1:14" s="28" customFormat="1" x14ac:dyDescent="0.25">
      <c r="A78" s="24">
        <v>43469.041666666664</v>
      </c>
      <c r="B78" s="25">
        <v>43469.083333333336</v>
      </c>
      <c r="C78" s="7">
        <v>173.01599999999999</v>
      </c>
      <c r="D78" s="26">
        <f>C78/'g. Dimensio.AnlagenEE2035'!$F$11</f>
        <v>4.9433142857142856E-2</v>
      </c>
      <c r="E78" s="6"/>
      <c r="F78" s="6"/>
      <c r="G78" s="6"/>
      <c r="H78" s="6"/>
      <c r="I78" s="6"/>
      <c r="J78" s="6"/>
      <c r="K78" s="6"/>
      <c r="L78" s="6"/>
      <c r="M78" s="6"/>
      <c r="N78" s="27"/>
    </row>
    <row r="79" spans="1:14" s="28" customFormat="1" x14ac:dyDescent="0.25">
      <c r="A79" s="24">
        <v>43469.083333333336</v>
      </c>
      <c r="B79" s="25">
        <v>43469.125</v>
      </c>
      <c r="C79" s="7">
        <v>126.754</v>
      </c>
      <c r="D79" s="26">
        <f>C79/'g. Dimensio.AnlagenEE2035'!$F$11</f>
        <v>3.6215428571428572E-2</v>
      </c>
      <c r="E79" s="6"/>
      <c r="F79" s="6"/>
      <c r="G79" s="6"/>
      <c r="H79" s="6"/>
      <c r="I79" s="6"/>
      <c r="J79" s="6"/>
      <c r="K79" s="6"/>
      <c r="L79" s="6"/>
      <c r="M79" s="6"/>
      <c r="N79" s="27"/>
    </row>
    <row r="80" spans="1:14" s="28" customFormat="1" x14ac:dyDescent="0.25">
      <c r="A80" s="24">
        <v>43469.125</v>
      </c>
      <c r="B80" s="25">
        <v>43469.166666666664</v>
      </c>
      <c r="C80" s="7">
        <v>114.596</v>
      </c>
      <c r="D80" s="26">
        <f>C80/'g. Dimensio.AnlagenEE2035'!$F$11</f>
        <v>3.2741714285714284E-2</v>
      </c>
      <c r="E80" s="6"/>
      <c r="F80" s="6"/>
      <c r="G80" s="6"/>
      <c r="H80" s="6"/>
      <c r="I80" s="6"/>
      <c r="J80" s="6"/>
      <c r="K80" s="6"/>
      <c r="L80" s="6"/>
      <c r="M80" s="6"/>
      <c r="N80" s="27"/>
    </row>
    <row r="81" spans="1:14" s="28" customFormat="1" x14ac:dyDescent="0.25">
      <c r="A81" s="24">
        <v>43469.166666666664</v>
      </c>
      <c r="B81" s="25">
        <v>43469.208333333336</v>
      </c>
      <c r="C81" s="7">
        <v>119.818</v>
      </c>
      <c r="D81" s="26">
        <f>C81/'g. Dimensio.AnlagenEE2035'!$F$11</f>
        <v>3.4233714285714284E-2</v>
      </c>
      <c r="E81" s="6"/>
      <c r="F81" s="6"/>
      <c r="G81" s="6"/>
      <c r="H81" s="6"/>
      <c r="I81" s="6"/>
      <c r="J81" s="6"/>
      <c r="K81" s="6"/>
      <c r="L81" s="6"/>
      <c r="M81" s="6"/>
      <c r="N81" s="27"/>
    </row>
    <row r="82" spans="1:14" s="28" customFormat="1" x14ac:dyDescent="0.25">
      <c r="A82" s="24">
        <v>43469.208333333336</v>
      </c>
      <c r="B82" s="25">
        <v>43469.25</v>
      </c>
      <c r="C82" s="7">
        <v>134.05600000000001</v>
      </c>
      <c r="D82" s="26">
        <f>C82/'g. Dimensio.AnlagenEE2035'!$F$11</f>
        <v>3.8301714285714286E-2</v>
      </c>
      <c r="E82" s="6"/>
      <c r="F82" s="6"/>
      <c r="G82" s="6"/>
      <c r="H82" s="6"/>
      <c r="I82" s="6"/>
      <c r="J82" s="6"/>
      <c r="K82" s="6"/>
      <c r="L82" s="6"/>
      <c r="M82" s="6"/>
      <c r="N82" s="27"/>
    </row>
    <row r="83" spans="1:14" s="28" customFormat="1" x14ac:dyDescent="0.25">
      <c r="A83" s="24">
        <v>43469.25</v>
      </c>
      <c r="B83" s="25">
        <v>43469.291666666664</v>
      </c>
      <c r="C83" s="7">
        <v>146.727</v>
      </c>
      <c r="D83" s="26">
        <f>C83/'g. Dimensio.AnlagenEE2035'!$F$11</f>
        <v>4.1922000000000001E-2</v>
      </c>
      <c r="E83" s="6"/>
      <c r="F83" s="6"/>
      <c r="G83" s="6"/>
      <c r="H83" s="6"/>
      <c r="I83" s="6"/>
      <c r="J83" s="6"/>
      <c r="K83" s="6"/>
      <c r="L83" s="6"/>
      <c r="M83" s="6"/>
      <c r="N83" s="27"/>
    </row>
    <row r="84" spans="1:14" s="28" customFormat="1" x14ac:dyDescent="0.25">
      <c r="A84" s="24">
        <v>43469.291666666664</v>
      </c>
      <c r="B84" s="25">
        <v>43469.333333333336</v>
      </c>
      <c r="C84" s="7">
        <v>143.006</v>
      </c>
      <c r="D84" s="26">
        <f>C84/'g. Dimensio.AnlagenEE2035'!$F$11</f>
        <v>4.0858857142857141E-2</v>
      </c>
      <c r="E84" s="6"/>
      <c r="F84" s="6"/>
      <c r="G84" s="6"/>
      <c r="H84" s="6"/>
      <c r="I84" s="6"/>
      <c r="J84" s="6"/>
      <c r="K84" s="6"/>
      <c r="L84" s="6"/>
      <c r="M84" s="6"/>
      <c r="N84" s="27"/>
    </row>
    <row r="85" spans="1:14" s="28" customFormat="1" x14ac:dyDescent="0.25">
      <c r="A85" s="24">
        <v>43469.333333333336</v>
      </c>
      <c r="B85" s="25">
        <v>43469.375</v>
      </c>
      <c r="C85" s="7">
        <v>110.556</v>
      </c>
      <c r="D85" s="26">
        <f>C85/'g. Dimensio.AnlagenEE2035'!$F$11</f>
        <v>3.1587428571428572E-2</v>
      </c>
      <c r="E85" s="6"/>
      <c r="F85" s="6"/>
      <c r="G85" s="6"/>
      <c r="H85" s="6"/>
      <c r="I85" s="6"/>
      <c r="J85" s="6"/>
      <c r="K85" s="6"/>
      <c r="L85" s="6"/>
      <c r="M85" s="6"/>
      <c r="N85" s="27"/>
    </row>
    <row r="86" spans="1:14" s="28" customFormat="1" x14ac:dyDescent="0.25">
      <c r="A86" s="24">
        <v>43469.375</v>
      </c>
      <c r="B86" s="25">
        <v>43469.416666666664</v>
      </c>
      <c r="C86" s="7">
        <v>90.453000000000003</v>
      </c>
      <c r="D86" s="26">
        <f>C86/'g. Dimensio.AnlagenEE2035'!$F$11</f>
        <v>2.5843714285714286E-2</v>
      </c>
      <c r="E86" s="6"/>
      <c r="F86" s="6"/>
      <c r="G86" s="6"/>
      <c r="H86" s="6"/>
      <c r="I86" s="6"/>
      <c r="J86" s="6"/>
      <c r="K86" s="6"/>
      <c r="L86" s="6"/>
      <c r="M86" s="6"/>
      <c r="N86" s="27"/>
    </row>
    <row r="87" spans="1:14" s="28" customFormat="1" x14ac:dyDescent="0.25">
      <c r="A87" s="24">
        <v>43469.416666666664</v>
      </c>
      <c r="B87" s="25">
        <v>43469.458333333336</v>
      </c>
      <c r="C87" s="7">
        <v>106.962</v>
      </c>
      <c r="D87" s="26">
        <f>C87/'g. Dimensio.AnlagenEE2035'!$F$11</f>
        <v>3.056057142857143E-2</v>
      </c>
      <c r="E87" s="6"/>
      <c r="F87" s="6"/>
      <c r="G87" s="6"/>
      <c r="H87" s="6"/>
      <c r="I87" s="6"/>
      <c r="J87" s="6"/>
      <c r="K87" s="6"/>
      <c r="L87" s="6"/>
      <c r="M87" s="6"/>
      <c r="N87" s="27"/>
    </row>
    <row r="88" spans="1:14" s="28" customFormat="1" x14ac:dyDescent="0.25">
      <c r="A88" s="24">
        <v>43469.458333333336</v>
      </c>
      <c r="B88" s="25">
        <v>43469.5</v>
      </c>
      <c r="C88" s="7">
        <v>165.69399999999999</v>
      </c>
      <c r="D88" s="26">
        <f>C88/'g. Dimensio.AnlagenEE2035'!$F$11</f>
        <v>4.7341142857142852E-2</v>
      </c>
      <c r="E88" s="6"/>
      <c r="F88" s="6"/>
      <c r="G88" s="6"/>
      <c r="H88" s="6"/>
      <c r="I88" s="6"/>
      <c r="J88" s="6"/>
      <c r="K88" s="6"/>
      <c r="L88" s="6"/>
      <c r="M88" s="6"/>
      <c r="N88" s="27"/>
    </row>
    <row r="89" spans="1:14" s="28" customFormat="1" x14ac:dyDescent="0.25">
      <c r="A89" s="24">
        <v>43469.5</v>
      </c>
      <c r="B89" s="25">
        <v>43469.541666666664</v>
      </c>
      <c r="C89" s="7">
        <v>239.74700000000001</v>
      </c>
      <c r="D89" s="26">
        <f>C89/'g. Dimensio.AnlagenEE2035'!$F$11</f>
        <v>6.8499142857142856E-2</v>
      </c>
      <c r="E89" s="6"/>
      <c r="F89" s="6"/>
      <c r="G89" s="6"/>
      <c r="H89" s="6"/>
      <c r="I89" s="6"/>
      <c r="J89" s="6"/>
      <c r="K89" s="6"/>
      <c r="L89" s="6"/>
      <c r="M89" s="6"/>
      <c r="N89" s="27"/>
    </row>
    <row r="90" spans="1:14" s="28" customFormat="1" x14ac:dyDescent="0.25">
      <c r="A90" s="24">
        <v>43469.541666666664</v>
      </c>
      <c r="B90" s="25">
        <v>43469.583333333336</v>
      </c>
      <c r="C90" s="7">
        <v>326.58</v>
      </c>
      <c r="D90" s="26">
        <f>C90/'g. Dimensio.AnlagenEE2035'!$F$11</f>
        <v>9.3308571428571421E-2</v>
      </c>
      <c r="E90" s="6"/>
      <c r="F90" s="6"/>
      <c r="G90" s="6"/>
      <c r="H90" s="6"/>
      <c r="I90" s="6"/>
      <c r="J90" s="6"/>
      <c r="K90" s="6"/>
      <c r="L90" s="6"/>
      <c r="M90" s="6"/>
      <c r="N90" s="27"/>
    </row>
    <row r="91" spans="1:14" s="28" customFormat="1" x14ac:dyDescent="0.25">
      <c r="A91" s="24">
        <v>43469.583333333336</v>
      </c>
      <c r="B91" s="25">
        <v>43469.625</v>
      </c>
      <c r="C91" s="7">
        <v>445.28199999999998</v>
      </c>
      <c r="D91" s="26">
        <f>C91/'g. Dimensio.AnlagenEE2035'!$F$11</f>
        <v>0.12722342857142857</v>
      </c>
      <c r="E91" s="6"/>
      <c r="F91" s="6"/>
      <c r="G91" s="6"/>
      <c r="H91" s="6"/>
      <c r="I91" s="6"/>
      <c r="J91" s="6"/>
      <c r="K91" s="6"/>
      <c r="L91" s="6"/>
      <c r="M91" s="6"/>
      <c r="N91" s="27"/>
    </row>
    <row r="92" spans="1:14" s="28" customFormat="1" x14ac:dyDescent="0.25">
      <c r="A92" s="24">
        <v>43469.625</v>
      </c>
      <c r="B92" s="25">
        <v>43469.666666666664</v>
      </c>
      <c r="C92" s="7">
        <v>595.50599999999997</v>
      </c>
      <c r="D92" s="26">
        <f>C92/'g. Dimensio.AnlagenEE2035'!$F$11</f>
        <v>0.17014457142857142</v>
      </c>
      <c r="E92" s="6"/>
      <c r="F92" s="6"/>
      <c r="G92" s="6"/>
      <c r="H92" s="6"/>
      <c r="I92" s="6"/>
      <c r="J92" s="6"/>
      <c r="K92" s="6"/>
      <c r="L92" s="6"/>
      <c r="M92" s="6"/>
      <c r="N92" s="27"/>
    </row>
    <row r="93" spans="1:14" s="28" customFormat="1" x14ac:dyDescent="0.25">
      <c r="A93" s="24">
        <v>43469.666666666664</v>
      </c>
      <c r="B93" s="25">
        <v>43469.708333333336</v>
      </c>
      <c r="C93" s="7">
        <v>732.88199999999995</v>
      </c>
      <c r="D93" s="26">
        <f>C93/'g. Dimensio.AnlagenEE2035'!$F$11</f>
        <v>0.20939485714285713</v>
      </c>
      <c r="E93" s="6"/>
      <c r="F93" s="6"/>
      <c r="G93" s="6"/>
      <c r="H93" s="6"/>
      <c r="I93" s="6"/>
      <c r="J93" s="6"/>
      <c r="K93" s="6"/>
      <c r="L93" s="6"/>
      <c r="M93" s="6"/>
      <c r="N93" s="27"/>
    </row>
    <row r="94" spans="1:14" s="28" customFormat="1" x14ac:dyDescent="0.25">
      <c r="A94" s="24">
        <v>43469.708333333336</v>
      </c>
      <c r="B94" s="25">
        <v>43469.75</v>
      </c>
      <c r="C94" s="7">
        <v>818.77099999999996</v>
      </c>
      <c r="D94" s="26">
        <f>C94/'g. Dimensio.AnlagenEE2035'!$F$11</f>
        <v>0.23393457142857141</v>
      </c>
      <c r="E94" s="6"/>
      <c r="F94" s="6"/>
      <c r="G94" s="6"/>
      <c r="H94" s="6"/>
      <c r="I94" s="6"/>
      <c r="J94" s="6"/>
      <c r="K94" s="6"/>
      <c r="L94" s="6"/>
      <c r="M94" s="6"/>
      <c r="N94" s="27"/>
    </row>
    <row r="95" spans="1:14" s="28" customFormat="1" x14ac:dyDescent="0.25">
      <c r="A95" s="24">
        <v>43469.75</v>
      </c>
      <c r="B95" s="25">
        <v>43469.791666666664</v>
      </c>
      <c r="C95" s="7">
        <v>852.65300000000002</v>
      </c>
      <c r="D95" s="26">
        <f>C95/'g. Dimensio.AnlagenEE2035'!$F$11</f>
        <v>0.24361514285714286</v>
      </c>
      <c r="E95" s="6"/>
      <c r="F95" s="6"/>
      <c r="G95" s="6"/>
      <c r="H95" s="6"/>
      <c r="I95" s="6"/>
      <c r="J95" s="6"/>
      <c r="K95" s="6"/>
      <c r="L95" s="6"/>
      <c r="M95" s="6"/>
      <c r="N95" s="27"/>
    </row>
    <row r="96" spans="1:14" s="28" customFormat="1" x14ac:dyDescent="0.25">
      <c r="A96" s="24">
        <v>43469.791666666664</v>
      </c>
      <c r="B96" s="25">
        <v>43469.833333333336</v>
      </c>
      <c r="C96" s="7">
        <v>815.89400000000001</v>
      </c>
      <c r="D96" s="26">
        <f>C96/'g. Dimensio.AnlagenEE2035'!$F$11</f>
        <v>0.23311257142857142</v>
      </c>
      <c r="E96" s="6"/>
      <c r="F96" s="6"/>
      <c r="G96" s="6"/>
      <c r="H96" s="6"/>
      <c r="I96" s="6"/>
      <c r="J96" s="6"/>
      <c r="K96" s="6"/>
      <c r="L96" s="6"/>
      <c r="M96" s="6"/>
      <c r="N96" s="27"/>
    </row>
    <row r="97" spans="1:14" s="28" customFormat="1" x14ac:dyDescent="0.25">
      <c r="A97" s="24">
        <v>43469.833333333336</v>
      </c>
      <c r="B97" s="25">
        <v>43469.875</v>
      </c>
      <c r="C97" s="7">
        <v>821.90599999999995</v>
      </c>
      <c r="D97" s="26">
        <f>C97/'g. Dimensio.AnlagenEE2035'!$F$11</f>
        <v>0.23483028571428569</v>
      </c>
      <c r="E97" s="6"/>
      <c r="F97" s="6"/>
      <c r="G97" s="6"/>
      <c r="H97" s="6"/>
      <c r="I97" s="6"/>
      <c r="J97" s="6"/>
      <c r="K97" s="6"/>
      <c r="L97" s="6"/>
      <c r="M97" s="6"/>
      <c r="N97" s="27"/>
    </row>
    <row r="98" spans="1:14" s="28" customFormat="1" x14ac:dyDescent="0.25">
      <c r="A98" s="24">
        <v>43469.875</v>
      </c>
      <c r="B98" s="25">
        <v>43469.916666666664</v>
      </c>
      <c r="C98" s="7">
        <v>866.66700000000003</v>
      </c>
      <c r="D98" s="26">
        <f>C98/'g. Dimensio.AnlagenEE2035'!$F$11</f>
        <v>0.24761914285714287</v>
      </c>
      <c r="E98" s="6"/>
      <c r="F98" s="6"/>
      <c r="G98" s="6"/>
      <c r="H98" s="6"/>
      <c r="I98" s="6"/>
      <c r="J98" s="6"/>
      <c r="K98" s="6"/>
      <c r="L98" s="6"/>
      <c r="M98" s="6"/>
      <c r="N98" s="27"/>
    </row>
    <row r="99" spans="1:14" s="28" customFormat="1" x14ac:dyDescent="0.25">
      <c r="A99" s="24">
        <v>43469.916666666664</v>
      </c>
      <c r="B99" s="25">
        <v>43469.958333333336</v>
      </c>
      <c r="C99" s="7">
        <v>809.34900000000005</v>
      </c>
      <c r="D99" s="26">
        <f>C99/'g. Dimensio.AnlagenEE2035'!$F$11</f>
        <v>0.23124257142857144</v>
      </c>
      <c r="E99" s="6"/>
      <c r="F99" s="6"/>
      <c r="G99" s="6"/>
      <c r="H99" s="6"/>
      <c r="I99" s="6"/>
      <c r="J99" s="6"/>
      <c r="K99" s="6"/>
      <c r="L99" s="6"/>
      <c r="M99" s="6"/>
      <c r="N99" s="27"/>
    </row>
    <row r="100" spans="1:14" s="28" customFormat="1" x14ac:dyDescent="0.25">
      <c r="A100" s="24">
        <v>43469.958333333336</v>
      </c>
      <c r="B100" s="25">
        <v>43470</v>
      </c>
      <c r="C100" s="7">
        <v>735.49699999999996</v>
      </c>
      <c r="D100" s="26">
        <f>C100/'g. Dimensio.AnlagenEE2035'!$F$11</f>
        <v>0.210142</v>
      </c>
      <c r="E100" s="6"/>
      <c r="F100" s="6"/>
      <c r="G100" s="6"/>
      <c r="H100" s="6"/>
      <c r="I100" s="6"/>
      <c r="J100" s="6"/>
      <c r="K100" s="6"/>
      <c r="L100" s="6"/>
      <c r="M100" s="6"/>
      <c r="N100" s="27"/>
    </row>
    <row r="101" spans="1:14" s="28" customFormat="1" x14ac:dyDescent="0.25">
      <c r="A101" s="24">
        <v>43470</v>
      </c>
      <c r="B101" s="25">
        <v>43470.041666666664</v>
      </c>
      <c r="C101" s="7">
        <v>719.71400000000006</v>
      </c>
      <c r="D101" s="26">
        <f>C101/'g. Dimensio.AnlagenEE2035'!$F$11</f>
        <v>0.20563257142857144</v>
      </c>
      <c r="E101" s="6"/>
      <c r="F101" s="6"/>
      <c r="G101" s="6"/>
      <c r="H101" s="6"/>
      <c r="I101" s="6"/>
      <c r="J101" s="6"/>
      <c r="K101" s="6"/>
      <c r="L101" s="6"/>
      <c r="M101" s="6"/>
      <c r="N101" s="27"/>
    </row>
    <row r="102" spans="1:14" s="28" customFormat="1" x14ac:dyDescent="0.25">
      <c r="A102" s="24">
        <v>43470.041666666664</v>
      </c>
      <c r="B102" s="25">
        <v>43470.083333333336</v>
      </c>
      <c r="C102" s="7">
        <v>685.72500000000002</v>
      </c>
      <c r="D102" s="26">
        <f>C102/'g. Dimensio.AnlagenEE2035'!$F$11</f>
        <v>0.19592142857142858</v>
      </c>
      <c r="E102" s="6"/>
      <c r="F102" s="6"/>
      <c r="G102" s="6"/>
      <c r="H102" s="6"/>
      <c r="I102" s="6"/>
      <c r="J102" s="6"/>
      <c r="K102" s="6"/>
      <c r="L102" s="6"/>
      <c r="M102" s="6"/>
      <c r="N102" s="27"/>
    </row>
    <row r="103" spans="1:14" s="28" customFormat="1" x14ac:dyDescent="0.25">
      <c r="A103" s="24">
        <v>43470.083333333336</v>
      </c>
      <c r="B103" s="25">
        <v>43470.125</v>
      </c>
      <c r="C103" s="7">
        <v>717.68600000000004</v>
      </c>
      <c r="D103" s="26">
        <f>C103/'g. Dimensio.AnlagenEE2035'!$F$11</f>
        <v>0.20505314285714288</v>
      </c>
      <c r="E103" s="6"/>
      <c r="F103" s="6"/>
      <c r="G103" s="6"/>
      <c r="H103" s="6"/>
      <c r="I103" s="6"/>
      <c r="J103" s="6"/>
      <c r="K103" s="6"/>
      <c r="L103" s="6"/>
      <c r="M103" s="6"/>
      <c r="N103" s="27"/>
    </row>
    <row r="104" spans="1:14" s="28" customFormat="1" x14ac:dyDescent="0.25">
      <c r="A104" s="24">
        <v>43470.125</v>
      </c>
      <c r="B104" s="25">
        <v>43470.166666666664</v>
      </c>
      <c r="C104" s="7">
        <v>768.947</v>
      </c>
      <c r="D104" s="26">
        <f>C104/'g. Dimensio.AnlagenEE2035'!$F$11</f>
        <v>0.21969914285714287</v>
      </c>
      <c r="E104" s="6"/>
      <c r="F104" s="6"/>
      <c r="G104" s="6"/>
      <c r="H104" s="6"/>
      <c r="I104" s="6"/>
      <c r="J104" s="6"/>
      <c r="K104" s="6"/>
      <c r="L104" s="6"/>
      <c r="M104" s="6"/>
      <c r="N104" s="27"/>
    </row>
    <row r="105" spans="1:14" s="28" customFormat="1" x14ac:dyDescent="0.25">
      <c r="A105" s="24">
        <v>43470.166666666664</v>
      </c>
      <c r="B105" s="25">
        <v>43470.208333333336</v>
      </c>
      <c r="C105" s="7">
        <v>845.96100000000001</v>
      </c>
      <c r="D105" s="26">
        <f>C105/'g. Dimensio.AnlagenEE2035'!$F$11</f>
        <v>0.24170314285714287</v>
      </c>
      <c r="E105" s="6"/>
      <c r="F105" s="6"/>
      <c r="G105" s="6"/>
      <c r="H105" s="6"/>
      <c r="I105" s="6"/>
      <c r="J105" s="6"/>
      <c r="K105" s="6"/>
      <c r="L105" s="6"/>
      <c r="M105" s="6"/>
      <c r="N105" s="27"/>
    </row>
    <row r="106" spans="1:14" s="28" customFormat="1" x14ac:dyDescent="0.25">
      <c r="A106" s="24">
        <v>43470.208333333336</v>
      </c>
      <c r="B106" s="25">
        <v>43470.25</v>
      </c>
      <c r="C106" s="7">
        <v>877.08600000000001</v>
      </c>
      <c r="D106" s="26">
        <f>C106/'g. Dimensio.AnlagenEE2035'!$F$11</f>
        <v>0.25059599999999999</v>
      </c>
      <c r="E106" s="6"/>
      <c r="F106" s="6"/>
      <c r="G106" s="6"/>
      <c r="H106" s="6"/>
      <c r="I106" s="6"/>
      <c r="J106" s="6"/>
      <c r="K106" s="6"/>
      <c r="L106" s="6"/>
      <c r="M106" s="6"/>
      <c r="N106" s="27"/>
    </row>
    <row r="107" spans="1:14" s="28" customFormat="1" x14ac:dyDescent="0.25">
      <c r="A107" s="24">
        <v>43470.25</v>
      </c>
      <c r="B107" s="25">
        <v>43470.291666666664</v>
      </c>
      <c r="C107" s="7">
        <v>952.48500000000001</v>
      </c>
      <c r="D107" s="26">
        <f>C107/'g. Dimensio.AnlagenEE2035'!$F$11</f>
        <v>0.27213857142857145</v>
      </c>
      <c r="E107" s="6"/>
      <c r="F107" s="6"/>
      <c r="G107" s="6"/>
      <c r="H107" s="6"/>
      <c r="I107" s="6"/>
      <c r="J107" s="6"/>
      <c r="K107" s="6"/>
      <c r="L107" s="6"/>
      <c r="M107" s="6"/>
      <c r="N107" s="27"/>
    </row>
    <row r="108" spans="1:14" s="28" customFormat="1" x14ac:dyDescent="0.25">
      <c r="A108" s="24">
        <v>43470.291666666664</v>
      </c>
      <c r="B108" s="25">
        <v>43470.333333333336</v>
      </c>
      <c r="C108" s="7">
        <v>1042.4269999999999</v>
      </c>
      <c r="D108" s="26">
        <f>C108/'g. Dimensio.AnlagenEE2035'!$F$11</f>
        <v>0.29783628571428566</v>
      </c>
      <c r="E108" s="6"/>
      <c r="F108" s="6"/>
      <c r="G108" s="6"/>
      <c r="H108" s="6"/>
      <c r="I108" s="6"/>
      <c r="J108" s="6"/>
      <c r="K108" s="6"/>
      <c r="L108" s="6"/>
      <c r="M108" s="6"/>
      <c r="N108" s="27"/>
    </row>
    <row r="109" spans="1:14" s="28" customFormat="1" x14ac:dyDescent="0.25">
      <c r="A109" s="24">
        <v>43470.333333333336</v>
      </c>
      <c r="B109" s="25">
        <v>43470.375</v>
      </c>
      <c r="C109" s="7">
        <v>1081.874</v>
      </c>
      <c r="D109" s="26">
        <f>C109/'g. Dimensio.AnlagenEE2035'!$F$11</f>
        <v>0.30910685714285713</v>
      </c>
      <c r="E109" s="6"/>
      <c r="F109" s="6"/>
      <c r="G109" s="6"/>
      <c r="H109" s="6"/>
      <c r="I109" s="6"/>
      <c r="J109" s="6"/>
      <c r="K109" s="6"/>
      <c r="L109" s="6"/>
      <c r="M109" s="6"/>
      <c r="N109" s="27"/>
    </row>
    <row r="110" spans="1:14" s="28" customFormat="1" x14ac:dyDescent="0.25">
      <c r="A110" s="24">
        <v>43470.375</v>
      </c>
      <c r="B110" s="25">
        <v>43470.416666666664</v>
      </c>
      <c r="C110" s="7">
        <v>1051.0989999999999</v>
      </c>
      <c r="D110" s="26">
        <f>C110/'g. Dimensio.AnlagenEE2035'!$F$11</f>
        <v>0.30031399999999997</v>
      </c>
      <c r="E110" s="6"/>
      <c r="F110" s="6"/>
      <c r="G110" s="6"/>
      <c r="H110" s="6"/>
      <c r="I110" s="6"/>
      <c r="J110" s="6"/>
      <c r="K110" s="6"/>
      <c r="L110" s="6"/>
      <c r="M110" s="6"/>
      <c r="N110" s="27"/>
    </row>
    <row r="111" spans="1:14" s="28" customFormat="1" x14ac:dyDescent="0.25">
      <c r="A111" s="24">
        <v>43470.416666666664</v>
      </c>
      <c r="B111" s="25">
        <v>43470.458333333336</v>
      </c>
      <c r="C111" s="7">
        <v>1049.807</v>
      </c>
      <c r="D111" s="26">
        <f>C111/'g. Dimensio.AnlagenEE2035'!$F$11</f>
        <v>0.29994485714285712</v>
      </c>
      <c r="E111" s="6"/>
      <c r="F111" s="6"/>
      <c r="G111" s="6"/>
      <c r="H111" s="6"/>
      <c r="I111" s="6"/>
      <c r="J111" s="6"/>
      <c r="K111" s="6"/>
      <c r="L111" s="6"/>
      <c r="M111" s="6"/>
      <c r="N111" s="27"/>
    </row>
    <row r="112" spans="1:14" s="28" customFormat="1" x14ac:dyDescent="0.25">
      <c r="A112" s="24">
        <v>43470.458333333336</v>
      </c>
      <c r="B112" s="25">
        <v>43470.5</v>
      </c>
      <c r="C112" s="7">
        <v>1205.3510000000001</v>
      </c>
      <c r="D112" s="26">
        <f>C112/'g. Dimensio.AnlagenEE2035'!$F$11</f>
        <v>0.34438600000000003</v>
      </c>
      <c r="E112" s="6"/>
      <c r="F112" s="6"/>
      <c r="G112" s="6"/>
      <c r="H112" s="6"/>
      <c r="I112" s="6"/>
      <c r="J112" s="6"/>
      <c r="K112" s="6"/>
      <c r="L112" s="6"/>
      <c r="M112" s="6"/>
      <c r="N112" s="27"/>
    </row>
    <row r="113" spans="1:14" s="28" customFormat="1" x14ac:dyDescent="0.25">
      <c r="A113" s="24">
        <v>43470.5</v>
      </c>
      <c r="B113" s="25">
        <v>43470.541666666664</v>
      </c>
      <c r="C113" s="7">
        <v>1241.5329999999999</v>
      </c>
      <c r="D113" s="26">
        <f>C113/'g. Dimensio.AnlagenEE2035'!$F$11</f>
        <v>0.35472371428571425</v>
      </c>
      <c r="E113" s="6"/>
      <c r="F113" s="6"/>
      <c r="G113" s="6"/>
      <c r="H113" s="6"/>
      <c r="I113" s="6"/>
      <c r="J113" s="6"/>
      <c r="K113" s="6"/>
      <c r="L113" s="6"/>
      <c r="M113" s="6"/>
      <c r="N113" s="27"/>
    </row>
    <row r="114" spans="1:14" s="28" customFormat="1" x14ac:dyDescent="0.25">
      <c r="A114" s="24">
        <v>43470.541666666664</v>
      </c>
      <c r="B114" s="25">
        <v>43470.583333333336</v>
      </c>
      <c r="C114" s="7">
        <v>1247.2929999999999</v>
      </c>
      <c r="D114" s="26">
        <f>C114/'g. Dimensio.AnlagenEE2035'!$F$11</f>
        <v>0.35636942857142856</v>
      </c>
      <c r="E114" s="6"/>
      <c r="F114" s="6"/>
      <c r="G114" s="6"/>
      <c r="H114" s="6"/>
      <c r="I114" s="6"/>
      <c r="J114" s="6"/>
      <c r="K114" s="6"/>
      <c r="L114" s="6"/>
      <c r="M114" s="6"/>
      <c r="N114" s="27"/>
    </row>
    <row r="115" spans="1:14" s="28" customFormat="1" x14ac:dyDescent="0.25">
      <c r="A115" s="24">
        <v>43470.583333333336</v>
      </c>
      <c r="B115" s="25">
        <v>43470.625</v>
      </c>
      <c r="C115" s="7">
        <v>1451.2070000000001</v>
      </c>
      <c r="D115" s="26">
        <f>C115/'g. Dimensio.AnlagenEE2035'!$F$11</f>
        <v>0.41463057142857146</v>
      </c>
      <c r="E115" s="6"/>
      <c r="F115" s="6"/>
      <c r="G115" s="6"/>
      <c r="H115" s="6"/>
      <c r="I115" s="6"/>
      <c r="J115" s="6"/>
      <c r="K115" s="6"/>
      <c r="L115" s="6"/>
      <c r="M115" s="6"/>
      <c r="N115" s="27"/>
    </row>
    <row r="116" spans="1:14" s="28" customFormat="1" x14ac:dyDescent="0.25">
      <c r="A116" s="24">
        <v>43470.625</v>
      </c>
      <c r="B116" s="25">
        <v>43470.666666666664</v>
      </c>
      <c r="C116" s="7">
        <v>1549.336</v>
      </c>
      <c r="D116" s="26">
        <f>C116/'g. Dimensio.AnlagenEE2035'!$F$11</f>
        <v>0.4426674285714286</v>
      </c>
      <c r="E116" s="6"/>
      <c r="F116" s="6"/>
      <c r="G116" s="6"/>
      <c r="H116" s="6"/>
      <c r="I116" s="6"/>
      <c r="J116" s="6"/>
      <c r="K116" s="6"/>
      <c r="L116" s="6"/>
      <c r="M116" s="6"/>
      <c r="N116" s="27"/>
    </row>
    <row r="117" spans="1:14" s="28" customFormat="1" x14ac:dyDescent="0.25">
      <c r="A117" s="24">
        <v>43470.666666666664</v>
      </c>
      <c r="B117" s="25">
        <v>43470.708333333336</v>
      </c>
      <c r="C117" s="7">
        <v>1476.5219999999999</v>
      </c>
      <c r="D117" s="26">
        <f>C117/'g. Dimensio.AnlagenEE2035'!$F$11</f>
        <v>0.42186342857142856</v>
      </c>
      <c r="E117" s="6"/>
      <c r="F117" s="6"/>
      <c r="G117" s="6"/>
      <c r="H117" s="6"/>
      <c r="I117" s="6"/>
      <c r="J117" s="6"/>
      <c r="K117" s="6"/>
      <c r="L117" s="6"/>
      <c r="M117" s="6"/>
      <c r="N117" s="27"/>
    </row>
    <row r="118" spans="1:14" s="28" customFormat="1" x14ac:dyDescent="0.25">
      <c r="A118" s="24">
        <v>43470.708333333336</v>
      </c>
      <c r="B118" s="25">
        <v>43470.75</v>
      </c>
      <c r="C118" s="7">
        <v>1480.5740000000001</v>
      </c>
      <c r="D118" s="26">
        <f>C118/'g. Dimensio.AnlagenEE2035'!$F$11</f>
        <v>0.42302114285714287</v>
      </c>
      <c r="E118" s="6"/>
      <c r="F118" s="6"/>
      <c r="G118" s="6"/>
      <c r="H118" s="6"/>
      <c r="I118" s="6"/>
      <c r="J118" s="6"/>
      <c r="K118" s="6"/>
      <c r="L118" s="6"/>
      <c r="M118" s="6"/>
      <c r="N118" s="27"/>
    </row>
    <row r="119" spans="1:14" s="28" customFormat="1" x14ac:dyDescent="0.25">
      <c r="A119" s="24">
        <v>43470.75</v>
      </c>
      <c r="B119" s="25">
        <v>43470.791666666664</v>
      </c>
      <c r="C119" s="7">
        <v>1539.5070000000001</v>
      </c>
      <c r="D119" s="26">
        <f>C119/'g. Dimensio.AnlagenEE2035'!$F$11</f>
        <v>0.43985914285714289</v>
      </c>
      <c r="E119" s="6"/>
      <c r="F119" s="6"/>
      <c r="G119" s="6"/>
      <c r="H119" s="6"/>
      <c r="I119" s="6"/>
      <c r="J119" s="6"/>
      <c r="K119" s="6"/>
      <c r="L119" s="6"/>
      <c r="M119" s="6"/>
      <c r="N119" s="27"/>
    </row>
    <row r="120" spans="1:14" s="28" customFormat="1" x14ac:dyDescent="0.25">
      <c r="A120" s="24">
        <v>43470.791666666664</v>
      </c>
      <c r="B120" s="25">
        <v>43470.833333333336</v>
      </c>
      <c r="C120" s="7">
        <v>1510.1420000000001</v>
      </c>
      <c r="D120" s="26">
        <f>C120/'g. Dimensio.AnlagenEE2035'!$F$11</f>
        <v>0.43146914285714288</v>
      </c>
      <c r="E120" s="6"/>
      <c r="F120" s="6"/>
      <c r="G120" s="6"/>
      <c r="H120" s="6"/>
      <c r="I120" s="6"/>
      <c r="J120" s="6"/>
      <c r="K120" s="6"/>
      <c r="L120" s="6"/>
      <c r="M120" s="6"/>
      <c r="N120" s="27"/>
    </row>
    <row r="121" spans="1:14" s="28" customFormat="1" x14ac:dyDescent="0.25">
      <c r="A121" s="24">
        <v>43470.833333333336</v>
      </c>
      <c r="B121" s="25">
        <v>43470.875</v>
      </c>
      <c r="C121" s="7">
        <v>1476.5029999999999</v>
      </c>
      <c r="D121" s="26">
        <f>C121/'g. Dimensio.AnlagenEE2035'!$F$11</f>
        <v>0.42185799999999996</v>
      </c>
      <c r="E121" s="6"/>
      <c r="F121" s="6"/>
      <c r="G121" s="6"/>
      <c r="H121" s="6"/>
      <c r="I121" s="6"/>
      <c r="J121" s="6"/>
      <c r="K121" s="6"/>
      <c r="L121" s="6"/>
      <c r="M121" s="6"/>
      <c r="N121" s="27"/>
    </row>
    <row r="122" spans="1:14" s="28" customFormat="1" x14ac:dyDescent="0.25">
      <c r="A122" s="24">
        <v>43470.875</v>
      </c>
      <c r="B122" s="25">
        <v>43470.916666666664</v>
      </c>
      <c r="C122" s="7">
        <v>1463.7750000000001</v>
      </c>
      <c r="D122" s="26">
        <f>C122/'g. Dimensio.AnlagenEE2035'!$F$11</f>
        <v>0.41822142857142858</v>
      </c>
      <c r="E122" s="6"/>
      <c r="F122" s="6"/>
      <c r="G122" s="6"/>
      <c r="H122" s="6"/>
      <c r="I122" s="6"/>
      <c r="J122" s="6"/>
      <c r="K122" s="6"/>
      <c r="L122" s="6"/>
      <c r="M122" s="6"/>
      <c r="N122" s="27"/>
    </row>
    <row r="123" spans="1:14" s="28" customFormat="1" x14ac:dyDescent="0.25">
      <c r="A123" s="24">
        <v>43470.916666666664</v>
      </c>
      <c r="B123" s="25">
        <v>43470.958333333336</v>
      </c>
      <c r="C123" s="7">
        <v>1428.3320000000001</v>
      </c>
      <c r="D123" s="26">
        <f>C123/'g. Dimensio.AnlagenEE2035'!$F$11</f>
        <v>0.40809485714285715</v>
      </c>
      <c r="E123" s="6"/>
      <c r="F123" s="6"/>
      <c r="G123" s="6"/>
      <c r="H123" s="6"/>
      <c r="I123" s="6"/>
      <c r="J123" s="6"/>
      <c r="K123" s="6"/>
      <c r="L123" s="6"/>
      <c r="M123" s="6"/>
      <c r="N123" s="27"/>
    </row>
    <row r="124" spans="1:14" s="28" customFormat="1" x14ac:dyDescent="0.25">
      <c r="A124" s="24">
        <v>43470.958333333336</v>
      </c>
      <c r="B124" s="25">
        <v>43471</v>
      </c>
      <c r="C124" s="7">
        <v>1397.66</v>
      </c>
      <c r="D124" s="26">
        <f>C124/'g. Dimensio.AnlagenEE2035'!$F$11</f>
        <v>0.39933142857142861</v>
      </c>
      <c r="E124" s="6"/>
      <c r="F124" s="6"/>
      <c r="G124" s="6"/>
      <c r="H124" s="6"/>
      <c r="I124" s="6"/>
      <c r="J124" s="6"/>
      <c r="K124" s="6"/>
      <c r="L124" s="6"/>
      <c r="M124" s="6"/>
      <c r="N124" s="27"/>
    </row>
    <row r="125" spans="1:14" s="28" customFormat="1" x14ac:dyDescent="0.25">
      <c r="A125" s="24">
        <v>43471</v>
      </c>
      <c r="B125" s="25">
        <v>43471.041666666664</v>
      </c>
      <c r="C125" s="7">
        <v>1334.223</v>
      </c>
      <c r="D125" s="26">
        <f>C125/'g. Dimensio.AnlagenEE2035'!$F$11</f>
        <v>0.38120657142857139</v>
      </c>
      <c r="E125" s="6"/>
      <c r="F125" s="6"/>
      <c r="G125" s="6"/>
      <c r="H125" s="6"/>
      <c r="I125" s="6"/>
      <c r="J125" s="6"/>
      <c r="K125" s="6"/>
      <c r="L125" s="6"/>
      <c r="M125" s="6"/>
      <c r="N125" s="27"/>
    </row>
    <row r="126" spans="1:14" s="28" customFormat="1" x14ac:dyDescent="0.25">
      <c r="A126" s="24">
        <v>43471.041666666664</v>
      </c>
      <c r="B126" s="25">
        <v>43471.083333333336</v>
      </c>
      <c r="C126" s="7">
        <v>1318.8140000000001</v>
      </c>
      <c r="D126" s="26">
        <f>C126/'g. Dimensio.AnlagenEE2035'!$F$11</f>
        <v>0.37680400000000003</v>
      </c>
      <c r="E126" s="6"/>
      <c r="F126" s="6"/>
      <c r="G126" s="6"/>
      <c r="H126" s="6"/>
      <c r="I126" s="6"/>
      <c r="J126" s="6"/>
      <c r="K126" s="6"/>
      <c r="L126" s="6"/>
      <c r="M126" s="6"/>
      <c r="N126" s="27"/>
    </row>
    <row r="127" spans="1:14" s="28" customFormat="1" x14ac:dyDescent="0.25">
      <c r="A127" s="24">
        <v>43471.083333333336</v>
      </c>
      <c r="B127" s="25">
        <v>43471.125</v>
      </c>
      <c r="C127" s="7">
        <v>1301.8530000000001</v>
      </c>
      <c r="D127" s="26">
        <f>C127/'g. Dimensio.AnlagenEE2035'!$F$11</f>
        <v>0.37195800000000001</v>
      </c>
      <c r="E127" s="6"/>
      <c r="F127" s="6"/>
      <c r="G127" s="6"/>
      <c r="H127" s="6"/>
      <c r="I127" s="6"/>
      <c r="J127" s="6"/>
      <c r="K127" s="6"/>
      <c r="L127" s="6"/>
      <c r="M127" s="6"/>
      <c r="N127" s="27"/>
    </row>
    <row r="128" spans="1:14" s="28" customFormat="1" x14ac:dyDescent="0.25">
      <c r="A128" s="24">
        <v>43471.125</v>
      </c>
      <c r="B128" s="25">
        <v>43471.166666666664</v>
      </c>
      <c r="C128" s="7">
        <v>1172.7370000000001</v>
      </c>
      <c r="D128" s="26">
        <f>C128/'g. Dimensio.AnlagenEE2035'!$F$11</f>
        <v>0.3350677142857143</v>
      </c>
      <c r="E128" s="6"/>
      <c r="F128" s="6"/>
      <c r="G128" s="6"/>
      <c r="H128" s="6"/>
      <c r="I128" s="6"/>
      <c r="J128" s="6"/>
      <c r="K128" s="6"/>
      <c r="L128" s="6"/>
      <c r="M128" s="6"/>
      <c r="N128" s="27"/>
    </row>
    <row r="129" spans="1:14" s="28" customFormat="1" x14ac:dyDescent="0.25">
      <c r="A129" s="24">
        <v>43471.166666666664</v>
      </c>
      <c r="B129" s="25">
        <v>43471.208333333336</v>
      </c>
      <c r="C129" s="7">
        <v>983.02599999999995</v>
      </c>
      <c r="D129" s="26">
        <f>C129/'g. Dimensio.AnlagenEE2035'!$F$11</f>
        <v>0.28086457142857141</v>
      </c>
      <c r="E129" s="6"/>
      <c r="F129" s="6"/>
      <c r="G129" s="6"/>
      <c r="H129" s="6"/>
      <c r="I129" s="6"/>
      <c r="J129" s="6"/>
      <c r="K129" s="6"/>
      <c r="L129" s="6"/>
      <c r="M129" s="6"/>
      <c r="N129" s="27"/>
    </row>
    <row r="130" spans="1:14" s="28" customFormat="1" x14ac:dyDescent="0.25">
      <c r="A130" s="24">
        <v>43471.208333333336</v>
      </c>
      <c r="B130" s="25">
        <v>43471.25</v>
      </c>
      <c r="C130" s="7">
        <v>852.74099999999999</v>
      </c>
      <c r="D130" s="26">
        <f>C130/'g. Dimensio.AnlagenEE2035'!$F$11</f>
        <v>0.2436402857142857</v>
      </c>
      <c r="E130" s="6"/>
      <c r="F130" s="6"/>
      <c r="G130" s="6"/>
      <c r="H130" s="6"/>
      <c r="I130" s="6"/>
      <c r="J130" s="6"/>
      <c r="K130" s="6"/>
      <c r="L130" s="6"/>
      <c r="M130" s="6"/>
      <c r="N130" s="27"/>
    </row>
    <row r="131" spans="1:14" s="28" customFormat="1" x14ac:dyDescent="0.25">
      <c r="A131" s="24">
        <v>43471.25</v>
      </c>
      <c r="B131" s="25">
        <v>43471.291666666664</v>
      </c>
      <c r="C131" s="7">
        <v>791.01700000000005</v>
      </c>
      <c r="D131" s="26">
        <f>C131/'g. Dimensio.AnlagenEE2035'!$F$11</f>
        <v>0.22600485714285715</v>
      </c>
      <c r="E131" s="6"/>
      <c r="F131" s="6"/>
      <c r="G131" s="6"/>
      <c r="H131" s="6"/>
      <c r="I131" s="6"/>
      <c r="J131" s="6"/>
      <c r="K131" s="6"/>
      <c r="L131" s="6"/>
      <c r="M131" s="6"/>
      <c r="N131" s="27"/>
    </row>
    <row r="132" spans="1:14" s="28" customFormat="1" x14ac:dyDescent="0.25">
      <c r="A132" s="24">
        <v>43471.291666666664</v>
      </c>
      <c r="B132" s="25">
        <v>43471.333333333336</v>
      </c>
      <c r="C132" s="7">
        <v>752.67499999999995</v>
      </c>
      <c r="D132" s="26">
        <f>C132/'g. Dimensio.AnlagenEE2035'!$F$11</f>
        <v>0.21504999999999999</v>
      </c>
      <c r="E132" s="6"/>
      <c r="F132" s="6"/>
      <c r="G132" s="6"/>
      <c r="H132" s="6"/>
      <c r="I132" s="6"/>
      <c r="J132" s="6"/>
      <c r="K132" s="6"/>
      <c r="L132" s="6"/>
      <c r="M132" s="6"/>
      <c r="N132" s="27"/>
    </row>
    <row r="133" spans="1:14" s="28" customFormat="1" x14ac:dyDescent="0.25">
      <c r="A133" s="24">
        <v>43471.333333333336</v>
      </c>
      <c r="B133" s="25">
        <v>43471.375</v>
      </c>
      <c r="C133" s="7">
        <v>668.42100000000005</v>
      </c>
      <c r="D133" s="26">
        <f>C133/'g. Dimensio.AnlagenEE2035'!$F$11</f>
        <v>0.19097742857142858</v>
      </c>
      <c r="E133" s="6"/>
      <c r="F133" s="6"/>
      <c r="G133" s="6"/>
      <c r="H133" s="6"/>
      <c r="I133" s="6"/>
      <c r="J133" s="6"/>
      <c r="K133" s="6"/>
      <c r="L133" s="6"/>
      <c r="M133" s="6"/>
      <c r="N133" s="27"/>
    </row>
    <row r="134" spans="1:14" s="28" customFormat="1" x14ac:dyDescent="0.25">
      <c r="A134" s="24">
        <v>43471.375</v>
      </c>
      <c r="B134" s="25">
        <v>43471.416666666664</v>
      </c>
      <c r="C134" s="7">
        <v>595.41999999999996</v>
      </c>
      <c r="D134" s="26">
        <f>C134/'g. Dimensio.AnlagenEE2035'!$F$11</f>
        <v>0.17011999999999999</v>
      </c>
      <c r="E134" s="6"/>
      <c r="F134" s="6"/>
      <c r="G134" s="6"/>
      <c r="H134" s="6"/>
      <c r="I134" s="6"/>
      <c r="J134" s="6"/>
      <c r="K134" s="6"/>
      <c r="L134" s="6"/>
      <c r="M134" s="6"/>
      <c r="N134" s="27"/>
    </row>
    <row r="135" spans="1:14" s="28" customFormat="1" x14ac:dyDescent="0.25">
      <c r="A135" s="24">
        <v>43471.416666666664</v>
      </c>
      <c r="B135" s="25">
        <v>43471.458333333336</v>
      </c>
      <c r="C135" s="7">
        <v>601.16700000000003</v>
      </c>
      <c r="D135" s="26">
        <f>C135/'g. Dimensio.AnlagenEE2035'!$F$11</f>
        <v>0.171762</v>
      </c>
      <c r="E135" s="6"/>
      <c r="F135" s="6"/>
      <c r="G135" s="6"/>
      <c r="H135" s="6"/>
      <c r="I135" s="6"/>
      <c r="J135" s="6"/>
      <c r="K135" s="6"/>
      <c r="L135" s="6"/>
      <c r="M135" s="6"/>
      <c r="N135" s="27"/>
    </row>
    <row r="136" spans="1:14" s="28" customFormat="1" x14ac:dyDescent="0.25">
      <c r="A136" s="24">
        <v>43471.458333333336</v>
      </c>
      <c r="B136" s="25">
        <v>43471.5</v>
      </c>
      <c r="C136" s="7">
        <v>652.58799999999997</v>
      </c>
      <c r="D136" s="26">
        <f>C136/'g. Dimensio.AnlagenEE2035'!$F$11</f>
        <v>0.18645371428571428</v>
      </c>
      <c r="E136" s="6"/>
      <c r="F136" s="6"/>
      <c r="G136" s="6"/>
      <c r="H136" s="6"/>
      <c r="I136" s="6"/>
      <c r="J136" s="6"/>
      <c r="K136" s="6"/>
      <c r="L136" s="6"/>
      <c r="M136" s="6"/>
      <c r="N136" s="27"/>
    </row>
    <row r="137" spans="1:14" s="28" customFormat="1" x14ac:dyDescent="0.25">
      <c r="A137" s="24">
        <v>43471.5</v>
      </c>
      <c r="B137" s="25">
        <v>43471.541666666664</v>
      </c>
      <c r="C137" s="7">
        <v>621.149</v>
      </c>
      <c r="D137" s="26">
        <f>C137/'g. Dimensio.AnlagenEE2035'!$F$11</f>
        <v>0.17747114285714286</v>
      </c>
      <c r="E137" s="6"/>
      <c r="F137" s="6"/>
      <c r="G137" s="6"/>
      <c r="H137" s="6"/>
      <c r="I137" s="6"/>
      <c r="J137" s="6"/>
      <c r="K137" s="6"/>
      <c r="L137" s="6"/>
      <c r="M137" s="6"/>
      <c r="N137" s="27"/>
    </row>
    <row r="138" spans="1:14" s="28" customFormat="1" x14ac:dyDescent="0.25">
      <c r="A138" s="24">
        <v>43471.541666666664</v>
      </c>
      <c r="B138" s="25">
        <v>43471.583333333336</v>
      </c>
      <c r="C138" s="7">
        <v>601.86500000000001</v>
      </c>
      <c r="D138" s="26">
        <f>C138/'g. Dimensio.AnlagenEE2035'!$F$11</f>
        <v>0.17196142857142857</v>
      </c>
      <c r="E138" s="6"/>
      <c r="F138" s="6"/>
      <c r="G138" s="6"/>
      <c r="H138" s="6"/>
      <c r="I138" s="6"/>
      <c r="J138" s="6"/>
      <c r="K138" s="6"/>
      <c r="L138" s="6"/>
      <c r="M138" s="6"/>
      <c r="N138" s="27"/>
    </row>
    <row r="139" spans="1:14" s="28" customFormat="1" x14ac:dyDescent="0.25">
      <c r="A139" s="24">
        <v>43471.583333333336</v>
      </c>
      <c r="B139" s="25">
        <v>43471.625</v>
      </c>
      <c r="C139" s="7">
        <v>682.10500000000002</v>
      </c>
      <c r="D139" s="26">
        <f>C139/'g. Dimensio.AnlagenEE2035'!$F$11</f>
        <v>0.19488714285714287</v>
      </c>
      <c r="E139" s="6"/>
      <c r="F139" s="6"/>
      <c r="G139" s="6"/>
      <c r="H139" s="6"/>
      <c r="I139" s="6"/>
      <c r="J139" s="6"/>
      <c r="K139" s="6"/>
      <c r="L139" s="6"/>
      <c r="M139" s="6"/>
      <c r="N139" s="27"/>
    </row>
    <row r="140" spans="1:14" s="28" customFormat="1" x14ac:dyDescent="0.25">
      <c r="A140" s="24">
        <v>43471.625</v>
      </c>
      <c r="B140" s="25">
        <v>43471.666666666664</v>
      </c>
      <c r="C140" s="7">
        <v>798.50300000000004</v>
      </c>
      <c r="D140" s="26">
        <f>C140/'g. Dimensio.AnlagenEE2035'!$F$11</f>
        <v>0.22814371428571431</v>
      </c>
      <c r="E140" s="6"/>
      <c r="F140" s="6"/>
      <c r="G140" s="6"/>
      <c r="H140" s="6"/>
      <c r="I140" s="6"/>
      <c r="J140" s="6"/>
      <c r="K140" s="6"/>
      <c r="L140" s="6"/>
      <c r="M140" s="6"/>
      <c r="N140" s="27"/>
    </row>
    <row r="141" spans="1:14" s="28" customFormat="1" x14ac:dyDescent="0.25">
      <c r="A141" s="24">
        <v>43471.666666666664</v>
      </c>
      <c r="B141" s="25">
        <v>43471.708333333336</v>
      </c>
      <c r="C141" s="7">
        <v>828.77300000000002</v>
      </c>
      <c r="D141" s="26">
        <f>C141/'g. Dimensio.AnlagenEE2035'!$F$11</f>
        <v>0.23679228571428573</v>
      </c>
      <c r="E141" s="6"/>
      <c r="F141" s="6"/>
      <c r="G141" s="6"/>
      <c r="H141" s="6"/>
      <c r="I141" s="6"/>
      <c r="J141" s="6"/>
      <c r="K141" s="6"/>
      <c r="L141" s="6"/>
      <c r="M141" s="6"/>
      <c r="N141" s="27"/>
    </row>
    <row r="142" spans="1:14" s="28" customFormat="1" x14ac:dyDescent="0.25">
      <c r="A142" s="24">
        <v>43471.708333333336</v>
      </c>
      <c r="B142" s="25">
        <v>43471.75</v>
      </c>
      <c r="C142" s="7">
        <v>756.41800000000001</v>
      </c>
      <c r="D142" s="26">
        <f>C142/'g. Dimensio.AnlagenEE2035'!$F$11</f>
        <v>0.21611942857142857</v>
      </c>
      <c r="E142" s="6"/>
      <c r="F142" s="6"/>
      <c r="G142" s="6"/>
      <c r="H142" s="6"/>
      <c r="I142" s="6"/>
      <c r="J142" s="6"/>
      <c r="K142" s="6"/>
      <c r="L142" s="6"/>
      <c r="M142" s="6"/>
      <c r="N142" s="27"/>
    </row>
    <row r="143" spans="1:14" s="28" customFormat="1" x14ac:dyDescent="0.25">
      <c r="A143" s="24">
        <v>43471.75</v>
      </c>
      <c r="B143" s="25">
        <v>43471.791666666664</v>
      </c>
      <c r="C143" s="7">
        <v>689.69100000000003</v>
      </c>
      <c r="D143" s="26">
        <f>C143/'g. Dimensio.AnlagenEE2035'!$F$11</f>
        <v>0.19705457142857144</v>
      </c>
      <c r="E143" s="6"/>
      <c r="F143" s="6"/>
      <c r="G143" s="6"/>
      <c r="H143" s="6"/>
      <c r="I143" s="6"/>
      <c r="J143" s="6"/>
      <c r="K143" s="6"/>
      <c r="L143" s="6"/>
      <c r="M143" s="6"/>
      <c r="N143" s="27"/>
    </row>
    <row r="144" spans="1:14" s="28" customFormat="1" x14ac:dyDescent="0.25">
      <c r="A144" s="24">
        <v>43471.791666666664</v>
      </c>
      <c r="B144" s="25">
        <v>43471.833333333336</v>
      </c>
      <c r="C144" s="7">
        <v>618.06200000000001</v>
      </c>
      <c r="D144" s="26">
        <f>C144/'g. Dimensio.AnlagenEE2035'!$F$11</f>
        <v>0.17658914285714286</v>
      </c>
      <c r="E144" s="6"/>
      <c r="F144" s="6"/>
      <c r="G144" s="6"/>
      <c r="H144" s="6"/>
      <c r="I144" s="6"/>
      <c r="J144" s="6"/>
      <c r="K144" s="6"/>
      <c r="L144" s="6"/>
      <c r="M144" s="6"/>
      <c r="N144" s="27"/>
    </row>
    <row r="145" spans="1:14" s="28" customFormat="1" x14ac:dyDescent="0.25">
      <c r="A145" s="24">
        <v>43471.833333333336</v>
      </c>
      <c r="B145" s="25">
        <v>43471.875</v>
      </c>
      <c r="C145" s="7">
        <v>545.26199999999994</v>
      </c>
      <c r="D145" s="26">
        <f>C145/'g. Dimensio.AnlagenEE2035'!$F$11</f>
        <v>0.15578914285714285</v>
      </c>
      <c r="E145" s="6"/>
      <c r="F145" s="6"/>
      <c r="G145" s="6"/>
      <c r="H145" s="6"/>
      <c r="I145" s="6"/>
      <c r="J145" s="6"/>
      <c r="K145" s="6"/>
      <c r="L145" s="6"/>
      <c r="M145" s="6"/>
      <c r="N145" s="27"/>
    </row>
    <row r="146" spans="1:14" s="28" customFormat="1" x14ac:dyDescent="0.25">
      <c r="A146" s="24">
        <v>43471.875</v>
      </c>
      <c r="B146" s="25">
        <v>43471.916666666664</v>
      </c>
      <c r="C146" s="7">
        <v>482.50400000000002</v>
      </c>
      <c r="D146" s="26">
        <f>C146/'g. Dimensio.AnlagenEE2035'!$F$11</f>
        <v>0.13785828571428571</v>
      </c>
      <c r="E146" s="6"/>
      <c r="F146" s="6"/>
      <c r="G146" s="6"/>
      <c r="H146" s="6"/>
      <c r="I146" s="6"/>
      <c r="J146" s="6"/>
      <c r="K146" s="6"/>
      <c r="L146" s="6"/>
      <c r="M146" s="6"/>
      <c r="N146" s="27"/>
    </row>
    <row r="147" spans="1:14" s="28" customFormat="1" x14ac:dyDescent="0.25">
      <c r="A147" s="24">
        <v>43471.916666666664</v>
      </c>
      <c r="B147" s="25">
        <v>43471.958333333336</v>
      </c>
      <c r="C147" s="7">
        <v>446.6</v>
      </c>
      <c r="D147" s="26">
        <f>C147/'g. Dimensio.AnlagenEE2035'!$F$11</f>
        <v>0.12760000000000002</v>
      </c>
      <c r="E147" s="6"/>
      <c r="F147" s="6"/>
      <c r="G147" s="6"/>
      <c r="H147" s="6"/>
      <c r="I147" s="6"/>
      <c r="J147" s="6"/>
      <c r="K147" s="6"/>
      <c r="L147" s="6"/>
      <c r="M147" s="6"/>
      <c r="N147" s="27"/>
    </row>
    <row r="148" spans="1:14" s="28" customFormat="1" x14ac:dyDescent="0.25">
      <c r="A148" s="24">
        <v>43471.958333333336</v>
      </c>
      <c r="B148" s="25">
        <v>43472</v>
      </c>
      <c r="C148" s="7">
        <v>430.84</v>
      </c>
      <c r="D148" s="26">
        <f>C148/'g. Dimensio.AnlagenEE2035'!$F$11</f>
        <v>0.12309714285714285</v>
      </c>
      <c r="E148" s="6"/>
      <c r="F148" s="6"/>
      <c r="G148" s="6"/>
      <c r="H148" s="6"/>
      <c r="I148" s="6"/>
      <c r="J148" s="6"/>
      <c r="K148" s="6"/>
      <c r="L148" s="6"/>
      <c r="M148" s="6"/>
      <c r="N148" s="27"/>
    </row>
    <row r="149" spans="1:14" s="28" customFormat="1" x14ac:dyDescent="0.25">
      <c r="A149" s="24">
        <v>43472</v>
      </c>
      <c r="B149" s="25">
        <v>43472.041666666664</v>
      </c>
      <c r="C149" s="7">
        <v>390.20400000000001</v>
      </c>
      <c r="D149" s="26">
        <f>C149/'g. Dimensio.AnlagenEE2035'!$F$11</f>
        <v>0.11148685714285715</v>
      </c>
      <c r="E149" s="6"/>
      <c r="F149" s="6"/>
      <c r="G149" s="6"/>
      <c r="H149" s="6"/>
      <c r="I149" s="6"/>
      <c r="J149" s="6"/>
      <c r="K149" s="6"/>
      <c r="L149" s="6"/>
      <c r="M149" s="6"/>
      <c r="N149" s="27"/>
    </row>
    <row r="150" spans="1:14" s="28" customFormat="1" x14ac:dyDescent="0.25">
      <c r="A150" s="24">
        <v>43472.041666666664</v>
      </c>
      <c r="B150" s="25">
        <v>43472.083333333336</v>
      </c>
      <c r="C150" s="7">
        <v>331.428</v>
      </c>
      <c r="D150" s="26">
        <f>C150/'g. Dimensio.AnlagenEE2035'!$F$11</f>
        <v>9.4693714285714284E-2</v>
      </c>
      <c r="E150" s="6"/>
      <c r="F150" s="6"/>
      <c r="G150" s="6"/>
      <c r="H150" s="6"/>
      <c r="I150" s="6"/>
      <c r="J150" s="6"/>
      <c r="K150" s="6"/>
      <c r="L150" s="6"/>
      <c r="M150" s="6"/>
      <c r="N150" s="27"/>
    </row>
    <row r="151" spans="1:14" s="28" customFormat="1" x14ac:dyDescent="0.25">
      <c r="A151" s="24">
        <v>43472.083333333336</v>
      </c>
      <c r="B151" s="25">
        <v>43472.125</v>
      </c>
      <c r="C151" s="7">
        <v>282.05</v>
      </c>
      <c r="D151" s="26">
        <f>C151/'g. Dimensio.AnlagenEE2035'!$F$11</f>
        <v>8.0585714285714288E-2</v>
      </c>
      <c r="E151" s="6"/>
      <c r="F151" s="6"/>
      <c r="G151" s="6"/>
      <c r="H151" s="6"/>
      <c r="I151" s="6"/>
      <c r="J151" s="6"/>
      <c r="K151" s="6"/>
      <c r="L151" s="6"/>
      <c r="M151" s="6"/>
      <c r="N151" s="27"/>
    </row>
    <row r="152" spans="1:14" s="28" customFormat="1" x14ac:dyDescent="0.25">
      <c r="A152" s="24">
        <v>43472.125</v>
      </c>
      <c r="B152" s="25">
        <v>43472.166666666664</v>
      </c>
      <c r="C152" s="7">
        <v>259.411</v>
      </c>
      <c r="D152" s="26">
        <f>C152/'g. Dimensio.AnlagenEE2035'!$F$11</f>
        <v>7.411742857142857E-2</v>
      </c>
      <c r="E152" s="6"/>
      <c r="F152" s="6"/>
      <c r="G152" s="6"/>
      <c r="H152" s="6"/>
      <c r="I152" s="6"/>
      <c r="J152" s="6"/>
      <c r="K152" s="6"/>
      <c r="L152" s="6"/>
      <c r="M152" s="6"/>
      <c r="N152" s="27"/>
    </row>
    <row r="153" spans="1:14" s="28" customFormat="1" x14ac:dyDescent="0.25">
      <c r="A153" s="24">
        <v>43472.166666666664</v>
      </c>
      <c r="B153" s="25">
        <v>43472.208333333336</v>
      </c>
      <c r="C153" s="7">
        <v>263.245</v>
      </c>
      <c r="D153" s="26">
        <f>C153/'g. Dimensio.AnlagenEE2035'!$F$11</f>
        <v>7.5212857142857151E-2</v>
      </c>
      <c r="E153" s="6"/>
      <c r="F153" s="6"/>
      <c r="G153" s="6"/>
      <c r="H153" s="6"/>
      <c r="I153" s="6"/>
      <c r="J153" s="6"/>
      <c r="K153" s="6"/>
      <c r="L153" s="6"/>
      <c r="M153" s="6"/>
      <c r="N153" s="27"/>
    </row>
    <row r="154" spans="1:14" s="28" customFormat="1" x14ac:dyDescent="0.25">
      <c r="A154" s="24">
        <v>43472.208333333336</v>
      </c>
      <c r="B154" s="25">
        <v>43472.25</v>
      </c>
      <c r="C154" s="7">
        <v>262.786</v>
      </c>
      <c r="D154" s="26">
        <f>C154/'g. Dimensio.AnlagenEE2035'!$F$11</f>
        <v>7.5081714285714279E-2</v>
      </c>
      <c r="E154" s="6"/>
      <c r="F154" s="6"/>
      <c r="G154" s="6"/>
      <c r="H154" s="6"/>
      <c r="I154" s="6"/>
      <c r="J154" s="6"/>
      <c r="K154" s="6"/>
      <c r="L154" s="6"/>
      <c r="M154" s="6"/>
      <c r="N154" s="27"/>
    </row>
    <row r="155" spans="1:14" s="28" customFormat="1" x14ac:dyDescent="0.25">
      <c r="A155" s="24">
        <v>43472.25</v>
      </c>
      <c r="B155" s="25">
        <v>43472.291666666664</v>
      </c>
      <c r="C155" s="7">
        <v>251.46100000000001</v>
      </c>
      <c r="D155" s="26">
        <f>C155/'g. Dimensio.AnlagenEE2035'!$F$11</f>
        <v>7.1846000000000007E-2</v>
      </c>
      <c r="E155" s="6"/>
      <c r="F155" s="6"/>
      <c r="G155" s="6"/>
      <c r="H155" s="6"/>
      <c r="I155" s="6"/>
      <c r="J155" s="6"/>
      <c r="K155" s="6"/>
      <c r="L155" s="6"/>
      <c r="M155" s="6"/>
      <c r="N155" s="27"/>
    </row>
    <row r="156" spans="1:14" s="28" customFormat="1" x14ac:dyDescent="0.25">
      <c r="A156" s="24">
        <v>43472.291666666664</v>
      </c>
      <c r="B156" s="25">
        <v>43472.333333333336</v>
      </c>
      <c r="C156" s="7">
        <v>258.06299999999999</v>
      </c>
      <c r="D156" s="26">
        <f>C156/'g. Dimensio.AnlagenEE2035'!$F$11</f>
        <v>7.3732285714285709E-2</v>
      </c>
      <c r="E156" s="6"/>
      <c r="F156" s="6"/>
      <c r="G156" s="6"/>
      <c r="H156" s="6"/>
      <c r="I156" s="6"/>
      <c r="J156" s="6"/>
      <c r="K156" s="6"/>
      <c r="L156" s="6"/>
      <c r="M156" s="6"/>
      <c r="N156" s="27"/>
    </row>
    <row r="157" spans="1:14" s="28" customFormat="1" x14ac:dyDescent="0.25">
      <c r="A157" s="24">
        <v>43472.333333333336</v>
      </c>
      <c r="B157" s="25">
        <v>43472.375</v>
      </c>
      <c r="C157" s="7">
        <v>223.86799999999999</v>
      </c>
      <c r="D157" s="26">
        <f>C157/'g. Dimensio.AnlagenEE2035'!$F$11</f>
        <v>6.3962285714285708E-2</v>
      </c>
      <c r="E157" s="6"/>
      <c r="F157" s="6"/>
      <c r="G157" s="6"/>
      <c r="H157" s="6"/>
      <c r="I157" s="6"/>
      <c r="J157" s="6"/>
      <c r="K157" s="6"/>
      <c r="L157" s="6"/>
      <c r="M157" s="6"/>
      <c r="N157" s="27"/>
    </row>
    <row r="158" spans="1:14" s="28" customFormat="1" x14ac:dyDescent="0.25">
      <c r="A158" s="24">
        <v>43472.375</v>
      </c>
      <c r="B158" s="25">
        <v>43472.416666666664</v>
      </c>
      <c r="C158" s="7">
        <v>166.93700000000001</v>
      </c>
      <c r="D158" s="26">
        <f>C158/'g. Dimensio.AnlagenEE2035'!$F$11</f>
        <v>4.7696285714285719E-2</v>
      </c>
      <c r="E158" s="6"/>
      <c r="F158" s="6"/>
      <c r="G158" s="6"/>
      <c r="H158" s="6"/>
      <c r="I158" s="6"/>
      <c r="J158" s="6"/>
      <c r="K158" s="6"/>
      <c r="L158" s="6"/>
      <c r="M158" s="6"/>
      <c r="N158" s="27"/>
    </row>
    <row r="159" spans="1:14" s="28" customFormat="1" x14ac:dyDescent="0.25">
      <c r="A159" s="24">
        <v>43472.416666666664</v>
      </c>
      <c r="B159" s="25">
        <v>43472.458333333336</v>
      </c>
      <c r="C159" s="7">
        <v>192.68799999999999</v>
      </c>
      <c r="D159" s="26">
        <f>C159/'g. Dimensio.AnlagenEE2035'!$F$11</f>
        <v>5.5053714285714282E-2</v>
      </c>
      <c r="E159" s="6"/>
      <c r="F159" s="6"/>
      <c r="G159" s="6"/>
      <c r="H159" s="6"/>
      <c r="I159" s="6"/>
      <c r="J159" s="6"/>
      <c r="K159" s="6"/>
      <c r="L159" s="6"/>
      <c r="M159" s="6"/>
      <c r="N159" s="27"/>
    </row>
    <row r="160" spans="1:14" s="28" customFormat="1" x14ac:dyDescent="0.25">
      <c r="A160" s="24">
        <v>43472.458333333336</v>
      </c>
      <c r="B160" s="25">
        <v>43472.5</v>
      </c>
      <c r="C160" s="7">
        <v>227.56299999999999</v>
      </c>
      <c r="D160" s="26">
        <f>C160/'g. Dimensio.AnlagenEE2035'!$F$11</f>
        <v>6.5017999999999992E-2</v>
      </c>
      <c r="E160" s="6"/>
      <c r="F160" s="6"/>
      <c r="G160" s="6"/>
      <c r="H160" s="6"/>
      <c r="I160" s="6"/>
      <c r="J160" s="6"/>
      <c r="K160" s="6"/>
      <c r="L160" s="6"/>
      <c r="M160" s="6"/>
      <c r="N160" s="27"/>
    </row>
    <row r="161" spans="1:14" s="28" customFormat="1" x14ac:dyDescent="0.25">
      <c r="A161" s="24">
        <v>43472.5</v>
      </c>
      <c r="B161" s="25">
        <v>43472.541666666664</v>
      </c>
      <c r="C161" s="7">
        <v>239.09700000000001</v>
      </c>
      <c r="D161" s="26">
        <f>C161/'g. Dimensio.AnlagenEE2035'!$F$11</f>
        <v>6.831342857142858E-2</v>
      </c>
      <c r="E161" s="6"/>
      <c r="F161" s="6"/>
      <c r="G161" s="6"/>
      <c r="H161" s="6"/>
      <c r="I161" s="6"/>
      <c r="J161" s="6"/>
      <c r="K161" s="6"/>
      <c r="L161" s="6"/>
      <c r="M161" s="6"/>
      <c r="N161" s="27"/>
    </row>
    <row r="162" spans="1:14" s="28" customFormat="1" x14ac:dyDescent="0.25">
      <c r="A162" s="24">
        <v>43472.541666666664</v>
      </c>
      <c r="B162" s="25">
        <v>43472.583333333336</v>
      </c>
      <c r="C162" s="7">
        <v>251.346</v>
      </c>
      <c r="D162" s="26">
        <f>C162/'g. Dimensio.AnlagenEE2035'!$F$11</f>
        <v>7.1813142857142853E-2</v>
      </c>
      <c r="E162" s="6"/>
      <c r="F162" s="6"/>
      <c r="G162" s="6"/>
      <c r="H162" s="6"/>
      <c r="I162" s="6"/>
      <c r="J162" s="6"/>
      <c r="K162" s="6"/>
      <c r="L162" s="6"/>
      <c r="M162" s="6"/>
      <c r="N162" s="27"/>
    </row>
    <row r="163" spans="1:14" s="28" customFormat="1" x14ac:dyDescent="0.25">
      <c r="A163" s="24">
        <v>43472.583333333336</v>
      </c>
      <c r="B163" s="25">
        <v>43472.625</v>
      </c>
      <c r="C163" s="7">
        <v>340.38299999999998</v>
      </c>
      <c r="D163" s="26">
        <f>C163/'g. Dimensio.AnlagenEE2035'!$F$11</f>
        <v>9.7252285714285708E-2</v>
      </c>
      <c r="E163" s="6"/>
      <c r="F163" s="6"/>
      <c r="G163" s="6"/>
      <c r="H163" s="6"/>
      <c r="I163" s="6"/>
      <c r="J163" s="6"/>
      <c r="K163" s="6"/>
      <c r="L163" s="6"/>
      <c r="M163" s="6"/>
      <c r="N163" s="27"/>
    </row>
    <row r="164" spans="1:14" s="28" customFormat="1" x14ac:dyDescent="0.25">
      <c r="A164" s="24">
        <v>43472.625</v>
      </c>
      <c r="B164" s="25">
        <v>43472.666666666664</v>
      </c>
      <c r="C164" s="7">
        <v>528.17700000000002</v>
      </c>
      <c r="D164" s="26">
        <f>C164/'g. Dimensio.AnlagenEE2035'!$F$11</f>
        <v>0.15090771428571428</v>
      </c>
      <c r="E164" s="6"/>
      <c r="F164" s="6"/>
      <c r="G164" s="6"/>
      <c r="H164" s="6"/>
      <c r="I164" s="6"/>
      <c r="J164" s="6"/>
      <c r="K164" s="6"/>
      <c r="L164" s="6"/>
      <c r="M164" s="6"/>
      <c r="N164" s="27"/>
    </row>
    <row r="165" spans="1:14" s="28" customFormat="1" x14ac:dyDescent="0.25">
      <c r="A165" s="24">
        <v>43472.666666666664</v>
      </c>
      <c r="B165" s="25">
        <v>43472.708333333336</v>
      </c>
      <c r="C165" s="7">
        <v>738.39400000000001</v>
      </c>
      <c r="D165" s="26">
        <f>C165/'g. Dimensio.AnlagenEE2035'!$F$11</f>
        <v>0.21096971428571429</v>
      </c>
      <c r="E165" s="6"/>
      <c r="F165" s="6"/>
      <c r="G165" s="6"/>
      <c r="H165" s="6"/>
      <c r="I165" s="6"/>
      <c r="J165" s="6"/>
      <c r="K165" s="6"/>
      <c r="L165" s="6"/>
      <c r="M165" s="6"/>
      <c r="N165" s="27"/>
    </row>
    <row r="166" spans="1:14" s="28" customFormat="1" x14ac:dyDescent="0.25">
      <c r="A166" s="24">
        <v>43472.708333333336</v>
      </c>
      <c r="B166" s="25">
        <v>43472.75</v>
      </c>
      <c r="C166" s="7">
        <v>864.452</v>
      </c>
      <c r="D166" s="26">
        <f>C166/'g. Dimensio.AnlagenEE2035'!$F$11</f>
        <v>0.24698628571428571</v>
      </c>
      <c r="E166" s="6"/>
      <c r="F166" s="6"/>
      <c r="G166" s="6"/>
      <c r="H166" s="6"/>
      <c r="I166" s="6"/>
      <c r="J166" s="6"/>
      <c r="K166" s="6"/>
      <c r="L166" s="6"/>
      <c r="M166" s="6"/>
      <c r="N166" s="27"/>
    </row>
    <row r="167" spans="1:14" s="28" customFormat="1" x14ac:dyDescent="0.25">
      <c r="A167" s="24">
        <v>43472.75</v>
      </c>
      <c r="B167" s="25">
        <v>43472.791666666664</v>
      </c>
      <c r="C167" s="7">
        <v>949.97199999999998</v>
      </c>
      <c r="D167" s="26">
        <f>C167/'g. Dimensio.AnlagenEE2035'!$F$11</f>
        <v>0.2714205714285714</v>
      </c>
      <c r="E167" s="6"/>
      <c r="F167" s="6"/>
      <c r="G167" s="6"/>
      <c r="H167" s="6"/>
      <c r="I167" s="6"/>
      <c r="J167" s="6"/>
      <c r="K167" s="6"/>
      <c r="L167" s="6"/>
      <c r="M167" s="6"/>
      <c r="N167" s="27"/>
    </row>
    <row r="168" spans="1:14" s="28" customFormat="1" x14ac:dyDescent="0.25">
      <c r="A168" s="24">
        <v>43472.791666666664</v>
      </c>
      <c r="B168" s="25">
        <v>43472.833333333336</v>
      </c>
      <c r="C168" s="7">
        <v>993.13800000000003</v>
      </c>
      <c r="D168" s="26">
        <f>C168/'g. Dimensio.AnlagenEE2035'!$F$11</f>
        <v>0.28375371428571428</v>
      </c>
      <c r="E168" s="6"/>
      <c r="F168" s="6"/>
      <c r="G168" s="6"/>
      <c r="H168" s="6"/>
      <c r="I168" s="6"/>
      <c r="J168" s="6"/>
      <c r="K168" s="6"/>
      <c r="L168" s="6"/>
      <c r="M168" s="6"/>
      <c r="N168" s="27"/>
    </row>
    <row r="169" spans="1:14" s="28" customFormat="1" x14ac:dyDescent="0.25">
      <c r="A169" s="24">
        <v>43472.833333333336</v>
      </c>
      <c r="B169" s="25">
        <v>43472.875</v>
      </c>
      <c r="C169" s="7">
        <v>1041.7370000000001</v>
      </c>
      <c r="D169" s="26">
        <f>C169/'g. Dimensio.AnlagenEE2035'!$F$11</f>
        <v>0.29763914285714288</v>
      </c>
      <c r="E169" s="6"/>
      <c r="F169" s="6"/>
      <c r="G169" s="6"/>
      <c r="H169" s="6"/>
      <c r="I169" s="6"/>
      <c r="J169" s="6"/>
      <c r="K169" s="6"/>
      <c r="L169" s="6"/>
      <c r="M169" s="6"/>
      <c r="N169" s="27"/>
    </row>
    <row r="170" spans="1:14" s="28" customFormat="1" x14ac:dyDescent="0.25">
      <c r="A170" s="24">
        <v>43472.875</v>
      </c>
      <c r="B170" s="25">
        <v>43472.916666666664</v>
      </c>
      <c r="C170" s="7">
        <v>1102.4760000000001</v>
      </c>
      <c r="D170" s="26">
        <f>C170/'g. Dimensio.AnlagenEE2035'!$F$11</f>
        <v>0.31499314285714292</v>
      </c>
      <c r="E170" s="6"/>
      <c r="F170" s="6"/>
      <c r="G170" s="6"/>
      <c r="H170" s="6"/>
      <c r="I170" s="6"/>
      <c r="J170" s="6"/>
      <c r="K170" s="6"/>
      <c r="L170" s="6"/>
      <c r="M170" s="6"/>
      <c r="N170" s="27"/>
    </row>
    <row r="171" spans="1:14" s="28" customFormat="1" x14ac:dyDescent="0.25">
      <c r="A171" s="24">
        <v>43472.916666666664</v>
      </c>
      <c r="B171" s="25">
        <v>43472.958333333336</v>
      </c>
      <c r="C171" s="7">
        <v>1239.8009999999999</v>
      </c>
      <c r="D171" s="26">
        <f>C171/'g. Dimensio.AnlagenEE2035'!$F$11</f>
        <v>0.35422885714285712</v>
      </c>
      <c r="E171" s="6"/>
      <c r="F171" s="6"/>
      <c r="G171" s="6"/>
      <c r="H171" s="6"/>
      <c r="I171" s="6"/>
      <c r="J171" s="6"/>
      <c r="K171" s="6"/>
      <c r="L171" s="6"/>
      <c r="M171" s="6"/>
      <c r="N171" s="27"/>
    </row>
    <row r="172" spans="1:14" s="28" customFormat="1" x14ac:dyDescent="0.25">
      <c r="A172" s="24">
        <v>43472.958333333336</v>
      </c>
      <c r="B172" s="25">
        <v>43473</v>
      </c>
      <c r="C172" s="7">
        <v>1450.049</v>
      </c>
      <c r="D172" s="26">
        <f>C172/'g. Dimensio.AnlagenEE2035'!$F$11</f>
        <v>0.41429971428571427</v>
      </c>
      <c r="E172" s="6"/>
      <c r="F172" s="6"/>
      <c r="G172" s="6"/>
      <c r="H172" s="6"/>
      <c r="I172" s="6"/>
      <c r="J172" s="6"/>
      <c r="K172" s="6"/>
      <c r="L172" s="6"/>
      <c r="M172" s="6"/>
      <c r="N172" s="27"/>
    </row>
    <row r="173" spans="1:14" s="28" customFormat="1" x14ac:dyDescent="0.25">
      <c r="A173" s="24">
        <v>43473</v>
      </c>
      <c r="B173" s="25">
        <v>43473.041666666664</v>
      </c>
      <c r="C173" s="7">
        <v>1693.3889999999999</v>
      </c>
      <c r="D173" s="26">
        <f>C173/'g. Dimensio.AnlagenEE2035'!$F$11</f>
        <v>0.48382542857142852</v>
      </c>
      <c r="E173" s="6"/>
      <c r="F173" s="6"/>
      <c r="G173" s="6"/>
      <c r="H173" s="6"/>
      <c r="I173" s="6"/>
      <c r="J173" s="6"/>
      <c r="K173" s="6"/>
      <c r="L173" s="6"/>
      <c r="M173" s="6"/>
      <c r="N173" s="27"/>
    </row>
    <row r="174" spans="1:14" s="28" customFormat="1" x14ac:dyDescent="0.25">
      <c r="A174" s="24">
        <v>43473.041666666664</v>
      </c>
      <c r="B174" s="25">
        <v>43473.083333333336</v>
      </c>
      <c r="C174" s="7">
        <v>2286.7869999999998</v>
      </c>
      <c r="D174" s="26">
        <f>C174/'g. Dimensio.AnlagenEE2035'!$F$11</f>
        <v>0.65336771428571427</v>
      </c>
      <c r="E174" s="6"/>
      <c r="F174" s="6"/>
      <c r="G174" s="6"/>
      <c r="H174" s="6"/>
      <c r="I174" s="6"/>
      <c r="J174" s="6"/>
      <c r="K174" s="6"/>
      <c r="L174" s="6"/>
      <c r="M174" s="6"/>
      <c r="N174" s="27"/>
    </row>
    <row r="175" spans="1:14" s="28" customFormat="1" x14ac:dyDescent="0.25">
      <c r="A175" s="24">
        <v>43473.083333333336</v>
      </c>
      <c r="B175" s="25">
        <v>43473.125</v>
      </c>
      <c r="C175" s="7">
        <v>2374.9989999999998</v>
      </c>
      <c r="D175" s="26">
        <f>C175/'g. Dimensio.AnlagenEE2035'!$F$11</f>
        <v>0.67857114285714282</v>
      </c>
      <c r="E175" s="6"/>
      <c r="F175" s="6"/>
      <c r="G175" s="6"/>
      <c r="H175" s="6"/>
      <c r="I175" s="6"/>
      <c r="J175" s="6"/>
      <c r="K175" s="6"/>
      <c r="L175" s="6"/>
      <c r="M175" s="6"/>
      <c r="N175" s="27"/>
    </row>
    <row r="176" spans="1:14" s="28" customFormat="1" x14ac:dyDescent="0.25">
      <c r="A176" s="24">
        <v>43473.125</v>
      </c>
      <c r="B176" s="25">
        <v>43473.166666666664</v>
      </c>
      <c r="C176" s="7">
        <v>2255.0830000000001</v>
      </c>
      <c r="D176" s="26">
        <f>C176/'g. Dimensio.AnlagenEE2035'!$F$11</f>
        <v>0.64430942857142859</v>
      </c>
      <c r="E176" s="6"/>
      <c r="F176" s="6"/>
      <c r="G176" s="6"/>
      <c r="H176" s="6"/>
      <c r="I176" s="6"/>
      <c r="J176" s="6"/>
      <c r="K176" s="6"/>
      <c r="L176" s="6"/>
      <c r="M176" s="6"/>
      <c r="N176" s="27"/>
    </row>
    <row r="177" spans="1:14" s="28" customFormat="1" x14ac:dyDescent="0.25">
      <c r="A177" s="24">
        <v>43473.166666666664</v>
      </c>
      <c r="B177" s="25">
        <v>43473.208333333336</v>
      </c>
      <c r="C177" s="7">
        <v>2174.65</v>
      </c>
      <c r="D177" s="26">
        <f>C177/'g. Dimensio.AnlagenEE2035'!$F$11</f>
        <v>0.62132857142857145</v>
      </c>
      <c r="E177" s="6"/>
      <c r="F177" s="6"/>
      <c r="G177" s="6"/>
      <c r="H177" s="6"/>
      <c r="I177" s="6"/>
      <c r="J177" s="6"/>
      <c r="K177" s="6"/>
      <c r="L177" s="6"/>
      <c r="M177" s="6"/>
      <c r="N177" s="27"/>
    </row>
    <row r="178" spans="1:14" s="28" customFormat="1" x14ac:dyDescent="0.25">
      <c r="A178" s="24">
        <v>43473.208333333336</v>
      </c>
      <c r="B178" s="25">
        <v>43473.25</v>
      </c>
      <c r="C178" s="7">
        <v>1974.932</v>
      </c>
      <c r="D178" s="26">
        <f>C178/'g. Dimensio.AnlagenEE2035'!$F$11</f>
        <v>0.56426628571428572</v>
      </c>
      <c r="E178" s="6"/>
      <c r="F178" s="6"/>
      <c r="G178" s="6"/>
      <c r="H178" s="6"/>
      <c r="I178" s="6"/>
      <c r="J178" s="6"/>
      <c r="K178" s="6"/>
      <c r="L178" s="6"/>
      <c r="M178" s="6"/>
      <c r="N178" s="27"/>
    </row>
    <row r="179" spans="1:14" s="28" customFormat="1" x14ac:dyDescent="0.25">
      <c r="A179" s="24">
        <v>43473.25</v>
      </c>
      <c r="B179" s="25">
        <v>43473.291666666664</v>
      </c>
      <c r="C179" s="7">
        <v>1780.079</v>
      </c>
      <c r="D179" s="26">
        <f>C179/'g. Dimensio.AnlagenEE2035'!$F$11</f>
        <v>0.50859399999999999</v>
      </c>
      <c r="E179" s="6"/>
      <c r="F179" s="6"/>
      <c r="G179" s="6"/>
      <c r="H179" s="6"/>
      <c r="I179" s="6"/>
      <c r="J179" s="6"/>
      <c r="K179" s="6"/>
      <c r="L179" s="6"/>
      <c r="M179" s="6"/>
      <c r="N179" s="27"/>
    </row>
    <row r="180" spans="1:14" s="28" customFormat="1" x14ac:dyDescent="0.25">
      <c r="A180" s="24">
        <v>43473.291666666664</v>
      </c>
      <c r="B180" s="25">
        <v>43473.333333333336</v>
      </c>
      <c r="C180" s="7">
        <v>1585.9670000000001</v>
      </c>
      <c r="D180" s="26">
        <f>C180/'g. Dimensio.AnlagenEE2035'!$F$11</f>
        <v>0.45313342857142858</v>
      </c>
      <c r="E180" s="6"/>
      <c r="F180" s="6"/>
      <c r="G180" s="6"/>
      <c r="H180" s="6"/>
      <c r="I180" s="6"/>
      <c r="J180" s="6"/>
      <c r="K180" s="6"/>
      <c r="L180" s="6"/>
      <c r="M180" s="6"/>
      <c r="N180" s="27"/>
    </row>
    <row r="181" spans="1:14" s="28" customFormat="1" x14ac:dyDescent="0.25">
      <c r="A181" s="24">
        <v>43473.333333333336</v>
      </c>
      <c r="B181" s="25">
        <v>43473.375</v>
      </c>
      <c r="C181" s="7">
        <v>1617.7750000000001</v>
      </c>
      <c r="D181" s="26">
        <f>C181/'g. Dimensio.AnlagenEE2035'!$F$11</f>
        <v>0.46222142857142862</v>
      </c>
      <c r="E181" s="6"/>
      <c r="F181" s="6"/>
      <c r="G181" s="6"/>
      <c r="H181" s="6"/>
      <c r="I181" s="6"/>
      <c r="J181" s="6"/>
      <c r="K181" s="6"/>
      <c r="L181" s="6"/>
      <c r="M181" s="6"/>
      <c r="N181" s="27"/>
    </row>
    <row r="182" spans="1:14" s="28" customFormat="1" x14ac:dyDescent="0.25">
      <c r="A182" s="24">
        <v>43473.375</v>
      </c>
      <c r="B182" s="25">
        <v>43473.416666666664</v>
      </c>
      <c r="C182" s="7">
        <v>1855.421</v>
      </c>
      <c r="D182" s="26">
        <f>C182/'g. Dimensio.AnlagenEE2035'!$F$11</f>
        <v>0.53012028571428571</v>
      </c>
      <c r="E182" s="6"/>
      <c r="F182" s="6"/>
      <c r="G182" s="6"/>
      <c r="H182" s="6"/>
      <c r="I182" s="6"/>
      <c r="J182" s="6"/>
      <c r="K182" s="6"/>
      <c r="L182" s="6"/>
      <c r="M182" s="6"/>
      <c r="N182" s="27"/>
    </row>
    <row r="183" spans="1:14" s="28" customFormat="1" x14ac:dyDescent="0.25">
      <c r="A183" s="24">
        <v>43473.416666666664</v>
      </c>
      <c r="B183" s="25">
        <v>43473.458333333336</v>
      </c>
      <c r="C183" s="7">
        <v>1980.4760000000001</v>
      </c>
      <c r="D183" s="26">
        <f>C183/'g. Dimensio.AnlagenEE2035'!$F$11</f>
        <v>0.56585028571428575</v>
      </c>
      <c r="E183" s="6"/>
      <c r="F183" s="6"/>
      <c r="G183" s="6"/>
      <c r="H183" s="6"/>
      <c r="I183" s="6"/>
      <c r="J183" s="6"/>
      <c r="K183" s="6"/>
      <c r="L183" s="6"/>
      <c r="M183" s="6"/>
      <c r="N183" s="27"/>
    </row>
    <row r="184" spans="1:14" s="28" customFormat="1" x14ac:dyDescent="0.25">
      <c r="A184" s="24">
        <v>43473.458333333336</v>
      </c>
      <c r="B184" s="25">
        <v>43473.5</v>
      </c>
      <c r="C184" s="7">
        <v>2067.683</v>
      </c>
      <c r="D184" s="26">
        <f>C184/'g. Dimensio.AnlagenEE2035'!$F$11</f>
        <v>0.59076657142857147</v>
      </c>
      <c r="E184" s="6"/>
      <c r="F184" s="6"/>
      <c r="G184" s="6"/>
      <c r="H184" s="6"/>
      <c r="I184" s="6"/>
      <c r="J184" s="6"/>
      <c r="K184" s="6"/>
      <c r="L184" s="6"/>
      <c r="M184" s="6"/>
      <c r="N184" s="27"/>
    </row>
    <row r="185" spans="1:14" s="28" customFormat="1" x14ac:dyDescent="0.25">
      <c r="A185" s="24">
        <v>43473.5</v>
      </c>
      <c r="B185" s="25">
        <v>43473.541666666664</v>
      </c>
      <c r="C185" s="7">
        <v>2231.67</v>
      </c>
      <c r="D185" s="26">
        <f>C185/'g. Dimensio.AnlagenEE2035'!$F$11</f>
        <v>0.63762000000000008</v>
      </c>
      <c r="E185" s="6"/>
      <c r="F185" s="6"/>
      <c r="G185" s="6"/>
      <c r="H185" s="6"/>
      <c r="I185" s="6"/>
      <c r="J185" s="6"/>
      <c r="K185" s="6"/>
      <c r="L185" s="6"/>
      <c r="M185" s="6"/>
      <c r="N185" s="27"/>
    </row>
    <row r="186" spans="1:14" s="28" customFormat="1" x14ac:dyDescent="0.25">
      <c r="A186" s="24">
        <v>43473.541666666664</v>
      </c>
      <c r="B186" s="25">
        <v>43473.583333333336</v>
      </c>
      <c r="C186" s="7">
        <v>2351.7179999999998</v>
      </c>
      <c r="D186" s="26">
        <f>C186/'g. Dimensio.AnlagenEE2035'!$F$11</f>
        <v>0.6719194285714285</v>
      </c>
      <c r="E186" s="6"/>
      <c r="F186" s="6"/>
      <c r="G186" s="6"/>
      <c r="H186" s="6"/>
      <c r="I186" s="6"/>
      <c r="J186" s="6"/>
      <c r="K186" s="6"/>
      <c r="L186" s="6"/>
      <c r="M186" s="6"/>
      <c r="N186" s="27"/>
    </row>
    <row r="187" spans="1:14" s="28" customFormat="1" x14ac:dyDescent="0.25">
      <c r="A187" s="24">
        <v>43473.583333333336</v>
      </c>
      <c r="B187" s="25">
        <v>43473.625</v>
      </c>
      <c r="C187" s="7">
        <v>2434.884</v>
      </c>
      <c r="D187" s="26">
        <f>C187/'g. Dimensio.AnlagenEE2035'!$F$11</f>
        <v>0.69568114285714289</v>
      </c>
      <c r="E187" s="6"/>
      <c r="F187" s="6"/>
      <c r="G187" s="6"/>
      <c r="H187" s="6"/>
      <c r="I187" s="6"/>
      <c r="J187" s="6"/>
      <c r="K187" s="6"/>
      <c r="L187" s="6"/>
      <c r="M187" s="6"/>
      <c r="N187" s="27"/>
    </row>
    <row r="188" spans="1:14" s="28" customFormat="1" x14ac:dyDescent="0.25">
      <c r="A188" s="24">
        <v>43473.625</v>
      </c>
      <c r="B188" s="25">
        <v>43473.666666666664</v>
      </c>
      <c r="C188" s="7">
        <v>2426.1869999999999</v>
      </c>
      <c r="D188" s="26">
        <f>C188/'g. Dimensio.AnlagenEE2035'!$F$11</f>
        <v>0.69319628571428571</v>
      </c>
      <c r="E188" s="6"/>
      <c r="F188" s="6"/>
      <c r="G188" s="6"/>
      <c r="H188" s="6"/>
      <c r="I188" s="6"/>
      <c r="J188" s="6"/>
      <c r="K188" s="6"/>
      <c r="L188" s="6"/>
      <c r="M188" s="6"/>
      <c r="N188" s="27"/>
    </row>
    <row r="189" spans="1:14" s="28" customFormat="1" x14ac:dyDescent="0.25">
      <c r="A189" s="24">
        <v>43473.666666666664</v>
      </c>
      <c r="B189" s="25">
        <v>43473.708333333336</v>
      </c>
      <c r="C189" s="7">
        <v>2347.529</v>
      </c>
      <c r="D189" s="26">
        <f>C189/'g. Dimensio.AnlagenEE2035'!$F$11</f>
        <v>0.67072257142857139</v>
      </c>
      <c r="E189" s="6"/>
      <c r="F189" s="6"/>
      <c r="G189" s="6"/>
      <c r="H189" s="6"/>
      <c r="I189" s="6"/>
      <c r="J189" s="6"/>
      <c r="K189" s="6"/>
      <c r="L189" s="6"/>
      <c r="M189" s="6"/>
      <c r="N189" s="27"/>
    </row>
    <row r="190" spans="1:14" s="28" customFormat="1" x14ac:dyDescent="0.25">
      <c r="A190" s="24">
        <v>43473.708333333336</v>
      </c>
      <c r="B190" s="25">
        <v>43473.75</v>
      </c>
      <c r="C190" s="7">
        <v>2219.415</v>
      </c>
      <c r="D190" s="26">
        <f>C190/'g. Dimensio.AnlagenEE2035'!$F$11</f>
        <v>0.63411857142857142</v>
      </c>
      <c r="E190" s="6"/>
      <c r="F190" s="6"/>
      <c r="G190" s="6"/>
      <c r="H190" s="6"/>
      <c r="I190" s="6"/>
      <c r="J190" s="6"/>
      <c r="K190" s="6"/>
      <c r="L190" s="6"/>
      <c r="M190" s="6"/>
      <c r="N190" s="27"/>
    </row>
    <row r="191" spans="1:14" s="28" customFormat="1" x14ac:dyDescent="0.25">
      <c r="A191" s="24">
        <v>43473.75</v>
      </c>
      <c r="B191" s="25">
        <v>43473.791666666664</v>
      </c>
      <c r="C191" s="7">
        <v>2156.2040000000002</v>
      </c>
      <c r="D191" s="26">
        <f>C191/'g. Dimensio.AnlagenEE2035'!$F$11</f>
        <v>0.61605828571428578</v>
      </c>
      <c r="E191" s="6"/>
      <c r="F191" s="6"/>
      <c r="G191" s="6"/>
      <c r="H191" s="6"/>
      <c r="I191" s="6"/>
      <c r="J191" s="6"/>
      <c r="K191" s="6"/>
      <c r="L191" s="6"/>
      <c r="M191" s="6"/>
      <c r="N191" s="27"/>
    </row>
    <row r="192" spans="1:14" s="28" customFormat="1" x14ac:dyDescent="0.25">
      <c r="A192" s="24">
        <v>43473.791666666664</v>
      </c>
      <c r="B192" s="25">
        <v>43473.833333333336</v>
      </c>
      <c r="C192" s="7">
        <v>2109.5630000000001</v>
      </c>
      <c r="D192" s="26">
        <f>C192/'g. Dimensio.AnlagenEE2035'!$F$11</f>
        <v>0.60273228571428572</v>
      </c>
      <c r="E192" s="6"/>
      <c r="F192" s="6"/>
      <c r="G192" s="6"/>
      <c r="H192" s="6"/>
      <c r="I192" s="6"/>
      <c r="J192" s="6"/>
      <c r="K192" s="6"/>
      <c r="L192" s="6"/>
      <c r="M192" s="6"/>
      <c r="N192" s="27"/>
    </row>
    <row r="193" spans="1:14" s="28" customFormat="1" x14ac:dyDescent="0.25">
      <c r="A193" s="24">
        <v>43473.833333333336</v>
      </c>
      <c r="B193" s="25">
        <v>43473.875</v>
      </c>
      <c r="C193" s="7">
        <v>2093.3040000000001</v>
      </c>
      <c r="D193" s="26">
        <f>C193/'g. Dimensio.AnlagenEE2035'!$F$11</f>
        <v>0.59808685714285714</v>
      </c>
      <c r="E193" s="6"/>
      <c r="F193" s="6"/>
      <c r="G193" s="6"/>
      <c r="H193" s="6"/>
      <c r="I193" s="6"/>
      <c r="J193" s="6"/>
      <c r="K193" s="6"/>
      <c r="L193" s="6"/>
      <c r="M193" s="6"/>
      <c r="N193" s="27"/>
    </row>
    <row r="194" spans="1:14" s="28" customFormat="1" x14ac:dyDescent="0.25">
      <c r="A194" s="24">
        <v>43473.875</v>
      </c>
      <c r="B194" s="25">
        <v>43473.916666666664</v>
      </c>
      <c r="C194" s="7">
        <v>2083.1689999999999</v>
      </c>
      <c r="D194" s="26">
        <f>C194/'g. Dimensio.AnlagenEE2035'!$F$11</f>
        <v>0.59519114285714281</v>
      </c>
      <c r="E194" s="6"/>
      <c r="F194" s="6"/>
      <c r="G194" s="6"/>
      <c r="H194" s="6"/>
      <c r="I194" s="6"/>
      <c r="J194" s="6"/>
      <c r="K194" s="6"/>
      <c r="L194" s="6"/>
      <c r="M194" s="6"/>
      <c r="N194" s="27"/>
    </row>
    <row r="195" spans="1:14" s="28" customFormat="1" x14ac:dyDescent="0.25">
      <c r="A195" s="24">
        <v>43473.916666666664</v>
      </c>
      <c r="B195" s="25">
        <v>43473.958333333336</v>
      </c>
      <c r="C195" s="7">
        <v>2101.3200000000002</v>
      </c>
      <c r="D195" s="26">
        <f>C195/'g. Dimensio.AnlagenEE2035'!$F$11</f>
        <v>0.60037714285714294</v>
      </c>
      <c r="E195" s="6"/>
      <c r="F195" s="6"/>
      <c r="G195" s="6"/>
      <c r="H195" s="6"/>
      <c r="I195" s="6"/>
      <c r="J195" s="6"/>
      <c r="K195" s="6"/>
      <c r="L195" s="6"/>
      <c r="M195" s="6"/>
      <c r="N195" s="27"/>
    </row>
    <row r="196" spans="1:14" s="28" customFormat="1" x14ac:dyDescent="0.25">
      <c r="A196" s="24">
        <v>43473.958333333336</v>
      </c>
      <c r="B196" s="25">
        <v>43474</v>
      </c>
      <c r="C196" s="7">
        <v>2047.723</v>
      </c>
      <c r="D196" s="26">
        <f>C196/'g. Dimensio.AnlagenEE2035'!$F$11</f>
        <v>0.58506371428571424</v>
      </c>
      <c r="E196" s="6"/>
      <c r="F196" s="6"/>
      <c r="G196" s="6"/>
      <c r="H196" s="6"/>
      <c r="I196" s="6"/>
      <c r="J196" s="6"/>
      <c r="K196" s="6"/>
      <c r="L196" s="6"/>
      <c r="M196" s="6"/>
      <c r="N196" s="27"/>
    </row>
    <row r="197" spans="1:14" s="28" customFormat="1" x14ac:dyDescent="0.25">
      <c r="A197" s="24">
        <v>43474</v>
      </c>
      <c r="B197" s="25">
        <v>43474.041666666664</v>
      </c>
      <c r="C197" s="7">
        <v>1985.1389999999999</v>
      </c>
      <c r="D197" s="26">
        <f>C197/'g. Dimensio.AnlagenEE2035'!$F$11</f>
        <v>0.56718257142857142</v>
      </c>
      <c r="E197" s="6"/>
      <c r="F197" s="6"/>
      <c r="G197" s="6"/>
      <c r="H197" s="6"/>
      <c r="I197" s="6"/>
      <c r="J197" s="6"/>
      <c r="K197" s="6"/>
      <c r="L197" s="6"/>
      <c r="M197" s="6"/>
      <c r="N197" s="27"/>
    </row>
    <row r="198" spans="1:14" s="28" customFormat="1" x14ac:dyDescent="0.25">
      <c r="A198" s="24">
        <v>43474.041666666664</v>
      </c>
      <c r="B198" s="25">
        <v>43474.083333333336</v>
      </c>
      <c r="C198" s="7">
        <v>1899.9369999999999</v>
      </c>
      <c r="D198" s="26">
        <f>C198/'g. Dimensio.AnlagenEE2035'!$F$11</f>
        <v>0.54283914285714285</v>
      </c>
      <c r="E198" s="6"/>
      <c r="F198" s="6"/>
      <c r="G198" s="6"/>
      <c r="H198" s="6"/>
      <c r="I198" s="6"/>
      <c r="J198" s="6"/>
      <c r="K198" s="6"/>
      <c r="L198" s="6"/>
      <c r="M198" s="6"/>
      <c r="N198" s="27"/>
    </row>
    <row r="199" spans="1:14" s="28" customFormat="1" x14ac:dyDescent="0.25">
      <c r="A199" s="24">
        <v>43474.083333333336</v>
      </c>
      <c r="B199" s="25">
        <v>43474.125</v>
      </c>
      <c r="C199" s="7">
        <v>1772.162</v>
      </c>
      <c r="D199" s="26">
        <f>C199/'g. Dimensio.AnlagenEE2035'!$F$11</f>
        <v>0.506332</v>
      </c>
      <c r="E199" s="6"/>
      <c r="F199" s="6"/>
      <c r="G199" s="6"/>
      <c r="H199" s="6"/>
      <c r="I199" s="6"/>
      <c r="J199" s="6"/>
      <c r="K199" s="6"/>
      <c r="L199" s="6"/>
      <c r="M199" s="6"/>
      <c r="N199" s="27"/>
    </row>
    <row r="200" spans="1:14" s="28" customFormat="1" x14ac:dyDescent="0.25">
      <c r="A200" s="24">
        <v>43474.125</v>
      </c>
      <c r="B200" s="25">
        <v>43474.166666666664</v>
      </c>
      <c r="C200" s="7">
        <v>1750.7349999999999</v>
      </c>
      <c r="D200" s="26">
        <f>C200/'g. Dimensio.AnlagenEE2035'!$F$11</f>
        <v>0.50020999999999993</v>
      </c>
      <c r="E200" s="6"/>
      <c r="F200" s="6"/>
      <c r="G200" s="6"/>
      <c r="H200" s="6"/>
      <c r="I200" s="6"/>
      <c r="J200" s="6"/>
      <c r="K200" s="6"/>
      <c r="L200" s="6"/>
      <c r="M200" s="6"/>
      <c r="N200" s="27"/>
    </row>
    <row r="201" spans="1:14" s="28" customFormat="1" x14ac:dyDescent="0.25">
      <c r="A201" s="24">
        <v>43474.166666666664</v>
      </c>
      <c r="B201" s="25">
        <v>43474.208333333336</v>
      </c>
      <c r="C201" s="7">
        <v>1654.6469999999999</v>
      </c>
      <c r="D201" s="26">
        <f>C201/'g. Dimensio.AnlagenEE2035'!$F$11</f>
        <v>0.47275628571428568</v>
      </c>
      <c r="E201" s="6"/>
      <c r="F201" s="6"/>
      <c r="G201" s="6"/>
      <c r="H201" s="6"/>
      <c r="I201" s="6"/>
      <c r="J201" s="6"/>
      <c r="K201" s="6"/>
      <c r="L201" s="6"/>
      <c r="M201" s="6"/>
      <c r="N201" s="27"/>
    </row>
    <row r="202" spans="1:14" s="28" customFormat="1" x14ac:dyDescent="0.25">
      <c r="A202" s="24">
        <v>43474.208333333336</v>
      </c>
      <c r="B202" s="25">
        <v>43474.25</v>
      </c>
      <c r="C202" s="7">
        <v>1539.538</v>
      </c>
      <c r="D202" s="26">
        <f>C202/'g. Dimensio.AnlagenEE2035'!$F$11</f>
        <v>0.43986799999999998</v>
      </c>
      <c r="E202" s="6"/>
      <c r="F202" s="6"/>
      <c r="G202" s="6"/>
      <c r="H202" s="6"/>
      <c r="I202" s="6"/>
      <c r="J202" s="6"/>
      <c r="K202" s="6"/>
      <c r="L202" s="6"/>
      <c r="M202" s="6"/>
      <c r="N202" s="27"/>
    </row>
    <row r="203" spans="1:14" s="28" customFormat="1" x14ac:dyDescent="0.25">
      <c r="A203" s="24">
        <v>43474.25</v>
      </c>
      <c r="B203" s="25">
        <v>43474.291666666664</v>
      </c>
      <c r="C203" s="7">
        <v>1393.127</v>
      </c>
      <c r="D203" s="26">
        <f>C203/'g. Dimensio.AnlagenEE2035'!$F$11</f>
        <v>0.39803628571428568</v>
      </c>
      <c r="E203" s="6"/>
      <c r="F203" s="6"/>
      <c r="G203" s="6"/>
      <c r="H203" s="6"/>
      <c r="I203" s="6"/>
      <c r="J203" s="6"/>
      <c r="K203" s="6"/>
      <c r="L203" s="6"/>
      <c r="M203" s="6"/>
      <c r="N203" s="27"/>
    </row>
    <row r="204" spans="1:14" s="28" customFormat="1" x14ac:dyDescent="0.25">
      <c r="A204" s="24">
        <v>43474.291666666664</v>
      </c>
      <c r="B204" s="25">
        <v>43474.333333333336</v>
      </c>
      <c r="C204" s="7">
        <v>1338.8140000000001</v>
      </c>
      <c r="D204" s="26">
        <f>C204/'g. Dimensio.AnlagenEE2035'!$F$11</f>
        <v>0.38251828571428576</v>
      </c>
      <c r="E204" s="6"/>
      <c r="F204" s="6"/>
      <c r="G204" s="6"/>
      <c r="H204" s="6"/>
      <c r="I204" s="6"/>
      <c r="J204" s="6"/>
      <c r="K204" s="6"/>
      <c r="L204" s="6"/>
      <c r="M204" s="6"/>
      <c r="N204" s="27"/>
    </row>
    <row r="205" spans="1:14" s="28" customFormat="1" x14ac:dyDescent="0.25">
      <c r="A205" s="24">
        <v>43474.333333333336</v>
      </c>
      <c r="B205" s="25">
        <v>43474.375</v>
      </c>
      <c r="C205" s="7">
        <v>1206.193</v>
      </c>
      <c r="D205" s="26">
        <f>C205/'g. Dimensio.AnlagenEE2035'!$F$11</f>
        <v>0.34462657142857145</v>
      </c>
      <c r="E205" s="6"/>
      <c r="F205" s="6"/>
      <c r="G205" s="6"/>
      <c r="H205" s="6"/>
      <c r="I205" s="6"/>
      <c r="J205" s="6"/>
      <c r="K205" s="6"/>
      <c r="L205" s="6"/>
      <c r="M205" s="6"/>
      <c r="N205" s="27"/>
    </row>
    <row r="206" spans="1:14" s="28" customFormat="1" x14ac:dyDescent="0.25">
      <c r="A206" s="24">
        <v>43474.375</v>
      </c>
      <c r="B206" s="25">
        <v>43474.416666666664</v>
      </c>
      <c r="C206" s="7">
        <v>1089.3140000000001</v>
      </c>
      <c r="D206" s="26">
        <f>C206/'g. Dimensio.AnlagenEE2035'!$F$11</f>
        <v>0.31123257142857147</v>
      </c>
      <c r="E206" s="6"/>
      <c r="F206" s="6"/>
      <c r="G206" s="6"/>
      <c r="H206" s="6"/>
      <c r="I206" s="6"/>
      <c r="J206" s="6"/>
      <c r="K206" s="6"/>
      <c r="L206" s="6"/>
      <c r="M206" s="6"/>
      <c r="N206" s="27"/>
    </row>
    <row r="207" spans="1:14" s="28" customFormat="1" x14ac:dyDescent="0.25">
      <c r="A207" s="24">
        <v>43474.416666666664</v>
      </c>
      <c r="B207" s="25">
        <v>43474.458333333336</v>
      </c>
      <c r="C207" s="7">
        <v>1302.761</v>
      </c>
      <c r="D207" s="26">
        <f>C207/'g. Dimensio.AnlagenEE2035'!$F$11</f>
        <v>0.37221742857142859</v>
      </c>
      <c r="E207" s="6"/>
      <c r="F207" s="6"/>
      <c r="G207" s="6"/>
      <c r="H207" s="6"/>
      <c r="I207" s="6"/>
      <c r="J207" s="6"/>
      <c r="K207" s="6"/>
      <c r="L207" s="6"/>
      <c r="M207" s="6"/>
      <c r="N207" s="27"/>
    </row>
    <row r="208" spans="1:14" s="28" customFormat="1" x14ac:dyDescent="0.25">
      <c r="A208" s="24">
        <v>43474.458333333336</v>
      </c>
      <c r="B208" s="25">
        <v>43474.5</v>
      </c>
      <c r="C208" s="7">
        <v>1473.104</v>
      </c>
      <c r="D208" s="26">
        <f>C208/'g. Dimensio.AnlagenEE2035'!$F$11</f>
        <v>0.42088685714285717</v>
      </c>
      <c r="E208" s="6"/>
      <c r="F208" s="6"/>
      <c r="G208" s="6"/>
      <c r="H208" s="6"/>
      <c r="I208" s="6"/>
      <c r="J208" s="6"/>
      <c r="K208" s="6"/>
      <c r="L208" s="6"/>
      <c r="M208" s="6"/>
      <c r="N208" s="27"/>
    </row>
    <row r="209" spans="1:14" s="28" customFormat="1" x14ac:dyDescent="0.25">
      <c r="A209" s="24">
        <v>43474.5</v>
      </c>
      <c r="B209" s="25">
        <v>43474.541666666664</v>
      </c>
      <c r="C209" s="7">
        <v>1444.655</v>
      </c>
      <c r="D209" s="26">
        <f>C209/'g. Dimensio.AnlagenEE2035'!$F$11</f>
        <v>0.41275857142857142</v>
      </c>
      <c r="E209" s="6"/>
      <c r="F209" s="6"/>
      <c r="G209" s="6"/>
      <c r="H209" s="6"/>
      <c r="I209" s="6"/>
      <c r="J209" s="6"/>
      <c r="K209" s="6"/>
      <c r="L209" s="6"/>
      <c r="M209" s="6"/>
      <c r="N209" s="27"/>
    </row>
    <row r="210" spans="1:14" s="28" customFormat="1" x14ac:dyDescent="0.25">
      <c r="A210" s="24">
        <v>43474.541666666664</v>
      </c>
      <c r="B210" s="25">
        <v>43474.583333333336</v>
      </c>
      <c r="C210" s="7">
        <v>1422.3320000000001</v>
      </c>
      <c r="D210" s="26">
        <f>C210/'g. Dimensio.AnlagenEE2035'!$F$11</f>
        <v>0.40638057142857148</v>
      </c>
      <c r="E210" s="6"/>
      <c r="F210" s="6"/>
      <c r="G210" s="6"/>
      <c r="H210" s="6"/>
      <c r="I210" s="6"/>
      <c r="J210" s="6"/>
      <c r="K210" s="6"/>
      <c r="L210" s="6"/>
      <c r="M210" s="6"/>
      <c r="N210" s="27"/>
    </row>
    <row r="211" spans="1:14" s="28" customFormat="1" x14ac:dyDescent="0.25">
      <c r="A211" s="24">
        <v>43474.583333333336</v>
      </c>
      <c r="B211" s="25">
        <v>43474.625</v>
      </c>
      <c r="C211" s="7">
        <v>1336.9290000000001</v>
      </c>
      <c r="D211" s="26">
        <f>C211/'g. Dimensio.AnlagenEE2035'!$F$11</f>
        <v>0.38197971428571431</v>
      </c>
      <c r="E211" s="6"/>
      <c r="F211" s="6"/>
      <c r="G211" s="6"/>
      <c r="H211" s="6"/>
      <c r="I211" s="6"/>
      <c r="J211" s="6"/>
      <c r="K211" s="6"/>
      <c r="L211" s="6"/>
      <c r="M211" s="6"/>
      <c r="N211" s="27"/>
    </row>
    <row r="212" spans="1:14" s="28" customFormat="1" x14ac:dyDescent="0.25">
      <c r="A212" s="24">
        <v>43474.625</v>
      </c>
      <c r="B212" s="25">
        <v>43474.666666666664</v>
      </c>
      <c r="C212" s="7">
        <v>1344.7560000000001</v>
      </c>
      <c r="D212" s="26">
        <f>C212/'g. Dimensio.AnlagenEE2035'!$F$11</f>
        <v>0.384216</v>
      </c>
      <c r="E212" s="6"/>
      <c r="F212" s="6"/>
      <c r="G212" s="6"/>
      <c r="H212" s="6"/>
      <c r="I212" s="6"/>
      <c r="J212" s="6"/>
      <c r="K212" s="6"/>
      <c r="L212" s="6"/>
      <c r="M212" s="6"/>
      <c r="N212" s="27"/>
    </row>
    <row r="213" spans="1:14" s="28" customFormat="1" x14ac:dyDescent="0.25">
      <c r="A213" s="24">
        <v>43474.666666666664</v>
      </c>
      <c r="B213" s="25">
        <v>43474.708333333336</v>
      </c>
      <c r="C213" s="7">
        <v>1241.8620000000001</v>
      </c>
      <c r="D213" s="26">
        <f>C213/'g. Dimensio.AnlagenEE2035'!$F$11</f>
        <v>0.35481771428571429</v>
      </c>
      <c r="E213" s="6"/>
      <c r="F213" s="6"/>
      <c r="G213" s="6"/>
      <c r="H213" s="6"/>
      <c r="I213" s="6"/>
      <c r="J213" s="6"/>
      <c r="K213" s="6"/>
      <c r="L213" s="6"/>
      <c r="M213" s="6"/>
      <c r="N213" s="27"/>
    </row>
    <row r="214" spans="1:14" s="28" customFormat="1" x14ac:dyDescent="0.25">
      <c r="A214" s="24">
        <v>43474.708333333336</v>
      </c>
      <c r="B214" s="25">
        <v>43474.75</v>
      </c>
      <c r="C214" s="7">
        <v>1121.616</v>
      </c>
      <c r="D214" s="26">
        <f>C214/'g. Dimensio.AnlagenEE2035'!$F$11</f>
        <v>0.32046171428571429</v>
      </c>
      <c r="E214" s="6"/>
      <c r="F214" s="6"/>
      <c r="G214" s="6"/>
      <c r="H214" s="6"/>
      <c r="I214" s="6"/>
      <c r="J214" s="6"/>
      <c r="K214" s="6"/>
      <c r="L214" s="6"/>
      <c r="M214" s="6"/>
      <c r="N214" s="27"/>
    </row>
    <row r="215" spans="1:14" s="28" customFormat="1" x14ac:dyDescent="0.25">
      <c r="A215" s="24">
        <v>43474.75</v>
      </c>
      <c r="B215" s="25">
        <v>43474.791666666664</v>
      </c>
      <c r="C215" s="7">
        <v>973.19100000000003</v>
      </c>
      <c r="D215" s="26">
        <f>C215/'g. Dimensio.AnlagenEE2035'!$F$11</f>
        <v>0.27805457142857143</v>
      </c>
      <c r="E215" s="6"/>
      <c r="F215" s="6"/>
      <c r="G215" s="6"/>
      <c r="H215" s="6"/>
      <c r="I215" s="6"/>
      <c r="J215" s="6"/>
      <c r="K215" s="6"/>
      <c r="L215" s="6"/>
      <c r="M215" s="6"/>
      <c r="N215" s="27"/>
    </row>
    <row r="216" spans="1:14" s="28" customFormat="1" x14ac:dyDescent="0.25">
      <c r="A216" s="24">
        <v>43474.791666666664</v>
      </c>
      <c r="B216" s="25">
        <v>43474.833333333336</v>
      </c>
      <c r="C216" s="7">
        <v>775.48800000000006</v>
      </c>
      <c r="D216" s="26">
        <f>C216/'g. Dimensio.AnlagenEE2035'!$F$11</f>
        <v>0.22156800000000001</v>
      </c>
      <c r="E216" s="6"/>
      <c r="F216" s="6"/>
      <c r="G216" s="6"/>
      <c r="H216" s="6"/>
      <c r="I216" s="6"/>
      <c r="J216" s="6"/>
      <c r="K216" s="6"/>
      <c r="L216" s="6"/>
      <c r="M216" s="6"/>
      <c r="N216" s="27"/>
    </row>
    <row r="217" spans="1:14" s="28" customFormat="1" x14ac:dyDescent="0.25">
      <c r="A217" s="24">
        <v>43474.833333333336</v>
      </c>
      <c r="B217" s="25">
        <v>43474.875</v>
      </c>
      <c r="C217" s="7">
        <v>689.048</v>
      </c>
      <c r="D217" s="26">
        <f>C217/'g. Dimensio.AnlagenEE2035'!$F$11</f>
        <v>0.19687085714285715</v>
      </c>
      <c r="E217" s="6"/>
      <c r="F217" s="6"/>
      <c r="G217" s="6"/>
      <c r="H217" s="6"/>
      <c r="I217" s="6"/>
      <c r="J217" s="6"/>
      <c r="K217" s="6"/>
      <c r="L217" s="6"/>
      <c r="M217" s="6"/>
      <c r="N217" s="27"/>
    </row>
    <row r="218" spans="1:14" s="28" customFormat="1" x14ac:dyDescent="0.25">
      <c r="A218" s="24">
        <v>43474.875</v>
      </c>
      <c r="B218" s="25">
        <v>43474.916666666664</v>
      </c>
      <c r="C218" s="7">
        <v>650.803</v>
      </c>
      <c r="D218" s="26">
        <f>C218/'g. Dimensio.AnlagenEE2035'!$F$11</f>
        <v>0.1859437142857143</v>
      </c>
      <c r="E218" s="6"/>
      <c r="F218" s="6"/>
      <c r="G218" s="6"/>
      <c r="H218" s="6"/>
      <c r="I218" s="6"/>
      <c r="J218" s="6"/>
      <c r="K218" s="6"/>
      <c r="L218" s="6"/>
      <c r="M218" s="6"/>
      <c r="N218" s="27"/>
    </row>
    <row r="219" spans="1:14" s="28" customFormat="1" x14ac:dyDescent="0.25">
      <c r="A219" s="24">
        <v>43474.916666666664</v>
      </c>
      <c r="B219" s="25">
        <v>43474.958333333336</v>
      </c>
      <c r="C219" s="7">
        <v>660.41899999999998</v>
      </c>
      <c r="D219" s="26">
        <f>C219/'g. Dimensio.AnlagenEE2035'!$F$11</f>
        <v>0.18869114285714286</v>
      </c>
      <c r="E219" s="6"/>
      <c r="F219" s="6"/>
      <c r="G219" s="6"/>
      <c r="H219" s="6"/>
      <c r="I219" s="6"/>
      <c r="J219" s="6"/>
      <c r="K219" s="6"/>
      <c r="L219" s="6"/>
      <c r="M219" s="6"/>
      <c r="N219" s="27"/>
    </row>
    <row r="220" spans="1:14" s="28" customFormat="1" x14ac:dyDescent="0.25">
      <c r="A220" s="24">
        <v>43474.958333333336</v>
      </c>
      <c r="B220" s="25">
        <v>43475</v>
      </c>
      <c r="C220" s="7">
        <v>894.51800000000003</v>
      </c>
      <c r="D220" s="26">
        <f>C220/'g. Dimensio.AnlagenEE2035'!$F$11</f>
        <v>0.25557657142857143</v>
      </c>
      <c r="E220" s="6"/>
      <c r="F220" s="6"/>
      <c r="G220" s="6"/>
      <c r="H220" s="6"/>
      <c r="I220" s="6"/>
      <c r="J220" s="6"/>
      <c r="K220" s="6"/>
      <c r="L220" s="6"/>
      <c r="M220" s="6"/>
      <c r="N220" s="27"/>
    </row>
    <row r="221" spans="1:14" s="28" customFormat="1" x14ac:dyDescent="0.25">
      <c r="A221" s="24">
        <v>43475</v>
      </c>
      <c r="B221" s="25">
        <v>43475.041666666664</v>
      </c>
      <c r="C221" s="7">
        <v>966.49300000000005</v>
      </c>
      <c r="D221" s="26">
        <f>C221/'g. Dimensio.AnlagenEE2035'!$F$11</f>
        <v>0.27614085714285713</v>
      </c>
      <c r="E221" s="6"/>
      <c r="F221" s="6"/>
      <c r="G221" s="6"/>
      <c r="H221" s="6"/>
      <c r="I221" s="6"/>
      <c r="J221" s="6"/>
      <c r="K221" s="6"/>
      <c r="L221" s="6"/>
      <c r="M221" s="6"/>
      <c r="N221" s="27"/>
    </row>
    <row r="222" spans="1:14" s="28" customFormat="1" x14ac:dyDescent="0.25">
      <c r="A222" s="24">
        <v>43475.041666666664</v>
      </c>
      <c r="B222" s="25">
        <v>43475.083333333336</v>
      </c>
      <c r="C222" s="7">
        <v>940.52300000000002</v>
      </c>
      <c r="D222" s="26">
        <f>C222/'g. Dimensio.AnlagenEE2035'!$F$11</f>
        <v>0.26872085714285715</v>
      </c>
      <c r="E222" s="6"/>
      <c r="F222" s="6"/>
      <c r="G222" s="6"/>
      <c r="H222" s="6"/>
      <c r="I222" s="6"/>
      <c r="J222" s="6"/>
      <c r="K222" s="6"/>
      <c r="L222" s="6"/>
      <c r="M222" s="6"/>
      <c r="N222" s="27"/>
    </row>
    <row r="223" spans="1:14" s="28" customFormat="1" x14ac:dyDescent="0.25">
      <c r="A223" s="24">
        <v>43475.083333333336</v>
      </c>
      <c r="B223" s="25">
        <v>43475.125</v>
      </c>
      <c r="C223" s="7">
        <v>882.53800000000001</v>
      </c>
      <c r="D223" s="26">
        <f>C223/'g. Dimensio.AnlagenEE2035'!$F$11</f>
        <v>0.25215371428571431</v>
      </c>
      <c r="E223" s="6"/>
      <c r="F223" s="6"/>
      <c r="G223" s="6"/>
      <c r="H223" s="6"/>
      <c r="I223" s="6"/>
      <c r="J223" s="6"/>
      <c r="K223" s="6"/>
      <c r="L223" s="6"/>
      <c r="M223" s="6"/>
      <c r="N223" s="27"/>
    </row>
    <row r="224" spans="1:14" s="28" customFormat="1" x14ac:dyDescent="0.25">
      <c r="A224" s="24">
        <v>43475.125</v>
      </c>
      <c r="B224" s="25">
        <v>43475.166666666664</v>
      </c>
      <c r="C224" s="7">
        <v>873.90300000000002</v>
      </c>
      <c r="D224" s="26">
        <f>C224/'g. Dimensio.AnlagenEE2035'!$F$11</f>
        <v>0.24968657142857142</v>
      </c>
      <c r="E224" s="6"/>
      <c r="F224" s="6"/>
      <c r="G224" s="6"/>
      <c r="H224" s="6"/>
      <c r="I224" s="6"/>
      <c r="J224" s="6"/>
      <c r="K224" s="6"/>
      <c r="L224" s="6"/>
      <c r="M224" s="6"/>
      <c r="N224" s="27"/>
    </row>
    <row r="225" spans="1:14" s="28" customFormat="1" x14ac:dyDescent="0.25">
      <c r="A225" s="24">
        <v>43475.166666666664</v>
      </c>
      <c r="B225" s="25">
        <v>43475.208333333336</v>
      </c>
      <c r="C225" s="7">
        <v>797.48900000000003</v>
      </c>
      <c r="D225" s="26">
        <f>C225/'g. Dimensio.AnlagenEE2035'!$F$11</f>
        <v>0.227854</v>
      </c>
      <c r="E225" s="6"/>
      <c r="F225" s="6"/>
      <c r="G225" s="6"/>
      <c r="H225" s="6"/>
      <c r="I225" s="6"/>
      <c r="J225" s="6"/>
      <c r="K225" s="6"/>
      <c r="L225" s="6"/>
      <c r="M225" s="6"/>
      <c r="N225" s="27"/>
    </row>
    <row r="226" spans="1:14" s="28" customFormat="1" x14ac:dyDescent="0.25">
      <c r="A226" s="24">
        <v>43475.208333333336</v>
      </c>
      <c r="B226" s="25">
        <v>43475.25</v>
      </c>
      <c r="C226" s="7">
        <v>720.53599999999994</v>
      </c>
      <c r="D226" s="26">
        <f>C226/'g. Dimensio.AnlagenEE2035'!$F$11</f>
        <v>0.20586742857142856</v>
      </c>
      <c r="E226" s="6"/>
      <c r="F226" s="6"/>
      <c r="G226" s="6"/>
      <c r="H226" s="6"/>
      <c r="I226" s="6"/>
      <c r="J226" s="6"/>
      <c r="K226" s="6"/>
      <c r="L226" s="6"/>
      <c r="M226" s="6"/>
      <c r="N226" s="27"/>
    </row>
    <row r="227" spans="1:14" s="28" customFormat="1" x14ac:dyDescent="0.25">
      <c r="A227" s="24">
        <v>43475.25</v>
      </c>
      <c r="B227" s="25">
        <v>43475.291666666664</v>
      </c>
      <c r="C227" s="7">
        <v>662.52499999999998</v>
      </c>
      <c r="D227" s="26">
        <f>C227/'g. Dimensio.AnlagenEE2035'!$F$11</f>
        <v>0.18929285714285712</v>
      </c>
      <c r="E227" s="6"/>
      <c r="F227" s="6"/>
      <c r="G227" s="6"/>
      <c r="H227" s="6"/>
      <c r="I227" s="6"/>
      <c r="J227" s="6"/>
      <c r="K227" s="6"/>
      <c r="L227" s="6"/>
      <c r="M227" s="6"/>
      <c r="N227" s="27"/>
    </row>
    <row r="228" spans="1:14" s="28" customFormat="1" x14ac:dyDescent="0.25">
      <c r="A228" s="24">
        <v>43475.291666666664</v>
      </c>
      <c r="B228" s="25">
        <v>43475.333333333336</v>
      </c>
      <c r="C228" s="7">
        <v>589.93499999999995</v>
      </c>
      <c r="D228" s="26">
        <f>C228/'g. Dimensio.AnlagenEE2035'!$F$11</f>
        <v>0.16855285714285712</v>
      </c>
      <c r="E228" s="6"/>
      <c r="F228" s="6"/>
      <c r="G228" s="6"/>
      <c r="H228" s="6"/>
      <c r="I228" s="6"/>
      <c r="J228" s="6"/>
      <c r="K228" s="6"/>
      <c r="L228" s="6"/>
      <c r="M228" s="6"/>
      <c r="N228" s="27"/>
    </row>
    <row r="229" spans="1:14" s="28" customFormat="1" x14ac:dyDescent="0.25">
      <c r="A229" s="24">
        <v>43475.333333333336</v>
      </c>
      <c r="B229" s="25">
        <v>43475.375</v>
      </c>
      <c r="C229" s="7">
        <v>449.90800000000002</v>
      </c>
      <c r="D229" s="26">
        <f>C229/'g. Dimensio.AnlagenEE2035'!$F$11</f>
        <v>0.12854514285714286</v>
      </c>
      <c r="E229" s="6"/>
      <c r="F229" s="6"/>
      <c r="G229" s="6"/>
      <c r="H229" s="6"/>
      <c r="I229" s="6"/>
      <c r="J229" s="6"/>
      <c r="K229" s="6"/>
      <c r="L229" s="6"/>
      <c r="M229" s="6"/>
      <c r="N229" s="27"/>
    </row>
    <row r="230" spans="1:14" s="28" customFormat="1" x14ac:dyDescent="0.25">
      <c r="A230" s="24">
        <v>43475.375</v>
      </c>
      <c r="B230" s="25">
        <v>43475.416666666664</v>
      </c>
      <c r="C230" s="7">
        <v>359.11099999999999</v>
      </c>
      <c r="D230" s="26">
        <f>C230/'g. Dimensio.AnlagenEE2035'!$F$11</f>
        <v>0.10260314285714285</v>
      </c>
      <c r="E230" s="6"/>
      <c r="F230" s="6"/>
      <c r="G230" s="6"/>
      <c r="H230" s="6"/>
      <c r="I230" s="6"/>
      <c r="J230" s="6"/>
      <c r="K230" s="6"/>
      <c r="L230" s="6"/>
      <c r="M230" s="6"/>
      <c r="N230" s="27"/>
    </row>
    <row r="231" spans="1:14" s="28" customFormat="1" x14ac:dyDescent="0.25">
      <c r="A231" s="24">
        <v>43475.416666666664</v>
      </c>
      <c r="B231" s="25">
        <v>43475.458333333336</v>
      </c>
      <c r="C231" s="7">
        <v>365.12099999999998</v>
      </c>
      <c r="D231" s="26">
        <f>C231/'g. Dimensio.AnlagenEE2035'!$F$11</f>
        <v>0.10432028571428571</v>
      </c>
      <c r="E231" s="6"/>
      <c r="F231" s="6"/>
      <c r="G231" s="6"/>
      <c r="H231" s="6"/>
      <c r="I231" s="6"/>
      <c r="J231" s="6"/>
      <c r="K231" s="6"/>
      <c r="L231" s="6"/>
      <c r="M231" s="6"/>
      <c r="N231" s="27"/>
    </row>
    <row r="232" spans="1:14" s="28" customFormat="1" x14ac:dyDescent="0.25">
      <c r="A232" s="24">
        <v>43475.458333333336</v>
      </c>
      <c r="B232" s="25">
        <v>43475.5</v>
      </c>
      <c r="C232" s="7">
        <v>367.54700000000003</v>
      </c>
      <c r="D232" s="26">
        <f>C232/'g. Dimensio.AnlagenEE2035'!$F$11</f>
        <v>0.10501342857142858</v>
      </c>
      <c r="E232" s="6"/>
      <c r="F232" s="6"/>
      <c r="G232" s="6"/>
      <c r="H232" s="6"/>
      <c r="I232" s="6"/>
      <c r="J232" s="6"/>
      <c r="K232" s="6"/>
      <c r="L232" s="6"/>
      <c r="M232" s="6"/>
      <c r="N232" s="27"/>
    </row>
    <row r="233" spans="1:14" s="28" customFormat="1" x14ac:dyDescent="0.25">
      <c r="A233" s="24">
        <v>43475.5</v>
      </c>
      <c r="B233" s="25">
        <v>43475.541666666664</v>
      </c>
      <c r="C233" s="7">
        <v>352.58800000000002</v>
      </c>
      <c r="D233" s="26">
        <f>C233/'g. Dimensio.AnlagenEE2035'!$F$11</f>
        <v>0.10073942857142858</v>
      </c>
      <c r="E233" s="6"/>
      <c r="F233" s="6"/>
      <c r="G233" s="6"/>
      <c r="H233" s="6"/>
      <c r="I233" s="6"/>
      <c r="J233" s="6"/>
      <c r="K233" s="6"/>
      <c r="L233" s="6"/>
      <c r="M233" s="6"/>
      <c r="N233" s="27"/>
    </row>
    <row r="234" spans="1:14" s="28" customFormat="1" x14ac:dyDescent="0.25">
      <c r="A234" s="24">
        <v>43475.541666666664</v>
      </c>
      <c r="B234" s="25">
        <v>43475.583333333336</v>
      </c>
      <c r="C234" s="7">
        <v>360.32299999999998</v>
      </c>
      <c r="D234" s="26">
        <f>C234/'g. Dimensio.AnlagenEE2035'!$F$11</f>
        <v>0.10294942857142857</v>
      </c>
      <c r="E234" s="6"/>
      <c r="F234" s="6"/>
      <c r="G234" s="6"/>
      <c r="H234" s="6"/>
      <c r="I234" s="6"/>
      <c r="J234" s="6"/>
      <c r="K234" s="6"/>
      <c r="L234" s="6"/>
      <c r="M234" s="6"/>
      <c r="N234" s="27"/>
    </row>
    <row r="235" spans="1:14" s="28" customFormat="1" x14ac:dyDescent="0.25">
      <c r="A235" s="24">
        <v>43475.583333333336</v>
      </c>
      <c r="B235" s="25">
        <v>43475.625</v>
      </c>
      <c r="C235" s="7">
        <v>346.471</v>
      </c>
      <c r="D235" s="26">
        <f>C235/'g. Dimensio.AnlagenEE2035'!$F$11</f>
        <v>9.899171428571428E-2</v>
      </c>
      <c r="E235" s="6"/>
      <c r="F235" s="6"/>
      <c r="G235" s="6"/>
      <c r="H235" s="6"/>
      <c r="I235" s="6"/>
      <c r="J235" s="6"/>
      <c r="K235" s="6"/>
      <c r="L235" s="6"/>
      <c r="M235" s="6"/>
      <c r="N235" s="27"/>
    </row>
    <row r="236" spans="1:14" s="28" customFormat="1" x14ac:dyDescent="0.25">
      <c r="A236" s="24">
        <v>43475.625</v>
      </c>
      <c r="B236" s="25">
        <v>43475.666666666664</v>
      </c>
      <c r="C236" s="7">
        <v>433.21100000000001</v>
      </c>
      <c r="D236" s="26">
        <f>C236/'g. Dimensio.AnlagenEE2035'!$F$11</f>
        <v>0.12377457142857143</v>
      </c>
      <c r="E236" s="6"/>
      <c r="F236" s="6"/>
      <c r="G236" s="6"/>
      <c r="H236" s="6"/>
      <c r="I236" s="6"/>
      <c r="J236" s="6"/>
      <c r="K236" s="6"/>
      <c r="L236" s="6"/>
      <c r="M236" s="6"/>
      <c r="N236" s="27"/>
    </row>
    <row r="237" spans="1:14" s="28" customFormat="1" x14ac:dyDescent="0.25">
      <c r="A237" s="24">
        <v>43475.666666666664</v>
      </c>
      <c r="B237" s="25">
        <v>43475.708333333336</v>
      </c>
      <c r="C237" s="7">
        <v>470.346</v>
      </c>
      <c r="D237" s="26">
        <f>C237/'g. Dimensio.AnlagenEE2035'!$F$11</f>
        <v>0.13438457142857144</v>
      </c>
      <c r="E237" s="6"/>
      <c r="F237" s="6"/>
      <c r="G237" s="6"/>
      <c r="H237" s="6"/>
      <c r="I237" s="6"/>
      <c r="J237" s="6"/>
      <c r="K237" s="6"/>
      <c r="L237" s="6"/>
      <c r="M237" s="6"/>
      <c r="N237" s="27"/>
    </row>
    <row r="238" spans="1:14" s="28" customFormat="1" x14ac:dyDescent="0.25">
      <c r="A238" s="24">
        <v>43475.708333333336</v>
      </c>
      <c r="B238" s="25">
        <v>43475.75</v>
      </c>
      <c r="C238" s="7">
        <v>466.56</v>
      </c>
      <c r="D238" s="26">
        <f>C238/'g. Dimensio.AnlagenEE2035'!$F$11</f>
        <v>0.13330285714285714</v>
      </c>
      <c r="E238" s="6"/>
      <c r="F238" s="6"/>
      <c r="G238" s="6"/>
      <c r="H238" s="6"/>
      <c r="I238" s="6"/>
      <c r="J238" s="6"/>
      <c r="K238" s="6"/>
      <c r="L238" s="6"/>
      <c r="M238" s="6"/>
      <c r="N238" s="27"/>
    </row>
    <row r="239" spans="1:14" s="28" customFormat="1" x14ac:dyDescent="0.25">
      <c r="A239" s="24">
        <v>43475.75</v>
      </c>
      <c r="B239" s="25">
        <v>43475.791666666664</v>
      </c>
      <c r="C239" s="7">
        <v>413.60700000000003</v>
      </c>
      <c r="D239" s="26">
        <f>C239/'g. Dimensio.AnlagenEE2035'!$F$11</f>
        <v>0.11817342857142858</v>
      </c>
      <c r="E239" s="6"/>
      <c r="F239" s="6"/>
      <c r="G239" s="6"/>
      <c r="H239" s="6"/>
      <c r="I239" s="6"/>
      <c r="J239" s="6"/>
      <c r="K239" s="6"/>
      <c r="L239" s="6"/>
      <c r="M239" s="6"/>
      <c r="N239" s="27"/>
    </row>
    <row r="240" spans="1:14" s="28" customFormat="1" x14ac:dyDescent="0.25">
      <c r="A240" s="24">
        <v>43475.791666666664</v>
      </c>
      <c r="B240" s="25">
        <v>43475.833333333336</v>
      </c>
      <c r="C240" s="7">
        <v>325.92599999999999</v>
      </c>
      <c r="D240" s="26">
        <f>C240/'g. Dimensio.AnlagenEE2035'!$F$11</f>
        <v>9.312171428571428E-2</v>
      </c>
      <c r="E240" s="6"/>
      <c r="F240" s="6"/>
      <c r="G240" s="6"/>
      <c r="H240" s="6"/>
      <c r="I240" s="6"/>
      <c r="J240" s="6"/>
      <c r="K240" s="6"/>
      <c r="L240" s="6"/>
      <c r="M240" s="6"/>
      <c r="N240" s="27"/>
    </row>
    <row r="241" spans="1:14" s="28" customFormat="1" x14ac:dyDescent="0.25">
      <c r="A241" s="24">
        <v>43475.833333333336</v>
      </c>
      <c r="B241" s="25">
        <v>43475.875</v>
      </c>
      <c r="C241" s="7">
        <v>225.04300000000001</v>
      </c>
      <c r="D241" s="26">
        <f>C241/'g. Dimensio.AnlagenEE2035'!$F$11</f>
        <v>6.4298000000000008E-2</v>
      </c>
      <c r="E241" s="6"/>
      <c r="F241" s="6"/>
      <c r="G241" s="6"/>
      <c r="H241" s="6"/>
      <c r="I241" s="6"/>
      <c r="J241" s="6"/>
      <c r="K241" s="6"/>
      <c r="L241" s="6"/>
      <c r="M241" s="6"/>
      <c r="N241" s="27"/>
    </row>
    <row r="242" spans="1:14" s="28" customFormat="1" x14ac:dyDescent="0.25">
      <c r="A242" s="24">
        <v>43475.875</v>
      </c>
      <c r="B242" s="25">
        <v>43475.916666666664</v>
      </c>
      <c r="C242" s="7">
        <v>144.43600000000001</v>
      </c>
      <c r="D242" s="26">
        <f>C242/'g. Dimensio.AnlagenEE2035'!$F$11</f>
        <v>4.1267428571428573E-2</v>
      </c>
      <c r="E242" s="6"/>
      <c r="F242" s="6"/>
      <c r="G242" s="6"/>
      <c r="H242" s="6"/>
      <c r="I242" s="6"/>
      <c r="J242" s="6"/>
      <c r="K242" s="6"/>
      <c r="L242" s="6"/>
      <c r="M242" s="6"/>
      <c r="N242" s="27"/>
    </row>
    <row r="243" spans="1:14" s="28" customFormat="1" x14ac:dyDescent="0.25">
      <c r="A243" s="24">
        <v>43475.916666666664</v>
      </c>
      <c r="B243" s="25">
        <v>43475.958333333336</v>
      </c>
      <c r="C243" s="7">
        <v>99.195999999999998</v>
      </c>
      <c r="D243" s="26">
        <f>C243/'g. Dimensio.AnlagenEE2035'!$F$11</f>
        <v>2.8341714285714286E-2</v>
      </c>
      <c r="E243" s="6"/>
      <c r="F243" s="6"/>
      <c r="G243" s="6"/>
      <c r="H243" s="6"/>
      <c r="I243" s="6"/>
      <c r="J243" s="6"/>
      <c r="K243" s="6"/>
      <c r="L243" s="6"/>
      <c r="M243" s="6"/>
      <c r="N243" s="27"/>
    </row>
    <row r="244" spans="1:14" s="28" customFormat="1" x14ac:dyDescent="0.25">
      <c r="A244" s="24">
        <v>43475.958333333336</v>
      </c>
      <c r="B244" s="25">
        <v>43476</v>
      </c>
      <c r="C244" s="7">
        <v>82.305000000000007</v>
      </c>
      <c r="D244" s="26">
        <f>C244/'g. Dimensio.AnlagenEE2035'!$F$11</f>
        <v>2.3515714285714289E-2</v>
      </c>
      <c r="E244" s="6"/>
      <c r="F244" s="6"/>
      <c r="G244" s="6"/>
      <c r="H244" s="6"/>
      <c r="I244" s="6"/>
      <c r="J244" s="6"/>
      <c r="K244" s="6"/>
      <c r="L244" s="6"/>
      <c r="M244" s="6"/>
      <c r="N244" s="27"/>
    </row>
    <row r="245" spans="1:14" s="28" customFormat="1" x14ac:dyDescent="0.25">
      <c r="A245" s="24">
        <v>43476</v>
      </c>
      <c r="B245" s="25">
        <v>43476.041666666664</v>
      </c>
      <c r="C245" s="7">
        <v>80.171000000000006</v>
      </c>
      <c r="D245" s="26">
        <f>C245/'g. Dimensio.AnlagenEE2035'!$F$11</f>
        <v>2.2906000000000003E-2</v>
      </c>
      <c r="E245" s="6"/>
      <c r="F245" s="6"/>
      <c r="G245" s="6"/>
      <c r="H245" s="6"/>
      <c r="I245" s="6"/>
      <c r="J245" s="6"/>
      <c r="K245" s="6"/>
      <c r="L245" s="6"/>
      <c r="M245" s="6"/>
      <c r="N245" s="27"/>
    </row>
    <row r="246" spans="1:14" s="28" customFormat="1" x14ac:dyDescent="0.25">
      <c r="A246" s="24">
        <v>43476.041666666664</v>
      </c>
      <c r="B246" s="25">
        <v>43476.083333333336</v>
      </c>
      <c r="C246" s="7">
        <v>83.512</v>
      </c>
      <c r="D246" s="26">
        <f>C246/'g. Dimensio.AnlagenEE2035'!$F$11</f>
        <v>2.3860571428571429E-2</v>
      </c>
      <c r="E246" s="6"/>
      <c r="F246" s="6"/>
      <c r="G246" s="6"/>
      <c r="H246" s="6"/>
      <c r="I246" s="6"/>
      <c r="J246" s="6"/>
      <c r="K246" s="6"/>
      <c r="L246" s="6"/>
      <c r="M246" s="6"/>
      <c r="N246" s="27"/>
    </row>
    <row r="247" spans="1:14" s="28" customFormat="1" x14ac:dyDescent="0.25">
      <c r="A247" s="24">
        <v>43476.083333333336</v>
      </c>
      <c r="B247" s="25">
        <v>43476.125</v>
      </c>
      <c r="C247" s="7">
        <v>83.606999999999999</v>
      </c>
      <c r="D247" s="26">
        <f>C247/'g. Dimensio.AnlagenEE2035'!$F$11</f>
        <v>2.3887714285714286E-2</v>
      </c>
      <c r="E247" s="6"/>
      <c r="F247" s="6"/>
      <c r="G247" s="6"/>
      <c r="H247" s="6"/>
      <c r="I247" s="6"/>
      <c r="J247" s="6"/>
      <c r="K247" s="6"/>
      <c r="L247" s="6"/>
      <c r="M247" s="6"/>
      <c r="N247" s="27"/>
    </row>
    <row r="248" spans="1:14" s="28" customFormat="1" x14ac:dyDescent="0.25">
      <c r="A248" s="24">
        <v>43476.125</v>
      </c>
      <c r="B248" s="25">
        <v>43476.166666666664</v>
      </c>
      <c r="C248" s="7">
        <v>91.061999999999998</v>
      </c>
      <c r="D248" s="26">
        <f>C248/'g. Dimensio.AnlagenEE2035'!$F$11</f>
        <v>2.6017714285714286E-2</v>
      </c>
      <c r="E248" s="6"/>
      <c r="F248" s="6"/>
      <c r="G248" s="6"/>
      <c r="H248" s="6"/>
      <c r="I248" s="6"/>
      <c r="J248" s="6"/>
      <c r="K248" s="6"/>
      <c r="L248" s="6"/>
      <c r="M248" s="6"/>
      <c r="N248" s="27"/>
    </row>
    <row r="249" spans="1:14" s="28" customFormat="1" x14ac:dyDescent="0.25">
      <c r="A249" s="24">
        <v>43476.166666666664</v>
      </c>
      <c r="B249" s="25">
        <v>43476.208333333336</v>
      </c>
      <c r="C249" s="7">
        <v>127.64400000000001</v>
      </c>
      <c r="D249" s="26">
        <f>C249/'g. Dimensio.AnlagenEE2035'!$F$11</f>
        <v>3.6469714285714286E-2</v>
      </c>
      <c r="E249" s="6"/>
      <c r="F249" s="6"/>
      <c r="G249" s="6"/>
      <c r="H249" s="6"/>
      <c r="I249" s="6"/>
      <c r="J249" s="6"/>
      <c r="K249" s="6"/>
      <c r="L249" s="6"/>
      <c r="M249" s="6"/>
      <c r="N249" s="27"/>
    </row>
    <row r="250" spans="1:14" s="28" customFormat="1" x14ac:dyDescent="0.25">
      <c r="A250" s="24">
        <v>43476.208333333336</v>
      </c>
      <c r="B250" s="25">
        <v>43476.25</v>
      </c>
      <c r="C250" s="7">
        <v>197.21700000000001</v>
      </c>
      <c r="D250" s="26">
        <f>C250/'g. Dimensio.AnlagenEE2035'!$F$11</f>
        <v>5.6347714285714293E-2</v>
      </c>
      <c r="E250" s="6"/>
      <c r="F250" s="6"/>
      <c r="G250" s="6"/>
      <c r="H250" s="6"/>
      <c r="I250" s="6"/>
      <c r="J250" s="6"/>
      <c r="K250" s="6"/>
      <c r="L250" s="6"/>
      <c r="M250" s="6"/>
      <c r="N250" s="27"/>
    </row>
    <row r="251" spans="1:14" s="28" customFormat="1" x14ac:dyDescent="0.25">
      <c r="A251" s="24">
        <v>43476.25</v>
      </c>
      <c r="B251" s="25">
        <v>43476.291666666664</v>
      </c>
      <c r="C251" s="7">
        <v>275.99099999999999</v>
      </c>
      <c r="D251" s="26">
        <f>C251/'g. Dimensio.AnlagenEE2035'!$F$11</f>
        <v>7.8854571428571427E-2</v>
      </c>
      <c r="E251" s="6"/>
      <c r="F251" s="6"/>
      <c r="G251" s="6"/>
      <c r="H251" s="6"/>
      <c r="I251" s="6"/>
      <c r="J251" s="6"/>
      <c r="K251" s="6"/>
      <c r="L251" s="6"/>
      <c r="M251" s="6"/>
      <c r="N251" s="27"/>
    </row>
    <row r="252" spans="1:14" s="28" customFormat="1" x14ac:dyDescent="0.25">
      <c r="A252" s="24">
        <v>43476.291666666664</v>
      </c>
      <c r="B252" s="25">
        <v>43476.333333333336</v>
      </c>
      <c r="C252" s="7">
        <v>349.971</v>
      </c>
      <c r="D252" s="26">
        <f>C252/'g. Dimensio.AnlagenEE2035'!$F$11</f>
        <v>9.9991714285714281E-2</v>
      </c>
      <c r="E252" s="6"/>
      <c r="F252" s="6"/>
      <c r="G252" s="6"/>
      <c r="H252" s="6"/>
      <c r="I252" s="6"/>
      <c r="J252" s="6"/>
      <c r="K252" s="6"/>
      <c r="L252" s="6"/>
      <c r="M252" s="6"/>
      <c r="N252" s="27"/>
    </row>
    <row r="253" spans="1:14" s="28" customFormat="1" x14ac:dyDescent="0.25">
      <c r="A253" s="24">
        <v>43476.333333333336</v>
      </c>
      <c r="B253" s="25">
        <v>43476.375</v>
      </c>
      <c r="C253" s="7">
        <v>345.887</v>
      </c>
      <c r="D253" s="26">
        <f>C253/'g. Dimensio.AnlagenEE2035'!$F$11</f>
        <v>9.8824857142857145E-2</v>
      </c>
      <c r="E253" s="6"/>
      <c r="F253" s="6"/>
      <c r="G253" s="6"/>
      <c r="H253" s="6"/>
      <c r="I253" s="6"/>
      <c r="J253" s="6"/>
      <c r="K253" s="6"/>
      <c r="L253" s="6"/>
      <c r="M253" s="6"/>
      <c r="N253" s="27"/>
    </row>
    <row r="254" spans="1:14" s="28" customFormat="1" x14ac:dyDescent="0.25">
      <c r="A254" s="24">
        <v>43476.375</v>
      </c>
      <c r="B254" s="25">
        <v>43476.416666666664</v>
      </c>
      <c r="C254" s="7">
        <v>482.23099999999999</v>
      </c>
      <c r="D254" s="26">
        <f>C254/'g. Dimensio.AnlagenEE2035'!$F$11</f>
        <v>0.13778028571428572</v>
      </c>
      <c r="E254" s="6"/>
      <c r="F254" s="6"/>
      <c r="G254" s="6"/>
      <c r="H254" s="6"/>
      <c r="I254" s="6"/>
      <c r="J254" s="6"/>
      <c r="K254" s="6"/>
      <c r="L254" s="6"/>
      <c r="M254" s="6"/>
      <c r="N254" s="27"/>
    </row>
    <row r="255" spans="1:14" s="28" customFormat="1" x14ac:dyDescent="0.25">
      <c r="A255" s="24">
        <v>43476.416666666664</v>
      </c>
      <c r="B255" s="25">
        <v>43476.458333333336</v>
      </c>
      <c r="C255" s="7">
        <v>621.28300000000002</v>
      </c>
      <c r="D255" s="26">
        <f>C255/'g. Dimensio.AnlagenEE2035'!$F$11</f>
        <v>0.17750942857142857</v>
      </c>
      <c r="E255" s="6"/>
      <c r="F255" s="6"/>
      <c r="G255" s="6"/>
      <c r="H255" s="6"/>
      <c r="I255" s="6"/>
      <c r="J255" s="6"/>
      <c r="K255" s="6"/>
      <c r="L255" s="6"/>
      <c r="M255" s="6"/>
      <c r="N255" s="27"/>
    </row>
    <row r="256" spans="1:14" s="28" customFormat="1" x14ac:dyDescent="0.25">
      <c r="A256" s="24">
        <v>43476.458333333336</v>
      </c>
      <c r="B256" s="25">
        <v>43476.5</v>
      </c>
      <c r="C256" s="7">
        <v>726.70500000000004</v>
      </c>
      <c r="D256" s="26">
        <f>C256/'g. Dimensio.AnlagenEE2035'!$F$11</f>
        <v>0.20763000000000001</v>
      </c>
      <c r="E256" s="6"/>
      <c r="F256" s="6"/>
      <c r="G256" s="6"/>
      <c r="H256" s="6"/>
      <c r="I256" s="6"/>
      <c r="J256" s="6"/>
      <c r="K256" s="6"/>
      <c r="L256" s="6"/>
      <c r="M256" s="6"/>
      <c r="N256" s="27"/>
    </row>
    <row r="257" spans="1:14" s="28" customFormat="1" x14ac:dyDescent="0.25">
      <c r="A257" s="24">
        <v>43476.5</v>
      </c>
      <c r="B257" s="25">
        <v>43476.541666666664</v>
      </c>
      <c r="C257" s="7">
        <v>794.40200000000004</v>
      </c>
      <c r="D257" s="26">
        <f>C257/'g. Dimensio.AnlagenEE2035'!$F$11</f>
        <v>0.22697200000000001</v>
      </c>
      <c r="E257" s="6"/>
      <c r="F257" s="6"/>
      <c r="G257" s="6"/>
      <c r="H257" s="6"/>
      <c r="I257" s="6"/>
      <c r="J257" s="6"/>
      <c r="K257" s="6"/>
      <c r="L257" s="6"/>
      <c r="M257" s="6"/>
      <c r="N257" s="27"/>
    </row>
    <row r="258" spans="1:14" s="28" customFormat="1" x14ac:dyDescent="0.25">
      <c r="A258" s="24">
        <v>43476.541666666664</v>
      </c>
      <c r="B258" s="25">
        <v>43476.583333333336</v>
      </c>
      <c r="C258" s="7">
        <v>695.89599999999996</v>
      </c>
      <c r="D258" s="26">
        <f>C258/'g. Dimensio.AnlagenEE2035'!$F$11</f>
        <v>0.19882742857142857</v>
      </c>
      <c r="E258" s="6"/>
      <c r="F258" s="6"/>
      <c r="G258" s="6"/>
      <c r="H258" s="6"/>
      <c r="I258" s="6"/>
      <c r="J258" s="6"/>
      <c r="K258" s="6"/>
      <c r="L258" s="6"/>
      <c r="M258" s="6"/>
      <c r="N258" s="27"/>
    </row>
    <row r="259" spans="1:14" s="28" customFormat="1" x14ac:dyDescent="0.25">
      <c r="A259" s="24">
        <v>43476.583333333336</v>
      </c>
      <c r="B259" s="25">
        <v>43476.625</v>
      </c>
      <c r="C259" s="7">
        <v>627.101</v>
      </c>
      <c r="D259" s="26">
        <f>C259/'g. Dimensio.AnlagenEE2035'!$F$11</f>
        <v>0.1791717142857143</v>
      </c>
      <c r="E259" s="6"/>
      <c r="F259" s="6"/>
      <c r="G259" s="6"/>
      <c r="H259" s="6"/>
      <c r="I259" s="6"/>
      <c r="J259" s="6"/>
      <c r="K259" s="6"/>
      <c r="L259" s="6"/>
      <c r="M259" s="6"/>
      <c r="N259" s="27"/>
    </row>
    <row r="260" spans="1:14" s="28" customFormat="1" x14ac:dyDescent="0.25">
      <c r="A260" s="24">
        <v>43476.625</v>
      </c>
      <c r="B260" s="25">
        <v>43476.666666666664</v>
      </c>
      <c r="C260" s="7">
        <v>817.95600000000002</v>
      </c>
      <c r="D260" s="26">
        <f>C260/'g. Dimensio.AnlagenEE2035'!$F$11</f>
        <v>0.23370171428571429</v>
      </c>
      <c r="E260" s="6"/>
      <c r="F260" s="6"/>
      <c r="G260" s="6"/>
      <c r="H260" s="6"/>
      <c r="I260" s="6"/>
      <c r="J260" s="6"/>
      <c r="K260" s="6"/>
      <c r="L260" s="6"/>
      <c r="M260" s="6"/>
      <c r="N260" s="27"/>
    </row>
    <row r="261" spans="1:14" s="28" customFormat="1" x14ac:dyDescent="0.25">
      <c r="A261" s="24">
        <v>43476.666666666664</v>
      </c>
      <c r="B261" s="25">
        <v>43476.708333333336</v>
      </c>
      <c r="C261" s="7">
        <v>919.952</v>
      </c>
      <c r="D261" s="26">
        <f>C261/'g. Dimensio.AnlagenEE2035'!$F$11</f>
        <v>0.26284342857142856</v>
      </c>
      <c r="E261" s="6"/>
      <c r="F261" s="6"/>
      <c r="G261" s="6"/>
      <c r="H261" s="6"/>
      <c r="I261" s="6"/>
      <c r="J261" s="6"/>
      <c r="K261" s="6"/>
      <c r="L261" s="6"/>
      <c r="M261" s="6"/>
      <c r="N261" s="27"/>
    </row>
    <row r="262" spans="1:14" s="28" customFormat="1" x14ac:dyDescent="0.25">
      <c r="A262" s="24">
        <v>43476.708333333336</v>
      </c>
      <c r="B262" s="25">
        <v>43476.75</v>
      </c>
      <c r="C262" s="7">
        <v>813.41300000000001</v>
      </c>
      <c r="D262" s="26">
        <f>C262/'g. Dimensio.AnlagenEE2035'!$F$11</f>
        <v>0.2324037142857143</v>
      </c>
      <c r="E262" s="6"/>
      <c r="F262" s="6"/>
      <c r="G262" s="6"/>
      <c r="H262" s="6"/>
      <c r="I262" s="6"/>
      <c r="J262" s="6"/>
      <c r="K262" s="6"/>
      <c r="L262" s="6"/>
      <c r="M262" s="6"/>
      <c r="N262" s="27"/>
    </row>
    <row r="263" spans="1:14" s="28" customFormat="1" x14ac:dyDescent="0.25">
      <c r="A263" s="24">
        <v>43476.75</v>
      </c>
      <c r="B263" s="25">
        <v>43476.791666666664</v>
      </c>
      <c r="C263" s="7">
        <v>812.18100000000004</v>
      </c>
      <c r="D263" s="26">
        <f>C263/'g. Dimensio.AnlagenEE2035'!$F$11</f>
        <v>0.23205171428571431</v>
      </c>
      <c r="E263" s="6"/>
      <c r="F263" s="6"/>
      <c r="G263" s="6"/>
      <c r="H263" s="6"/>
      <c r="I263" s="6"/>
      <c r="J263" s="6"/>
      <c r="K263" s="6"/>
      <c r="L263" s="6"/>
      <c r="M263" s="6"/>
      <c r="N263" s="27"/>
    </row>
    <row r="264" spans="1:14" s="28" customFormat="1" x14ac:dyDescent="0.25">
      <c r="A264" s="24">
        <v>43476.791666666664</v>
      </c>
      <c r="B264" s="25">
        <v>43476.833333333336</v>
      </c>
      <c r="C264" s="7">
        <v>822.07</v>
      </c>
      <c r="D264" s="26">
        <f>C264/'g. Dimensio.AnlagenEE2035'!$F$11</f>
        <v>0.23487714285714287</v>
      </c>
      <c r="E264" s="6"/>
      <c r="F264" s="6"/>
      <c r="G264" s="6"/>
      <c r="H264" s="6"/>
      <c r="I264" s="6"/>
      <c r="J264" s="6"/>
      <c r="K264" s="6"/>
      <c r="L264" s="6"/>
      <c r="M264" s="6"/>
      <c r="N264" s="27"/>
    </row>
    <row r="265" spans="1:14" s="28" customFormat="1" x14ac:dyDescent="0.25">
      <c r="A265" s="24">
        <v>43476.833333333336</v>
      </c>
      <c r="B265" s="25">
        <v>43476.875</v>
      </c>
      <c r="C265" s="7">
        <v>876.99099999999999</v>
      </c>
      <c r="D265" s="26">
        <f>C265/'g. Dimensio.AnlagenEE2035'!$F$11</f>
        <v>0.25056885714285715</v>
      </c>
      <c r="E265" s="6"/>
      <c r="F265" s="6"/>
      <c r="G265" s="6"/>
      <c r="H265" s="6"/>
      <c r="I265" s="6"/>
      <c r="J265" s="6"/>
      <c r="K265" s="6"/>
      <c r="L265" s="6"/>
      <c r="M265" s="6"/>
      <c r="N265" s="27"/>
    </row>
    <row r="266" spans="1:14" s="28" customFormat="1" x14ac:dyDescent="0.25">
      <c r="A266" s="24">
        <v>43476.875</v>
      </c>
      <c r="B266" s="25">
        <v>43476.916666666664</v>
      </c>
      <c r="C266" s="7">
        <v>833.18100000000004</v>
      </c>
      <c r="D266" s="26">
        <f>C266/'g. Dimensio.AnlagenEE2035'!$F$11</f>
        <v>0.23805171428571431</v>
      </c>
      <c r="E266" s="6"/>
      <c r="F266" s="6"/>
      <c r="G266" s="6"/>
      <c r="H266" s="6"/>
      <c r="I266" s="6"/>
      <c r="J266" s="6"/>
      <c r="K266" s="6"/>
      <c r="L266" s="6"/>
      <c r="M266" s="6"/>
      <c r="N266" s="27"/>
    </row>
    <row r="267" spans="1:14" s="28" customFormat="1" x14ac:dyDescent="0.25">
      <c r="A267" s="24">
        <v>43476.916666666664</v>
      </c>
      <c r="B267" s="25">
        <v>43476.958333333336</v>
      </c>
      <c r="C267" s="7">
        <v>804.96500000000003</v>
      </c>
      <c r="D267" s="26">
        <f>C267/'g. Dimensio.AnlagenEE2035'!$F$11</f>
        <v>0.22999</v>
      </c>
      <c r="E267" s="6"/>
      <c r="F267" s="6"/>
      <c r="G267" s="6"/>
      <c r="H267" s="6"/>
      <c r="I267" s="6"/>
      <c r="J267" s="6"/>
      <c r="K267" s="6"/>
      <c r="L267" s="6"/>
      <c r="M267" s="6"/>
      <c r="N267" s="27"/>
    </row>
    <row r="268" spans="1:14" s="28" customFormat="1" x14ac:dyDescent="0.25">
      <c r="A268" s="24">
        <v>43476.958333333336</v>
      </c>
      <c r="B268" s="25">
        <v>43477</v>
      </c>
      <c r="C268" s="7">
        <v>791.97699999999998</v>
      </c>
      <c r="D268" s="26">
        <f>C268/'g. Dimensio.AnlagenEE2035'!$F$11</f>
        <v>0.22627914285714285</v>
      </c>
      <c r="E268" s="6"/>
      <c r="F268" s="6"/>
      <c r="G268" s="6"/>
      <c r="H268" s="6"/>
      <c r="I268" s="6"/>
      <c r="J268" s="6"/>
      <c r="K268" s="6"/>
      <c r="L268" s="6"/>
      <c r="M268" s="6"/>
      <c r="N268" s="27"/>
    </row>
    <row r="269" spans="1:14" s="28" customFormat="1" x14ac:dyDescent="0.25">
      <c r="A269" s="24">
        <v>43477</v>
      </c>
      <c r="B269" s="25">
        <v>43477.041666666664</v>
      </c>
      <c r="C269" s="7">
        <v>784.79200000000003</v>
      </c>
      <c r="D269" s="26">
        <f>C269/'g. Dimensio.AnlagenEE2035'!$F$11</f>
        <v>0.22422628571428571</v>
      </c>
      <c r="E269" s="6"/>
      <c r="F269" s="6"/>
      <c r="G269" s="6"/>
      <c r="H269" s="6"/>
      <c r="I269" s="6"/>
      <c r="J269" s="6"/>
      <c r="K269" s="6"/>
      <c r="L269" s="6"/>
      <c r="M269" s="6"/>
      <c r="N269" s="27"/>
    </row>
    <row r="270" spans="1:14" s="28" customFormat="1" x14ac:dyDescent="0.25">
      <c r="A270" s="24">
        <v>43477.041666666664</v>
      </c>
      <c r="B270" s="25">
        <v>43477.083333333336</v>
      </c>
      <c r="C270" s="7">
        <v>752.67399999999998</v>
      </c>
      <c r="D270" s="26">
        <f>C270/'g. Dimensio.AnlagenEE2035'!$F$11</f>
        <v>0.21504971428571429</v>
      </c>
      <c r="E270" s="6"/>
      <c r="F270" s="6"/>
      <c r="G270" s="6"/>
      <c r="H270" s="6"/>
      <c r="I270" s="6"/>
      <c r="J270" s="6"/>
      <c r="K270" s="6"/>
      <c r="L270" s="6"/>
      <c r="M270" s="6"/>
      <c r="N270" s="27"/>
    </row>
    <row r="271" spans="1:14" s="28" customFormat="1" x14ac:dyDescent="0.25">
      <c r="A271" s="24">
        <v>43477.083333333336</v>
      </c>
      <c r="B271" s="25">
        <v>43477.125</v>
      </c>
      <c r="C271" s="7">
        <v>752.63599999999997</v>
      </c>
      <c r="D271" s="26">
        <f>C271/'g. Dimensio.AnlagenEE2035'!$F$11</f>
        <v>0.21503885714285714</v>
      </c>
      <c r="E271" s="6"/>
      <c r="F271" s="6"/>
      <c r="G271" s="6"/>
      <c r="H271" s="6"/>
      <c r="I271" s="6"/>
      <c r="J271" s="6"/>
      <c r="K271" s="6"/>
      <c r="L271" s="6"/>
      <c r="M271" s="6"/>
      <c r="N271" s="27"/>
    </row>
    <row r="272" spans="1:14" s="28" customFormat="1" x14ac:dyDescent="0.25">
      <c r="A272" s="24">
        <v>43477.125</v>
      </c>
      <c r="B272" s="25">
        <v>43477.166666666664</v>
      </c>
      <c r="C272" s="7">
        <v>774.89300000000003</v>
      </c>
      <c r="D272" s="26">
        <f>C272/'g. Dimensio.AnlagenEE2035'!$F$11</f>
        <v>0.22139800000000001</v>
      </c>
      <c r="E272" s="6"/>
      <c r="F272" s="6"/>
      <c r="G272" s="6"/>
      <c r="H272" s="6"/>
      <c r="I272" s="6"/>
      <c r="J272" s="6"/>
      <c r="K272" s="6"/>
      <c r="L272" s="6"/>
      <c r="M272" s="6"/>
      <c r="N272" s="27"/>
    </row>
    <row r="273" spans="1:14" s="28" customFormat="1" x14ac:dyDescent="0.25">
      <c r="A273" s="24">
        <v>43477.166666666664</v>
      </c>
      <c r="B273" s="25">
        <v>43477.208333333336</v>
      </c>
      <c r="C273" s="7">
        <v>739.90099999999995</v>
      </c>
      <c r="D273" s="26">
        <f>C273/'g. Dimensio.AnlagenEE2035'!$F$11</f>
        <v>0.21140028571428571</v>
      </c>
      <c r="E273" s="6"/>
      <c r="F273" s="6"/>
      <c r="G273" s="6"/>
      <c r="H273" s="6"/>
      <c r="I273" s="6"/>
      <c r="J273" s="6"/>
      <c r="K273" s="6"/>
      <c r="L273" s="6"/>
      <c r="M273" s="6"/>
      <c r="N273" s="27"/>
    </row>
    <row r="274" spans="1:14" s="28" customFormat="1" x14ac:dyDescent="0.25">
      <c r="A274" s="24">
        <v>43477.208333333336</v>
      </c>
      <c r="B274" s="25">
        <v>43477.25</v>
      </c>
      <c r="C274" s="7">
        <v>733.34699999999998</v>
      </c>
      <c r="D274" s="26">
        <f>C274/'g. Dimensio.AnlagenEE2035'!$F$11</f>
        <v>0.20952771428571429</v>
      </c>
      <c r="E274" s="6"/>
      <c r="F274" s="6"/>
      <c r="G274" s="6"/>
      <c r="H274" s="6"/>
      <c r="I274" s="6"/>
      <c r="J274" s="6"/>
      <c r="K274" s="6"/>
      <c r="L274" s="6"/>
      <c r="M274" s="6"/>
      <c r="N274" s="27"/>
    </row>
    <row r="275" spans="1:14" s="28" customFormat="1" x14ac:dyDescent="0.25">
      <c r="A275" s="24">
        <v>43477.25</v>
      </c>
      <c r="B275" s="25">
        <v>43477.291666666664</v>
      </c>
      <c r="C275" s="7">
        <v>799.35199999999998</v>
      </c>
      <c r="D275" s="26">
        <f>C275/'g. Dimensio.AnlagenEE2035'!$F$11</f>
        <v>0.22838628571428571</v>
      </c>
      <c r="E275" s="6"/>
      <c r="F275" s="6"/>
      <c r="G275" s="6"/>
      <c r="H275" s="6"/>
      <c r="I275" s="6"/>
      <c r="J275" s="6"/>
      <c r="K275" s="6"/>
      <c r="L275" s="6"/>
      <c r="M275" s="6"/>
      <c r="N275" s="27"/>
    </row>
    <row r="276" spans="1:14" s="28" customFormat="1" x14ac:dyDescent="0.25">
      <c r="A276" s="24">
        <v>43477.291666666664</v>
      </c>
      <c r="B276" s="25">
        <v>43477.333333333336</v>
      </c>
      <c r="C276" s="7">
        <v>851.97</v>
      </c>
      <c r="D276" s="26">
        <f>C276/'g. Dimensio.AnlagenEE2035'!$F$11</f>
        <v>0.24342</v>
      </c>
      <c r="E276" s="6"/>
      <c r="F276" s="6"/>
      <c r="G276" s="6"/>
      <c r="H276" s="6"/>
      <c r="I276" s="6"/>
      <c r="J276" s="6"/>
      <c r="K276" s="6"/>
      <c r="L276" s="6"/>
      <c r="M276" s="6"/>
      <c r="N276" s="27"/>
    </row>
    <row r="277" spans="1:14" s="28" customFormat="1" x14ac:dyDescent="0.25">
      <c r="A277" s="24">
        <v>43477.333333333336</v>
      </c>
      <c r="B277" s="25">
        <v>43477.375</v>
      </c>
      <c r="C277" s="7">
        <v>837.721</v>
      </c>
      <c r="D277" s="26">
        <f>C277/'g. Dimensio.AnlagenEE2035'!$F$11</f>
        <v>0.23934885714285714</v>
      </c>
      <c r="E277" s="6"/>
      <c r="F277" s="6"/>
      <c r="G277" s="6"/>
      <c r="H277" s="6"/>
      <c r="I277" s="6"/>
      <c r="J277" s="6"/>
      <c r="K277" s="6"/>
      <c r="L277" s="6"/>
      <c r="M277" s="6"/>
      <c r="N277" s="27"/>
    </row>
    <row r="278" spans="1:14" s="28" customFormat="1" x14ac:dyDescent="0.25">
      <c r="A278" s="24">
        <v>43477.375</v>
      </c>
      <c r="B278" s="25">
        <v>43477.416666666664</v>
      </c>
      <c r="C278" s="7">
        <v>876.98800000000006</v>
      </c>
      <c r="D278" s="26">
        <f>C278/'g. Dimensio.AnlagenEE2035'!$F$11</f>
        <v>0.25056800000000001</v>
      </c>
      <c r="E278" s="6"/>
      <c r="F278" s="6"/>
      <c r="G278" s="6"/>
      <c r="H278" s="6"/>
      <c r="I278" s="6"/>
      <c r="J278" s="6"/>
      <c r="K278" s="6"/>
      <c r="L278" s="6"/>
      <c r="M278" s="6"/>
      <c r="N278" s="27"/>
    </row>
    <row r="279" spans="1:14" s="28" customFormat="1" x14ac:dyDescent="0.25">
      <c r="A279" s="24">
        <v>43477.416666666664</v>
      </c>
      <c r="B279" s="25">
        <v>43477.458333333336</v>
      </c>
      <c r="C279" s="7">
        <v>922.96299999999997</v>
      </c>
      <c r="D279" s="26">
        <f>C279/'g. Dimensio.AnlagenEE2035'!$F$11</f>
        <v>0.26370371428571426</v>
      </c>
      <c r="E279" s="6"/>
      <c r="F279" s="6"/>
      <c r="G279" s="6"/>
      <c r="H279" s="6"/>
      <c r="I279" s="6"/>
      <c r="J279" s="6"/>
      <c r="K279" s="6"/>
      <c r="L279" s="6"/>
      <c r="M279" s="6"/>
      <c r="N279" s="27"/>
    </row>
    <row r="280" spans="1:14" s="28" customFormat="1" x14ac:dyDescent="0.25">
      <c r="A280" s="24">
        <v>43477.458333333336</v>
      </c>
      <c r="B280" s="25">
        <v>43477.5</v>
      </c>
      <c r="C280" s="7">
        <v>1210.2750000000001</v>
      </c>
      <c r="D280" s="26">
        <f>C280/'g. Dimensio.AnlagenEE2035'!$F$11</f>
        <v>0.34579285714285718</v>
      </c>
      <c r="E280" s="6"/>
      <c r="F280" s="6"/>
      <c r="G280" s="6"/>
      <c r="H280" s="6"/>
      <c r="I280" s="6"/>
      <c r="J280" s="6"/>
      <c r="K280" s="6"/>
      <c r="L280" s="6"/>
      <c r="M280" s="6"/>
      <c r="N280" s="27"/>
    </row>
    <row r="281" spans="1:14" s="28" customFormat="1" x14ac:dyDescent="0.25">
      <c r="A281" s="24">
        <v>43477.5</v>
      </c>
      <c r="B281" s="25">
        <v>43477.541666666664</v>
      </c>
      <c r="C281" s="7">
        <v>1434.932</v>
      </c>
      <c r="D281" s="26">
        <f>C281/'g. Dimensio.AnlagenEE2035'!$F$11</f>
        <v>0.40998057142857142</v>
      </c>
      <c r="E281" s="6"/>
      <c r="F281" s="6"/>
      <c r="G281" s="6"/>
      <c r="H281" s="6"/>
      <c r="I281" s="6"/>
      <c r="J281" s="6"/>
      <c r="K281" s="6"/>
      <c r="L281" s="6"/>
      <c r="M281" s="6"/>
      <c r="N281" s="27"/>
    </row>
    <row r="282" spans="1:14" s="28" customFormat="1" x14ac:dyDescent="0.25">
      <c r="A282" s="24">
        <v>43477.541666666664</v>
      </c>
      <c r="B282" s="25">
        <v>43477.583333333336</v>
      </c>
      <c r="C282" s="7">
        <v>1519.1089999999999</v>
      </c>
      <c r="D282" s="26">
        <f>C282/'g. Dimensio.AnlagenEE2035'!$F$11</f>
        <v>0.43403114285714284</v>
      </c>
      <c r="E282" s="6"/>
      <c r="F282" s="6"/>
      <c r="G282" s="6"/>
      <c r="H282" s="6"/>
      <c r="I282" s="6"/>
      <c r="J282" s="6"/>
      <c r="K282" s="6"/>
      <c r="L282" s="6"/>
      <c r="M282" s="6"/>
      <c r="N282" s="27"/>
    </row>
    <row r="283" spans="1:14" s="28" customFormat="1" x14ac:dyDescent="0.25">
      <c r="A283" s="24">
        <v>43477.583333333336</v>
      </c>
      <c r="B283" s="25">
        <v>43477.625</v>
      </c>
      <c r="C283" s="7">
        <v>1683.24</v>
      </c>
      <c r="D283" s="26">
        <f>C283/'g. Dimensio.AnlagenEE2035'!$F$11</f>
        <v>0.48092571428571429</v>
      </c>
      <c r="E283" s="6"/>
      <c r="F283" s="6"/>
      <c r="G283" s="6"/>
      <c r="H283" s="6"/>
      <c r="I283" s="6"/>
      <c r="J283" s="6"/>
      <c r="K283" s="6"/>
      <c r="L283" s="6"/>
      <c r="M283" s="6"/>
      <c r="N283" s="27"/>
    </row>
    <row r="284" spans="1:14" s="28" customFormat="1" x14ac:dyDescent="0.25">
      <c r="A284" s="24">
        <v>43477.625</v>
      </c>
      <c r="B284" s="25">
        <v>43477.666666666664</v>
      </c>
      <c r="C284" s="7">
        <v>1950.4190000000001</v>
      </c>
      <c r="D284" s="26">
        <f>C284/'g. Dimensio.AnlagenEE2035'!$F$11</f>
        <v>0.5572625714285715</v>
      </c>
      <c r="E284" s="6"/>
      <c r="F284" s="6"/>
      <c r="G284" s="6"/>
      <c r="H284" s="6"/>
      <c r="I284" s="6"/>
      <c r="J284" s="6"/>
      <c r="K284" s="6"/>
      <c r="L284" s="6"/>
      <c r="M284" s="6"/>
      <c r="N284" s="27"/>
    </row>
    <row r="285" spans="1:14" s="28" customFormat="1" x14ac:dyDescent="0.25">
      <c r="A285" s="24">
        <v>43477.666666666664</v>
      </c>
      <c r="B285" s="25">
        <v>43477.708333333336</v>
      </c>
      <c r="C285" s="7">
        <v>2038.2539999999999</v>
      </c>
      <c r="D285" s="26">
        <f>C285/'g. Dimensio.AnlagenEE2035'!$F$11</f>
        <v>0.58235828571428572</v>
      </c>
      <c r="E285" s="6"/>
      <c r="F285" s="6"/>
      <c r="G285" s="6"/>
      <c r="H285" s="6"/>
      <c r="I285" s="6"/>
      <c r="J285" s="6"/>
      <c r="K285" s="6"/>
      <c r="L285" s="6"/>
      <c r="M285" s="6"/>
      <c r="N285" s="27"/>
    </row>
    <row r="286" spans="1:14" s="28" customFormat="1" x14ac:dyDescent="0.25">
      <c r="A286" s="24">
        <v>43477.708333333336</v>
      </c>
      <c r="B286" s="25">
        <v>43477.75</v>
      </c>
      <c r="C286" s="7">
        <v>1938.585</v>
      </c>
      <c r="D286" s="26">
        <f>C286/'g. Dimensio.AnlagenEE2035'!$F$11</f>
        <v>0.55388142857142864</v>
      </c>
      <c r="E286" s="6"/>
      <c r="F286" s="6"/>
      <c r="G286" s="6"/>
      <c r="H286" s="6"/>
      <c r="I286" s="6"/>
      <c r="J286" s="6"/>
      <c r="K286" s="6"/>
      <c r="L286" s="6"/>
      <c r="M286" s="6"/>
      <c r="N286" s="27"/>
    </row>
    <row r="287" spans="1:14" s="28" customFormat="1" x14ac:dyDescent="0.25">
      <c r="A287" s="24">
        <v>43477.75</v>
      </c>
      <c r="B287" s="25">
        <v>43477.791666666664</v>
      </c>
      <c r="C287" s="7">
        <v>1960.8969999999999</v>
      </c>
      <c r="D287" s="26">
        <f>C287/'g. Dimensio.AnlagenEE2035'!$F$11</f>
        <v>0.56025628571428565</v>
      </c>
      <c r="E287" s="6"/>
      <c r="F287" s="6"/>
      <c r="G287" s="6"/>
      <c r="H287" s="6"/>
      <c r="I287" s="6"/>
      <c r="J287" s="6"/>
      <c r="K287" s="6"/>
      <c r="L287" s="6"/>
      <c r="M287" s="6"/>
      <c r="N287" s="27"/>
    </row>
    <row r="288" spans="1:14" s="28" customFormat="1" x14ac:dyDescent="0.25">
      <c r="A288" s="24">
        <v>43477.791666666664</v>
      </c>
      <c r="B288" s="25">
        <v>43477.833333333336</v>
      </c>
      <c r="C288" s="7">
        <v>1978.682</v>
      </c>
      <c r="D288" s="26">
        <f>C288/'g. Dimensio.AnlagenEE2035'!$F$11</f>
        <v>0.56533771428571433</v>
      </c>
      <c r="E288" s="6"/>
      <c r="F288" s="6"/>
      <c r="G288" s="6"/>
      <c r="H288" s="6"/>
      <c r="I288" s="6"/>
      <c r="J288" s="6"/>
      <c r="K288" s="6"/>
      <c r="L288" s="6"/>
      <c r="M288" s="6"/>
      <c r="N288" s="27"/>
    </row>
    <row r="289" spans="1:14" s="28" customFormat="1" x14ac:dyDescent="0.25">
      <c r="A289" s="24">
        <v>43477.833333333336</v>
      </c>
      <c r="B289" s="25">
        <v>43477.875</v>
      </c>
      <c r="C289" s="7">
        <v>1855.4280000000001</v>
      </c>
      <c r="D289" s="26">
        <f>C289/'g. Dimensio.AnlagenEE2035'!$F$11</f>
        <v>0.53012228571428577</v>
      </c>
      <c r="E289" s="6"/>
      <c r="F289" s="6"/>
      <c r="G289" s="6"/>
      <c r="H289" s="6"/>
      <c r="I289" s="6"/>
      <c r="J289" s="6"/>
      <c r="K289" s="6"/>
      <c r="L289" s="6"/>
      <c r="M289" s="6"/>
      <c r="N289" s="27"/>
    </row>
    <row r="290" spans="1:14" s="28" customFormat="1" x14ac:dyDescent="0.25">
      <c r="A290" s="24">
        <v>43477.875</v>
      </c>
      <c r="B290" s="25">
        <v>43477.916666666664</v>
      </c>
      <c r="C290" s="7">
        <v>1662.29</v>
      </c>
      <c r="D290" s="26">
        <f>C290/'g. Dimensio.AnlagenEE2035'!$F$11</f>
        <v>0.47493999999999997</v>
      </c>
      <c r="E290" s="6"/>
      <c r="F290" s="6"/>
      <c r="G290" s="6"/>
      <c r="H290" s="6"/>
      <c r="I290" s="6"/>
      <c r="J290" s="6"/>
      <c r="K290" s="6"/>
      <c r="L290" s="6"/>
      <c r="M290" s="6"/>
      <c r="N290" s="27"/>
    </row>
    <row r="291" spans="1:14" s="28" customFormat="1" x14ac:dyDescent="0.25">
      <c r="A291" s="24">
        <v>43477.916666666664</v>
      </c>
      <c r="B291" s="25">
        <v>43477.958333333336</v>
      </c>
      <c r="C291" s="7">
        <v>1607.491</v>
      </c>
      <c r="D291" s="26">
        <f>C291/'g. Dimensio.AnlagenEE2035'!$F$11</f>
        <v>0.45928314285714283</v>
      </c>
      <c r="E291" s="6"/>
      <c r="F291" s="6"/>
      <c r="G291" s="6"/>
      <c r="H291" s="6"/>
      <c r="I291" s="6"/>
      <c r="J291" s="6"/>
      <c r="K291" s="6"/>
      <c r="L291" s="6"/>
      <c r="M291" s="6"/>
      <c r="N291" s="27"/>
    </row>
    <row r="292" spans="1:14" s="28" customFormat="1" x14ac:dyDescent="0.25">
      <c r="A292" s="24">
        <v>43477.958333333336</v>
      </c>
      <c r="B292" s="25">
        <v>43478</v>
      </c>
      <c r="C292" s="7">
        <v>1232.021</v>
      </c>
      <c r="D292" s="26">
        <f>C292/'g. Dimensio.AnlagenEE2035'!$F$11</f>
        <v>0.35200599999999999</v>
      </c>
      <c r="E292" s="6"/>
      <c r="F292" s="6"/>
      <c r="G292" s="6"/>
      <c r="H292" s="6"/>
      <c r="I292" s="6"/>
      <c r="J292" s="6"/>
      <c r="K292" s="6"/>
      <c r="L292" s="6"/>
      <c r="M292" s="6"/>
      <c r="N292" s="27"/>
    </row>
    <row r="293" spans="1:14" s="28" customFormat="1" x14ac:dyDescent="0.25">
      <c r="A293" s="24">
        <v>43478</v>
      </c>
      <c r="B293" s="25">
        <v>43478.041666666664</v>
      </c>
      <c r="C293" s="7">
        <v>1181.6220000000001</v>
      </c>
      <c r="D293" s="26">
        <f>C293/'g. Dimensio.AnlagenEE2035'!$F$11</f>
        <v>0.33760628571428575</v>
      </c>
      <c r="E293" s="6"/>
      <c r="F293" s="6"/>
      <c r="G293" s="6"/>
      <c r="H293" s="6"/>
      <c r="I293" s="6"/>
      <c r="J293" s="6"/>
      <c r="K293" s="6"/>
      <c r="L293" s="6"/>
      <c r="M293" s="6"/>
      <c r="N293" s="27"/>
    </row>
    <row r="294" spans="1:14" s="28" customFormat="1" x14ac:dyDescent="0.25">
      <c r="A294" s="24">
        <v>43478.041666666664</v>
      </c>
      <c r="B294" s="25">
        <v>43478.083333333336</v>
      </c>
      <c r="C294" s="7">
        <v>1133.6220000000001</v>
      </c>
      <c r="D294" s="26">
        <f>C294/'g. Dimensio.AnlagenEE2035'!$F$11</f>
        <v>0.32389200000000001</v>
      </c>
      <c r="E294" s="6"/>
      <c r="F294" s="6"/>
      <c r="G294" s="6"/>
      <c r="H294" s="6"/>
      <c r="I294" s="6"/>
      <c r="J294" s="6"/>
      <c r="K294" s="6"/>
      <c r="L294" s="6"/>
      <c r="M294" s="6"/>
      <c r="N294" s="27"/>
    </row>
    <row r="295" spans="1:14" s="28" customFormat="1" x14ac:dyDescent="0.25">
      <c r="A295" s="24">
        <v>43478.083333333336</v>
      </c>
      <c r="B295" s="25">
        <v>43478.125</v>
      </c>
      <c r="C295" s="7">
        <v>1228.664</v>
      </c>
      <c r="D295" s="26">
        <f>C295/'g. Dimensio.AnlagenEE2035'!$F$11</f>
        <v>0.35104685714285716</v>
      </c>
      <c r="E295" s="6"/>
      <c r="F295" s="6"/>
      <c r="G295" s="6"/>
      <c r="H295" s="6"/>
      <c r="I295" s="6"/>
      <c r="J295" s="6"/>
      <c r="K295" s="6"/>
      <c r="L295" s="6"/>
      <c r="M295" s="6"/>
      <c r="N295" s="27"/>
    </row>
    <row r="296" spans="1:14" s="28" customFormat="1" x14ac:dyDescent="0.25">
      <c r="A296" s="24">
        <v>43478.125</v>
      </c>
      <c r="B296" s="25">
        <v>43478.166666666664</v>
      </c>
      <c r="C296" s="7">
        <v>1296.1210000000001</v>
      </c>
      <c r="D296" s="26">
        <f>C296/'g. Dimensio.AnlagenEE2035'!$F$11</f>
        <v>0.37032028571428577</v>
      </c>
      <c r="E296" s="6"/>
      <c r="F296" s="6"/>
      <c r="G296" s="6"/>
      <c r="H296" s="6"/>
      <c r="I296" s="6"/>
      <c r="J296" s="6"/>
      <c r="K296" s="6"/>
      <c r="L296" s="6"/>
      <c r="M296" s="6"/>
      <c r="N296" s="27"/>
    </row>
    <row r="297" spans="1:14" s="28" customFormat="1" x14ac:dyDescent="0.25">
      <c r="A297" s="24">
        <v>43478.166666666664</v>
      </c>
      <c r="B297" s="25">
        <v>43478.208333333336</v>
      </c>
      <c r="C297" s="7">
        <v>1215.48</v>
      </c>
      <c r="D297" s="26">
        <f>C297/'g. Dimensio.AnlagenEE2035'!$F$11</f>
        <v>0.34727999999999998</v>
      </c>
      <c r="E297" s="6"/>
      <c r="F297" s="6"/>
      <c r="G297" s="6"/>
      <c r="H297" s="6"/>
      <c r="I297" s="6"/>
      <c r="J297" s="6"/>
      <c r="K297" s="6"/>
      <c r="L297" s="6"/>
      <c r="M297" s="6"/>
      <c r="N297" s="27"/>
    </row>
    <row r="298" spans="1:14" s="28" customFormat="1" x14ac:dyDescent="0.25">
      <c r="A298" s="24">
        <v>43478.208333333336</v>
      </c>
      <c r="B298" s="25">
        <v>43478.25</v>
      </c>
      <c r="C298" s="7">
        <v>1162.2429999999999</v>
      </c>
      <c r="D298" s="26">
        <f>C298/'g. Dimensio.AnlagenEE2035'!$F$11</f>
        <v>0.33206942857142857</v>
      </c>
      <c r="E298" s="6"/>
      <c r="F298" s="6"/>
      <c r="G298" s="6"/>
      <c r="H298" s="6"/>
      <c r="I298" s="6"/>
      <c r="J298" s="6"/>
      <c r="K298" s="6"/>
      <c r="L298" s="6"/>
      <c r="M298" s="6"/>
      <c r="N298" s="27"/>
    </row>
    <row r="299" spans="1:14" s="28" customFormat="1" x14ac:dyDescent="0.25">
      <c r="A299" s="24">
        <v>43478.25</v>
      </c>
      <c r="B299" s="25">
        <v>43478.291666666664</v>
      </c>
      <c r="C299" s="7">
        <v>1266.625</v>
      </c>
      <c r="D299" s="26">
        <f>C299/'g. Dimensio.AnlagenEE2035'!$F$11</f>
        <v>0.36189285714285713</v>
      </c>
      <c r="E299" s="6"/>
      <c r="F299" s="6"/>
      <c r="G299" s="6"/>
      <c r="H299" s="6"/>
      <c r="I299" s="6"/>
      <c r="J299" s="6"/>
      <c r="K299" s="6"/>
      <c r="L299" s="6"/>
      <c r="M299" s="6"/>
      <c r="N299" s="27"/>
    </row>
    <row r="300" spans="1:14" s="28" customFormat="1" x14ac:dyDescent="0.25">
      <c r="A300" s="24">
        <v>43478.291666666664</v>
      </c>
      <c r="B300" s="25">
        <v>43478.333333333336</v>
      </c>
      <c r="C300" s="7">
        <v>1336.9929999999999</v>
      </c>
      <c r="D300" s="26">
        <f>C300/'g. Dimensio.AnlagenEE2035'!$F$11</f>
        <v>0.381998</v>
      </c>
      <c r="E300" s="6"/>
      <c r="F300" s="6"/>
      <c r="G300" s="6"/>
      <c r="H300" s="6"/>
      <c r="I300" s="6"/>
      <c r="J300" s="6"/>
      <c r="K300" s="6"/>
      <c r="L300" s="6"/>
      <c r="M300" s="6"/>
      <c r="N300" s="27"/>
    </row>
    <row r="301" spans="1:14" s="28" customFormat="1" x14ac:dyDescent="0.25">
      <c r="A301" s="24">
        <v>43478.333333333336</v>
      </c>
      <c r="B301" s="25">
        <v>43478.375</v>
      </c>
      <c r="C301" s="7">
        <v>1416.4929999999999</v>
      </c>
      <c r="D301" s="26">
        <f>C301/'g. Dimensio.AnlagenEE2035'!$F$11</f>
        <v>0.40471228571428569</v>
      </c>
      <c r="E301" s="6"/>
      <c r="F301" s="6"/>
      <c r="G301" s="6"/>
      <c r="H301" s="6"/>
      <c r="I301" s="6"/>
      <c r="J301" s="6"/>
      <c r="K301" s="6"/>
      <c r="L301" s="6"/>
      <c r="M301" s="6"/>
      <c r="N301" s="27"/>
    </row>
    <row r="302" spans="1:14" s="28" customFormat="1" x14ac:dyDescent="0.25">
      <c r="A302" s="24">
        <v>43478.375</v>
      </c>
      <c r="B302" s="25">
        <v>43478.416666666664</v>
      </c>
      <c r="C302" s="7">
        <v>1493.0530000000001</v>
      </c>
      <c r="D302" s="26">
        <f>C302/'g. Dimensio.AnlagenEE2035'!$F$11</f>
        <v>0.42658657142857148</v>
      </c>
      <c r="E302" s="6"/>
      <c r="F302" s="6"/>
      <c r="G302" s="6"/>
      <c r="H302" s="6"/>
      <c r="I302" s="6"/>
      <c r="J302" s="6"/>
      <c r="K302" s="6"/>
      <c r="L302" s="6"/>
      <c r="M302" s="6"/>
      <c r="N302" s="27"/>
    </row>
    <row r="303" spans="1:14" s="28" customFormat="1" x14ac:dyDescent="0.25">
      <c r="A303" s="24">
        <v>43478.416666666664</v>
      </c>
      <c r="B303" s="25">
        <v>43478.458333333336</v>
      </c>
      <c r="C303" s="7">
        <v>1586.0029999999999</v>
      </c>
      <c r="D303" s="26">
        <f>C303/'g. Dimensio.AnlagenEE2035'!$F$11</f>
        <v>0.45314371428571426</v>
      </c>
      <c r="E303" s="6"/>
      <c r="F303" s="6"/>
      <c r="G303" s="6"/>
      <c r="H303" s="6"/>
      <c r="I303" s="6"/>
      <c r="J303" s="6"/>
      <c r="K303" s="6"/>
      <c r="L303" s="6"/>
      <c r="M303" s="6"/>
      <c r="N303" s="27"/>
    </row>
    <row r="304" spans="1:14" s="28" customFormat="1" x14ac:dyDescent="0.25">
      <c r="A304" s="24">
        <v>43478.458333333336</v>
      </c>
      <c r="B304" s="25">
        <v>43478.5</v>
      </c>
      <c r="C304" s="7">
        <v>1677.8630000000001</v>
      </c>
      <c r="D304" s="26">
        <f>C304/'g. Dimensio.AnlagenEE2035'!$F$11</f>
        <v>0.47938942857142858</v>
      </c>
      <c r="E304" s="6"/>
      <c r="F304" s="6"/>
      <c r="G304" s="6"/>
      <c r="H304" s="6"/>
      <c r="I304" s="6"/>
      <c r="J304" s="6"/>
      <c r="K304" s="6"/>
      <c r="L304" s="6"/>
      <c r="M304" s="6"/>
      <c r="N304" s="27"/>
    </row>
    <row r="305" spans="1:14" s="28" customFormat="1" x14ac:dyDescent="0.25">
      <c r="A305" s="24">
        <v>43478.5</v>
      </c>
      <c r="B305" s="25">
        <v>43478.541666666664</v>
      </c>
      <c r="C305" s="7">
        <v>1750.7349999999999</v>
      </c>
      <c r="D305" s="26">
        <f>C305/'g. Dimensio.AnlagenEE2035'!$F$11</f>
        <v>0.50020999999999993</v>
      </c>
      <c r="E305" s="6"/>
      <c r="F305" s="6"/>
      <c r="G305" s="6"/>
      <c r="H305" s="6"/>
      <c r="I305" s="6"/>
      <c r="J305" s="6"/>
      <c r="K305" s="6"/>
      <c r="L305" s="6"/>
      <c r="M305" s="6"/>
      <c r="N305" s="27"/>
    </row>
    <row r="306" spans="1:14" s="28" customFormat="1" x14ac:dyDescent="0.25">
      <c r="A306" s="24">
        <v>43478.541666666664</v>
      </c>
      <c r="B306" s="25">
        <v>43478.583333333336</v>
      </c>
      <c r="C306" s="7">
        <v>1857.4970000000001</v>
      </c>
      <c r="D306" s="26">
        <f>C306/'g. Dimensio.AnlagenEE2035'!$F$11</f>
        <v>0.53071342857142856</v>
      </c>
      <c r="E306" s="6"/>
      <c r="F306" s="6"/>
      <c r="G306" s="6"/>
      <c r="H306" s="6"/>
      <c r="I306" s="6"/>
      <c r="J306" s="6"/>
      <c r="K306" s="6"/>
      <c r="L306" s="6"/>
      <c r="M306" s="6"/>
      <c r="N306" s="27"/>
    </row>
    <row r="307" spans="1:14" s="28" customFormat="1" x14ac:dyDescent="0.25">
      <c r="A307" s="24">
        <v>43478.583333333336</v>
      </c>
      <c r="B307" s="25">
        <v>43478.625</v>
      </c>
      <c r="C307" s="7">
        <v>2404.4070000000002</v>
      </c>
      <c r="D307" s="26">
        <f>C307/'g. Dimensio.AnlagenEE2035'!$F$11</f>
        <v>0.68697342857142862</v>
      </c>
      <c r="E307" s="6"/>
      <c r="F307" s="6"/>
      <c r="G307" s="6"/>
      <c r="H307" s="6"/>
      <c r="I307" s="6"/>
      <c r="J307" s="6"/>
      <c r="K307" s="6"/>
      <c r="L307" s="6"/>
      <c r="M307" s="6"/>
      <c r="N307" s="27"/>
    </row>
    <row r="308" spans="1:14" s="28" customFormat="1" x14ac:dyDescent="0.25">
      <c r="A308" s="24">
        <v>43478.625</v>
      </c>
      <c r="B308" s="25">
        <v>43478.666666666664</v>
      </c>
      <c r="C308" s="7">
        <v>2617.3409999999999</v>
      </c>
      <c r="D308" s="26">
        <f>C308/'g. Dimensio.AnlagenEE2035'!$F$11</f>
        <v>0.74781171428571425</v>
      </c>
      <c r="E308" s="6"/>
      <c r="F308" s="6"/>
      <c r="G308" s="6"/>
      <c r="H308" s="6"/>
      <c r="I308" s="6"/>
      <c r="J308" s="6"/>
      <c r="K308" s="6"/>
      <c r="L308" s="6"/>
      <c r="M308" s="6"/>
      <c r="N308" s="27"/>
    </row>
    <row r="309" spans="1:14" s="28" customFormat="1" x14ac:dyDescent="0.25">
      <c r="A309" s="24">
        <v>43478.666666666664</v>
      </c>
      <c r="B309" s="25">
        <v>43478.708333333336</v>
      </c>
      <c r="C309" s="7">
        <v>2694.85</v>
      </c>
      <c r="D309" s="26">
        <f>C309/'g. Dimensio.AnlagenEE2035'!$F$11</f>
        <v>0.76995714285714278</v>
      </c>
      <c r="E309" s="6"/>
      <c r="F309" s="6"/>
      <c r="G309" s="6"/>
      <c r="H309" s="6"/>
      <c r="I309" s="6"/>
      <c r="J309" s="6"/>
      <c r="K309" s="6"/>
      <c r="L309" s="6"/>
      <c r="M309" s="6"/>
      <c r="N309" s="27"/>
    </row>
    <row r="310" spans="1:14" s="28" customFormat="1" x14ac:dyDescent="0.25">
      <c r="A310" s="24">
        <v>43478.708333333336</v>
      </c>
      <c r="B310" s="25">
        <v>43478.75</v>
      </c>
      <c r="C310" s="7">
        <v>2696.703</v>
      </c>
      <c r="D310" s="26">
        <f>C310/'g. Dimensio.AnlagenEE2035'!$F$11</f>
        <v>0.77048657142857147</v>
      </c>
      <c r="E310" s="6"/>
      <c r="F310" s="6"/>
      <c r="G310" s="6"/>
      <c r="H310" s="6"/>
      <c r="I310" s="6"/>
      <c r="J310" s="6"/>
      <c r="K310" s="6"/>
      <c r="L310" s="6"/>
      <c r="M310" s="6"/>
      <c r="N310" s="27"/>
    </row>
    <row r="311" spans="1:14" s="28" customFormat="1" x14ac:dyDescent="0.25">
      <c r="A311" s="24">
        <v>43478.75</v>
      </c>
      <c r="B311" s="25">
        <v>43478.791666666664</v>
      </c>
      <c r="C311" s="7">
        <v>2792.1889999999999</v>
      </c>
      <c r="D311" s="26">
        <f>C311/'g. Dimensio.AnlagenEE2035'!$F$11</f>
        <v>0.79776828571428571</v>
      </c>
      <c r="E311" s="6"/>
      <c r="F311" s="6"/>
      <c r="G311" s="6"/>
      <c r="H311" s="6"/>
      <c r="I311" s="6"/>
      <c r="J311" s="6"/>
      <c r="K311" s="6"/>
      <c r="L311" s="6"/>
      <c r="M311" s="6"/>
      <c r="N311" s="27"/>
    </row>
    <row r="312" spans="1:14" s="28" customFormat="1" x14ac:dyDescent="0.25">
      <c r="A312" s="24">
        <v>43478.791666666664</v>
      </c>
      <c r="B312" s="25">
        <v>43478.833333333336</v>
      </c>
      <c r="C312" s="7">
        <v>2727.1089999999999</v>
      </c>
      <c r="D312" s="26">
        <f>C312/'g. Dimensio.AnlagenEE2035'!$F$11</f>
        <v>0.77917400000000003</v>
      </c>
      <c r="E312" s="6"/>
      <c r="F312" s="6"/>
      <c r="G312" s="6"/>
      <c r="H312" s="6"/>
      <c r="I312" s="6"/>
      <c r="J312" s="6"/>
      <c r="K312" s="6"/>
      <c r="L312" s="6"/>
      <c r="M312" s="6"/>
      <c r="N312" s="27"/>
    </row>
    <row r="313" spans="1:14" s="28" customFormat="1" x14ac:dyDescent="0.25">
      <c r="A313" s="24">
        <v>43478.833333333336</v>
      </c>
      <c r="B313" s="25">
        <v>43478.875</v>
      </c>
      <c r="C313" s="7">
        <v>2646.5160000000001</v>
      </c>
      <c r="D313" s="26">
        <f>C313/'g. Dimensio.AnlagenEE2035'!$F$11</f>
        <v>0.75614742857142858</v>
      </c>
      <c r="E313" s="6"/>
      <c r="F313" s="6"/>
      <c r="G313" s="6"/>
      <c r="H313" s="6"/>
      <c r="I313" s="6"/>
      <c r="J313" s="6"/>
      <c r="K313" s="6"/>
      <c r="L313" s="6"/>
      <c r="M313" s="6"/>
      <c r="N313" s="27"/>
    </row>
    <row r="314" spans="1:14" s="28" customFormat="1" x14ac:dyDescent="0.25">
      <c r="A314" s="24">
        <v>43478.875</v>
      </c>
      <c r="B314" s="25">
        <v>43478.916666666664</v>
      </c>
      <c r="C314" s="7">
        <v>2526.7959999999998</v>
      </c>
      <c r="D314" s="26">
        <f>C314/'g. Dimensio.AnlagenEE2035'!$F$11</f>
        <v>0.72194171428571419</v>
      </c>
      <c r="E314" s="6"/>
      <c r="F314" s="6"/>
      <c r="G314" s="6"/>
      <c r="H314" s="6"/>
      <c r="I314" s="6"/>
      <c r="J314" s="6"/>
      <c r="K314" s="6"/>
      <c r="L314" s="6"/>
      <c r="M314" s="6"/>
      <c r="N314" s="27"/>
    </row>
    <row r="315" spans="1:14" s="28" customFormat="1" x14ac:dyDescent="0.25">
      <c r="A315" s="24">
        <v>43478.916666666664</v>
      </c>
      <c r="B315" s="25">
        <v>43478.958333333336</v>
      </c>
      <c r="C315" s="7">
        <v>2344.223</v>
      </c>
      <c r="D315" s="26">
        <f>C315/'g. Dimensio.AnlagenEE2035'!$F$11</f>
        <v>0.66977799999999998</v>
      </c>
      <c r="E315" s="6"/>
      <c r="F315" s="6"/>
      <c r="G315" s="6"/>
      <c r="H315" s="6"/>
      <c r="I315" s="6"/>
      <c r="J315" s="6"/>
      <c r="K315" s="6"/>
      <c r="L315" s="6"/>
      <c r="M315" s="6"/>
      <c r="N315" s="27"/>
    </row>
    <row r="316" spans="1:14" s="28" customFormat="1" x14ac:dyDescent="0.25">
      <c r="A316" s="24">
        <v>43478.958333333336</v>
      </c>
      <c r="B316" s="25">
        <v>43479</v>
      </c>
      <c r="C316" s="7">
        <v>2169.779</v>
      </c>
      <c r="D316" s="26">
        <f>C316/'g. Dimensio.AnlagenEE2035'!$F$11</f>
        <v>0.61993685714285718</v>
      </c>
      <c r="E316" s="6"/>
      <c r="F316" s="6"/>
      <c r="G316" s="6"/>
      <c r="H316" s="6"/>
      <c r="I316" s="6"/>
      <c r="J316" s="6"/>
      <c r="K316" s="6"/>
      <c r="L316" s="6"/>
      <c r="M316" s="6"/>
      <c r="N316" s="27"/>
    </row>
    <row r="317" spans="1:14" s="28" customFormat="1" x14ac:dyDescent="0.25">
      <c r="A317" s="24">
        <v>43479</v>
      </c>
      <c r="B317" s="25">
        <v>43479.041666666664</v>
      </c>
      <c r="C317" s="7">
        <v>1978.4590000000001</v>
      </c>
      <c r="D317" s="26">
        <f>C317/'g. Dimensio.AnlagenEE2035'!$F$11</f>
        <v>0.56527400000000005</v>
      </c>
      <c r="E317" s="6"/>
      <c r="F317" s="6"/>
      <c r="G317" s="6"/>
      <c r="H317" s="6"/>
      <c r="I317" s="6"/>
      <c r="J317" s="6"/>
      <c r="K317" s="6"/>
      <c r="L317" s="6"/>
      <c r="M317" s="6"/>
      <c r="N317" s="27"/>
    </row>
    <row r="318" spans="1:14" s="28" customFormat="1" x14ac:dyDescent="0.25">
      <c r="A318" s="24">
        <v>43479.041666666664</v>
      </c>
      <c r="B318" s="25">
        <v>43479.083333333336</v>
      </c>
      <c r="C318" s="7">
        <v>1767.567</v>
      </c>
      <c r="D318" s="26">
        <f>C318/'g. Dimensio.AnlagenEE2035'!$F$11</f>
        <v>0.50501914285714289</v>
      </c>
      <c r="E318" s="6"/>
      <c r="F318" s="6"/>
      <c r="G318" s="6"/>
      <c r="H318" s="6"/>
      <c r="I318" s="6"/>
      <c r="J318" s="6"/>
      <c r="K318" s="6"/>
      <c r="L318" s="6"/>
      <c r="M318" s="6"/>
      <c r="N318" s="27"/>
    </row>
    <row r="319" spans="1:14" s="28" customFormat="1" x14ac:dyDescent="0.25">
      <c r="A319" s="24">
        <v>43479.083333333336</v>
      </c>
      <c r="B319" s="25">
        <v>43479.125</v>
      </c>
      <c r="C319" s="7">
        <v>1560.944</v>
      </c>
      <c r="D319" s="26">
        <f>C319/'g. Dimensio.AnlagenEE2035'!$F$11</f>
        <v>0.44598399999999999</v>
      </c>
      <c r="E319" s="6"/>
      <c r="F319" s="6"/>
      <c r="G319" s="6"/>
      <c r="H319" s="6"/>
      <c r="I319" s="6"/>
      <c r="J319" s="6"/>
      <c r="K319" s="6"/>
      <c r="L319" s="6"/>
      <c r="M319" s="6"/>
      <c r="N319" s="27"/>
    </row>
    <row r="320" spans="1:14" s="28" customFormat="1" x14ac:dyDescent="0.25">
      <c r="A320" s="24">
        <v>43479.125</v>
      </c>
      <c r="B320" s="25">
        <v>43479.166666666664</v>
      </c>
      <c r="C320" s="7">
        <v>1376.07</v>
      </c>
      <c r="D320" s="26">
        <f>C320/'g. Dimensio.AnlagenEE2035'!$F$11</f>
        <v>0.39316285714285715</v>
      </c>
      <c r="E320" s="6"/>
      <c r="F320" s="6"/>
      <c r="G320" s="6"/>
      <c r="H320" s="6"/>
      <c r="I320" s="6"/>
      <c r="J320" s="6"/>
      <c r="K320" s="6"/>
      <c r="L320" s="6"/>
      <c r="M320" s="6"/>
      <c r="N320" s="27"/>
    </row>
    <row r="321" spans="1:14" s="28" customFormat="1" x14ac:dyDescent="0.25">
      <c r="A321" s="24">
        <v>43479.166666666664</v>
      </c>
      <c r="B321" s="25">
        <v>43479.208333333336</v>
      </c>
      <c r="C321" s="7">
        <v>1531.1</v>
      </c>
      <c r="D321" s="26">
        <f>C321/'g. Dimensio.AnlagenEE2035'!$F$11</f>
        <v>0.43745714285714282</v>
      </c>
      <c r="E321" s="6"/>
      <c r="F321" s="6"/>
      <c r="G321" s="6"/>
      <c r="H321" s="6"/>
      <c r="I321" s="6"/>
      <c r="J321" s="6"/>
      <c r="K321" s="6"/>
      <c r="L321" s="6"/>
      <c r="M321" s="6"/>
      <c r="N321" s="27"/>
    </row>
    <row r="322" spans="1:14" s="28" customFormat="1" x14ac:dyDescent="0.25">
      <c r="A322" s="24">
        <v>43479.208333333336</v>
      </c>
      <c r="B322" s="25">
        <v>43479.25</v>
      </c>
      <c r="C322" s="7">
        <v>1516.1410000000001</v>
      </c>
      <c r="D322" s="26">
        <f>C322/'g. Dimensio.AnlagenEE2035'!$F$11</f>
        <v>0.43318314285714288</v>
      </c>
      <c r="E322" s="6"/>
      <c r="F322" s="6"/>
      <c r="G322" s="6"/>
      <c r="H322" s="6"/>
      <c r="I322" s="6"/>
      <c r="J322" s="6"/>
      <c r="K322" s="6"/>
      <c r="L322" s="6"/>
      <c r="M322" s="6"/>
      <c r="N322" s="27"/>
    </row>
    <row r="323" spans="1:14" s="28" customFormat="1" x14ac:dyDescent="0.25">
      <c r="A323" s="24">
        <v>43479.25</v>
      </c>
      <c r="B323" s="25">
        <v>43479.291666666664</v>
      </c>
      <c r="C323" s="7">
        <v>1463.7760000000001</v>
      </c>
      <c r="D323" s="26">
        <f>C323/'g. Dimensio.AnlagenEE2035'!$F$11</f>
        <v>0.41822171428571431</v>
      </c>
      <c r="E323" s="6"/>
      <c r="F323" s="6"/>
      <c r="G323" s="6"/>
      <c r="H323" s="6"/>
      <c r="I323" s="6"/>
      <c r="J323" s="6"/>
      <c r="K323" s="6"/>
      <c r="L323" s="6"/>
      <c r="M323" s="6"/>
      <c r="N323" s="27"/>
    </row>
    <row r="324" spans="1:14" s="28" customFormat="1" x14ac:dyDescent="0.25">
      <c r="A324" s="24">
        <v>43479.291666666664</v>
      </c>
      <c r="B324" s="25">
        <v>43479.333333333336</v>
      </c>
      <c r="C324" s="7">
        <v>1442.806</v>
      </c>
      <c r="D324" s="26">
        <f>C324/'g. Dimensio.AnlagenEE2035'!$F$11</f>
        <v>0.41223028571428572</v>
      </c>
      <c r="E324" s="6"/>
      <c r="F324" s="6"/>
      <c r="G324" s="6"/>
      <c r="H324" s="6"/>
      <c r="I324" s="6"/>
      <c r="J324" s="6"/>
      <c r="K324" s="6"/>
      <c r="L324" s="6"/>
      <c r="M324" s="6"/>
      <c r="N324" s="27"/>
    </row>
    <row r="325" spans="1:14" s="28" customFormat="1" x14ac:dyDescent="0.25">
      <c r="A325" s="24">
        <v>43479.333333333336</v>
      </c>
      <c r="B325" s="25">
        <v>43479.375</v>
      </c>
      <c r="C325" s="7">
        <v>1293.5609999999999</v>
      </c>
      <c r="D325" s="26">
        <f>C325/'g. Dimensio.AnlagenEE2035'!$F$11</f>
        <v>0.36958885714285711</v>
      </c>
      <c r="E325" s="6"/>
      <c r="F325" s="6"/>
      <c r="G325" s="6"/>
      <c r="H325" s="6"/>
      <c r="I325" s="6"/>
      <c r="J325" s="6"/>
      <c r="K325" s="6"/>
      <c r="L325" s="6"/>
      <c r="M325" s="6"/>
      <c r="N325" s="27"/>
    </row>
    <row r="326" spans="1:14" s="28" customFormat="1" x14ac:dyDescent="0.25">
      <c r="A326" s="24">
        <v>43479.375</v>
      </c>
      <c r="B326" s="25">
        <v>43479.416666666664</v>
      </c>
      <c r="C326" s="7">
        <v>1208.7370000000001</v>
      </c>
      <c r="D326" s="26">
        <f>C326/'g. Dimensio.AnlagenEE2035'!$F$11</f>
        <v>0.34535342857142859</v>
      </c>
      <c r="E326" s="6"/>
      <c r="F326" s="6"/>
      <c r="G326" s="6"/>
      <c r="H326" s="6"/>
      <c r="I326" s="6"/>
      <c r="J326" s="6"/>
      <c r="K326" s="6"/>
      <c r="L326" s="6"/>
      <c r="M326" s="6"/>
      <c r="N326" s="27"/>
    </row>
    <row r="327" spans="1:14" s="28" customFormat="1" x14ac:dyDescent="0.25">
      <c r="A327" s="24">
        <v>43479.416666666664</v>
      </c>
      <c r="B327" s="25">
        <v>43479.458333333336</v>
      </c>
      <c r="C327" s="7">
        <v>1388.627</v>
      </c>
      <c r="D327" s="26">
        <f>C327/'g. Dimensio.AnlagenEE2035'!$F$11</f>
        <v>0.3967505714285714</v>
      </c>
      <c r="E327" s="6"/>
      <c r="F327" s="6"/>
      <c r="G327" s="6"/>
      <c r="H327" s="6"/>
      <c r="I327" s="6"/>
      <c r="J327" s="6"/>
      <c r="K327" s="6"/>
      <c r="L327" s="6"/>
      <c r="M327" s="6"/>
      <c r="N327" s="27"/>
    </row>
    <row r="328" spans="1:14" s="28" customFormat="1" x14ac:dyDescent="0.25">
      <c r="A328" s="24">
        <v>43479.458333333336</v>
      </c>
      <c r="B328" s="25">
        <v>43479.5</v>
      </c>
      <c r="C328" s="7">
        <v>1623.56</v>
      </c>
      <c r="D328" s="26">
        <f>C328/'g. Dimensio.AnlagenEE2035'!$F$11</f>
        <v>0.46387428571428568</v>
      </c>
      <c r="E328" s="6"/>
      <c r="F328" s="6"/>
      <c r="G328" s="6"/>
      <c r="H328" s="6"/>
      <c r="I328" s="6"/>
      <c r="J328" s="6"/>
      <c r="K328" s="6"/>
      <c r="L328" s="6"/>
      <c r="M328" s="6"/>
      <c r="N328" s="27"/>
    </row>
    <row r="329" spans="1:14" s="28" customFormat="1" x14ac:dyDescent="0.25">
      <c r="A329" s="24">
        <v>43479.5</v>
      </c>
      <c r="B329" s="25">
        <v>43479.541666666664</v>
      </c>
      <c r="C329" s="7">
        <v>1464.191</v>
      </c>
      <c r="D329" s="26">
        <f>C329/'g. Dimensio.AnlagenEE2035'!$F$11</f>
        <v>0.41834028571428572</v>
      </c>
      <c r="E329" s="6"/>
      <c r="F329" s="6"/>
      <c r="G329" s="6"/>
      <c r="H329" s="6"/>
      <c r="I329" s="6"/>
      <c r="J329" s="6"/>
      <c r="K329" s="6"/>
      <c r="L329" s="6"/>
      <c r="M329" s="6"/>
      <c r="N329" s="27"/>
    </row>
    <row r="330" spans="1:14" s="28" customFormat="1" x14ac:dyDescent="0.25">
      <c r="A330" s="24">
        <v>43479.541666666664</v>
      </c>
      <c r="B330" s="25">
        <v>43479.583333333336</v>
      </c>
      <c r="C330" s="7">
        <v>1231.077</v>
      </c>
      <c r="D330" s="26">
        <f>C330/'g. Dimensio.AnlagenEE2035'!$F$11</f>
        <v>0.35173628571428572</v>
      </c>
      <c r="E330" s="6"/>
      <c r="F330" s="6"/>
      <c r="G330" s="6"/>
      <c r="H330" s="6"/>
      <c r="I330" s="6"/>
      <c r="J330" s="6"/>
      <c r="K330" s="6"/>
      <c r="L330" s="6"/>
      <c r="M330" s="6"/>
      <c r="N330" s="27"/>
    </row>
    <row r="331" spans="1:14" s="28" customFormat="1" x14ac:dyDescent="0.25">
      <c r="A331" s="24">
        <v>43479.583333333336</v>
      </c>
      <c r="B331" s="25">
        <v>43479.625</v>
      </c>
      <c r="C331" s="7">
        <v>1228.729</v>
      </c>
      <c r="D331" s="26">
        <f>C331/'g. Dimensio.AnlagenEE2035'!$F$11</f>
        <v>0.35106542857142858</v>
      </c>
      <c r="E331" s="6"/>
      <c r="F331" s="6"/>
      <c r="G331" s="6"/>
      <c r="H331" s="6"/>
      <c r="I331" s="6"/>
      <c r="J331" s="6"/>
      <c r="K331" s="6"/>
      <c r="L331" s="6"/>
      <c r="M331" s="6"/>
      <c r="N331" s="27"/>
    </row>
    <row r="332" spans="1:14" s="28" customFormat="1" x14ac:dyDescent="0.25">
      <c r="A332" s="24">
        <v>43479.625</v>
      </c>
      <c r="B332" s="25">
        <v>43479.666666666664</v>
      </c>
      <c r="C332" s="7">
        <v>1241.4380000000001</v>
      </c>
      <c r="D332" s="26">
        <f>C332/'g. Dimensio.AnlagenEE2035'!$F$11</f>
        <v>0.35469657142857147</v>
      </c>
      <c r="E332" s="6"/>
      <c r="F332" s="6"/>
      <c r="G332" s="6"/>
      <c r="H332" s="6"/>
      <c r="I332" s="6"/>
      <c r="J332" s="6"/>
      <c r="K332" s="6"/>
      <c r="L332" s="6"/>
      <c r="M332" s="6"/>
      <c r="N332" s="27"/>
    </row>
    <row r="333" spans="1:14" s="28" customFormat="1" x14ac:dyDescent="0.25">
      <c r="A333" s="24">
        <v>43479.666666666664</v>
      </c>
      <c r="B333" s="25">
        <v>43479.708333333336</v>
      </c>
      <c r="C333" s="7">
        <v>1142.4770000000001</v>
      </c>
      <c r="D333" s="26">
        <f>C333/'g. Dimensio.AnlagenEE2035'!$F$11</f>
        <v>0.32642200000000005</v>
      </c>
      <c r="E333" s="6"/>
      <c r="F333" s="6"/>
      <c r="G333" s="6"/>
      <c r="H333" s="6"/>
      <c r="I333" s="6"/>
      <c r="J333" s="6"/>
      <c r="K333" s="6"/>
      <c r="L333" s="6"/>
      <c r="M333" s="6"/>
      <c r="N333" s="27"/>
    </row>
    <row r="334" spans="1:14" s="28" customFormat="1" x14ac:dyDescent="0.25">
      <c r="A334" s="24">
        <v>43479.708333333336</v>
      </c>
      <c r="B334" s="25">
        <v>43479.75</v>
      </c>
      <c r="C334" s="7">
        <v>863.90800000000002</v>
      </c>
      <c r="D334" s="26">
        <f>C334/'g. Dimensio.AnlagenEE2035'!$F$11</f>
        <v>0.24683085714285716</v>
      </c>
      <c r="E334" s="6"/>
      <c r="F334" s="6"/>
      <c r="G334" s="6"/>
      <c r="H334" s="6"/>
      <c r="I334" s="6"/>
      <c r="J334" s="6"/>
      <c r="K334" s="6"/>
      <c r="L334" s="6"/>
      <c r="M334" s="6"/>
      <c r="N334" s="27"/>
    </row>
    <row r="335" spans="1:14" s="28" customFormat="1" x14ac:dyDescent="0.25">
      <c r="A335" s="24">
        <v>43479.75</v>
      </c>
      <c r="B335" s="25">
        <v>43479.791666666664</v>
      </c>
      <c r="C335" s="7">
        <v>781.97500000000002</v>
      </c>
      <c r="D335" s="26">
        <f>C335/'g. Dimensio.AnlagenEE2035'!$F$11</f>
        <v>0.22342142857142858</v>
      </c>
      <c r="E335" s="6"/>
      <c r="F335" s="6"/>
      <c r="G335" s="6"/>
      <c r="H335" s="6"/>
      <c r="I335" s="6"/>
      <c r="J335" s="6"/>
      <c r="K335" s="6"/>
      <c r="L335" s="6"/>
      <c r="M335" s="6"/>
      <c r="N335" s="27"/>
    </row>
    <row r="336" spans="1:14" s="28" customFormat="1" x14ac:dyDescent="0.25">
      <c r="A336" s="24">
        <v>43479.791666666664</v>
      </c>
      <c r="B336" s="25">
        <v>43479.833333333336</v>
      </c>
      <c r="C336" s="7">
        <v>746.279</v>
      </c>
      <c r="D336" s="26">
        <f>C336/'g. Dimensio.AnlagenEE2035'!$F$11</f>
        <v>0.21322257142857143</v>
      </c>
      <c r="E336" s="6"/>
      <c r="F336" s="6"/>
      <c r="G336" s="6"/>
      <c r="H336" s="6"/>
      <c r="I336" s="6"/>
      <c r="J336" s="6"/>
      <c r="K336" s="6"/>
      <c r="L336" s="6"/>
      <c r="M336" s="6"/>
      <c r="N336" s="27"/>
    </row>
    <row r="337" spans="1:14" s="28" customFormat="1" x14ac:dyDescent="0.25">
      <c r="A337" s="24">
        <v>43479.833333333336</v>
      </c>
      <c r="B337" s="25">
        <v>43479.875</v>
      </c>
      <c r="C337" s="7">
        <v>721.45600000000002</v>
      </c>
      <c r="D337" s="26">
        <f>C337/'g. Dimensio.AnlagenEE2035'!$F$11</f>
        <v>0.20613028571428571</v>
      </c>
      <c r="E337" s="6"/>
      <c r="F337" s="6"/>
      <c r="G337" s="6"/>
      <c r="H337" s="6"/>
      <c r="I337" s="6"/>
      <c r="J337" s="6"/>
      <c r="K337" s="6"/>
      <c r="L337" s="6"/>
      <c r="M337" s="6"/>
      <c r="N337" s="27"/>
    </row>
    <row r="338" spans="1:14" s="28" customFormat="1" x14ac:dyDescent="0.25">
      <c r="A338" s="24">
        <v>43479.875</v>
      </c>
      <c r="B338" s="25">
        <v>43479.916666666664</v>
      </c>
      <c r="C338" s="7">
        <v>742.31100000000004</v>
      </c>
      <c r="D338" s="26">
        <f>C338/'g. Dimensio.AnlagenEE2035'!$F$11</f>
        <v>0.21208885714285716</v>
      </c>
      <c r="E338" s="6"/>
      <c r="F338" s="6"/>
      <c r="G338" s="6"/>
      <c r="H338" s="6"/>
      <c r="I338" s="6"/>
      <c r="J338" s="6"/>
      <c r="K338" s="6"/>
      <c r="L338" s="6"/>
      <c r="M338" s="6"/>
      <c r="N338" s="27"/>
    </row>
    <row r="339" spans="1:14" s="28" customFormat="1" x14ac:dyDescent="0.25">
      <c r="A339" s="24">
        <v>43479.916666666664</v>
      </c>
      <c r="B339" s="25">
        <v>43479.958333333336</v>
      </c>
      <c r="C339" s="7">
        <v>735.83699999999999</v>
      </c>
      <c r="D339" s="26">
        <f>C339/'g. Dimensio.AnlagenEE2035'!$F$11</f>
        <v>0.21023914285714285</v>
      </c>
      <c r="E339" s="6"/>
      <c r="F339" s="6"/>
      <c r="G339" s="6"/>
      <c r="H339" s="6"/>
      <c r="I339" s="6"/>
      <c r="J339" s="6"/>
      <c r="K339" s="6"/>
      <c r="L339" s="6"/>
      <c r="M339" s="6"/>
      <c r="N339" s="27"/>
    </row>
    <row r="340" spans="1:14" s="28" customFormat="1" x14ac:dyDescent="0.25">
      <c r="A340" s="24">
        <v>43479.958333333336</v>
      </c>
      <c r="B340" s="25">
        <v>43480</v>
      </c>
      <c r="C340" s="7">
        <v>680.71799999999996</v>
      </c>
      <c r="D340" s="26">
        <f>C340/'g. Dimensio.AnlagenEE2035'!$F$11</f>
        <v>0.19449085714285713</v>
      </c>
      <c r="E340" s="6"/>
      <c r="F340" s="6"/>
      <c r="G340" s="6"/>
      <c r="H340" s="6"/>
      <c r="I340" s="6"/>
      <c r="J340" s="6"/>
      <c r="K340" s="6"/>
      <c r="L340" s="6"/>
      <c r="M340" s="6"/>
      <c r="N340" s="27"/>
    </row>
    <row r="341" spans="1:14" s="28" customFormat="1" x14ac:dyDescent="0.25">
      <c r="A341" s="24">
        <v>43480</v>
      </c>
      <c r="B341" s="25">
        <v>43480.041666666664</v>
      </c>
      <c r="C341" s="7">
        <v>576.97199999999998</v>
      </c>
      <c r="D341" s="26">
        <f>C341/'g. Dimensio.AnlagenEE2035'!$F$11</f>
        <v>0.16484914285714286</v>
      </c>
      <c r="E341" s="6"/>
      <c r="F341" s="6"/>
      <c r="G341" s="6"/>
      <c r="H341" s="6"/>
      <c r="I341" s="6"/>
      <c r="J341" s="6"/>
      <c r="K341" s="6"/>
      <c r="L341" s="6"/>
      <c r="M341" s="6"/>
      <c r="N341" s="27"/>
    </row>
    <row r="342" spans="1:14" s="28" customFormat="1" x14ac:dyDescent="0.25">
      <c r="A342" s="24">
        <v>43480.041666666664</v>
      </c>
      <c r="B342" s="25">
        <v>43480.083333333336</v>
      </c>
      <c r="C342" s="7">
        <v>527.38099999999997</v>
      </c>
      <c r="D342" s="26">
        <f>C342/'g. Dimensio.AnlagenEE2035'!$F$11</f>
        <v>0.15068028571428571</v>
      </c>
      <c r="E342" s="6"/>
      <c r="F342" s="6"/>
      <c r="G342" s="6"/>
      <c r="H342" s="6"/>
      <c r="I342" s="6"/>
      <c r="J342" s="6"/>
      <c r="K342" s="6"/>
      <c r="L342" s="6"/>
      <c r="M342" s="6"/>
      <c r="N342" s="27"/>
    </row>
    <row r="343" spans="1:14" s="28" customFormat="1" x14ac:dyDescent="0.25">
      <c r="A343" s="24">
        <v>43480.083333333336</v>
      </c>
      <c r="B343" s="25">
        <v>43480.125</v>
      </c>
      <c r="C343" s="7">
        <v>494.3</v>
      </c>
      <c r="D343" s="26">
        <f>C343/'g. Dimensio.AnlagenEE2035'!$F$11</f>
        <v>0.14122857142857143</v>
      </c>
      <c r="E343" s="6"/>
      <c r="F343" s="6"/>
      <c r="G343" s="6"/>
      <c r="H343" s="6"/>
      <c r="I343" s="6"/>
      <c r="J343" s="6"/>
      <c r="K343" s="6"/>
      <c r="L343" s="6"/>
      <c r="M343" s="6"/>
      <c r="N343" s="27"/>
    </row>
    <row r="344" spans="1:14" s="28" customFormat="1" x14ac:dyDescent="0.25">
      <c r="A344" s="24">
        <v>43480.125</v>
      </c>
      <c r="B344" s="25">
        <v>43480.166666666664</v>
      </c>
      <c r="C344" s="7">
        <v>526.76900000000001</v>
      </c>
      <c r="D344" s="26">
        <f>C344/'g. Dimensio.AnlagenEE2035'!$F$11</f>
        <v>0.15050542857142857</v>
      </c>
      <c r="E344" s="6"/>
      <c r="F344" s="6"/>
      <c r="G344" s="6"/>
      <c r="H344" s="6"/>
      <c r="I344" s="6"/>
      <c r="J344" s="6"/>
      <c r="K344" s="6"/>
      <c r="L344" s="6"/>
      <c r="M344" s="6"/>
      <c r="N344" s="27"/>
    </row>
    <row r="345" spans="1:14" s="28" customFormat="1" x14ac:dyDescent="0.25">
      <c r="A345" s="24">
        <v>43480.166666666664</v>
      </c>
      <c r="B345" s="25">
        <v>43480.208333333336</v>
      </c>
      <c r="C345" s="7">
        <v>570.37400000000002</v>
      </c>
      <c r="D345" s="26">
        <f>C345/'g. Dimensio.AnlagenEE2035'!$F$11</f>
        <v>0.162964</v>
      </c>
      <c r="E345" s="6"/>
      <c r="F345" s="6"/>
      <c r="G345" s="6"/>
      <c r="H345" s="6"/>
      <c r="I345" s="6"/>
      <c r="J345" s="6"/>
      <c r="K345" s="6"/>
      <c r="L345" s="6"/>
      <c r="M345" s="6"/>
      <c r="N345" s="27"/>
    </row>
    <row r="346" spans="1:14" s="28" customFormat="1" x14ac:dyDescent="0.25">
      <c r="A346" s="24">
        <v>43480.208333333336</v>
      </c>
      <c r="B346" s="25">
        <v>43480.25</v>
      </c>
      <c r="C346" s="7">
        <v>650.24900000000002</v>
      </c>
      <c r="D346" s="26">
        <f>C346/'g. Dimensio.AnlagenEE2035'!$F$11</f>
        <v>0.18578542857142857</v>
      </c>
      <c r="E346" s="6"/>
      <c r="F346" s="6"/>
      <c r="G346" s="6"/>
      <c r="H346" s="6"/>
      <c r="I346" s="6"/>
      <c r="J346" s="6"/>
      <c r="K346" s="6"/>
      <c r="L346" s="6"/>
      <c r="M346" s="6"/>
      <c r="N346" s="27"/>
    </row>
    <row r="347" spans="1:14" s="28" customFormat="1" x14ac:dyDescent="0.25">
      <c r="A347" s="24">
        <v>43480.25</v>
      </c>
      <c r="B347" s="25">
        <v>43480.291666666664</v>
      </c>
      <c r="C347" s="7">
        <v>733.53899999999999</v>
      </c>
      <c r="D347" s="26">
        <f>C347/'g. Dimensio.AnlagenEE2035'!$F$11</f>
        <v>0.20958257142857142</v>
      </c>
      <c r="E347" s="6"/>
      <c r="F347" s="6"/>
      <c r="G347" s="6"/>
      <c r="H347" s="6"/>
      <c r="I347" s="6"/>
      <c r="J347" s="6"/>
      <c r="K347" s="6"/>
      <c r="L347" s="6"/>
      <c r="M347" s="6"/>
      <c r="N347" s="27"/>
    </row>
    <row r="348" spans="1:14" s="28" customFormat="1" x14ac:dyDescent="0.25">
      <c r="A348" s="24">
        <v>43480.291666666664</v>
      </c>
      <c r="B348" s="25">
        <v>43480.333333333336</v>
      </c>
      <c r="C348" s="7">
        <v>778.05399999999997</v>
      </c>
      <c r="D348" s="26">
        <f>C348/'g. Dimensio.AnlagenEE2035'!$F$11</f>
        <v>0.22230114285714284</v>
      </c>
      <c r="E348" s="6"/>
      <c r="F348" s="6"/>
      <c r="G348" s="6"/>
      <c r="H348" s="6"/>
      <c r="I348" s="6"/>
      <c r="J348" s="6"/>
      <c r="K348" s="6"/>
      <c r="L348" s="6"/>
      <c r="M348" s="6"/>
      <c r="N348" s="27"/>
    </row>
    <row r="349" spans="1:14" s="28" customFormat="1" x14ac:dyDescent="0.25">
      <c r="A349" s="24">
        <v>43480.333333333336</v>
      </c>
      <c r="B349" s="25">
        <v>43480.375</v>
      </c>
      <c r="C349" s="7">
        <v>710.31700000000001</v>
      </c>
      <c r="D349" s="26">
        <f>C349/'g. Dimensio.AnlagenEE2035'!$F$11</f>
        <v>0.20294771428571429</v>
      </c>
      <c r="E349" s="6"/>
      <c r="F349" s="6"/>
      <c r="G349" s="6"/>
      <c r="H349" s="6"/>
      <c r="I349" s="6"/>
      <c r="J349" s="6"/>
      <c r="K349" s="6"/>
      <c r="L349" s="6"/>
      <c r="M349" s="6"/>
      <c r="N349" s="27"/>
    </row>
    <row r="350" spans="1:14" s="28" customFormat="1" x14ac:dyDescent="0.25">
      <c r="A350" s="24">
        <v>43480.375</v>
      </c>
      <c r="B350" s="25">
        <v>43480.416666666664</v>
      </c>
      <c r="C350" s="7">
        <v>641.28800000000001</v>
      </c>
      <c r="D350" s="26">
        <f>C350/'g. Dimensio.AnlagenEE2035'!$F$11</f>
        <v>0.18322514285714286</v>
      </c>
      <c r="E350" s="6"/>
      <c r="F350" s="6"/>
      <c r="G350" s="6"/>
      <c r="H350" s="6"/>
      <c r="I350" s="6"/>
      <c r="J350" s="6"/>
      <c r="K350" s="6"/>
      <c r="L350" s="6"/>
      <c r="M350" s="6"/>
      <c r="N350" s="27"/>
    </row>
    <row r="351" spans="1:14" s="28" customFormat="1" x14ac:dyDescent="0.25">
      <c r="A351" s="24">
        <v>43480.416666666664</v>
      </c>
      <c r="B351" s="25">
        <v>43480.458333333336</v>
      </c>
      <c r="C351" s="7">
        <v>718.31</v>
      </c>
      <c r="D351" s="26">
        <f>C351/'g. Dimensio.AnlagenEE2035'!$F$11</f>
        <v>0.20523142857142856</v>
      </c>
      <c r="E351" s="6"/>
      <c r="F351" s="6"/>
      <c r="G351" s="6"/>
      <c r="H351" s="6"/>
      <c r="I351" s="6"/>
      <c r="J351" s="6"/>
      <c r="K351" s="6"/>
      <c r="L351" s="6"/>
      <c r="M351" s="6"/>
      <c r="N351" s="27"/>
    </row>
    <row r="352" spans="1:14" s="28" customFormat="1" x14ac:dyDescent="0.25">
      <c r="A352" s="24">
        <v>43480.458333333336</v>
      </c>
      <c r="B352" s="25">
        <v>43480.5</v>
      </c>
      <c r="C352" s="7">
        <v>902.93100000000004</v>
      </c>
      <c r="D352" s="26">
        <f>C352/'g. Dimensio.AnlagenEE2035'!$F$11</f>
        <v>0.25798028571428572</v>
      </c>
      <c r="E352" s="6"/>
      <c r="F352" s="6"/>
      <c r="G352" s="6"/>
      <c r="H352" s="6"/>
      <c r="I352" s="6"/>
      <c r="J352" s="6"/>
      <c r="K352" s="6"/>
      <c r="L352" s="6"/>
      <c r="M352" s="6"/>
      <c r="N352" s="27"/>
    </row>
    <row r="353" spans="1:14" s="28" customFormat="1" x14ac:dyDescent="0.25">
      <c r="A353" s="24">
        <v>43480.5</v>
      </c>
      <c r="B353" s="25">
        <v>43480.541666666664</v>
      </c>
      <c r="C353" s="7">
        <v>1017.557</v>
      </c>
      <c r="D353" s="26">
        <f>C353/'g. Dimensio.AnlagenEE2035'!$F$11</f>
        <v>0.29073057142857145</v>
      </c>
      <c r="E353" s="6"/>
      <c r="F353" s="6"/>
      <c r="G353" s="6"/>
      <c r="H353" s="6"/>
      <c r="I353" s="6"/>
      <c r="J353" s="6"/>
      <c r="K353" s="6"/>
      <c r="L353" s="6"/>
      <c r="M353" s="6"/>
      <c r="N353" s="27"/>
    </row>
    <row r="354" spans="1:14" s="28" customFormat="1" x14ac:dyDescent="0.25">
      <c r="A354" s="24">
        <v>43480.541666666664</v>
      </c>
      <c r="B354" s="25">
        <v>43480.583333333336</v>
      </c>
      <c r="C354" s="7">
        <v>984.42700000000002</v>
      </c>
      <c r="D354" s="26">
        <f>C354/'g. Dimensio.AnlagenEE2035'!$F$11</f>
        <v>0.28126485714285715</v>
      </c>
      <c r="E354" s="6"/>
      <c r="F354" s="6"/>
      <c r="G354" s="6"/>
      <c r="H354" s="6"/>
      <c r="I354" s="6"/>
      <c r="J354" s="6"/>
      <c r="K354" s="6"/>
      <c r="L354" s="6"/>
      <c r="M354" s="6"/>
      <c r="N354" s="27"/>
    </row>
    <row r="355" spans="1:14" s="28" customFormat="1" x14ac:dyDescent="0.25">
      <c r="A355" s="24">
        <v>43480.583333333336</v>
      </c>
      <c r="B355" s="25">
        <v>43480.625</v>
      </c>
      <c r="C355" s="7">
        <v>986.40300000000002</v>
      </c>
      <c r="D355" s="26">
        <f>C355/'g. Dimensio.AnlagenEE2035'!$F$11</f>
        <v>0.28182942857142856</v>
      </c>
      <c r="E355" s="6"/>
      <c r="F355" s="6"/>
      <c r="G355" s="6"/>
      <c r="H355" s="6"/>
      <c r="I355" s="6"/>
      <c r="J355" s="6"/>
      <c r="K355" s="6"/>
      <c r="L355" s="6"/>
      <c r="M355" s="6"/>
      <c r="N355" s="27"/>
    </row>
    <row r="356" spans="1:14" s="28" customFormat="1" x14ac:dyDescent="0.25">
      <c r="A356" s="24">
        <v>43480.625</v>
      </c>
      <c r="B356" s="25">
        <v>43480.666666666664</v>
      </c>
      <c r="C356" s="7">
        <v>1035.182</v>
      </c>
      <c r="D356" s="26">
        <f>C356/'g. Dimensio.AnlagenEE2035'!$F$11</f>
        <v>0.2957662857142857</v>
      </c>
      <c r="E356" s="6"/>
      <c r="F356" s="6"/>
      <c r="G356" s="6"/>
      <c r="H356" s="6"/>
      <c r="I356" s="6"/>
      <c r="J356" s="6"/>
      <c r="K356" s="6"/>
      <c r="L356" s="6"/>
      <c r="M356" s="6"/>
      <c r="N356" s="27"/>
    </row>
    <row r="357" spans="1:14" s="28" customFormat="1" x14ac:dyDescent="0.25">
      <c r="A357" s="24">
        <v>43480.666666666664</v>
      </c>
      <c r="B357" s="25">
        <v>43480.708333333336</v>
      </c>
      <c r="C357" s="7">
        <v>1133.9359999999999</v>
      </c>
      <c r="D357" s="26">
        <f>C357/'g. Dimensio.AnlagenEE2035'!$F$11</f>
        <v>0.32398171428571426</v>
      </c>
      <c r="E357" s="6"/>
      <c r="F357" s="6"/>
      <c r="G357" s="6"/>
      <c r="H357" s="6"/>
      <c r="I357" s="6"/>
      <c r="J357" s="6"/>
      <c r="K357" s="6"/>
      <c r="L357" s="6"/>
      <c r="M357" s="6"/>
      <c r="N357" s="27"/>
    </row>
    <row r="358" spans="1:14" s="28" customFormat="1" x14ac:dyDescent="0.25">
      <c r="A358" s="24">
        <v>43480.708333333336</v>
      </c>
      <c r="B358" s="25">
        <v>43480.75</v>
      </c>
      <c r="C358" s="7">
        <v>1276.9169999999999</v>
      </c>
      <c r="D358" s="26">
        <f>C358/'g. Dimensio.AnlagenEE2035'!$F$11</f>
        <v>0.36483342857142853</v>
      </c>
      <c r="E358" s="6"/>
      <c r="F358" s="6"/>
      <c r="G358" s="6"/>
      <c r="H358" s="6"/>
      <c r="I358" s="6"/>
      <c r="J358" s="6"/>
      <c r="K358" s="6"/>
      <c r="L358" s="6"/>
      <c r="M358" s="6"/>
      <c r="N358" s="27"/>
    </row>
    <row r="359" spans="1:14" s="28" customFormat="1" x14ac:dyDescent="0.25">
      <c r="A359" s="24">
        <v>43480.75</v>
      </c>
      <c r="B359" s="25">
        <v>43480.791666666664</v>
      </c>
      <c r="C359" s="7">
        <v>1301.893</v>
      </c>
      <c r="D359" s="26">
        <f>C359/'g. Dimensio.AnlagenEE2035'!$F$11</f>
        <v>0.37196942857142856</v>
      </c>
      <c r="E359" s="6"/>
      <c r="F359" s="6"/>
      <c r="G359" s="6"/>
      <c r="H359" s="6"/>
      <c r="I359" s="6"/>
      <c r="J359" s="6"/>
      <c r="K359" s="6"/>
      <c r="L359" s="6"/>
      <c r="M359" s="6"/>
      <c r="N359" s="27"/>
    </row>
    <row r="360" spans="1:14" s="28" customFormat="1" x14ac:dyDescent="0.25">
      <c r="A360" s="24">
        <v>43480.791666666664</v>
      </c>
      <c r="B360" s="25">
        <v>43480.833333333336</v>
      </c>
      <c r="C360" s="7">
        <v>1220.6289999999999</v>
      </c>
      <c r="D360" s="26">
        <f>C360/'g. Dimensio.AnlagenEE2035'!$F$11</f>
        <v>0.34875114285714282</v>
      </c>
      <c r="E360" s="6"/>
      <c r="F360" s="6"/>
      <c r="G360" s="6"/>
      <c r="H360" s="6"/>
      <c r="I360" s="6"/>
      <c r="J360" s="6"/>
      <c r="K360" s="6"/>
      <c r="L360" s="6"/>
      <c r="M360" s="6"/>
      <c r="N360" s="27"/>
    </row>
    <row r="361" spans="1:14" s="28" customFormat="1" x14ac:dyDescent="0.25">
      <c r="A361" s="24">
        <v>43480.833333333336</v>
      </c>
      <c r="B361" s="25">
        <v>43480.875</v>
      </c>
      <c r="C361" s="7">
        <v>1180.7670000000001</v>
      </c>
      <c r="D361" s="26">
        <f>C361/'g. Dimensio.AnlagenEE2035'!$F$11</f>
        <v>0.337362</v>
      </c>
      <c r="E361" s="6"/>
      <c r="F361" s="6"/>
      <c r="G361" s="6"/>
      <c r="H361" s="6"/>
      <c r="I361" s="6"/>
      <c r="J361" s="6"/>
      <c r="K361" s="6"/>
      <c r="L361" s="6"/>
      <c r="M361" s="6"/>
      <c r="N361" s="27"/>
    </row>
    <row r="362" spans="1:14" s="28" customFormat="1" x14ac:dyDescent="0.25">
      <c r="A362" s="24">
        <v>43480.875</v>
      </c>
      <c r="B362" s="25">
        <v>43480.916666666664</v>
      </c>
      <c r="C362" s="7">
        <v>1067.6300000000001</v>
      </c>
      <c r="D362" s="26">
        <f>C362/'g. Dimensio.AnlagenEE2035'!$F$11</f>
        <v>0.3050371428571429</v>
      </c>
      <c r="E362" s="6"/>
      <c r="F362" s="6"/>
      <c r="G362" s="6"/>
      <c r="H362" s="6"/>
      <c r="I362" s="6"/>
      <c r="J362" s="6"/>
      <c r="K362" s="6"/>
      <c r="L362" s="6"/>
      <c r="M362" s="6"/>
      <c r="N362" s="27"/>
    </row>
    <row r="363" spans="1:14" s="28" customFormat="1" x14ac:dyDescent="0.25">
      <c r="A363" s="24">
        <v>43480.916666666664</v>
      </c>
      <c r="B363" s="25">
        <v>43480.958333333336</v>
      </c>
      <c r="C363" s="7">
        <v>982.61099999999999</v>
      </c>
      <c r="D363" s="26">
        <f>C363/'g. Dimensio.AnlagenEE2035'!$F$11</f>
        <v>0.280746</v>
      </c>
      <c r="E363" s="6"/>
      <c r="F363" s="6"/>
      <c r="G363" s="6"/>
      <c r="H363" s="6"/>
      <c r="I363" s="6"/>
      <c r="J363" s="6"/>
      <c r="K363" s="6"/>
      <c r="L363" s="6"/>
      <c r="M363" s="6"/>
      <c r="N363" s="27"/>
    </row>
    <row r="364" spans="1:14" s="28" customFormat="1" x14ac:dyDescent="0.25">
      <c r="A364" s="24">
        <v>43480.958333333336</v>
      </c>
      <c r="B364" s="25">
        <v>43481</v>
      </c>
      <c r="C364" s="7">
        <v>828.721</v>
      </c>
      <c r="D364" s="26">
        <f>C364/'g. Dimensio.AnlagenEE2035'!$F$11</f>
        <v>0.23677742857142858</v>
      </c>
      <c r="E364" s="6"/>
      <c r="F364" s="6"/>
      <c r="G364" s="6"/>
      <c r="H364" s="6"/>
      <c r="I364" s="6"/>
      <c r="J364" s="6"/>
      <c r="K364" s="6"/>
      <c r="L364" s="6"/>
      <c r="M364" s="6"/>
      <c r="N364" s="27"/>
    </row>
    <row r="365" spans="1:14" s="28" customFormat="1" x14ac:dyDescent="0.25">
      <c r="A365" s="24">
        <v>43481</v>
      </c>
      <c r="B365" s="25">
        <v>43481.041666666664</v>
      </c>
      <c r="C365" s="7">
        <v>788.92899999999997</v>
      </c>
      <c r="D365" s="26">
        <f>C365/'g. Dimensio.AnlagenEE2035'!$F$11</f>
        <v>0.2254082857142857</v>
      </c>
      <c r="E365" s="6"/>
      <c r="F365" s="6"/>
      <c r="G365" s="6"/>
      <c r="H365" s="6"/>
      <c r="I365" s="6"/>
      <c r="J365" s="6"/>
      <c r="K365" s="6"/>
      <c r="L365" s="6"/>
      <c r="M365" s="6"/>
      <c r="N365" s="27"/>
    </row>
    <row r="366" spans="1:14" s="28" customFormat="1" x14ac:dyDescent="0.25">
      <c r="A366" s="24">
        <v>43481.041666666664</v>
      </c>
      <c r="B366" s="25">
        <v>43481.083333333336</v>
      </c>
      <c r="C366" s="7">
        <v>739.86900000000003</v>
      </c>
      <c r="D366" s="26">
        <f>C366/'g. Dimensio.AnlagenEE2035'!$F$11</f>
        <v>0.21139114285714286</v>
      </c>
      <c r="E366" s="6"/>
      <c r="F366" s="6"/>
      <c r="G366" s="6"/>
      <c r="H366" s="6"/>
      <c r="I366" s="6"/>
      <c r="J366" s="6"/>
      <c r="K366" s="6"/>
      <c r="L366" s="6"/>
      <c r="M366" s="6"/>
      <c r="N366" s="27"/>
    </row>
    <row r="367" spans="1:14" s="28" customFormat="1" x14ac:dyDescent="0.25">
      <c r="A367" s="24">
        <v>43481.083333333336</v>
      </c>
      <c r="B367" s="25">
        <v>43481.125</v>
      </c>
      <c r="C367" s="7">
        <v>627.04700000000003</v>
      </c>
      <c r="D367" s="26">
        <f>C367/'g. Dimensio.AnlagenEE2035'!$F$11</f>
        <v>0.17915628571428571</v>
      </c>
      <c r="E367" s="6"/>
      <c r="F367" s="6"/>
      <c r="G367" s="6"/>
      <c r="H367" s="6"/>
      <c r="I367" s="6"/>
      <c r="J367" s="6"/>
      <c r="K367" s="6"/>
      <c r="L367" s="6"/>
      <c r="M367" s="6"/>
      <c r="N367" s="27"/>
    </row>
    <row r="368" spans="1:14" s="28" customFormat="1" x14ac:dyDescent="0.25">
      <c r="A368" s="24">
        <v>43481.125</v>
      </c>
      <c r="B368" s="25">
        <v>43481.166666666664</v>
      </c>
      <c r="C368" s="7">
        <v>515.26199999999994</v>
      </c>
      <c r="D368" s="26">
        <f>C368/'g. Dimensio.AnlagenEE2035'!$F$11</f>
        <v>0.14721771428571426</v>
      </c>
      <c r="E368" s="6"/>
      <c r="F368" s="6"/>
      <c r="G368" s="6"/>
      <c r="H368" s="6"/>
      <c r="I368" s="6"/>
      <c r="J368" s="6"/>
      <c r="K368" s="6"/>
      <c r="L368" s="6"/>
      <c r="M368" s="6"/>
      <c r="N368" s="27"/>
    </row>
    <row r="369" spans="1:14" s="28" customFormat="1" x14ac:dyDescent="0.25">
      <c r="A369" s="24">
        <v>43481.166666666664</v>
      </c>
      <c r="B369" s="25">
        <v>43481.208333333336</v>
      </c>
      <c r="C369" s="7">
        <v>464.30399999999997</v>
      </c>
      <c r="D369" s="26">
        <f>C369/'g. Dimensio.AnlagenEE2035'!$F$11</f>
        <v>0.1326582857142857</v>
      </c>
      <c r="E369" s="6"/>
      <c r="F369" s="6"/>
      <c r="G369" s="6"/>
      <c r="H369" s="6"/>
      <c r="I369" s="6"/>
      <c r="J369" s="6"/>
      <c r="K369" s="6"/>
      <c r="L369" s="6"/>
      <c r="M369" s="6"/>
      <c r="N369" s="27"/>
    </row>
    <row r="370" spans="1:14" s="28" customFormat="1" x14ac:dyDescent="0.25">
      <c r="A370" s="24">
        <v>43481.208333333336</v>
      </c>
      <c r="B370" s="25">
        <v>43481.25</v>
      </c>
      <c r="C370" s="7">
        <v>438.37099999999998</v>
      </c>
      <c r="D370" s="26">
        <f>C370/'g. Dimensio.AnlagenEE2035'!$F$11</f>
        <v>0.12524885714285713</v>
      </c>
      <c r="E370" s="6"/>
      <c r="F370" s="6"/>
      <c r="G370" s="6"/>
      <c r="H370" s="6"/>
      <c r="I370" s="6"/>
      <c r="J370" s="6"/>
      <c r="K370" s="6"/>
      <c r="L370" s="6"/>
      <c r="M370" s="6"/>
      <c r="N370" s="27"/>
    </row>
    <row r="371" spans="1:14" s="28" customFormat="1" x14ac:dyDescent="0.25">
      <c r="A371" s="24">
        <v>43481.25</v>
      </c>
      <c r="B371" s="25">
        <v>43481.291666666664</v>
      </c>
      <c r="C371" s="7">
        <v>404.839</v>
      </c>
      <c r="D371" s="26">
        <f>C371/'g. Dimensio.AnlagenEE2035'!$F$11</f>
        <v>0.11566828571428571</v>
      </c>
      <c r="E371" s="6"/>
      <c r="F371" s="6"/>
      <c r="G371" s="6"/>
      <c r="H371" s="6"/>
      <c r="I371" s="6"/>
      <c r="J371" s="6"/>
      <c r="K371" s="6"/>
      <c r="L371" s="6"/>
      <c r="M371" s="6"/>
      <c r="N371" s="27"/>
    </row>
    <row r="372" spans="1:14" s="28" customFormat="1" x14ac:dyDescent="0.25">
      <c r="A372" s="24">
        <v>43481.291666666664</v>
      </c>
      <c r="B372" s="25">
        <v>43481.333333333336</v>
      </c>
      <c r="C372" s="7">
        <v>389.30500000000001</v>
      </c>
      <c r="D372" s="26">
        <f>C372/'g. Dimensio.AnlagenEE2035'!$F$11</f>
        <v>0.11123</v>
      </c>
      <c r="E372" s="6"/>
      <c r="F372" s="6"/>
      <c r="G372" s="6"/>
      <c r="H372" s="6"/>
      <c r="I372" s="6"/>
      <c r="J372" s="6"/>
      <c r="K372" s="6"/>
      <c r="L372" s="6"/>
      <c r="M372" s="6"/>
      <c r="N372" s="27"/>
    </row>
    <row r="373" spans="1:14" s="28" customFormat="1" x14ac:dyDescent="0.25">
      <c r="A373" s="24">
        <v>43481.333333333336</v>
      </c>
      <c r="B373" s="25">
        <v>43481.375</v>
      </c>
      <c r="C373" s="7">
        <v>311.55799999999999</v>
      </c>
      <c r="D373" s="26">
        <f>C373/'g. Dimensio.AnlagenEE2035'!$F$11</f>
        <v>8.9016571428571431E-2</v>
      </c>
      <c r="E373" s="6"/>
      <c r="F373" s="6"/>
      <c r="G373" s="6"/>
      <c r="H373" s="6"/>
      <c r="I373" s="6"/>
      <c r="J373" s="6"/>
      <c r="K373" s="6"/>
      <c r="L373" s="6"/>
      <c r="M373" s="6"/>
      <c r="N373" s="27"/>
    </row>
    <row r="374" spans="1:14" s="28" customFormat="1" x14ac:dyDescent="0.25">
      <c r="A374" s="24">
        <v>43481.375</v>
      </c>
      <c r="B374" s="25">
        <v>43481.416666666664</v>
      </c>
      <c r="C374" s="7">
        <v>266.709</v>
      </c>
      <c r="D374" s="26">
        <f>C374/'g. Dimensio.AnlagenEE2035'!$F$11</f>
        <v>7.6202571428571425E-2</v>
      </c>
      <c r="E374" s="6"/>
      <c r="F374" s="6"/>
      <c r="G374" s="6"/>
      <c r="H374" s="6"/>
      <c r="I374" s="6"/>
      <c r="J374" s="6"/>
      <c r="K374" s="6"/>
      <c r="L374" s="6"/>
      <c r="M374" s="6"/>
      <c r="N374" s="27"/>
    </row>
    <row r="375" spans="1:14" s="28" customFormat="1" x14ac:dyDescent="0.25">
      <c r="A375" s="24">
        <v>43481.416666666664</v>
      </c>
      <c r="B375" s="25">
        <v>43481.458333333336</v>
      </c>
      <c r="C375" s="7">
        <v>352.12799999999999</v>
      </c>
      <c r="D375" s="26">
        <f>C375/'g. Dimensio.AnlagenEE2035'!$F$11</f>
        <v>0.10060799999999999</v>
      </c>
      <c r="E375" s="6"/>
      <c r="F375" s="6"/>
      <c r="G375" s="6"/>
      <c r="H375" s="6"/>
      <c r="I375" s="6"/>
      <c r="J375" s="6"/>
      <c r="K375" s="6"/>
      <c r="L375" s="6"/>
      <c r="M375" s="6"/>
      <c r="N375" s="27"/>
    </row>
    <row r="376" spans="1:14" s="28" customFormat="1" x14ac:dyDescent="0.25">
      <c r="A376" s="24">
        <v>43481.458333333336</v>
      </c>
      <c r="B376" s="25">
        <v>43481.5</v>
      </c>
      <c r="C376" s="7">
        <v>430.33300000000003</v>
      </c>
      <c r="D376" s="26">
        <f>C376/'g. Dimensio.AnlagenEE2035'!$F$11</f>
        <v>0.12295228571428572</v>
      </c>
      <c r="E376" s="6"/>
      <c r="F376" s="6"/>
      <c r="G376" s="6"/>
      <c r="H376" s="6"/>
      <c r="I376" s="6"/>
      <c r="J376" s="6"/>
      <c r="K376" s="6"/>
      <c r="L376" s="6"/>
      <c r="M376" s="6"/>
      <c r="N376" s="27"/>
    </row>
    <row r="377" spans="1:14" s="28" customFormat="1" x14ac:dyDescent="0.25">
      <c r="A377" s="24">
        <v>43481.5</v>
      </c>
      <c r="B377" s="25">
        <v>43481.541666666664</v>
      </c>
      <c r="C377" s="7">
        <v>470.053</v>
      </c>
      <c r="D377" s="26">
        <f>C377/'g. Dimensio.AnlagenEE2035'!$F$11</f>
        <v>0.13430085714285714</v>
      </c>
      <c r="E377" s="6"/>
      <c r="F377" s="6"/>
      <c r="G377" s="6"/>
      <c r="H377" s="6"/>
      <c r="I377" s="6"/>
      <c r="J377" s="6"/>
      <c r="K377" s="6"/>
      <c r="L377" s="6"/>
      <c r="M377" s="6"/>
      <c r="N377" s="27"/>
    </row>
    <row r="378" spans="1:14" s="28" customFormat="1" x14ac:dyDescent="0.25">
      <c r="A378" s="24">
        <v>43481.541666666664</v>
      </c>
      <c r="B378" s="25">
        <v>43481.583333333336</v>
      </c>
      <c r="C378" s="7">
        <v>418.791</v>
      </c>
      <c r="D378" s="26">
        <f>C378/'g. Dimensio.AnlagenEE2035'!$F$11</f>
        <v>0.11965457142857143</v>
      </c>
      <c r="E378" s="6"/>
      <c r="F378" s="6"/>
      <c r="G378" s="6"/>
      <c r="H378" s="6"/>
      <c r="I378" s="6"/>
      <c r="J378" s="6"/>
      <c r="K378" s="6"/>
      <c r="L378" s="6"/>
      <c r="M378" s="6"/>
      <c r="N378" s="27"/>
    </row>
    <row r="379" spans="1:14" s="28" customFormat="1" x14ac:dyDescent="0.25">
      <c r="A379" s="24">
        <v>43481.583333333336</v>
      </c>
      <c r="B379" s="25">
        <v>43481.625</v>
      </c>
      <c r="C379" s="7">
        <v>424.68299999999999</v>
      </c>
      <c r="D379" s="26">
        <f>C379/'g. Dimensio.AnlagenEE2035'!$F$11</f>
        <v>0.121338</v>
      </c>
      <c r="E379" s="6"/>
      <c r="F379" s="6"/>
      <c r="G379" s="6"/>
      <c r="H379" s="6"/>
      <c r="I379" s="6"/>
      <c r="J379" s="6"/>
      <c r="K379" s="6"/>
      <c r="L379" s="6"/>
      <c r="M379" s="6"/>
      <c r="N379" s="27"/>
    </row>
    <row r="380" spans="1:14" s="28" customFormat="1" x14ac:dyDescent="0.25">
      <c r="A380" s="24">
        <v>43481.625</v>
      </c>
      <c r="B380" s="25">
        <v>43481.666666666664</v>
      </c>
      <c r="C380" s="7">
        <v>695.95500000000004</v>
      </c>
      <c r="D380" s="26">
        <f>C380/'g. Dimensio.AnlagenEE2035'!$F$11</f>
        <v>0.19884428571428572</v>
      </c>
      <c r="E380" s="6"/>
      <c r="F380" s="6"/>
      <c r="G380" s="6"/>
      <c r="H380" s="6"/>
      <c r="I380" s="6"/>
      <c r="J380" s="6"/>
      <c r="K380" s="6"/>
      <c r="L380" s="6"/>
      <c r="M380" s="6"/>
      <c r="N380" s="27"/>
    </row>
    <row r="381" spans="1:14" s="28" customFormat="1" x14ac:dyDescent="0.25">
      <c r="A381" s="24">
        <v>43481.666666666664</v>
      </c>
      <c r="B381" s="25">
        <v>43481.708333333336</v>
      </c>
      <c r="C381" s="7">
        <v>1059.9290000000001</v>
      </c>
      <c r="D381" s="26">
        <f>C381/'g. Dimensio.AnlagenEE2035'!$F$11</f>
        <v>0.30283685714285719</v>
      </c>
      <c r="E381" s="6"/>
      <c r="F381" s="6"/>
      <c r="G381" s="6"/>
      <c r="H381" s="6"/>
      <c r="I381" s="6"/>
      <c r="J381" s="6"/>
      <c r="K381" s="6"/>
      <c r="L381" s="6"/>
      <c r="M381" s="6"/>
      <c r="N381" s="27"/>
    </row>
    <row r="382" spans="1:14" s="28" customFormat="1" x14ac:dyDescent="0.25">
      <c r="A382" s="24">
        <v>43481.708333333336</v>
      </c>
      <c r="B382" s="25">
        <v>43481.75</v>
      </c>
      <c r="C382" s="7">
        <v>1309.692</v>
      </c>
      <c r="D382" s="26">
        <f>C382/'g. Dimensio.AnlagenEE2035'!$F$11</f>
        <v>0.3741977142857143</v>
      </c>
      <c r="E382" s="6"/>
      <c r="F382" s="6"/>
      <c r="G382" s="6"/>
      <c r="H382" s="6"/>
      <c r="I382" s="6"/>
      <c r="J382" s="6"/>
      <c r="K382" s="6"/>
      <c r="L382" s="6"/>
      <c r="M382" s="6"/>
      <c r="N382" s="27"/>
    </row>
    <row r="383" spans="1:14" s="28" customFormat="1" x14ac:dyDescent="0.25">
      <c r="A383" s="24">
        <v>43481.75</v>
      </c>
      <c r="B383" s="25">
        <v>43481.791666666664</v>
      </c>
      <c r="C383" s="7">
        <v>1419.2929999999999</v>
      </c>
      <c r="D383" s="26">
        <f>C383/'g. Dimensio.AnlagenEE2035'!$F$11</f>
        <v>0.40551228571428566</v>
      </c>
      <c r="E383" s="6"/>
      <c r="F383" s="6"/>
      <c r="G383" s="6"/>
      <c r="H383" s="6"/>
      <c r="I383" s="6"/>
      <c r="J383" s="6"/>
      <c r="K383" s="6"/>
      <c r="L383" s="6"/>
      <c r="M383" s="6"/>
      <c r="N383" s="27"/>
    </row>
    <row r="384" spans="1:14" s="28" customFormat="1" x14ac:dyDescent="0.25">
      <c r="A384" s="24">
        <v>43481.791666666664</v>
      </c>
      <c r="B384" s="25">
        <v>43481.833333333336</v>
      </c>
      <c r="C384" s="7">
        <v>1414.7809999999999</v>
      </c>
      <c r="D384" s="26">
        <f>C384/'g. Dimensio.AnlagenEE2035'!$F$11</f>
        <v>0.40422314285714284</v>
      </c>
      <c r="E384" s="6"/>
      <c r="F384" s="6"/>
      <c r="G384" s="6"/>
      <c r="H384" s="6"/>
      <c r="I384" s="6"/>
      <c r="J384" s="6"/>
      <c r="K384" s="6"/>
      <c r="L384" s="6"/>
      <c r="M384" s="6"/>
      <c r="N384" s="27"/>
    </row>
    <row r="385" spans="1:14" s="28" customFormat="1" x14ac:dyDescent="0.25">
      <c r="A385" s="24">
        <v>43481.833333333336</v>
      </c>
      <c r="B385" s="25">
        <v>43481.875</v>
      </c>
      <c r="C385" s="7">
        <v>1404.059</v>
      </c>
      <c r="D385" s="26">
        <f>C385/'g. Dimensio.AnlagenEE2035'!$F$11</f>
        <v>0.40115971428571429</v>
      </c>
      <c r="E385" s="6"/>
      <c r="F385" s="6"/>
      <c r="G385" s="6"/>
      <c r="H385" s="6"/>
      <c r="I385" s="6"/>
      <c r="J385" s="6"/>
      <c r="K385" s="6"/>
      <c r="L385" s="6"/>
      <c r="M385" s="6"/>
      <c r="N385" s="27"/>
    </row>
    <row r="386" spans="1:14" s="28" customFormat="1" x14ac:dyDescent="0.25">
      <c r="A386" s="24">
        <v>43481.875</v>
      </c>
      <c r="B386" s="25">
        <v>43481.916666666664</v>
      </c>
      <c r="C386" s="7">
        <v>1413.819</v>
      </c>
      <c r="D386" s="26">
        <f>C386/'g. Dimensio.AnlagenEE2035'!$F$11</f>
        <v>0.4039482857142857</v>
      </c>
      <c r="E386" s="6"/>
      <c r="F386" s="6"/>
      <c r="G386" s="6"/>
      <c r="H386" s="6"/>
      <c r="I386" s="6"/>
      <c r="J386" s="6"/>
      <c r="K386" s="6"/>
      <c r="L386" s="6"/>
      <c r="M386" s="6"/>
      <c r="N386" s="27"/>
    </row>
    <row r="387" spans="1:14" s="28" customFormat="1" x14ac:dyDescent="0.25">
      <c r="A387" s="24">
        <v>43481.916666666664</v>
      </c>
      <c r="B387" s="25">
        <v>43481.958333333336</v>
      </c>
      <c r="C387" s="7">
        <v>1393.6579999999999</v>
      </c>
      <c r="D387" s="26">
        <f>C387/'g. Dimensio.AnlagenEE2035'!$F$11</f>
        <v>0.39818799999999999</v>
      </c>
      <c r="E387" s="6"/>
      <c r="F387" s="6"/>
      <c r="G387" s="6"/>
      <c r="H387" s="6"/>
      <c r="I387" s="6"/>
      <c r="J387" s="6"/>
      <c r="K387" s="6"/>
      <c r="L387" s="6"/>
      <c r="M387" s="6"/>
      <c r="N387" s="27"/>
    </row>
    <row r="388" spans="1:14" s="28" customFormat="1" x14ac:dyDescent="0.25">
      <c r="A388" s="24">
        <v>43481.958333333336</v>
      </c>
      <c r="B388" s="25">
        <v>43482</v>
      </c>
      <c r="C388" s="7">
        <v>1442.827</v>
      </c>
      <c r="D388" s="26">
        <f>C388/'g. Dimensio.AnlagenEE2035'!$F$11</f>
        <v>0.41223628571428572</v>
      </c>
      <c r="E388" s="6"/>
      <c r="F388" s="6"/>
      <c r="G388" s="6"/>
      <c r="H388" s="6"/>
      <c r="I388" s="6"/>
      <c r="J388" s="6"/>
      <c r="K388" s="6"/>
      <c r="L388" s="6"/>
      <c r="M388" s="6"/>
      <c r="N388" s="27"/>
    </row>
    <row r="389" spans="1:14" s="28" customFormat="1" x14ac:dyDescent="0.25">
      <c r="A389" s="24">
        <v>43482</v>
      </c>
      <c r="B389" s="25">
        <v>43482.041666666664</v>
      </c>
      <c r="C389" s="7">
        <v>1677.806</v>
      </c>
      <c r="D389" s="26">
        <f>C389/'g. Dimensio.AnlagenEE2035'!$F$11</f>
        <v>0.47937314285714289</v>
      </c>
      <c r="E389" s="6"/>
      <c r="F389" s="6"/>
      <c r="G389" s="6"/>
      <c r="H389" s="6"/>
      <c r="I389" s="6"/>
      <c r="J389" s="6"/>
      <c r="K389" s="6"/>
      <c r="L389" s="6"/>
      <c r="M389" s="6"/>
      <c r="N389" s="27"/>
    </row>
    <row r="390" spans="1:14" s="28" customFormat="1" x14ac:dyDescent="0.25">
      <c r="A390" s="24">
        <v>43482.041666666664</v>
      </c>
      <c r="B390" s="25">
        <v>43482.083333333336</v>
      </c>
      <c r="C390" s="7">
        <v>1968.068</v>
      </c>
      <c r="D390" s="26">
        <f>C390/'g. Dimensio.AnlagenEE2035'!$F$11</f>
        <v>0.56230514285714284</v>
      </c>
      <c r="E390" s="6"/>
      <c r="F390" s="6"/>
      <c r="G390" s="6"/>
      <c r="H390" s="6"/>
      <c r="I390" s="6"/>
      <c r="J390" s="6"/>
      <c r="K390" s="6"/>
      <c r="L390" s="6"/>
      <c r="M390" s="6"/>
      <c r="N390" s="27"/>
    </row>
    <row r="391" spans="1:14" s="28" customFormat="1" x14ac:dyDescent="0.25">
      <c r="A391" s="24">
        <v>43482.083333333336</v>
      </c>
      <c r="B391" s="25">
        <v>43482.125</v>
      </c>
      <c r="C391" s="7">
        <v>2059.6880000000001</v>
      </c>
      <c r="D391" s="26">
        <f>C391/'g. Dimensio.AnlagenEE2035'!$F$11</f>
        <v>0.58848228571428574</v>
      </c>
      <c r="E391" s="6"/>
      <c r="F391" s="6"/>
      <c r="G391" s="6"/>
      <c r="H391" s="6"/>
      <c r="I391" s="6"/>
      <c r="J391" s="6"/>
      <c r="K391" s="6"/>
      <c r="L391" s="6"/>
      <c r="M391" s="6"/>
      <c r="N391" s="27"/>
    </row>
    <row r="392" spans="1:14" s="28" customFormat="1" x14ac:dyDescent="0.25">
      <c r="A392" s="24">
        <v>43482.125</v>
      </c>
      <c r="B392" s="25">
        <v>43482.166666666664</v>
      </c>
      <c r="C392" s="7">
        <v>2059.6970000000001</v>
      </c>
      <c r="D392" s="26">
        <f>C392/'g. Dimensio.AnlagenEE2035'!$F$11</f>
        <v>0.58848485714285714</v>
      </c>
      <c r="E392" s="6"/>
      <c r="F392" s="6"/>
      <c r="G392" s="6"/>
      <c r="H392" s="6"/>
      <c r="I392" s="6"/>
      <c r="J392" s="6"/>
      <c r="K392" s="6"/>
      <c r="L392" s="6"/>
      <c r="M392" s="6"/>
      <c r="N392" s="27"/>
    </row>
    <row r="393" spans="1:14" s="28" customFormat="1" x14ac:dyDescent="0.25">
      <c r="A393" s="24">
        <v>43482.166666666664</v>
      </c>
      <c r="B393" s="25">
        <v>43482.208333333336</v>
      </c>
      <c r="C393" s="7">
        <v>1990.326</v>
      </c>
      <c r="D393" s="26">
        <f>C393/'g. Dimensio.AnlagenEE2035'!$F$11</f>
        <v>0.56866457142857141</v>
      </c>
      <c r="E393" s="6"/>
      <c r="F393" s="6"/>
      <c r="G393" s="6"/>
      <c r="H393" s="6"/>
      <c r="I393" s="6"/>
      <c r="J393" s="6"/>
      <c r="K393" s="6"/>
      <c r="L393" s="6"/>
      <c r="M393" s="6"/>
      <c r="N393" s="27"/>
    </row>
    <row r="394" spans="1:14" s="28" customFormat="1" x14ac:dyDescent="0.25">
      <c r="A394" s="24">
        <v>43482.208333333336</v>
      </c>
      <c r="B394" s="25">
        <v>43482.25</v>
      </c>
      <c r="C394" s="7">
        <v>2051.6889999999999</v>
      </c>
      <c r="D394" s="26">
        <f>C394/'g. Dimensio.AnlagenEE2035'!$F$11</f>
        <v>0.58619685714285708</v>
      </c>
      <c r="E394" s="6"/>
      <c r="F394" s="6"/>
      <c r="G394" s="6"/>
      <c r="H394" s="6"/>
      <c r="I394" s="6"/>
      <c r="J394" s="6"/>
      <c r="K394" s="6"/>
      <c r="L394" s="6"/>
      <c r="M394" s="6"/>
      <c r="N394" s="27"/>
    </row>
    <row r="395" spans="1:14" s="28" customFormat="1" x14ac:dyDescent="0.25">
      <c r="A395" s="24">
        <v>43482.25</v>
      </c>
      <c r="B395" s="25">
        <v>43482.291666666664</v>
      </c>
      <c r="C395" s="7">
        <v>2019.6679999999999</v>
      </c>
      <c r="D395" s="26">
        <f>C395/'g. Dimensio.AnlagenEE2035'!$F$11</f>
        <v>0.57704800000000001</v>
      </c>
      <c r="E395" s="6"/>
      <c r="F395" s="6"/>
      <c r="G395" s="6"/>
      <c r="H395" s="6"/>
      <c r="I395" s="6"/>
      <c r="J395" s="6"/>
      <c r="K395" s="6"/>
      <c r="L395" s="6"/>
      <c r="M395" s="6"/>
      <c r="N395" s="27"/>
    </row>
    <row r="396" spans="1:14" s="28" customFormat="1" x14ac:dyDescent="0.25">
      <c r="A396" s="24">
        <v>43482.291666666664</v>
      </c>
      <c r="B396" s="25">
        <v>43482.333333333336</v>
      </c>
      <c r="C396" s="7">
        <v>1816.749</v>
      </c>
      <c r="D396" s="26">
        <f>C396/'g. Dimensio.AnlagenEE2035'!$F$11</f>
        <v>0.51907114285714284</v>
      </c>
      <c r="E396" s="6"/>
      <c r="F396" s="6"/>
      <c r="G396" s="6"/>
      <c r="H396" s="6"/>
      <c r="I396" s="6"/>
      <c r="J396" s="6"/>
      <c r="K396" s="6"/>
      <c r="L396" s="6"/>
      <c r="M396" s="6"/>
      <c r="N396" s="27"/>
    </row>
    <row r="397" spans="1:14" s="28" customFormat="1" x14ac:dyDescent="0.25">
      <c r="A397" s="24">
        <v>43482.333333333336</v>
      </c>
      <c r="B397" s="25">
        <v>43482.375</v>
      </c>
      <c r="C397" s="7">
        <v>1507.5740000000001</v>
      </c>
      <c r="D397" s="26">
        <f>C397/'g. Dimensio.AnlagenEE2035'!$F$11</f>
        <v>0.4307354285714286</v>
      </c>
      <c r="E397" s="6"/>
      <c r="F397" s="6"/>
      <c r="G397" s="6"/>
      <c r="H397" s="6"/>
      <c r="I397" s="6"/>
      <c r="J397" s="6"/>
      <c r="K397" s="6"/>
      <c r="L397" s="6"/>
      <c r="M397" s="6"/>
      <c r="N397" s="27"/>
    </row>
    <row r="398" spans="1:14" s="28" customFormat="1" x14ac:dyDescent="0.25">
      <c r="A398" s="24">
        <v>43482.375</v>
      </c>
      <c r="B398" s="25">
        <v>43482.416666666664</v>
      </c>
      <c r="C398" s="7">
        <v>1242.258</v>
      </c>
      <c r="D398" s="26">
        <f>C398/'g. Dimensio.AnlagenEE2035'!$F$11</f>
        <v>0.35493085714285716</v>
      </c>
      <c r="E398" s="6"/>
      <c r="F398" s="6"/>
      <c r="G398" s="6"/>
      <c r="H398" s="6"/>
      <c r="I398" s="6"/>
      <c r="J398" s="6"/>
      <c r="K398" s="6"/>
      <c r="L398" s="6"/>
      <c r="M398" s="6"/>
      <c r="N398" s="27"/>
    </row>
    <row r="399" spans="1:14" s="28" customFormat="1" x14ac:dyDescent="0.25">
      <c r="A399" s="24">
        <v>43482.416666666664</v>
      </c>
      <c r="B399" s="25">
        <v>43482.458333333336</v>
      </c>
      <c r="C399" s="7">
        <v>1475.934</v>
      </c>
      <c r="D399" s="26">
        <f>C399/'g. Dimensio.AnlagenEE2035'!$F$11</f>
        <v>0.42169542857142855</v>
      </c>
      <c r="E399" s="6"/>
      <c r="F399" s="6"/>
      <c r="G399" s="6"/>
      <c r="H399" s="6"/>
      <c r="I399" s="6"/>
      <c r="J399" s="6"/>
      <c r="K399" s="6"/>
      <c r="L399" s="6"/>
      <c r="M399" s="6"/>
      <c r="N399" s="27"/>
    </row>
    <row r="400" spans="1:14" s="28" customFormat="1" x14ac:dyDescent="0.25">
      <c r="A400" s="24">
        <v>43482.458333333336</v>
      </c>
      <c r="B400" s="25">
        <v>43482.5</v>
      </c>
      <c r="C400" s="7">
        <v>1686.4760000000001</v>
      </c>
      <c r="D400" s="26">
        <f>C400/'g. Dimensio.AnlagenEE2035'!$F$11</f>
        <v>0.48185028571428573</v>
      </c>
      <c r="E400" s="6"/>
      <c r="F400" s="6"/>
      <c r="G400" s="6"/>
      <c r="H400" s="6"/>
      <c r="I400" s="6"/>
      <c r="J400" s="6"/>
      <c r="K400" s="6"/>
      <c r="L400" s="6"/>
      <c r="M400" s="6"/>
      <c r="N400" s="27"/>
    </row>
    <row r="401" spans="1:14" s="28" customFormat="1" x14ac:dyDescent="0.25">
      <c r="A401" s="24">
        <v>43482.5</v>
      </c>
      <c r="B401" s="25">
        <v>43482.541666666664</v>
      </c>
      <c r="C401" s="7">
        <v>2023.5820000000001</v>
      </c>
      <c r="D401" s="26">
        <f>C401/'g. Dimensio.AnlagenEE2035'!$F$11</f>
        <v>0.57816628571428574</v>
      </c>
      <c r="E401" s="6"/>
      <c r="F401" s="6"/>
      <c r="G401" s="6"/>
      <c r="H401" s="6"/>
      <c r="I401" s="6"/>
      <c r="J401" s="6"/>
      <c r="K401" s="6"/>
      <c r="L401" s="6"/>
      <c r="M401" s="6"/>
      <c r="N401" s="27"/>
    </row>
    <row r="402" spans="1:14" s="28" customFormat="1" x14ac:dyDescent="0.25">
      <c r="A402" s="24">
        <v>43482.541666666664</v>
      </c>
      <c r="B402" s="25">
        <v>43482.583333333336</v>
      </c>
      <c r="C402" s="7">
        <v>2156.0140000000001</v>
      </c>
      <c r="D402" s="26">
        <f>C402/'g. Dimensio.AnlagenEE2035'!$F$11</f>
        <v>0.616004</v>
      </c>
      <c r="E402" s="6"/>
      <c r="F402" s="6"/>
      <c r="G402" s="6"/>
      <c r="H402" s="6"/>
      <c r="I402" s="6"/>
      <c r="J402" s="6"/>
      <c r="K402" s="6"/>
      <c r="L402" s="6"/>
      <c r="M402" s="6"/>
      <c r="N402" s="27"/>
    </row>
    <row r="403" spans="1:14" s="28" customFormat="1" x14ac:dyDescent="0.25">
      <c r="A403" s="24">
        <v>43482.583333333336</v>
      </c>
      <c r="B403" s="25">
        <v>43482.625</v>
      </c>
      <c r="C403" s="7">
        <v>2114.817</v>
      </c>
      <c r="D403" s="26">
        <f>C403/'g. Dimensio.AnlagenEE2035'!$F$11</f>
        <v>0.60423342857142859</v>
      </c>
      <c r="E403" s="6"/>
      <c r="F403" s="6"/>
      <c r="G403" s="6"/>
      <c r="H403" s="6"/>
      <c r="I403" s="6"/>
      <c r="J403" s="6"/>
      <c r="K403" s="6"/>
      <c r="L403" s="6"/>
      <c r="M403" s="6"/>
      <c r="N403" s="27"/>
    </row>
    <row r="404" spans="1:14" s="28" customFormat="1" x14ac:dyDescent="0.25">
      <c r="A404" s="24">
        <v>43482.625</v>
      </c>
      <c r="B404" s="25">
        <v>43482.666666666664</v>
      </c>
      <c r="C404" s="7">
        <v>2176.8890000000001</v>
      </c>
      <c r="D404" s="26">
        <f>C404/'g. Dimensio.AnlagenEE2035'!$F$11</f>
        <v>0.62196828571428575</v>
      </c>
      <c r="E404" s="6"/>
      <c r="F404" s="6"/>
      <c r="G404" s="6"/>
      <c r="H404" s="6"/>
      <c r="I404" s="6"/>
      <c r="J404" s="6"/>
      <c r="K404" s="6"/>
      <c r="L404" s="6"/>
      <c r="M404" s="6"/>
      <c r="N404" s="27"/>
    </row>
    <row r="405" spans="1:14" s="28" customFormat="1" x14ac:dyDescent="0.25">
      <c r="A405" s="24">
        <v>43482.666666666664</v>
      </c>
      <c r="B405" s="25">
        <v>43482.708333333336</v>
      </c>
      <c r="C405" s="7">
        <v>2144.9540000000002</v>
      </c>
      <c r="D405" s="26">
        <f>C405/'g. Dimensio.AnlagenEE2035'!$F$11</f>
        <v>0.61284400000000006</v>
      </c>
      <c r="E405" s="6"/>
      <c r="F405" s="6"/>
      <c r="G405" s="6"/>
      <c r="H405" s="6"/>
      <c r="I405" s="6"/>
      <c r="J405" s="6"/>
      <c r="K405" s="6"/>
      <c r="L405" s="6"/>
      <c r="M405" s="6"/>
      <c r="N405" s="27"/>
    </row>
    <row r="406" spans="1:14" s="28" customFormat="1" x14ac:dyDescent="0.25">
      <c r="A406" s="24">
        <v>43482.708333333336</v>
      </c>
      <c r="B406" s="25">
        <v>43482.75</v>
      </c>
      <c r="C406" s="7">
        <v>1904.9849999999999</v>
      </c>
      <c r="D406" s="26">
        <f>C406/'g. Dimensio.AnlagenEE2035'!$F$11</f>
        <v>0.54428142857142858</v>
      </c>
      <c r="E406" s="6"/>
      <c r="F406" s="6"/>
      <c r="G406" s="6"/>
      <c r="H406" s="6"/>
      <c r="I406" s="6"/>
      <c r="J406" s="6"/>
      <c r="K406" s="6"/>
      <c r="L406" s="6"/>
      <c r="M406" s="6"/>
      <c r="N406" s="27"/>
    </row>
    <row r="407" spans="1:14" s="28" customFormat="1" x14ac:dyDescent="0.25">
      <c r="A407" s="24">
        <v>43482.75</v>
      </c>
      <c r="B407" s="25">
        <v>43482.791666666664</v>
      </c>
      <c r="C407" s="7">
        <v>1552.915</v>
      </c>
      <c r="D407" s="26">
        <f>C407/'g. Dimensio.AnlagenEE2035'!$F$11</f>
        <v>0.44368999999999997</v>
      </c>
      <c r="E407" s="6"/>
      <c r="F407" s="6"/>
      <c r="G407" s="6"/>
      <c r="H407" s="6"/>
      <c r="I407" s="6"/>
      <c r="J407" s="6"/>
      <c r="K407" s="6"/>
      <c r="L407" s="6"/>
      <c r="M407" s="6"/>
      <c r="N407" s="27"/>
    </row>
    <row r="408" spans="1:14" s="28" customFormat="1" x14ac:dyDescent="0.25">
      <c r="A408" s="24">
        <v>43482.791666666664</v>
      </c>
      <c r="B408" s="25">
        <v>43482.833333333336</v>
      </c>
      <c r="C408" s="7">
        <v>1322.35</v>
      </c>
      <c r="D408" s="26">
        <f>C408/'g. Dimensio.AnlagenEE2035'!$F$11</f>
        <v>0.37781428571428571</v>
      </c>
      <c r="E408" s="6"/>
      <c r="F408" s="6"/>
      <c r="G408" s="6"/>
      <c r="H408" s="6"/>
      <c r="I408" s="6"/>
      <c r="J408" s="6"/>
      <c r="K408" s="6"/>
      <c r="L408" s="6"/>
      <c r="M408" s="6"/>
      <c r="N408" s="27"/>
    </row>
    <row r="409" spans="1:14" s="28" customFormat="1" x14ac:dyDescent="0.25">
      <c r="A409" s="24">
        <v>43482.833333333336</v>
      </c>
      <c r="B409" s="25">
        <v>43482.875</v>
      </c>
      <c r="C409" s="7">
        <v>1201.673</v>
      </c>
      <c r="D409" s="26">
        <f>C409/'g. Dimensio.AnlagenEE2035'!$F$11</f>
        <v>0.34333514285714284</v>
      </c>
      <c r="E409" s="6"/>
      <c r="F409" s="6"/>
      <c r="G409" s="6"/>
      <c r="H409" s="6"/>
      <c r="I409" s="6"/>
      <c r="J409" s="6"/>
      <c r="K409" s="6"/>
      <c r="L409" s="6"/>
      <c r="M409" s="6"/>
      <c r="N409" s="27"/>
    </row>
    <row r="410" spans="1:14" s="28" customFormat="1" x14ac:dyDescent="0.25">
      <c r="A410" s="24">
        <v>43482.875</v>
      </c>
      <c r="B410" s="25">
        <v>43482.916666666664</v>
      </c>
      <c r="C410" s="7">
        <v>1148.664</v>
      </c>
      <c r="D410" s="26">
        <f>C410/'g. Dimensio.AnlagenEE2035'!$F$11</f>
        <v>0.32818971428571431</v>
      </c>
      <c r="E410" s="6"/>
      <c r="F410" s="6"/>
      <c r="G410" s="6"/>
      <c r="H410" s="6"/>
      <c r="I410" s="6"/>
      <c r="J410" s="6"/>
      <c r="K410" s="6"/>
      <c r="L410" s="6"/>
      <c r="M410" s="6"/>
      <c r="N410" s="27"/>
    </row>
    <row r="411" spans="1:14" s="28" customFormat="1" x14ac:dyDescent="0.25">
      <c r="A411" s="24">
        <v>43482.916666666664</v>
      </c>
      <c r="B411" s="25">
        <v>43482.958333333336</v>
      </c>
      <c r="C411" s="7">
        <v>1130.5160000000001</v>
      </c>
      <c r="D411" s="26">
        <f>C411/'g. Dimensio.AnlagenEE2035'!$F$11</f>
        <v>0.32300457142857147</v>
      </c>
      <c r="E411" s="6"/>
      <c r="F411" s="6"/>
      <c r="G411" s="6"/>
      <c r="H411" s="6"/>
      <c r="I411" s="6"/>
      <c r="J411" s="6"/>
      <c r="K411" s="6"/>
      <c r="L411" s="6"/>
      <c r="M411" s="6"/>
      <c r="N411" s="27"/>
    </row>
    <row r="412" spans="1:14" s="28" customFormat="1" x14ac:dyDescent="0.25">
      <c r="A412" s="24">
        <v>43482.958333333336</v>
      </c>
      <c r="B412" s="25">
        <v>43483</v>
      </c>
      <c r="C412" s="7">
        <v>1007.145</v>
      </c>
      <c r="D412" s="26">
        <f>C412/'g. Dimensio.AnlagenEE2035'!$F$11</f>
        <v>0.28775571428571428</v>
      </c>
      <c r="E412" s="6"/>
      <c r="F412" s="6"/>
      <c r="G412" s="6"/>
      <c r="H412" s="6"/>
      <c r="I412" s="6"/>
      <c r="J412" s="6"/>
      <c r="K412" s="6"/>
      <c r="L412" s="6"/>
      <c r="M412" s="6"/>
      <c r="N412" s="27"/>
    </row>
    <row r="413" spans="1:14" s="28" customFormat="1" x14ac:dyDescent="0.25">
      <c r="A413" s="24">
        <v>43483</v>
      </c>
      <c r="B413" s="25">
        <v>43483.041666666664</v>
      </c>
      <c r="C413" s="7">
        <v>940.16300000000001</v>
      </c>
      <c r="D413" s="26">
        <f>C413/'g. Dimensio.AnlagenEE2035'!$F$11</f>
        <v>0.26861800000000002</v>
      </c>
      <c r="E413" s="6"/>
      <c r="F413" s="6"/>
      <c r="G413" s="6"/>
      <c r="H413" s="6"/>
      <c r="I413" s="6"/>
      <c r="J413" s="6"/>
      <c r="K413" s="6"/>
      <c r="L413" s="6"/>
      <c r="M413" s="6"/>
      <c r="N413" s="27"/>
    </row>
    <row r="414" spans="1:14" s="28" customFormat="1" x14ac:dyDescent="0.25">
      <c r="A414" s="24">
        <v>43483.041666666664</v>
      </c>
      <c r="B414" s="25">
        <v>43483.083333333336</v>
      </c>
      <c r="C414" s="7">
        <v>883.98400000000004</v>
      </c>
      <c r="D414" s="26">
        <f>C414/'g. Dimensio.AnlagenEE2035'!$F$11</f>
        <v>0.25256685714285715</v>
      </c>
      <c r="E414" s="6"/>
      <c r="F414" s="6"/>
      <c r="G414" s="6"/>
      <c r="H414" s="6"/>
      <c r="I414" s="6"/>
      <c r="J414" s="6"/>
      <c r="K414" s="6"/>
      <c r="L414" s="6"/>
      <c r="M414" s="6"/>
      <c r="N414" s="27"/>
    </row>
    <row r="415" spans="1:14" s="28" customFormat="1" x14ac:dyDescent="0.25">
      <c r="A415" s="24">
        <v>43483.083333333336</v>
      </c>
      <c r="B415" s="25">
        <v>43483.125</v>
      </c>
      <c r="C415" s="7">
        <v>835.70299999999997</v>
      </c>
      <c r="D415" s="26">
        <f>C415/'g. Dimensio.AnlagenEE2035'!$F$11</f>
        <v>0.23877228571428571</v>
      </c>
      <c r="E415" s="6"/>
      <c r="F415" s="6"/>
      <c r="G415" s="6"/>
      <c r="H415" s="6"/>
      <c r="I415" s="6"/>
      <c r="J415" s="6"/>
      <c r="K415" s="6"/>
      <c r="L415" s="6"/>
      <c r="M415" s="6"/>
      <c r="N415" s="27"/>
    </row>
    <row r="416" spans="1:14" s="28" customFormat="1" x14ac:dyDescent="0.25">
      <c r="A416" s="24">
        <v>43483.125</v>
      </c>
      <c r="B416" s="25">
        <v>43483.166666666664</v>
      </c>
      <c r="C416" s="7">
        <v>768.15599999999995</v>
      </c>
      <c r="D416" s="26">
        <f>C416/'g. Dimensio.AnlagenEE2035'!$F$11</f>
        <v>0.21947314285714284</v>
      </c>
      <c r="E416" s="6"/>
      <c r="F416" s="6"/>
      <c r="G416" s="6"/>
      <c r="H416" s="6"/>
      <c r="I416" s="6"/>
      <c r="J416" s="6"/>
      <c r="K416" s="6"/>
      <c r="L416" s="6"/>
      <c r="M416" s="6"/>
      <c r="N416" s="27"/>
    </row>
    <row r="417" spans="1:14" s="28" customFormat="1" x14ac:dyDescent="0.25">
      <c r="A417" s="24">
        <v>43483.166666666664</v>
      </c>
      <c r="B417" s="25">
        <v>43483.208333333336</v>
      </c>
      <c r="C417" s="7">
        <v>668.49900000000002</v>
      </c>
      <c r="D417" s="26">
        <f>C417/'g. Dimensio.AnlagenEE2035'!$F$11</f>
        <v>0.1909997142857143</v>
      </c>
      <c r="E417" s="6"/>
      <c r="F417" s="6"/>
      <c r="G417" s="6"/>
      <c r="H417" s="6"/>
      <c r="I417" s="6"/>
      <c r="J417" s="6"/>
      <c r="K417" s="6"/>
      <c r="L417" s="6"/>
      <c r="M417" s="6"/>
      <c r="N417" s="27"/>
    </row>
    <row r="418" spans="1:14" s="28" customFormat="1" x14ac:dyDescent="0.25">
      <c r="A418" s="24">
        <v>43483.208333333336</v>
      </c>
      <c r="B418" s="25">
        <v>43483.25</v>
      </c>
      <c r="C418" s="7">
        <v>532.69200000000001</v>
      </c>
      <c r="D418" s="26">
        <f>C418/'g. Dimensio.AnlagenEE2035'!$F$11</f>
        <v>0.1521977142857143</v>
      </c>
      <c r="E418" s="6"/>
      <c r="F418" s="6"/>
      <c r="G418" s="6"/>
      <c r="H418" s="6"/>
      <c r="I418" s="6"/>
      <c r="J418" s="6"/>
      <c r="K418" s="6"/>
      <c r="L418" s="6"/>
      <c r="M418" s="6"/>
      <c r="N418" s="27"/>
    </row>
    <row r="419" spans="1:14" s="28" customFormat="1" x14ac:dyDescent="0.25">
      <c r="A419" s="24">
        <v>43483.25</v>
      </c>
      <c r="B419" s="25">
        <v>43483.291666666664</v>
      </c>
      <c r="C419" s="7">
        <v>391.29399999999998</v>
      </c>
      <c r="D419" s="26">
        <f>C419/'g. Dimensio.AnlagenEE2035'!$F$11</f>
        <v>0.11179828571428571</v>
      </c>
      <c r="E419" s="6"/>
      <c r="F419" s="6"/>
      <c r="G419" s="6"/>
      <c r="H419" s="6"/>
      <c r="I419" s="6"/>
      <c r="J419" s="6"/>
      <c r="K419" s="6"/>
      <c r="L419" s="6"/>
      <c r="M419" s="6"/>
      <c r="N419" s="27"/>
    </row>
    <row r="420" spans="1:14" s="28" customFormat="1" x14ac:dyDescent="0.25">
      <c r="A420" s="24">
        <v>43483.291666666664</v>
      </c>
      <c r="B420" s="25">
        <v>43483.333333333336</v>
      </c>
      <c r="C420" s="7">
        <v>239.84800000000001</v>
      </c>
      <c r="D420" s="26">
        <f>C420/'g. Dimensio.AnlagenEE2035'!$F$11</f>
        <v>6.8528000000000006E-2</v>
      </c>
      <c r="E420" s="6"/>
      <c r="F420" s="6"/>
      <c r="G420" s="6"/>
      <c r="H420" s="6"/>
      <c r="I420" s="6"/>
      <c r="J420" s="6"/>
      <c r="K420" s="6"/>
      <c r="L420" s="6"/>
      <c r="M420" s="6"/>
      <c r="N420" s="27"/>
    </row>
    <row r="421" spans="1:14" s="28" customFormat="1" x14ac:dyDescent="0.25">
      <c r="A421" s="24">
        <v>43483.333333333336</v>
      </c>
      <c r="B421" s="25">
        <v>43483.375</v>
      </c>
      <c r="C421" s="7">
        <v>109.127</v>
      </c>
      <c r="D421" s="26">
        <f>C421/'g. Dimensio.AnlagenEE2035'!$F$11</f>
        <v>3.1179142857142857E-2</v>
      </c>
      <c r="E421" s="6"/>
      <c r="F421" s="6"/>
      <c r="G421" s="6"/>
      <c r="H421" s="6"/>
      <c r="I421" s="6"/>
      <c r="J421" s="6"/>
      <c r="K421" s="6"/>
      <c r="L421" s="6"/>
      <c r="M421" s="6"/>
      <c r="N421" s="27"/>
    </row>
    <row r="422" spans="1:14" s="28" customFormat="1" x14ac:dyDescent="0.25">
      <c r="A422" s="24">
        <v>43483.375</v>
      </c>
      <c r="B422" s="25">
        <v>43483.416666666664</v>
      </c>
      <c r="C422" s="7">
        <v>48.783999999999999</v>
      </c>
      <c r="D422" s="26">
        <f>C422/'g. Dimensio.AnlagenEE2035'!$F$11</f>
        <v>1.3938285714285714E-2</v>
      </c>
      <c r="E422" s="6"/>
      <c r="F422" s="6"/>
      <c r="G422" s="6"/>
      <c r="H422" s="6"/>
      <c r="I422" s="6"/>
      <c r="J422" s="6"/>
      <c r="K422" s="6"/>
      <c r="L422" s="6"/>
      <c r="M422" s="6"/>
      <c r="N422" s="27"/>
    </row>
    <row r="423" spans="1:14" s="28" customFormat="1" x14ac:dyDescent="0.25">
      <c r="A423" s="24">
        <v>43483.416666666664</v>
      </c>
      <c r="B423" s="25">
        <v>43483.458333333336</v>
      </c>
      <c r="C423" s="7">
        <v>26.164000000000001</v>
      </c>
      <c r="D423" s="26">
        <f>C423/'g. Dimensio.AnlagenEE2035'!$F$11</f>
        <v>7.4754285714285721E-3</v>
      </c>
      <c r="E423" s="6"/>
      <c r="F423" s="6"/>
      <c r="G423" s="6"/>
      <c r="H423" s="6"/>
      <c r="I423" s="6"/>
      <c r="J423" s="6"/>
      <c r="K423" s="6"/>
      <c r="L423" s="6"/>
      <c r="M423" s="6"/>
      <c r="N423" s="27"/>
    </row>
    <row r="424" spans="1:14" s="28" customFormat="1" x14ac:dyDescent="0.25">
      <c r="A424" s="24">
        <v>43483.458333333336</v>
      </c>
      <c r="B424" s="25">
        <v>43483.5</v>
      </c>
      <c r="C424" s="7">
        <v>14.929</v>
      </c>
      <c r="D424" s="26">
        <f>C424/'g. Dimensio.AnlagenEE2035'!$F$11</f>
        <v>4.2654285714285719E-3</v>
      </c>
      <c r="E424" s="6"/>
      <c r="F424" s="6"/>
      <c r="G424" s="6"/>
      <c r="H424" s="6"/>
      <c r="I424" s="6"/>
      <c r="J424" s="6"/>
      <c r="K424" s="6"/>
      <c r="L424" s="6"/>
      <c r="M424" s="6"/>
      <c r="N424" s="27"/>
    </row>
    <row r="425" spans="1:14" s="28" customFormat="1" x14ac:dyDescent="0.25">
      <c r="A425" s="24">
        <v>43483.5</v>
      </c>
      <c r="B425" s="25">
        <v>43483.541666666664</v>
      </c>
      <c r="C425" s="7">
        <v>13.071999999999999</v>
      </c>
      <c r="D425" s="26">
        <f>C425/'g. Dimensio.AnlagenEE2035'!$F$11</f>
        <v>3.7348571428571426E-3</v>
      </c>
      <c r="E425" s="6"/>
      <c r="F425" s="6"/>
      <c r="G425" s="6"/>
      <c r="H425" s="6"/>
      <c r="I425" s="6"/>
      <c r="J425" s="6"/>
      <c r="K425" s="6"/>
      <c r="L425" s="6"/>
      <c r="M425" s="6"/>
      <c r="N425" s="27"/>
    </row>
    <row r="426" spans="1:14" s="28" customFormat="1" x14ac:dyDescent="0.25">
      <c r="A426" s="24">
        <v>43483.541666666664</v>
      </c>
      <c r="B426" s="25">
        <v>43483.583333333336</v>
      </c>
      <c r="C426" s="7">
        <v>16.678999999999998</v>
      </c>
      <c r="D426" s="26">
        <f>C426/'g. Dimensio.AnlagenEE2035'!$F$11</f>
        <v>4.7654285714285706E-3</v>
      </c>
      <c r="E426" s="6"/>
      <c r="F426" s="6"/>
      <c r="G426" s="6"/>
      <c r="H426" s="6"/>
      <c r="I426" s="6"/>
      <c r="J426" s="6"/>
      <c r="K426" s="6"/>
      <c r="L426" s="6"/>
      <c r="M426" s="6"/>
      <c r="N426" s="27"/>
    </row>
    <row r="427" spans="1:14" s="28" customFormat="1" x14ac:dyDescent="0.25">
      <c r="A427" s="24">
        <v>43483.583333333336</v>
      </c>
      <c r="B427" s="25">
        <v>43483.625</v>
      </c>
      <c r="C427" s="7">
        <v>24.001999999999999</v>
      </c>
      <c r="D427" s="26">
        <f>C427/'g. Dimensio.AnlagenEE2035'!$F$11</f>
        <v>6.8577142857142856E-3</v>
      </c>
      <c r="E427" s="6"/>
      <c r="F427" s="6"/>
      <c r="G427" s="6"/>
      <c r="H427" s="6"/>
      <c r="I427" s="6"/>
      <c r="J427" s="6"/>
      <c r="K427" s="6"/>
      <c r="L427" s="6"/>
      <c r="M427" s="6"/>
      <c r="N427" s="27"/>
    </row>
    <row r="428" spans="1:14" s="28" customFormat="1" x14ac:dyDescent="0.25">
      <c r="A428" s="24">
        <v>43483.625</v>
      </c>
      <c r="B428" s="25">
        <v>43483.666666666664</v>
      </c>
      <c r="C428" s="7">
        <v>48.831000000000003</v>
      </c>
      <c r="D428" s="26">
        <f>C428/'g. Dimensio.AnlagenEE2035'!$F$11</f>
        <v>1.3951714285714286E-2</v>
      </c>
      <c r="E428" s="6"/>
      <c r="F428" s="6"/>
      <c r="G428" s="6"/>
      <c r="H428" s="6"/>
      <c r="I428" s="6"/>
      <c r="J428" s="6"/>
      <c r="K428" s="6"/>
      <c r="L428" s="6"/>
      <c r="M428" s="6"/>
      <c r="N428" s="27"/>
    </row>
    <row r="429" spans="1:14" s="28" customFormat="1" x14ac:dyDescent="0.25">
      <c r="A429" s="24">
        <v>43483.666666666664</v>
      </c>
      <c r="B429" s="25">
        <v>43483.708333333336</v>
      </c>
      <c r="C429" s="7">
        <v>133.69200000000001</v>
      </c>
      <c r="D429" s="26">
        <f>C429/'g. Dimensio.AnlagenEE2035'!$F$11</f>
        <v>3.8197714285714286E-2</v>
      </c>
      <c r="E429" s="6"/>
      <c r="F429" s="6"/>
      <c r="G429" s="6"/>
      <c r="H429" s="6"/>
      <c r="I429" s="6"/>
      <c r="J429" s="6"/>
      <c r="K429" s="6"/>
      <c r="L429" s="6"/>
      <c r="M429" s="6"/>
      <c r="N429" s="27"/>
    </row>
    <row r="430" spans="1:14" s="28" customFormat="1" x14ac:dyDescent="0.25">
      <c r="A430" s="24">
        <v>43483.708333333336</v>
      </c>
      <c r="B430" s="25">
        <v>43483.75</v>
      </c>
      <c r="C430" s="7">
        <v>253.173</v>
      </c>
      <c r="D430" s="26">
        <f>C430/'g. Dimensio.AnlagenEE2035'!$F$11</f>
        <v>7.2335142857142862E-2</v>
      </c>
      <c r="E430" s="6"/>
      <c r="F430" s="6"/>
      <c r="G430" s="6"/>
      <c r="H430" s="6"/>
      <c r="I430" s="6"/>
      <c r="J430" s="6"/>
      <c r="K430" s="6"/>
      <c r="L430" s="6"/>
      <c r="M430" s="6"/>
      <c r="N430" s="27"/>
    </row>
    <row r="431" spans="1:14" s="28" customFormat="1" x14ac:dyDescent="0.25">
      <c r="A431" s="24">
        <v>43483.75</v>
      </c>
      <c r="B431" s="25">
        <v>43483.791666666664</v>
      </c>
      <c r="C431" s="7">
        <v>347.97500000000002</v>
      </c>
      <c r="D431" s="26">
        <f>C431/'g. Dimensio.AnlagenEE2035'!$F$11</f>
        <v>9.9421428571428577E-2</v>
      </c>
      <c r="E431" s="6"/>
      <c r="F431" s="6"/>
      <c r="G431" s="6"/>
      <c r="H431" s="6"/>
      <c r="I431" s="6"/>
      <c r="J431" s="6"/>
      <c r="K431" s="6"/>
      <c r="L431" s="6"/>
      <c r="M431" s="6"/>
      <c r="N431" s="27"/>
    </row>
    <row r="432" spans="1:14" s="28" customFormat="1" x14ac:dyDescent="0.25">
      <c r="A432" s="24">
        <v>43483.791666666664</v>
      </c>
      <c r="B432" s="25">
        <v>43483.833333333336</v>
      </c>
      <c r="C432" s="7">
        <v>419.733</v>
      </c>
      <c r="D432" s="26">
        <f>C432/'g. Dimensio.AnlagenEE2035'!$F$11</f>
        <v>0.11992371428571429</v>
      </c>
      <c r="E432" s="6"/>
      <c r="F432" s="6"/>
      <c r="G432" s="6"/>
      <c r="H432" s="6"/>
      <c r="I432" s="6"/>
      <c r="J432" s="6"/>
      <c r="K432" s="6"/>
      <c r="L432" s="6"/>
      <c r="M432" s="6"/>
      <c r="N432" s="27"/>
    </row>
    <row r="433" spans="1:14" s="28" customFormat="1" x14ac:dyDescent="0.25">
      <c r="A433" s="24">
        <v>43483.833333333336</v>
      </c>
      <c r="B433" s="25">
        <v>43483.875</v>
      </c>
      <c r="C433" s="7">
        <v>481.30099999999999</v>
      </c>
      <c r="D433" s="26">
        <f>C433/'g. Dimensio.AnlagenEE2035'!$F$11</f>
        <v>0.13751457142857143</v>
      </c>
      <c r="E433" s="6"/>
      <c r="F433" s="6"/>
      <c r="G433" s="6"/>
      <c r="H433" s="6"/>
      <c r="I433" s="6"/>
      <c r="J433" s="6"/>
      <c r="K433" s="6"/>
      <c r="L433" s="6"/>
      <c r="M433" s="6"/>
      <c r="N433" s="27"/>
    </row>
    <row r="434" spans="1:14" s="28" customFormat="1" x14ac:dyDescent="0.25">
      <c r="A434" s="24">
        <v>43483.875</v>
      </c>
      <c r="B434" s="25">
        <v>43483.916666666664</v>
      </c>
      <c r="C434" s="7">
        <v>535.74300000000005</v>
      </c>
      <c r="D434" s="26">
        <f>C434/'g. Dimensio.AnlagenEE2035'!$F$11</f>
        <v>0.15306942857142858</v>
      </c>
      <c r="E434" s="6"/>
      <c r="F434" s="6"/>
      <c r="G434" s="6"/>
      <c r="H434" s="6"/>
      <c r="I434" s="6"/>
      <c r="J434" s="6"/>
      <c r="K434" s="6"/>
      <c r="L434" s="6"/>
      <c r="M434" s="6"/>
      <c r="N434" s="27"/>
    </row>
    <row r="435" spans="1:14" s="28" customFormat="1" x14ac:dyDescent="0.25">
      <c r="A435" s="24">
        <v>43483.916666666664</v>
      </c>
      <c r="B435" s="25">
        <v>43483.958333333336</v>
      </c>
      <c r="C435" s="7">
        <v>566.61900000000003</v>
      </c>
      <c r="D435" s="26">
        <f>C435/'g. Dimensio.AnlagenEE2035'!$F$11</f>
        <v>0.16189114285714287</v>
      </c>
      <c r="E435" s="6"/>
      <c r="F435" s="6"/>
      <c r="G435" s="6"/>
      <c r="H435" s="6"/>
      <c r="I435" s="6"/>
      <c r="J435" s="6"/>
      <c r="K435" s="6"/>
      <c r="L435" s="6"/>
      <c r="M435" s="6"/>
      <c r="N435" s="27"/>
    </row>
    <row r="436" spans="1:14" s="28" customFormat="1" x14ac:dyDescent="0.25">
      <c r="A436" s="24">
        <v>43483.958333333336</v>
      </c>
      <c r="B436" s="25">
        <v>43484</v>
      </c>
      <c r="C436" s="7">
        <v>555.72199999999998</v>
      </c>
      <c r="D436" s="26">
        <f>C436/'g. Dimensio.AnlagenEE2035'!$F$11</f>
        <v>0.15877771428571427</v>
      </c>
      <c r="E436" s="6"/>
      <c r="F436" s="6"/>
      <c r="G436" s="6"/>
      <c r="H436" s="6"/>
      <c r="I436" s="6"/>
      <c r="J436" s="6"/>
      <c r="K436" s="6"/>
      <c r="L436" s="6"/>
      <c r="M436" s="6"/>
      <c r="N436" s="27"/>
    </row>
    <row r="437" spans="1:14" s="28" customFormat="1" x14ac:dyDescent="0.25">
      <c r="A437" s="24">
        <v>43484</v>
      </c>
      <c r="B437" s="25">
        <v>43484.041666666664</v>
      </c>
      <c r="C437" s="7">
        <v>522.16</v>
      </c>
      <c r="D437" s="26">
        <f>C437/'g. Dimensio.AnlagenEE2035'!$F$11</f>
        <v>0.14918857142857142</v>
      </c>
      <c r="E437" s="6"/>
      <c r="F437" s="6"/>
      <c r="G437" s="6"/>
      <c r="H437" s="6"/>
      <c r="I437" s="6"/>
      <c r="J437" s="6"/>
      <c r="K437" s="6"/>
      <c r="L437" s="6"/>
      <c r="M437" s="6"/>
      <c r="N437" s="27"/>
    </row>
    <row r="438" spans="1:14" s="28" customFormat="1" x14ac:dyDescent="0.25">
      <c r="A438" s="24">
        <v>43484.041666666664</v>
      </c>
      <c r="B438" s="25">
        <v>43484.083333333336</v>
      </c>
      <c r="C438" s="7">
        <v>491.66500000000002</v>
      </c>
      <c r="D438" s="26">
        <f>C438/'g. Dimensio.AnlagenEE2035'!$F$11</f>
        <v>0.14047571428571429</v>
      </c>
      <c r="E438" s="6"/>
      <c r="F438" s="6"/>
      <c r="G438" s="6"/>
      <c r="H438" s="6"/>
      <c r="I438" s="6"/>
      <c r="J438" s="6"/>
      <c r="K438" s="6"/>
      <c r="L438" s="6"/>
      <c r="M438" s="6"/>
      <c r="N438" s="27"/>
    </row>
    <row r="439" spans="1:14" s="28" customFormat="1" x14ac:dyDescent="0.25">
      <c r="A439" s="24">
        <v>43484.083333333336</v>
      </c>
      <c r="B439" s="25">
        <v>43484.125</v>
      </c>
      <c r="C439" s="7">
        <v>430.81799999999998</v>
      </c>
      <c r="D439" s="26">
        <f>C439/'g. Dimensio.AnlagenEE2035'!$F$11</f>
        <v>0.12309085714285714</v>
      </c>
      <c r="E439" s="6"/>
      <c r="F439" s="6"/>
      <c r="G439" s="6"/>
      <c r="H439" s="6"/>
      <c r="I439" s="6"/>
      <c r="J439" s="6"/>
      <c r="K439" s="6"/>
      <c r="L439" s="6"/>
      <c r="M439" s="6"/>
      <c r="N439" s="27"/>
    </row>
    <row r="440" spans="1:14" s="28" customFormat="1" x14ac:dyDescent="0.25">
      <c r="A440" s="24">
        <v>43484.125</v>
      </c>
      <c r="B440" s="25">
        <v>43484.166666666664</v>
      </c>
      <c r="C440" s="7">
        <v>410.71199999999999</v>
      </c>
      <c r="D440" s="26">
        <f>C440/'g. Dimensio.AnlagenEE2035'!$F$11</f>
        <v>0.11734628571428571</v>
      </c>
      <c r="E440" s="6"/>
      <c r="F440" s="6"/>
      <c r="G440" s="6"/>
      <c r="H440" s="6"/>
      <c r="I440" s="6"/>
      <c r="J440" s="6"/>
      <c r="K440" s="6"/>
      <c r="L440" s="6"/>
      <c r="M440" s="6"/>
      <c r="N440" s="27"/>
    </row>
    <row r="441" spans="1:14" s="28" customFormat="1" x14ac:dyDescent="0.25">
      <c r="A441" s="24">
        <v>43484.166666666664</v>
      </c>
      <c r="B441" s="25">
        <v>43484.208333333336</v>
      </c>
      <c r="C441" s="7">
        <v>439.06400000000002</v>
      </c>
      <c r="D441" s="26">
        <f>C441/'g. Dimensio.AnlagenEE2035'!$F$11</f>
        <v>0.12544685714285714</v>
      </c>
      <c r="E441" s="6"/>
      <c r="F441" s="6"/>
      <c r="G441" s="6"/>
      <c r="H441" s="6"/>
      <c r="I441" s="6"/>
      <c r="J441" s="6"/>
      <c r="K441" s="6"/>
      <c r="L441" s="6"/>
      <c r="M441" s="6"/>
      <c r="N441" s="27"/>
    </row>
    <row r="442" spans="1:14" s="28" customFormat="1" x14ac:dyDescent="0.25">
      <c r="A442" s="24">
        <v>43484.208333333336</v>
      </c>
      <c r="B442" s="25">
        <v>43484.25</v>
      </c>
      <c r="C442" s="7">
        <v>462.13400000000001</v>
      </c>
      <c r="D442" s="26">
        <f>C442/'g. Dimensio.AnlagenEE2035'!$F$11</f>
        <v>0.13203828571428572</v>
      </c>
      <c r="E442" s="6"/>
      <c r="F442" s="6"/>
      <c r="G442" s="6"/>
      <c r="H442" s="6"/>
      <c r="I442" s="6"/>
      <c r="J442" s="6"/>
      <c r="K442" s="6"/>
      <c r="L442" s="6"/>
      <c r="M442" s="6"/>
      <c r="N442" s="27"/>
    </row>
    <row r="443" spans="1:14" s="28" customFormat="1" x14ac:dyDescent="0.25">
      <c r="A443" s="24">
        <v>43484.25</v>
      </c>
      <c r="B443" s="25">
        <v>43484.291666666664</v>
      </c>
      <c r="C443" s="7">
        <v>470.37</v>
      </c>
      <c r="D443" s="26">
        <f>C443/'g. Dimensio.AnlagenEE2035'!$F$11</f>
        <v>0.13439142857142858</v>
      </c>
      <c r="E443" s="6"/>
      <c r="F443" s="6"/>
      <c r="G443" s="6"/>
      <c r="H443" s="6"/>
      <c r="I443" s="6"/>
      <c r="J443" s="6"/>
      <c r="K443" s="6"/>
      <c r="L443" s="6"/>
      <c r="M443" s="6"/>
      <c r="N443" s="27"/>
    </row>
    <row r="444" spans="1:14" s="28" customFormat="1" x14ac:dyDescent="0.25">
      <c r="A444" s="24">
        <v>43484.291666666664</v>
      </c>
      <c r="B444" s="25">
        <v>43484.333333333336</v>
      </c>
      <c r="C444" s="7">
        <v>419.35300000000001</v>
      </c>
      <c r="D444" s="26">
        <f>C444/'g. Dimensio.AnlagenEE2035'!$F$11</f>
        <v>0.11981514285714286</v>
      </c>
      <c r="E444" s="6"/>
      <c r="F444" s="6"/>
      <c r="G444" s="6"/>
      <c r="H444" s="6"/>
      <c r="I444" s="6"/>
      <c r="J444" s="6"/>
      <c r="K444" s="6"/>
      <c r="L444" s="6"/>
      <c r="M444" s="6"/>
      <c r="N444" s="27"/>
    </row>
    <row r="445" spans="1:14" s="28" customFormat="1" x14ac:dyDescent="0.25">
      <c r="A445" s="24">
        <v>43484.333333333336</v>
      </c>
      <c r="B445" s="25">
        <v>43484.375</v>
      </c>
      <c r="C445" s="7">
        <v>320.47300000000001</v>
      </c>
      <c r="D445" s="26">
        <f>C445/'g. Dimensio.AnlagenEE2035'!$F$11</f>
        <v>9.156371428571429E-2</v>
      </c>
      <c r="E445" s="6"/>
      <c r="F445" s="6"/>
      <c r="G445" s="6"/>
      <c r="H445" s="6"/>
      <c r="I445" s="6"/>
      <c r="J445" s="6"/>
      <c r="K445" s="6"/>
      <c r="L445" s="6"/>
      <c r="M445" s="6"/>
      <c r="N445" s="27"/>
    </row>
    <row r="446" spans="1:14" s="28" customFormat="1" x14ac:dyDescent="0.25">
      <c r="A446" s="24">
        <v>43484.375</v>
      </c>
      <c r="B446" s="25">
        <v>43484.416666666664</v>
      </c>
      <c r="C446" s="7">
        <v>410.89800000000002</v>
      </c>
      <c r="D446" s="26">
        <f>C446/'g. Dimensio.AnlagenEE2035'!$F$11</f>
        <v>0.11739942857142859</v>
      </c>
      <c r="E446" s="6"/>
      <c r="F446" s="6"/>
      <c r="G446" s="6"/>
      <c r="H446" s="6"/>
      <c r="I446" s="6"/>
      <c r="J446" s="6"/>
      <c r="K446" s="6"/>
      <c r="L446" s="6"/>
      <c r="M446" s="6"/>
      <c r="N446" s="27"/>
    </row>
    <row r="447" spans="1:14" s="28" customFormat="1" x14ac:dyDescent="0.25">
      <c r="A447" s="24">
        <v>43484.416666666664</v>
      </c>
      <c r="B447" s="25">
        <v>43484.458333333336</v>
      </c>
      <c r="C447" s="7">
        <v>362.36</v>
      </c>
      <c r="D447" s="26">
        <f>C447/'g. Dimensio.AnlagenEE2035'!$F$11</f>
        <v>0.10353142857142858</v>
      </c>
      <c r="E447" s="6"/>
      <c r="F447" s="6"/>
      <c r="G447" s="6"/>
      <c r="H447" s="6"/>
      <c r="I447" s="6"/>
      <c r="J447" s="6"/>
      <c r="K447" s="6"/>
      <c r="L447" s="6"/>
      <c r="M447" s="6"/>
      <c r="N447" s="27"/>
    </row>
    <row r="448" spans="1:14" s="28" customFormat="1" x14ac:dyDescent="0.25">
      <c r="A448" s="24">
        <v>43484.458333333336</v>
      </c>
      <c r="B448" s="25">
        <v>43484.5</v>
      </c>
      <c r="C448" s="7">
        <v>240.922</v>
      </c>
      <c r="D448" s="26">
        <f>C448/'g. Dimensio.AnlagenEE2035'!$F$11</f>
        <v>6.8834857142857142E-2</v>
      </c>
      <c r="E448" s="6"/>
      <c r="F448" s="6"/>
      <c r="G448" s="6"/>
      <c r="H448" s="6"/>
      <c r="I448" s="6"/>
      <c r="J448" s="6"/>
      <c r="K448" s="6"/>
      <c r="L448" s="6"/>
      <c r="M448" s="6"/>
      <c r="N448" s="27"/>
    </row>
    <row r="449" spans="1:14" s="28" customFormat="1" x14ac:dyDescent="0.25">
      <c r="A449" s="24">
        <v>43484.5</v>
      </c>
      <c r="B449" s="25">
        <v>43484.541666666664</v>
      </c>
      <c r="C449" s="7">
        <v>158.387</v>
      </c>
      <c r="D449" s="26">
        <f>C449/'g. Dimensio.AnlagenEE2035'!$F$11</f>
        <v>4.5253428571428569E-2</v>
      </c>
      <c r="E449" s="6"/>
      <c r="F449" s="6"/>
      <c r="G449" s="6"/>
      <c r="H449" s="6"/>
      <c r="I449" s="6"/>
      <c r="J449" s="6"/>
      <c r="K449" s="6"/>
      <c r="L449" s="6"/>
      <c r="M449" s="6"/>
      <c r="N449" s="27"/>
    </row>
    <row r="450" spans="1:14" s="28" customFormat="1" x14ac:dyDescent="0.25">
      <c r="A450" s="24">
        <v>43484.541666666664</v>
      </c>
      <c r="B450" s="25">
        <v>43484.583333333336</v>
      </c>
      <c r="C450" s="7">
        <v>119.84399999999999</v>
      </c>
      <c r="D450" s="26">
        <f>C450/'g. Dimensio.AnlagenEE2035'!$F$11</f>
        <v>3.4241142857142859E-2</v>
      </c>
      <c r="E450" s="6"/>
      <c r="F450" s="6"/>
      <c r="G450" s="6"/>
      <c r="H450" s="6"/>
      <c r="I450" s="6"/>
      <c r="J450" s="6"/>
      <c r="K450" s="6"/>
      <c r="L450" s="6"/>
      <c r="M450" s="6"/>
      <c r="N450" s="27"/>
    </row>
    <row r="451" spans="1:14" s="28" customFormat="1" x14ac:dyDescent="0.25">
      <c r="A451" s="24">
        <v>43484.583333333336</v>
      </c>
      <c r="B451" s="25">
        <v>43484.625</v>
      </c>
      <c r="C451" s="7">
        <v>109.996</v>
      </c>
      <c r="D451" s="26">
        <f>C451/'g. Dimensio.AnlagenEE2035'!$F$11</f>
        <v>3.1427428571428571E-2</v>
      </c>
      <c r="E451" s="6"/>
      <c r="F451" s="6"/>
      <c r="G451" s="6"/>
      <c r="H451" s="6"/>
      <c r="I451" s="6"/>
      <c r="J451" s="6"/>
      <c r="K451" s="6"/>
      <c r="L451" s="6"/>
      <c r="M451" s="6"/>
      <c r="N451" s="27"/>
    </row>
    <row r="452" spans="1:14" s="28" customFormat="1" x14ac:dyDescent="0.25">
      <c r="A452" s="24">
        <v>43484.625</v>
      </c>
      <c r="B452" s="25">
        <v>43484.666666666664</v>
      </c>
      <c r="C452" s="7">
        <v>160.72499999999999</v>
      </c>
      <c r="D452" s="26">
        <f>C452/'g. Dimensio.AnlagenEE2035'!$F$11</f>
        <v>4.5921428571428571E-2</v>
      </c>
      <c r="E452" s="6"/>
      <c r="F452" s="6"/>
      <c r="G452" s="6"/>
      <c r="H452" s="6"/>
      <c r="I452" s="6"/>
      <c r="J452" s="6"/>
      <c r="K452" s="6"/>
      <c r="L452" s="6"/>
      <c r="M452" s="6"/>
      <c r="N452" s="27"/>
    </row>
    <row r="453" spans="1:14" s="28" customFormat="1" x14ac:dyDescent="0.25">
      <c r="A453" s="24">
        <v>43484.666666666664</v>
      </c>
      <c r="B453" s="25">
        <v>43484.708333333336</v>
      </c>
      <c r="C453" s="7">
        <v>273.39</v>
      </c>
      <c r="D453" s="26">
        <f>C453/'g. Dimensio.AnlagenEE2035'!$F$11</f>
        <v>7.8111428571428568E-2</v>
      </c>
      <c r="E453" s="6"/>
      <c r="F453" s="6"/>
      <c r="G453" s="6"/>
      <c r="H453" s="6"/>
      <c r="I453" s="6"/>
      <c r="J453" s="6"/>
      <c r="K453" s="6"/>
      <c r="L453" s="6"/>
      <c r="M453" s="6"/>
      <c r="N453" s="27"/>
    </row>
    <row r="454" spans="1:14" s="28" customFormat="1" x14ac:dyDescent="0.25">
      <c r="A454" s="24">
        <v>43484.708333333336</v>
      </c>
      <c r="B454" s="25">
        <v>43484.75</v>
      </c>
      <c r="C454" s="7">
        <v>367.80700000000002</v>
      </c>
      <c r="D454" s="26">
        <f>C454/'g. Dimensio.AnlagenEE2035'!$F$11</f>
        <v>0.10508771428571428</v>
      </c>
      <c r="E454" s="6"/>
      <c r="F454" s="6"/>
      <c r="G454" s="6"/>
      <c r="H454" s="6"/>
      <c r="I454" s="6"/>
      <c r="J454" s="6"/>
      <c r="K454" s="6"/>
      <c r="L454" s="6"/>
      <c r="M454" s="6"/>
      <c r="N454" s="27"/>
    </row>
    <row r="455" spans="1:14" s="28" customFormat="1" x14ac:dyDescent="0.25">
      <c r="A455" s="24">
        <v>43484.75</v>
      </c>
      <c r="B455" s="25">
        <v>43484.791666666664</v>
      </c>
      <c r="C455" s="7">
        <v>394.85899999999998</v>
      </c>
      <c r="D455" s="26">
        <f>C455/'g. Dimensio.AnlagenEE2035'!$F$11</f>
        <v>0.11281685714285714</v>
      </c>
      <c r="E455" s="6"/>
      <c r="F455" s="6"/>
      <c r="G455" s="6"/>
      <c r="H455" s="6"/>
      <c r="I455" s="6"/>
      <c r="J455" s="6"/>
      <c r="K455" s="6"/>
      <c r="L455" s="6"/>
      <c r="M455" s="6"/>
      <c r="N455" s="27"/>
    </row>
    <row r="456" spans="1:14" s="28" customFormat="1" x14ac:dyDescent="0.25">
      <c r="A456" s="24">
        <v>43484.791666666664</v>
      </c>
      <c r="B456" s="25">
        <v>43484.833333333336</v>
      </c>
      <c r="C456" s="7">
        <v>357.11900000000003</v>
      </c>
      <c r="D456" s="26">
        <f>C456/'g. Dimensio.AnlagenEE2035'!$F$11</f>
        <v>0.10203400000000001</v>
      </c>
      <c r="E456" s="6"/>
      <c r="F456" s="6"/>
      <c r="G456" s="6"/>
      <c r="H456" s="6"/>
      <c r="I456" s="6"/>
      <c r="J456" s="6"/>
      <c r="K456" s="6"/>
      <c r="L456" s="6"/>
      <c r="M456" s="6"/>
      <c r="N456" s="27"/>
    </row>
    <row r="457" spans="1:14" s="28" customFormat="1" x14ac:dyDescent="0.25">
      <c r="A457" s="24">
        <v>43484.833333333336</v>
      </c>
      <c r="B457" s="25">
        <v>43484.875</v>
      </c>
      <c r="C457" s="7">
        <v>305.59899999999999</v>
      </c>
      <c r="D457" s="26">
        <f>C457/'g. Dimensio.AnlagenEE2035'!$F$11</f>
        <v>8.7314000000000003E-2</v>
      </c>
      <c r="E457" s="6"/>
      <c r="F457" s="6"/>
      <c r="G457" s="6"/>
      <c r="H457" s="6"/>
      <c r="I457" s="6"/>
      <c r="J457" s="6"/>
      <c r="K457" s="6"/>
      <c r="L457" s="6"/>
      <c r="M457" s="6"/>
      <c r="N457" s="27"/>
    </row>
    <row r="458" spans="1:14" s="28" customFormat="1" x14ac:dyDescent="0.25">
      <c r="A458" s="24">
        <v>43484.875</v>
      </c>
      <c r="B458" s="25">
        <v>43484.916666666664</v>
      </c>
      <c r="C458" s="7">
        <v>258.31299999999999</v>
      </c>
      <c r="D458" s="26">
        <f>C458/'g. Dimensio.AnlagenEE2035'!$F$11</f>
        <v>7.3803714285714278E-2</v>
      </c>
      <c r="E458" s="6"/>
      <c r="F458" s="6"/>
      <c r="G458" s="6"/>
      <c r="H458" s="6"/>
      <c r="I458" s="6"/>
      <c r="J458" s="6"/>
      <c r="K458" s="6"/>
      <c r="L458" s="6"/>
      <c r="M458" s="6"/>
      <c r="N458" s="27"/>
    </row>
    <row r="459" spans="1:14" s="28" customFormat="1" x14ac:dyDescent="0.25">
      <c r="A459" s="24">
        <v>43484.916666666664</v>
      </c>
      <c r="B459" s="25">
        <v>43484.958333333336</v>
      </c>
      <c r="C459" s="7">
        <v>199.464</v>
      </c>
      <c r="D459" s="26">
        <f>C459/'g. Dimensio.AnlagenEE2035'!$F$11</f>
        <v>5.6989714285714282E-2</v>
      </c>
      <c r="E459" s="6"/>
      <c r="F459" s="6"/>
      <c r="G459" s="6"/>
      <c r="H459" s="6"/>
      <c r="I459" s="6"/>
      <c r="J459" s="6"/>
      <c r="K459" s="6"/>
      <c r="L459" s="6"/>
      <c r="M459" s="6"/>
      <c r="N459" s="27"/>
    </row>
    <row r="460" spans="1:14" s="28" customFormat="1" x14ac:dyDescent="0.25">
      <c r="A460" s="24">
        <v>43484.958333333336</v>
      </c>
      <c r="B460" s="25">
        <v>43485</v>
      </c>
      <c r="C460" s="7">
        <v>138.02600000000001</v>
      </c>
      <c r="D460" s="26">
        <f>C460/'g. Dimensio.AnlagenEE2035'!$F$11</f>
        <v>3.9436000000000006E-2</v>
      </c>
      <c r="E460" s="6"/>
      <c r="F460" s="6"/>
      <c r="G460" s="6"/>
      <c r="H460" s="6"/>
      <c r="I460" s="6"/>
      <c r="J460" s="6"/>
      <c r="K460" s="6"/>
      <c r="L460" s="6"/>
      <c r="M460" s="6"/>
      <c r="N460" s="27"/>
    </row>
    <row r="461" spans="1:14" s="28" customFormat="1" x14ac:dyDescent="0.25">
      <c r="A461" s="24">
        <v>43485</v>
      </c>
      <c r="B461" s="25">
        <v>43485.041666666664</v>
      </c>
      <c r="C461" s="7">
        <v>86.503</v>
      </c>
      <c r="D461" s="26">
        <f>C461/'g. Dimensio.AnlagenEE2035'!$F$11</f>
        <v>2.4715142857142856E-2</v>
      </c>
      <c r="E461" s="6"/>
      <c r="F461" s="6"/>
      <c r="G461" s="6"/>
      <c r="H461" s="6"/>
      <c r="I461" s="6"/>
      <c r="J461" s="6"/>
      <c r="K461" s="6"/>
      <c r="L461" s="6"/>
      <c r="M461" s="6"/>
      <c r="N461" s="27"/>
    </row>
    <row r="462" spans="1:14" s="28" customFormat="1" x14ac:dyDescent="0.25">
      <c r="A462" s="24">
        <v>43485.041666666664</v>
      </c>
      <c r="B462" s="25">
        <v>43485.083333333336</v>
      </c>
      <c r="C462" s="7">
        <v>54.472999999999999</v>
      </c>
      <c r="D462" s="26">
        <f>C462/'g. Dimensio.AnlagenEE2035'!$F$11</f>
        <v>1.5563714285714285E-2</v>
      </c>
      <c r="E462" s="6"/>
      <c r="F462" s="6"/>
      <c r="G462" s="6"/>
      <c r="H462" s="6"/>
      <c r="I462" s="6"/>
      <c r="J462" s="6"/>
      <c r="K462" s="6"/>
      <c r="L462" s="6"/>
      <c r="M462" s="6"/>
      <c r="N462" s="27"/>
    </row>
    <row r="463" spans="1:14" s="28" customFormat="1" x14ac:dyDescent="0.25">
      <c r="A463" s="24">
        <v>43485.083333333336</v>
      </c>
      <c r="B463" s="25">
        <v>43485.125</v>
      </c>
      <c r="C463" s="7">
        <v>38.798000000000002</v>
      </c>
      <c r="D463" s="26">
        <f>C463/'g. Dimensio.AnlagenEE2035'!$F$11</f>
        <v>1.1085142857142858E-2</v>
      </c>
      <c r="E463" s="6"/>
      <c r="F463" s="6"/>
      <c r="G463" s="6"/>
      <c r="H463" s="6"/>
      <c r="I463" s="6"/>
      <c r="J463" s="6"/>
      <c r="K463" s="6"/>
      <c r="L463" s="6"/>
      <c r="M463" s="6"/>
      <c r="N463" s="27"/>
    </row>
    <row r="464" spans="1:14" s="28" customFormat="1" x14ac:dyDescent="0.25">
      <c r="A464" s="24">
        <v>43485.125</v>
      </c>
      <c r="B464" s="25">
        <v>43485.166666666664</v>
      </c>
      <c r="C464" s="7">
        <v>33.828000000000003</v>
      </c>
      <c r="D464" s="26">
        <f>C464/'g. Dimensio.AnlagenEE2035'!$F$11</f>
        <v>9.6651428571428583E-3</v>
      </c>
      <c r="E464" s="6"/>
      <c r="F464" s="6"/>
      <c r="G464" s="6"/>
      <c r="H464" s="6"/>
      <c r="I464" s="6"/>
      <c r="J464" s="6"/>
      <c r="K464" s="6"/>
      <c r="L464" s="6"/>
      <c r="M464" s="6"/>
      <c r="N464" s="27"/>
    </row>
    <row r="465" spans="1:14" s="28" customFormat="1" x14ac:dyDescent="0.25">
      <c r="A465" s="24">
        <v>43485.166666666664</v>
      </c>
      <c r="B465" s="25">
        <v>43485.208333333336</v>
      </c>
      <c r="C465" s="7">
        <v>35.94</v>
      </c>
      <c r="D465" s="26">
        <f>C465/'g. Dimensio.AnlagenEE2035'!$F$11</f>
        <v>1.0268571428571427E-2</v>
      </c>
      <c r="E465" s="6"/>
      <c r="F465" s="6"/>
      <c r="G465" s="6"/>
      <c r="H465" s="6"/>
      <c r="I465" s="6"/>
      <c r="J465" s="6"/>
      <c r="K465" s="6"/>
      <c r="L465" s="6"/>
      <c r="M465" s="6"/>
      <c r="N465" s="27"/>
    </row>
    <row r="466" spans="1:14" s="28" customFormat="1" x14ac:dyDescent="0.25">
      <c r="A466" s="24">
        <v>43485.208333333336</v>
      </c>
      <c r="B466" s="25">
        <v>43485.25</v>
      </c>
      <c r="C466" s="7">
        <v>46.578000000000003</v>
      </c>
      <c r="D466" s="26">
        <f>C466/'g. Dimensio.AnlagenEE2035'!$F$11</f>
        <v>1.3308E-2</v>
      </c>
      <c r="E466" s="6"/>
      <c r="F466" s="6"/>
      <c r="G466" s="6"/>
      <c r="H466" s="6"/>
      <c r="I466" s="6"/>
      <c r="J466" s="6"/>
      <c r="K466" s="6"/>
      <c r="L466" s="6"/>
      <c r="M466" s="6"/>
      <c r="N466" s="27"/>
    </row>
    <row r="467" spans="1:14" s="28" customFormat="1" x14ac:dyDescent="0.25">
      <c r="A467" s="24">
        <v>43485.25</v>
      </c>
      <c r="B467" s="25">
        <v>43485.291666666664</v>
      </c>
      <c r="C467" s="7">
        <v>64.575999999999993</v>
      </c>
      <c r="D467" s="26">
        <f>C467/'g. Dimensio.AnlagenEE2035'!$F$11</f>
        <v>1.8450285714285711E-2</v>
      </c>
      <c r="E467" s="6"/>
      <c r="F467" s="6"/>
      <c r="G467" s="6"/>
      <c r="H467" s="6"/>
      <c r="I467" s="6"/>
      <c r="J467" s="6"/>
      <c r="K467" s="6"/>
      <c r="L467" s="6"/>
      <c r="M467" s="6"/>
      <c r="N467" s="27"/>
    </row>
    <row r="468" spans="1:14" s="28" customFormat="1" x14ac:dyDescent="0.25">
      <c r="A468" s="24">
        <v>43485.291666666664</v>
      </c>
      <c r="B468" s="25">
        <v>43485.333333333336</v>
      </c>
      <c r="C468" s="7">
        <v>85.427000000000007</v>
      </c>
      <c r="D468" s="26">
        <f>C468/'g. Dimensio.AnlagenEE2035'!$F$11</f>
        <v>2.4407714285714286E-2</v>
      </c>
      <c r="E468" s="6"/>
      <c r="F468" s="6"/>
      <c r="G468" s="6"/>
      <c r="H468" s="6"/>
      <c r="I468" s="6"/>
      <c r="J468" s="6"/>
      <c r="K468" s="6"/>
      <c r="L468" s="6"/>
      <c r="M468" s="6"/>
      <c r="N468" s="27"/>
    </row>
    <row r="469" spans="1:14" s="28" customFormat="1" x14ac:dyDescent="0.25">
      <c r="A469" s="24">
        <v>43485.333333333336</v>
      </c>
      <c r="B469" s="25">
        <v>43485.375</v>
      </c>
      <c r="C469" s="7">
        <v>91.730999999999995</v>
      </c>
      <c r="D469" s="26">
        <f>C469/'g. Dimensio.AnlagenEE2035'!$F$11</f>
        <v>2.6208857142857141E-2</v>
      </c>
      <c r="E469" s="6"/>
      <c r="F469" s="6"/>
      <c r="G469" s="6"/>
      <c r="H469" s="6"/>
      <c r="I469" s="6"/>
      <c r="J469" s="6"/>
      <c r="K469" s="6"/>
      <c r="L469" s="6"/>
      <c r="M469" s="6"/>
      <c r="N469" s="27"/>
    </row>
    <row r="470" spans="1:14" s="28" customFormat="1" x14ac:dyDescent="0.25">
      <c r="A470" s="24">
        <v>43485.375</v>
      </c>
      <c r="B470" s="25">
        <v>43485.416666666664</v>
      </c>
      <c r="C470" s="7">
        <v>81.298000000000002</v>
      </c>
      <c r="D470" s="26">
        <f>C470/'g. Dimensio.AnlagenEE2035'!$F$11</f>
        <v>2.3228000000000002E-2</v>
      </c>
      <c r="E470" s="6"/>
      <c r="F470" s="6"/>
      <c r="G470" s="6"/>
      <c r="H470" s="6"/>
      <c r="I470" s="6"/>
      <c r="J470" s="6"/>
      <c r="K470" s="6"/>
      <c r="L470" s="6"/>
      <c r="M470" s="6"/>
      <c r="N470" s="27"/>
    </row>
    <row r="471" spans="1:14" s="28" customFormat="1" x14ac:dyDescent="0.25">
      <c r="A471" s="24">
        <v>43485.416666666664</v>
      </c>
      <c r="B471" s="25">
        <v>43485.458333333336</v>
      </c>
      <c r="C471" s="7">
        <v>74.608000000000004</v>
      </c>
      <c r="D471" s="26">
        <f>C471/'g. Dimensio.AnlagenEE2035'!$F$11</f>
        <v>2.1316571428571431E-2</v>
      </c>
      <c r="E471" s="6"/>
      <c r="F471" s="6"/>
      <c r="G471" s="6"/>
      <c r="H471" s="6"/>
      <c r="I471" s="6"/>
      <c r="J471" s="6"/>
      <c r="K471" s="6"/>
      <c r="L471" s="6"/>
      <c r="M471" s="6"/>
      <c r="N471" s="27"/>
    </row>
    <row r="472" spans="1:14" s="28" customFormat="1" x14ac:dyDescent="0.25">
      <c r="A472" s="24">
        <v>43485.458333333336</v>
      </c>
      <c r="B472" s="25">
        <v>43485.5</v>
      </c>
      <c r="C472" s="7">
        <v>86.625</v>
      </c>
      <c r="D472" s="26">
        <f>C472/'g. Dimensio.AnlagenEE2035'!$F$11</f>
        <v>2.4750000000000001E-2</v>
      </c>
      <c r="E472" s="6"/>
      <c r="F472" s="6"/>
      <c r="G472" s="6"/>
      <c r="H472" s="6"/>
      <c r="I472" s="6"/>
      <c r="J472" s="6"/>
      <c r="K472" s="6"/>
      <c r="L472" s="6"/>
      <c r="M472" s="6"/>
      <c r="N472" s="27"/>
    </row>
    <row r="473" spans="1:14" s="28" customFormat="1" x14ac:dyDescent="0.25">
      <c r="A473" s="24">
        <v>43485.5</v>
      </c>
      <c r="B473" s="25">
        <v>43485.541666666664</v>
      </c>
      <c r="C473" s="7">
        <v>106.175</v>
      </c>
      <c r="D473" s="26">
        <f>C473/'g. Dimensio.AnlagenEE2035'!$F$11</f>
        <v>3.0335714285714285E-2</v>
      </c>
      <c r="E473" s="6"/>
      <c r="F473" s="6"/>
      <c r="G473" s="6"/>
      <c r="H473" s="6"/>
      <c r="I473" s="6"/>
      <c r="J473" s="6"/>
      <c r="K473" s="6"/>
      <c r="L473" s="6"/>
      <c r="M473" s="6"/>
      <c r="N473" s="27"/>
    </row>
    <row r="474" spans="1:14" s="28" customFormat="1" x14ac:dyDescent="0.25">
      <c r="A474" s="24">
        <v>43485.541666666664</v>
      </c>
      <c r="B474" s="25">
        <v>43485.583333333336</v>
      </c>
      <c r="C474" s="7">
        <v>132.90700000000001</v>
      </c>
      <c r="D474" s="26">
        <f>C474/'g. Dimensio.AnlagenEE2035'!$F$11</f>
        <v>3.7973428571428575E-2</v>
      </c>
      <c r="E474" s="6"/>
      <c r="F474" s="6"/>
      <c r="G474" s="6"/>
      <c r="H474" s="6"/>
      <c r="I474" s="6"/>
      <c r="J474" s="6"/>
      <c r="K474" s="6"/>
      <c r="L474" s="6"/>
      <c r="M474" s="6"/>
      <c r="N474" s="27"/>
    </row>
    <row r="475" spans="1:14" s="28" customFormat="1" x14ac:dyDescent="0.25">
      <c r="A475" s="24">
        <v>43485.583333333336</v>
      </c>
      <c r="B475" s="25">
        <v>43485.625</v>
      </c>
      <c r="C475" s="7">
        <v>173.298</v>
      </c>
      <c r="D475" s="26">
        <f>C475/'g. Dimensio.AnlagenEE2035'!$F$11</f>
        <v>4.9513714285714286E-2</v>
      </c>
      <c r="E475" s="6"/>
      <c r="F475" s="6"/>
      <c r="G475" s="6"/>
      <c r="H475" s="6"/>
      <c r="I475" s="6"/>
      <c r="J475" s="6"/>
      <c r="K475" s="6"/>
      <c r="L475" s="6"/>
      <c r="M475" s="6"/>
      <c r="N475" s="27"/>
    </row>
    <row r="476" spans="1:14" s="28" customFormat="1" x14ac:dyDescent="0.25">
      <c r="A476" s="24">
        <v>43485.625</v>
      </c>
      <c r="B476" s="25">
        <v>43485.666666666664</v>
      </c>
      <c r="C476" s="7">
        <v>275.48899999999998</v>
      </c>
      <c r="D476" s="26">
        <f>C476/'g. Dimensio.AnlagenEE2035'!$F$11</f>
        <v>7.8711142857142855E-2</v>
      </c>
      <c r="E476" s="6"/>
      <c r="F476" s="6"/>
      <c r="G476" s="6"/>
      <c r="H476" s="6"/>
      <c r="I476" s="6"/>
      <c r="J476" s="6"/>
      <c r="K476" s="6"/>
      <c r="L476" s="6"/>
      <c r="M476" s="6"/>
      <c r="N476" s="27"/>
    </row>
    <row r="477" spans="1:14" s="28" customFormat="1" x14ac:dyDescent="0.25">
      <c r="A477" s="24">
        <v>43485.666666666664</v>
      </c>
      <c r="B477" s="25">
        <v>43485.708333333336</v>
      </c>
      <c r="C477" s="7">
        <v>408.65100000000001</v>
      </c>
      <c r="D477" s="26">
        <f>C477/'g. Dimensio.AnlagenEE2035'!$F$11</f>
        <v>0.11675742857142857</v>
      </c>
      <c r="E477" s="6"/>
      <c r="F477" s="6"/>
      <c r="G477" s="6"/>
      <c r="H477" s="6"/>
      <c r="I477" s="6"/>
      <c r="J477" s="6"/>
      <c r="K477" s="6"/>
      <c r="L477" s="6"/>
      <c r="M477" s="6"/>
      <c r="N477" s="27"/>
    </row>
    <row r="478" spans="1:14" s="28" customFormat="1" x14ac:dyDescent="0.25">
      <c r="A478" s="24">
        <v>43485.708333333336</v>
      </c>
      <c r="B478" s="25">
        <v>43485.75</v>
      </c>
      <c r="C478" s="7">
        <v>462.815</v>
      </c>
      <c r="D478" s="26">
        <f>C478/'g. Dimensio.AnlagenEE2035'!$F$11</f>
        <v>0.13223285714285715</v>
      </c>
      <c r="E478" s="6"/>
      <c r="F478" s="6"/>
      <c r="G478" s="6"/>
      <c r="H478" s="6"/>
      <c r="I478" s="6"/>
      <c r="J478" s="6"/>
      <c r="K478" s="6"/>
      <c r="L478" s="6"/>
      <c r="M478" s="6"/>
      <c r="N478" s="27"/>
    </row>
    <row r="479" spans="1:14" s="28" customFormat="1" x14ac:dyDescent="0.25">
      <c r="A479" s="24">
        <v>43485.75</v>
      </c>
      <c r="B479" s="25">
        <v>43485.791666666664</v>
      </c>
      <c r="C479" s="7">
        <v>466.72</v>
      </c>
      <c r="D479" s="26">
        <f>C479/'g. Dimensio.AnlagenEE2035'!$F$11</f>
        <v>0.13334857142857143</v>
      </c>
      <c r="E479" s="6"/>
      <c r="F479" s="6"/>
      <c r="G479" s="6"/>
      <c r="H479" s="6"/>
      <c r="I479" s="6"/>
      <c r="J479" s="6"/>
      <c r="K479" s="6"/>
      <c r="L479" s="6"/>
      <c r="M479" s="6"/>
      <c r="N479" s="27"/>
    </row>
    <row r="480" spans="1:14" s="28" customFormat="1" x14ac:dyDescent="0.25">
      <c r="A480" s="24">
        <v>43485.791666666664</v>
      </c>
      <c r="B480" s="25">
        <v>43485.833333333336</v>
      </c>
      <c r="C480" s="7">
        <v>441.68099999999998</v>
      </c>
      <c r="D480" s="26">
        <f>C480/'g. Dimensio.AnlagenEE2035'!$F$11</f>
        <v>0.12619457142857143</v>
      </c>
      <c r="E480" s="6"/>
      <c r="F480" s="6"/>
      <c r="G480" s="6"/>
      <c r="H480" s="6"/>
      <c r="I480" s="6"/>
      <c r="J480" s="6"/>
      <c r="K480" s="6"/>
      <c r="L480" s="6"/>
      <c r="M480" s="6"/>
      <c r="N480" s="27"/>
    </row>
    <row r="481" spans="1:14" s="28" customFormat="1" x14ac:dyDescent="0.25">
      <c r="A481" s="24">
        <v>43485.833333333336</v>
      </c>
      <c r="B481" s="25">
        <v>43485.875</v>
      </c>
      <c r="C481" s="7">
        <v>404.78</v>
      </c>
      <c r="D481" s="26">
        <f>C481/'g. Dimensio.AnlagenEE2035'!$F$11</f>
        <v>0.11565142857142856</v>
      </c>
      <c r="E481" s="6"/>
      <c r="F481" s="6"/>
      <c r="G481" s="6"/>
      <c r="H481" s="6"/>
      <c r="I481" s="6"/>
      <c r="J481" s="6"/>
      <c r="K481" s="6"/>
      <c r="L481" s="6"/>
      <c r="M481" s="6"/>
      <c r="N481" s="27"/>
    </row>
    <row r="482" spans="1:14" s="28" customFormat="1" x14ac:dyDescent="0.25">
      <c r="A482" s="24">
        <v>43485.875</v>
      </c>
      <c r="B482" s="25">
        <v>43485.916666666664</v>
      </c>
      <c r="C482" s="7">
        <v>366.80599999999998</v>
      </c>
      <c r="D482" s="26">
        <f>C482/'g. Dimensio.AnlagenEE2035'!$F$11</f>
        <v>0.10480171428571428</v>
      </c>
      <c r="E482" s="6"/>
      <c r="F482" s="6"/>
      <c r="G482" s="6"/>
      <c r="H482" s="6"/>
      <c r="I482" s="6"/>
      <c r="J482" s="6"/>
      <c r="K482" s="6"/>
      <c r="L482" s="6"/>
      <c r="M482" s="6"/>
      <c r="N482" s="27"/>
    </row>
    <row r="483" spans="1:14" s="28" customFormat="1" x14ac:dyDescent="0.25">
      <c r="A483" s="24">
        <v>43485.916666666664</v>
      </c>
      <c r="B483" s="25">
        <v>43485.958333333336</v>
      </c>
      <c r="C483" s="7">
        <v>327.476</v>
      </c>
      <c r="D483" s="26">
        <f>C483/'g. Dimensio.AnlagenEE2035'!$F$11</f>
        <v>9.3564571428571428E-2</v>
      </c>
      <c r="E483" s="6"/>
      <c r="F483" s="6"/>
      <c r="G483" s="6"/>
      <c r="H483" s="6"/>
      <c r="I483" s="6"/>
      <c r="J483" s="6"/>
      <c r="K483" s="6"/>
      <c r="L483" s="6"/>
      <c r="M483" s="6"/>
      <c r="N483" s="27"/>
    </row>
    <row r="484" spans="1:14" s="28" customFormat="1" x14ac:dyDescent="0.25">
      <c r="A484" s="24">
        <v>43485.958333333336</v>
      </c>
      <c r="B484" s="25">
        <v>43486</v>
      </c>
      <c r="C484" s="7">
        <v>297.37</v>
      </c>
      <c r="D484" s="26">
        <f>C484/'g. Dimensio.AnlagenEE2035'!$F$11</f>
        <v>8.4962857142857146E-2</v>
      </c>
      <c r="E484" s="6"/>
      <c r="F484" s="6"/>
      <c r="G484" s="6"/>
      <c r="H484" s="6"/>
      <c r="I484" s="6"/>
      <c r="J484" s="6"/>
      <c r="K484" s="6"/>
      <c r="L484" s="6"/>
      <c r="M484" s="6"/>
      <c r="N484" s="27"/>
    </row>
    <row r="485" spans="1:14" s="28" customFormat="1" x14ac:dyDescent="0.25">
      <c r="A485" s="24">
        <v>43486</v>
      </c>
      <c r="B485" s="25">
        <v>43486.041666666664</v>
      </c>
      <c r="C485" s="7">
        <v>274.34899999999999</v>
      </c>
      <c r="D485" s="26">
        <f>C485/'g. Dimensio.AnlagenEE2035'!$F$11</f>
        <v>7.8385428571428564E-2</v>
      </c>
      <c r="E485" s="6"/>
      <c r="F485" s="6"/>
      <c r="G485" s="6"/>
      <c r="H485" s="6"/>
      <c r="I485" s="6"/>
      <c r="J485" s="6"/>
      <c r="K485" s="6"/>
      <c r="L485" s="6"/>
      <c r="M485" s="6"/>
      <c r="N485" s="27"/>
    </row>
    <row r="486" spans="1:14" s="28" customFormat="1" x14ac:dyDescent="0.25">
      <c r="A486" s="24">
        <v>43486.041666666664</v>
      </c>
      <c r="B486" s="25">
        <v>43486.083333333336</v>
      </c>
      <c r="C486" s="7">
        <v>259.346</v>
      </c>
      <c r="D486" s="26">
        <f>C486/'g. Dimensio.AnlagenEE2035'!$F$11</f>
        <v>7.4098857142857147E-2</v>
      </c>
      <c r="E486" s="6"/>
      <c r="F486" s="6"/>
      <c r="G486" s="6"/>
      <c r="H486" s="6"/>
      <c r="I486" s="6"/>
      <c r="J486" s="6"/>
      <c r="K486" s="6"/>
      <c r="L486" s="6"/>
      <c r="M486" s="6"/>
      <c r="N486" s="27"/>
    </row>
    <row r="487" spans="1:14" s="28" customFormat="1" x14ac:dyDescent="0.25">
      <c r="A487" s="24">
        <v>43486.083333333336</v>
      </c>
      <c r="B487" s="25">
        <v>43486.125</v>
      </c>
      <c r="C487" s="7">
        <v>244.40899999999999</v>
      </c>
      <c r="D487" s="26">
        <f>C487/'g. Dimensio.AnlagenEE2035'!$F$11</f>
        <v>6.9831142857142856E-2</v>
      </c>
      <c r="E487" s="6"/>
      <c r="F487" s="6"/>
      <c r="G487" s="6"/>
      <c r="H487" s="6"/>
      <c r="I487" s="6"/>
      <c r="J487" s="6"/>
      <c r="K487" s="6"/>
      <c r="L487" s="6"/>
      <c r="M487" s="6"/>
      <c r="N487" s="27"/>
    </row>
    <row r="488" spans="1:14" s="28" customFormat="1" x14ac:dyDescent="0.25">
      <c r="A488" s="24">
        <v>43486.125</v>
      </c>
      <c r="B488" s="25">
        <v>43486.166666666664</v>
      </c>
      <c r="C488" s="7">
        <v>235.24299999999999</v>
      </c>
      <c r="D488" s="26">
        <f>C488/'g. Dimensio.AnlagenEE2035'!$F$11</f>
        <v>6.7212285714285711E-2</v>
      </c>
      <c r="E488" s="6"/>
      <c r="F488" s="6"/>
      <c r="G488" s="6"/>
      <c r="H488" s="6"/>
      <c r="I488" s="6"/>
      <c r="J488" s="6"/>
      <c r="K488" s="6"/>
      <c r="L488" s="6"/>
      <c r="M488" s="6"/>
      <c r="N488" s="27"/>
    </row>
    <row r="489" spans="1:14" s="28" customFormat="1" x14ac:dyDescent="0.25">
      <c r="A489" s="24">
        <v>43486.166666666664</v>
      </c>
      <c r="B489" s="25">
        <v>43486.208333333336</v>
      </c>
      <c r="C489" s="7">
        <v>230.93</v>
      </c>
      <c r="D489" s="26">
        <f>C489/'g. Dimensio.AnlagenEE2035'!$F$11</f>
        <v>6.5979999999999997E-2</v>
      </c>
      <c r="E489" s="6"/>
      <c r="F489" s="6"/>
      <c r="G489" s="6"/>
      <c r="H489" s="6"/>
      <c r="I489" s="6"/>
      <c r="J489" s="6"/>
      <c r="K489" s="6"/>
      <c r="L489" s="6"/>
      <c r="M489" s="6"/>
      <c r="N489" s="27"/>
    </row>
    <row r="490" spans="1:14" s="28" customFormat="1" x14ac:dyDescent="0.25">
      <c r="A490" s="24">
        <v>43486.208333333336</v>
      </c>
      <c r="B490" s="25">
        <v>43486.25</v>
      </c>
      <c r="C490" s="7">
        <v>222.76</v>
      </c>
      <c r="D490" s="26">
        <f>C490/'g. Dimensio.AnlagenEE2035'!$F$11</f>
        <v>6.3645714285714278E-2</v>
      </c>
      <c r="E490" s="6"/>
      <c r="F490" s="6"/>
      <c r="G490" s="6"/>
      <c r="H490" s="6"/>
      <c r="I490" s="6"/>
      <c r="J490" s="6"/>
      <c r="K490" s="6"/>
      <c r="L490" s="6"/>
      <c r="M490" s="6"/>
      <c r="N490" s="27"/>
    </row>
    <row r="491" spans="1:14" s="28" customFormat="1" x14ac:dyDescent="0.25">
      <c r="A491" s="24">
        <v>43486.25</v>
      </c>
      <c r="B491" s="25">
        <v>43486.291666666664</v>
      </c>
      <c r="C491" s="7">
        <v>204.751</v>
      </c>
      <c r="D491" s="26">
        <f>C491/'g. Dimensio.AnlagenEE2035'!$F$11</f>
        <v>5.8500285714285713E-2</v>
      </c>
      <c r="E491" s="6"/>
      <c r="F491" s="6"/>
      <c r="G491" s="6"/>
      <c r="H491" s="6"/>
      <c r="I491" s="6"/>
      <c r="J491" s="6"/>
      <c r="K491" s="6"/>
      <c r="L491" s="6"/>
      <c r="M491" s="6"/>
      <c r="N491" s="27"/>
    </row>
    <row r="492" spans="1:14" s="28" customFormat="1" x14ac:dyDescent="0.25">
      <c r="A492" s="24">
        <v>43486.291666666664</v>
      </c>
      <c r="B492" s="25">
        <v>43486.333333333336</v>
      </c>
      <c r="C492" s="7">
        <v>173.322</v>
      </c>
      <c r="D492" s="26">
        <f>C492/'g. Dimensio.AnlagenEE2035'!$F$11</f>
        <v>4.9520571428571428E-2</v>
      </c>
      <c r="E492" s="6"/>
      <c r="F492" s="6"/>
      <c r="G492" s="6"/>
      <c r="H492" s="6"/>
      <c r="I492" s="6"/>
      <c r="J492" s="6"/>
      <c r="K492" s="6"/>
      <c r="L492" s="6"/>
      <c r="M492" s="6"/>
      <c r="N492" s="27"/>
    </row>
    <row r="493" spans="1:14" s="28" customFormat="1" x14ac:dyDescent="0.25">
      <c r="A493" s="24">
        <v>43486.333333333336</v>
      </c>
      <c r="B493" s="25">
        <v>43486.375</v>
      </c>
      <c r="C493" s="7">
        <v>133.73500000000001</v>
      </c>
      <c r="D493" s="26">
        <f>C493/'g. Dimensio.AnlagenEE2035'!$F$11</f>
        <v>3.8210000000000001E-2</v>
      </c>
      <c r="E493" s="6"/>
      <c r="F493" s="6"/>
      <c r="G493" s="6"/>
      <c r="H493" s="6"/>
      <c r="I493" s="6"/>
      <c r="J493" s="6"/>
      <c r="K493" s="6"/>
      <c r="L493" s="6"/>
      <c r="M493" s="6"/>
      <c r="N493" s="27"/>
    </row>
    <row r="494" spans="1:14" s="28" customFormat="1" x14ac:dyDescent="0.25">
      <c r="A494" s="24">
        <v>43486.375</v>
      </c>
      <c r="B494" s="25">
        <v>43486.416666666664</v>
      </c>
      <c r="C494" s="7">
        <v>112.616</v>
      </c>
      <c r="D494" s="26">
        <f>C494/'g. Dimensio.AnlagenEE2035'!$F$11</f>
        <v>3.2176000000000003E-2</v>
      </c>
      <c r="E494" s="6"/>
      <c r="F494" s="6"/>
      <c r="G494" s="6"/>
      <c r="H494" s="6"/>
      <c r="I494" s="6"/>
      <c r="J494" s="6"/>
      <c r="K494" s="6"/>
      <c r="L494" s="6"/>
      <c r="M494" s="6"/>
      <c r="N494" s="27"/>
    </row>
    <row r="495" spans="1:14" s="28" customFormat="1" x14ac:dyDescent="0.25">
      <c r="A495" s="24">
        <v>43486.416666666664</v>
      </c>
      <c r="B495" s="25">
        <v>43486.458333333336</v>
      </c>
      <c r="C495" s="7">
        <v>92.707999999999998</v>
      </c>
      <c r="D495" s="26">
        <f>C495/'g. Dimensio.AnlagenEE2035'!$F$11</f>
        <v>2.6488000000000001E-2</v>
      </c>
      <c r="E495" s="6"/>
      <c r="F495" s="6"/>
      <c r="G495" s="6"/>
      <c r="H495" s="6"/>
      <c r="I495" s="6"/>
      <c r="J495" s="6"/>
      <c r="K495" s="6"/>
      <c r="L495" s="6"/>
      <c r="M495" s="6"/>
      <c r="N495" s="27"/>
    </row>
    <row r="496" spans="1:14" s="28" customFormat="1" x14ac:dyDescent="0.25">
      <c r="A496" s="24">
        <v>43486.458333333336</v>
      </c>
      <c r="B496" s="25">
        <v>43486.5</v>
      </c>
      <c r="C496" s="7">
        <v>73.165999999999997</v>
      </c>
      <c r="D496" s="26">
        <f>C496/'g. Dimensio.AnlagenEE2035'!$F$11</f>
        <v>2.0904571428571429E-2</v>
      </c>
      <c r="E496" s="6"/>
      <c r="F496" s="6"/>
      <c r="G496" s="6"/>
      <c r="H496" s="6"/>
      <c r="I496" s="6"/>
      <c r="J496" s="6"/>
      <c r="K496" s="6"/>
      <c r="L496" s="6"/>
      <c r="M496" s="6"/>
      <c r="N496" s="27"/>
    </row>
    <row r="497" spans="1:14" s="28" customFormat="1" x14ac:dyDescent="0.25">
      <c r="A497" s="24">
        <v>43486.5</v>
      </c>
      <c r="B497" s="25">
        <v>43486.541666666664</v>
      </c>
      <c r="C497" s="7">
        <v>65.516000000000005</v>
      </c>
      <c r="D497" s="26">
        <f>C497/'g. Dimensio.AnlagenEE2035'!$F$11</f>
        <v>1.8718857142857145E-2</v>
      </c>
      <c r="E497" s="6"/>
      <c r="F497" s="6"/>
      <c r="G497" s="6"/>
      <c r="H497" s="6"/>
      <c r="I497" s="6"/>
      <c r="J497" s="6"/>
      <c r="K497" s="6"/>
      <c r="L497" s="6"/>
      <c r="M497" s="6"/>
      <c r="N497" s="27"/>
    </row>
    <row r="498" spans="1:14" s="28" customFormat="1" x14ac:dyDescent="0.25">
      <c r="A498" s="24">
        <v>43486.541666666664</v>
      </c>
      <c r="B498" s="25">
        <v>43486.583333333336</v>
      </c>
      <c r="C498" s="7">
        <v>67.033000000000001</v>
      </c>
      <c r="D498" s="26">
        <f>C498/'g. Dimensio.AnlagenEE2035'!$F$11</f>
        <v>1.9152285714285715E-2</v>
      </c>
      <c r="E498" s="6"/>
      <c r="F498" s="6"/>
      <c r="G498" s="6"/>
      <c r="H498" s="6"/>
      <c r="I498" s="6"/>
      <c r="J498" s="6"/>
      <c r="K498" s="6"/>
      <c r="L498" s="6"/>
      <c r="M498" s="6"/>
      <c r="N498" s="27"/>
    </row>
    <row r="499" spans="1:14" s="28" customFormat="1" x14ac:dyDescent="0.25">
      <c r="A499" s="24">
        <v>43486.583333333336</v>
      </c>
      <c r="B499" s="25">
        <v>43486.625</v>
      </c>
      <c r="C499" s="7">
        <v>69.06</v>
      </c>
      <c r="D499" s="26">
        <f>C499/'g. Dimensio.AnlagenEE2035'!$F$11</f>
        <v>1.9731428571428573E-2</v>
      </c>
      <c r="E499" s="6"/>
      <c r="F499" s="6"/>
      <c r="G499" s="6"/>
      <c r="H499" s="6"/>
      <c r="I499" s="6"/>
      <c r="J499" s="6"/>
      <c r="K499" s="6"/>
      <c r="L499" s="6"/>
      <c r="M499" s="6"/>
      <c r="N499" s="27"/>
    </row>
    <row r="500" spans="1:14" s="28" customFormat="1" x14ac:dyDescent="0.25">
      <c r="A500" s="24">
        <v>43486.625</v>
      </c>
      <c r="B500" s="25">
        <v>43486.666666666664</v>
      </c>
      <c r="C500" s="7">
        <v>71.677000000000007</v>
      </c>
      <c r="D500" s="26">
        <f>C500/'g. Dimensio.AnlagenEE2035'!$F$11</f>
        <v>2.0479142857142859E-2</v>
      </c>
      <c r="E500" s="6"/>
      <c r="F500" s="6"/>
      <c r="G500" s="6"/>
      <c r="H500" s="6"/>
      <c r="I500" s="6"/>
      <c r="J500" s="6"/>
      <c r="K500" s="6"/>
      <c r="L500" s="6"/>
      <c r="M500" s="6"/>
      <c r="N500" s="27"/>
    </row>
    <row r="501" spans="1:14" s="28" customFormat="1" x14ac:dyDescent="0.25">
      <c r="A501" s="24">
        <v>43486.666666666664</v>
      </c>
      <c r="B501" s="25">
        <v>43486.708333333336</v>
      </c>
      <c r="C501" s="7">
        <v>59.277000000000001</v>
      </c>
      <c r="D501" s="26">
        <f>C501/'g. Dimensio.AnlagenEE2035'!$F$11</f>
        <v>1.6936285714285716E-2</v>
      </c>
      <c r="E501" s="6"/>
      <c r="F501" s="6"/>
      <c r="G501" s="6"/>
      <c r="H501" s="6"/>
      <c r="I501" s="6"/>
      <c r="J501" s="6"/>
      <c r="K501" s="6"/>
      <c r="L501" s="6"/>
      <c r="M501" s="6"/>
      <c r="N501" s="27"/>
    </row>
    <row r="502" spans="1:14" s="28" customFormat="1" x14ac:dyDescent="0.25">
      <c r="A502" s="24">
        <v>43486.708333333336</v>
      </c>
      <c r="B502" s="25">
        <v>43486.75</v>
      </c>
      <c r="C502" s="7">
        <v>42.194000000000003</v>
      </c>
      <c r="D502" s="26">
        <f>C502/'g. Dimensio.AnlagenEE2035'!$F$11</f>
        <v>1.2055428571428573E-2</v>
      </c>
      <c r="E502" s="6"/>
      <c r="F502" s="6"/>
      <c r="G502" s="6"/>
      <c r="H502" s="6"/>
      <c r="I502" s="6"/>
      <c r="J502" s="6"/>
      <c r="K502" s="6"/>
      <c r="L502" s="6"/>
      <c r="M502" s="6"/>
      <c r="N502" s="27"/>
    </row>
    <row r="503" spans="1:14" s="28" customFormat="1" x14ac:dyDescent="0.25">
      <c r="A503" s="24">
        <v>43486.75</v>
      </c>
      <c r="B503" s="25">
        <v>43486.791666666664</v>
      </c>
      <c r="C503" s="7">
        <v>23.963999999999999</v>
      </c>
      <c r="D503" s="26">
        <f>C503/'g. Dimensio.AnlagenEE2035'!$F$11</f>
        <v>6.8468571428571424E-3</v>
      </c>
      <c r="E503" s="6"/>
      <c r="F503" s="6"/>
      <c r="G503" s="6"/>
      <c r="H503" s="6"/>
      <c r="I503" s="6"/>
      <c r="J503" s="6"/>
      <c r="K503" s="6"/>
      <c r="L503" s="6"/>
      <c r="M503" s="6"/>
      <c r="N503" s="27"/>
    </row>
    <row r="504" spans="1:14" s="28" customFormat="1" x14ac:dyDescent="0.25">
      <c r="A504" s="24">
        <v>43486.791666666664</v>
      </c>
      <c r="B504" s="25">
        <v>43486.833333333336</v>
      </c>
      <c r="C504" s="7">
        <v>10.509</v>
      </c>
      <c r="D504" s="26">
        <f>C504/'g. Dimensio.AnlagenEE2035'!$F$11</f>
        <v>3.0025714285714287E-3</v>
      </c>
      <c r="E504" s="6"/>
      <c r="F504" s="6"/>
      <c r="G504" s="6"/>
      <c r="H504" s="6"/>
      <c r="I504" s="6"/>
      <c r="J504" s="6"/>
      <c r="K504" s="6"/>
      <c r="L504" s="6"/>
      <c r="M504" s="6"/>
      <c r="N504" s="27"/>
    </row>
    <row r="505" spans="1:14" s="28" customFormat="1" x14ac:dyDescent="0.25">
      <c r="A505" s="24">
        <v>43486.833333333336</v>
      </c>
      <c r="B505" s="25">
        <v>43486.875</v>
      </c>
      <c r="C505" s="7">
        <v>12.45</v>
      </c>
      <c r="D505" s="26">
        <f>C505/'g. Dimensio.AnlagenEE2035'!$F$11</f>
        <v>3.5571428571428568E-3</v>
      </c>
      <c r="E505" s="6"/>
      <c r="F505" s="6"/>
      <c r="G505" s="6"/>
      <c r="H505" s="6"/>
      <c r="I505" s="6"/>
      <c r="J505" s="6"/>
      <c r="K505" s="6"/>
      <c r="L505" s="6"/>
      <c r="M505" s="6"/>
      <c r="N505" s="27"/>
    </row>
    <row r="506" spans="1:14" s="28" customFormat="1" x14ac:dyDescent="0.25">
      <c r="A506" s="24">
        <v>43486.875</v>
      </c>
      <c r="B506" s="25">
        <v>43486.916666666664</v>
      </c>
      <c r="C506" s="7">
        <v>33.616999999999997</v>
      </c>
      <c r="D506" s="26">
        <f>C506/'g. Dimensio.AnlagenEE2035'!$F$11</f>
        <v>9.6048571428571424E-3</v>
      </c>
      <c r="E506" s="6"/>
      <c r="F506" s="6"/>
      <c r="G506" s="6"/>
      <c r="H506" s="6"/>
      <c r="I506" s="6"/>
      <c r="J506" s="6"/>
      <c r="K506" s="6"/>
      <c r="L506" s="6"/>
      <c r="M506" s="6"/>
      <c r="N506" s="27"/>
    </row>
    <row r="507" spans="1:14" s="28" customFormat="1" x14ac:dyDescent="0.25">
      <c r="A507" s="24">
        <v>43486.916666666664</v>
      </c>
      <c r="B507" s="25">
        <v>43486.958333333336</v>
      </c>
      <c r="C507" s="7">
        <v>65.613</v>
      </c>
      <c r="D507" s="26">
        <f>C507/'g. Dimensio.AnlagenEE2035'!$F$11</f>
        <v>1.8746571428571428E-2</v>
      </c>
      <c r="E507" s="6"/>
      <c r="F507" s="6"/>
      <c r="G507" s="6"/>
      <c r="H507" s="6"/>
      <c r="I507" s="6"/>
      <c r="J507" s="6"/>
      <c r="K507" s="6"/>
      <c r="L507" s="6"/>
      <c r="M507" s="6"/>
      <c r="N507" s="27"/>
    </row>
    <row r="508" spans="1:14" s="28" customFormat="1" x14ac:dyDescent="0.25">
      <c r="A508" s="24">
        <v>43486.958333333336</v>
      </c>
      <c r="B508" s="25">
        <v>43487</v>
      </c>
      <c r="C508" s="7">
        <v>97.268000000000001</v>
      </c>
      <c r="D508" s="26">
        <f>C508/'g. Dimensio.AnlagenEE2035'!$F$11</f>
        <v>2.7790857142857141E-2</v>
      </c>
      <c r="E508" s="6"/>
      <c r="F508" s="6"/>
      <c r="G508" s="6"/>
      <c r="H508" s="6"/>
      <c r="I508" s="6"/>
      <c r="J508" s="6"/>
      <c r="K508" s="6"/>
      <c r="L508" s="6"/>
      <c r="M508" s="6"/>
      <c r="N508" s="27"/>
    </row>
    <row r="509" spans="1:14" s="28" customFormat="1" x14ac:dyDescent="0.25">
      <c r="A509" s="24">
        <v>43487</v>
      </c>
      <c r="B509" s="25">
        <v>43487.041666666664</v>
      </c>
      <c r="C509" s="7">
        <v>120.01</v>
      </c>
      <c r="D509" s="26">
        <f>C509/'g. Dimensio.AnlagenEE2035'!$F$11</f>
        <v>3.4288571428571432E-2</v>
      </c>
      <c r="E509" s="6"/>
      <c r="F509" s="6"/>
      <c r="G509" s="6"/>
      <c r="H509" s="6"/>
      <c r="I509" s="6"/>
      <c r="J509" s="6"/>
      <c r="K509" s="6"/>
      <c r="L509" s="6"/>
      <c r="M509" s="6"/>
      <c r="N509" s="27"/>
    </row>
    <row r="510" spans="1:14" s="28" customFormat="1" x14ac:dyDescent="0.25">
      <c r="A510" s="24">
        <v>43487.041666666664</v>
      </c>
      <c r="B510" s="25">
        <v>43487.083333333336</v>
      </c>
      <c r="C510" s="7">
        <v>134.29300000000001</v>
      </c>
      <c r="D510" s="26">
        <f>C510/'g. Dimensio.AnlagenEE2035'!$F$11</f>
        <v>3.8369428571428575E-2</v>
      </c>
      <c r="E510" s="6"/>
      <c r="F510" s="6"/>
      <c r="G510" s="6"/>
      <c r="H510" s="6"/>
      <c r="I510" s="6"/>
      <c r="J510" s="6"/>
      <c r="K510" s="6"/>
      <c r="L510" s="6"/>
      <c r="M510" s="6"/>
      <c r="N510" s="27"/>
    </row>
    <row r="511" spans="1:14" s="28" customFormat="1" x14ac:dyDescent="0.25">
      <c r="A511" s="24">
        <v>43487.083333333336</v>
      </c>
      <c r="B511" s="25">
        <v>43487.125</v>
      </c>
      <c r="C511" s="7">
        <v>133.68199999999999</v>
      </c>
      <c r="D511" s="26">
        <f>C511/'g. Dimensio.AnlagenEE2035'!$F$11</f>
        <v>3.8194857142857142E-2</v>
      </c>
      <c r="E511" s="6"/>
      <c r="F511" s="6"/>
      <c r="G511" s="6"/>
      <c r="H511" s="6"/>
      <c r="I511" s="6"/>
      <c r="J511" s="6"/>
      <c r="K511" s="6"/>
      <c r="L511" s="6"/>
      <c r="M511" s="6"/>
      <c r="N511" s="27"/>
    </row>
    <row r="512" spans="1:14" s="28" customFormat="1" x14ac:dyDescent="0.25">
      <c r="A512" s="24">
        <v>43487.125</v>
      </c>
      <c r="B512" s="25">
        <v>43487.166666666664</v>
      </c>
      <c r="C512" s="7">
        <v>122.55</v>
      </c>
      <c r="D512" s="26">
        <f>C512/'g. Dimensio.AnlagenEE2035'!$F$11</f>
        <v>3.5014285714285713E-2</v>
      </c>
      <c r="E512" s="6"/>
      <c r="F512" s="6"/>
      <c r="G512" s="6"/>
      <c r="H512" s="6"/>
      <c r="I512" s="6"/>
      <c r="J512" s="6"/>
      <c r="K512" s="6"/>
      <c r="L512" s="6"/>
      <c r="M512" s="6"/>
      <c r="N512" s="27"/>
    </row>
    <row r="513" spans="1:14" s="28" customFormat="1" x14ac:dyDescent="0.25">
      <c r="A513" s="24">
        <v>43487.166666666664</v>
      </c>
      <c r="B513" s="25">
        <v>43487.208333333336</v>
      </c>
      <c r="C513" s="7">
        <v>109.193</v>
      </c>
      <c r="D513" s="26">
        <f>C513/'g. Dimensio.AnlagenEE2035'!$F$11</f>
        <v>3.1198E-2</v>
      </c>
      <c r="E513" s="6"/>
      <c r="F513" s="6"/>
      <c r="G513" s="6"/>
      <c r="H513" s="6"/>
      <c r="I513" s="6"/>
      <c r="J513" s="6"/>
      <c r="K513" s="6"/>
      <c r="L513" s="6"/>
      <c r="M513" s="6"/>
      <c r="N513" s="27"/>
    </row>
    <row r="514" spans="1:14" s="28" customFormat="1" x14ac:dyDescent="0.25">
      <c r="A514" s="24">
        <v>43487.208333333336</v>
      </c>
      <c r="B514" s="25">
        <v>43487.25</v>
      </c>
      <c r="C514" s="7">
        <v>112.929</v>
      </c>
      <c r="D514" s="26">
        <f>C514/'g. Dimensio.AnlagenEE2035'!$F$11</f>
        <v>3.226542857142857E-2</v>
      </c>
      <c r="E514" s="6"/>
      <c r="F514" s="6"/>
      <c r="G514" s="6"/>
      <c r="H514" s="6"/>
      <c r="I514" s="6"/>
      <c r="J514" s="6"/>
      <c r="K514" s="6"/>
      <c r="L514" s="6"/>
      <c r="M514" s="6"/>
      <c r="N514" s="27"/>
    </row>
    <row r="515" spans="1:14" s="28" customFormat="1" x14ac:dyDescent="0.25">
      <c r="A515" s="24">
        <v>43487.25</v>
      </c>
      <c r="B515" s="25">
        <v>43487.291666666664</v>
      </c>
      <c r="C515" s="7">
        <v>131.42500000000001</v>
      </c>
      <c r="D515" s="26">
        <f>C515/'g. Dimensio.AnlagenEE2035'!$F$11</f>
        <v>3.755E-2</v>
      </c>
      <c r="E515" s="6"/>
      <c r="F515" s="6"/>
      <c r="G515" s="6"/>
      <c r="H515" s="6"/>
      <c r="I515" s="6"/>
      <c r="J515" s="6"/>
      <c r="K515" s="6"/>
      <c r="L515" s="6"/>
      <c r="M515" s="6"/>
      <c r="N515" s="27"/>
    </row>
    <row r="516" spans="1:14" s="28" customFormat="1" x14ac:dyDescent="0.25">
      <c r="A516" s="24">
        <v>43487.291666666664</v>
      </c>
      <c r="B516" s="25">
        <v>43487.333333333336</v>
      </c>
      <c r="C516" s="7">
        <v>146.791</v>
      </c>
      <c r="D516" s="26">
        <f>C516/'g. Dimensio.AnlagenEE2035'!$F$11</f>
        <v>4.1940285714285715E-2</v>
      </c>
      <c r="E516" s="6"/>
      <c r="F516" s="6"/>
      <c r="G516" s="6"/>
      <c r="H516" s="6"/>
      <c r="I516" s="6"/>
      <c r="J516" s="6"/>
      <c r="K516" s="6"/>
      <c r="L516" s="6"/>
      <c r="M516" s="6"/>
      <c r="N516" s="27"/>
    </row>
    <row r="517" spans="1:14" s="28" customFormat="1" x14ac:dyDescent="0.25">
      <c r="A517" s="24">
        <v>43487.333333333336</v>
      </c>
      <c r="B517" s="25">
        <v>43487.375</v>
      </c>
      <c r="C517" s="7">
        <v>141.578</v>
      </c>
      <c r="D517" s="26">
        <f>C517/'g. Dimensio.AnlagenEE2035'!$F$11</f>
        <v>4.0450857142857143E-2</v>
      </c>
      <c r="E517" s="6"/>
      <c r="F517" s="6"/>
      <c r="G517" s="6"/>
      <c r="H517" s="6"/>
      <c r="I517" s="6"/>
      <c r="J517" s="6"/>
      <c r="K517" s="6"/>
      <c r="L517" s="6"/>
      <c r="M517" s="6"/>
      <c r="N517" s="27"/>
    </row>
    <row r="518" spans="1:14" s="28" customFormat="1" x14ac:dyDescent="0.25">
      <c r="A518" s="24">
        <v>43487.375</v>
      </c>
      <c r="B518" s="25">
        <v>43487.416666666664</v>
      </c>
      <c r="C518" s="7">
        <v>155.14500000000001</v>
      </c>
      <c r="D518" s="26">
        <f>C518/'g. Dimensio.AnlagenEE2035'!$F$11</f>
        <v>4.4327142857142857E-2</v>
      </c>
      <c r="E518" s="6"/>
      <c r="F518" s="6"/>
      <c r="G518" s="6"/>
      <c r="H518" s="6"/>
      <c r="I518" s="6"/>
      <c r="J518" s="6"/>
      <c r="K518" s="6"/>
      <c r="L518" s="6"/>
      <c r="M518" s="6"/>
      <c r="N518" s="27"/>
    </row>
    <row r="519" spans="1:14" s="28" customFormat="1" x14ac:dyDescent="0.25">
      <c r="A519" s="24">
        <v>43487.416666666664</v>
      </c>
      <c r="B519" s="25">
        <v>43487.458333333336</v>
      </c>
      <c r="C519" s="7">
        <v>154.09700000000001</v>
      </c>
      <c r="D519" s="26">
        <f>C519/'g. Dimensio.AnlagenEE2035'!$F$11</f>
        <v>4.4027714285714288E-2</v>
      </c>
      <c r="E519" s="6"/>
      <c r="F519" s="6"/>
      <c r="G519" s="6"/>
      <c r="H519" s="6"/>
      <c r="I519" s="6"/>
      <c r="J519" s="6"/>
      <c r="K519" s="6"/>
      <c r="L519" s="6"/>
      <c r="M519" s="6"/>
      <c r="N519" s="27"/>
    </row>
    <row r="520" spans="1:14" s="28" customFormat="1" x14ac:dyDescent="0.25">
      <c r="A520" s="24">
        <v>43487.458333333336</v>
      </c>
      <c r="B520" s="25">
        <v>43487.5</v>
      </c>
      <c r="C520" s="7">
        <v>141.71199999999999</v>
      </c>
      <c r="D520" s="26">
        <f>C520/'g. Dimensio.AnlagenEE2035'!$F$11</f>
        <v>4.0489142857142855E-2</v>
      </c>
      <c r="E520" s="6"/>
      <c r="F520" s="6"/>
      <c r="G520" s="6"/>
      <c r="H520" s="6"/>
      <c r="I520" s="6"/>
      <c r="J520" s="6"/>
      <c r="K520" s="6"/>
      <c r="L520" s="6"/>
      <c r="M520" s="6"/>
      <c r="N520" s="27"/>
    </row>
    <row r="521" spans="1:14" s="28" customFormat="1" x14ac:dyDescent="0.25">
      <c r="A521" s="24">
        <v>43487.5</v>
      </c>
      <c r="B521" s="25">
        <v>43487.541666666664</v>
      </c>
      <c r="C521" s="7">
        <v>127.657</v>
      </c>
      <c r="D521" s="26">
        <f>C521/'g. Dimensio.AnlagenEE2035'!$F$11</f>
        <v>3.6473428571428573E-2</v>
      </c>
      <c r="E521" s="6"/>
      <c r="F521" s="6"/>
      <c r="G521" s="6"/>
      <c r="H521" s="6"/>
      <c r="I521" s="6"/>
      <c r="J521" s="6"/>
      <c r="K521" s="6"/>
      <c r="L521" s="6"/>
      <c r="M521" s="6"/>
      <c r="N521" s="27"/>
    </row>
    <row r="522" spans="1:14" s="28" customFormat="1" x14ac:dyDescent="0.25">
      <c r="A522" s="24">
        <v>43487.541666666664</v>
      </c>
      <c r="B522" s="25">
        <v>43487.583333333336</v>
      </c>
      <c r="C522" s="7">
        <v>110.84699999999999</v>
      </c>
      <c r="D522" s="26">
        <f>C522/'g. Dimensio.AnlagenEE2035'!$F$11</f>
        <v>3.167057142857143E-2</v>
      </c>
      <c r="E522" s="6"/>
      <c r="F522" s="6"/>
      <c r="G522" s="6"/>
      <c r="H522" s="6"/>
      <c r="I522" s="6"/>
      <c r="J522" s="6"/>
      <c r="K522" s="6"/>
      <c r="L522" s="6"/>
      <c r="M522" s="6"/>
      <c r="N522" s="27"/>
    </row>
    <row r="523" spans="1:14" s="28" customFormat="1" x14ac:dyDescent="0.25">
      <c r="A523" s="24">
        <v>43487.583333333336</v>
      </c>
      <c r="B523" s="25">
        <v>43487.625</v>
      </c>
      <c r="C523" s="7">
        <v>83.942999999999998</v>
      </c>
      <c r="D523" s="26">
        <f>C523/'g. Dimensio.AnlagenEE2035'!$F$11</f>
        <v>2.3983714285714285E-2</v>
      </c>
      <c r="E523" s="6"/>
      <c r="F523" s="6"/>
      <c r="G523" s="6"/>
      <c r="H523" s="6"/>
      <c r="I523" s="6"/>
      <c r="J523" s="6"/>
      <c r="K523" s="6"/>
      <c r="L523" s="6"/>
      <c r="M523" s="6"/>
      <c r="N523" s="27"/>
    </row>
    <row r="524" spans="1:14" s="28" customFormat="1" x14ac:dyDescent="0.25">
      <c r="A524" s="24">
        <v>43487.625</v>
      </c>
      <c r="B524" s="25">
        <v>43487.666666666664</v>
      </c>
      <c r="C524" s="7">
        <v>51.154000000000003</v>
      </c>
      <c r="D524" s="26">
        <f>C524/'g. Dimensio.AnlagenEE2035'!$F$11</f>
        <v>1.4615428571428573E-2</v>
      </c>
      <c r="E524" s="6"/>
      <c r="F524" s="6"/>
      <c r="G524" s="6"/>
      <c r="H524" s="6"/>
      <c r="I524" s="6"/>
      <c r="J524" s="6"/>
      <c r="K524" s="6"/>
      <c r="L524" s="6"/>
      <c r="M524" s="6"/>
      <c r="N524" s="27"/>
    </row>
    <row r="525" spans="1:14" s="28" customFormat="1" x14ac:dyDescent="0.25">
      <c r="A525" s="24">
        <v>43487.666666666664</v>
      </c>
      <c r="B525" s="25">
        <v>43487.708333333336</v>
      </c>
      <c r="C525" s="7">
        <v>51.631</v>
      </c>
      <c r="D525" s="26">
        <f>C525/'g. Dimensio.AnlagenEE2035'!$F$11</f>
        <v>1.4751714285714286E-2</v>
      </c>
      <c r="E525" s="6"/>
      <c r="F525" s="6"/>
      <c r="G525" s="6"/>
      <c r="H525" s="6"/>
      <c r="I525" s="6"/>
      <c r="J525" s="6"/>
      <c r="K525" s="6"/>
      <c r="L525" s="6"/>
      <c r="M525" s="6"/>
      <c r="N525" s="27"/>
    </row>
    <row r="526" spans="1:14" s="28" customFormat="1" x14ac:dyDescent="0.25">
      <c r="A526" s="24">
        <v>43487.708333333336</v>
      </c>
      <c r="B526" s="25">
        <v>43487.75</v>
      </c>
      <c r="C526" s="7">
        <v>83.998000000000005</v>
      </c>
      <c r="D526" s="26">
        <f>C526/'g. Dimensio.AnlagenEE2035'!$F$11</f>
        <v>2.3999428571428574E-2</v>
      </c>
      <c r="E526" s="6"/>
      <c r="F526" s="6"/>
      <c r="G526" s="6"/>
      <c r="H526" s="6"/>
      <c r="I526" s="6"/>
      <c r="J526" s="6"/>
      <c r="K526" s="6"/>
      <c r="L526" s="6"/>
      <c r="M526" s="6"/>
      <c r="N526" s="27"/>
    </row>
    <row r="527" spans="1:14" s="28" customFormat="1" x14ac:dyDescent="0.25">
      <c r="A527" s="24">
        <v>43487.75</v>
      </c>
      <c r="B527" s="25">
        <v>43487.791666666664</v>
      </c>
      <c r="C527" s="7">
        <v>135.53800000000001</v>
      </c>
      <c r="D527" s="26">
        <f>C527/'g. Dimensio.AnlagenEE2035'!$F$11</f>
        <v>3.8725142857142861E-2</v>
      </c>
      <c r="E527" s="6"/>
      <c r="F527" s="6"/>
      <c r="G527" s="6"/>
      <c r="H527" s="6"/>
      <c r="I527" s="6"/>
      <c r="J527" s="6"/>
      <c r="K527" s="6"/>
      <c r="L527" s="6"/>
      <c r="M527" s="6"/>
      <c r="N527" s="27"/>
    </row>
    <row r="528" spans="1:14" s="28" customFormat="1" x14ac:dyDescent="0.25">
      <c r="A528" s="24">
        <v>43487.791666666664</v>
      </c>
      <c r="B528" s="25">
        <v>43487.833333333336</v>
      </c>
      <c r="C528" s="7">
        <v>219.93700000000001</v>
      </c>
      <c r="D528" s="26">
        <f>C528/'g. Dimensio.AnlagenEE2035'!$F$11</f>
        <v>6.2839142857142857E-2</v>
      </c>
      <c r="E528" s="6"/>
      <c r="F528" s="6"/>
      <c r="G528" s="6"/>
      <c r="H528" s="6"/>
      <c r="I528" s="6"/>
      <c r="J528" s="6"/>
      <c r="K528" s="6"/>
      <c r="L528" s="6"/>
      <c r="M528" s="6"/>
      <c r="N528" s="27"/>
    </row>
    <row r="529" spans="1:14" s="28" customFormat="1" x14ac:dyDescent="0.25">
      <c r="A529" s="24">
        <v>43487.833333333336</v>
      </c>
      <c r="B529" s="25">
        <v>43487.875</v>
      </c>
      <c r="C529" s="7">
        <v>345.84500000000003</v>
      </c>
      <c r="D529" s="26">
        <f>C529/'g. Dimensio.AnlagenEE2035'!$F$11</f>
        <v>9.8812857142857147E-2</v>
      </c>
      <c r="E529" s="6"/>
      <c r="F529" s="6"/>
      <c r="G529" s="6"/>
      <c r="H529" s="6"/>
      <c r="I529" s="6"/>
      <c r="J529" s="6"/>
      <c r="K529" s="6"/>
      <c r="L529" s="6"/>
      <c r="M529" s="6"/>
      <c r="N529" s="27"/>
    </row>
    <row r="530" spans="1:14" s="28" customFormat="1" x14ac:dyDescent="0.25">
      <c r="A530" s="24">
        <v>43487.875</v>
      </c>
      <c r="B530" s="25">
        <v>43487.916666666664</v>
      </c>
      <c r="C530" s="7">
        <v>471.93599999999998</v>
      </c>
      <c r="D530" s="26">
        <f>C530/'g. Dimensio.AnlagenEE2035'!$F$11</f>
        <v>0.13483885714285715</v>
      </c>
      <c r="E530" s="6"/>
      <c r="F530" s="6"/>
      <c r="G530" s="6"/>
      <c r="H530" s="6"/>
      <c r="I530" s="6"/>
      <c r="J530" s="6"/>
      <c r="K530" s="6"/>
      <c r="L530" s="6"/>
      <c r="M530" s="6"/>
      <c r="N530" s="27"/>
    </row>
    <row r="531" spans="1:14" s="28" customFormat="1" x14ac:dyDescent="0.25">
      <c r="A531" s="24">
        <v>43487.916666666664</v>
      </c>
      <c r="B531" s="25">
        <v>43487.958333333336</v>
      </c>
      <c r="C531" s="7">
        <v>536.05499999999995</v>
      </c>
      <c r="D531" s="26">
        <f>C531/'g. Dimensio.AnlagenEE2035'!$F$11</f>
        <v>0.15315857142857142</v>
      </c>
      <c r="E531" s="6"/>
      <c r="F531" s="6"/>
      <c r="G531" s="6"/>
      <c r="H531" s="6"/>
      <c r="I531" s="6"/>
      <c r="J531" s="6"/>
      <c r="K531" s="6"/>
      <c r="L531" s="6"/>
      <c r="M531" s="6"/>
      <c r="N531" s="27"/>
    </row>
    <row r="532" spans="1:14" s="28" customFormat="1" x14ac:dyDescent="0.25">
      <c r="A532" s="24">
        <v>43487.958333333336</v>
      </c>
      <c r="B532" s="25">
        <v>43488</v>
      </c>
      <c r="C532" s="7">
        <v>535.08399999999995</v>
      </c>
      <c r="D532" s="26">
        <f>C532/'g. Dimensio.AnlagenEE2035'!$F$11</f>
        <v>0.15288114285714285</v>
      </c>
      <c r="E532" s="6"/>
      <c r="F532" s="6"/>
      <c r="G532" s="6"/>
      <c r="H532" s="6"/>
      <c r="I532" s="6"/>
      <c r="J532" s="6"/>
      <c r="K532" s="6"/>
      <c r="L532" s="6"/>
      <c r="M532" s="6"/>
      <c r="N532" s="27"/>
    </row>
    <row r="533" spans="1:14" s="28" customFormat="1" x14ac:dyDescent="0.25">
      <c r="A533" s="24">
        <v>43488</v>
      </c>
      <c r="B533" s="25">
        <v>43488.041666666664</v>
      </c>
      <c r="C533" s="7">
        <v>518.37599999999998</v>
      </c>
      <c r="D533" s="26">
        <f>C533/'g. Dimensio.AnlagenEE2035'!$F$11</f>
        <v>0.14810742857142856</v>
      </c>
      <c r="E533" s="6"/>
      <c r="F533" s="6"/>
      <c r="G533" s="6"/>
      <c r="H533" s="6"/>
      <c r="I533" s="6"/>
      <c r="J533" s="6"/>
      <c r="K533" s="6"/>
      <c r="L533" s="6"/>
      <c r="M533" s="6"/>
      <c r="N533" s="27"/>
    </row>
    <row r="534" spans="1:14" s="28" customFormat="1" x14ac:dyDescent="0.25">
      <c r="A534" s="24">
        <v>43488.041666666664</v>
      </c>
      <c r="B534" s="25">
        <v>43488.083333333336</v>
      </c>
      <c r="C534" s="7">
        <v>509.19799999999998</v>
      </c>
      <c r="D534" s="26">
        <f>C534/'g. Dimensio.AnlagenEE2035'!$F$11</f>
        <v>0.14548514285714284</v>
      </c>
      <c r="E534" s="6"/>
      <c r="F534" s="6"/>
      <c r="G534" s="6"/>
      <c r="H534" s="6"/>
      <c r="I534" s="6"/>
      <c r="J534" s="6"/>
      <c r="K534" s="6"/>
      <c r="L534" s="6"/>
      <c r="M534" s="6"/>
      <c r="N534" s="27"/>
    </row>
    <row r="535" spans="1:14" s="28" customFormat="1" x14ac:dyDescent="0.25">
      <c r="A535" s="24">
        <v>43488.083333333336</v>
      </c>
      <c r="B535" s="25">
        <v>43488.125</v>
      </c>
      <c r="C535" s="7">
        <v>497.39100000000002</v>
      </c>
      <c r="D535" s="26">
        <f>C535/'g. Dimensio.AnlagenEE2035'!$F$11</f>
        <v>0.14211171428571429</v>
      </c>
      <c r="E535" s="6"/>
      <c r="F535" s="6"/>
      <c r="G535" s="6"/>
      <c r="H535" s="6"/>
      <c r="I535" s="6"/>
      <c r="J535" s="6"/>
      <c r="K535" s="6"/>
      <c r="L535" s="6"/>
      <c r="M535" s="6"/>
      <c r="N535" s="27"/>
    </row>
    <row r="536" spans="1:14" s="28" customFormat="1" x14ac:dyDescent="0.25">
      <c r="A536" s="24">
        <v>43488.125</v>
      </c>
      <c r="B536" s="25">
        <v>43488.166666666664</v>
      </c>
      <c r="C536" s="7">
        <v>464.37299999999999</v>
      </c>
      <c r="D536" s="26">
        <f>C536/'g. Dimensio.AnlagenEE2035'!$F$11</f>
        <v>0.13267799999999999</v>
      </c>
      <c r="E536" s="6"/>
      <c r="F536" s="6"/>
      <c r="G536" s="6"/>
      <c r="H536" s="6"/>
      <c r="I536" s="6"/>
      <c r="J536" s="6"/>
      <c r="K536" s="6"/>
      <c r="L536" s="6"/>
      <c r="M536" s="6"/>
      <c r="N536" s="27"/>
    </row>
    <row r="537" spans="1:14" s="28" customFormat="1" x14ac:dyDescent="0.25">
      <c r="A537" s="24">
        <v>43488.166666666664</v>
      </c>
      <c r="B537" s="25">
        <v>43488.208333333336</v>
      </c>
      <c r="C537" s="7">
        <v>422.44499999999999</v>
      </c>
      <c r="D537" s="26">
        <f>C537/'g. Dimensio.AnlagenEE2035'!$F$11</f>
        <v>0.12069857142857143</v>
      </c>
      <c r="E537" s="6"/>
      <c r="F537" s="6"/>
      <c r="G537" s="6"/>
      <c r="H537" s="6"/>
      <c r="I537" s="6"/>
      <c r="J537" s="6"/>
      <c r="K537" s="6"/>
      <c r="L537" s="6"/>
      <c r="M537" s="6"/>
      <c r="N537" s="27"/>
    </row>
    <row r="538" spans="1:14" s="28" customFormat="1" x14ac:dyDescent="0.25">
      <c r="A538" s="24">
        <v>43488.208333333336</v>
      </c>
      <c r="B538" s="25">
        <v>43488.25</v>
      </c>
      <c r="C538" s="7">
        <v>402.35599999999999</v>
      </c>
      <c r="D538" s="26">
        <f>C538/'g. Dimensio.AnlagenEE2035'!$F$11</f>
        <v>0.11495885714285714</v>
      </c>
      <c r="E538" s="6"/>
      <c r="F538" s="6"/>
      <c r="G538" s="6"/>
      <c r="H538" s="6"/>
      <c r="I538" s="6"/>
      <c r="J538" s="6"/>
      <c r="K538" s="6"/>
      <c r="L538" s="6"/>
      <c r="M538" s="6"/>
      <c r="N538" s="27"/>
    </row>
    <row r="539" spans="1:14" s="28" customFormat="1" x14ac:dyDescent="0.25">
      <c r="A539" s="24">
        <v>43488.25</v>
      </c>
      <c r="B539" s="25">
        <v>43488.291666666664</v>
      </c>
      <c r="C539" s="7">
        <v>412.67</v>
      </c>
      <c r="D539" s="26">
        <f>C539/'g. Dimensio.AnlagenEE2035'!$F$11</f>
        <v>0.11790571428571429</v>
      </c>
      <c r="E539" s="6"/>
      <c r="F539" s="6"/>
      <c r="G539" s="6"/>
      <c r="H539" s="6"/>
      <c r="I539" s="6"/>
      <c r="J539" s="6"/>
      <c r="K539" s="6"/>
      <c r="L539" s="6"/>
      <c r="M539" s="6"/>
      <c r="N539" s="27"/>
    </row>
    <row r="540" spans="1:14" s="28" customFormat="1" x14ac:dyDescent="0.25">
      <c r="A540" s="24">
        <v>43488.291666666664</v>
      </c>
      <c r="B540" s="25">
        <v>43488.333333333336</v>
      </c>
      <c r="C540" s="7">
        <v>375.12099999999998</v>
      </c>
      <c r="D540" s="26">
        <f>C540/'g. Dimensio.AnlagenEE2035'!$F$11</f>
        <v>0.10717742857142856</v>
      </c>
      <c r="E540" s="6"/>
      <c r="F540" s="6"/>
      <c r="G540" s="6"/>
      <c r="H540" s="6"/>
      <c r="I540" s="6"/>
      <c r="J540" s="6"/>
      <c r="K540" s="6"/>
      <c r="L540" s="6"/>
      <c r="M540" s="6"/>
      <c r="N540" s="27"/>
    </row>
    <row r="541" spans="1:14" s="28" customFormat="1" x14ac:dyDescent="0.25">
      <c r="A541" s="24">
        <v>43488.333333333336</v>
      </c>
      <c r="B541" s="25">
        <v>43488.375</v>
      </c>
      <c r="C541" s="7">
        <v>200.66900000000001</v>
      </c>
      <c r="D541" s="26">
        <f>C541/'g. Dimensio.AnlagenEE2035'!$F$11</f>
        <v>5.7334000000000003E-2</v>
      </c>
      <c r="E541" s="6"/>
      <c r="F541" s="6"/>
      <c r="G541" s="6"/>
      <c r="H541" s="6"/>
      <c r="I541" s="6"/>
      <c r="J541" s="6"/>
      <c r="K541" s="6"/>
      <c r="L541" s="6"/>
      <c r="M541" s="6"/>
      <c r="N541" s="27"/>
    </row>
    <row r="542" spans="1:14" s="28" customFormat="1" x14ac:dyDescent="0.25">
      <c r="A542" s="24">
        <v>43488.375</v>
      </c>
      <c r="B542" s="25">
        <v>43488.416666666664</v>
      </c>
      <c r="C542" s="7">
        <v>110.125</v>
      </c>
      <c r="D542" s="26">
        <f>C542/'g. Dimensio.AnlagenEE2035'!$F$11</f>
        <v>3.1464285714285715E-2</v>
      </c>
      <c r="E542" s="6"/>
      <c r="F542" s="6"/>
      <c r="G542" s="6"/>
      <c r="H542" s="6"/>
      <c r="I542" s="6"/>
      <c r="J542" s="6"/>
      <c r="K542" s="6"/>
      <c r="L542" s="6"/>
      <c r="M542" s="6"/>
      <c r="N542" s="27"/>
    </row>
    <row r="543" spans="1:14" s="28" customFormat="1" x14ac:dyDescent="0.25">
      <c r="A543" s="24">
        <v>43488.416666666664</v>
      </c>
      <c r="B543" s="25">
        <v>43488.458333333336</v>
      </c>
      <c r="C543" s="7">
        <v>93.183000000000007</v>
      </c>
      <c r="D543" s="26">
        <f>C543/'g. Dimensio.AnlagenEE2035'!$F$11</f>
        <v>2.6623714285714289E-2</v>
      </c>
      <c r="E543" s="6"/>
      <c r="F543" s="6"/>
      <c r="G543" s="6"/>
      <c r="H543" s="6"/>
      <c r="I543" s="6"/>
      <c r="J543" s="6"/>
      <c r="K543" s="6"/>
      <c r="L543" s="6"/>
      <c r="M543" s="6"/>
      <c r="N543" s="27"/>
    </row>
    <row r="544" spans="1:14" s="28" customFormat="1" x14ac:dyDescent="0.25">
      <c r="A544" s="24">
        <v>43488.458333333336</v>
      </c>
      <c r="B544" s="25">
        <v>43488.5</v>
      </c>
      <c r="C544" s="7">
        <v>110.92700000000001</v>
      </c>
      <c r="D544" s="26">
        <f>C544/'g. Dimensio.AnlagenEE2035'!$F$11</f>
        <v>3.1693428571428574E-2</v>
      </c>
      <c r="E544" s="6"/>
      <c r="F544" s="6"/>
      <c r="G544" s="6"/>
      <c r="H544" s="6"/>
      <c r="I544" s="6"/>
      <c r="J544" s="6"/>
      <c r="K544" s="6"/>
      <c r="L544" s="6"/>
      <c r="M544" s="6"/>
      <c r="N544" s="27"/>
    </row>
    <row r="545" spans="1:14" s="28" customFormat="1" x14ac:dyDescent="0.25">
      <c r="A545" s="24">
        <v>43488.5</v>
      </c>
      <c r="B545" s="25">
        <v>43488.541666666664</v>
      </c>
      <c r="C545" s="7">
        <v>173.221</v>
      </c>
      <c r="D545" s="26">
        <f>C545/'g. Dimensio.AnlagenEE2035'!$F$11</f>
        <v>4.9491714285714285E-2</v>
      </c>
      <c r="E545" s="6"/>
      <c r="F545" s="6"/>
      <c r="G545" s="6"/>
      <c r="H545" s="6"/>
      <c r="I545" s="6"/>
      <c r="J545" s="6"/>
      <c r="K545" s="6"/>
      <c r="L545" s="6"/>
      <c r="M545" s="6"/>
      <c r="N545" s="27"/>
    </row>
    <row r="546" spans="1:14" s="28" customFormat="1" x14ac:dyDescent="0.25">
      <c r="A546" s="24">
        <v>43488.541666666664</v>
      </c>
      <c r="B546" s="25">
        <v>43488.583333333336</v>
      </c>
      <c r="C546" s="7">
        <v>255.42400000000001</v>
      </c>
      <c r="D546" s="26">
        <f>C546/'g. Dimensio.AnlagenEE2035'!$F$11</f>
        <v>7.2978285714285718E-2</v>
      </c>
      <c r="E546" s="6"/>
      <c r="F546" s="6"/>
      <c r="G546" s="6"/>
      <c r="H546" s="6"/>
      <c r="I546" s="6"/>
      <c r="J546" s="6"/>
      <c r="K546" s="6"/>
      <c r="L546" s="6"/>
      <c r="M546" s="6"/>
      <c r="N546" s="27"/>
    </row>
    <row r="547" spans="1:14" s="28" customFormat="1" x14ac:dyDescent="0.25">
      <c r="A547" s="24">
        <v>43488.583333333336</v>
      </c>
      <c r="B547" s="25">
        <v>43488.625</v>
      </c>
      <c r="C547" s="7">
        <v>345.92700000000002</v>
      </c>
      <c r="D547" s="26">
        <f>C547/'g. Dimensio.AnlagenEE2035'!$F$11</f>
        <v>9.8836285714285724E-2</v>
      </c>
      <c r="E547" s="6"/>
      <c r="F547" s="6"/>
      <c r="G547" s="6"/>
      <c r="H547" s="6"/>
      <c r="I547" s="6"/>
      <c r="J547" s="6"/>
      <c r="K547" s="6"/>
      <c r="L547" s="6"/>
      <c r="M547" s="6"/>
      <c r="N547" s="27"/>
    </row>
    <row r="548" spans="1:14" s="28" customFormat="1" x14ac:dyDescent="0.25">
      <c r="A548" s="24">
        <v>43488.625</v>
      </c>
      <c r="B548" s="25">
        <v>43488.666666666664</v>
      </c>
      <c r="C548" s="7">
        <v>430.267</v>
      </c>
      <c r="D548" s="26">
        <f>C548/'g. Dimensio.AnlagenEE2035'!$F$11</f>
        <v>0.12293342857142857</v>
      </c>
      <c r="E548" s="6"/>
      <c r="F548" s="6"/>
      <c r="G548" s="6"/>
      <c r="H548" s="6"/>
      <c r="I548" s="6"/>
      <c r="J548" s="6"/>
      <c r="K548" s="6"/>
      <c r="L548" s="6"/>
      <c r="M548" s="6"/>
      <c r="N548" s="27"/>
    </row>
    <row r="549" spans="1:14" s="28" customFormat="1" x14ac:dyDescent="0.25">
      <c r="A549" s="24">
        <v>43488.666666666664</v>
      </c>
      <c r="B549" s="25">
        <v>43488.708333333336</v>
      </c>
      <c r="C549" s="7">
        <v>493.798</v>
      </c>
      <c r="D549" s="26">
        <f>C549/'g. Dimensio.AnlagenEE2035'!$F$11</f>
        <v>0.14108514285714285</v>
      </c>
      <c r="E549" s="6"/>
      <c r="F549" s="6"/>
      <c r="G549" s="6"/>
      <c r="H549" s="6"/>
      <c r="I549" s="6"/>
      <c r="J549" s="6"/>
      <c r="K549" s="6"/>
      <c r="L549" s="6"/>
      <c r="M549" s="6"/>
      <c r="N549" s="27"/>
    </row>
    <row r="550" spans="1:14" s="28" customFormat="1" x14ac:dyDescent="0.25">
      <c r="A550" s="24">
        <v>43488.708333333336</v>
      </c>
      <c r="B550" s="25">
        <v>43488.75</v>
      </c>
      <c r="C550" s="7">
        <v>464.78199999999998</v>
      </c>
      <c r="D550" s="26">
        <f>C550/'g. Dimensio.AnlagenEE2035'!$F$11</f>
        <v>0.13279485714285713</v>
      </c>
      <c r="E550" s="6"/>
      <c r="F550" s="6"/>
      <c r="G550" s="6"/>
      <c r="H550" s="6"/>
      <c r="I550" s="6"/>
      <c r="J550" s="6"/>
      <c r="K550" s="6"/>
      <c r="L550" s="6"/>
      <c r="M550" s="6"/>
      <c r="N550" s="27"/>
    </row>
    <row r="551" spans="1:14" s="28" customFormat="1" x14ac:dyDescent="0.25">
      <c r="A551" s="24">
        <v>43488.75</v>
      </c>
      <c r="B551" s="25">
        <v>43488.791666666664</v>
      </c>
      <c r="C551" s="7">
        <v>410.791</v>
      </c>
      <c r="D551" s="26">
        <f>C551/'g. Dimensio.AnlagenEE2035'!$F$11</f>
        <v>0.11736885714285714</v>
      </c>
      <c r="E551" s="6"/>
      <c r="F551" s="6"/>
      <c r="G551" s="6"/>
      <c r="H551" s="6"/>
      <c r="I551" s="6"/>
      <c r="J551" s="6"/>
      <c r="K551" s="6"/>
      <c r="L551" s="6"/>
      <c r="M551" s="6"/>
      <c r="N551" s="27"/>
    </row>
    <row r="552" spans="1:14" s="28" customFormat="1" x14ac:dyDescent="0.25">
      <c r="A552" s="24">
        <v>43488.791666666664</v>
      </c>
      <c r="B552" s="25">
        <v>43488.833333333336</v>
      </c>
      <c r="C552" s="7">
        <v>362.78300000000002</v>
      </c>
      <c r="D552" s="26">
        <f>C552/'g. Dimensio.AnlagenEE2035'!$F$11</f>
        <v>0.10365228571428572</v>
      </c>
      <c r="E552" s="6"/>
      <c r="F552" s="6"/>
      <c r="G552" s="6"/>
      <c r="H552" s="6"/>
      <c r="I552" s="6"/>
      <c r="J552" s="6"/>
      <c r="K552" s="6"/>
      <c r="L552" s="6"/>
      <c r="M552" s="6"/>
      <c r="N552" s="27"/>
    </row>
    <row r="553" spans="1:14" s="28" customFormat="1" x14ac:dyDescent="0.25">
      <c r="A553" s="24">
        <v>43488.833333333336</v>
      </c>
      <c r="B553" s="25">
        <v>43488.875</v>
      </c>
      <c r="C553" s="7">
        <v>337.012</v>
      </c>
      <c r="D553" s="26">
        <f>C553/'g. Dimensio.AnlagenEE2035'!$F$11</f>
        <v>9.6289142857142851E-2</v>
      </c>
      <c r="E553" s="6"/>
      <c r="F553" s="6"/>
      <c r="G553" s="6"/>
      <c r="H553" s="6"/>
      <c r="I553" s="6"/>
      <c r="J553" s="6"/>
      <c r="K553" s="6"/>
      <c r="L553" s="6"/>
      <c r="M553" s="6"/>
      <c r="N553" s="27"/>
    </row>
    <row r="554" spans="1:14" s="28" customFormat="1" x14ac:dyDescent="0.25">
      <c r="A554" s="24">
        <v>43488.875</v>
      </c>
      <c r="B554" s="25">
        <v>43488.916666666664</v>
      </c>
      <c r="C554" s="7">
        <v>332.339</v>
      </c>
      <c r="D554" s="26">
        <f>C554/'g. Dimensio.AnlagenEE2035'!$F$11</f>
        <v>9.4953999999999997E-2</v>
      </c>
      <c r="E554" s="6"/>
      <c r="F554" s="6"/>
      <c r="G554" s="6"/>
      <c r="H554" s="6"/>
      <c r="I554" s="6"/>
      <c r="J554" s="6"/>
      <c r="K554" s="6"/>
      <c r="L554" s="6"/>
      <c r="M554" s="6"/>
      <c r="N554" s="27"/>
    </row>
    <row r="555" spans="1:14" s="28" customFormat="1" x14ac:dyDescent="0.25">
      <c r="A555" s="24">
        <v>43488.916666666664</v>
      </c>
      <c r="B555" s="25">
        <v>43488.958333333336</v>
      </c>
      <c r="C555" s="7">
        <v>310.363</v>
      </c>
      <c r="D555" s="26">
        <f>C555/'g. Dimensio.AnlagenEE2035'!$F$11</f>
        <v>8.8675142857142855E-2</v>
      </c>
      <c r="E555" s="6"/>
      <c r="F555" s="6"/>
      <c r="G555" s="6"/>
      <c r="H555" s="6"/>
      <c r="I555" s="6"/>
      <c r="J555" s="6"/>
      <c r="K555" s="6"/>
      <c r="L555" s="6"/>
      <c r="M555" s="6"/>
      <c r="N555" s="27"/>
    </row>
    <row r="556" spans="1:14" s="28" customFormat="1" x14ac:dyDescent="0.25">
      <c r="A556" s="24">
        <v>43488.958333333336</v>
      </c>
      <c r="B556" s="25">
        <v>43489</v>
      </c>
      <c r="C556" s="7">
        <v>257.04599999999999</v>
      </c>
      <c r="D556" s="26">
        <f>C556/'g. Dimensio.AnlagenEE2035'!$F$11</f>
        <v>7.3441714285714277E-2</v>
      </c>
      <c r="E556" s="6"/>
      <c r="F556" s="6"/>
      <c r="G556" s="6"/>
      <c r="H556" s="6"/>
      <c r="I556" s="6"/>
      <c r="J556" s="6"/>
      <c r="K556" s="6"/>
      <c r="L556" s="6"/>
      <c r="M556" s="6"/>
      <c r="N556" s="27"/>
    </row>
    <row r="557" spans="1:14" s="28" customFormat="1" x14ac:dyDescent="0.25">
      <c r="A557" s="24">
        <v>43489</v>
      </c>
      <c r="B557" s="25">
        <v>43489.041666666664</v>
      </c>
      <c r="C557" s="7">
        <v>208.732</v>
      </c>
      <c r="D557" s="26">
        <f>C557/'g. Dimensio.AnlagenEE2035'!$F$11</f>
        <v>5.9637714285714287E-2</v>
      </c>
      <c r="E557" s="6"/>
      <c r="F557" s="6"/>
      <c r="G557" s="6"/>
      <c r="H557" s="6"/>
      <c r="I557" s="6"/>
      <c r="J557" s="6"/>
      <c r="K557" s="6"/>
      <c r="L557" s="6"/>
      <c r="M557" s="6"/>
      <c r="N557" s="27"/>
    </row>
    <row r="558" spans="1:14" s="28" customFormat="1" x14ac:dyDescent="0.25">
      <c r="A558" s="24">
        <v>43489.041666666664</v>
      </c>
      <c r="B558" s="25">
        <v>43489.083333333336</v>
      </c>
      <c r="C558" s="7">
        <v>192.114</v>
      </c>
      <c r="D558" s="26">
        <f>C558/'g. Dimensio.AnlagenEE2035'!$F$11</f>
        <v>5.4889714285714285E-2</v>
      </c>
      <c r="E558" s="6"/>
      <c r="F558" s="6"/>
      <c r="G558" s="6"/>
      <c r="H558" s="6"/>
      <c r="I558" s="6"/>
      <c r="J558" s="6"/>
      <c r="K558" s="6"/>
      <c r="L558" s="6"/>
      <c r="M558" s="6"/>
      <c r="N558" s="27"/>
    </row>
    <row r="559" spans="1:14" s="28" customFormat="1" x14ac:dyDescent="0.25">
      <c r="A559" s="24">
        <v>43489.083333333336</v>
      </c>
      <c r="B559" s="25">
        <v>43489.125</v>
      </c>
      <c r="C559" s="7">
        <v>203.10400000000001</v>
      </c>
      <c r="D559" s="26">
        <f>C559/'g. Dimensio.AnlagenEE2035'!$F$11</f>
        <v>5.8029714285714289E-2</v>
      </c>
      <c r="E559" s="6"/>
      <c r="F559" s="6"/>
      <c r="G559" s="6"/>
      <c r="H559" s="6"/>
      <c r="I559" s="6"/>
      <c r="J559" s="6"/>
      <c r="K559" s="6"/>
      <c r="L559" s="6"/>
      <c r="M559" s="6"/>
      <c r="N559" s="27"/>
    </row>
    <row r="560" spans="1:14" s="28" customFormat="1" x14ac:dyDescent="0.25">
      <c r="A560" s="24">
        <v>43489.125</v>
      </c>
      <c r="B560" s="25">
        <v>43489.166666666664</v>
      </c>
      <c r="C560" s="7">
        <v>216.56200000000001</v>
      </c>
      <c r="D560" s="26">
        <f>C560/'g. Dimensio.AnlagenEE2035'!$F$11</f>
        <v>6.1874857142857148E-2</v>
      </c>
      <c r="E560" s="6"/>
      <c r="F560" s="6"/>
      <c r="G560" s="6"/>
      <c r="H560" s="6"/>
      <c r="I560" s="6"/>
      <c r="J560" s="6"/>
      <c r="K560" s="6"/>
      <c r="L560" s="6"/>
      <c r="M560" s="6"/>
      <c r="N560" s="27"/>
    </row>
    <row r="561" spans="1:14" s="28" customFormat="1" x14ac:dyDescent="0.25">
      <c r="A561" s="24">
        <v>43489.166666666664</v>
      </c>
      <c r="B561" s="25">
        <v>43489.208333333336</v>
      </c>
      <c r="C561" s="7">
        <v>215.797</v>
      </c>
      <c r="D561" s="26">
        <f>C561/'g. Dimensio.AnlagenEE2035'!$F$11</f>
        <v>6.1656285714285712E-2</v>
      </c>
      <c r="E561" s="6"/>
      <c r="F561" s="6"/>
      <c r="G561" s="6"/>
      <c r="H561" s="6"/>
      <c r="I561" s="6"/>
      <c r="J561" s="6"/>
      <c r="K561" s="6"/>
      <c r="L561" s="6"/>
      <c r="M561" s="6"/>
      <c r="N561" s="27"/>
    </row>
    <row r="562" spans="1:14" s="28" customFormat="1" x14ac:dyDescent="0.25">
      <c r="A562" s="24">
        <v>43489.208333333336</v>
      </c>
      <c r="B562" s="25">
        <v>43489.25</v>
      </c>
      <c r="C562" s="7">
        <v>196.2</v>
      </c>
      <c r="D562" s="26">
        <f>C562/'g. Dimensio.AnlagenEE2035'!$F$11</f>
        <v>5.6057142857142854E-2</v>
      </c>
      <c r="E562" s="6"/>
      <c r="F562" s="6"/>
      <c r="G562" s="6"/>
      <c r="H562" s="6"/>
      <c r="I562" s="6"/>
      <c r="J562" s="6"/>
      <c r="K562" s="6"/>
      <c r="L562" s="6"/>
      <c r="M562" s="6"/>
      <c r="N562" s="27"/>
    </row>
    <row r="563" spans="1:14" s="28" customFormat="1" x14ac:dyDescent="0.25">
      <c r="A563" s="24">
        <v>43489.25</v>
      </c>
      <c r="B563" s="25">
        <v>43489.291666666664</v>
      </c>
      <c r="C563" s="7">
        <v>172.26300000000001</v>
      </c>
      <c r="D563" s="26">
        <f>C563/'g. Dimensio.AnlagenEE2035'!$F$11</f>
        <v>4.9218000000000005E-2</v>
      </c>
      <c r="E563" s="6"/>
      <c r="F563" s="6"/>
      <c r="G563" s="6"/>
      <c r="H563" s="6"/>
      <c r="I563" s="6"/>
      <c r="J563" s="6"/>
      <c r="K563" s="6"/>
      <c r="L563" s="6"/>
      <c r="M563" s="6"/>
      <c r="N563" s="27"/>
    </row>
    <row r="564" spans="1:14" s="28" customFormat="1" x14ac:dyDescent="0.25">
      <c r="A564" s="24">
        <v>43489.291666666664</v>
      </c>
      <c r="B564" s="25">
        <v>43489.333333333336</v>
      </c>
      <c r="C564" s="7">
        <v>158.40899999999999</v>
      </c>
      <c r="D564" s="26">
        <f>C564/'g. Dimensio.AnlagenEE2035'!$F$11</f>
        <v>4.5259714285714285E-2</v>
      </c>
      <c r="E564" s="6"/>
      <c r="F564" s="6"/>
      <c r="G564" s="6"/>
      <c r="H564" s="6"/>
      <c r="I564" s="6"/>
      <c r="J564" s="6"/>
      <c r="K564" s="6"/>
      <c r="L564" s="6"/>
      <c r="M564" s="6"/>
      <c r="N564" s="27"/>
    </row>
    <row r="565" spans="1:14" s="28" customFormat="1" x14ac:dyDescent="0.25">
      <c r="A565" s="24">
        <v>43489.333333333336</v>
      </c>
      <c r="B565" s="25">
        <v>43489.375</v>
      </c>
      <c r="C565" s="7">
        <v>132.29900000000001</v>
      </c>
      <c r="D565" s="26">
        <f>C565/'g. Dimensio.AnlagenEE2035'!$F$11</f>
        <v>3.7799714285714291E-2</v>
      </c>
      <c r="E565" s="6"/>
      <c r="F565" s="6"/>
      <c r="G565" s="6"/>
      <c r="H565" s="6"/>
      <c r="I565" s="6"/>
      <c r="J565" s="6"/>
      <c r="K565" s="6"/>
      <c r="L565" s="6"/>
      <c r="M565" s="6"/>
      <c r="N565" s="27"/>
    </row>
    <row r="566" spans="1:14" s="28" customFormat="1" x14ac:dyDescent="0.25">
      <c r="A566" s="24">
        <v>43489.375</v>
      </c>
      <c r="B566" s="25">
        <v>43489.416666666664</v>
      </c>
      <c r="C566" s="7">
        <v>100.342</v>
      </c>
      <c r="D566" s="26">
        <f>C566/'g. Dimensio.AnlagenEE2035'!$F$11</f>
        <v>2.8669142857142858E-2</v>
      </c>
      <c r="E566" s="6"/>
      <c r="F566" s="6"/>
      <c r="G566" s="6"/>
      <c r="H566" s="6"/>
      <c r="I566" s="6"/>
      <c r="J566" s="6"/>
      <c r="K566" s="6"/>
      <c r="L566" s="6"/>
      <c r="M566" s="6"/>
      <c r="N566" s="27"/>
    </row>
    <row r="567" spans="1:14" s="28" customFormat="1" x14ac:dyDescent="0.25">
      <c r="A567" s="24">
        <v>43489.416666666664</v>
      </c>
      <c r="B567" s="25">
        <v>43489.458333333336</v>
      </c>
      <c r="C567" s="7">
        <v>79.387</v>
      </c>
      <c r="D567" s="26">
        <f>C567/'g. Dimensio.AnlagenEE2035'!$F$11</f>
        <v>2.2682000000000001E-2</v>
      </c>
      <c r="E567" s="6"/>
      <c r="F567" s="6"/>
      <c r="G567" s="6"/>
      <c r="H567" s="6"/>
      <c r="I567" s="6"/>
      <c r="J567" s="6"/>
      <c r="K567" s="6"/>
      <c r="L567" s="6"/>
      <c r="M567" s="6"/>
      <c r="N567" s="27"/>
    </row>
    <row r="568" spans="1:14" s="28" customFormat="1" x14ac:dyDescent="0.25">
      <c r="A568" s="24">
        <v>43489.458333333336</v>
      </c>
      <c r="B568" s="25">
        <v>43489.5</v>
      </c>
      <c r="C568" s="7">
        <v>98.001000000000005</v>
      </c>
      <c r="D568" s="26">
        <f>C568/'g. Dimensio.AnlagenEE2035'!$F$11</f>
        <v>2.8000285714285717E-2</v>
      </c>
      <c r="E568" s="6"/>
      <c r="F568" s="6"/>
      <c r="G568" s="6"/>
      <c r="H568" s="6"/>
      <c r="I568" s="6"/>
      <c r="J568" s="6"/>
      <c r="K568" s="6"/>
      <c r="L568" s="6"/>
      <c r="M568" s="6"/>
      <c r="N568" s="27"/>
    </row>
    <row r="569" spans="1:14" s="28" customFormat="1" x14ac:dyDescent="0.25">
      <c r="A569" s="24">
        <v>43489.5</v>
      </c>
      <c r="B569" s="25">
        <v>43489.541666666664</v>
      </c>
      <c r="C569" s="7">
        <v>129.39400000000001</v>
      </c>
      <c r="D569" s="26">
        <f>C569/'g. Dimensio.AnlagenEE2035'!$F$11</f>
        <v>3.6969714285714286E-2</v>
      </c>
      <c r="E569" s="6"/>
      <c r="F569" s="6"/>
      <c r="G569" s="6"/>
      <c r="H569" s="6"/>
      <c r="I569" s="6"/>
      <c r="J569" s="6"/>
      <c r="K569" s="6"/>
      <c r="L569" s="6"/>
      <c r="M569" s="6"/>
      <c r="N569" s="27"/>
    </row>
    <row r="570" spans="1:14" s="28" customFormat="1" x14ac:dyDescent="0.25">
      <c r="A570" s="24">
        <v>43489.541666666664</v>
      </c>
      <c r="B570" s="25">
        <v>43489.583333333336</v>
      </c>
      <c r="C570" s="7">
        <v>158.78200000000001</v>
      </c>
      <c r="D570" s="26">
        <f>C570/'g. Dimensio.AnlagenEE2035'!$F$11</f>
        <v>4.536628571428572E-2</v>
      </c>
      <c r="E570" s="6"/>
      <c r="F570" s="6"/>
      <c r="G570" s="6"/>
      <c r="H570" s="6"/>
      <c r="I570" s="6"/>
      <c r="J570" s="6"/>
      <c r="K570" s="6"/>
      <c r="L570" s="6"/>
      <c r="M570" s="6"/>
      <c r="N570" s="27"/>
    </row>
    <row r="571" spans="1:14" s="28" customFormat="1" x14ac:dyDescent="0.25">
      <c r="A571" s="24">
        <v>43489.583333333336</v>
      </c>
      <c r="B571" s="25">
        <v>43489.625</v>
      </c>
      <c r="C571" s="7">
        <v>167.874</v>
      </c>
      <c r="D571" s="26">
        <f>C571/'g. Dimensio.AnlagenEE2035'!$F$11</f>
        <v>4.7964E-2</v>
      </c>
      <c r="E571" s="6"/>
      <c r="F571" s="6"/>
      <c r="G571" s="6"/>
      <c r="H571" s="6"/>
      <c r="I571" s="6"/>
      <c r="J571" s="6"/>
      <c r="K571" s="6"/>
      <c r="L571" s="6"/>
      <c r="M571" s="6"/>
      <c r="N571" s="27"/>
    </row>
    <row r="572" spans="1:14" s="28" customFormat="1" x14ac:dyDescent="0.25">
      <c r="A572" s="24">
        <v>43489.625</v>
      </c>
      <c r="B572" s="25">
        <v>43489.666666666664</v>
      </c>
      <c r="C572" s="7">
        <v>143.07300000000001</v>
      </c>
      <c r="D572" s="26">
        <f>C572/'g. Dimensio.AnlagenEE2035'!$F$11</f>
        <v>4.0878000000000005E-2</v>
      </c>
      <c r="E572" s="6"/>
      <c r="F572" s="6"/>
      <c r="G572" s="6"/>
      <c r="H572" s="6"/>
      <c r="I572" s="6"/>
      <c r="J572" s="6"/>
      <c r="K572" s="6"/>
      <c r="L572" s="6"/>
      <c r="M572" s="6"/>
      <c r="N572" s="27"/>
    </row>
    <row r="573" spans="1:14" s="28" customFormat="1" x14ac:dyDescent="0.25">
      <c r="A573" s="24">
        <v>43489.666666666664</v>
      </c>
      <c r="B573" s="25">
        <v>43489.708333333336</v>
      </c>
      <c r="C573" s="7">
        <v>125.893</v>
      </c>
      <c r="D573" s="26">
        <f>C573/'g. Dimensio.AnlagenEE2035'!$F$11</f>
        <v>3.5969428571428569E-2</v>
      </c>
      <c r="E573" s="6"/>
      <c r="F573" s="6"/>
      <c r="G573" s="6"/>
      <c r="H573" s="6"/>
      <c r="I573" s="6"/>
      <c r="J573" s="6"/>
      <c r="K573" s="6"/>
      <c r="L573" s="6"/>
      <c r="M573" s="6"/>
      <c r="N573" s="27"/>
    </row>
    <row r="574" spans="1:14" s="28" customFormat="1" x14ac:dyDescent="0.25">
      <c r="A574" s="24">
        <v>43489.708333333336</v>
      </c>
      <c r="B574" s="25">
        <v>43489.75</v>
      </c>
      <c r="C574" s="7">
        <v>128.40600000000001</v>
      </c>
      <c r="D574" s="26">
        <f>C574/'g. Dimensio.AnlagenEE2035'!$F$11</f>
        <v>3.6687428571428572E-2</v>
      </c>
      <c r="E574" s="6"/>
      <c r="F574" s="6"/>
      <c r="G574" s="6"/>
      <c r="H574" s="6"/>
      <c r="I574" s="6"/>
      <c r="J574" s="6"/>
      <c r="K574" s="6"/>
      <c r="L574" s="6"/>
      <c r="M574" s="6"/>
      <c r="N574" s="27"/>
    </row>
    <row r="575" spans="1:14" s="28" customFormat="1" x14ac:dyDescent="0.25">
      <c r="A575" s="24">
        <v>43489.75</v>
      </c>
      <c r="B575" s="25">
        <v>43489.791666666664</v>
      </c>
      <c r="C575" s="7">
        <v>154.881</v>
      </c>
      <c r="D575" s="26">
        <f>C575/'g. Dimensio.AnlagenEE2035'!$F$11</f>
        <v>4.4251714285714283E-2</v>
      </c>
      <c r="E575" s="6"/>
      <c r="F575" s="6"/>
      <c r="G575" s="6"/>
      <c r="H575" s="6"/>
      <c r="I575" s="6"/>
      <c r="J575" s="6"/>
      <c r="K575" s="6"/>
      <c r="L575" s="6"/>
      <c r="M575" s="6"/>
      <c r="N575" s="27"/>
    </row>
    <row r="576" spans="1:14" s="28" customFormat="1" x14ac:dyDescent="0.25">
      <c r="A576" s="24">
        <v>43489.791666666664</v>
      </c>
      <c r="B576" s="25">
        <v>43489.833333333336</v>
      </c>
      <c r="C576" s="7">
        <v>180.03299999999999</v>
      </c>
      <c r="D576" s="26">
        <f>C576/'g. Dimensio.AnlagenEE2035'!$F$11</f>
        <v>5.1437999999999998E-2</v>
      </c>
      <c r="E576" s="6"/>
      <c r="F576" s="6"/>
      <c r="G576" s="6"/>
      <c r="H576" s="6"/>
      <c r="I576" s="6"/>
      <c r="J576" s="6"/>
      <c r="K576" s="6"/>
      <c r="L576" s="6"/>
      <c r="M576" s="6"/>
      <c r="N576" s="27"/>
    </row>
    <row r="577" spans="1:14" s="28" customFormat="1" x14ac:dyDescent="0.25">
      <c r="A577" s="24">
        <v>43489.833333333336</v>
      </c>
      <c r="B577" s="25">
        <v>43489.875</v>
      </c>
      <c r="C577" s="7">
        <v>197.08099999999999</v>
      </c>
      <c r="D577" s="26">
        <f>C577/'g. Dimensio.AnlagenEE2035'!$F$11</f>
        <v>5.630885714285714E-2</v>
      </c>
      <c r="E577" s="6"/>
      <c r="F577" s="6"/>
      <c r="G577" s="6"/>
      <c r="H577" s="6"/>
      <c r="I577" s="6"/>
      <c r="J577" s="6"/>
      <c r="K577" s="6"/>
      <c r="L577" s="6"/>
      <c r="M577" s="6"/>
      <c r="N577" s="27"/>
    </row>
    <row r="578" spans="1:14" s="28" customFormat="1" x14ac:dyDescent="0.25">
      <c r="A578" s="24">
        <v>43489.875</v>
      </c>
      <c r="B578" s="25">
        <v>43489.916666666664</v>
      </c>
      <c r="C578" s="7">
        <v>213.90100000000001</v>
      </c>
      <c r="D578" s="26">
        <f>C578/'g. Dimensio.AnlagenEE2035'!$F$11</f>
        <v>6.1114571428571435E-2</v>
      </c>
      <c r="E578" s="6"/>
      <c r="F578" s="6"/>
      <c r="G578" s="6"/>
      <c r="H578" s="6"/>
      <c r="I578" s="6"/>
      <c r="J578" s="6"/>
      <c r="K578" s="6"/>
      <c r="L578" s="6"/>
      <c r="M578" s="6"/>
      <c r="N578" s="27"/>
    </row>
    <row r="579" spans="1:14" s="28" customFormat="1" x14ac:dyDescent="0.25">
      <c r="A579" s="24">
        <v>43489.916666666664</v>
      </c>
      <c r="B579" s="25">
        <v>43489.958333333336</v>
      </c>
      <c r="C579" s="7">
        <v>248.61500000000001</v>
      </c>
      <c r="D579" s="26">
        <f>C579/'g. Dimensio.AnlagenEE2035'!$F$11</f>
        <v>7.1032857142857148E-2</v>
      </c>
      <c r="E579" s="6"/>
      <c r="F579" s="6"/>
      <c r="G579" s="6"/>
      <c r="H579" s="6"/>
      <c r="I579" s="6"/>
      <c r="J579" s="6"/>
      <c r="K579" s="6"/>
      <c r="L579" s="6"/>
      <c r="M579" s="6"/>
      <c r="N579" s="27"/>
    </row>
    <row r="580" spans="1:14" s="28" customFormat="1" x14ac:dyDescent="0.25">
      <c r="A580" s="24">
        <v>43489.958333333336</v>
      </c>
      <c r="B580" s="25">
        <v>43490</v>
      </c>
      <c r="C580" s="7">
        <v>283.84199999999998</v>
      </c>
      <c r="D580" s="26">
        <f>C580/'g. Dimensio.AnlagenEE2035'!$F$11</f>
        <v>8.1097714285714287E-2</v>
      </c>
      <c r="E580" s="6"/>
      <c r="F580" s="6"/>
      <c r="G580" s="6"/>
      <c r="H580" s="6"/>
      <c r="I580" s="6"/>
      <c r="J580" s="6"/>
      <c r="K580" s="6"/>
      <c r="L580" s="6"/>
      <c r="M580" s="6"/>
      <c r="N580" s="27"/>
    </row>
    <row r="581" spans="1:14" s="28" customFormat="1" x14ac:dyDescent="0.25">
      <c r="A581" s="24">
        <v>43490</v>
      </c>
      <c r="B581" s="25">
        <v>43490.041666666664</v>
      </c>
      <c r="C581" s="7">
        <v>298.65699999999998</v>
      </c>
      <c r="D581" s="26">
        <f>C581/'g. Dimensio.AnlagenEE2035'!$F$11</f>
        <v>8.5330571428571422E-2</v>
      </c>
      <c r="E581" s="6"/>
      <c r="F581" s="6"/>
      <c r="G581" s="6"/>
      <c r="H581" s="6"/>
      <c r="I581" s="6"/>
      <c r="J581" s="6"/>
      <c r="K581" s="6"/>
      <c r="L581" s="6"/>
      <c r="M581" s="6"/>
      <c r="N581" s="27"/>
    </row>
    <row r="582" spans="1:14" s="28" customFormat="1" x14ac:dyDescent="0.25">
      <c r="A582" s="24">
        <v>43490.041666666664</v>
      </c>
      <c r="B582" s="25">
        <v>43490.083333333336</v>
      </c>
      <c r="C582" s="7">
        <v>301.99700000000001</v>
      </c>
      <c r="D582" s="26">
        <f>C582/'g. Dimensio.AnlagenEE2035'!$F$11</f>
        <v>8.6284857142857149E-2</v>
      </c>
      <c r="E582" s="6"/>
      <c r="F582" s="6"/>
      <c r="G582" s="6"/>
      <c r="H582" s="6"/>
      <c r="I582" s="6"/>
      <c r="J582" s="6"/>
      <c r="K582" s="6"/>
      <c r="L582" s="6"/>
      <c r="M582" s="6"/>
      <c r="N582" s="27"/>
    </row>
    <row r="583" spans="1:14" s="28" customFormat="1" x14ac:dyDescent="0.25">
      <c r="A583" s="24">
        <v>43490.083333333336</v>
      </c>
      <c r="B583" s="25">
        <v>43490.125</v>
      </c>
      <c r="C583" s="7">
        <v>289.86900000000003</v>
      </c>
      <c r="D583" s="26">
        <f>C583/'g. Dimensio.AnlagenEE2035'!$F$11</f>
        <v>8.2819714285714288E-2</v>
      </c>
      <c r="E583" s="6"/>
      <c r="F583" s="6"/>
      <c r="G583" s="6"/>
      <c r="H583" s="6"/>
      <c r="I583" s="6"/>
      <c r="J583" s="6"/>
      <c r="K583" s="6"/>
      <c r="L583" s="6"/>
      <c r="M583" s="6"/>
      <c r="N583" s="27"/>
    </row>
    <row r="584" spans="1:14" s="28" customFormat="1" x14ac:dyDescent="0.25">
      <c r="A584" s="24">
        <v>43490.125</v>
      </c>
      <c r="B584" s="25">
        <v>43490.166666666664</v>
      </c>
      <c r="C584" s="7">
        <v>266.79700000000003</v>
      </c>
      <c r="D584" s="26">
        <f>C584/'g. Dimensio.AnlagenEE2035'!$F$11</f>
        <v>7.6227714285714288E-2</v>
      </c>
      <c r="E584" s="6"/>
      <c r="F584" s="6"/>
      <c r="G584" s="6"/>
      <c r="H584" s="6"/>
      <c r="I584" s="6"/>
      <c r="J584" s="6"/>
      <c r="K584" s="6"/>
      <c r="L584" s="6"/>
      <c r="M584" s="6"/>
      <c r="N584" s="27"/>
    </row>
    <row r="585" spans="1:14" s="28" customFormat="1" x14ac:dyDescent="0.25">
      <c r="A585" s="24">
        <v>43490.166666666664</v>
      </c>
      <c r="B585" s="25">
        <v>43490.208333333336</v>
      </c>
      <c r="C585" s="7">
        <v>258.86700000000002</v>
      </c>
      <c r="D585" s="26">
        <f>C585/'g. Dimensio.AnlagenEE2035'!$F$11</f>
        <v>7.3962E-2</v>
      </c>
      <c r="E585" s="6"/>
      <c r="F585" s="6"/>
      <c r="G585" s="6"/>
      <c r="H585" s="6"/>
      <c r="I585" s="6"/>
      <c r="J585" s="6"/>
      <c r="K585" s="6"/>
      <c r="L585" s="6"/>
      <c r="M585" s="6"/>
      <c r="N585" s="27"/>
    </row>
    <row r="586" spans="1:14" s="28" customFormat="1" x14ac:dyDescent="0.25">
      <c r="A586" s="24">
        <v>43490.208333333336</v>
      </c>
      <c r="B586" s="25">
        <v>43490.25</v>
      </c>
      <c r="C586" s="7">
        <v>256.63299999999998</v>
      </c>
      <c r="D586" s="26">
        <f>C586/'g. Dimensio.AnlagenEE2035'!$F$11</f>
        <v>7.3323714285714284E-2</v>
      </c>
      <c r="E586" s="6"/>
      <c r="F586" s="6"/>
      <c r="G586" s="6"/>
      <c r="H586" s="6"/>
      <c r="I586" s="6"/>
      <c r="J586" s="6"/>
      <c r="K586" s="6"/>
      <c r="L586" s="6"/>
      <c r="M586" s="6"/>
      <c r="N586" s="27"/>
    </row>
    <row r="587" spans="1:14" s="28" customFormat="1" x14ac:dyDescent="0.25">
      <c r="A587" s="24">
        <v>43490.25</v>
      </c>
      <c r="B587" s="25">
        <v>43490.291666666664</v>
      </c>
      <c r="C587" s="7">
        <v>267.11099999999999</v>
      </c>
      <c r="D587" s="26">
        <f>C587/'g. Dimensio.AnlagenEE2035'!$F$11</f>
        <v>7.6317428571428564E-2</v>
      </c>
      <c r="E587" s="6"/>
      <c r="F587" s="6"/>
      <c r="G587" s="6"/>
      <c r="H587" s="6"/>
      <c r="I587" s="6"/>
      <c r="J587" s="6"/>
      <c r="K587" s="6"/>
      <c r="L587" s="6"/>
      <c r="M587" s="6"/>
      <c r="N587" s="27"/>
    </row>
    <row r="588" spans="1:14" s="28" customFormat="1" x14ac:dyDescent="0.25">
      <c r="A588" s="24">
        <v>43490.291666666664</v>
      </c>
      <c r="B588" s="25">
        <v>43490.333333333336</v>
      </c>
      <c r="C588" s="7">
        <v>260.74099999999999</v>
      </c>
      <c r="D588" s="26">
        <f>C588/'g. Dimensio.AnlagenEE2035'!$F$11</f>
        <v>7.4497428571428562E-2</v>
      </c>
      <c r="E588" s="6"/>
      <c r="F588" s="6"/>
      <c r="G588" s="6"/>
      <c r="H588" s="6"/>
      <c r="I588" s="6"/>
      <c r="J588" s="6"/>
      <c r="K588" s="6"/>
      <c r="L588" s="6"/>
      <c r="M588" s="6"/>
      <c r="N588" s="27"/>
    </row>
    <row r="589" spans="1:14" s="28" customFormat="1" x14ac:dyDescent="0.25">
      <c r="A589" s="24">
        <v>43490.333333333336</v>
      </c>
      <c r="B589" s="25">
        <v>43490.375</v>
      </c>
      <c r="C589" s="7">
        <v>208.691</v>
      </c>
      <c r="D589" s="26">
        <f>C589/'g. Dimensio.AnlagenEE2035'!$F$11</f>
        <v>5.9625999999999998E-2</v>
      </c>
      <c r="E589" s="6"/>
      <c r="F589" s="6"/>
      <c r="G589" s="6"/>
      <c r="H589" s="6"/>
      <c r="I589" s="6"/>
      <c r="J589" s="6"/>
      <c r="K589" s="6"/>
      <c r="L589" s="6"/>
      <c r="M589" s="6"/>
      <c r="N589" s="27"/>
    </row>
    <row r="590" spans="1:14" s="28" customFormat="1" x14ac:dyDescent="0.25">
      <c r="A590" s="24">
        <v>43490.375</v>
      </c>
      <c r="B590" s="25">
        <v>43490.416666666664</v>
      </c>
      <c r="C590" s="7">
        <v>227.06</v>
      </c>
      <c r="D590" s="26">
        <f>C590/'g. Dimensio.AnlagenEE2035'!$F$11</f>
        <v>6.4874285714285718E-2</v>
      </c>
      <c r="E590" s="6"/>
      <c r="F590" s="6"/>
      <c r="G590" s="6"/>
      <c r="H590" s="6"/>
      <c r="I590" s="6"/>
      <c r="J590" s="6"/>
      <c r="K590" s="6"/>
      <c r="L590" s="6"/>
      <c r="M590" s="6"/>
      <c r="N590" s="27"/>
    </row>
    <row r="591" spans="1:14" s="28" customFormat="1" x14ac:dyDescent="0.25">
      <c r="A591" s="24">
        <v>43490.416666666664</v>
      </c>
      <c r="B591" s="25">
        <v>43490.458333333336</v>
      </c>
      <c r="C591" s="7">
        <v>278.101</v>
      </c>
      <c r="D591" s="26">
        <f>C591/'g. Dimensio.AnlagenEE2035'!$F$11</f>
        <v>7.9457428571428568E-2</v>
      </c>
      <c r="E591" s="6"/>
      <c r="F591" s="6"/>
      <c r="G591" s="6"/>
      <c r="H591" s="6"/>
      <c r="I591" s="6"/>
      <c r="J591" s="6"/>
      <c r="K591" s="6"/>
      <c r="L591" s="6"/>
      <c r="M591" s="6"/>
      <c r="N591" s="27"/>
    </row>
    <row r="592" spans="1:14" s="28" customFormat="1" x14ac:dyDescent="0.25">
      <c r="A592" s="24">
        <v>43490.458333333336</v>
      </c>
      <c r="B592" s="25">
        <v>43490.5</v>
      </c>
      <c r="C592" s="7">
        <v>329.83800000000002</v>
      </c>
      <c r="D592" s="26">
        <f>C592/'g. Dimensio.AnlagenEE2035'!$F$11</f>
        <v>9.4239428571428571E-2</v>
      </c>
      <c r="E592" s="6"/>
      <c r="F592" s="6"/>
      <c r="G592" s="6"/>
      <c r="H592" s="6"/>
      <c r="I592" s="6"/>
      <c r="J592" s="6"/>
      <c r="K592" s="6"/>
      <c r="L592" s="6"/>
      <c r="M592" s="6"/>
      <c r="N592" s="27"/>
    </row>
    <row r="593" spans="1:14" s="28" customFormat="1" x14ac:dyDescent="0.25">
      <c r="A593" s="24">
        <v>43490.5</v>
      </c>
      <c r="B593" s="25">
        <v>43490.541666666664</v>
      </c>
      <c r="C593" s="7">
        <v>360.697</v>
      </c>
      <c r="D593" s="26">
        <f>C593/'g. Dimensio.AnlagenEE2035'!$F$11</f>
        <v>0.10305628571428571</v>
      </c>
      <c r="E593" s="6"/>
      <c r="F593" s="6"/>
      <c r="G593" s="6"/>
      <c r="H593" s="6"/>
      <c r="I593" s="6"/>
      <c r="J593" s="6"/>
      <c r="K593" s="6"/>
      <c r="L593" s="6"/>
      <c r="M593" s="6"/>
      <c r="N593" s="27"/>
    </row>
    <row r="594" spans="1:14" s="28" customFormat="1" x14ac:dyDescent="0.25">
      <c r="A594" s="24">
        <v>43490.541666666664</v>
      </c>
      <c r="B594" s="25">
        <v>43490.583333333336</v>
      </c>
      <c r="C594" s="7">
        <v>373.91899999999998</v>
      </c>
      <c r="D594" s="26">
        <f>C594/'g. Dimensio.AnlagenEE2035'!$F$11</f>
        <v>0.106834</v>
      </c>
      <c r="E594" s="6"/>
      <c r="F594" s="6"/>
      <c r="G594" s="6"/>
      <c r="H594" s="6"/>
      <c r="I594" s="6"/>
      <c r="J594" s="6"/>
      <c r="K594" s="6"/>
      <c r="L594" s="6"/>
      <c r="M594" s="6"/>
      <c r="N594" s="27"/>
    </row>
    <row r="595" spans="1:14" s="28" customFormat="1" x14ac:dyDescent="0.25">
      <c r="A595" s="24">
        <v>43490.583333333336</v>
      </c>
      <c r="B595" s="25">
        <v>43490.625</v>
      </c>
      <c r="C595" s="7">
        <v>341.32799999999997</v>
      </c>
      <c r="D595" s="26">
        <f>C595/'g. Dimensio.AnlagenEE2035'!$F$11</f>
        <v>9.75222857142857E-2</v>
      </c>
      <c r="E595" s="6"/>
      <c r="F595" s="6"/>
      <c r="G595" s="6"/>
      <c r="H595" s="6"/>
      <c r="I595" s="6"/>
      <c r="J595" s="6"/>
      <c r="K595" s="6"/>
      <c r="L595" s="6"/>
      <c r="M595" s="6"/>
      <c r="N595" s="27"/>
    </row>
    <row r="596" spans="1:14" s="28" customFormat="1" x14ac:dyDescent="0.25">
      <c r="A596" s="24">
        <v>43490.625</v>
      </c>
      <c r="B596" s="25">
        <v>43490.666666666664</v>
      </c>
      <c r="C596" s="7">
        <v>331.78199999999998</v>
      </c>
      <c r="D596" s="26">
        <f>C596/'g. Dimensio.AnlagenEE2035'!$F$11</f>
        <v>9.4794857142857139E-2</v>
      </c>
      <c r="E596" s="6"/>
      <c r="F596" s="6"/>
      <c r="G596" s="6"/>
      <c r="H596" s="6"/>
      <c r="I596" s="6"/>
      <c r="J596" s="6"/>
      <c r="K596" s="6"/>
      <c r="L596" s="6"/>
      <c r="M596" s="6"/>
      <c r="N596" s="27"/>
    </row>
    <row r="597" spans="1:14" s="28" customFormat="1" x14ac:dyDescent="0.25">
      <c r="A597" s="24">
        <v>43490.666666666664</v>
      </c>
      <c r="B597" s="25">
        <v>43490.708333333336</v>
      </c>
      <c r="C597" s="7">
        <v>387.00900000000001</v>
      </c>
      <c r="D597" s="26">
        <f>C597/'g. Dimensio.AnlagenEE2035'!$F$11</f>
        <v>0.11057400000000001</v>
      </c>
      <c r="E597" s="6"/>
      <c r="F597" s="6"/>
      <c r="G597" s="6"/>
      <c r="H597" s="6"/>
      <c r="I597" s="6"/>
      <c r="J597" s="6"/>
      <c r="K597" s="6"/>
      <c r="L597" s="6"/>
      <c r="M597" s="6"/>
      <c r="N597" s="27"/>
    </row>
    <row r="598" spans="1:14" s="28" customFormat="1" x14ac:dyDescent="0.25">
      <c r="A598" s="24">
        <v>43490.708333333336</v>
      </c>
      <c r="B598" s="25">
        <v>43490.75</v>
      </c>
      <c r="C598" s="7">
        <v>492.61799999999999</v>
      </c>
      <c r="D598" s="26">
        <f>C598/'g. Dimensio.AnlagenEE2035'!$F$11</f>
        <v>0.14074800000000001</v>
      </c>
      <c r="E598" s="6"/>
      <c r="F598" s="6"/>
      <c r="G598" s="6"/>
      <c r="H598" s="6"/>
      <c r="I598" s="6"/>
      <c r="J598" s="6"/>
      <c r="K598" s="6"/>
      <c r="L598" s="6"/>
      <c r="M598" s="6"/>
      <c r="N598" s="27"/>
    </row>
    <row r="599" spans="1:14" s="28" customFormat="1" x14ac:dyDescent="0.25">
      <c r="A599" s="24">
        <v>43490.75</v>
      </c>
      <c r="B599" s="25">
        <v>43490.791666666664</v>
      </c>
      <c r="C599" s="7">
        <v>658.548</v>
      </c>
      <c r="D599" s="26">
        <f>C599/'g. Dimensio.AnlagenEE2035'!$F$11</f>
        <v>0.18815657142857142</v>
      </c>
      <c r="E599" s="6"/>
      <c r="F599" s="6"/>
      <c r="G599" s="6"/>
      <c r="H599" s="6"/>
      <c r="I599" s="6"/>
      <c r="J599" s="6"/>
      <c r="K599" s="6"/>
      <c r="L599" s="6"/>
      <c r="M599" s="6"/>
      <c r="N599" s="27"/>
    </row>
    <row r="600" spans="1:14" s="28" customFormat="1" x14ac:dyDescent="0.25">
      <c r="A600" s="24">
        <v>43490.791666666664</v>
      </c>
      <c r="B600" s="25">
        <v>43490.833333333336</v>
      </c>
      <c r="C600" s="7">
        <v>803.77</v>
      </c>
      <c r="D600" s="26">
        <f>C600/'g. Dimensio.AnlagenEE2035'!$F$11</f>
        <v>0.22964857142857142</v>
      </c>
      <c r="E600" s="6"/>
      <c r="F600" s="6"/>
      <c r="G600" s="6"/>
      <c r="H600" s="6"/>
      <c r="I600" s="6"/>
      <c r="J600" s="6"/>
      <c r="K600" s="6"/>
      <c r="L600" s="6"/>
      <c r="M600" s="6"/>
      <c r="N600" s="27"/>
    </row>
    <row r="601" spans="1:14" s="28" customFormat="1" x14ac:dyDescent="0.25">
      <c r="A601" s="24">
        <v>43490.833333333336</v>
      </c>
      <c r="B601" s="25">
        <v>43490.875</v>
      </c>
      <c r="C601" s="7">
        <v>976.35699999999997</v>
      </c>
      <c r="D601" s="26">
        <f>C601/'g. Dimensio.AnlagenEE2035'!$F$11</f>
        <v>0.27895914285714285</v>
      </c>
      <c r="E601" s="6"/>
      <c r="F601" s="6"/>
      <c r="G601" s="6"/>
      <c r="H601" s="6"/>
      <c r="I601" s="6"/>
      <c r="J601" s="6"/>
      <c r="K601" s="6"/>
      <c r="L601" s="6"/>
      <c r="M601" s="6"/>
      <c r="N601" s="27"/>
    </row>
    <row r="602" spans="1:14" s="28" customFormat="1" x14ac:dyDescent="0.25">
      <c r="A602" s="24">
        <v>43490.875</v>
      </c>
      <c r="B602" s="25">
        <v>43490.916666666664</v>
      </c>
      <c r="C602" s="7">
        <v>1087.9390000000001</v>
      </c>
      <c r="D602" s="26">
        <f>C602/'g. Dimensio.AnlagenEE2035'!$F$11</f>
        <v>0.31083971428571433</v>
      </c>
      <c r="E602" s="6"/>
      <c r="F602" s="6"/>
      <c r="G602" s="6"/>
      <c r="H602" s="6"/>
      <c r="I602" s="6"/>
      <c r="J602" s="6"/>
      <c r="K602" s="6"/>
      <c r="L602" s="6"/>
      <c r="M602" s="6"/>
      <c r="N602" s="27"/>
    </row>
    <row r="603" spans="1:14" s="28" customFormat="1" x14ac:dyDescent="0.25">
      <c r="A603" s="24">
        <v>43490.916666666664</v>
      </c>
      <c r="B603" s="25">
        <v>43490.958333333336</v>
      </c>
      <c r="C603" s="7">
        <v>1197.9580000000001</v>
      </c>
      <c r="D603" s="26">
        <f>C603/'g. Dimensio.AnlagenEE2035'!$F$11</f>
        <v>0.34227371428571429</v>
      </c>
      <c r="E603" s="6"/>
      <c r="F603" s="6"/>
      <c r="G603" s="6"/>
      <c r="H603" s="6"/>
      <c r="I603" s="6"/>
      <c r="J603" s="6"/>
      <c r="K603" s="6"/>
      <c r="L603" s="6"/>
      <c r="M603" s="6"/>
      <c r="N603" s="27"/>
    </row>
    <row r="604" spans="1:14" s="28" customFormat="1" x14ac:dyDescent="0.25">
      <c r="A604" s="24">
        <v>43490.958333333336</v>
      </c>
      <c r="B604" s="25">
        <v>43491</v>
      </c>
      <c r="C604" s="7">
        <v>1306.816</v>
      </c>
      <c r="D604" s="26">
        <f>C604/'g. Dimensio.AnlagenEE2035'!$F$11</f>
        <v>0.37337599999999999</v>
      </c>
      <c r="E604" s="6"/>
      <c r="F604" s="6"/>
      <c r="G604" s="6"/>
      <c r="H604" s="6"/>
      <c r="I604" s="6"/>
      <c r="J604" s="6"/>
      <c r="K604" s="6"/>
      <c r="L604" s="6"/>
      <c r="M604" s="6"/>
      <c r="N604" s="27"/>
    </row>
    <row r="605" spans="1:14" s="28" customFormat="1" x14ac:dyDescent="0.25">
      <c r="A605" s="24">
        <v>43491</v>
      </c>
      <c r="B605" s="25">
        <v>43491.041666666664</v>
      </c>
      <c r="C605" s="7">
        <v>1367.7660000000001</v>
      </c>
      <c r="D605" s="26">
        <f>C605/'g. Dimensio.AnlagenEE2035'!$F$11</f>
        <v>0.39079028571428576</v>
      </c>
      <c r="E605" s="6"/>
      <c r="F605" s="6"/>
      <c r="G605" s="6"/>
      <c r="H605" s="6"/>
      <c r="I605" s="6"/>
      <c r="J605" s="6"/>
      <c r="K605" s="6"/>
      <c r="L605" s="6"/>
      <c r="M605" s="6"/>
      <c r="N605" s="27"/>
    </row>
    <row r="606" spans="1:14" s="28" customFormat="1" x14ac:dyDescent="0.25">
      <c r="A606" s="24">
        <v>43491.041666666664</v>
      </c>
      <c r="B606" s="25">
        <v>43491.083333333336</v>
      </c>
      <c r="C606" s="7">
        <v>1420.7170000000001</v>
      </c>
      <c r="D606" s="26">
        <f>C606/'g. Dimensio.AnlagenEE2035'!$F$11</f>
        <v>0.40591914285714287</v>
      </c>
      <c r="E606" s="6"/>
      <c r="F606" s="6"/>
      <c r="G606" s="6"/>
      <c r="H606" s="6"/>
      <c r="I606" s="6"/>
      <c r="J606" s="6"/>
      <c r="K606" s="6"/>
      <c r="L606" s="6"/>
      <c r="M606" s="6"/>
      <c r="N606" s="27"/>
    </row>
    <row r="607" spans="1:14" s="28" customFormat="1" x14ac:dyDescent="0.25">
      <c r="A607" s="24">
        <v>43491.083333333336</v>
      </c>
      <c r="B607" s="25">
        <v>43491.125</v>
      </c>
      <c r="C607" s="7">
        <v>1421.4570000000001</v>
      </c>
      <c r="D607" s="26">
        <f>C607/'g. Dimensio.AnlagenEE2035'!$F$11</f>
        <v>0.40613057142857145</v>
      </c>
      <c r="E607" s="6"/>
      <c r="F607" s="6"/>
      <c r="G607" s="6"/>
      <c r="H607" s="6"/>
      <c r="I607" s="6"/>
      <c r="J607" s="6"/>
      <c r="K607" s="6"/>
      <c r="L607" s="6"/>
      <c r="M607" s="6"/>
      <c r="N607" s="27"/>
    </row>
    <row r="608" spans="1:14" s="28" customFormat="1" x14ac:dyDescent="0.25">
      <c r="A608" s="24">
        <v>43491.125</v>
      </c>
      <c r="B608" s="25">
        <v>43491.166666666664</v>
      </c>
      <c r="C608" s="7">
        <v>1393.9849999999999</v>
      </c>
      <c r="D608" s="26">
        <f>C608/'g. Dimensio.AnlagenEE2035'!$F$11</f>
        <v>0.39828142857142856</v>
      </c>
      <c r="E608" s="6"/>
      <c r="F608" s="6"/>
      <c r="G608" s="6"/>
      <c r="H608" s="6"/>
      <c r="I608" s="6"/>
      <c r="J608" s="6"/>
      <c r="K608" s="6"/>
      <c r="L608" s="6"/>
      <c r="M608" s="6"/>
      <c r="N608" s="27"/>
    </row>
    <row r="609" spans="1:14" s="28" customFormat="1" x14ac:dyDescent="0.25">
      <c r="A609" s="24">
        <v>43491.166666666664</v>
      </c>
      <c r="B609" s="25">
        <v>43491.208333333336</v>
      </c>
      <c r="C609" s="7">
        <v>1248.828</v>
      </c>
      <c r="D609" s="26">
        <f>C609/'g. Dimensio.AnlagenEE2035'!$F$11</f>
        <v>0.35680800000000001</v>
      </c>
      <c r="E609" s="6"/>
      <c r="F609" s="6"/>
      <c r="G609" s="6"/>
      <c r="H609" s="6"/>
      <c r="I609" s="6"/>
      <c r="J609" s="6"/>
      <c r="K609" s="6"/>
      <c r="L609" s="6"/>
      <c r="M609" s="6"/>
      <c r="N609" s="27"/>
    </row>
    <row r="610" spans="1:14" s="28" customFormat="1" x14ac:dyDescent="0.25">
      <c r="A610" s="24">
        <v>43491.208333333336</v>
      </c>
      <c r="B610" s="25">
        <v>43491.25</v>
      </c>
      <c r="C610" s="7">
        <v>1270.1610000000001</v>
      </c>
      <c r="D610" s="26">
        <f>C610/'g. Dimensio.AnlagenEE2035'!$F$11</f>
        <v>0.36290314285714287</v>
      </c>
      <c r="E610" s="6"/>
      <c r="F610" s="6"/>
      <c r="G610" s="6"/>
      <c r="H610" s="6"/>
      <c r="I610" s="6"/>
      <c r="J610" s="6"/>
      <c r="K610" s="6"/>
      <c r="L610" s="6"/>
      <c r="M610" s="6"/>
      <c r="N610" s="27"/>
    </row>
    <row r="611" spans="1:14" s="28" customFormat="1" x14ac:dyDescent="0.25">
      <c r="A611" s="24">
        <v>43491.25</v>
      </c>
      <c r="B611" s="25">
        <v>43491.291666666664</v>
      </c>
      <c r="C611" s="7">
        <v>1397.509</v>
      </c>
      <c r="D611" s="26">
        <f>C611/'g. Dimensio.AnlagenEE2035'!$F$11</f>
        <v>0.39928828571428571</v>
      </c>
      <c r="E611" s="6"/>
      <c r="F611" s="6"/>
      <c r="G611" s="6"/>
      <c r="H611" s="6"/>
      <c r="I611" s="6"/>
      <c r="J611" s="6"/>
      <c r="K611" s="6"/>
      <c r="L611" s="6"/>
      <c r="M611" s="6"/>
      <c r="N611" s="27"/>
    </row>
    <row r="612" spans="1:14" s="28" customFormat="1" x14ac:dyDescent="0.25">
      <c r="A612" s="24">
        <v>43491.291666666664</v>
      </c>
      <c r="B612" s="25">
        <v>43491.333333333336</v>
      </c>
      <c r="C612" s="7">
        <v>1442.059</v>
      </c>
      <c r="D612" s="26">
        <f>C612/'g. Dimensio.AnlagenEE2035'!$F$11</f>
        <v>0.41201685714285713</v>
      </c>
      <c r="E612" s="6"/>
      <c r="F612" s="6"/>
      <c r="G612" s="6"/>
      <c r="H612" s="6"/>
      <c r="I612" s="6"/>
      <c r="J612" s="6"/>
      <c r="K612" s="6"/>
      <c r="L612" s="6"/>
      <c r="M612" s="6"/>
      <c r="N612" s="27"/>
    </row>
    <row r="613" spans="1:14" s="28" customFormat="1" x14ac:dyDescent="0.25">
      <c r="A613" s="24">
        <v>43491.333333333336</v>
      </c>
      <c r="B613" s="25">
        <v>43491.375</v>
      </c>
      <c r="C613" s="7">
        <v>1322.367</v>
      </c>
      <c r="D613" s="26">
        <f>C613/'g. Dimensio.AnlagenEE2035'!$F$11</f>
        <v>0.37781914285714285</v>
      </c>
      <c r="E613" s="6"/>
      <c r="F613" s="6"/>
      <c r="G613" s="6"/>
      <c r="H613" s="6"/>
      <c r="I613" s="6"/>
      <c r="J613" s="6"/>
      <c r="K613" s="6"/>
      <c r="L613" s="6"/>
      <c r="M613" s="6"/>
      <c r="N613" s="27"/>
    </row>
    <row r="614" spans="1:14" s="28" customFormat="1" x14ac:dyDescent="0.25">
      <c r="A614" s="24">
        <v>43491.375</v>
      </c>
      <c r="B614" s="25">
        <v>43491.416666666664</v>
      </c>
      <c r="C614" s="7">
        <v>1330.826</v>
      </c>
      <c r="D614" s="26">
        <f>C614/'g. Dimensio.AnlagenEE2035'!$F$11</f>
        <v>0.38023600000000002</v>
      </c>
      <c r="E614" s="6"/>
      <c r="F614" s="6"/>
      <c r="G614" s="6"/>
      <c r="H614" s="6"/>
      <c r="I614" s="6"/>
      <c r="J614" s="6"/>
      <c r="K614" s="6"/>
      <c r="L614" s="6"/>
      <c r="M614" s="6"/>
      <c r="N614" s="27"/>
    </row>
    <row r="615" spans="1:14" s="28" customFormat="1" x14ac:dyDescent="0.25">
      <c r="A615" s="24">
        <v>43491.416666666664</v>
      </c>
      <c r="B615" s="25">
        <v>43491.458333333336</v>
      </c>
      <c r="C615" s="7">
        <v>1301.258</v>
      </c>
      <c r="D615" s="26">
        <f>C615/'g. Dimensio.AnlagenEE2035'!$F$11</f>
        <v>0.37178800000000001</v>
      </c>
      <c r="E615" s="6"/>
      <c r="F615" s="6"/>
      <c r="G615" s="6"/>
      <c r="H615" s="6"/>
      <c r="I615" s="6"/>
      <c r="J615" s="6"/>
      <c r="K615" s="6"/>
      <c r="L615" s="6"/>
      <c r="M615" s="6"/>
      <c r="N615" s="27"/>
    </row>
    <row r="616" spans="1:14" s="28" customFormat="1" x14ac:dyDescent="0.25">
      <c r="A616" s="24">
        <v>43491.458333333336</v>
      </c>
      <c r="B616" s="25">
        <v>43491.5</v>
      </c>
      <c r="C616" s="7">
        <v>1322.307</v>
      </c>
      <c r="D616" s="26">
        <f>C616/'g. Dimensio.AnlagenEE2035'!$F$11</f>
        <v>0.37780200000000003</v>
      </c>
      <c r="E616" s="6"/>
      <c r="F616" s="6"/>
      <c r="G616" s="6"/>
      <c r="H616" s="6"/>
      <c r="I616" s="6"/>
      <c r="J616" s="6"/>
      <c r="K616" s="6"/>
      <c r="L616" s="6"/>
      <c r="M616" s="6"/>
      <c r="N616" s="27"/>
    </row>
    <row r="617" spans="1:14" s="28" customFormat="1" x14ac:dyDescent="0.25">
      <c r="A617" s="24">
        <v>43491.5</v>
      </c>
      <c r="B617" s="25">
        <v>43491.541666666664</v>
      </c>
      <c r="C617" s="7">
        <v>1273.2950000000001</v>
      </c>
      <c r="D617" s="26">
        <f>C617/'g. Dimensio.AnlagenEE2035'!$F$11</f>
        <v>0.36379857142857147</v>
      </c>
      <c r="E617" s="6"/>
      <c r="F617" s="6"/>
      <c r="G617" s="6"/>
      <c r="H617" s="6"/>
      <c r="I617" s="6"/>
      <c r="J617" s="6"/>
      <c r="K617" s="6"/>
      <c r="L617" s="6"/>
      <c r="M617" s="6"/>
      <c r="N617" s="27"/>
    </row>
    <row r="618" spans="1:14" s="28" customFormat="1" x14ac:dyDescent="0.25">
      <c r="A618" s="24">
        <v>43491.541666666664</v>
      </c>
      <c r="B618" s="25">
        <v>43491.583333333336</v>
      </c>
      <c r="C618" s="7">
        <v>1266.1859999999999</v>
      </c>
      <c r="D618" s="26">
        <f>C618/'g. Dimensio.AnlagenEE2035'!$F$11</f>
        <v>0.36176742857142857</v>
      </c>
      <c r="E618" s="6"/>
      <c r="F618" s="6"/>
      <c r="G618" s="6"/>
      <c r="H618" s="6"/>
      <c r="I618" s="6"/>
      <c r="J618" s="6"/>
      <c r="K618" s="6"/>
      <c r="L618" s="6"/>
      <c r="M618" s="6"/>
      <c r="N618" s="27"/>
    </row>
    <row r="619" spans="1:14" s="28" customFormat="1" x14ac:dyDescent="0.25">
      <c r="A619" s="24">
        <v>43491.583333333336</v>
      </c>
      <c r="B619" s="25">
        <v>43491.625</v>
      </c>
      <c r="C619" s="7">
        <v>1330.576</v>
      </c>
      <c r="D619" s="26">
        <f>C619/'g. Dimensio.AnlagenEE2035'!$F$11</f>
        <v>0.38016457142857141</v>
      </c>
      <c r="E619" s="6"/>
      <c r="F619" s="6"/>
      <c r="G619" s="6"/>
      <c r="H619" s="6"/>
      <c r="I619" s="6"/>
      <c r="J619" s="6"/>
      <c r="K619" s="6"/>
      <c r="L619" s="6"/>
      <c r="M619" s="6"/>
      <c r="N619" s="27"/>
    </row>
    <row r="620" spans="1:14" s="28" customFormat="1" x14ac:dyDescent="0.25">
      <c r="A620" s="24">
        <v>43491.625</v>
      </c>
      <c r="B620" s="25">
        <v>43491.666666666664</v>
      </c>
      <c r="C620" s="7">
        <v>1515.14</v>
      </c>
      <c r="D620" s="26">
        <f>C620/'g. Dimensio.AnlagenEE2035'!$F$11</f>
        <v>0.43289714285714287</v>
      </c>
      <c r="E620" s="6"/>
      <c r="F620" s="6"/>
      <c r="G620" s="6"/>
      <c r="H620" s="6"/>
      <c r="I620" s="6"/>
      <c r="J620" s="6"/>
      <c r="K620" s="6"/>
      <c r="L620" s="6"/>
      <c r="M620" s="6"/>
      <c r="N620" s="27"/>
    </row>
    <row r="621" spans="1:14" s="28" customFormat="1" x14ac:dyDescent="0.25">
      <c r="A621" s="24">
        <v>43491.666666666664</v>
      </c>
      <c r="B621" s="25">
        <v>43491.708333333336</v>
      </c>
      <c r="C621" s="7">
        <v>1548.5830000000001</v>
      </c>
      <c r="D621" s="26">
        <f>C621/'g. Dimensio.AnlagenEE2035'!$F$11</f>
        <v>0.44245228571428574</v>
      </c>
      <c r="E621" s="6"/>
      <c r="F621" s="6"/>
      <c r="G621" s="6"/>
      <c r="H621" s="6"/>
      <c r="I621" s="6"/>
      <c r="J621" s="6"/>
      <c r="K621" s="6"/>
      <c r="L621" s="6"/>
      <c r="M621" s="6"/>
      <c r="N621" s="27"/>
    </row>
    <row r="622" spans="1:14" s="28" customFormat="1" x14ac:dyDescent="0.25">
      <c r="A622" s="24">
        <v>43491.708333333336</v>
      </c>
      <c r="B622" s="25">
        <v>43491.75</v>
      </c>
      <c r="C622" s="7">
        <v>1540.508</v>
      </c>
      <c r="D622" s="26">
        <f>C622/'g. Dimensio.AnlagenEE2035'!$F$11</f>
        <v>0.44014514285714285</v>
      </c>
      <c r="E622" s="6"/>
      <c r="F622" s="6"/>
      <c r="G622" s="6"/>
      <c r="H622" s="6"/>
      <c r="I622" s="6"/>
      <c r="J622" s="6"/>
      <c r="K622" s="6"/>
      <c r="L622" s="6"/>
      <c r="M622" s="6"/>
      <c r="N622" s="27"/>
    </row>
    <row r="623" spans="1:14" s="28" customFormat="1" x14ac:dyDescent="0.25">
      <c r="A623" s="24">
        <v>43491.75</v>
      </c>
      <c r="B623" s="25">
        <v>43491.791666666664</v>
      </c>
      <c r="C623" s="7">
        <v>1531.126</v>
      </c>
      <c r="D623" s="26">
        <f>C623/'g. Dimensio.AnlagenEE2035'!$F$11</f>
        <v>0.43746457142857142</v>
      </c>
      <c r="E623" s="6"/>
      <c r="F623" s="6"/>
      <c r="G623" s="6"/>
      <c r="H623" s="6"/>
      <c r="I623" s="6"/>
      <c r="J623" s="6"/>
      <c r="K623" s="6"/>
      <c r="L623" s="6"/>
      <c r="M623" s="6"/>
      <c r="N623" s="27"/>
    </row>
    <row r="624" spans="1:14" s="28" customFormat="1" x14ac:dyDescent="0.25">
      <c r="A624" s="24">
        <v>43491.791666666664</v>
      </c>
      <c r="B624" s="25">
        <v>43491.833333333336</v>
      </c>
      <c r="C624" s="7">
        <v>1514.799</v>
      </c>
      <c r="D624" s="26">
        <f>C624/'g. Dimensio.AnlagenEE2035'!$F$11</f>
        <v>0.43279971428571429</v>
      </c>
      <c r="E624" s="6"/>
      <c r="F624" s="6"/>
      <c r="G624" s="6"/>
      <c r="H624" s="6"/>
      <c r="I624" s="6"/>
      <c r="J624" s="6"/>
      <c r="K624" s="6"/>
      <c r="L624" s="6"/>
      <c r="M624" s="6"/>
      <c r="N624" s="27"/>
    </row>
    <row r="625" spans="1:14" s="28" customFormat="1" x14ac:dyDescent="0.25">
      <c r="A625" s="24">
        <v>43491.833333333336</v>
      </c>
      <c r="B625" s="25">
        <v>43491.875</v>
      </c>
      <c r="C625" s="7">
        <v>1553.825</v>
      </c>
      <c r="D625" s="26">
        <f>C625/'g. Dimensio.AnlagenEE2035'!$F$11</f>
        <v>0.44395000000000001</v>
      </c>
      <c r="E625" s="6"/>
      <c r="F625" s="6"/>
      <c r="G625" s="6"/>
      <c r="H625" s="6"/>
      <c r="I625" s="6"/>
      <c r="J625" s="6"/>
      <c r="K625" s="6"/>
      <c r="L625" s="6"/>
      <c r="M625" s="6"/>
      <c r="N625" s="27"/>
    </row>
    <row r="626" spans="1:14" s="28" customFormat="1" x14ac:dyDescent="0.25">
      <c r="A626" s="24">
        <v>43491.875</v>
      </c>
      <c r="B626" s="25">
        <v>43491.916666666664</v>
      </c>
      <c r="C626" s="7">
        <v>1386.2909999999999</v>
      </c>
      <c r="D626" s="26">
        <f>C626/'g. Dimensio.AnlagenEE2035'!$F$11</f>
        <v>0.39608314285714286</v>
      </c>
      <c r="E626" s="6"/>
      <c r="F626" s="6"/>
      <c r="G626" s="6"/>
      <c r="H626" s="6"/>
      <c r="I626" s="6"/>
      <c r="J626" s="6"/>
      <c r="K626" s="6"/>
      <c r="L626" s="6"/>
      <c r="M626" s="6"/>
      <c r="N626" s="27"/>
    </row>
    <row r="627" spans="1:14" s="28" customFormat="1" x14ac:dyDescent="0.25">
      <c r="A627" s="24">
        <v>43491.916666666664</v>
      </c>
      <c r="B627" s="25">
        <v>43491.958333333336</v>
      </c>
      <c r="C627" s="7">
        <v>1451.6469999999999</v>
      </c>
      <c r="D627" s="26">
        <f>C627/'g. Dimensio.AnlagenEE2035'!$F$11</f>
        <v>0.41475628571428569</v>
      </c>
      <c r="E627" s="6"/>
      <c r="F627" s="6"/>
      <c r="G627" s="6"/>
      <c r="H627" s="6"/>
      <c r="I627" s="6"/>
      <c r="J627" s="6"/>
      <c r="K627" s="6"/>
      <c r="L627" s="6"/>
      <c r="M627" s="6"/>
      <c r="N627" s="27"/>
    </row>
    <row r="628" spans="1:14" s="28" customFormat="1" x14ac:dyDescent="0.25">
      <c r="A628" s="24">
        <v>43491.958333333336</v>
      </c>
      <c r="B628" s="25">
        <v>43492</v>
      </c>
      <c r="C628" s="7">
        <v>1759.1410000000001</v>
      </c>
      <c r="D628" s="26">
        <f>C628/'g. Dimensio.AnlagenEE2035'!$F$11</f>
        <v>0.50261171428571427</v>
      </c>
      <c r="E628" s="6"/>
      <c r="F628" s="6"/>
      <c r="G628" s="6"/>
      <c r="H628" s="6"/>
      <c r="I628" s="6"/>
      <c r="J628" s="6"/>
      <c r="K628" s="6"/>
      <c r="L628" s="6"/>
      <c r="M628" s="6"/>
      <c r="N628" s="27"/>
    </row>
    <row r="629" spans="1:14" s="28" customFormat="1" x14ac:dyDescent="0.25">
      <c r="A629" s="24">
        <v>43492</v>
      </c>
      <c r="B629" s="25">
        <v>43492.041666666664</v>
      </c>
      <c r="C629" s="7">
        <v>1770.473</v>
      </c>
      <c r="D629" s="26">
        <f>C629/'g. Dimensio.AnlagenEE2035'!$F$11</f>
        <v>0.50584942857142856</v>
      </c>
      <c r="E629" s="6"/>
      <c r="F629" s="6"/>
      <c r="G629" s="6"/>
      <c r="H629" s="6"/>
      <c r="I629" s="6"/>
      <c r="J629" s="6"/>
      <c r="K629" s="6"/>
      <c r="L629" s="6"/>
      <c r="M629" s="6"/>
      <c r="N629" s="27"/>
    </row>
    <row r="630" spans="1:14" s="28" customFormat="1" x14ac:dyDescent="0.25">
      <c r="A630" s="24">
        <v>43492.041666666664</v>
      </c>
      <c r="B630" s="25">
        <v>43492.083333333336</v>
      </c>
      <c r="C630" s="7">
        <v>1950.4359999999999</v>
      </c>
      <c r="D630" s="26">
        <f>C630/'g. Dimensio.AnlagenEE2035'!$F$11</f>
        <v>0.55726742857142852</v>
      </c>
      <c r="E630" s="6"/>
      <c r="F630" s="6"/>
      <c r="G630" s="6"/>
      <c r="H630" s="6"/>
      <c r="I630" s="6"/>
      <c r="J630" s="6"/>
      <c r="K630" s="6"/>
      <c r="L630" s="6"/>
      <c r="M630" s="6"/>
      <c r="N630" s="27"/>
    </row>
    <row r="631" spans="1:14" s="28" customFormat="1" x14ac:dyDescent="0.25">
      <c r="A631" s="24">
        <v>43492.083333333336</v>
      </c>
      <c r="B631" s="25">
        <v>43492.125</v>
      </c>
      <c r="C631" s="7">
        <v>2128.596</v>
      </c>
      <c r="D631" s="26">
        <f>C631/'g. Dimensio.AnlagenEE2035'!$F$11</f>
        <v>0.60817028571428566</v>
      </c>
      <c r="E631" s="6"/>
      <c r="F631" s="6"/>
      <c r="G631" s="6"/>
      <c r="H631" s="6"/>
      <c r="I631" s="6"/>
      <c r="J631" s="6"/>
      <c r="K631" s="6"/>
      <c r="L631" s="6"/>
      <c r="M631" s="6"/>
      <c r="N631" s="27"/>
    </row>
    <row r="632" spans="1:14" s="28" customFormat="1" x14ac:dyDescent="0.25">
      <c r="A632" s="24">
        <v>43492.125</v>
      </c>
      <c r="B632" s="25">
        <v>43492.166666666664</v>
      </c>
      <c r="C632" s="7">
        <v>2169.4189999999999</v>
      </c>
      <c r="D632" s="26">
        <f>C632/'g. Dimensio.AnlagenEE2035'!$F$11</f>
        <v>0.619834</v>
      </c>
      <c r="E632" s="6"/>
      <c r="F632" s="6"/>
      <c r="G632" s="6"/>
      <c r="H632" s="6"/>
      <c r="I632" s="6"/>
      <c r="J632" s="6"/>
      <c r="K632" s="6"/>
      <c r="L632" s="6"/>
      <c r="M632" s="6"/>
      <c r="N632" s="27"/>
    </row>
    <row r="633" spans="1:14" s="28" customFormat="1" x14ac:dyDescent="0.25">
      <c r="A633" s="24">
        <v>43492.166666666664</v>
      </c>
      <c r="B633" s="25">
        <v>43492.208333333336</v>
      </c>
      <c r="C633" s="7">
        <v>2245.8270000000002</v>
      </c>
      <c r="D633" s="26">
        <f>C633/'g. Dimensio.AnlagenEE2035'!$F$11</f>
        <v>0.64166485714285726</v>
      </c>
      <c r="E633" s="6"/>
      <c r="F633" s="6"/>
      <c r="G633" s="6"/>
      <c r="H633" s="6"/>
      <c r="I633" s="6"/>
      <c r="J633" s="6"/>
      <c r="K633" s="6"/>
      <c r="L633" s="6"/>
      <c r="M633" s="6"/>
      <c r="N633" s="27"/>
    </row>
    <row r="634" spans="1:14" s="28" customFormat="1" x14ac:dyDescent="0.25">
      <c r="A634" s="24">
        <v>43492.208333333336</v>
      </c>
      <c r="B634" s="25">
        <v>43492.25</v>
      </c>
      <c r="C634" s="7">
        <v>2277.4430000000002</v>
      </c>
      <c r="D634" s="26">
        <f>C634/'g. Dimensio.AnlagenEE2035'!$F$11</f>
        <v>0.65069800000000011</v>
      </c>
      <c r="E634" s="6"/>
      <c r="F634" s="6"/>
      <c r="G634" s="6"/>
      <c r="H634" s="6"/>
      <c r="I634" s="6"/>
      <c r="J634" s="6"/>
      <c r="K634" s="6"/>
      <c r="L634" s="6"/>
      <c r="M634" s="6"/>
      <c r="N634" s="27"/>
    </row>
    <row r="635" spans="1:14" s="28" customFormat="1" x14ac:dyDescent="0.25">
      <c r="A635" s="24">
        <v>43492.25</v>
      </c>
      <c r="B635" s="25">
        <v>43492.291666666664</v>
      </c>
      <c r="C635" s="7">
        <v>2312.5569999999998</v>
      </c>
      <c r="D635" s="26">
        <f>C635/'g. Dimensio.AnlagenEE2035'!$F$11</f>
        <v>0.66073057142857139</v>
      </c>
      <c r="E635" s="6"/>
      <c r="F635" s="6"/>
      <c r="G635" s="6"/>
      <c r="H635" s="6"/>
      <c r="I635" s="6"/>
      <c r="J635" s="6"/>
      <c r="K635" s="6"/>
      <c r="L635" s="6"/>
      <c r="M635" s="6"/>
      <c r="N635" s="27"/>
    </row>
    <row r="636" spans="1:14" s="28" customFormat="1" x14ac:dyDescent="0.25">
      <c r="A636" s="24">
        <v>43492.291666666664</v>
      </c>
      <c r="B636" s="25">
        <v>43492.333333333336</v>
      </c>
      <c r="C636" s="7">
        <v>2072.1419999999998</v>
      </c>
      <c r="D636" s="26">
        <f>C636/'g. Dimensio.AnlagenEE2035'!$F$11</f>
        <v>0.59204057142857136</v>
      </c>
      <c r="E636" s="6"/>
      <c r="F636" s="6"/>
      <c r="G636" s="6"/>
      <c r="H636" s="6"/>
      <c r="I636" s="6"/>
      <c r="J636" s="6"/>
      <c r="K636" s="6"/>
      <c r="L636" s="6"/>
      <c r="M636" s="6"/>
      <c r="N636" s="27"/>
    </row>
    <row r="637" spans="1:14" s="28" customFormat="1" x14ac:dyDescent="0.25">
      <c r="A637" s="24">
        <v>43492.333333333336</v>
      </c>
      <c r="B637" s="25">
        <v>43492.375</v>
      </c>
      <c r="C637" s="7">
        <v>1788.55</v>
      </c>
      <c r="D637" s="26">
        <f>C637/'g. Dimensio.AnlagenEE2035'!$F$11</f>
        <v>0.51101428571428575</v>
      </c>
      <c r="E637" s="6"/>
      <c r="F637" s="6"/>
      <c r="G637" s="6"/>
      <c r="H637" s="6"/>
      <c r="I637" s="6"/>
      <c r="J637" s="6"/>
      <c r="K637" s="6"/>
      <c r="L637" s="6"/>
      <c r="M637" s="6"/>
      <c r="N637" s="27"/>
    </row>
    <row r="638" spans="1:14" s="28" customFormat="1" x14ac:dyDescent="0.25">
      <c r="A638" s="24">
        <v>43492.375</v>
      </c>
      <c r="B638" s="25">
        <v>43492.416666666664</v>
      </c>
      <c r="C638" s="7">
        <v>1684.422</v>
      </c>
      <c r="D638" s="26">
        <f>C638/'g. Dimensio.AnlagenEE2035'!$F$11</f>
        <v>0.48126342857142856</v>
      </c>
      <c r="E638" s="6"/>
      <c r="F638" s="6"/>
      <c r="G638" s="6"/>
      <c r="H638" s="6"/>
      <c r="I638" s="6"/>
      <c r="J638" s="6"/>
      <c r="K638" s="6"/>
      <c r="L638" s="6"/>
      <c r="M638" s="6"/>
      <c r="N638" s="27"/>
    </row>
    <row r="639" spans="1:14" s="28" customFormat="1" x14ac:dyDescent="0.25">
      <c r="A639" s="24">
        <v>43492.416666666664</v>
      </c>
      <c r="B639" s="25">
        <v>43492.458333333336</v>
      </c>
      <c r="C639" s="7">
        <v>1941.203</v>
      </c>
      <c r="D639" s="26">
        <f>C639/'g. Dimensio.AnlagenEE2035'!$F$11</f>
        <v>0.55462942857142861</v>
      </c>
      <c r="E639" s="6"/>
      <c r="F639" s="6"/>
      <c r="G639" s="6"/>
      <c r="H639" s="6"/>
      <c r="I639" s="6"/>
      <c r="J639" s="6"/>
      <c r="K639" s="6"/>
      <c r="L639" s="6"/>
      <c r="M639" s="6"/>
      <c r="N639" s="27"/>
    </row>
    <row r="640" spans="1:14" s="28" customFormat="1" x14ac:dyDescent="0.25">
      <c r="A640" s="24">
        <v>43492.458333333336</v>
      </c>
      <c r="B640" s="25">
        <v>43492.5</v>
      </c>
      <c r="C640" s="7">
        <v>2256.828</v>
      </c>
      <c r="D640" s="26">
        <f>C640/'g. Dimensio.AnlagenEE2035'!$F$11</f>
        <v>0.64480800000000005</v>
      </c>
      <c r="E640" s="6"/>
      <c r="F640" s="6"/>
      <c r="G640" s="6"/>
      <c r="H640" s="6"/>
      <c r="I640" s="6"/>
      <c r="J640" s="6"/>
      <c r="K640" s="6"/>
      <c r="L640" s="6"/>
      <c r="M640" s="6"/>
      <c r="N640" s="27"/>
    </row>
    <row r="641" spans="1:14" s="28" customFormat="1" x14ac:dyDescent="0.25">
      <c r="A641" s="24">
        <v>43492.5</v>
      </c>
      <c r="B641" s="25">
        <v>43492.541666666664</v>
      </c>
      <c r="C641" s="7">
        <v>2265.4479999999999</v>
      </c>
      <c r="D641" s="26">
        <f>C641/'g. Dimensio.AnlagenEE2035'!$F$11</f>
        <v>0.64727085714285715</v>
      </c>
      <c r="E641" s="6"/>
      <c r="F641" s="6"/>
      <c r="G641" s="6"/>
      <c r="H641" s="6"/>
      <c r="I641" s="6"/>
      <c r="J641" s="6"/>
      <c r="K641" s="6"/>
      <c r="L641" s="6"/>
      <c r="M641" s="6"/>
      <c r="N641" s="27"/>
    </row>
    <row r="642" spans="1:14" s="28" customFormat="1" x14ac:dyDescent="0.25">
      <c r="A642" s="24">
        <v>43492.541666666664</v>
      </c>
      <c r="B642" s="25">
        <v>43492.583333333336</v>
      </c>
      <c r="C642" s="7">
        <v>2138.0729999999999</v>
      </c>
      <c r="D642" s="26">
        <f>C642/'g. Dimensio.AnlagenEE2035'!$F$11</f>
        <v>0.61087799999999992</v>
      </c>
      <c r="E642" s="6"/>
      <c r="F642" s="6"/>
      <c r="G642" s="6"/>
      <c r="H642" s="6"/>
      <c r="I642" s="6"/>
      <c r="J642" s="6"/>
      <c r="K642" s="6"/>
      <c r="L642" s="6"/>
      <c r="M642" s="6"/>
      <c r="N642" s="27"/>
    </row>
    <row r="643" spans="1:14" s="28" customFormat="1" x14ac:dyDescent="0.25">
      <c r="A643" s="24">
        <v>43492.583333333336</v>
      </c>
      <c r="B643" s="25">
        <v>43492.625</v>
      </c>
      <c r="C643" s="7">
        <v>1891.827</v>
      </c>
      <c r="D643" s="26">
        <f>C643/'g. Dimensio.AnlagenEE2035'!$F$11</f>
        <v>0.54052199999999995</v>
      </c>
      <c r="E643" s="6"/>
      <c r="F643" s="6"/>
      <c r="G643" s="6"/>
      <c r="H643" s="6"/>
      <c r="I643" s="6"/>
      <c r="J643" s="6"/>
      <c r="K643" s="6"/>
      <c r="L643" s="6"/>
      <c r="M643" s="6"/>
      <c r="N643" s="27"/>
    </row>
    <row r="644" spans="1:14" s="28" customFormat="1" x14ac:dyDescent="0.25">
      <c r="A644" s="24">
        <v>43492.625</v>
      </c>
      <c r="B644" s="25">
        <v>43492.666666666664</v>
      </c>
      <c r="C644" s="7">
        <v>1612.91</v>
      </c>
      <c r="D644" s="26">
        <f>C644/'g. Dimensio.AnlagenEE2035'!$F$11</f>
        <v>0.46083142857142861</v>
      </c>
      <c r="E644" s="6"/>
      <c r="F644" s="6"/>
      <c r="G644" s="6"/>
      <c r="H644" s="6"/>
      <c r="I644" s="6"/>
      <c r="J644" s="6"/>
      <c r="K644" s="6"/>
      <c r="L644" s="6"/>
      <c r="M644" s="6"/>
      <c r="N644" s="27"/>
    </row>
    <row r="645" spans="1:14" s="28" customFormat="1" x14ac:dyDescent="0.25">
      <c r="A645" s="24">
        <v>43492.666666666664</v>
      </c>
      <c r="B645" s="25">
        <v>43492.708333333336</v>
      </c>
      <c r="C645" s="7">
        <v>1581.7280000000001</v>
      </c>
      <c r="D645" s="26">
        <f>C645/'g. Dimensio.AnlagenEE2035'!$F$11</f>
        <v>0.45192228571428572</v>
      </c>
      <c r="E645" s="6"/>
      <c r="F645" s="6"/>
      <c r="G645" s="6"/>
      <c r="H645" s="6"/>
      <c r="I645" s="6"/>
      <c r="J645" s="6"/>
      <c r="K645" s="6"/>
      <c r="L645" s="6"/>
      <c r="M645" s="6"/>
      <c r="N645" s="27"/>
    </row>
    <row r="646" spans="1:14" s="28" customFormat="1" x14ac:dyDescent="0.25">
      <c r="A646" s="24">
        <v>43492.708333333336</v>
      </c>
      <c r="B646" s="25">
        <v>43492.75</v>
      </c>
      <c r="C646" s="7">
        <v>1616.133</v>
      </c>
      <c r="D646" s="26">
        <f>C646/'g. Dimensio.AnlagenEE2035'!$F$11</f>
        <v>0.46175228571428573</v>
      </c>
      <c r="E646" s="6"/>
      <c r="F646" s="6"/>
      <c r="G646" s="6"/>
      <c r="H646" s="6"/>
      <c r="I646" s="6"/>
      <c r="J646" s="6"/>
      <c r="K646" s="6"/>
      <c r="L646" s="6"/>
      <c r="M646" s="6"/>
      <c r="N646" s="27"/>
    </row>
    <row r="647" spans="1:14" s="28" customFormat="1" x14ac:dyDescent="0.25">
      <c r="A647" s="24">
        <v>43492.75</v>
      </c>
      <c r="B647" s="25">
        <v>43492.791666666664</v>
      </c>
      <c r="C647" s="7">
        <v>1760.865</v>
      </c>
      <c r="D647" s="26">
        <f>C647/'g. Dimensio.AnlagenEE2035'!$F$11</f>
        <v>0.50310428571428567</v>
      </c>
      <c r="E647" s="6"/>
      <c r="F647" s="6"/>
      <c r="G647" s="6"/>
      <c r="H647" s="6"/>
      <c r="I647" s="6"/>
      <c r="J647" s="6"/>
      <c r="K647" s="6"/>
      <c r="L647" s="6"/>
      <c r="M647" s="6"/>
      <c r="N647" s="27"/>
    </row>
    <row r="648" spans="1:14" s="28" customFormat="1" x14ac:dyDescent="0.25">
      <c r="A648" s="24">
        <v>43492.791666666664</v>
      </c>
      <c r="B648" s="25">
        <v>43492.833333333336</v>
      </c>
      <c r="C648" s="7">
        <v>1870.924</v>
      </c>
      <c r="D648" s="26">
        <f>C648/'g. Dimensio.AnlagenEE2035'!$F$11</f>
        <v>0.53454971428571429</v>
      </c>
      <c r="E648" s="6"/>
      <c r="F648" s="6"/>
      <c r="G648" s="6"/>
      <c r="H648" s="6"/>
      <c r="I648" s="6"/>
      <c r="J648" s="6"/>
      <c r="K648" s="6"/>
      <c r="L648" s="6"/>
      <c r="M648" s="6"/>
      <c r="N648" s="27"/>
    </row>
    <row r="649" spans="1:14" s="28" customFormat="1" x14ac:dyDescent="0.25">
      <c r="A649" s="24">
        <v>43492.833333333336</v>
      </c>
      <c r="B649" s="25">
        <v>43492.875</v>
      </c>
      <c r="C649" s="7">
        <v>1788.569</v>
      </c>
      <c r="D649" s="26">
        <f>C649/'g. Dimensio.AnlagenEE2035'!$F$11</f>
        <v>0.51101971428571424</v>
      </c>
      <c r="E649" s="6"/>
      <c r="F649" s="6"/>
      <c r="G649" s="6"/>
      <c r="H649" s="6"/>
      <c r="I649" s="6"/>
      <c r="J649" s="6"/>
      <c r="K649" s="6"/>
      <c r="L649" s="6"/>
      <c r="M649" s="6"/>
      <c r="N649" s="27"/>
    </row>
    <row r="650" spans="1:14" s="28" customFormat="1" x14ac:dyDescent="0.25">
      <c r="A650" s="24">
        <v>43492.875</v>
      </c>
      <c r="B650" s="25">
        <v>43492.916666666664</v>
      </c>
      <c r="C650" s="7">
        <v>1698.8589999999999</v>
      </c>
      <c r="D650" s="26">
        <f>C650/'g. Dimensio.AnlagenEE2035'!$F$11</f>
        <v>0.48538828571428572</v>
      </c>
      <c r="E650" s="6"/>
      <c r="F650" s="6"/>
      <c r="G650" s="6"/>
      <c r="H650" s="6"/>
      <c r="I650" s="6"/>
      <c r="J650" s="6"/>
      <c r="K650" s="6"/>
      <c r="L650" s="6"/>
      <c r="M650" s="6"/>
      <c r="N650" s="27"/>
    </row>
    <row r="651" spans="1:14" s="28" customFormat="1" x14ac:dyDescent="0.25">
      <c r="A651" s="24">
        <v>43492.916666666664</v>
      </c>
      <c r="B651" s="25">
        <v>43492.958333333336</v>
      </c>
      <c r="C651" s="7">
        <v>1501.56</v>
      </c>
      <c r="D651" s="26">
        <f>C651/'g. Dimensio.AnlagenEE2035'!$F$11</f>
        <v>0.42901714285714282</v>
      </c>
      <c r="E651" s="6"/>
      <c r="F651" s="6"/>
      <c r="G651" s="6"/>
      <c r="H651" s="6"/>
      <c r="I651" s="6"/>
      <c r="J651" s="6"/>
      <c r="K651" s="6"/>
      <c r="L651" s="6"/>
      <c r="M651" s="6"/>
      <c r="N651" s="27"/>
    </row>
    <row r="652" spans="1:14" s="28" customFormat="1" x14ac:dyDescent="0.25">
      <c r="A652" s="24">
        <v>43492.958333333336</v>
      </c>
      <c r="B652" s="25">
        <v>43493</v>
      </c>
      <c r="C652" s="7">
        <v>1440.8979999999999</v>
      </c>
      <c r="D652" s="26">
        <f>C652/'g. Dimensio.AnlagenEE2035'!$F$11</f>
        <v>0.41168514285714281</v>
      </c>
      <c r="E652" s="6"/>
      <c r="F652" s="6"/>
      <c r="G652" s="6"/>
      <c r="H652" s="6"/>
      <c r="I652" s="6"/>
      <c r="J652" s="6"/>
      <c r="K652" s="6"/>
      <c r="L652" s="6"/>
      <c r="M652" s="6"/>
      <c r="N652" s="27"/>
    </row>
    <row r="653" spans="1:14" s="28" customFormat="1" x14ac:dyDescent="0.25">
      <c r="A653" s="24">
        <v>43493</v>
      </c>
      <c r="B653" s="25">
        <v>43493.041666666664</v>
      </c>
      <c r="C653" s="7">
        <v>1379.4079999999999</v>
      </c>
      <c r="D653" s="26">
        <f>C653/'g. Dimensio.AnlagenEE2035'!$F$11</f>
        <v>0.39411657142857143</v>
      </c>
      <c r="E653" s="6"/>
      <c r="F653" s="6"/>
      <c r="G653" s="6"/>
      <c r="H653" s="6"/>
      <c r="I653" s="6"/>
      <c r="J653" s="6"/>
      <c r="K653" s="6"/>
      <c r="L653" s="6"/>
      <c r="M653" s="6"/>
      <c r="N653" s="27"/>
    </row>
    <row r="654" spans="1:14" s="28" customFormat="1" x14ac:dyDescent="0.25">
      <c r="A654" s="24">
        <v>43493.041666666664</v>
      </c>
      <c r="B654" s="25">
        <v>43493.083333333336</v>
      </c>
      <c r="C654" s="7">
        <v>1290.2329999999999</v>
      </c>
      <c r="D654" s="26">
        <f>C654/'g. Dimensio.AnlagenEE2035'!$F$11</f>
        <v>0.36863799999999997</v>
      </c>
      <c r="E654" s="6"/>
      <c r="F654" s="6"/>
      <c r="G654" s="6"/>
      <c r="H654" s="6"/>
      <c r="I654" s="6"/>
      <c r="J654" s="6"/>
      <c r="K654" s="6"/>
      <c r="L654" s="6"/>
      <c r="M654" s="6"/>
      <c r="N654" s="27"/>
    </row>
    <row r="655" spans="1:14" s="28" customFormat="1" x14ac:dyDescent="0.25">
      <c r="A655" s="24">
        <v>43493.083333333336</v>
      </c>
      <c r="B655" s="25">
        <v>43493.125</v>
      </c>
      <c r="C655" s="7">
        <v>1316.472</v>
      </c>
      <c r="D655" s="26">
        <f>C655/'g. Dimensio.AnlagenEE2035'!$F$11</f>
        <v>0.37613485714285716</v>
      </c>
      <c r="E655" s="6"/>
      <c r="F655" s="6"/>
      <c r="G655" s="6"/>
      <c r="H655" s="6"/>
      <c r="I655" s="6"/>
      <c r="J655" s="6"/>
      <c r="K655" s="6"/>
      <c r="L655" s="6"/>
      <c r="M655" s="6"/>
      <c r="N655" s="27"/>
    </row>
    <row r="656" spans="1:14" s="28" customFormat="1" x14ac:dyDescent="0.25">
      <c r="A656" s="24">
        <v>43493.125</v>
      </c>
      <c r="B656" s="25">
        <v>43493.166666666664</v>
      </c>
      <c r="C656" s="7">
        <v>1367.7650000000001</v>
      </c>
      <c r="D656" s="26">
        <f>C656/'g. Dimensio.AnlagenEE2035'!$F$11</f>
        <v>0.39079000000000003</v>
      </c>
      <c r="E656" s="6"/>
      <c r="F656" s="6"/>
      <c r="G656" s="6"/>
      <c r="H656" s="6"/>
      <c r="I656" s="6"/>
      <c r="J656" s="6"/>
      <c r="K656" s="6"/>
      <c r="L656" s="6"/>
      <c r="M656" s="6"/>
      <c r="N656" s="27"/>
    </row>
    <row r="657" spans="1:14" s="28" customFormat="1" x14ac:dyDescent="0.25">
      <c r="A657" s="24">
        <v>43493.166666666664</v>
      </c>
      <c r="B657" s="25">
        <v>43493.208333333336</v>
      </c>
      <c r="C657" s="7">
        <v>1480.6110000000001</v>
      </c>
      <c r="D657" s="26">
        <f>C657/'g. Dimensio.AnlagenEE2035'!$F$11</f>
        <v>0.42303171428571429</v>
      </c>
      <c r="E657" s="6"/>
      <c r="F657" s="6"/>
      <c r="G657" s="6"/>
      <c r="H657" s="6"/>
      <c r="I657" s="6"/>
      <c r="J657" s="6"/>
      <c r="K657" s="6"/>
      <c r="L657" s="6"/>
      <c r="M657" s="6"/>
      <c r="N657" s="27"/>
    </row>
    <row r="658" spans="1:14" s="28" customFormat="1" x14ac:dyDescent="0.25">
      <c r="A658" s="24">
        <v>43493.208333333336</v>
      </c>
      <c r="B658" s="25">
        <v>43493.25</v>
      </c>
      <c r="C658" s="7">
        <v>1594.4259999999999</v>
      </c>
      <c r="D658" s="26">
        <f>C658/'g. Dimensio.AnlagenEE2035'!$F$11</f>
        <v>0.45555028571428569</v>
      </c>
      <c r="E658" s="6"/>
      <c r="F658" s="6"/>
      <c r="G658" s="6"/>
      <c r="H658" s="6"/>
      <c r="I658" s="6"/>
      <c r="J658" s="6"/>
      <c r="K658" s="6"/>
      <c r="L658" s="6"/>
      <c r="M658" s="6"/>
      <c r="N658" s="27"/>
    </row>
    <row r="659" spans="1:14" s="28" customFormat="1" x14ac:dyDescent="0.25">
      <c r="A659" s="24">
        <v>43493.25</v>
      </c>
      <c r="B659" s="25">
        <v>43493.291666666664</v>
      </c>
      <c r="C659" s="7">
        <v>1697.2760000000001</v>
      </c>
      <c r="D659" s="26">
        <f>C659/'g. Dimensio.AnlagenEE2035'!$F$11</f>
        <v>0.48493600000000003</v>
      </c>
      <c r="E659" s="6"/>
      <c r="F659" s="6"/>
      <c r="G659" s="6"/>
      <c r="H659" s="6"/>
      <c r="I659" s="6"/>
      <c r="J659" s="6"/>
      <c r="K659" s="6"/>
      <c r="L659" s="6"/>
      <c r="M659" s="6"/>
      <c r="N659" s="27"/>
    </row>
    <row r="660" spans="1:14" s="28" customFormat="1" x14ac:dyDescent="0.25">
      <c r="A660" s="24">
        <v>43493.291666666664</v>
      </c>
      <c r="B660" s="25">
        <v>43493.333333333336</v>
      </c>
      <c r="C660" s="7">
        <v>1743.1990000000001</v>
      </c>
      <c r="D660" s="26">
        <f>C660/'g. Dimensio.AnlagenEE2035'!$F$11</f>
        <v>0.49805685714285719</v>
      </c>
      <c r="E660" s="6"/>
      <c r="F660" s="6"/>
      <c r="G660" s="6"/>
      <c r="H660" s="6"/>
      <c r="I660" s="6"/>
      <c r="J660" s="6"/>
      <c r="K660" s="6"/>
      <c r="L660" s="6"/>
      <c r="M660" s="6"/>
      <c r="N660" s="27"/>
    </row>
    <row r="661" spans="1:14" s="28" customFormat="1" x14ac:dyDescent="0.25">
      <c r="A661" s="24">
        <v>43493.333333333336</v>
      </c>
      <c r="B661" s="25">
        <v>43493.375</v>
      </c>
      <c r="C661" s="7">
        <v>1765.173</v>
      </c>
      <c r="D661" s="26">
        <f>C661/'g. Dimensio.AnlagenEE2035'!$F$11</f>
        <v>0.50433514285714287</v>
      </c>
      <c r="E661" s="6"/>
      <c r="F661" s="6"/>
      <c r="G661" s="6"/>
      <c r="H661" s="6"/>
      <c r="I661" s="6"/>
      <c r="J661" s="6"/>
      <c r="K661" s="6"/>
      <c r="L661" s="6"/>
      <c r="M661" s="6"/>
      <c r="N661" s="27"/>
    </row>
    <row r="662" spans="1:14" s="28" customFormat="1" x14ac:dyDescent="0.25">
      <c r="A662" s="24">
        <v>43493.375</v>
      </c>
      <c r="B662" s="25">
        <v>43493.416666666664</v>
      </c>
      <c r="C662" s="7">
        <v>1855.425</v>
      </c>
      <c r="D662" s="26">
        <f>C662/'g. Dimensio.AnlagenEE2035'!$F$11</f>
        <v>0.53012142857142852</v>
      </c>
      <c r="E662" s="6"/>
      <c r="F662" s="6"/>
      <c r="G662" s="6"/>
      <c r="H662" s="6"/>
      <c r="I662" s="6"/>
      <c r="J662" s="6"/>
      <c r="K662" s="6"/>
      <c r="L662" s="6"/>
      <c r="M662" s="6"/>
      <c r="N662" s="27"/>
    </row>
    <row r="663" spans="1:14" s="28" customFormat="1" x14ac:dyDescent="0.25">
      <c r="A663" s="24">
        <v>43493.416666666664</v>
      </c>
      <c r="B663" s="25">
        <v>43493.458333333336</v>
      </c>
      <c r="C663" s="7">
        <v>2075.6179999999999</v>
      </c>
      <c r="D663" s="26">
        <f>C663/'g. Dimensio.AnlagenEE2035'!$F$11</f>
        <v>0.59303371428571428</v>
      </c>
      <c r="E663" s="6"/>
      <c r="F663" s="6"/>
      <c r="G663" s="6"/>
      <c r="H663" s="6"/>
      <c r="I663" s="6"/>
      <c r="J663" s="6"/>
      <c r="K663" s="6"/>
      <c r="L663" s="6"/>
      <c r="M663" s="6"/>
      <c r="N663" s="27"/>
    </row>
    <row r="664" spans="1:14" s="28" customFormat="1" x14ac:dyDescent="0.25">
      <c r="A664" s="24">
        <v>43493.458333333336</v>
      </c>
      <c r="B664" s="25">
        <v>43493.5</v>
      </c>
      <c r="C664" s="7">
        <v>2130.87</v>
      </c>
      <c r="D664" s="26">
        <f>C664/'g. Dimensio.AnlagenEE2035'!$F$11</f>
        <v>0.60881999999999992</v>
      </c>
      <c r="E664" s="6"/>
      <c r="F664" s="6"/>
      <c r="G664" s="6"/>
      <c r="H664" s="6"/>
      <c r="I664" s="6"/>
      <c r="J664" s="6"/>
      <c r="K664" s="6"/>
      <c r="L664" s="6"/>
      <c r="M664" s="6"/>
      <c r="N664" s="27"/>
    </row>
    <row r="665" spans="1:14" s="28" customFormat="1" x14ac:dyDescent="0.25">
      <c r="A665" s="24">
        <v>43493.5</v>
      </c>
      <c r="B665" s="25">
        <v>43493.541666666664</v>
      </c>
      <c r="C665" s="7">
        <v>2248.91</v>
      </c>
      <c r="D665" s="26">
        <f>C665/'g. Dimensio.AnlagenEE2035'!$F$11</f>
        <v>0.64254571428571428</v>
      </c>
      <c r="E665" s="6"/>
      <c r="F665" s="6"/>
      <c r="G665" s="6"/>
      <c r="H665" s="6"/>
      <c r="I665" s="6"/>
      <c r="J665" s="6"/>
      <c r="K665" s="6"/>
      <c r="L665" s="6"/>
      <c r="M665" s="6"/>
      <c r="N665" s="27"/>
    </row>
    <row r="666" spans="1:14" s="28" customFormat="1" x14ac:dyDescent="0.25">
      <c r="A666" s="24">
        <v>43493.541666666664</v>
      </c>
      <c r="B666" s="25">
        <v>43493.583333333336</v>
      </c>
      <c r="C666" s="7">
        <v>2098.576</v>
      </c>
      <c r="D666" s="26">
        <f>C666/'g. Dimensio.AnlagenEE2035'!$F$11</f>
        <v>0.59959314285714282</v>
      </c>
      <c r="E666" s="6"/>
      <c r="F666" s="6"/>
      <c r="G666" s="6"/>
      <c r="H666" s="6"/>
      <c r="I666" s="6"/>
      <c r="J666" s="6"/>
      <c r="K666" s="6"/>
      <c r="L666" s="6"/>
      <c r="M666" s="6"/>
      <c r="N666" s="27"/>
    </row>
    <row r="667" spans="1:14" s="28" customFormat="1" x14ac:dyDescent="0.25">
      <c r="A667" s="24">
        <v>43493.583333333336</v>
      </c>
      <c r="B667" s="25">
        <v>43493.625</v>
      </c>
      <c r="C667" s="7">
        <v>1966.78</v>
      </c>
      <c r="D667" s="26">
        <f>C667/'g. Dimensio.AnlagenEE2035'!$F$11</f>
        <v>0.5619371428571428</v>
      </c>
      <c r="E667" s="6"/>
      <c r="F667" s="6"/>
      <c r="G667" s="6"/>
      <c r="H667" s="6"/>
      <c r="I667" s="6"/>
      <c r="J667" s="6"/>
      <c r="K667" s="6"/>
      <c r="L667" s="6"/>
      <c r="M667" s="6"/>
      <c r="N667" s="27"/>
    </row>
    <row r="668" spans="1:14" s="28" customFormat="1" x14ac:dyDescent="0.25">
      <c r="A668" s="24">
        <v>43493.625</v>
      </c>
      <c r="B668" s="25">
        <v>43493.666666666664</v>
      </c>
      <c r="C668" s="7">
        <v>1872.2460000000001</v>
      </c>
      <c r="D668" s="26">
        <f>C668/'g. Dimensio.AnlagenEE2035'!$F$11</f>
        <v>0.53492742857142861</v>
      </c>
      <c r="E668" s="6"/>
      <c r="F668" s="6"/>
      <c r="G668" s="6"/>
      <c r="H668" s="6"/>
      <c r="I668" s="6"/>
      <c r="J668" s="6"/>
      <c r="K668" s="6"/>
      <c r="L668" s="6"/>
      <c r="M668" s="6"/>
      <c r="N668" s="27"/>
    </row>
    <row r="669" spans="1:14" s="28" customFormat="1" x14ac:dyDescent="0.25">
      <c r="A669" s="24">
        <v>43493.666666666664</v>
      </c>
      <c r="B669" s="25">
        <v>43493.708333333336</v>
      </c>
      <c r="C669" s="7">
        <v>1780.1690000000001</v>
      </c>
      <c r="D669" s="26">
        <f>C669/'g. Dimensio.AnlagenEE2035'!$F$11</f>
        <v>0.50861971428571429</v>
      </c>
      <c r="E669" s="6"/>
      <c r="F669" s="6"/>
      <c r="G669" s="6"/>
      <c r="H669" s="6"/>
      <c r="I669" s="6"/>
      <c r="J669" s="6"/>
      <c r="K669" s="6"/>
      <c r="L669" s="6"/>
      <c r="M669" s="6"/>
      <c r="N669" s="27"/>
    </row>
    <row r="670" spans="1:14" s="28" customFormat="1" x14ac:dyDescent="0.25">
      <c r="A670" s="24">
        <v>43493.708333333336</v>
      </c>
      <c r="B670" s="25">
        <v>43493.75</v>
      </c>
      <c r="C670" s="7">
        <v>1653.694</v>
      </c>
      <c r="D670" s="26">
        <f>C670/'g. Dimensio.AnlagenEE2035'!$F$11</f>
        <v>0.47248400000000002</v>
      </c>
      <c r="E670" s="6"/>
      <c r="F670" s="6"/>
      <c r="G670" s="6"/>
      <c r="H670" s="6"/>
      <c r="I670" s="6"/>
      <c r="J670" s="6"/>
      <c r="K670" s="6"/>
      <c r="L670" s="6"/>
      <c r="M670" s="6"/>
      <c r="N670" s="27"/>
    </row>
    <row r="671" spans="1:14" s="28" customFormat="1" x14ac:dyDescent="0.25">
      <c r="A671" s="24">
        <v>43493.75</v>
      </c>
      <c r="B671" s="25">
        <v>43493.791666666664</v>
      </c>
      <c r="C671" s="7">
        <v>1479.9449999999999</v>
      </c>
      <c r="D671" s="26">
        <f>C671/'g. Dimensio.AnlagenEE2035'!$F$11</f>
        <v>0.42284142857142853</v>
      </c>
      <c r="E671" s="6"/>
      <c r="F671" s="6"/>
      <c r="G671" s="6"/>
      <c r="H671" s="6"/>
      <c r="I671" s="6"/>
      <c r="J671" s="6"/>
      <c r="K671" s="6"/>
      <c r="L671" s="6"/>
      <c r="M671" s="6"/>
      <c r="N671" s="27"/>
    </row>
    <row r="672" spans="1:14" s="28" customFormat="1" x14ac:dyDescent="0.25">
      <c r="A672" s="24">
        <v>43493.791666666664</v>
      </c>
      <c r="B672" s="25">
        <v>43493.833333333336</v>
      </c>
      <c r="C672" s="7">
        <v>1350.19</v>
      </c>
      <c r="D672" s="26">
        <f>C672/'g. Dimensio.AnlagenEE2035'!$F$11</f>
        <v>0.38576857142857146</v>
      </c>
      <c r="E672" s="6"/>
      <c r="F672" s="6"/>
      <c r="G672" s="6"/>
      <c r="H672" s="6"/>
      <c r="I672" s="6"/>
      <c r="J672" s="6"/>
      <c r="K672" s="6"/>
      <c r="L672" s="6"/>
      <c r="M672" s="6"/>
      <c r="N672" s="27"/>
    </row>
    <row r="673" spans="1:14" s="28" customFormat="1" x14ac:dyDescent="0.25">
      <c r="A673" s="24">
        <v>43493.833333333336</v>
      </c>
      <c r="B673" s="25">
        <v>43493.875</v>
      </c>
      <c r="C673" s="7">
        <v>1133.694</v>
      </c>
      <c r="D673" s="26">
        <f>C673/'g. Dimensio.AnlagenEE2035'!$F$11</f>
        <v>0.32391257142857144</v>
      </c>
      <c r="E673" s="6"/>
      <c r="F673" s="6"/>
      <c r="G673" s="6"/>
      <c r="H673" s="6"/>
      <c r="I673" s="6"/>
      <c r="J673" s="6"/>
      <c r="K673" s="6"/>
      <c r="L673" s="6"/>
      <c r="M673" s="6"/>
      <c r="N673" s="27"/>
    </row>
    <row r="674" spans="1:14" s="28" customFormat="1" x14ac:dyDescent="0.25">
      <c r="A674" s="24">
        <v>43493.875</v>
      </c>
      <c r="B674" s="25">
        <v>43493.916666666664</v>
      </c>
      <c r="C674" s="7">
        <v>1059.9480000000001</v>
      </c>
      <c r="D674" s="26">
        <f>C674/'g. Dimensio.AnlagenEE2035'!$F$11</f>
        <v>0.30284228571428573</v>
      </c>
      <c r="E674" s="6"/>
      <c r="F674" s="6"/>
      <c r="G674" s="6"/>
      <c r="H674" s="6"/>
      <c r="I674" s="6"/>
      <c r="J674" s="6"/>
      <c r="K674" s="6"/>
      <c r="L674" s="6"/>
      <c r="M674" s="6"/>
      <c r="N674" s="27"/>
    </row>
    <row r="675" spans="1:14" s="28" customFormat="1" x14ac:dyDescent="0.25">
      <c r="A675" s="24">
        <v>43493.916666666664</v>
      </c>
      <c r="B675" s="25">
        <v>43493.958333333336</v>
      </c>
      <c r="C675" s="7">
        <v>1081.4880000000001</v>
      </c>
      <c r="D675" s="26">
        <f>C675/'g. Dimensio.AnlagenEE2035'!$F$11</f>
        <v>0.30899657142857145</v>
      </c>
      <c r="E675" s="6"/>
      <c r="F675" s="6"/>
      <c r="G675" s="6"/>
      <c r="H675" s="6"/>
      <c r="I675" s="6"/>
      <c r="J675" s="6"/>
      <c r="K675" s="6"/>
      <c r="L675" s="6"/>
      <c r="M675" s="6"/>
      <c r="N675" s="27"/>
    </row>
    <row r="676" spans="1:14" s="28" customFormat="1" x14ac:dyDescent="0.25">
      <c r="A676" s="24">
        <v>43493.958333333336</v>
      </c>
      <c r="B676" s="25">
        <v>43494</v>
      </c>
      <c r="C676" s="7">
        <v>1069.519</v>
      </c>
      <c r="D676" s="26">
        <f>C676/'g. Dimensio.AnlagenEE2035'!$F$11</f>
        <v>0.30557685714285715</v>
      </c>
      <c r="E676" s="6"/>
      <c r="F676" s="6"/>
      <c r="G676" s="6"/>
      <c r="H676" s="6"/>
      <c r="I676" s="6"/>
      <c r="J676" s="6"/>
      <c r="K676" s="6"/>
      <c r="L676" s="6"/>
      <c r="M676" s="6"/>
      <c r="N676" s="27"/>
    </row>
    <row r="677" spans="1:14" s="28" customFormat="1" x14ac:dyDescent="0.25">
      <c r="A677" s="24">
        <v>43494</v>
      </c>
      <c r="B677" s="25">
        <v>43494.041666666664</v>
      </c>
      <c r="C677" s="7">
        <v>941.08299999999997</v>
      </c>
      <c r="D677" s="26">
        <f>C677/'g. Dimensio.AnlagenEE2035'!$F$11</f>
        <v>0.26888085714285714</v>
      </c>
      <c r="E677" s="6"/>
      <c r="F677" s="6"/>
      <c r="G677" s="6"/>
      <c r="H677" s="6"/>
      <c r="I677" s="6"/>
      <c r="J677" s="6"/>
      <c r="K677" s="6"/>
      <c r="L677" s="6"/>
      <c r="M677" s="6"/>
      <c r="N677" s="27"/>
    </row>
    <row r="678" spans="1:14" s="28" customFormat="1" x14ac:dyDescent="0.25">
      <c r="A678" s="24">
        <v>43494.041666666664</v>
      </c>
      <c r="B678" s="25">
        <v>43494.083333333336</v>
      </c>
      <c r="C678" s="7">
        <v>866.08600000000001</v>
      </c>
      <c r="D678" s="26">
        <f>C678/'g. Dimensio.AnlagenEE2035'!$F$11</f>
        <v>0.24745314285714287</v>
      </c>
      <c r="E678" s="6"/>
      <c r="F678" s="6"/>
      <c r="G678" s="6"/>
      <c r="H678" s="6"/>
      <c r="I678" s="6"/>
      <c r="J678" s="6"/>
      <c r="K678" s="6"/>
      <c r="L678" s="6"/>
      <c r="M678" s="6"/>
      <c r="N678" s="27"/>
    </row>
    <row r="679" spans="1:14" s="28" customFormat="1" x14ac:dyDescent="0.25">
      <c r="A679" s="24">
        <v>43494.083333333336</v>
      </c>
      <c r="B679" s="25">
        <v>43494.125</v>
      </c>
      <c r="C679" s="7">
        <v>798.66</v>
      </c>
      <c r="D679" s="26">
        <f>C679/'g. Dimensio.AnlagenEE2035'!$F$11</f>
        <v>0.22818857142857141</v>
      </c>
      <c r="E679" s="6"/>
      <c r="F679" s="6"/>
      <c r="G679" s="6"/>
      <c r="H679" s="6"/>
      <c r="I679" s="6"/>
      <c r="J679" s="6"/>
      <c r="K679" s="6"/>
      <c r="L679" s="6"/>
      <c r="M679" s="6"/>
      <c r="N679" s="27"/>
    </row>
    <row r="680" spans="1:14" s="28" customFormat="1" x14ac:dyDescent="0.25">
      <c r="A680" s="24">
        <v>43494.125</v>
      </c>
      <c r="B680" s="25">
        <v>43494.166666666664</v>
      </c>
      <c r="C680" s="7">
        <v>723.23599999999999</v>
      </c>
      <c r="D680" s="26">
        <f>C680/'g. Dimensio.AnlagenEE2035'!$F$11</f>
        <v>0.20663885714285715</v>
      </c>
      <c r="E680" s="6"/>
      <c r="F680" s="6"/>
      <c r="G680" s="6"/>
      <c r="H680" s="6"/>
      <c r="I680" s="6"/>
      <c r="J680" s="6"/>
      <c r="K680" s="6"/>
      <c r="L680" s="6"/>
      <c r="M680" s="6"/>
      <c r="N680" s="27"/>
    </row>
    <row r="681" spans="1:14" s="28" customFormat="1" x14ac:dyDescent="0.25">
      <c r="A681" s="24">
        <v>43494.166666666664</v>
      </c>
      <c r="B681" s="25">
        <v>43494.208333333336</v>
      </c>
      <c r="C681" s="7">
        <v>635.85599999999999</v>
      </c>
      <c r="D681" s="26">
        <f>C681/'g. Dimensio.AnlagenEE2035'!$F$11</f>
        <v>0.18167314285714287</v>
      </c>
      <c r="E681" s="6"/>
      <c r="F681" s="6"/>
      <c r="G681" s="6"/>
      <c r="H681" s="6"/>
      <c r="I681" s="6"/>
      <c r="J681" s="6"/>
      <c r="K681" s="6"/>
      <c r="L681" s="6"/>
      <c r="M681" s="6"/>
      <c r="N681" s="27"/>
    </row>
    <row r="682" spans="1:14" s="28" customFormat="1" x14ac:dyDescent="0.25">
      <c r="A682" s="24">
        <v>43494.208333333336</v>
      </c>
      <c r="B682" s="25">
        <v>43494.25</v>
      </c>
      <c r="C682" s="7">
        <v>574.53700000000003</v>
      </c>
      <c r="D682" s="26">
        <f>C682/'g. Dimensio.AnlagenEE2035'!$F$11</f>
        <v>0.16415342857142859</v>
      </c>
      <c r="E682" s="6"/>
      <c r="F682" s="6"/>
      <c r="G682" s="6"/>
      <c r="H682" s="6"/>
      <c r="I682" s="6"/>
      <c r="J682" s="6"/>
      <c r="K682" s="6"/>
      <c r="L682" s="6"/>
      <c r="M682" s="6"/>
      <c r="N682" s="27"/>
    </row>
    <row r="683" spans="1:14" s="28" customFormat="1" x14ac:dyDescent="0.25">
      <c r="A683" s="24">
        <v>43494.25</v>
      </c>
      <c r="B683" s="25">
        <v>43494.291666666664</v>
      </c>
      <c r="C683" s="7">
        <v>514.90800000000002</v>
      </c>
      <c r="D683" s="26">
        <f>C683/'g. Dimensio.AnlagenEE2035'!$F$11</f>
        <v>0.14711657142857143</v>
      </c>
      <c r="E683" s="6"/>
      <c r="F683" s="6"/>
      <c r="G683" s="6"/>
      <c r="H683" s="6"/>
      <c r="I683" s="6"/>
      <c r="J683" s="6"/>
      <c r="K683" s="6"/>
      <c r="L683" s="6"/>
      <c r="M683" s="6"/>
      <c r="N683" s="27"/>
    </row>
    <row r="684" spans="1:14" s="28" customFormat="1" x14ac:dyDescent="0.25">
      <c r="A684" s="24">
        <v>43494.291666666664</v>
      </c>
      <c r="B684" s="25">
        <v>43494.333333333336</v>
      </c>
      <c r="C684" s="7">
        <v>430.97399999999999</v>
      </c>
      <c r="D684" s="26">
        <f>C684/'g. Dimensio.AnlagenEE2035'!$F$11</f>
        <v>0.12313542857142856</v>
      </c>
      <c r="E684" s="6"/>
      <c r="F684" s="6"/>
      <c r="G684" s="6"/>
      <c r="H684" s="6"/>
      <c r="I684" s="6"/>
      <c r="J684" s="6"/>
      <c r="K684" s="6"/>
      <c r="L684" s="6"/>
      <c r="M684" s="6"/>
      <c r="N684" s="27"/>
    </row>
    <row r="685" spans="1:14" s="28" customFormat="1" x14ac:dyDescent="0.25">
      <c r="A685" s="24">
        <v>43494.333333333336</v>
      </c>
      <c r="B685" s="25">
        <v>43494.375</v>
      </c>
      <c r="C685" s="7">
        <v>305.55900000000003</v>
      </c>
      <c r="D685" s="26">
        <f>C685/'g. Dimensio.AnlagenEE2035'!$F$11</f>
        <v>8.7302571428571438E-2</v>
      </c>
      <c r="E685" s="6"/>
      <c r="F685" s="6"/>
      <c r="G685" s="6"/>
      <c r="H685" s="6"/>
      <c r="I685" s="6"/>
      <c r="J685" s="6"/>
      <c r="K685" s="6"/>
      <c r="L685" s="6"/>
      <c r="M685" s="6"/>
      <c r="N685" s="27"/>
    </row>
    <row r="686" spans="1:14" s="28" customFormat="1" x14ac:dyDescent="0.25">
      <c r="A686" s="24">
        <v>43494.375</v>
      </c>
      <c r="B686" s="25">
        <v>43494.416666666664</v>
      </c>
      <c r="C686" s="7">
        <v>251.40299999999999</v>
      </c>
      <c r="D686" s="26">
        <f>C686/'g. Dimensio.AnlagenEE2035'!$F$11</f>
        <v>7.1829428571428572E-2</v>
      </c>
      <c r="E686" s="6"/>
      <c r="F686" s="6"/>
      <c r="G686" s="6"/>
      <c r="H686" s="6"/>
      <c r="I686" s="6"/>
      <c r="J686" s="6"/>
      <c r="K686" s="6"/>
      <c r="L686" s="6"/>
      <c r="M686" s="6"/>
      <c r="N686" s="27"/>
    </row>
    <row r="687" spans="1:14" s="28" customFormat="1" x14ac:dyDescent="0.25">
      <c r="A687" s="24">
        <v>43494.416666666664</v>
      </c>
      <c r="B687" s="25">
        <v>43494.458333333336</v>
      </c>
      <c r="C687" s="7">
        <v>230.24799999999999</v>
      </c>
      <c r="D687" s="26">
        <f>C687/'g. Dimensio.AnlagenEE2035'!$F$11</f>
        <v>6.5785142857142848E-2</v>
      </c>
      <c r="E687" s="6"/>
      <c r="F687" s="6"/>
      <c r="G687" s="6"/>
      <c r="H687" s="6"/>
      <c r="I687" s="6"/>
      <c r="J687" s="6"/>
      <c r="K687" s="6"/>
      <c r="L687" s="6"/>
      <c r="M687" s="6"/>
      <c r="N687" s="27"/>
    </row>
    <row r="688" spans="1:14" s="28" customFormat="1" x14ac:dyDescent="0.25">
      <c r="A688" s="24">
        <v>43494.458333333336</v>
      </c>
      <c r="B688" s="25">
        <v>43494.5</v>
      </c>
      <c r="C688" s="7">
        <v>251.48</v>
      </c>
      <c r="D688" s="26">
        <f>C688/'g. Dimensio.AnlagenEE2035'!$F$11</f>
        <v>7.1851428571428566E-2</v>
      </c>
      <c r="E688" s="6"/>
      <c r="F688" s="6"/>
      <c r="G688" s="6"/>
      <c r="H688" s="6"/>
      <c r="I688" s="6"/>
      <c r="J688" s="6"/>
      <c r="K688" s="6"/>
      <c r="L688" s="6"/>
      <c r="M688" s="6"/>
      <c r="N688" s="27"/>
    </row>
    <row r="689" spans="1:14" s="28" customFormat="1" x14ac:dyDescent="0.25">
      <c r="A689" s="24">
        <v>43494.5</v>
      </c>
      <c r="B689" s="25">
        <v>43494.541666666664</v>
      </c>
      <c r="C689" s="7">
        <v>282.28300000000002</v>
      </c>
      <c r="D689" s="26">
        <f>C689/'g. Dimensio.AnlagenEE2035'!$F$11</f>
        <v>8.0652285714285718E-2</v>
      </c>
      <c r="E689" s="6"/>
      <c r="F689" s="6"/>
      <c r="G689" s="6"/>
      <c r="H689" s="6"/>
      <c r="I689" s="6"/>
      <c r="J689" s="6"/>
      <c r="K689" s="6"/>
      <c r="L689" s="6"/>
      <c r="M689" s="6"/>
      <c r="N689" s="27"/>
    </row>
    <row r="690" spans="1:14" s="28" customFormat="1" x14ac:dyDescent="0.25">
      <c r="A690" s="24">
        <v>43494.541666666664</v>
      </c>
      <c r="B690" s="25">
        <v>43494.583333333336</v>
      </c>
      <c r="C690" s="7">
        <v>263.24200000000002</v>
      </c>
      <c r="D690" s="26">
        <f>C690/'g. Dimensio.AnlagenEE2035'!$F$11</f>
        <v>7.5212000000000001E-2</v>
      </c>
      <c r="E690" s="6"/>
      <c r="F690" s="6"/>
      <c r="G690" s="6"/>
      <c r="H690" s="6"/>
      <c r="I690" s="6"/>
      <c r="J690" s="6"/>
      <c r="K690" s="6"/>
      <c r="L690" s="6"/>
      <c r="M690" s="6"/>
      <c r="N690" s="27"/>
    </row>
    <row r="691" spans="1:14" s="28" customFormat="1" x14ac:dyDescent="0.25">
      <c r="A691" s="24">
        <v>43494.583333333336</v>
      </c>
      <c r="B691" s="25">
        <v>43494.625</v>
      </c>
      <c r="C691" s="7">
        <v>175.11500000000001</v>
      </c>
      <c r="D691" s="26">
        <f>C691/'g. Dimensio.AnlagenEE2035'!$F$11</f>
        <v>5.0032857142857143E-2</v>
      </c>
      <c r="E691" s="6"/>
      <c r="F691" s="6"/>
      <c r="G691" s="6"/>
      <c r="H691" s="6"/>
      <c r="I691" s="6"/>
      <c r="J691" s="6"/>
      <c r="K691" s="6"/>
      <c r="L691" s="6"/>
      <c r="M691" s="6"/>
      <c r="N691" s="27"/>
    </row>
    <row r="692" spans="1:14" s="28" customFormat="1" x14ac:dyDescent="0.25">
      <c r="A692" s="24">
        <v>43494.625</v>
      </c>
      <c r="B692" s="25">
        <v>43494.666666666664</v>
      </c>
      <c r="C692" s="7">
        <v>153.53700000000001</v>
      </c>
      <c r="D692" s="26">
        <f>C692/'g. Dimensio.AnlagenEE2035'!$F$11</f>
        <v>4.3867714285714288E-2</v>
      </c>
      <c r="E692" s="6"/>
      <c r="F692" s="6"/>
      <c r="G692" s="6"/>
      <c r="H692" s="6"/>
      <c r="I692" s="6"/>
      <c r="J692" s="6"/>
      <c r="K692" s="6"/>
      <c r="L692" s="6"/>
      <c r="M692" s="6"/>
      <c r="N692" s="27"/>
    </row>
    <row r="693" spans="1:14" s="28" customFormat="1" x14ac:dyDescent="0.25">
      <c r="A693" s="24">
        <v>43494.666666666664</v>
      </c>
      <c r="B693" s="25">
        <v>43494.708333333336</v>
      </c>
      <c r="C693" s="7">
        <v>300.54199999999997</v>
      </c>
      <c r="D693" s="26">
        <f>C693/'g. Dimensio.AnlagenEE2035'!$F$11</f>
        <v>8.5869142857142852E-2</v>
      </c>
      <c r="E693" s="6"/>
      <c r="F693" s="6"/>
      <c r="G693" s="6"/>
      <c r="H693" s="6"/>
      <c r="I693" s="6"/>
      <c r="J693" s="6"/>
      <c r="K693" s="6"/>
      <c r="L693" s="6"/>
      <c r="M693" s="6"/>
      <c r="N693" s="27"/>
    </row>
    <row r="694" spans="1:14" s="28" customFormat="1" x14ac:dyDescent="0.25">
      <c r="A694" s="24">
        <v>43494.708333333336</v>
      </c>
      <c r="B694" s="25">
        <v>43494.75</v>
      </c>
      <c r="C694" s="7">
        <v>588.13400000000001</v>
      </c>
      <c r="D694" s="26">
        <f>C694/'g. Dimensio.AnlagenEE2035'!$F$11</f>
        <v>0.16803828571428572</v>
      </c>
      <c r="E694" s="6"/>
      <c r="F694" s="6"/>
      <c r="G694" s="6"/>
      <c r="H694" s="6"/>
      <c r="I694" s="6"/>
      <c r="J694" s="6"/>
      <c r="K694" s="6"/>
      <c r="L694" s="6"/>
      <c r="M694" s="6"/>
      <c r="N694" s="27"/>
    </row>
    <row r="695" spans="1:14" s="28" customFormat="1" x14ac:dyDescent="0.25">
      <c r="A695" s="24">
        <v>43494.75</v>
      </c>
      <c r="B695" s="25">
        <v>43494.791666666664</v>
      </c>
      <c r="C695" s="7">
        <v>957.38900000000001</v>
      </c>
      <c r="D695" s="26">
        <f>C695/'g. Dimensio.AnlagenEE2035'!$F$11</f>
        <v>0.27353971428571427</v>
      </c>
      <c r="E695" s="6"/>
      <c r="F695" s="6"/>
      <c r="G695" s="6"/>
      <c r="H695" s="6"/>
      <c r="I695" s="6"/>
      <c r="J695" s="6"/>
      <c r="K695" s="6"/>
      <c r="L695" s="6"/>
      <c r="M695" s="6"/>
      <c r="N695" s="27"/>
    </row>
    <row r="696" spans="1:14" s="28" customFormat="1" x14ac:dyDescent="0.25">
      <c r="A696" s="24">
        <v>43494.791666666664</v>
      </c>
      <c r="B696" s="25">
        <v>43494.833333333336</v>
      </c>
      <c r="C696" s="7">
        <v>1234.0940000000001</v>
      </c>
      <c r="D696" s="26">
        <f>C696/'g. Dimensio.AnlagenEE2035'!$F$11</f>
        <v>0.35259828571428575</v>
      </c>
      <c r="E696" s="6"/>
      <c r="F696" s="6"/>
      <c r="G696" s="6"/>
      <c r="H696" s="6"/>
      <c r="I696" s="6"/>
      <c r="J696" s="6"/>
      <c r="K696" s="6"/>
      <c r="L696" s="6"/>
      <c r="M696" s="6"/>
      <c r="N696" s="27"/>
    </row>
    <row r="697" spans="1:14" s="28" customFormat="1" x14ac:dyDescent="0.25">
      <c r="A697" s="24">
        <v>43494.833333333336</v>
      </c>
      <c r="B697" s="25">
        <v>43494.875</v>
      </c>
      <c r="C697" s="7">
        <v>1248.6859999999999</v>
      </c>
      <c r="D697" s="26">
        <f>C697/'g. Dimensio.AnlagenEE2035'!$F$11</f>
        <v>0.35676742857142857</v>
      </c>
      <c r="E697" s="6"/>
      <c r="F697" s="6"/>
      <c r="G697" s="6"/>
      <c r="H697" s="6"/>
      <c r="I697" s="6"/>
      <c r="J697" s="6"/>
      <c r="K697" s="6"/>
      <c r="L697" s="6"/>
      <c r="M697" s="6"/>
      <c r="N697" s="27"/>
    </row>
    <row r="698" spans="1:14" s="28" customFormat="1" x14ac:dyDescent="0.25">
      <c r="A698" s="24">
        <v>43494.875</v>
      </c>
      <c r="B698" s="25">
        <v>43494.916666666664</v>
      </c>
      <c r="C698" s="7">
        <v>1102.1510000000001</v>
      </c>
      <c r="D698" s="26">
        <f>C698/'g. Dimensio.AnlagenEE2035'!$F$11</f>
        <v>0.31490028571428574</v>
      </c>
      <c r="E698" s="6"/>
      <c r="F698" s="6"/>
      <c r="G698" s="6"/>
      <c r="H698" s="6"/>
      <c r="I698" s="6"/>
      <c r="J698" s="6"/>
      <c r="K698" s="6"/>
      <c r="L698" s="6"/>
      <c r="M698" s="6"/>
      <c r="N698" s="27"/>
    </row>
    <row r="699" spans="1:14" s="28" customFormat="1" x14ac:dyDescent="0.25">
      <c r="A699" s="24">
        <v>43494.916666666664</v>
      </c>
      <c r="B699" s="25">
        <v>43494.958333333336</v>
      </c>
      <c r="C699" s="7">
        <v>1018.2380000000001</v>
      </c>
      <c r="D699" s="26">
        <f>C699/'g. Dimensio.AnlagenEE2035'!$F$11</f>
        <v>0.29092514285714288</v>
      </c>
      <c r="E699" s="6"/>
      <c r="F699" s="6"/>
      <c r="G699" s="6"/>
      <c r="H699" s="6"/>
      <c r="I699" s="6"/>
      <c r="J699" s="6"/>
      <c r="K699" s="6"/>
      <c r="L699" s="6"/>
      <c r="M699" s="6"/>
      <c r="N699" s="27"/>
    </row>
    <row r="700" spans="1:14" s="28" customFormat="1" x14ac:dyDescent="0.25">
      <c r="A700" s="24">
        <v>43494.958333333336</v>
      </c>
      <c r="B700" s="25">
        <v>43495</v>
      </c>
      <c r="C700" s="7">
        <v>935.60900000000004</v>
      </c>
      <c r="D700" s="26">
        <f>C700/'g. Dimensio.AnlagenEE2035'!$F$11</f>
        <v>0.26731685714285713</v>
      </c>
      <c r="E700" s="6"/>
      <c r="F700" s="6"/>
      <c r="G700" s="6"/>
      <c r="H700" s="6"/>
      <c r="I700" s="6"/>
      <c r="J700" s="6"/>
      <c r="K700" s="6"/>
      <c r="L700" s="6"/>
      <c r="M700" s="6"/>
      <c r="N700" s="27"/>
    </row>
    <row r="701" spans="1:14" s="28" customFormat="1" x14ac:dyDescent="0.25">
      <c r="A701" s="24">
        <v>43495</v>
      </c>
      <c r="B701" s="25">
        <v>43495.041666666664</v>
      </c>
      <c r="C701" s="7">
        <v>999.61900000000003</v>
      </c>
      <c r="D701" s="26">
        <f>C701/'g. Dimensio.AnlagenEE2035'!$F$11</f>
        <v>0.28560542857142857</v>
      </c>
      <c r="E701" s="6"/>
      <c r="F701" s="6"/>
      <c r="G701" s="6"/>
      <c r="H701" s="6"/>
      <c r="I701" s="6"/>
      <c r="J701" s="6"/>
      <c r="K701" s="6"/>
      <c r="L701" s="6"/>
      <c r="M701" s="6"/>
      <c r="N701" s="27"/>
    </row>
    <row r="702" spans="1:14" s="28" customFormat="1" x14ac:dyDescent="0.25">
      <c r="A702" s="24">
        <v>43495.041666666664</v>
      </c>
      <c r="B702" s="25">
        <v>43495.083333333336</v>
      </c>
      <c r="C702" s="7">
        <v>864.03300000000002</v>
      </c>
      <c r="D702" s="26">
        <f>C702/'g. Dimensio.AnlagenEE2035'!$F$11</f>
        <v>0.24686657142857144</v>
      </c>
      <c r="E702" s="6"/>
      <c r="F702" s="6"/>
      <c r="G702" s="6"/>
      <c r="H702" s="6"/>
      <c r="I702" s="6"/>
      <c r="J702" s="6"/>
      <c r="K702" s="6"/>
      <c r="L702" s="6"/>
      <c r="M702" s="6"/>
      <c r="N702" s="27"/>
    </row>
    <row r="703" spans="1:14" s="28" customFormat="1" x14ac:dyDescent="0.25">
      <c r="A703" s="24">
        <v>43495.083333333336</v>
      </c>
      <c r="B703" s="25">
        <v>43495.125</v>
      </c>
      <c r="C703" s="7">
        <v>781.79600000000005</v>
      </c>
      <c r="D703" s="26">
        <f>C703/'g. Dimensio.AnlagenEE2035'!$F$11</f>
        <v>0.22337028571428572</v>
      </c>
      <c r="E703" s="6"/>
      <c r="F703" s="6"/>
      <c r="G703" s="6"/>
      <c r="H703" s="6"/>
      <c r="I703" s="6"/>
      <c r="J703" s="6"/>
      <c r="K703" s="6"/>
      <c r="L703" s="6"/>
      <c r="M703" s="6"/>
      <c r="N703" s="27"/>
    </row>
    <row r="704" spans="1:14" s="28" customFormat="1" x14ac:dyDescent="0.25">
      <c r="A704" s="24">
        <v>43495.125</v>
      </c>
      <c r="B704" s="25">
        <v>43495.166666666664</v>
      </c>
      <c r="C704" s="7">
        <v>798.52499999999998</v>
      </c>
      <c r="D704" s="26">
        <f>C704/'g. Dimensio.AnlagenEE2035'!$F$11</f>
        <v>0.22814999999999999</v>
      </c>
      <c r="E704" s="6"/>
      <c r="F704" s="6"/>
      <c r="G704" s="6"/>
      <c r="H704" s="6"/>
      <c r="I704" s="6"/>
      <c r="J704" s="6"/>
      <c r="K704" s="6"/>
      <c r="L704" s="6"/>
      <c r="M704" s="6"/>
      <c r="N704" s="27"/>
    </row>
    <row r="705" spans="1:14" s="28" customFormat="1" x14ac:dyDescent="0.25">
      <c r="A705" s="24">
        <v>43495.166666666664</v>
      </c>
      <c r="B705" s="25">
        <v>43495.208333333336</v>
      </c>
      <c r="C705" s="7">
        <v>742.63300000000004</v>
      </c>
      <c r="D705" s="26">
        <f>C705/'g. Dimensio.AnlagenEE2035'!$F$11</f>
        <v>0.21218085714285714</v>
      </c>
      <c r="E705" s="6"/>
      <c r="F705" s="6"/>
      <c r="G705" s="6"/>
      <c r="H705" s="6"/>
      <c r="I705" s="6"/>
      <c r="J705" s="6"/>
      <c r="K705" s="6"/>
      <c r="L705" s="6"/>
      <c r="M705" s="6"/>
      <c r="N705" s="27"/>
    </row>
    <row r="706" spans="1:14" s="28" customFormat="1" x14ac:dyDescent="0.25">
      <c r="A706" s="24">
        <v>43495.208333333336</v>
      </c>
      <c r="B706" s="25">
        <v>43495.25</v>
      </c>
      <c r="C706" s="7">
        <v>895.57600000000002</v>
      </c>
      <c r="D706" s="26">
        <f>C706/'g. Dimensio.AnlagenEE2035'!$F$11</f>
        <v>0.25587885714285713</v>
      </c>
      <c r="E706" s="6"/>
      <c r="F706" s="6"/>
      <c r="G706" s="6"/>
      <c r="H706" s="6"/>
      <c r="I706" s="6"/>
      <c r="J706" s="6"/>
      <c r="K706" s="6"/>
      <c r="L706" s="6"/>
      <c r="M706" s="6"/>
      <c r="N706" s="27"/>
    </row>
    <row r="707" spans="1:14" s="28" customFormat="1" x14ac:dyDescent="0.25">
      <c r="A707" s="24">
        <v>43495.25</v>
      </c>
      <c r="B707" s="25">
        <v>43495.291666666664</v>
      </c>
      <c r="C707" s="7">
        <v>1200.5719999999999</v>
      </c>
      <c r="D707" s="26">
        <f>C707/'g. Dimensio.AnlagenEE2035'!$F$11</f>
        <v>0.3430205714285714</v>
      </c>
      <c r="E707" s="6"/>
      <c r="F707" s="6"/>
      <c r="G707" s="6"/>
      <c r="H707" s="6"/>
      <c r="I707" s="6"/>
      <c r="J707" s="6"/>
      <c r="K707" s="6"/>
      <c r="L707" s="6"/>
      <c r="M707" s="6"/>
      <c r="N707" s="27"/>
    </row>
    <row r="708" spans="1:14" s="28" customFormat="1" x14ac:dyDescent="0.25">
      <c r="A708" s="24">
        <v>43495.291666666664</v>
      </c>
      <c r="B708" s="25">
        <v>43495.333333333336</v>
      </c>
      <c r="C708" s="7">
        <v>1539.557</v>
      </c>
      <c r="D708" s="26">
        <f>C708/'g. Dimensio.AnlagenEE2035'!$F$11</f>
        <v>0.43987342857142858</v>
      </c>
      <c r="E708" s="6"/>
      <c r="F708" s="6"/>
      <c r="G708" s="6"/>
      <c r="H708" s="6"/>
      <c r="I708" s="6"/>
      <c r="J708" s="6"/>
      <c r="K708" s="6"/>
      <c r="L708" s="6"/>
      <c r="M708" s="6"/>
      <c r="N708" s="27"/>
    </row>
    <row r="709" spans="1:14" s="28" customFormat="1" x14ac:dyDescent="0.25">
      <c r="A709" s="24">
        <v>43495.333333333336</v>
      </c>
      <c r="B709" s="25">
        <v>43495.375</v>
      </c>
      <c r="C709" s="7">
        <v>1778.6859999999999</v>
      </c>
      <c r="D709" s="26">
        <f>C709/'g. Dimensio.AnlagenEE2035'!$F$11</f>
        <v>0.50819599999999998</v>
      </c>
      <c r="E709" s="6"/>
      <c r="F709" s="6"/>
      <c r="G709" s="6"/>
      <c r="H709" s="6"/>
      <c r="I709" s="6"/>
      <c r="J709" s="6"/>
      <c r="K709" s="6"/>
      <c r="L709" s="6"/>
      <c r="M709" s="6"/>
      <c r="N709" s="27"/>
    </row>
    <row r="710" spans="1:14" s="28" customFormat="1" x14ac:dyDescent="0.25">
      <c r="A710" s="24">
        <v>43495.375</v>
      </c>
      <c r="B710" s="25">
        <v>43495.416666666664</v>
      </c>
      <c r="C710" s="7">
        <v>1884.4970000000001</v>
      </c>
      <c r="D710" s="26">
        <f>C710/'g. Dimensio.AnlagenEE2035'!$F$11</f>
        <v>0.53842771428571434</v>
      </c>
      <c r="E710" s="6"/>
      <c r="F710" s="6"/>
      <c r="G710" s="6"/>
      <c r="H710" s="6"/>
      <c r="I710" s="6"/>
      <c r="J710" s="6"/>
      <c r="K710" s="6"/>
      <c r="L710" s="6"/>
      <c r="M710" s="6"/>
      <c r="N710" s="27"/>
    </row>
    <row r="711" spans="1:14" s="28" customFormat="1" x14ac:dyDescent="0.25">
      <c r="A711" s="24">
        <v>43495.416666666664</v>
      </c>
      <c r="B711" s="25">
        <v>43495.458333333336</v>
      </c>
      <c r="C711" s="7">
        <v>2150.308</v>
      </c>
      <c r="D711" s="26">
        <f>C711/'g. Dimensio.AnlagenEE2035'!$F$11</f>
        <v>0.6143737142857143</v>
      </c>
      <c r="E711" s="6"/>
      <c r="F711" s="6"/>
      <c r="G711" s="6"/>
      <c r="H711" s="6"/>
      <c r="I711" s="6"/>
      <c r="J711" s="6"/>
      <c r="K711" s="6"/>
      <c r="L711" s="6"/>
      <c r="M711" s="6"/>
      <c r="N711" s="27"/>
    </row>
    <row r="712" spans="1:14" s="28" customFormat="1" x14ac:dyDescent="0.25">
      <c r="A712" s="24">
        <v>43495.458333333336</v>
      </c>
      <c r="B712" s="25">
        <v>43495.5</v>
      </c>
      <c r="C712" s="7">
        <v>2298.3220000000001</v>
      </c>
      <c r="D712" s="26">
        <f>C712/'g. Dimensio.AnlagenEE2035'!$F$11</f>
        <v>0.65666342857142856</v>
      </c>
      <c r="E712" s="6"/>
      <c r="F712" s="6"/>
      <c r="G712" s="6"/>
      <c r="H712" s="6"/>
      <c r="I712" s="6"/>
      <c r="J712" s="6"/>
      <c r="K712" s="6"/>
      <c r="L712" s="6"/>
      <c r="M712" s="6"/>
      <c r="N712" s="27"/>
    </row>
    <row r="713" spans="1:14" s="28" customFormat="1" x14ac:dyDescent="0.25">
      <c r="A713" s="24">
        <v>43495.5</v>
      </c>
      <c r="B713" s="25">
        <v>43495.541666666664</v>
      </c>
      <c r="C713" s="7">
        <v>2425.9630000000002</v>
      </c>
      <c r="D713" s="26">
        <f>C713/'g. Dimensio.AnlagenEE2035'!$F$11</f>
        <v>0.69313228571428576</v>
      </c>
      <c r="E713" s="6"/>
      <c r="F713" s="6"/>
      <c r="G713" s="6"/>
      <c r="H713" s="6"/>
      <c r="I713" s="6"/>
      <c r="J713" s="6"/>
      <c r="K713" s="6"/>
      <c r="L713" s="6"/>
      <c r="M713" s="6"/>
      <c r="N713" s="27"/>
    </row>
    <row r="714" spans="1:14" s="28" customFormat="1" x14ac:dyDescent="0.25">
      <c r="A714" s="24">
        <v>43495.541666666664</v>
      </c>
      <c r="B714" s="25">
        <v>43495.583333333336</v>
      </c>
      <c r="C714" s="7">
        <v>2488.1350000000002</v>
      </c>
      <c r="D714" s="26">
        <f>C714/'g. Dimensio.AnlagenEE2035'!$F$11</f>
        <v>0.7108957142857143</v>
      </c>
      <c r="E714" s="6"/>
      <c r="F714" s="6"/>
      <c r="G714" s="6"/>
      <c r="H714" s="6"/>
      <c r="I714" s="6"/>
      <c r="J714" s="6"/>
      <c r="K714" s="6"/>
      <c r="L714" s="6"/>
      <c r="M714" s="6"/>
      <c r="N714" s="27"/>
    </row>
    <row r="715" spans="1:14" s="28" customFormat="1" x14ac:dyDescent="0.25">
      <c r="A715" s="24">
        <v>43495.583333333336</v>
      </c>
      <c r="B715" s="25">
        <v>43495.625</v>
      </c>
      <c r="C715" s="7">
        <v>2555.279</v>
      </c>
      <c r="D715" s="26">
        <f>C715/'g. Dimensio.AnlagenEE2035'!$F$11</f>
        <v>0.73007971428571428</v>
      </c>
      <c r="E715" s="6"/>
      <c r="F715" s="6"/>
      <c r="G715" s="6"/>
      <c r="H715" s="6"/>
      <c r="I715" s="6"/>
      <c r="J715" s="6"/>
      <c r="K715" s="6"/>
      <c r="L715" s="6"/>
      <c r="M715" s="6"/>
      <c r="N715" s="27"/>
    </row>
    <row r="716" spans="1:14" s="28" customFormat="1" x14ac:dyDescent="0.25">
      <c r="A716" s="24">
        <v>43495.625</v>
      </c>
      <c r="B716" s="25">
        <v>43495.666666666664</v>
      </c>
      <c r="C716" s="7">
        <v>2445.2130000000002</v>
      </c>
      <c r="D716" s="26">
        <f>C716/'g. Dimensio.AnlagenEE2035'!$F$11</f>
        <v>0.69863228571428582</v>
      </c>
      <c r="E716" s="6"/>
      <c r="F716" s="6"/>
      <c r="G716" s="6"/>
      <c r="H716" s="6"/>
      <c r="I716" s="6"/>
      <c r="J716" s="6"/>
      <c r="K716" s="6"/>
      <c r="L716" s="6"/>
      <c r="M716" s="6"/>
      <c r="N716" s="27"/>
    </row>
    <row r="717" spans="1:14" s="28" customFormat="1" x14ac:dyDescent="0.25">
      <c r="A717" s="24">
        <v>43495.666666666664</v>
      </c>
      <c r="B717" s="25">
        <v>43495.708333333336</v>
      </c>
      <c r="C717" s="7">
        <v>2170.5320000000002</v>
      </c>
      <c r="D717" s="26">
        <f>C717/'g. Dimensio.AnlagenEE2035'!$F$11</f>
        <v>0.62015200000000004</v>
      </c>
      <c r="E717" s="6"/>
      <c r="F717" s="6"/>
      <c r="G717" s="6"/>
      <c r="H717" s="6"/>
      <c r="I717" s="6"/>
      <c r="J717" s="6"/>
      <c r="K717" s="6"/>
      <c r="L717" s="6"/>
      <c r="M717" s="6"/>
      <c r="N717" s="27"/>
    </row>
    <row r="718" spans="1:14" s="28" customFormat="1" x14ac:dyDescent="0.25">
      <c r="A718" s="24">
        <v>43495.708333333336</v>
      </c>
      <c r="B718" s="25">
        <v>43495.75</v>
      </c>
      <c r="C718" s="7">
        <v>1892.289</v>
      </c>
      <c r="D718" s="26">
        <f>C718/'g. Dimensio.AnlagenEE2035'!$F$11</f>
        <v>0.54065399999999997</v>
      </c>
      <c r="E718" s="6"/>
      <c r="F718" s="6"/>
      <c r="G718" s="6"/>
      <c r="H718" s="6"/>
      <c r="I718" s="6"/>
      <c r="J718" s="6"/>
      <c r="K718" s="6"/>
      <c r="L718" s="6"/>
      <c r="M718" s="6"/>
      <c r="N718" s="27"/>
    </row>
    <row r="719" spans="1:14" s="28" customFormat="1" x14ac:dyDescent="0.25">
      <c r="A719" s="24">
        <v>43495.75</v>
      </c>
      <c r="B719" s="25">
        <v>43495.791666666664</v>
      </c>
      <c r="C719" s="7">
        <v>1617.684</v>
      </c>
      <c r="D719" s="26">
        <f>C719/'g. Dimensio.AnlagenEE2035'!$F$11</f>
        <v>0.46219542857142853</v>
      </c>
      <c r="E719" s="6"/>
      <c r="F719" s="6"/>
      <c r="G719" s="6"/>
      <c r="H719" s="6"/>
      <c r="I719" s="6"/>
      <c r="J719" s="6"/>
      <c r="K719" s="6"/>
      <c r="L719" s="6"/>
      <c r="M719" s="6"/>
      <c r="N719" s="27"/>
    </row>
    <row r="720" spans="1:14" s="28" customFormat="1" x14ac:dyDescent="0.25">
      <c r="A720" s="24">
        <v>43495.791666666664</v>
      </c>
      <c r="B720" s="25">
        <v>43495.833333333336</v>
      </c>
      <c r="C720" s="7">
        <v>1202.009</v>
      </c>
      <c r="D720" s="26">
        <f>C720/'g. Dimensio.AnlagenEE2035'!$F$11</f>
        <v>0.34343114285714288</v>
      </c>
      <c r="E720" s="6"/>
      <c r="F720" s="6"/>
      <c r="G720" s="6"/>
      <c r="H720" s="6"/>
      <c r="I720" s="6"/>
      <c r="J720" s="6"/>
      <c r="K720" s="6"/>
      <c r="L720" s="6"/>
      <c r="M720" s="6"/>
      <c r="N720" s="27"/>
    </row>
    <row r="721" spans="1:14" s="28" customFormat="1" x14ac:dyDescent="0.25">
      <c r="A721" s="24">
        <v>43495.833333333336</v>
      </c>
      <c r="B721" s="25">
        <v>43495.875</v>
      </c>
      <c r="C721" s="7">
        <v>870.04200000000003</v>
      </c>
      <c r="D721" s="26">
        <f>C721/'g. Dimensio.AnlagenEE2035'!$F$11</f>
        <v>0.24858342857142857</v>
      </c>
      <c r="E721" s="6"/>
      <c r="F721" s="6"/>
      <c r="G721" s="6"/>
      <c r="H721" s="6"/>
      <c r="I721" s="6"/>
      <c r="J721" s="6"/>
      <c r="K721" s="6"/>
      <c r="L721" s="6"/>
      <c r="M721" s="6"/>
      <c r="N721" s="27"/>
    </row>
    <row r="722" spans="1:14" s="28" customFormat="1" x14ac:dyDescent="0.25">
      <c r="A722" s="24">
        <v>43495.875</v>
      </c>
      <c r="B722" s="25">
        <v>43495.916666666664</v>
      </c>
      <c r="C722" s="7">
        <v>731.37800000000004</v>
      </c>
      <c r="D722" s="26">
        <f>C722/'g. Dimensio.AnlagenEE2035'!$F$11</f>
        <v>0.20896514285714288</v>
      </c>
      <c r="E722" s="6"/>
      <c r="F722" s="6"/>
      <c r="G722" s="6"/>
      <c r="H722" s="6"/>
      <c r="I722" s="6"/>
      <c r="J722" s="6"/>
      <c r="K722" s="6"/>
      <c r="L722" s="6"/>
      <c r="M722" s="6"/>
      <c r="N722" s="27"/>
    </row>
    <row r="723" spans="1:14" s="28" customFormat="1" x14ac:dyDescent="0.25">
      <c r="A723" s="24">
        <v>43495.916666666664</v>
      </c>
      <c r="B723" s="25">
        <v>43495.958333333336</v>
      </c>
      <c r="C723" s="7">
        <v>668.56</v>
      </c>
      <c r="D723" s="26">
        <f>C723/'g. Dimensio.AnlagenEE2035'!$F$11</f>
        <v>0.19101714285714283</v>
      </c>
      <c r="E723" s="6"/>
      <c r="F723" s="6"/>
      <c r="G723" s="6"/>
      <c r="H723" s="6"/>
      <c r="I723" s="6"/>
      <c r="J723" s="6"/>
      <c r="K723" s="6"/>
      <c r="L723" s="6"/>
      <c r="M723" s="6"/>
      <c r="N723" s="27"/>
    </row>
    <row r="724" spans="1:14" s="28" customFormat="1" x14ac:dyDescent="0.25">
      <c r="A724" s="24">
        <v>43495.958333333336</v>
      </c>
      <c r="B724" s="25">
        <v>43496</v>
      </c>
      <c r="C724" s="7">
        <v>643.54100000000005</v>
      </c>
      <c r="D724" s="26">
        <f>C724/'g. Dimensio.AnlagenEE2035'!$F$11</f>
        <v>0.18386885714285717</v>
      </c>
      <c r="E724" s="6"/>
      <c r="F724" s="6"/>
      <c r="G724" s="6"/>
      <c r="H724" s="6"/>
      <c r="I724" s="6"/>
      <c r="J724" s="6"/>
      <c r="K724" s="6"/>
      <c r="L724" s="6"/>
      <c r="M724" s="6"/>
      <c r="N724" s="27"/>
    </row>
    <row r="725" spans="1:14" s="28" customFormat="1" x14ac:dyDescent="0.25">
      <c r="A725" s="24">
        <v>43496</v>
      </c>
      <c r="B725" s="25">
        <v>43496.041666666664</v>
      </c>
      <c r="C725" s="7">
        <v>662.41600000000005</v>
      </c>
      <c r="D725" s="26">
        <f>C725/'g. Dimensio.AnlagenEE2035'!$F$11</f>
        <v>0.18926171428571431</v>
      </c>
      <c r="E725" s="6"/>
      <c r="F725" s="6"/>
      <c r="G725" s="6"/>
      <c r="H725" s="6"/>
      <c r="I725" s="6"/>
      <c r="J725" s="6"/>
      <c r="K725" s="6"/>
      <c r="L725" s="6"/>
      <c r="M725" s="6"/>
      <c r="N725" s="27"/>
    </row>
    <row r="726" spans="1:14" s="28" customFormat="1" x14ac:dyDescent="0.25">
      <c r="A726" s="24">
        <v>43496.041666666664</v>
      </c>
      <c r="B726" s="25">
        <v>43496.083333333336</v>
      </c>
      <c r="C726" s="7">
        <v>712.91099999999994</v>
      </c>
      <c r="D726" s="26">
        <f>C726/'g. Dimensio.AnlagenEE2035'!$F$11</f>
        <v>0.20368885714285712</v>
      </c>
      <c r="E726" s="6"/>
      <c r="F726" s="6"/>
      <c r="G726" s="6"/>
      <c r="H726" s="6"/>
      <c r="I726" s="6"/>
      <c r="J726" s="6"/>
      <c r="K726" s="6"/>
      <c r="L726" s="6"/>
      <c r="M726" s="6"/>
      <c r="N726" s="27"/>
    </row>
    <row r="727" spans="1:14" s="28" customFormat="1" x14ac:dyDescent="0.25">
      <c r="A727" s="24">
        <v>43496.083333333336</v>
      </c>
      <c r="B727" s="25">
        <v>43496.125</v>
      </c>
      <c r="C727" s="7">
        <v>759.21699999999998</v>
      </c>
      <c r="D727" s="26">
        <f>C727/'g. Dimensio.AnlagenEE2035'!$F$11</f>
        <v>0.21691914285714287</v>
      </c>
      <c r="E727" s="6"/>
      <c r="F727" s="6"/>
      <c r="G727" s="6"/>
      <c r="H727" s="6"/>
      <c r="I727" s="6"/>
      <c r="J727" s="6"/>
      <c r="K727" s="6"/>
      <c r="L727" s="6"/>
      <c r="M727" s="6"/>
      <c r="N727" s="27"/>
    </row>
    <row r="728" spans="1:14" s="28" customFormat="1" x14ac:dyDescent="0.25">
      <c r="A728" s="24">
        <v>43496.125</v>
      </c>
      <c r="B728" s="25">
        <v>43496.166666666664</v>
      </c>
      <c r="C728" s="7">
        <v>809.56899999999996</v>
      </c>
      <c r="D728" s="26">
        <f>C728/'g. Dimensio.AnlagenEE2035'!$F$11</f>
        <v>0.23130542857142855</v>
      </c>
      <c r="E728" s="6"/>
      <c r="F728" s="6"/>
      <c r="G728" s="6"/>
      <c r="H728" s="6"/>
      <c r="I728" s="6"/>
      <c r="J728" s="6"/>
      <c r="K728" s="6"/>
      <c r="L728" s="6"/>
      <c r="M728" s="6"/>
      <c r="N728" s="27"/>
    </row>
    <row r="729" spans="1:14" s="28" customFormat="1" x14ac:dyDescent="0.25">
      <c r="A729" s="24">
        <v>43496.166666666664</v>
      </c>
      <c r="B729" s="25">
        <v>43496.208333333336</v>
      </c>
      <c r="C729" s="7">
        <v>763.83900000000006</v>
      </c>
      <c r="D729" s="26">
        <f>C729/'g. Dimensio.AnlagenEE2035'!$F$11</f>
        <v>0.21823971428571431</v>
      </c>
      <c r="E729" s="6"/>
      <c r="F729" s="6"/>
      <c r="G729" s="6"/>
      <c r="H729" s="6"/>
      <c r="I729" s="6"/>
      <c r="J729" s="6"/>
      <c r="K729" s="6"/>
      <c r="L729" s="6"/>
      <c r="M729" s="6"/>
      <c r="N729" s="27"/>
    </row>
    <row r="730" spans="1:14" s="28" customFormat="1" x14ac:dyDescent="0.25">
      <c r="A730" s="24">
        <v>43496.208333333336</v>
      </c>
      <c r="B730" s="25">
        <v>43496.25</v>
      </c>
      <c r="C730" s="7">
        <v>689.71299999999997</v>
      </c>
      <c r="D730" s="26">
        <f>C730/'g. Dimensio.AnlagenEE2035'!$F$11</f>
        <v>0.19706085714285712</v>
      </c>
      <c r="E730" s="6"/>
      <c r="F730" s="6"/>
      <c r="G730" s="6"/>
      <c r="H730" s="6"/>
      <c r="I730" s="6"/>
      <c r="J730" s="6"/>
      <c r="K730" s="6"/>
      <c r="L730" s="6"/>
      <c r="M730" s="6"/>
      <c r="N730" s="27"/>
    </row>
    <row r="731" spans="1:14" s="28" customFormat="1" x14ac:dyDescent="0.25">
      <c r="A731" s="24">
        <v>43496.25</v>
      </c>
      <c r="B731" s="25">
        <v>43496.291666666664</v>
      </c>
      <c r="C731" s="7">
        <v>737.255</v>
      </c>
      <c r="D731" s="26">
        <f>C731/'g. Dimensio.AnlagenEE2035'!$F$11</f>
        <v>0.2106442857142857</v>
      </c>
      <c r="E731" s="6"/>
      <c r="F731" s="6"/>
      <c r="G731" s="6"/>
      <c r="H731" s="6"/>
      <c r="I731" s="6"/>
      <c r="J731" s="6"/>
      <c r="K731" s="6"/>
      <c r="L731" s="6"/>
      <c r="M731" s="6"/>
      <c r="N731" s="27"/>
    </row>
    <row r="732" spans="1:14" s="28" customFormat="1" x14ac:dyDescent="0.25">
      <c r="A732" s="24">
        <v>43496.291666666664</v>
      </c>
      <c r="B732" s="25">
        <v>43496.333333333336</v>
      </c>
      <c r="C732" s="7">
        <v>745.48299999999995</v>
      </c>
      <c r="D732" s="26">
        <f>C732/'g. Dimensio.AnlagenEE2035'!$F$11</f>
        <v>0.21299514285714286</v>
      </c>
      <c r="E732" s="6"/>
      <c r="F732" s="6"/>
      <c r="G732" s="6"/>
      <c r="H732" s="6"/>
      <c r="I732" s="6"/>
      <c r="J732" s="6"/>
      <c r="K732" s="6"/>
      <c r="L732" s="6"/>
      <c r="M732" s="6"/>
      <c r="N732" s="27"/>
    </row>
    <row r="733" spans="1:14" s="28" customFormat="1" x14ac:dyDescent="0.25">
      <c r="A733" s="24">
        <v>43496.333333333336</v>
      </c>
      <c r="B733" s="25">
        <v>43496.375</v>
      </c>
      <c r="C733" s="7">
        <v>845.89300000000003</v>
      </c>
      <c r="D733" s="26">
        <f>C733/'g. Dimensio.AnlagenEE2035'!$F$11</f>
        <v>0.24168371428571431</v>
      </c>
      <c r="E733" s="6"/>
      <c r="F733" s="6"/>
      <c r="G733" s="6"/>
      <c r="H733" s="6"/>
      <c r="I733" s="6"/>
      <c r="J733" s="6"/>
      <c r="K733" s="6"/>
      <c r="L733" s="6"/>
      <c r="M733" s="6"/>
      <c r="N733" s="27"/>
    </row>
    <row r="734" spans="1:14" s="28" customFormat="1" x14ac:dyDescent="0.25">
      <c r="A734" s="24">
        <v>43496.375</v>
      </c>
      <c r="B734" s="25">
        <v>43496.416666666664</v>
      </c>
      <c r="C734" s="7">
        <v>739.93899999999996</v>
      </c>
      <c r="D734" s="26">
        <f>C734/'g. Dimensio.AnlagenEE2035'!$F$11</f>
        <v>0.21141114285714285</v>
      </c>
      <c r="E734" s="6"/>
      <c r="F734" s="6"/>
      <c r="G734" s="6"/>
      <c r="H734" s="6"/>
      <c r="I734" s="6"/>
      <c r="J734" s="6"/>
      <c r="K734" s="6"/>
      <c r="L734" s="6"/>
      <c r="M734" s="6"/>
      <c r="N734" s="27"/>
    </row>
    <row r="735" spans="1:14" s="28" customFormat="1" x14ac:dyDescent="0.25">
      <c r="A735" s="24">
        <v>43496.416666666664</v>
      </c>
      <c r="B735" s="25">
        <v>43496.458333333336</v>
      </c>
      <c r="C735" s="7">
        <v>748.15</v>
      </c>
      <c r="D735" s="26">
        <f>C735/'g. Dimensio.AnlagenEE2035'!$F$11</f>
        <v>0.21375714285714284</v>
      </c>
      <c r="E735" s="6"/>
      <c r="F735" s="6"/>
      <c r="G735" s="6"/>
      <c r="H735" s="6"/>
      <c r="I735" s="6"/>
      <c r="J735" s="6"/>
      <c r="K735" s="6"/>
      <c r="L735" s="6"/>
      <c r="M735" s="6"/>
      <c r="N735" s="27"/>
    </row>
    <row r="736" spans="1:14" s="28" customFormat="1" x14ac:dyDescent="0.25">
      <c r="A736" s="24">
        <v>43496.458333333336</v>
      </c>
      <c r="B736" s="25">
        <v>43496.5</v>
      </c>
      <c r="C736" s="7">
        <v>638.79999999999995</v>
      </c>
      <c r="D736" s="26">
        <f>C736/'g. Dimensio.AnlagenEE2035'!$F$11</f>
        <v>0.18251428571428571</v>
      </c>
      <c r="E736" s="6"/>
      <c r="F736" s="6"/>
      <c r="G736" s="6"/>
      <c r="H736" s="6"/>
      <c r="I736" s="6"/>
      <c r="J736" s="6"/>
      <c r="K736" s="6"/>
      <c r="L736" s="6"/>
      <c r="M736" s="6"/>
      <c r="N736" s="27"/>
    </row>
    <row r="737" spans="1:14" s="28" customFormat="1" x14ac:dyDescent="0.25">
      <c r="A737" s="24">
        <v>43496.5</v>
      </c>
      <c r="B737" s="25">
        <v>43496.541666666664</v>
      </c>
      <c r="C737" s="7">
        <v>508.27</v>
      </c>
      <c r="D737" s="26">
        <f>C737/'g. Dimensio.AnlagenEE2035'!$F$11</f>
        <v>0.14521999999999999</v>
      </c>
      <c r="E737" s="6"/>
      <c r="F737" s="6"/>
      <c r="G737" s="6"/>
      <c r="H737" s="6"/>
      <c r="I737" s="6"/>
      <c r="J737" s="6"/>
      <c r="K737" s="6"/>
      <c r="L737" s="6"/>
      <c r="M737" s="6"/>
      <c r="N737" s="27"/>
    </row>
    <row r="738" spans="1:14" s="28" customFormat="1" x14ac:dyDescent="0.25">
      <c r="A738" s="24">
        <v>43496.541666666664</v>
      </c>
      <c r="B738" s="25">
        <v>43496.583333333336</v>
      </c>
      <c r="C738" s="7">
        <v>326.322</v>
      </c>
      <c r="D738" s="26">
        <f>C738/'g. Dimensio.AnlagenEE2035'!$F$11</f>
        <v>9.3234857142857147E-2</v>
      </c>
      <c r="E738" s="6"/>
      <c r="F738" s="6"/>
      <c r="G738" s="6"/>
      <c r="H738" s="6"/>
      <c r="I738" s="6"/>
      <c r="J738" s="6"/>
      <c r="K738" s="6"/>
      <c r="L738" s="6"/>
      <c r="M738" s="6"/>
      <c r="N738" s="27"/>
    </row>
    <row r="739" spans="1:14" s="28" customFormat="1" x14ac:dyDescent="0.25">
      <c r="A739" s="24">
        <v>43496.583333333336</v>
      </c>
      <c r="B739" s="25">
        <v>43496.625</v>
      </c>
      <c r="C739" s="7">
        <v>140.672</v>
      </c>
      <c r="D739" s="26">
        <f>C739/'g. Dimensio.AnlagenEE2035'!$F$11</f>
        <v>4.0191999999999999E-2</v>
      </c>
      <c r="E739" s="6"/>
      <c r="F739" s="6"/>
      <c r="G739" s="6"/>
      <c r="H739" s="6"/>
      <c r="I739" s="6"/>
      <c r="J739" s="6"/>
      <c r="K739" s="6"/>
      <c r="L739" s="6"/>
      <c r="M739" s="6"/>
      <c r="N739" s="27"/>
    </row>
    <row r="740" spans="1:14" s="28" customFormat="1" x14ac:dyDescent="0.25">
      <c r="A740" s="24">
        <v>43496.625</v>
      </c>
      <c r="B740" s="25">
        <v>43496.666666666664</v>
      </c>
      <c r="C740" s="7">
        <v>35.426000000000002</v>
      </c>
      <c r="D740" s="26">
        <f>C740/'g. Dimensio.AnlagenEE2035'!$F$11</f>
        <v>1.0121714285714286E-2</v>
      </c>
      <c r="E740" s="6"/>
      <c r="F740" s="6"/>
      <c r="G740" s="6"/>
      <c r="H740" s="6"/>
      <c r="I740" s="6"/>
      <c r="J740" s="6"/>
      <c r="K740" s="6"/>
      <c r="L740" s="6"/>
      <c r="M740" s="6"/>
      <c r="N740" s="27"/>
    </row>
    <row r="741" spans="1:14" s="28" customFormat="1" x14ac:dyDescent="0.25">
      <c r="A741" s="24">
        <v>43496.666666666664</v>
      </c>
      <c r="B741" s="25">
        <v>43496.708333333336</v>
      </c>
      <c r="C741" s="7">
        <v>118.69799999999999</v>
      </c>
      <c r="D741" s="26">
        <f>C741/'g. Dimensio.AnlagenEE2035'!$F$11</f>
        <v>3.3913714285714283E-2</v>
      </c>
      <c r="E741" s="6"/>
      <c r="F741" s="6"/>
      <c r="G741" s="6"/>
      <c r="H741" s="6"/>
      <c r="I741" s="6"/>
      <c r="J741" s="6"/>
      <c r="K741" s="6"/>
      <c r="L741" s="6"/>
      <c r="M741" s="6"/>
      <c r="N741" s="27"/>
    </row>
    <row r="742" spans="1:14" s="28" customFormat="1" x14ac:dyDescent="0.25">
      <c r="A742" s="24">
        <v>43496.708333333336</v>
      </c>
      <c r="B742" s="25">
        <v>43496.75</v>
      </c>
      <c r="C742" s="7">
        <v>491.22399999999999</v>
      </c>
      <c r="D742" s="26">
        <f>C742/'g. Dimensio.AnlagenEE2035'!$F$11</f>
        <v>0.14034971428571427</v>
      </c>
      <c r="E742" s="6"/>
      <c r="F742" s="6"/>
      <c r="G742" s="6"/>
      <c r="H742" s="6"/>
      <c r="I742" s="6"/>
      <c r="J742" s="6"/>
      <c r="K742" s="6"/>
      <c r="L742" s="6"/>
      <c r="M742" s="6"/>
      <c r="N742" s="27"/>
    </row>
    <row r="743" spans="1:14" s="28" customFormat="1" x14ac:dyDescent="0.25">
      <c r="A743" s="24">
        <v>43496.75</v>
      </c>
      <c r="B743" s="25">
        <v>43496.791666666664</v>
      </c>
      <c r="C743" s="7">
        <v>941.01400000000001</v>
      </c>
      <c r="D743" s="26">
        <f>C743/'g. Dimensio.AnlagenEE2035'!$F$11</f>
        <v>0.26886114285714285</v>
      </c>
      <c r="E743" s="6"/>
      <c r="F743" s="6"/>
      <c r="G743" s="6"/>
      <c r="H743" s="6"/>
      <c r="I743" s="6"/>
      <c r="J743" s="6"/>
      <c r="K743" s="6"/>
      <c r="L743" s="6"/>
      <c r="M743" s="6"/>
      <c r="N743" s="27"/>
    </row>
    <row r="744" spans="1:14" s="28" customFormat="1" x14ac:dyDescent="0.25">
      <c r="A744" s="24">
        <v>43496.791666666664</v>
      </c>
      <c r="B744" s="25">
        <v>43496.833333333336</v>
      </c>
      <c r="C744" s="7">
        <v>1079.5129999999999</v>
      </c>
      <c r="D744" s="26">
        <f>C744/'g. Dimensio.AnlagenEE2035'!$F$11</f>
        <v>0.30843228571428571</v>
      </c>
      <c r="E744" s="6"/>
      <c r="F744" s="6"/>
      <c r="G744" s="6"/>
      <c r="H744" s="6"/>
      <c r="I744" s="6"/>
      <c r="J744" s="6"/>
      <c r="K744" s="6"/>
      <c r="L744" s="6"/>
      <c r="M744" s="6"/>
      <c r="N744" s="27"/>
    </row>
    <row r="745" spans="1:14" s="28" customFormat="1" x14ac:dyDescent="0.25">
      <c r="A745" s="24">
        <v>43496.833333333336</v>
      </c>
      <c r="B745" s="25">
        <v>43496.875</v>
      </c>
      <c r="C745" s="7">
        <v>1030.751</v>
      </c>
      <c r="D745" s="26">
        <f>C745/'g. Dimensio.AnlagenEE2035'!$F$11</f>
        <v>0.29450028571428571</v>
      </c>
      <c r="E745" s="6"/>
      <c r="F745" s="6"/>
      <c r="G745" s="6"/>
      <c r="H745" s="6"/>
      <c r="I745" s="6"/>
      <c r="J745" s="6"/>
      <c r="K745" s="6"/>
      <c r="L745" s="6"/>
      <c r="M745" s="6"/>
      <c r="N745" s="27"/>
    </row>
    <row r="746" spans="1:14" s="28" customFormat="1" x14ac:dyDescent="0.25">
      <c r="A746" s="24">
        <v>43496.875</v>
      </c>
      <c r="B746" s="25">
        <v>43496.916666666664</v>
      </c>
      <c r="C746" s="7">
        <v>966.56500000000005</v>
      </c>
      <c r="D746" s="26">
        <f>C746/'g. Dimensio.AnlagenEE2035'!$F$11</f>
        <v>0.27616142857142861</v>
      </c>
      <c r="E746" s="6"/>
      <c r="F746" s="6"/>
      <c r="G746" s="6"/>
      <c r="H746" s="6"/>
      <c r="I746" s="6"/>
      <c r="J746" s="6"/>
      <c r="K746" s="6"/>
      <c r="L746" s="6"/>
      <c r="M746" s="6"/>
      <c r="N746" s="27"/>
    </row>
    <row r="747" spans="1:14" s="28" customFormat="1" x14ac:dyDescent="0.25">
      <c r="A747" s="24">
        <v>43496.916666666664</v>
      </c>
      <c r="B747" s="25">
        <v>43496.958333333336</v>
      </c>
      <c r="C747" s="7">
        <v>912.20500000000004</v>
      </c>
      <c r="D747" s="26">
        <f>C747/'g. Dimensio.AnlagenEE2035'!$F$11</f>
        <v>0.26063000000000003</v>
      </c>
      <c r="E747" s="6"/>
      <c r="F747" s="6"/>
      <c r="G747" s="6"/>
      <c r="H747" s="6"/>
      <c r="I747" s="6"/>
      <c r="J747" s="6"/>
      <c r="K747" s="6"/>
      <c r="L747" s="6"/>
      <c r="M747" s="6"/>
      <c r="N747" s="27"/>
    </row>
    <row r="748" spans="1:14" s="28" customFormat="1" x14ac:dyDescent="0.25">
      <c r="A748" s="24">
        <v>43496.958333333336</v>
      </c>
      <c r="B748" s="25">
        <v>43497</v>
      </c>
      <c r="C748" s="7">
        <v>915.96500000000003</v>
      </c>
      <c r="D748" s="26">
        <f>C748/'g. Dimensio.AnlagenEE2035'!$F$11</f>
        <v>0.26170428571428572</v>
      </c>
      <c r="E748" s="6"/>
      <c r="F748" s="6"/>
      <c r="G748" s="6"/>
      <c r="H748" s="6"/>
      <c r="I748" s="6"/>
      <c r="J748" s="6"/>
      <c r="K748" s="6"/>
      <c r="L748" s="6"/>
      <c r="M748" s="6"/>
      <c r="N748" s="27"/>
    </row>
    <row r="749" spans="1:14" s="28" customFormat="1" x14ac:dyDescent="0.25">
      <c r="A749" s="24">
        <v>43497</v>
      </c>
      <c r="B749" s="25">
        <v>43497.041666666664</v>
      </c>
      <c r="C749" s="7">
        <v>970.94399999999996</v>
      </c>
      <c r="D749" s="26">
        <f>C749/'g. Dimensio.AnlagenEE2035'!$F$11</f>
        <v>0.2774125714285714</v>
      </c>
      <c r="E749" s="6"/>
      <c r="F749" s="6"/>
      <c r="G749" s="6"/>
      <c r="H749" s="6"/>
      <c r="I749" s="6"/>
      <c r="J749" s="6"/>
      <c r="K749" s="6"/>
      <c r="L749" s="6"/>
      <c r="M749" s="6"/>
      <c r="N749" s="27"/>
    </row>
    <row r="750" spans="1:14" s="28" customFormat="1" x14ac:dyDescent="0.25">
      <c r="A750" s="24">
        <v>43497.041666666664</v>
      </c>
      <c r="B750" s="25">
        <v>43497.083333333336</v>
      </c>
      <c r="C750" s="7">
        <v>1220.646</v>
      </c>
      <c r="D750" s="26">
        <f>C750/'g. Dimensio.AnlagenEE2035'!$F$11</f>
        <v>0.34875600000000001</v>
      </c>
      <c r="E750" s="6"/>
      <c r="F750" s="6"/>
      <c r="G750" s="6"/>
      <c r="H750" s="6"/>
      <c r="I750" s="6"/>
      <c r="J750" s="6"/>
      <c r="K750" s="6"/>
      <c r="L750" s="6"/>
      <c r="M750" s="6"/>
      <c r="N750" s="27"/>
    </row>
    <row r="751" spans="1:14" s="28" customFormat="1" x14ac:dyDescent="0.25">
      <c r="A751" s="24">
        <v>43497.083333333336</v>
      </c>
      <c r="B751" s="25">
        <v>43497.125</v>
      </c>
      <c r="C751" s="7">
        <v>1359.454</v>
      </c>
      <c r="D751" s="26">
        <f>C751/'g. Dimensio.AnlagenEE2035'!$F$11</f>
        <v>0.38841542857142858</v>
      </c>
      <c r="E751" s="6"/>
      <c r="F751" s="6"/>
      <c r="G751" s="6"/>
      <c r="H751" s="6"/>
      <c r="I751" s="6"/>
      <c r="J751" s="6"/>
      <c r="K751" s="6"/>
      <c r="L751" s="6"/>
      <c r="M751" s="6"/>
      <c r="N751" s="27"/>
    </row>
    <row r="752" spans="1:14" s="28" customFormat="1" x14ac:dyDescent="0.25">
      <c r="A752" s="24">
        <v>43497.125</v>
      </c>
      <c r="B752" s="25">
        <v>43497.166666666664</v>
      </c>
      <c r="C752" s="7">
        <v>1194.931</v>
      </c>
      <c r="D752" s="26">
        <f>C752/'g. Dimensio.AnlagenEE2035'!$F$11</f>
        <v>0.34140885714285718</v>
      </c>
      <c r="E752" s="6"/>
      <c r="F752" s="6"/>
      <c r="G752" s="6"/>
      <c r="H752" s="6"/>
      <c r="I752" s="6"/>
      <c r="J752" s="6"/>
      <c r="K752" s="6"/>
      <c r="L752" s="6"/>
      <c r="M752" s="6"/>
      <c r="N752" s="27"/>
    </row>
    <row r="753" spans="1:14" s="28" customFormat="1" x14ac:dyDescent="0.25">
      <c r="A753" s="24">
        <v>43497.166666666664</v>
      </c>
      <c r="B753" s="25">
        <v>43497.208333333336</v>
      </c>
      <c r="C753" s="7">
        <v>812.25800000000004</v>
      </c>
      <c r="D753" s="26">
        <f>C753/'g. Dimensio.AnlagenEE2035'!$F$11</f>
        <v>0.2320737142857143</v>
      </c>
      <c r="E753" s="6"/>
      <c r="F753" s="6"/>
      <c r="G753" s="6"/>
      <c r="H753" s="6"/>
      <c r="I753" s="6"/>
      <c r="J753" s="6"/>
      <c r="K753" s="6"/>
      <c r="L753" s="6"/>
      <c r="M753" s="6"/>
      <c r="N753" s="27"/>
    </row>
    <row r="754" spans="1:14" s="28" customFormat="1" x14ac:dyDescent="0.25">
      <c r="A754" s="24">
        <v>43497.208333333336</v>
      </c>
      <c r="B754" s="25">
        <v>43497.25</v>
      </c>
      <c r="C754" s="7">
        <v>580.88499999999999</v>
      </c>
      <c r="D754" s="26">
        <f>C754/'g. Dimensio.AnlagenEE2035'!$F$11</f>
        <v>0.16596714285714284</v>
      </c>
      <c r="E754" s="6"/>
      <c r="F754" s="6"/>
      <c r="G754" s="6"/>
      <c r="H754" s="6"/>
      <c r="I754" s="6"/>
      <c r="J754" s="6"/>
      <c r="K754" s="6"/>
      <c r="L754" s="6"/>
      <c r="M754" s="6"/>
      <c r="N754" s="27"/>
    </row>
    <row r="755" spans="1:14" s="28" customFormat="1" x14ac:dyDescent="0.25">
      <c r="A755" s="24">
        <v>43497.25</v>
      </c>
      <c r="B755" s="25">
        <v>43497.291666666664</v>
      </c>
      <c r="C755" s="7">
        <v>496.05</v>
      </c>
      <c r="D755" s="26">
        <f>C755/'g. Dimensio.AnlagenEE2035'!$F$11</f>
        <v>0.14172857142857143</v>
      </c>
      <c r="E755" s="6"/>
      <c r="F755" s="6"/>
      <c r="G755" s="6"/>
      <c r="H755" s="6"/>
      <c r="I755" s="6"/>
      <c r="J755" s="6"/>
      <c r="K755" s="6"/>
      <c r="L755" s="6"/>
      <c r="M755" s="6"/>
      <c r="N755" s="27"/>
    </row>
    <row r="756" spans="1:14" s="28" customFormat="1" x14ac:dyDescent="0.25">
      <c r="A756" s="24">
        <v>43497.291666666664</v>
      </c>
      <c r="B756" s="25">
        <v>43497.333333333336</v>
      </c>
      <c r="C756" s="7">
        <v>456.233</v>
      </c>
      <c r="D756" s="26">
        <f>C756/'g. Dimensio.AnlagenEE2035'!$F$11</f>
        <v>0.13035228571428573</v>
      </c>
      <c r="E756" s="6"/>
      <c r="F756" s="6"/>
      <c r="G756" s="6"/>
      <c r="H756" s="6"/>
      <c r="I756" s="6"/>
      <c r="J756" s="6"/>
      <c r="K756" s="6"/>
      <c r="L756" s="6"/>
      <c r="M756" s="6"/>
      <c r="N756" s="27"/>
    </row>
    <row r="757" spans="1:14" s="28" customFormat="1" x14ac:dyDescent="0.25">
      <c r="A757" s="24">
        <v>43497.333333333336</v>
      </c>
      <c r="B757" s="25">
        <v>43497.375</v>
      </c>
      <c r="C757" s="7">
        <v>427.77100000000002</v>
      </c>
      <c r="D757" s="26">
        <f>C757/'g. Dimensio.AnlagenEE2035'!$F$11</f>
        <v>0.12222028571428571</v>
      </c>
      <c r="E757" s="6"/>
      <c r="F757" s="6"/>
      <c r="G757" s="6"/>
      <c r="H757" s="6"/>
      <c r="I757" s="6"/>
      <c r="J757" s="6"/>
      <c r="K757" s="6"/>
      <c r="L757" s="6"/>
      <c r="M757" s="6"/>
      <c r="N757" s="27"/>
    </row>
    <row r="758" spans="1:14" s="28" customFormat="1" x14ac:dyDescent="0.25">
      <c r="A758" s="24">
        <v>43497.375</v>
      </c>
      <c r="B758" s="25">
        <v>43497.416666666664</v>
      </c>
      <c r="C758" s="7">
        <v>364.13799999999998</v>
      </c>
      <c r="D758" s="26">
        <f>C758/'g. Dimensio.AnlagenEE2035'!$F$11</f>
        <v>0.10403942857142856</v>
      </c>
      <c r="E758" s="6"/>
      <c r="F758" s="6"/>
      <c r="G758" s="6"/>
      <c r="H758" s="6"/>
      <c r="I758" s="6"/>
      <c r="J758" s="6"/>
      <c r="K758" s="6"/>
      <c r="L758" s="6"/>
      <c r="M758" s="6"/>
      <c r="N758" s="27"/>
    </row>
    <row r="759" spans="1:14" s="28" customFormat="1" x14ac:dyDescent="0.25">
      <c r="A759" s="24">
        <v>43497.416666666664</v>
      </c>
      <c r="B759" s="25">
        <v>43497.458333333336</v>
      </c>
      <c r="C759" s="7">
        <v>270.976</v>
      </c>
      <c r="D759" s="26">
        <f>C759/'g. Dimensio.AnlagenEE2035'!$F$11</f>
        <v>7.7421714285714288E-2</v>
      </c>
      <c r="E759" s="6"/>
      <c r="F759" s="6"/>
      <c r="G759" s="6"/>
      <c r="H759" s="6"/>
      <c r="I759" s="6"/>
      <c r="J759" s="6"/>
      <c r="K759" s="6"/>
      <c r="L759" s="6"/>
      <c r="M759" s="6"/>
      <c r="N759" s="27"/>
    </row>
    <row r="760" spans="1:14" s="28" customFormat="1" x14ac:dyDescent="0.25">
      <c r="A760" s="24">
        <v>43497.458333333336</v>
      </c>
      <c r="B760" s="25">
        <v>43497.5</v>
      </c>
      <c r="C760" s="7">
        <v>194.27199999999999</v>
      </c>
      <c r="D760" s="26">
        <f>C760/'g. Dimensio.AnlagenEE2035'!$F$11</f>
        <v>5.5506285714285709E-2</v>
      </c>
      <c r="E760" s="6"/>
      <c r="F760" s="6"/>
      <c r="G760" s="6"/>
      <c r="H760" s="6"/>
      <c r="I760" s="6"/>
      <c r="J760" s="6"/>
      <c r="K760" s="6"/>
      <c r="L760" s="6"/>
      <c r="M760" s="6"/>
      <c r="N760" s="27"/>
    </row>
    <row r="761" spans="1:14" s="28" customFormat="1" x14ac:dyDescent="0.25">
      <c r="A761" s="24">
        <v>43497.5</v>
      </c>
      <c r="B761" s="25">
        <v>43497.541666666664</v>
      </c>
      <c r="C761" s="7">
        <v>154.87799999999999</v>
      </c>
      <c r="D761" s="26">
        <f>C761/'g. Dimensio.AnlagenEE2035'!$F$11</f>
        <v>4.425085714285714E-2</v>
      </c>
      <c r="E761" s="6"/>
      <c r="F761" s="6"/>
      <c r="G761" s="6"/>
      <c r="H761" s="6"/>
      <c r="I761" s="6"/>
      <c r="J761" s="6"/>
      <c r="K761" s="6"/>
      <c r="L761" s="6"/>
      <c r="M761" s="6"/>
      <c r="N761" s="27"/>
    </row>
    <row r="762" spans="1:14" s="28" customFormat="1" x14ac:dyDescent="0.25">
      <c r="A762" s="24">
        <v>43497.541666666664</v>
      </c>
      <c r="B762" s="25">
        <v>43497.583333333336</v>
      </c>
      <c r="C762" s="7">
        <v>211.66200000000001</v>
      </c>
      <c r="D762" s="26">
        <f>C762/'g. Dimensio.AnlagenEE2035'!$F$11</f>
        <v>6.0474857142857143E-2</v>
      </c>
      <c r="E762" s="6"/>
      <c r="F762" s="6"/>
      <c r="G762" s="6"/>
      <c r="H762" s="6"/>
      <c r="I762" s="6"/>
      <c r="J762" s="6"/>
      <c r="K762" s="6"/>
      <c r="L762" s="6"/>
      <c r="M762" s="6"/>
      <c r="N762" s="27"/>
    </row>
    <row r="763" spans="1:14" s="28" customFormat="1" x14ac:dyDescent="0.25">
      <c r="A763" s="24">
        <v>43497.583333333336</v>
      </c>
      <c r="B763" s="25">
        <v>43497.625</v>
      </c>
      <c r="C763" s="7">
        <v>322.02800000000002</v>
      </c>
      <c r="D763" s="26">
        <f>C763/'g. Dimensio.AnlagenEE2035'!$F$11</f>
        <v>9.2008000000000006E-2</v>
      </c>
      <c r="E763" s="6"/>
      <c r="F763" s="6"/>
      <c r="G763" s="6"/>
      <c r="H763" s="6"/>
      <c r="I763" s="6"/>
      <c r="J763" s="6"/>
      <c r="K763" s="6"/>
      <c r="L763" s="6"/>
      <c r="M763" s="6"/>
      <c r="N763" s="27"/>
    </row>
    <row r="764" spans="1:14" s="28" customFormat="1" x14ac:dyDescent="0.25">
      <c r="A764" s="24">
        <v>43497.625</v>
      </c>
      <c r="B764" s="25">
        <v>43497.666666666664</v>
      </c>
      <c r="C764" s="7">
        <v>445.92200000000003</v>
      </c>
      <c r="D764" s="26">
        <f>C764/'g. Dimensio.AnlagenEE2035'!$F$11</f>
        <v>0.12740628571428572</v>
      </c>
      <c r="E764" s="6"/>
      <c r="F764" s="6"/>
      <c r="G764" s="6"/>
      <c r="H764" s="6"/>
      <c r="I764" s="6"/>
      <c r="J764" s="6"/>
      <c r="K764" s="6"/>
      <c r="L764" s="6"/>
      <c r="M764" s="6"/>
      <c r="N764" s="27"/>
    </row>
    <row r="765" spans="1:14" s="28" customFormat="1" x14ac:dyDescent="0.25">
      <c r="A765" s="24">
        <v>43497.666666666664</v>
      </c>
      <c r="B765" s="25">
        <v>43497.708333333336</v>
      </c>
      <c r="C765" s="7">
        <v>595.44200000000001</v>
      </c>
      <c r="D765" s="26">
        <f>C765/'g. Dimensio.AnlagenEE2035'!$F$11</f>
        <v>0.17012628571428573</v>
      </c>
      <c r="E765" s="6"/>
      <c r="F765" s="6"/>
      <c r="G765" s="6"/>
      <c r="H765" s="6"/>
      <c r="I765" s="6"/>
      <c r="J765" s="6"/>
      <c r="K765" s="6"/>
      <c r="L765" s="6"/>
      <c r="M765" s="6"/>
      <c r="N765" s="27"/>
    </row>
    <row r="766" spans="1:14" s="28" customFormat="1" x14ac:dyDescent="0.25">
      <c r="A766" s="24">
        <v>43497.708333333336</v>
      </c>
      <c r="B766" s="25">
        <v>43497.75</v>
      </c>
      <c r="C766" s="7">
        <v>588.827</v>
      </c>
      <c r="D766" s="26">
        <f>C766/'g. Dimensio.AnlagenEE2035'!$F$11</f>
        <v>0.16823628571428573</v>
      </c>
      <c r="E766" s="6"/>
      <c r="F766" s="6"/>
      <c r="G766" s="6"/>
      <c r="H766" s="6"/>
      <c r="I766" s="6"/>
      <c r="J766" s="6"/>
      <c r="K766" s="6"/>
      <c r="L766" s="6"/>
      <c r="M766" s="6"/>
      <c r="N766" s="27"/>
    </row>
    <row r="767" spans="1:14" s="28" customFormat="1" x14ac:dyDescent="0.25">
      <c r="A767" s="24">
        <v>43497.75</v>
      </c>
      <c r="B767" s="25">
        <v>43497.791666666664</v>
      </c>
      <c r="C767" s="7">
        <v>484.27499999999998</v>
      </c>
      <c r="D767" s="26">
        <f>C767/'g. Dimensio.AnlagenEE2035'!$F$11</f>
        <v>0.13836428571428572</v>
      </c>
      <c r="E767" s="6"/>
      <c r="F767" s="6"/>
      <c r="G767" s="6"/>
      <c r="H767" s="6"/>
      <c r="I767" s="6"/>
      <c r="J767" s="6"/>
      <c r="K767" s="6"/>
      <c r="L767" s="6"/>
      <c r="M767" s="6"/>
      <c r="N767" s="27"/>
    </row>
    <row r="768" spans="1:14" s="28" customFormat="1" x14ac:dyDescent="0.25">
      <c r="A768" s="24">
        <v>43497.791666666664</v>
      </c>
      <c r="B768" s="25">
        <v>43497.833333333336</v>
      </c>
      <c r="C768" s="7">
        <v>395.10199999999998</v>
      </c>
      <c r="D768" s="26">
        <f>C768/'g. Dimensio.AnlagenEE2035'!$F$11</f>
        <v>0.1128862857142857</v>
      </c>
      <c r="E768" s="6"/>
      <c r="F768" s="6"/>
      <c r="G768" s="6"/>
      <c r="H768" s="6"/>
      <c r="I768" s="6"/>
      <c r="J768" s="6"/>
      <c r="K768" s="6"/>
      <c r="L768" s="6"/>
      <c r="M768" s="6"/>
      <c r="N768" s="27"/>
    </row>
    <row r="769" spans="1:14" s="28" customFormat="1" x14ac:dyDescent="0.25">
      <c r="A769" s="24">
        <v>43497.833333333336</v>
      </c>
      <c r="B769" s="25">
        <v>43497.875</v>
      </c>
      <c r="C769" s="7">
        <v>257.39100000000002</v>
      </c>
      <c r="D769" s="26">
        <f>C769/'g. Dimensio.AnlagenEE2035'!$F$11</f>
        <v>7.3540285714285725E-2</v>
      </c>
      <c r="E769" s="6"/>
      <c r="F769" s="6"/>
      <c r="G769" s="6"/>
      <c r="H769" s="6"/>
      <c r="I769" s="6"/>
      <c r="J769" s="6"/>
      <c r="K769" s="6"/>
      <c r="L769" s="6"/>
      <c r="M769" s="6"/>
      <c r="N769" s="27"/>
    </row>
    <row r="770" spans="1:14" s="28" customFormat="1" x14ac:dyDescent="0.25">
      <c r="A770" s="24">
        <v>43497.875</v>
      </c>
      <c r="B770" s="25">
        <v>43497.916666666664</v>
      </c>
      <c r="C770" s="7">
        <v>135.27500000000001</v>
      </c>
      <c r="D770" s="26">
        <f>C770/'g. Dimensio.AnlagenEE2035'!$F$11</f>
        <v>3.8650000000000004E-2</v>
      </c>
      <c r="E770" s="6"/>
      <c r="F770" s="6"/>
      <c r="G770" s="6"/>
      <c r="H770" s="6"/>
      <c r="I770" s="6"/>
      <c r="J770" s="6"/>
      <c r="K770" s="6"/>
      <c r="L770" s="6"/>
      <c r="M770" s="6"/>
      <c r="N770" s="27"/>
    </row>
    <row r="771" spans="1:14" s="28" customFormat="1" x14ac:dyDescent="0.25">
      <c r="A771" s="24">
        <v>43497.916666666664</v>
      </c>
      <c r="B771" s="25">
        <v>43497.958333333336</v>
      </c>
      <c r="C771" s="7">
        <v>83.909000000000006</v>
      </c>
      <c r="D771" s="26">
        <f>C771/'g. Dimensio.AnlagenEE2035'!$F$11</f>
        <v>2.3974000000000002E-2</v>
      </c>
      <c r="E771" s="6"/>
      <c r="F771" s="6"/>
      <c r="G771" s="6"/>
      <c r="H771" s="6"/>
      <c r="I771" s="6"/>
      <c r="J771" s="6"/>
      <c r="K771" s="6"/>
      <c r="L771" s="6"/>
      <c r="M771" s="6"/>
      <c r="N771" s="27"/>
    </row>
    <row r="772" spans="1:14" s="28" customFormat="1" x14ac:dyDescent="0.25">
      <c r="A772" s="24">
        <v>43497.958333333336</v>
      </c>
      <c r="B772" s="25">
        <v>43498</v>
      </c>
      <c r="C772" s="7">
        <v>74.277000000000001</v>
      </c>
      <c r="D772" s="26">
        <f>C772/'g. Dimensio.AnlagenEE2035'!$F$11</f>
        <v>2.1222000000000001E-2</v>
      </c>
      <c r="E772" s="6"/>
      <c r="F772" s="6"/>
      <c r="G772" s="6"/>
      <c r="H772" s="6"/>
      <c r="I772" s="6"/>
      <c r="J772" s="6"/>
      <c r="K772" s="6"/>
      <c r="L772" s="6"/>
      <c r="M772" s="6"/>
      <c r="N772" s="27"/>
    </row>
    <row r="773" spans="1:14" s="28" customFormat="1" x14ac:dyDescent="0.25">
      <c r="A773" s="24">
        <v>43498</v>
      </c>
      <c r="B773" s="25">
        <v>43498.041666666664</v>
      </c>
      <c r="C773" s="7">
        <v>89.200999999999993</v>
      </c>
      <c r="D773" s="26">
        <f>C773/'g. Dimensio.AnlagenEE2035'!$F$11</f>
        <v>2.5485999999999998E-2</v>
      </c>
      <c r="E773" s="6"/>
      <c r="F773" s="6"/>
      <c r="G773" s="6"/>
      <c r="H773" s="6"/>
      <c r="I773" s="6"/>
      <c r="J773" s="6"/>
      <c r="K773" s="6"/>
      <c r="L773" s="6"/>
      <c r="M773" s="6"/>
      <c r="N773" s="27"/>
    </row>
    <row r="774" spans="1:14" s="28" customFormat="1" x14ac:dyDescent="0.25">
      <c r="A774" s="24">
        <v>43498.041666666664</v>
      </c>
      <c r="B774" s="25">
        <v>43498.083333333336</v>
      </c>
      <c r="C774" s="7">
        <v>160.12299999999999</v>
      </c>
      <c r="D774" s="26">
        <f>C774/'g. Dimensio.AnlagenEE2035'!$F$11</f>
        <v>4.5749428571428566E-2</v>
      </c>
      <c r="E774" s="6"/>
      <c r="F774" s="6"/>
      <c r="G774" s="6"/>
      <c r="H774" s="6"/>
      <c r="I774" s="6"/>
      <c r="J774" s="6"/>
      <c r="K774" s="6"/>
      <c r="L774" s="6"/>
      <c r="M774" s="6"/>
      <c r="N774" s="27"/>
    </row>
    <row r="775" spans="1:14" s="28" customFormat="1" x14ac:dyDescent="0.25">
      <c r="A775" s="24">
        <v>43498.083333333336</v>
      </c>
      <c r="B775" s="25">
        <v>43498.125</v>
      </c>
      <c r="C775" s="7">
        <v>273.20400000000001</v>
      </c>
      <c r="D775" s="26">
        <f>C775/'g. Dimensio.AnlagenEE2035'!$F$11</f>
        <v>7.8058285714285719E-2</v>
      </c>
      <c r="E775" s="6"/>
      <c r="F775" s="6"/>
      <c r="G775" s="6"/>
      <c r="H775" s="6"/>
      <c r="I775" s="6"/>
      <c r="J775" s="6"/>
      <c r="K775" s="6"/>
      <c r="L775" s="6"/>
      <c r="M775" s="6"/>
      <c r="N775" s="27"/>
    </row>
    <row r="776" spans="1:14" s="28" customFormat="1" x14ac:dyDescent="0.25">
      <c r="A776" s="24">
        <v>43498.125</v>
      </c>
      <c r="B776" s="25">
        <v>43498.166666666664</v>
      </c>
      <c r="C776" s="7">
        <v>332.113</v>
      </c>
      <c r="D776" s="26">
        <f>C776/'g. Dimensio.AnlagenEE2035'!$F$11</f>
        <v>9.4889428571428569E-2</v>
      </c>
      <c r="E776" s="6"/>
      <c r="F776" s="6"/>
      <c r="G776" s="6"/>
      <c r="H776" s="6"/>
      <c r="I776" s="6"/>
      <c r="J776" s="6"/>
      <c r="K776" s="6"/>
      <c r="L776" s="6"/>
      <c r="M776" s="6"/>
      <c r="N776" s="27"/>
    </row>
    <row r="777" spans="1:14" s="28" customFormat="1" x14ac:dyDescent="0.25">
      <c r="A777" s="24">
        <v>43498.166666666664</v>
      </c>
      <c r="B777" s="25">
        <v>43498.208333333336</v>
      </c>
      <c r="C777" s="7">
        <v>322.06099999999998</v>
      </c>
      <c r="D777" s="26">
        <f>C777/'g. Dimensio.AnlagenEE2035'!$F$11</f>
        <v>9.2017428571428569E-2</v>
      </c>
      <c r="E777" s="6"/>
      <c r="F777" s="6"/>
      <c r="G777" s="6"/>
      <c r="H777" s="6"/>
      <c r="I777" s="6"/>
      <c r="J777" s="6"/>
      <c r="K777" s="6"/>
      <c r="L777" s="6"/>
      <c r="M777" s="6"/>
      <c r="N777" s="27"/>
    </row>
    <row r="778" spans="1:14" s="28" customFormat="1" x14ac:dyDescent="0.25">
      <c r="A778" s="24">
        <v>43498.208333333336</v>
      </c>
      <c r="B778" s="25">
        <v>43498.25</v>
      </c>
      <c r="C778" s="7">
        <v>314.50900000000001</v>
      </c>
      <c r="D778" s="26">
        <f>C778/'g. Dimensio.AnlagenEE2035'!$F$11</f>
        <v>8.9859714285714293E-2</v>
      </c>
      <c r="E778" s="6"/>
      <c r="F778" s="6"/>
      <c r="G778" s="6"/>
      <c r="H778" s="6"/>
      <c r="I778" s="6"/>
      <c r="J778" s="6"/>
      <c r="K778" s="6"/>
      <c r="L778" s="6"/>
      <c r="M778" s="6"/>
      <c r="N778" s="27"/>
    </row>
    <row r="779" spans="1:14" s="28" customFormat="1" x14ac:dyDescent="0.25">
      <c r="A779" s="24">
        <v>43498.25</v>
      </c>
      <c r="B779" s="25">
        <v>43498.291666666664</v>
      </c>
      <c r="C779" s="7">
        <v>300.71600000000001</v>
      </c>
      <c r="D779" s="26">
        <f>C779/'g. Dimensio.AnlagenEE2035'!$F$11</f>
        <v>8.5918857142857144E-2</v>
      </c>
      <c r="E779" s="6"/>
      <c r="F779" s="6"/>
      <c r="G779" s="6"/>
      <c r="H779" s="6"/>
      <c r="I779" s="6"/>
      <c r="J779" s="6"/>
      <c r="K779" s="6"/>
      <c r="L779" s="6"/>
      <c r="M779" s="6"/>
      <c r="N779" s="27"/>
    </row>
    <row r="780" spans="1:14" s="28" customFormat="1" x14ac:dyDescent="0.25">
      <c r="A780" s="24">
        <v>43498.291666666664</v>
      </c>
      <c r="B780" s="25">
        <v>43498.333333333336</v>
      </c>
      <c r="C780" s="7">
        <v>256.19400000000002</v>
      </c>
      <c r="D780" s="26">
        <f>C780/'g. Dimensio.AnlagenEE2035'!$F$11</f>
        <v>7.3198285714285716E-2</v>
      </c>
      <c r="E780" s="6"/>
      <c r="F780" s="6"/>
      <c r="G780" s="6"/>
      <c r="H780" s="6"/>
      <c r="I780" s="6"/>
      <c r="J780" s="6"/>
      <c r="K780" s="6"/>
      <c r="L780" s="6"/>
      <c r="M780" s="6"/>
      <c r="N780" s="27"/>
    </row>
    <row r="781" spans="1:14" s="28" customFormat="1" x14ac:dyDescent="0.25">
      <c r="A781" s="24">
        <v>43498.333333333336</v>
      </c>
      <c r="B781" s="25">
        <v>43498.375</v>
      </c>
      <c r="C781" s="7">
        <v>172.756</v>
      </c>
      <c r="D781" s="26">
        <f>C781/'g. Dimensio.AnlagenEE2035'!$F$11</f>
        <v>4.9358857142857142E-2</v>
      </c>
      <c r="E781" s="6"/>
      <c r="F781" s="6"/>
      <c r="G781" s="6"/>
      <c r="H781" s="6"/>
      <c r="I781" s="6"/>
      <c r="J781" s="6"/>
      <c r="K781" s="6"/>
      <c r="L781" s="6"/>
      <c r="M781" s="6"/>
      <c r="N781" s="27"/>
    </row>
    <row r="782" spans="1:14" s="28" customFormat="1" x14ac:dyDescent="0.25">
      <c r="A782" s="24">
        <v>43498.375</v>
      </c>
      <c r="B782" s="25">
        <v>43498.416666666664</v>
      </c>
      <c r="C782" s="7">
        <v>150.38800000000001</v>
      </c>
      <c r="D782" s="26">
        <f>C782/'g. Dimensio.AnlagenEE2035'!$F$11</f>
        <v>4.2967999999999999E-2</v>
      </c>
      <c r="E782" s="6"/>
      <c r="F782" s="6"/>
      <c r="G782" s="6"/>
      <c r="H782" s="6"/>
      <c r="I782" s="6"/>
      <c r="J782" s="6"/>
      <c r="K782" s="6"/>
      <c r="L782" s="6"/>
      <c r="M782" s="6"/>
      <c r="N782" s="27"/>
    </row>
    <row r="783" spans="1:14" s="28" customFormat="1" x14ac:dyDescent="0.25">
      <c r="A783" s="24">
        <v>43498.416666666664</v>
      </c>
      <c r="B783" s="25">
        <v>43498.458333333336</v>
      </c>
      <c r="C783" s="7">
        <v>165.76400000000001</v>
      </c>
      <c r="D783" s="26">
        <f>C783/'g. Dimensio.AnlagenEE2035'!$F$11</f>
        <v>4.7361142857142859E-2</v>
      </c>
      <c r="E783" s="6"/>
      <c r="F783" s="6"/>
      <c r="G783" s="6"/>
      <c r="H783" s="6"/>
      <c r="I783" s="6"/>
      <c r="J783" s="6"/>
      <c r="K783" s="6"/>
      <c r="L783" s="6"/>
      <c r="M783" s="6"/>
      <c r="N783" s="27"/>
    </row>
    <row r="784" spans="1:14" s="28" customFormat="1" x14ac:dyDescent="0.25">
      <c r="A784" s="24">
        <v>43498.458333333336</v>
      </c>
      <c r="B784" s="25">
        <v>43498.5</v>
      </c>
      <c r="C784" s="7">
        <v>182.88499999999999</v>
      </c>
      <c r="D784" s="26">
        <f>C784/'g. Dimensio.AnlagenEE2035'!$F$11</f>
        <v>5.2252857142857143E-2</v>
      </c>
      <c r="E784" s="6"/>
      <c r="F784" s="6"/>
      <c r="G784" s="6"/>
      <c r="H784" s="6"/>
      <c r="I784" s="6"/>
      <c r="J784" s="6"/>
      <c r="K784" s="6"/>
      <c r="L784" s="6"/>
      <c r="M784" s="6"/>
      <c r="N784" s="27"/>
    </row>
    <row r="785" spans="1:14" s="28" customFormat="1" x14ac:dyDescent="0.25">
      <c r="A785" s="24">
        <v>43498.5</v>
      </c>
      <c r="B785" s="25">
        <v>43498.541666666664</v>
      </c>
      <c r="C785" s="7">
        <v>201.155</v>
      </c>
      <c r="D785" s="26">
        <f>C785/'g. Dimensio.AnlagenEE2035'!$F$11</f>
        <v>5.7472857142857145E-2</v>
      </c>
      <c r="E785" s="6"/>
      <c r="F785" s="6"/>
      <c r="G785" s="6"/>
      <c r="H785" s="6"/>
      <c r="I785" s="6"/>
      <c r="J785" s="6"/>
      <c r="K785" s="6"/>
      <c r="L785" s="6"/>
      <c r="M785" s="6"/>
      <c r="N785" s="27"/>
    </row>
    <row r="786" spans="1:14" s="28" customFormat="1" x14ac:dyDescent="0.25">
      <c r="A786" s="24">
        <v>43498.541666666664</v>
      </c>
      <c r="B786" s="25">
        <v>43498.583333333336</v>
      </c>
      <c r="C786" s="7">
        <v>229.75800000000001</v>
      </c>
      <c r="D786" s="26">
        <f>C786/'g. Dimensio.AnlagenEE2035'!$F$11</f>
        <v>6.564514285714286E-2</v>
      </c>
      <c r="E786" s="6"/>
      <c r="F786" s="6"/>
      <c r="G786" s="6"/>
      <c r="H786" s="6"/>
      <c r="I786" s="6"/>
      <c r="J786" s="6"/>
      <c r="K786" s="6"/>
      <c r="L786" s="6"/>
      <c r="M786" s="6"/>
      <c r="N786" s="27"/>
    </row>
    <row r="787" spans="1:14" s="28" customFormat="1" x14ac:dyDescent="0.25">
      <c r="A787" s="24">
        <v>43498.583333333336</v>
      </c>
      <c r="B787" s="25">
        <v>43498.625</v>
      </c>
      <c r="C787" s="7">
        <v>249.505</v>
      </c>
      <c r="D787" s="26">
        <f>C787/'g. Dimensio.AnlagenEE2035'!$F$11</f>
        <v>7.1287142857142854E-2</v>
      </c>
      <c r="E787" s="6"/>
      <c r="F787" s="6"/>
      <c r="G787" s="6"/>
      <c r="H787" s="6"/>
      <c r="I787" s="6"/>
      <c r="J787" s="6"/>
      <c r="K787" s="6"/>
      <c r="L787" s="6"/>
      <c r="M787" s="6"/>
      <c r="N787" s="27"/>
    </row>
    <row r="788" spans="1:14" s="28" customFormat="1" x14ac:dyDescent="0.25">
      <c r="A788" s="24">
        <v>43498.625</v>
      </c>
      <c r="B788" s="25">
        <v>43498.666666666664</v>
      </c>
      <c r="C788" s="7">
        <v>272.25400000000002</v>
      </c>
      <c r="D788" s="26">
        <f>C788/'g. Dimensio.AnlagenEE2035'!$F$11</f>
        <v>7.7786857142857144E-2</v>
      </c>
      <c r="E788" s="6"/>
      <c r="F788" s="6"/>
      <c r="G788" s="6"/>
      <c r="H788" s="6"/>
      <c r="I788" s="6"/>
      <c r="J788" s="6"/>
      <c r="K788" s="6"/>
      <c r="L788" s="6"/>
      <c r="M788" s="6"/>
      <c r="N788" s="27"/>
    </row>
    <row r="789" spans="1:14" s="28" customFormat="1" x14ac:dyDescent="0.25">
      <c r="A789" s="24">
        <v>43498.666666666664</v>
      </c>
      <c r="B789" s="25">
        <v>43498.708333333336</v>
      </c>
      <c r="C789" s="7">
        <v>262.28300000000002</v>
      </c>
      <c r="D789" s="26">
        <f>C789/'g. Dimensio.AnlagenEE2035'!$F$11</f>
        <v>7.4938000000000005E-2</v>
      </c>
      <c r="E789" s="6"/>
      <c r="F789" s="6"/>
      <c r="G789" s="6"/>
      <c r="H789" s="6"/>
      <c r="I789" s="6"/>
      <c r="J789" s="6"/>
      <c r="K789" s="6"/>
      <c r="L789" s="6"/>
      <c r="M789" s="6"/>
      <c r="N789" s="27"/>
    </row>
    <row r="790" spans="1:14" s="28" customFormat="1" x14ac:dyDescent="0.25">
      <c r="A790" s="24">
        <v>43498.708333333336</v>
      </c>
      <c r="B790" s="25">
        <v>43498.75</v>
      </c>
      <c r="C790" s="7">
        <v>236.40199999999999</v>
      </c>
      <c r="D790" s="26">
        <f>C790/'g. Dimensio.AnlagenEE2035'!$F$11</f>
        <v>6.7543428571428574E-2</v>
      </c>
      <c r="E790" s="6"/>
      <c r="F790" s="6"/>
      <c r="G790" s="6"/>
      <c r="H790" s="6"/>
      <c r="I790" s="6"/>
      <c r="J790" s="6"/>
      <c r="K790" s="6"/>
      <c r="L790" s="6"/>
      <c r="M790" s="6"/>
      <c r="N790" s="27"/>
    </row>
    <row r="791" spans="1:14" s="28" customFormat="1" x14ac:dyDescent="0.25">
      <c r="A791" s="24">
        <v>43498.75</v>
      </c>
      <c r="B791" s="25">
        <v>43498.791666666664</v>
      </c>
      <c r="C791" s="7">
        <v>235.47399999999999</v>
      </c>
      <c r="D791" s="26">
        <f>C791/'g. Dimensio.AnlagenEE2035'!$F$11</f>
        <v>6.7278285714285707E-2</v>
      </c>
      <c r="E791" s="6"/>
      <c r="F791" s="6"/>
      <c r="G791" s="6"/>
      <c r="H791" s="6"/>
      <c r="I791" s="6"/>
      <c r="J791" s="6"/>
      <c r="K791" s="6"/>
      <c r="L791" s="6"/>
      <c r="M791" s="6"/>
      <c r="N791" s="27"/>
    </row>
    <row r="792" spans="1:14" s="28" customFormat="1" x14ac:dyDescent="0.25">
      <c r="A792" s="24">
        <v>43498.791666666664</v>
      </c>
      <c r="B792" s="25">
        <v>43498.833333333336</v>
      </c>
      <c r="C792" s="7">
        <v>232.69800000000001</v>
      </c>
      <c r="D792" s="26">
        <f>C792/'g. Dimensio.AnlagenEE2035'!$F$11</f>
        <v>6.6485142857142854E-2</v>
      </c>
      <c r="E792" s="6"/>
      <c r="F792" s="6"/>
      <c r="G792" s="6"/>
      <c r="H792" s="6"/>
      <c r="I792" s="6"/>
      <c r="J792" s="6"/>
      <c r="K792" s="6"/>
      <c r="L792" s="6"/>
      <c r="M792" s="6"/>
      <c r="N792" s="27"/>
    </row>
    <row r="793" spans="1:14" s="28" customFormat="1" x14ac:dyDescent="0.25">
      <c r="A793" s="24">
        <v>43498.833333333336</v>
      </c>
      <c r="B793" s="25">
        <v>43498.875</v>
      </c>
      <c r="C793" s="7">
        <v>246.92400000000001</v>
      </c>
      <c r="D793" s="26">
        <f>C793/'g. Dimensio.AnlagenEE2035'!$F$11</f>
        <v>7.0549714285714285E-2</v>
      </c>
      <c r="E793" s="6"/>
      <c r="F793" s="6"/>
      <c r="G793" s="6"/>
      <c r="H793" s="6"/>
      <c r="I793" s="6"/>
      <c r="J793" s="6"/>
      <c r="K793" s="6"/>
      <c r="L793" s="6"/>
      <c r="M793" s="6"/>
      <c r="N793" s="27"/>
    </row>
    <row r="794" spans="1:14" s="28" customFormat="1" x14ac:dyDescent="0.25">
      <c r="A794" s="24">
        <v>43498.875</v>
      </c>
      <c r="B794" s="25">
        <v>43498.916666666664</v>
      </c>
      <c r="C794" s="7">
        <v>266.13200000000001</v>
      </c>
      <c r="D794" s="26">
        <f>C794/'g. Dimensio.AnlagenEE2035'!$F$11</f>
        <v>7.6037714285714292E-2</v>
      </c>
      <c r="E794" s="6"/>
      <c r="F794" s="6"/>
      <c r="G794" s="6"/>
      <c r="H794" s="6"/>
      <c r="I794" s="6"/>
      <c r="J794" s="6"/>
      <c r="K794" s="6"/>
      <c r="L794" s="6"/>
      <c r="M794" s="6"/>
      <c r="N794" s="27"/>
    </row>
    <row r="795" spans="1:14" s="28" customFormat="1" x14ac:dyDescent="0.25">
      <c r="A795" s="24">
        <v>43498.916666666664</v>
      </c>
      <c r="B795" s="25">
        <v>43498.958333333336</v>
      </c>
      <c r="C795" s="7">
        <v>295.96199999999999</v>
      </c>
      <c r="D795" s="26">
        <f>C795/'g. Dimensio.AnlagenEE2035'!$F$11</f>
        <v>8.4560571428571429E-2</v>
      </c>
      <c r="E795" s="6"/>
      <c r="F795" s="6"/>
      <c r="G795" s="6"/>
      <c r="H795" s="6"/>
      <c r="I795" s="6"/>
      <c r="J795" s="6"/>
      <c r="K795" s="6"/>
      <c r="L795" s="6"/>
      <c r="M795" s="6"/>
      <c r="N795" s="27"/>
    </row>
    <row r="796" spans="1:14" s="28" customFormat="1" x14ac:dyDescent="0.25">
      <c r="A796" s="24">
        <v>43498.958333333336</v>
      </c>
      <c r="B796" s="25">
        <v>43499</v>
      </c>
      <c r="C796" s="7">
        <v>300.74599999999998</v>
      </c>
      <c r="D796" s="26">
        <f>C796/'g. Dimensio.AnlagenEE2035'!$F$11</f>
        <v>8.5927428571428571E-2</v>
      </c>
      <c r="E796" s="6"/>
      <c r="F796" s="6"/>
      <c r="G796" s="6"/>
      <c r="H796" s="6"/>
      <c r="I796" s="6"/>
      <c r="J796" s="6"/>
      <c r="K796" s="6"/>
      <c r="L796" s="6"/>
      <c r="M796" s="6"/>
      <c r="N796" s="27"/>
    </row>
    <row r="797" spans="1:14" s="28" customFormat="1" x14ac:dyDescent="0.25">
      <c r="A797" s="24">
        <v>43499</v>
      </c>
      <c r="B797" s="25">
        <v>43499.041666666664</v>
      </c>
      <c r="C797" s="7">
        <v>352.79</v>
      </c>
      <c r="D797" s="26">
        <f>C797/'g. Dimensio.AnlagenEE2035'!$F$11</f>
        <v>0.10079714285714286</v>
      </c>
      <c r="E797" s="6"/>
      <c r="F797" s="6"/>
      <c r="G797" s="6"/>
      <c r="H797" s="6"/>
      <c r="I797" s="6"/>
      <c r="J797" s="6"/>
      <c r="K797" s="6"/>
      <c r="L797" s="6"/>
      <c r="M797" s="6"/>
      <c r="N797" s="27"/>
    </row>
    <row r="798" spans="1:14" s="28" customFormat="1" x14ac:dyDescent="0.25">
      <c r="A798" s="24">
        <v>43499.041666666664</v>
      </c>
      <c r="B798" s="25">
        <v>43499.083333333336</v>
      </c>
      <c r="C798" s="7">
        <v>509.14699999999999</v>
      </c>
      <c r="D798" s="26">
        <f>C798/'g. Dimensio.AnlagenEE2035'!$F$11</f>
        <v>0.14547057142857142</v>
      </c>
      <c r="E798" s="6"/>
      <c r="F798" s="6"/>
      <c r="G798" s="6"/>
      <c r="H798" s="6"/>
      <c r="I798" s="6"/>
      <c r="J798" s="6"/>
      <c r="K798" s="6"/>
      <c r="L798" s="6"/>
      <c r="M798" s="6"/>
      <c r="N798" s="27"/>
    </row>
    <row r="799" spans="1:14" s="28" customFormat="1" x14ac:dyDescent="0.25">
      <c r="A799" s="24">
        <v>43499.083333333336</v>
      </c>
      <c r="B799" s="25">
        <v>43499.125</v>
      </c>
      <c r="C799" s="7">
        <v>783.65800000000002</v>
      </c>
      <c r="D799" s="26">
        <f>C799/'g. Dimensio.AnlagenEE2035'!$F$11</f>
        <v>0.22390228571428572</v>
      </c>
      <c r="E799" s="6"/>
      <c r="F799" s="6"/>
      <c r="G799" s="6"/>
      <c r="H799" s="6"/>
      <c r="I799" s="6"/>
      <c r="J799" s="6"/>
      <c r="K799" s="6"/>
      <c r="L799" s="6"/>
      <c r="M799" s="6"/>
      <c r="N799" s="27"/>
    </row>
    <row r="800" spans="1:14" s="28" customFormat="1" x14ac:dyDescent="0.25">
      <c r="A800" s="24">
        <v>43499.125</v>
      </c>
      <c r="B800" s="25">
        <v>43499.166666666664</v>
      </c>
      <c r="C800" s="7">
        <v>1135.202</v>
      </c>
      <c r="D800" s="26">
        <f>C800/'g. Dimensio.AnlagenEE2035'!$F$11</f>
        <v>0.32434342857142856</v>
      </c>
      <c r="E800" s="6"/>
      <c r="F800" s="6"/>
      <c r="G800" s="6"/>
      <c r="H800" s="6"/>
      <c r="I800" s="6"/>
      <c r="J800" s="6"/>
      <c r="K800" s="6"/>
      <c r="L800" s="6"/>
      <c r="M800" s="6"/>
      <c r="N800" s="27"/>
    </row>
    <row r="801" spans="1:14" s="28" customFormat="1" x14ac:dyDescent="0.25">
      <c r="A801" s="24">
        <v>43499.166666666664</v>
      </c>
      <c r="B801" s="25">
        <v>43499.208333333336</v>
      </c>
      <c r="C801" s="7">
        <v>1373.8779999999999</v>
      </c>
      <c r="D801" s="26">
        <f>C801/'g. Dimensio.AnlagenEE2035'!$F$11</f>
        <v>0.3925365714285714</v>
      </c>
      <c r="E801" s="6"/>
      <c r="F801" s="6"/>
      <c r="G801" s="6"/>
      <c r="H801" s="6"/>
      <c r="I801" s="6"/>
      <c r="J801" s="6"/>
      <c r="K801" s="6"/>
      <c r="L801" s="6"/>
      <c r="M801" s="6"/>
      <c r="N801" s="27"/>
    </row>
    <row r="802" spans="1:14" s="28" customFormat="1" x14ac:dyDescent="0.25">
      <c r="A802" s="24">
        <v>43499.208333333336</v>
      </c>
      <c r="B802" s="25">
        <v>43499.25</v>
      </c>
      <c r="C802" s="7">
        <v>1434.375</v>
      </c>
      <c r="D802" s="26">
        <f>C802/'g. Dimensio.AnlagenEE2035'!$F$11</f>
        <v>0.40982142857142856</v>
      </c>
      <c r="E802" s="6"/>
      <c r="F802" s="6"/>
      <c r="G802" s="6"/>
      <c r="H802" s="6"/>
      <c r="I802" s="6"/>
      <c r="J802" s="6"/>
      <c r="K802" s="6"/>
      <c r="L802" s="6"/>
      <c r="M802" s="6"/>
      <c r="N802" s="27"/>
    </row>
    <row r="803" spans="1:14" s="28" customFormat="1" x14ac:dyDescent="0.25">
      <c r="A803" s="24">
        <v>43499.25</v>
      </c>
      <c r="B803" s="25">
        <v>43499.291666666664</v>
      </c>
      <c r="C803" s="7">
        <v>1246.4090000000001</v>
      </c>
      <c r="D803" s="26">
        <f>C803/'g. Dimensio.AnlagenEE2035'!$F$11</f>
        <v>0.35611685714285718</v>
      </c>
      <c r="E803" s="6"/>
      <c r="F803" s="6"/>
      <c r="G803" s="6"/>
      <c r="H803" s="6"/>
      <c r="I803" s="6"/>
      <c r="J803" s="6"/>
      <c r="K803" s="6"/>
      <c r="L803" s="6"/>
      <c r="M803" s="6"/>
      <c r="N803" s="27"/>
    </row>
    <row r="804" spans="1:14" s="28" customFormat="1" x14ac:dyDescent="0.25">
      <c r="A804" s="24">
        <v>43499.291666666664</v>
      </c>
      <c r="B804" s="25">
        <v>43499.333333333336</v>
      </c>
      <c r="C804" s="7">
        <v>940.97699999999998</v>
      </c>
      <c r="D804" s="26">
        <f>C804/'g. Dimensio.AnlagenEE2035'!$F$11</f>
        <v>0.26885057142857144</v>
      </c>
      <c r="E804" s="6"/>
      <c r="F804" s="6"/>
      <c r="G804" s="6"/>
      <c r="H804" s="6"/>
      <c r="I804" s="6"/>
      <c r="J804" s="6"/>
      <c r="K804" s="6"/>
      <c r="L804" s="6"/>
      <c r="M804" s="6"/>
      <c r="N804" s="27"/>
    </row>
    <row r="805" spans="1:14" s="28" customFormat="1" x14ac:dyDescent="0.25">
      <c r="A805" s="24">
        <v>43499.333333333336</v>
      </c>
      <c r="B805" s="25">
        <v>43499.375</v>
      </c>
      <c r="C805" s="7">
        <v>702.09199999999998</v>
      </c>
      <c r="D805" s="26">
        <f>C805/'g. Dimensio.AnlagenEE2035'!$F$11</f>
        <v>0.20059771428571427</v>
      </c>
      <c r="E805" s="6"/>
      <c r="F805" s="6"/>
      <c r="G805" s="6"/>
      <c r="H805" s="6"/>
      <c r="I805" s="6"/>
      <c r="J805" s="6"/>
      <c r="K805" s="6"/>
      <c r="L805" s="6"/>
      <c r="M805" s="6"/>
      <c r="N805" s="27"/>
    </row>
    <row r="806" spans="1:14" s="28" customFormat="1" x14ac:dyDescent="0.25">
      <c r="A806" s="24">
        <v>43499.375</v>
      </c>
      <c r="B806" s="25">
        <v>43499.416666666664</v>
      </c>
      <c r="C806" s="7">
        <v>732.61400000000003</v>
      </c>
      <c r="D806" s="26">
        <f>C806/'g. Dimensio.AnlagenEE2035'!$F$11</f>
        <v>0.20931828571428573</v>
      </c>
      <c r="E806" s="6"/>
      <c r="F806" s="6"/>
      <c r="G806" s="6"/>
      <c r="H806" s="6"/>
      <c r="I806" s="6"/>
      <c r="J806" s="6"/>
      <c r="K806" s="6"/>
      <c r="L806" s="6"/>
      <c r="M806" s="6"/>
      <c r="N806" s="27"/>
    </row>
    <row r="807" spans="1:14" s="28" customFormat="1" x14ac:dyDescent="0.25">
      <c r="A807" s="24">
        <v>43499.416666666664</v>
      </c>
      <c r="B807" s="25">
        <v>43499.458333333336</v>
      </c>
      <c r="C807" s="7">
        <v>926.52300000000002</v>
      </c>
      <c r="D807" s="26">
        <f>C807/'g. Dimensio.AnlagenEE2035'!$F$11</f>
        <v>0.26472085714285715</v>
      </c>
      <c r="E807" s="6"/>
      <c r="F807" s="6"/>
      <c r="G807" s="6"/>
      <c r="H807" s="6"/>
      <c r="I807" s="6"/>
      <c r="J807" s="6"/>
      <c r="K807" s="6"/>
      <c r="L807" s="6"/>
      <c r="M807" s="6"/>
      <c r="N807" s="27"/>
    </row>
    <row r="808" spans="1:14" s="28" customFormat="1" x14ac:dyDescent="0.25">
      <c r="A808" s="24">
        <v>43499.458333333336</v>
      </c>
      <c r="B808" s="25">
        <v>43499.5</v>
      </c>
      <c r="C808" s="7">
        <v>1011.67</v>
      </c>
      <c r="D808" s="26">
        <f>C808/'g. Dimensio.AnlagenEE2035'!$F$11</f>
        <v>0.28904857142857143</v>
      </c>
      <c r="E808" s="6"/>
      <c r="F808" s="6"/>
      <c r="G808" s="6"/>
      <c r="H808" s="6"/>
      <c r="I808" s="6"/>
      <c r="J808" s="6"/>
      <c r="K808" s="6"/>
      <c r="L808" s="6"/>
      <c r="M808" s="6"/>
      <c r="N808" s="27"/>
    </row>
    <row r="809" spans="1:14" s="28" customFormat="1" x14ac:dyDescent="0.25">
      <c r="A809" s="24">
        <v>43499.5</v>
      </c>
      <c r="B809" s="25">
        <v>43499.541666666664</v>
      </c>
      <c r="C809" s="7">
        <v>1028.4090000000001</v>
      </c>
      <c r="D809" s="26">
        <f>C809/'g. Dimensio.AnlagenEE2035'!$F$11</f>
        <v>0.2938311428571429</v>
      </c>
      <c r="E809" s="6"/>
      <c r="F809" s="6"/>
      <c r="G809" s="6"/>
      <c r="H809" s="6"/>
      <c r="I809" s="6"/>
      <c r="J809" s="6"/>
      <c r="K809" s="6"/>
      <c r="L809" s="6"/>
      <c r="M809" s="6"/>
      <c r="N809" s="27"/>
    </row>
    <row r="810" spans="1:14" s="28" customFormat="1" x14ac:dyDescent="0.25">
      <c r="A810" s="24">
        <v>43499.541666666664</v>
      </c>
      <c r="B810" s="25">
        <v>43499.583333333336</v>
      </c>
      <c r="C810" s="7">
        <v>886.548</v>
      </c>
      <c r="D810" s="26">
        <f>C810/'g. Dimensio.AnlagenEE2035'!$F$11</f>
        <v>0.25329942857142856</v>
      </c>
      <c r="E810" s="6"/>
      <c r="F810" s="6"/>
      <c r="G810" s="6"/>
      <c r="H810" s="6"/>
      <c r="I810" s="6"/>
      <c r="J810" s="6"/>
      <c r="K810" s="6"/>
      <c r="L810" s="6"/>
      <c r="M810" s="6"/>
      <c r="N810" s="27"/>
    </row>
    <row r="811" spans="1:14" s="28" customFormat="1" x14ac:dyDescent="0.25">
      <c r="A811" s="24">
        <v>43499.583333333336</v>
      </c>
      <c r="B811" s="25">
        <v>43499.625</v>
      </c>
      <c r="C811" s="7">
        <v>734.70600000000002</v>
      </c>
      <c r="D811" s="26">
        <f>C811/'g. Dimensio.AnlagenEE2035'!$F$11</f>
        <v>0.20991599999999999</v>
      </c>
      <c r="E811" s="6"/>
      <c r="F811" s="6"/>
      <c r="G811" s="6"/>
      <c r="H811" s="6"/>
      <c r="I811" s="6"/>
      <c r="J811" s="6"/>
      <c r="K811" s="6"/>
      <c r="L811" s="6"/>
      <c r="M811" s="6"/>
      <c r="N811" s="27"/>
    </row>
    <row r="812" spans="1:14" s="28" customFormat="1" x14ac:dyDescent="0.25">
      <c r="A812" s="24">
        <v>43499.625</v>
      </c>
      <c r="B812" s="25">
        <v>43499.666666666664</v>
      </c>
      <c r="C812" s="7">
        <v>798.53</v>
      </c>
      <c r="D812" s="26">
        <f>C812/'g. Dimensio.AnlagenEE2035'!$F$11</f>
        <v>0.22815142857142856</v>
      </c>
      <c r="E812" s="6"/>
      <c r="F812" s="6"/>
      <c r="G812" s="6"/>
      <c r="H812" s="6"/>
      <c r="I812" s="6"/>
      <c r="J812" s="6"/>
      <c r="K812" s="6"/>
      <c r="L812" s="6"/>
      <c r="M812" s="6"/>
      <c r="N812" s="27"/>
    </row>
    <row r="813" spans="1:14" s="28" customFormat="1" x14ac:dyDescent="0.25">
      <c r="A813" s="24">
        <v>43499.666666666664</v>
      </c>
      <c r="B813" s="25">
        <v>43499.708333333336</v>
      </c>
      <c r="C813" s="7">
        <v>948.221</v>
      </c>
      <c r="D813" s="26">
        <f>C813/'g. Dimensio.AnlagenEE2035'!$F$11</f>
        <v>0.27092028571428572</v>
      </c>
      <c r="E813" s="6"/>
      <c r="F813" s="6"/>
      <c r="G813" s="6"/>
      <c r="H813" s="6"/>
      <c r="I813" s="6"/>
      <c r="J813" s="6"/>
      <c r="K813" s="6"/>
      <c r="L813" s="6"/>
      <c r="M813" s="6"/>
      <c r="N813" s="27"/>
    </row>
    <row r="814" spans="1:14" s="28" customFormat="1" x14ac:dyDescent="0.25">
      <c r="A814" s="24">
        <v>43499.708333333336</v>
      </c>
      <c r="B814" s="25">
        <v>43499.75</v>
      </c>
      <c r="C814" s="7">
        <v>900.35400000000004</v>
      </c>
      <c r="D814" s="26">
        <f>C814/'g. Dimensio.AnlagenEE2035'!$F$11</f>
        <v>0.25724400000000003</v>
      </c>
      <c r="E814" s="6"/>
      <c r="F814" s="6"/>
      <c r="G814" s="6"/>
      <c r="H814" s="6"/>
      <c r="I814" s="6"/>
      <c r="J814" s="6"/>
      <c r="K814" s="6"/>
      <c r="L814" s="6"/>
      <c r="M814" s="6"/>
      <c r="N814" s="27"/>
    </row>
    <row r="815" spans="1:14" s="28" customFormat="1" x14ac:dyDescent="0.25">
      <c r="A815" s="24">
        <v>43499.75</v>
      </c>
      <c r="B815" s="25">
        <v>43499.791666666664</v>
      </c>
      <c r="C815" s="7">
        <v>783.69500000000005</v>
      </c>
      <c r="D815" s="26">
        <f>C815/'g. Dimensio.AnlagenEE2035'!$F$11</f>
        <v>0.22391285714285716</v>
      </c>
      <c r="E815" s="6"/>
      <c r="F815" s="6"/>
      <c r="G815" s="6"/>
      <c r="H815" s="6"/>
      <c r="I815" s="6"/>
      <c r="J815" s="6"/>
      <c r="K815" s="6"/>
      <c r="L815" s="6"/>
      <c r="M815" s="6"/>
      <c r="N815" s="27"/>
    </row>
    <row r="816" spans="1:14" s="28" customFormat="1" x14ac:dyDescent="0.25">
      <c r="A816" s="24">
        <v>43499.791666666664</v>
      </c>
      <c r="B816" s="25">
        <v>43499.833333333336</v>
      </c>
      <c r="C816" s="7">
        <v>775.43600000000004</v>
      </c>
      <c r="D816" s="26">
        <f>C816/'g. Dimensio.AnlagenEE2035'!$F$11</f>
        <v>0.22155314285714287</v>
      </c>
      <c r="E816" s="6"/>
      <c r="F816" s="6"/>
      <c r="G816" s="6"/>
      <c r="H816" s="6"/>
      <c r="I816" s="6"/>
      <c r="J816" s="6"/>
      <c r="K816" s="6"/>
      <c r="L816" s="6"/>
      <c r="M816" s="6"/>
      <c r="N816" s="27"/>
    </row>
    <row r="817" spans="1:14" s="28" customFormat="1" x14ac:dyDescent="0.25">
      <c r="A817" s="24">
        <v>43499.833333333336</v>
      </c>
      <c r="B817" s="25">
        <v>43499.875</v>
      </c>
      <c r="C817" s="7">
        <v>672.59100000000001</v>
      </c>
      <c r="D817" s="26">
        <f>C817/'g. Dimensio.AnlagenEE2035'!$F$11</f>
        <v>0.19216885714285714</v>
      </c>
      <c r="E817" s="6"/>
      <c r="F817" s="6"/>
      <c r="G817" s="6"/>
      <c r="H817" s="6"/>
      <c r="I817" s="6"/>
      <c r="J817" s="6"/>
      <c r="K817" s="6"/>
      <c r="L817" s="6"/>
      <c r="M817" s="6"/>
      <c r="N817" s="27"/>
    </row>
    <row r="818" spans="1:14" s="28" customFormat="1" x14ac:dyDescent="0.25">
      <c r="A818" s="24">
        <v>43499.875</v>
      </c>
      <c r="B818" s="25">
        <v>43499.916666666664</v>
      </c>
      <c r="C818" s="7">
        <v>476.791</v>
      </c>
      <c r="D818" s="26">
        <f>C818/'g. Dimensio.AnlagenEE2035'!$F$11</f>
        <v>0.13622599999999999</v>
      </c>
      <c r="E818" s="6"/>
      <c r="F818" s="6"/>
      <c r="G818" s="6"/>
      <c r="H818" s="6"/>
      <c r="I818" s="6"/>
      <c r="J818" s="6"/>
      <c r="K818" s="6"/>
      <c r="L818" s="6"/>
      <c r="M818" s="6"/>
      <c r="N818" s="27"/>
    </row>
    <row r="819" spans="1:14" s="28" customFormat="1" x14ac:dyDescent="0.25">
      <c r="A819" s="24">
        <v>43499.916666666664</v>
      </c>
      <c r="B819" s="25">
        <v>43499.958333333336</v>
      </c>
      <c r="C819" s="7">
        <v>299.952</v>
      </c>
      <c r="D819" s="26">
        <f>C819/'g. Dimensio.AnlagenEE2035'!$F$11</f>
        <v>8.5700571428571432E-2</v>
      </c>
      <c r="E819" s="6"/>
      <c r="F819" s="6"/>
      <c r="G819" s="6"/>
      <c r="H819" s="6"/>
      <c r="I819" s="6"/>
      <c r="J819" s="6"/>
      <c r="K819" s="6"/>
      <c r="L819" s="6"/>
      <c r="M819" s="6"/>
      <c r="N819" s="27"/>
    </row>
    <row r="820" spans="1:14" s="28" customFormat="1" x14ac:dyDescent="0.25">
      <c r="A820" s="24">
        <v>43499.958333333336</v>
      </c>
      <c r="B820" s="25">
        <v>43500</v>
      </c>
      <c r="C820" s="7">
        <v>161.58699999999999</v>
      </c>
      <c r="D820" s="26">
        <f>C820/'g. Dimensio.AnlagenEE2035'!$F$11</f>
        <v>4.6167714285714284E-2</v>
      </c>
      <c r="E820" s="6"/>
      <c r="F820" s="6"/>
      <c r="G820" s="6"/>
      <c r="H820" s="6"/>
      <c r="I820" s="6"/>
      <c r="J820" s="6"/>
      <c r="K820" s="6"/>
      <c r="L820" s="6"/>
      <c r="M820" s="6"/>
      <c r="N820" s="27"/>
    </row>
    <row r="821" spans="1:14" s="28" customFormat="1" x14ac:dyDescent="0.25">
      <c r="A821" s="24">
        <v>43500</v>
      </c>
      <c r="B821" s="25">
        <v>43500.041666666664</v>
      </c>
      <c r="C821" s="7">
        <v>76.537000000000006</v>
      </c>
      <c r="D821" s="26">
        <f>C821/'g. Dimensio.AnlagenEE2035'!$F$11</f>
        <v>2.1867714285714289E-2</v>
      </c>
      <c r="E821" s="6"/>
      <c r="F821" s="6"/>
      <c r="G821" s="6"/>
      <c r="H821" s="6"/>
      <c r="I821" s="6"/>
      <c r="J821" s="6"/>
      <c r="K821" s="6"/>
      <c r="L821" s="6"/>
      <c r="M821" s="6"/>
      <c r="N821" s="27"/>
    </row>
    <row r="822" spans="1:14" s="28" customFormat="1" x14ac:dyDescent="0.25">
      <c r="A822" s="24">
        <v>43500.041666666664</v>
      </c>
      <c r="B822" s="25">
        <v>43500.083333333336</v>
      </c>
      <c r="C822" s="7">
        <v>38.677</v>
      </c>
      <c r="D822" s="26">
        <f>C822/'g. Dimensio.AnlagenEE2035'!$F$11</f>
        <v>1.1050571428571429E-2</v>
      </c>
      <c r="E822" s="6"/>
      <c r="F822" s="6"/>
      <c r="G822" s="6"/>
      <c r="H822" s="6"/>
      <c r="I822" s="6"/>
      <c r="J822" s="6"/>
      <c r="K822" s="6"/>
      <c r="L822" s="6"/>
      <c r="M822" s="6"/>
      <c r="N822" s="27"/>
    </row>
    <row r="823" spans="1:14" s="28" customFormat="1" x14ac:dyDescent="0.25">
      <c r="A823" s="24">
        <v>43500.083333333336</v>
      </c>
      <c r="B823" s="25">
        <v>43500.125</v>
      </c>
      <c r="C823" s="7">
        <v>28.056000000000001</v>
      </c>
      <c r="D823" s="26">
        <f>C823/'g. Dimensio.AnlagenEE2035'!$F$11</f>
        <v>8.0160000000000006E-3</v>
      </c>
      <c r="E823" s="6"/>
      <c r="F823" s="6"/>
      <c r="G823" s="6"/>
      <c r="H823" s="6"/>
      <c r="I823" s="6"/>
      <c r="J823" s="6"/>
      <c r="K823" s="6"/>
      <c r="L823" s="6"/>
      <c r="M823" s="6"/>
      <c r="N823" s="27"/>
    </row>
    <row r="824" spans="1:14" s="28" customFormat="1" x14ac:dyDescent="0.25">
      <c r="A824" s="24">
        <v>43500.125</v>
      </c>
      <c r="B824" s="25">
        <v>43500.166666666664</v>
      </c>
      <c r="C824" s="7">
        <v>51.582000000000001</v>
      </c>
      <c r="D824" s="26">
        <f>C824/'g. Dimensio.AnlagenEE2035'!$F$11</f>
        <v>1.4737714285714286E-2</v>
      </c>
      <c r="E824" s="6"/>
      <c r="F824" s="6"/>
      <c r="G824" s="6"/>
      <c r="H824" s="6"/>
      <c r="I824" s="6"/>
      <c r="J824" s="6"/>
      <c r="K824" s="6"/>
      <c r="L824" s="6"/>
      <c r="M824" s="6"/>
      <c r="N824" s="27"/>
    </row>
    <row r="825" spans="1:14" s="28" customFormat="1" x14ac:dyDescent="0.25">
      <c r="A825" s="24">
        <v>43500.166666666664</v>
      </c>
      <c r="B825" s="25">
        <v>43500.208333333336</v>
      </c>
      <c r="C825" s="7">
        <v>113.44499999999999</v>
      </c>
      <c r="D825" s="26">
        <f>C825/'g. Dimensio.AnlagenEE2035'!$F$11</f>
        <v>3.2412857142857139E-2</v>
      </c>
      <c r="E825" s="6"/>
      <c r="F825" s="6"/>
      <c r="G825" s="6"/>
      <c r="H825" s="6"/>
      <c r="I825" s="6"/>
      <c r="J825" s="6"/>
      <c r="K825" s="6"/>
      <c r="L825" s="6"/>
      <c r="M825" s="6"/>
      <c r="N825" s="27"/>
    </row>
    <row r="826" spans="1:14" s="28" customFormat="1" x14ac:dyDescent="0.25">
      <c r="A826" s="24">
        <v>43500.208333333336</v>
      </c>
      <c r="B826" s="25">
        <v>43500.25</v>
      </c>
      <c r="C826" s="7">
        <v>145.62899999999999</v>
      </c>
      <c r="D826" s="26">
        <f>C826/'g. Dimensio.AnlagenEE2035'!$F$11</f>
        <v>4.1608285714285709E-2</v>
      </c>
      <c r="E826" s="6"/>
      <c r="F826" s="6"/>
      <c r="G826" s="6"/>
      <c r="H826" s="6"/>
      <c r="I826" s="6"/>
      <c r="J826" s="6"/>
      <c r="K826" s="6"/>
      <c r="L826" s="6"/>
      <c r="M826" s="6"/>
      <c r="N826" s="27"/>
    </row>
    <row r="827" spans="1:14" s="28" customFormat="1" x14ac:dyDescent="0.25">
      <c r="A827" s="24">
        <v>43500.25</v>
      </c>
      <c r="B827" s="25">
        <v>43500.291666666664</v>
      </c>
      <c r="C827" s="7">
        <v>166.25800000000001</v>
      </c>
      <c r="D827" s="26">
        <f>C827/'g. Dimensio.AnlagenEE2035'!$F$11</f>
        <v>4.7502285714285719E-2</v>
      </c>
      <c r="E827" s="6"/>
      <c r="F827" s="6"/>
      <c r="G827" s="6"/>
      <c r="H827" s="6"/>
      <c r="I827" s="6"/>
      <c r="J827" s="6"/>
      <c r="K827" s="6"/>
      <c r="L827" s="6"/>
      <c r="M827" s="6"/>
      <c r="N827" s="27"/>
    </row>
    <row r="828" spans="1:14" s="28" customFormat="1" x14ac:dyDescent="0.25">
      <c r="A828" s="24">
        <v>43500.291666666664</v>
      </c>
      <c r="B828" s="25">
        <v>43500.333333333336</v>
      </c>
      <c r="C828" s="7">
        <v>162.87899999999999</v>
      </c>
      <c r="D828" s="26">
        <f>C828/'g. Dimensio.AnlagenEE2035'!$F$11</f>
        <v>4.6536857142857137E-2</v>
      </c>
      <c r="E828" s="6"/>
      <c r="F828" s="6"/>
      <c r="G828" s="6"/>
      <c r="H828" s="6"/>
      <c r="I828" s="6"/>
      <c r="J828" s="6"/>
      <c r="K828" s="6"/>
      <c r="L828" s="6"/>
      <c r="M828" s="6"/>
      <c r="N828" s="27"/>
    </row>
    <row r="829" spans="1:14" s="28" customFormat="1" x14ac:dyDescent="0.25">
      <c r="A829" s="24">
        <v>43500.333333333336</v>
      </c>
      <c r="B829" s="25">
        <v>43500.375</v>
      </c>
      <c r="C829" s="7">
        <v>108.98099999999999</v>
      </c>
      <c r="D829" s="26">
        <f>C829/'g. Dimensio.AnlagenEE2035'!$F$11</f>
        <v>3.1137428571428569E-2</v>
      </c>
      <c r="E829" s="6"/>
      <c r="F829" s="6"/>
      <c r="G829" s="6"/>
      <c r="H829" s="6"/>
      <c r="I829" s="6"/>
      <c r="J829" s="6"/>
      <c r="K829" s="6"/>
      <c r="L829" s="6"/>
      <c r="M829" s="6"/>
      <c r="N829" s="27"/>
    </row>
    <row r="830" spans="1:14" s="28" customFormat="1" x14ac:dyDescent="0.25">
      <c r="A830" s="24">
        <v>43500.375</v>
      </c>
      <c r="B830" s="25">
        <v>43500.416666666664</v>
      </c>
      <c r="C830" s="7">
        <v>84.606999999999999</v>
      </c>
      <c r="D830" s="26">
        <f>C830/'g. Dimensio.AnlagenEE2035'!$F$11</f>
        <v>2.4173428571428571E-2</v>
      </c>
      <c r="E830" s="6"/>
      <c r="F830" s="6"/>
      <c r="G830" s="6"/>
      <c r="H830" s="6"/>
      <c r="I830" s="6"/>
      <c r="J830" s="6"/>
      <c r="K830" s="6"/>
      <c r="L830" s="6"/>
      <c r="M830" s="6"/>
      <c r="N830" s="27"/>
    </row>
    <row r="831" spans="1:14" s="28" customFormat="1" x14ac:dyDescent="0.25">
      <c r="A831" s="24">
        <v>43500.416666666664</v>
      </c>
      <c r="B831" s="25">
        <v>43500.458333333336</v>
      </c>
      <c r="C831" s="7">
        <v>112.619</v>
      </c>
      <c r="D831" s="26">
        <f>C831/'g. Dimensio.AnlagenEE2035'!$F$11</f>
        <v>3.2176857142857146E-2</v>
      </c>
      <c r="E831" s="6"/>
      <c r="F831" s="6"/>
      <c r="G831" s="6"/>
      <c r="H831" s="6"/>
      <c r="I831" s="6"/>
      <c r="J831" s="6"/>
      <c r="K831" s="6"/>
      <c r="L831" s="6"/>
      <c r="M831" s="6"/>
      <c r="N831" s="27"/>
    </row>
    <row r="832" spans="1:14" s="28" customFormat="1" x14ac:dyDescent="0.25">
      <c r="A832" s="24">
        <v>43500.458333333336</v>
      </c>
      <c r="B832" s="25">
        <v>43500.5</v>
      </c>
      <c r="C832" s="7">
        <v>144.892</v>
      </c>
      <c r="D832" s="26">
        <f>C832/'g. Dimensio.AnlagenEE2035'!$F$11</f>
        <v>4.1397714285714288E-2</v>
      </c>
      <c r="E832" s="6"/>
      <c r="F832" s="6"/>
      <c r="G832" s="6"/>
      <c r="H832" s="6"/>
      <c r="I832" s="6"/>
      <c r="J832" s="6"/>
      <c r="K832" s="6"/>
      <c r="L832" s="6"/>
      <c r="M832" s="6"/>
      <c r="N832" s="27"/>
    </row>
    <row r="833" spans="1:14" s="28" customFormat="1" x14ac:dyDescent="0.25">
      <c r="A833" s="24">
        <v>43500.5</v>
      </c>
      <c r="B833" s="25">
        <v>43500.541666666664</v>
      </c>
      <c r="C833" s="7">
        <v>165.42400000000001</v>
      </c>
      <c r="D833" s="26">
        <f>C833/'g. Dimensio.AnlagenEE2035'!$F$11</f>
        <v>4.7264E-2</v>
      </c>
      <c r="E833" s="6"/>
      <c r="F833" s="6"/>
      <c r="G833" s="6"/>
      <c r="H833" s="6"/>
      <c r="I833" s="6"/>
      <c r="J833" s="6"/>
      <c r="K833" s="6"/>
      <c r="L833" s="6"/>
      <c r="M833" s="6"/>
      <c r="N833" s="27"/>
    </row>
    <row r="834" spans="1:14" s="28" customFormat="1" x14ac:dyDescent="0.25">
      <c r="A834" s="24">
        <v>43500.541666666664</v>
      </c>
      <c r="B834" s="25">
        <v>43500.583333333336</v>
      </c>
      <c r="C834" s="7">
        <v>157.804</v>
      </c>
      <c r="D834" s="26">
        <f>C834/'g. Dimensio.AnlagenEE2035'!$F$11</f>
        <v>4.5086857142857144E-2</v>
      </c>
      <c r="E834" s="6"/>
      <c r="F834" s="6"/>
      <c r="G834" s="6"/>
      <c r="H834" s="6"/>
      <c r="I834" s="6"/>
      <c r="J834" s="6"/>
      <c r="K834" s="6"/>
      <c r="L834" s="6"/>
      <c r="M834" s="6"/>
      <c r="N834" s="27"/>
    </row>
    <row r="835" spans="1:14" s="28" customFormat="1" x14ac:dyDescent="0.25">
      <c r="A835" s="24">
        <v>43500.583333333336</v>
      </c>
      <c r="B835" s="25">
        <v>43500.625</v>
      </c>
      <c r="C835" s="7">
        <v>114.15</v>
      </c>
      <c r="D835" s="26">
        <f>C835/'g. Dimensio.AnlagenEE2035'!$F$11</f>
        <v>3.2614285714285714E-2</v>
      </c>
      <c r="E835" s="6"/>
      <c r="F835" s="6"/>
      <c r="G835" s="6"/>
      <c r="H835" s="6"/>
      <c r="I835" s="6"/>
      <c r="J835" s="6"/>
      <c r="K835" s="6"/>
      <c r="L835" s="6"/>
      <c r="M835" s="6"/>
      <c r="N835" s="27"/>
    </row>
    <row r="836" spans="1:14" s="28" customFormat="1" x14ac:dyDescent="0.25">
      <c r="A836" s="24">
        <v>43500.625</v>
      </c>
      <c r="B836" s="25">
        <v>43500.666666666664</v>
      </c>
      <c r="C836" s="7">
        <v>83.938999999999993</v>
      </c>
      <c r="D836" s="26">
        <f>C836/'g. Dimensio.AnlagenEE2035'!$F$11</f>
        <v>2.3982571428571426E-2</v>
      </c>
      <c r="E836" s="6"/>
      <c r="F836" s="6"/>
      <c r="G836" s="6"/>
      <c r="H836" s="6"/>
      <c r="I836" s="6"/>
      <c r="J836" s="6"/>
      <c r="K836" s="6"/>
      <c r="L836" s="6"/>
      <c r="M836" s="6"/>
      <c r="N836" s="27"/>
    </row>
    <row r="837" spans="1:14" s="28" customFormat="1" x14ac:dyDescent="0.25">
      <c r="A837" s="24">
        <v>43500.666666666664</v>
      </c>
      <c r="B837" s="25">
        <v>43500.708333333336</v>
      </c>
      <c r="C837" s="7">
        <v>86.838999999999999</v>
      </c>
      <c r="D837" s="26">
        <f>C837/'g. Dimensio.AnlagenEE2035'!$F$11</f>
        <v>2.4811142857142858E-2</v>
      </c>
      <c r="E837" s="6"/>
      <c r="F837" s="6"/>
      <c r="G837" s="6"/>
      <c r="H837" s="6"/>
      <c r="I837" s="6"/>
      <c r="J837" s="6"/>
      <c r="K837" s="6"/>
      <c r="L837" s="6"/>
      <c r="M837" s="6"/>
      <c r="N837" s="27"/>
    </row>
    <row r="838" spans="1:14" s="28" customFormat="1" x14ac:dyDescent="0.25">
      <c r="A838" s="24">
        <v>43500.708333333336</v>
      </c>
      <c r="B838" s="25">
        <v>43500.75</v>
      </c>
      <c r="C838" s="7">
        <v>116.011</v>
      </c>
      <c r="D838" s="26">
        <f>C838/'g. Dimensio.AnlagenEE2035'!$F$11</f>
        <v>3.3146000000000002E-2</v>
      </c>
      <c r="E838" s="6"/>
      <c r="F838" s="6"/>
      <c r="G838" s="6"/>
      <c r="H838" s="6"/>
      <c r="I838" s="6"/>
      <c r="J838" s="6"/>
      <c r="K838" s="6"/>
      <c r="L838" s="6"/>
      <c r="M838" s="6"/>
      <c r="N838" s="27"/>
    </row>
    <row r="839" spans="1:14" s="28" customFormat="1" x14ac:dyDescent="0.25">
      <c r="A839" s="24">
        <v>43500.75</v>
      </c>
      <c r="B839" s="25">
        <v>43500.791666666664</v>
      </c>
      <c r="C839" s="7">
        <v>185.102</v>
      </c>
      <c r="D839" s="26">
        <f>C839/'g. Dimensio.AnlagenEE2035'!$F$11</f>
        <v>5.2886285714285712E-2</v>
      </c>
      <c r="E839" s="6"/>
      <c r="F839" s="6"/>
      <c r="G839" s="6"/>
      <c r="H839" s="6"/>
      <c r="I839" s="6"/>
      <c r="J839" s="6"/>
      <c r="K839" s="6"/>
      <c r="L839" s="6"/>
      <c r="M839" s="6"/>
      <c r="N839" s="27"/>
    </row>
    <row r="840" spans="1:14" s="28" customFormat="1" x14ac:dyDescent="0.25">
      <c r="A840" s="24">
        <v>43500.791666666664</v>
      </c>
      <c r="B840" s="25">
        <v>43500.833333333336</v>
      </c>
      <c r="C840" s="7">
        <v>295.50400000000002</v>
      </c>
      <c r="D840" s="26">
        <f>C840/'g. Dimensio.AnlagenEE2035'!$F$11</f>
        <v>8.4429714285714288E-2</v>
      </c>
      <c r="E840" s="6"/>
      <c r="F840" s="6"/>
      <c r="G840" s="6"/>
      <c r="H840" s="6"/>
      <c r="I840" s="6"/>
      <c r="J840" s="6"/>
      <c r="K840" s="6"/>
      <c r="L840" s="6"/>
      <c r="M840" s="6"/>
      <c r="N840" s="27"/>
    </row>
    <row r="841" spans="1:14" s="28" customFormat="1" x14ac:dyDescent="0.25">
      <c r="A841" s="24">
        <v>43500.833333333336</v>
      </c>
      <c r="B841" s="25">
        <v>43500.875</v>
      </c>
      <c r="C841" s="7">
        <v>406.61</v>
      </c>
      <c r="D841" s="26">
        <f>C841/'g. Dimensio.AnlagenEE2035'!$F$11</f>
        <v>0.11617428571428572</v>
      </c>
      <c r="E841" s="6"/>
      <c r="F841" s="6"/>
      <c r="G841" s="6"/>
      <c r="H841" s="6"/>
      <c r="I841" s="6"/>
      <c r="J841" s="6"/>
      <c r="K841" s="6"/>
      <c r="L841" s="6"/>
      <c r="M841" s="6"/>
      <c r="N841" s="27"/>
    </row>
    <row r="842" spans="1:14" s="28" customFormat="1" x14ac:dyDescent="0.25">
      <c r="A842" s="24">
        <v>43500.875</v>
      </c>
      <c r="B842" s="25">
        <v>43500.916666666664</v>
      </c>
      <c r="C842" s="7">
        <v>452.04899999999998</v>
      </c>
      <c r="D842" s="26">
        <f>C842/'g. Dimensio.AnlagenEE2035'!$F$11</f>
        <v>0.12915685714285713</v>
      </c>
      <c r="E842" s="6"/>
      <c r="F842" s="6"/>
      <c r="G842" s="6"/>
      <c r="H842" s="6"/>
      <c r="I842" s="6"/>
      <c r="J842" s="6"/>
      <c r="K842" s="6"/>
      <c r="L842" s="6"/>
      <c r="M842" s="6"/>
      <c r="N842" s="27"/>
    </row>
    <row r="843" spans="1:14" s="28" customFormat="1" x14ac:dyDescent="0.25">
      <c r="A843" s="24">
        <v>43500.916666666664</v>
      </c>
      <c r="B843" s="25">
        <v>43500.958333333336</v>
      </c>
      <c r="C843" s="7">
        <v>437.92099999999999</v>
      </c>
      <c r="D843" s="26">
        <f>C843/'g. Dimensio.AnlagenEE2035'!$F$11</f>
        <v>0.12512028571428571</v>
      </c>
      <c r="E843" s="6"/>
      <c r="F843" s="6"/>
      <c r="G843" s="6"/>
      <c r="H843" s="6"/>
      <c r="I843" s="6"/>
      <c r="J843" s="6"/>
      <c r="K843" s="6"/>
      <c r="L843" s="6"/>
      <c r="M843" s="6"/>
      <c r="N843" s="27"/>
    </row>
    <row r="844" spans="1:14" s="28" customFormat="1" x14ac:dyDescent="0.25">
      <c r="A844" s="24">
        <v>43500.958333333336</v>
      </c>
      <c r="B844" s="25">
        <v>43501</v>
      </c>
      <c r="C844" s="7">
        <v>398.846</v>
      </c>
      <c r="D844" s="26">
        <f>C844/'g. Dimensio.AnlagenEE2035'!$F$11</f>
        <v>0.113956</v>
      </c>
      <c r="E844" s="6"/>
      <c r="F844" s="6"/>
      <c r="G844" s="6"/>
      <c r="H844" s="6"/>
      <c r="I844" s="6"/>
      <c r="J844" s="6"/>
      <c r="K844" s="6"/>
      <c r="L844" s="6"/>
      <c r="M844" s="6"/>
      <c r="N844" s="27"/>
    </row>
    <row r="845" spans="1:14" s="28" customFormat="1" x14ac:dyDescent="0.25">
      <c r="A845" s="24">
        <v>43501</v>
      </c>
      <c r="B845" s="25">
        <v>43501.041666666664</v>
      </c>
      <c r="C845" s="7">
        <v>339.01299999999998</v>
      </c>
      <c r="D845" s="26">
        <f>C845/'g. Dimensio.AnlagenEE2035'!$F$11</f>
        <v>9.6860857142857137E-2</v>
      </c>
      <c r="E845" s="6"/>
      <c r="F845" s="6"/>
      <c r="G845" s="6"/>
      <c r="H845" s="6"/>
      <c r="I845" s="6"/>
      <c r="J845" s="6"/>
      <c r="K845" s="6"/>
      <c r="L845" s="6"/>
      <c r="M845" s="6"/>
      <c r="N845" s="27"/>
    </row>
    <row r="846" spans="1:14" s="28" customFormat="1" x14ac:dyDescent="0.25">
      <c r="A846" s="24">
        <v>43501.041666666664</v>
      </c>
      <c r="B846" s="25">
        <v>43501.083333333336</v>
      </c>
      <c r="C846" s="7">
        <v>305.23399999999998</v>
      </c>
      <c r="D846" s="26">
        <f>C846/'g. Dimensio.AnlagenEE2035'!$F$11</f>
        <v>8.7209714285714279E-2</v>
      </c>
      <c r="E846" s="6"/>
      <c r="F846" s="6"/>
      <c r="G846" s="6"/>
      <c r="H846" s="6"/>
      <c r="I846" s="6"/>
      <c r="J846" s="6"/>
      <c r="K846" s="6"/>
      <c r="L846" s="6"/>
      <c r="M846" s="6"/>
      <c r="N846" s="27"/>
    </row>
    <row r="847" spans="1:14" s="28" customFormat="1" x14ac:dyDescent="0.25">
      <c r="A847" s="24">
        <v>43501.083333333336</v>
      </c>
      <c r="B847" s="25">
        <v>43501.125</v>
      </c>
      <c r="C847" s="7">
        <v>317.30399999999997</v>
      </c>
      <c r="D847" s="26">
        <f>C847/'g. Dimensio.AnlagenEE2035'!$F$11</f>
        <v>9.0658285714285705E-2</v>
      </c>
      <c r="E847" s="6"/>
      <c r="F847" s="6"/>
      <c r="G847" s="6"/>
      <c r="H847" s="6"/>
      <c r="I847" s="6"/>
      <c r="J847" s="6"/>
      <c r="K847" s="6"/>
      <c r="L847" s="6"/>
      <c r="M847" s="6"/>
      <c r="N847" s="27"/>
    </row>
    <row r="848" spans="1:14" s="28" customFormat="1" x14ac:dyDescent="0.25">
      <c r="A848" s="24">
        <v>43501.125</v>
      </c>
      <c r="B848" s="25">
        <v>43501.166666666664</v>
      </c>
      <c r="C848" s="7">
        <v>320.274</v>
      </c>
      <c r="D848" s="26">
        <f>C848/'g. Dimensio.AnlagenEE2035'!$F$11</f>
        <v>9.150685714285714E-2</v>
      </c>
      <c r="E848" s="6"/>
      <c r="F848" s="6"/>
      <c r="G848" s="6"/>
      <c r="H848" s="6"/>
      <c r="I848" s="6"/>
      <c r="J848" s="6"/>
      <c r="K848" s="6"/>
      <c r="L848" s="6"/>
      <c r="M848" s="6"/>
      <c r="N848" s="27"/>
    </row>
    <row r="849" spans="1:14" s="28" customFormat="1" x14ac:dyDescent="0.25">
      <c r="A849" s="24">
        <v>43501.166666666664</v>
      </c>
      <c r="B849" s="25">
        <v>43501.208333333336</v>
      </c>
      <c r="C849" s="7">
        <v>315.952</v>
      </c>
      <c r="D849" s="26">
        <f>C849/'g. Dimensio.AnlagenEE2035'!$F$11</f>
        <v>9.0272000000000005E-2</v>
      </c>
      <c r="E849" s="6"/>
      <c r="F849" s="6"/>
      <c r="G849" s="6"/>
      <c r="H849" s="6"/>
      <c r="I849" s="6"/>
      <c r="J849" s="6"/>
      <c r="K849" s="6"/>
      <c r="L849" s="6"/>
      <c r="M849" s="6"/>
      <c r="N849" s="27"/>
    </row>
    <row r="850" spans="1:14" s="28" customFormat="1" x14ac:dyDescent="0.25">
      <c r="A850" s="24">
        <v>43501.208333333336</v>
      </c>
      <c r="B850" s="25">
        <v>43501.25</v>
      </c>
      <c r="C850" s="7">
        <v>341.13200000000001</v>
      </c>
      <c r="D850" s="26">
        <f>C850/'g. Dimensio.AnlagenEE2035'!$F$11</f>
        <v>9.7466285714285714E-2</v>
      </c>
      <c r="E850" s="6"/>
      <c r="F850" s="6"/>
      <c r="G850" s="6"/>
      <c r="H850" s="6"/>
      <c r="I850" s="6"/>
      <c r="J850" s="6"/>
      <c r="K850" s="6"/>
      <c r="L850" s="6"/>
      <c r="M850" s="6"/>
      <c r="N850" s="27"/>
    </row>
    <row r="851" spans="1:14" s="28" customFormat="1" x14ac:dyDescent="0.25">
      <c r="A851" s="24">
        <v>43501.25</v>
      </c>
      <c r="B851" s="25">
        <v>43501.291666666664</v>
      </c>
      <c r="C851" s="7">
        <v>375.45699999999999</v>
      </c>
      <c r="D851" s="26">
        <f>C851/'g. Dimensio.AnlagenEE2035'!$F$11</f>
        <v>0.10727342857142858</v>
      </c>
      <c r="E851" s="6"/>
      <c r="F851" s="6"/>
      <c r="G851" s="6"/>
      <c r="H851" s="6"/>
      <c r="I851" s="6"/>
      <c r="J851" s="6"/>
      <c r="K851" s="6"/>
      <c r="L851" s="6"/>
      <c r="M851" s="6"/>
      <c r="N851" s="27"/>
    </row>
    <row r="852" spans="1:14" s="28" customFormat="1" x14ac:dyDescent="0.25">
      <c r="A852" s="24">
        <v>43501.291666666664</v>
      </c>
      <c r="B852" s="25">
        <v>43501.333333333336</v>
      </c>
      <c r="C852" s="7">
        <v>337.947</v>
      </c>
      <c r="D852" s="26">
        <f>C852/'g. Dimensio.AnlagenEE2035'!$F$11</f>
        <v>9.6556285714285719E-2</v>
      </c>
      <c r="E852" s="6"/>
      <c r="F852" s="6"/>
      <c r="G852" s="6"/>
      <c r="H852" s="6"/>
      <c r="I852" s="6"/>
      <c r="J852" s="6"/>
      <c r="K852" s="6"/>
      <c r="L852" s="6"/>
      <c r="M852" s="6"/>
      <c r="N852" s="27"/>
    </row>
    <row r="853" spans="1:14" s="28" customFormat="1" x14ac:dyDescent="0.25">
      <c r="A853" s="24">
        <v>43501.333333333336</v>
      </c>
      <c r="B853" s="25">
        <v>43501.375</v>
      </c>
      <c r="C853" s="7">
        <v>170.40799999999999</v>
      </c>
      <c r="D853" s="26">
        <f>C853/'g. Dimensio.AnlagenEE2035'!$F$11</f>
        <v>4.8687999999999995E-2</v>
      </c>
      <c r="E853" s="6"/>
      <c r="F853" s="6"/>
      <c r="G853" s="6"/>
      <c r="H853" s="6"/>
      <c r="I853" s="6"/>
      <c r="J853" s="6"/>
      <c r="K853" s="6"/>
      <c r="L853" s="6"/>
      <c r="M853" s="6"/>
      <c r="N853" s="27"/>
    </row>
    <row r="854" spans="1:14" s="28" customFormat="1" x14ac:dyDescent="0.25">
      <c r="A854" s="24">
        <v>43501.375</v>
      </c>
      <c r="B854" s="25">
        <v>43501.416666666664</v>
      </c>
      <c r="C854" s="7">
        <v>86.823999999999998</v>
      </c>
      <c r="D854" s="26">
        <f>C854/'g. Dimensio.AnlagenEE2035'!$F$11</f>
        <v>2.4806857142857141E-2</v>
      </c>
      <c r="E854" s="6"/>
      <c r="F854" s="6"/>
      <c r="G854" s="6"/>
      <c r="H854" s="6"/>
      <c r="I854" s="6"/>
      <c r="J854" s="6"/>
      <c r="K854" s="6"/>
      <c r="L854" s="6"/>
      <c r="M854" s="6"/>
      <c r="N854" s="27"/>
    </row>
    <row r="855" spans="1:14" s="28" customFormat="1" x14ac:dyDescent="0.25">
      <c r="A855" s="24">
        <v>43501.416666666664</v>
      </c>
      <c r="B855" s="25">
        <v>43501.458333333336</v>
      </c>
      <c r="C855" s="7">
        <v>58.433999999999997</v>
      </c>
      <c r="D855" s="26">
        <f>C855/'g. Dimensio.AnlagenEE2035'!$F$11</f>
        <v>1.6695428571428569E-2</v>
      </c>
      <c r="E855" s="6"/>
      <c r="F855" s="6"/>
      <c r="G855" s="6"/>
      <c r="H855" s="6"/>
      <c r="I855" s="6"/>
      <c r="J855" s="6"/>
      <c r="K855" s="6"/>
      <c r="L855" s="6"/>
      <c r="M855" s="6"/>
      <c r="N855" s="27"/>
    </row>
    <row r="856" spans="1:14" s="28" customFormat="1" x14ac:dyDescent="0.25">
      <c r="A856" s="24">
        <v>43501.458333333336</v>
      </c>
      <c r="B856" s="25">
        <v>43501.5</v>
      </c>
      <c r="C856" s="7">
        <v>45.521999999999998</v>
      </c>
      <c r="D856" s="26">
        <f>C856/'g. Dimensio.AnlagenEE2035'!$F$11</f>
        <v>1.3006285714285713E-2</v>
      </c>
      <c r="E856" s="6"/>
      <c r="F856" s="6"/>
      <c r="G856" s="6"/>
      <c r="H856" s="6"/>
      <c r="I856" s="6"/>
      <c r="J856" s="6"/>
      <c r="K856" s="6"/>
      <c r="L856" s="6"/>
      <c r="M856" s="6"/>
      <c r="N856" s="27"/>
    </row>
    <row r="857" spans="1:14" s="28" customFormat="1" x14ac:dyDescent="0.25">
      <c r="A857" s="24">
        <v>43501.5</v>
      </c>
      <c r="B857" s="25">
        <v>43501.541666666664</v>
      </c>
      <c r="C857" s="7">
        <v>40.814999999999998</v>
      </c>
      <c r="D857" s="26">
        <f>C857/'g. Dimensio.AnlagenEE2035'!$F$11</f>
        <v>1.1661428571428571E-2</v>
      </c>
      <c r="E857" s="6"/>
      <c r="F857" s="6"/>
      <c r="G857" s="6"/>
      <c r="H857" s="6"/>
      <c r="I857" s="6"/>
      <c r="J857" s="6"/>
      <c r="K857" s="6"/>
      <c r="L857" s="6"/>
      <c r="M857" s="6"/>
      <c r="N857" s="27"/>
    </row>
    <row r="858" spans="1:14" s="28" customFormat="1" x14ac:dyDescent="0.25">
      <c r="A858" s="24">
        <v>43501.541666666664</v>
      </c>
      <c r="B858" s="25">
        <v>43501.583333333336</v>
      </c>
      <c r="C858" s="7">
        <v>39.116999999999997</v>
      </c>
      <c r="D858" s="26">
        <f>C858/'g. Dimensio.AnlagenEE2035'!$F$11</f>
        <v>1.1176285714285713E-2</v>
      </c>
      <c r="E858" s="6"/>
      <c r="F858" s="6"/>
      <c r="G858" s="6"/>
      <c r="H858" s="6"/>
      <c r="I858" s="6"/>
      <c r="J858" s="6"/>
      <c r="K858" s="6"/>
      <c r="L858" s="6"/>
      <c r="M858" s="6"/>
      <c r="N858" s="27"/>
    </row>
    <row r="859" spans="1:14" s="28" customFormat="1" x14ac:dyDescent="0.25">
      <c r="A859" s="24">
        <v>43501.583333333336</v>
      </c>
      <c r="B859" s="25">
        <v>43501.625</v>
      </c>
      <c r="C859" s="7">
        <v>42.716999999999999</v>
      </c>
      <c r="D859" s="26">
        <f>C859/'g. Dimensio.AnlagenEE2035'!$F$11</f>
        <v>1.2204857142857142E-2</v>
      </c>
      <c r="E859" s="6"/>
      <c r="F859" s="6"/>
      <c r="G859" s="6"/>
      <c r="H859" s="6"/>
      <c r="I859" s="6"/>
      <c r="J859" s="6"/>
      <c r="K859" s="6"/>
      <c r="L859" s="6"/>
      <c r="M859" s="6"/>
      <c r="N859" s="27"/>
    </row>
    <row r="860" spans="1:14" s="28" customFormat="1" x14ac:dyDescent="0.25">
      <c r="A860" s="24">
        <v>43501.625</v>
      </c>
      <c r="B860" s="25">
        <v>43501.666666666664</v>
      </c>
      <c r="C860" s="7">
        <v>43.701000000000001</v>
      </c>
      <c r="D860" s="26">
        <f>C860/'g. Dimensio.AnlagenEE2035'!$F$11</f>
        <v>1.2486000000000001E-2</v>
      </c>
      <c r="E860" s="6"/>
      <c r="F860" s="6"/>
      <c r="G860" s="6"/>
      <c r="H860" s="6"/>
      <c r="I860" s="6"/>
      <c r="J860" s="6"/>
      <c r="K860" s="6"/>
      <c r="L860" s="6"/>
      <c r="M860" s="6"/>
      <c r="N860" s="27"/>
    </row>
    <row r="861" spans="1:14" s="28" customFormat="1" x14ac:dyDescent="0.25">
      <c r="A861" s="24">
        <v>43501.666666666664</v>
      </c>
      <c r="B861" s="25">
        <v>43501.708333333336</v>
      </c>
      <c r="C861" s="7">
        <v>37.191000000000003</v>
      </c>
      <c r="D861" s="26">
        <f>C861/'g. Dimensio.AnlagenEE2035'!$F$11</f>
        <v>1.0626E-2</v>
      </c>
      <c r="E861" s="6"/>
      <c r="F861" s="6"/>
      <c r="G861" s="6"/>
      <c r="H861" s="6"/>
      <c r="I861" s="6"/>
      <c r="J861" s="6"/>
      <c r="K861" s="6"/>
      <c r="L861" s="6"/>
      <c r="M861" s="6"/>
      <c r="N861" s="27"/>
    </row>
    <row r="862" spans="1:14" s="28" customFormat="1" x14ac:dyDescent="0.25">
      <c r="A862" s="24">
        <v>43501.708333333336</v>
      </c>
      <c r="B862" s="25">
        <v>43501.75</v>
      </c>
      <c r="C862" s="7">
        <v>29.658999999999999</v>
      </c>
      <c r="D862" s="26">
        <f>C862/'g. Dimensio.AnlagenEE2035'!$F$11</f>
        <v>8.4739999999999989E-3</v>
      </c>
      <c r="E862" s="6"/>
      <c r="F862" s="6"/>
      <c r="G862" s="6"/>
      <c r="H862" s="6"/>
      <c r="I862" s="6"/>
      <c r="J862" s="6"/>
      <c r="K862" s="6"/>
      <c r="L862" s="6"/>
      <c r="M862" s="6"/>
      <c r="N862" s="27"/>
    </row>
    <row r="863" spans="1:14" s="28" customFormat="1" x14ac:dyDescent="0.25">
      <c r="A863" s="24">
        <v>43501.75</v>
      </c>
      <c r="B863" s="25">
        <v>43501.791666666664</v>
      </c>
      <c r="C863" s="7">
        <v>33.063000000000002</v>
      </c>
      <c r="D863" s="26">
        <f>C863/'g. Dimensio.AnlagenEE2035'!$F$11</f>
        <v>9.4465714285714292E-3</v>
      </c>
      <c r="E863" s="6"/>
      <c r="F863" s="6"/>
      <c r="G863" s="6"/>
      <c r="H863" s="6"/>
      <c r="I863" s="6"/>
      <c r="J863" s="6"/>
      <c r="K863" s="6"/>
      <c r="L863" s="6"/>
      <c r="M863" s="6"/>
      <c r="N863" s="27"/>
    </row>
    <row r="864" spans="1:14" s="28" customFormat="1" x14ac:dyDescent="0.25">
      <c r="A864" s="24">
        <v>43501.791666666664</v>
      </c>
      <c r="B864" s="25">
        <v>43501.833333333336</v>
      </c>
      <c r="C864" s="7">
        <v>60.877000000000002</v>
      </c>
      <c r="D864" s="26">
        <f>C864/'g. Dimensio.AnlagenEE2035'!$F$11</f>
        <v>1.7393428571428574E-2</v>
      </c>
      <c r="E864" s="6"/>
      <c r="F864" s="6"/>
      <c r="G864" s="6"/>
      <c r="H864" s="6"/>
      <c r="I864" s="6"/>
      <c r="J864" s="6"/>
      <c r="K864" s="6"/>
      <c r="L864" s="6"/>
      <c r="M864" s="6"/>
      <c r="N864" s="27"/>
    </row>
    <row r="865" spans="1:14" s="28" customFormat="1" x14ac:dyDescent="0.25">
      <c r="A865" s="24">
        <v>43501.833333333336</v>
      </c>
      <c r="B865" s="25">
        <v>43501.875</v>
      </c>
      <c r="C865" s="7">
        <v>115.602</v>
      </c>
      <c r="D865" s="26">
        <f>C865/'g. Dimensio.AnlagenEE2035'!$F$11</f>
        <v>3.3029142857142861E-2</v>
      </c>
      <c r="E865" s="6"/>
      <c r="F865" s="6"/>
      <c r="G865" s="6"/>
      <c r="H865" s="6"/>
      <c r="I865" s="6"/>
      <c r="J865" s="6"/>
      <c r="K865" s="6"/>
      <c r="L865" s="6"/>
      <c r="M865" s="6"/>
      <c r="N865" s="27"/>
    </row>
    <row r="866" spans="1:14" s="28" customFormat="1" x14ac:dyDescent="0.25">
      <c r="A866" s="24">
        <v>43501.875</v>
      </c>
      <c r="B866" s="25">
        <v>43501.916666666664</v>
      </c>
      <c r="C866" s="7">
        <v>177.77199999999999</v>
      </c>
      <c r="D866" s="26">
        <f>C866/'g. Dimensio.AnlagenEE2035'!$F$11</f>
        <v>5.0791999999999997E-2</v>
      </c>
      <c r="E866" s="6"/>
      <c r="F866" s="6"/>
      <c r="G866" s="6"/>
      <c r="H866" s="6"/>
      <c r="I866" s="6"/>
      <c r="J866" s="6"/>
      <c r="K866" s="6"/>
      <c r="L866" s="6"/>
      <c r="M866" s="6"/>
      <c r="N866" s="27"/>
    </row>
    <row r="867" spans="1:14" s="28" customFormat="1" x14ac:dyDescent="0.25">
      <c r="A867" s="24">
        <v>43501.916666666664</v>
      </c>
      <c r="B867" s="25">
        <v>43501.958333333336</v>
      </c>
      <c r="C867" s="7">
        <v>237.09</v>
      </c>
      <c r="D867" s="26">
        <f>C867/'g. Dimensio.AnlagenEE2035'!$F$11</f>
        <v>6.7739999999999995E-2</v>
      </c>
      <c r="E867" s="6"/>
      <c r="F867" s="6"/>
      <c r="G867" s="6"/>
      <c r="H867" s="6"/>
      <c r="I867" s="6"/>
      <c r="J867" s="6"/>
      <c r="K867" s="6"/>
      <c r="L867" s="6"/>
      <c r="M867" s="6"/>
      <c r="N867" s="27"/>
    </row>
    <row r="868" spans="1:14" s="28" customFormat="1" x14ac:dyDescent="0.25">
      <c r="A868" s="24">
        <v>43501.958333333336</v>
      </c>
      <c r="B868" s="25">
        <v>43502</v>
      </c>
      <c r="C868" s="7">
        <v>293.25</v>
      </c>
      <c r="D868" s="26">
        <f>C868/'g. Dimensio.AnlagenEE2035'!$F$11</f>
        <v>8.3785714285714283E-2</v>
      </c>
      <c r="E868" s="6"/>
      <c r="F868" s="6"/>
      <c r="G868" s="6"/>
      <c r="H868" s="6"/>
      <c r="I868" s="6"/>
      <c r="J868" s="6"/>
      <c r="K868" s="6"/>
      <c r="L868" s="6"/>
      <c r="M868" s="6"/>
      <c r="N868" s="27"/>
    </row>
    <row r="869" spans="1:14" s="28" customFormat="1" x14ac:dyDescent="0.25">
      <c r="A869" s="24">
        <v>43502</v>
      </c>
      <c r="B869" s="25">
        <v>43502.041666666664</v>
      </c>
      <c r="C869" s="7">
        <v>345.98200000000003</v>
      </c>
      <c r="D869" s="26">
        <f>C869/'g. Dimensio.AnlagenEE2035'!$F$11</f>
        <v>9.8852000000000009E-2</v>
      </c>
      <c r="E869" s="6"/>
      <c r="F869" s="6"/>
      <c r="G869" s="6"/>
      <c r="H869" s="6"/>
      <c r="I869" s="6"/>
      <c r="J869" s="6"/>
      <c r="K869" s="6"/>
      <c r="L869" s="6"/>
      <c r="M869" s="6"/>
      <c r="N869" s="27"/>
    </row>
    <row r="870" spans="1:14" s="28" customFormat="1" x14ac:dyDescent="0.25">
      <c r="A870" s="24">
        <v>43502.041666666664</v>
      </c>
      <c r="B870" s="25">
        <v>43502.083333333336</v>
      </c>
      <c r="C870" s="7">
        <v>385.30200000000002</v>
      </c>
      <c r="D870" s="26">
        <f>C870/'g. Dimensio.AnlagenEE2035'!$F$11</f>
        <v>0.11008628571428572</v>
      </c>
      <c r="E870" s="6"/>
      <c r="F870" s="6"/>
      <c r="G870" s="6"/>
      <c r="H870" s="6"/>
      <c r="I870" s="6"/>
      <c r="J870" s="6"/>
      <c r="K870" s="6"/>
      <c r="L870" s="6"/>
      <c r="M870" s="6"/>
      <c r="N870" s="27"/>
    </row>
    <row r="871" spans="1:14" s="28" customFormat="1" x14ac:dyDescent="0.25">
      <c r="A871" s="24">
        <v>43502.083333333336</v>
      </c>
      <c r="B871" s="25">
        <v>43502.125</v>
      </c>
      <c r="C871" s="7">
        <v>391.51799999999997</v>
      </c>
      <c r="D871" s="26">
        <f>C871/'g. Dimensio.AnlagenEE2035'!$F$11</f>
        <v>0.11186228571428571</v>
      </c>
      <c r="E871" s="6"/>
      <c r="F871" s="6"/>
      <c r="G871" s="6"/>
      <c r="H871" s="6"/>
      <c r="I871" s="6"/>
      <c r="J871" s="6"/>
      <c r="K871" s="6"/>
      <c r="L871" s="6"/>
      <c r="M871" s="6"/>
      <c r="N871" s="27"/>
    </row>
    <row r="872" spans="1:14" s="28" customFormat="1" x14ac:dyDescent="0.25">
      <c r="A872" s="24">
        <v>43502.125</v>
      </c>
      <c r="B872" s="25">
        <v>43502.166666666664</v>
      </c>
      <c r="C872" s="7">
        <v>354.58199999999999</v>
      </c>
      <c r="D872" s="26">
        <f>C872/'g. Dimensio.AnlagenEE2035'!$F$11</f>
        <v>0.10130914285714286</v>
      </c>
      <c r="E872" s="6"/>
      <c r="F872" s="6"/>
      <c r="G872" s="6"/>
      <c r="H872" s="6"/>
      <c r="I872" s="6"/>
      <c r="J872" s="6"/>
      <c r="K872" s="6"/>
      <c r="L872" s="6"/>
      <c r="M872" s="6"/>
      <c r="N872" s="27"/>
    </row>
    <row r="873" spans="1:14" s="28" customFormat="1" x14ac:dyDescent="0.25">
      <c r="A873" s="24">
        <v>43502.166666666664</v>
      </c>
      <c r="B873" s="25">
        <v>43502.208333333336</v>
      </c>
      <c r="C873" s="7">
        <v>310.65600000000001</v>
      </c>
      <c r="D873" s="26">
        <f>C873/'g. Dimensio.AnlagenEE2035'!$F$11</f>
        <v>8.8758857142857139E-2</v>
      </c>
      <c r="E873" s="6"/>
      <c r="F873" s="6"/>
      <c r="G873" s="6"/>
      <c r="H873" s="6"/>
      <c r="I873" s="6"/>
      <c r="J873" s="6"/>
      <c r="K873" s="6"/>
      <c r="L873" s="6"/>
      <c r="M873" s="6"/>
      <c r="N873" s="27"/>
    </row>
    <row r="874" spans="1:14" s="28" customFormat="1" x14ac:dyDescent="0.25">
      <c r="A874" s="24">
        <v>43502.208333333336</v>
      </c>
      <c r="B874" s="25">
        <v>43502.25</v>
      </c>
      <c r="C874" s="7">
        <v>296.83499999999998</v>
      </c>
      <c r="D874" s="26">
        <f>C874/'g. Dimensio.AnlagenEE2035'!$F$11</f>
        <v>8.4809999999999997E-2</v>
      </c>
      <c r="E874" s="6"/>
      <c r="F874" s="6"/>
      <c r="G874" s="6"/>
      <c r="H874" s="6"/>
      <c r="I874" s="6"/>
      <c r="J874" s="6"/>
      <c r="K874" s="6"/>
      <c r="L874" s="6"/>
      <c r="M874" s="6"/>
      <c r="N874" s="27"/>
    </row>
    <row r="875" spans="1:14" s="28" customFormat="1" x14ac:dyDescent="0.25">
      <c r="A875" s="24">
        <v>43502.25</v>
      </c>
      <c r="B875" s="25">
        <v>43502.291666666664</v>
      </c>
      <c r="C875" s="7">
        <v>303.214</v>
      </c>
      <c r="D875" s="26">
        <f>C875/'g. Dimensio.AnlagenEE2035'!$F$11</f>
        <v>8.6632571428571434E-2</v>
      </c>
      <c r="E875" s="6"/>
      <c r="F875" s="6"/>
      <c r="G875" s="6"/>
      <c r="H875" s="6"/>
      <c r="I875" s="6"/>
      <c r="J875" s="6"/>
      <c r="K875" s="6"/>
      <c r="L875" s="6"/>
      <c r="M875" s="6"/>
      <c r="N875" s="27"/>
    </row>
    <row r="876" spans="1:14" s="28" customFormat="1" x14ac:dyDescent="0.25">
      <c r="A876" s="24">
        <v>43502.291666666664</v>
      </c>
      <c r="B876" s="25">
        <v>43502.333333333336</v>
      </c>
      <c r="C876" s="7">
        <v>271.42500000000001</v>
      </c>
      <c r="D876" s="26">
        <f>C876/'g. Dimensio.AnlagenEE2035'!$F$11</f>
        <v>7.7550000000000008E-2</v>
      </c>
      <c r="E876" s="6"/>
      <c r="F876" s="6"/>
      <c r="G876" s="6"/>
      <c r="H876" s="6"/>
      <c r="I876" s="6"/>
      <c r="J876" s="6"/>
      <c r="K876" s="6"/>
      <c r="L876" s="6"/>
      <c r="M876" s="6"/>
      <c r="N876" s="27"/>
    </row>
    <row r="877" spans="1:14" s="28" customFormat="1" x14ac:dyDescent="0.25">
      <c r="A877" s="24">
        <v>43502.333333333336</v>
      </c>
      <c r="B877" s="25">
        <v>43502.375</v>
      </c>
      <c r="C877" s="7">
        <v>184.46100000000001</v>
      </c>
      <c r="D877" s="26">
        <f>C877/'g. Dimensio.AnlagenEE2035'!$F$11</f>
        <v>5.2703142857142858E-2</v>
      </c>
      <c r="E877" s="6"/>
      <c r="F877" s="6"/>
      <c r="G877" s="6"/>
      <c r="H877" s="6"/>
      <c r="I877" s="6"/>
      <c r="J877" s="6"/>
      <c r="K877" s="6"/>
      <c r="L877" s="6"/>
      <c r="M877" s="6"/>
      <c r="N877" s="27"/>
    </row>
    <row r="878" spans="1:14" s="28" customFormat="1" x14ac:dyDescent="0.25">
      <c r="A878" s="24">
        <v>43502.375</v>
      </c>
      <c r="B878" s="25">
        <v>43502.416666666664</v>
      </c>
      <c r="C878" s="7">
        <v>125.83499999999999</v>
      </c>
      <c r="D878" s="26">
        <f>C878/'g. Dimensio.AnlagenEE2035'!$F$11</f>
        <v>3.5952857142857141E-2</v>
      </c>
      <c r="E878" s="6"/>
      <c r="F878" s="6"/>
      <c r="G878" s="6"/>
      <c r="H878" s="6"/>
      <c r="I878" s="6"/>
      <c r="J878" s="6"/>
      <c r="K878" s="6"/>
      <c r="L878" s="6"/>
      <c r="M878" s="6"/>
      <c r="N878" s="27"/>
    </row>
    <row r="879" spans="1:14" s="28" customFormat="1" x14ac:dyDescent="0.25">
      <c r="A879" s="24">
        <v>43502.416666666664</v>
      </c>
      <c r="B879" s="25">
        <v>43502.458333333336</v>
      </c>
      <c r="C879" s="7">
        <v>90.744</v>
      </c>
      <c r="D879" s="26">
        <f>C879/'g. Dimensio.AnlagenEE2035'!$F$11</f>
        <v>2.5926857142857144E-2</v>
      </c>
      <c r="E879" s="6"/>
      <c r="F879" s="6"/>
      <c r="G879" s="6"/>
      <c r="H879" s="6"/>
      <c r="I879" s="6"/>
      <c r="J879" s="6"/>
      <c r="K879" s="6"/>
      <c r="L879" s="6"/>
      <c r="M879" s="6"/>
      <c r="N879" s="27"/>
    </row>
    <row r="880" spans="1:14" s="28" customFormat="1" x14ac:dyDescent="0.25">
      <c r="A880" s="24">
        <v>43502.458333333336</v>
      </c>
      <c r="B880" s="25">
        <v>43502.5</v>
      </c>
      <c r="C880" s="7">
        <v>70.819999999999993</v>
      </c>
      <c r="D880" s="26">
        <f>C880/'g. Dimensio.AnlagenEE2035'!$F$11</f>
        <v>2.0234285714285712E-2</v>
      </c>
      <c r="E880" s="6"/>
      <c r="F880" s="6"/>
      <c r="G880" s="6"/>
      <c r="H880" s="6"/>
      <c r="I880" s="6"/>
      <c r="J880" s="6"/>
      <c r="K880" s="6"/>
      <c r="L880" s="6"/>
      <c r="M880" s="6"/>
      <c r="N880" s="27"/>
    </row>
    <row r="881" spans="1:14" s="28" customFormat="1" x14ac:dyDescent="0.25">
      <c r="A881" s="24">
        <v>43502.5</v>
      </c>
      <c r="B881" s="25">
        <v>43502.541666666664</v>
      </c>
      <c r="C881" s="7">
        <v>54.752000000000002</v>
      </c>
      <c r="D881" s="26">
        <f>C881/'g. Dimensio.AnlagenEE2035'!$F$11</f>
        <v>1.5643428571428572E-2</v>
      </c>
      <c r="E881" s="6"/>
      <c r="F881" s="6"/>
      <c r="G881" s="6"/>
      <c r="H881" s="6"/>
      <c r="I881" s="6"/>
      <c r="J881" s="6"/>
      <c r="K881" s="6"/>
      <c r="L881" s="6"/>
      <c r="M881" s="6"/>
      <c r="N881" s="27"/>
    </row>
    <row r="882" spans="1:14" s="28" customFormat="1" x14ac:dyDescent="0.25">
      <c r="A882" s="24">
        <v>43502.541666666664</v>
      </c>
      <c r="B882" s="25">
        <v>43502.583333333336</v>
      </c>
      <c r="C882" s="7">
        <v>48.209000000000003</v>
      </c>
      <c r="D882" s="26">
        <f>C882/'g. Dimensio.AnlagenEE2035'!$F$11</f>
        <v>1.3774000000000002E-2</v>
      </c>
      <c r="E882" s="6"/>
      <c r="F882" s="6"/>
      <c r="G882" s="6"/>
      <c r="H882" s="6"/>
      <c r="I882" s="6"/>
      <c r="J882" s="6"/>
      <c r="K882" s="6"/>
      <c r="L882" s="6"/>
      <c r="M882" s="6"/>
      <c r="N882" s="27"/>
    </row>
    <row r="883" spans="1:14" s="28" customFormat="1" x14ac:dyDescent="0.25">
      <c r="A883" s="24">
        <v>43502.583333333336</v>
      </c>
      <c r="B883" s="25">
        <v>43502.625</v>
      </c>
      <c r="C883" s="7">
        <v>44.094000000000001</v>
      </c>
      <c r="D883" s="26">
        <f>C883/'g. Dimensio.AnlagenEE2035'!$F$11</f>
        <v>1.2598285714285715E-2</v>
      </c>
      <c r="E883" s="6"/>
      <c r="F883" s="6"/>
      <c r="G883" s="6"/>
      <c r="H883" s="6"/>
      <c r="I883" s="6"/>
      <c r="J883" s="6"/>
      <c r="K883" s="6"/>
      <c r="L883" s="6"/>
      <c r="M883" s="6"/>
      <c r="N883" s="27"/>
    </row>
    <row r="884" spans="1:14" s="28" customFormat="1" x14ac:dyDescent="0.25">
      <c r="A884" s="24">
        <v>43502.625</v>
      </c>
      <c r="B884" s="25">
        <v>43502.666666666664</v>
      </c>
      <c r="C884" s="7">
        <v>39.158000000000001</v>
      </c>
      <c r="D884" s="26">
        <f>C884/'g. Dimensio.AnlagenEE2035'!$F$11</f>
        <v>1.1188E-2</v>
      </c>
      <c r="E884" s="6"/>
      <c r="F884" s="6"/>
      <c r="G884" s="6"/>
      <c r="H884" s="6"/>
      <c r="I884" s="6"/>
      <c r="J884" s="6"/>
      <c r="K884" s="6"/>
      <c r="L884" s="6"/>
      <c r="M884" s="6"/>
      <c r="N884" s="27"/>
    </row>
    <row r="885" spans="1:14" s="28" customFormat="1" x14ac:dyDescent="0.25">
      <c r="A885" s="24">
        <v>43502.666666666664</v>
      </c>
      <c r="B885" s="25">
        <v>43502.708333333336</v>
      </c>
      <c r="C885" s="7">
        <v>40.35</v>
      </c>
      <c r="D885" s="26">
        <f>C885/'g. Dimensio.AnlagenEE2035'!$F$11</f>
        <v>1.152857142857143E-2</v>
      </c>
      <c r="E885" s="6"/>
      <c r="F885" s="6"/>
      <c r="G885" s="6"/>
      <c r="H885" s="6"/>
      <c r="I885" s="6"/>
      <c r="J885" s="6"/>
      <c r="K885" s="6"/>
      <c r="L885" s="6"/>
      <c r="M885" s="6"/>
      <c r="N885" s="27"/>
    </row>
    <row r="886" spans="1:14" s="28" customFormat="1" x14ac:dyDescent="0.25">
      <c r="A886" s="24">
        <v>43502.708333333336</v>
      </c>
      <c r="B886" s="25">
        <v>43502.75</v>
      </c>
      <c r="C886" s="7">
        <v>63.182000000000002</v>
      </c>
      <c r="D886" s="26">
        <f>C886/'g. Dimensio.AnlagenEE2035'!$F$11</f>
        <v>1.8052000000000002E-2</v>
      </c>
      <c r="E886" s="6"/>
      <c r="F886" s="6"/>
      <c r="G886" s="6"/>
      <c r="H886" s="6"/>
      <c r="I886" s="6"/>
      <c r="J886" s="6"/>
      <c r="K886" s="6"/>
      <c r="L886" s="6"/>
      <c r="M886" s="6"/>
      <c r="N886" s="27"/>
    </row>
    <row r="887" spans="1:14" s="28" customFormat="1" x14ac:dyDescent="0.25">
      <c r="A887" s="24">
        <v>43502.75</v>
      </c>
      <c r="B887" s="25">
        <v>43502.791666666664</v>
      </c>
      <c r="C887" s="7">
        <v>133.291</v>
      </c>
      <c r="D887" s="26">
        <f>C887/'g. Dimensio.AnlagenEE2035'!$F$11</f>
        <v>3.8083142857142857E-2</v>
      </c>
      <c r="E887" s="6"/>
      <c r="F887" s="6"/>
      <c r="G887" s="6"/>
      <c r="H887" s="6"/>
      <c r="I887" s="6"/>
      <c r="J887" s="6"/>
      <c r="K887" s="6"/>
      <c r="L887" s="6"/>
      <c r="M887" s="6"/>
      <c r="N887" s="27"/>
    </row>
    <row r="888" spans="1:14" s="28" customFormat="1" x14ac:dyDescent="0.25">
      <c r="A888" s="24">
        <v>43502.791666666664</v>
      </c>
      <c r="B888" s="25">
        <v>43502.833333333336</v>
      </c>
      <c r="C888" s="7">
        <v>248.05600000000001</v>
      </c>
      <c r="D888" s="26">
        <f>C888/'g. Dimensio.AnlagenEE2035'!$F$11</f>
        <v>7.0873142857142857E-2</v>
      </c>
      <c r="E888" s="6"/>
      <c r="F888" s="6"/>
      <c r="G888" s="6"/>
      <c r="H888" s="6"/>
      <c r="I888" s="6"/>
      <c r="J888" s="6"/>
      <c r="K888" s="6"/>
      <c r="L888" s="6"/>
      <c r="M888" s="6"/>
      <c r="N888" s="27"/>
    </row>
    <row r="889" spans="1:14" s="28" customFormat="1" x14ac:dyDescent="0.25">
      <c r="A889" s="24">
        <v>43502.833333333336</v>
      </c>
      <c r="B889" s="25">
        <v>43502.875</v>
      </c>
      <c r="C889" s="7">
        <v>360.822</v>
      </c>
      <c r="D889" s="26">
        <f>C889/'g. Dimensio.AnlagenEE2035'!$F$11</f>
        <v>0.103092</v>
      </c>
      <c r="E889" s="6"/>
      <c r="F889" s="6"/>
      <c r="G889" s="6"/>
      <c r="H889" s="6"/>
      <c r="I889" s="6"/>
      <c r="J889" s="6"/>
      <c r="K889" s="6"/>
      <c r="L889" s="6"/>
      <c r="M889" s="6"/>
      <c r="N889" s="27"/>
    </row>
    <row r="890" spans="1:14" s="28" customFormat="1" x14ac:dyDescent="0.25">
      <c r="A890" s="24">
        <v>43502.875</v>
      </c>
      <c r="B890" s="25">
        <v>43502.916666666664</v>
      </c>
      <c r="C890" s="7">
        <v>438.70699999999999</v>
      </c>
      <c r="D890" s="26">
        <f>C890/'g. Dimensio.AnlagenEE2035'!$F$11</f>
        <v>0.12534485714285715</v>
      </c>
      <c r="E890" s="6"/>
      <c r="F890" s="6"/>
      <c r="G890" s="6"/>
      <c r="H890" s="6"/>
      <c r="I890" s="6"/>
      <c r="J890" s="6"/>
      <c r="K890" s="6"/>
      <c r="L890" s="6"/>
      <c r="M890" s="6"/>
      <c r="N890" s="27"/>
    </row>
    <row r="891" spans="1:14" s="28" customFormat="1" x14ac:dyDescent="0.25">
      <c r="A891" s="24">
        <v>43502.916666666664</v>
      </c>
      <c r="B891" s="25">
        <v>43502.958333333336</v>
      </c>
      <c r="C891" s="7">
        <v>468.66</v>
      </c>
      <c r="D891" s="26">
        <f>C891/'g. Dimensio.AnlagenEE2035'!$F$11</f>
        <v>0.13390285714285716</v>
      </c>
      <c r="E891" s="6"/>
      <c r="F891" s="6"/>
      <c r="G891" s="6"/>
      <c r="H891" s="6"/>
      <c r="I891" s="6"/>
      <c r="J891" s="6"/>
      <c r="K891" s="6"/>
      <c r="L891" s="6"/>
      <c r="M891" s="6"/>
      <c r="N891" s="27"/>
    </row>
    <row r="892" spans="1:14" s="28" customFormat="1" x14ac:dyDescent="0.25">
      <c r="A892" s="24">
        <v>43502.958333333336</v>
      </c>
      <c r="B892" s="25">
        <v>43503</v>
      </c>
      <c r="C892" s="7">
        <v>459.91399999999999</v>
      </c>
      <c r="D892" s="26">
        <f>C892/'g. Dimensio.AnlagenEE2035'!$F$11</f>
        <v>0.13140399999999999</v>
      </c>
      <c r="E892" s="6"/>
      <c r="F892" s="6"/>
      <c r="G892" s="6"/>
      <c r="H892" s="6"/>
      <c r="I892" s="6"/>
      <c r="J892" s="6"/>
      <c r="K892" s="6"/>
      <c r="L892" s="6"/>
      <c r="M892" s="6"/>
      <c r="N892" s="27"/>
    </row>
    <row r="893" spans="1:14" s="28" customFormat="1" x14ac:dyDescent="0.25">
      <c r="A893" s="24">
        <v>43503</v>
      </c>
      <c r="B893" s="25">
        <v>43503.041666666664</v>
      </c>
      <c r="C893" s="7">
        <v>461.48700000000002</v>
      </c>
      <c r="D893" s="26">
        <f>C893/'g. Dimensio.AnlagenEE2035'!$F$11</f>
        <v>0.13185342857142857</v>
      </c>
      <c r="E893" s="6"/>
      <c r="F893" s="6"/>
      <c r="G893" s="6"/>
      <c r="H893" s="6"/>
      <c r="I893" s="6"/>
      <c r="J893" s="6"/>
      <c r="K893" s="6"/>
      <c r="L893" s="6"/>
      <c r="M893" s="6"/>
      <c r="N893" s="27"/>
    </row>
    <row r="894" spans="1:14" s="28" customFormat="1" x14ac:dyDescent="0.25">
      <c r="A894" s="24">
        <v>43503.041666666664</v>
      </c>
      <c r="B894" s="25">
        <v>43503.083333333336</v>
      </c>
      <c r="C894" s="7">
        <v>481.09800000000001</v>
      </c>
      <c r="D894" s="26">
        <f>C894/'g. Dimensio.AnlagenEE2035'!$F$11</f>
        <v>0.13745657142857143</v>
      </c>
      <c r="E894" s="6"/>
      <c r="F894" s="6"/>
      <c r="G894" s="6"/>
      <c r="H894" s="6"/>
      <c r="I894" s="6"/>
      <c r="J894" s="6"/>
      <c r="K894" s="6"/>
      <c r="L894" s="6"/>
      <c r="M894" s="6"/>
      <c r="N894" s="27"/>
    </row>
    <row r="895" spans="1:14" s="28" customFormat="1" x14ac:dyDescent="0.25">
      <c r="A895" s="24">
        <v>43503.083333333336</v>
      </c>
      <c r="B895" s="25">
        <v>43503.125</v>
      </c>
      <c r="C895" s="7">
        <v>522.24800000000005</v>
      </c>
      <c r="D895" s="26">
        <f>C895/'g. Dimensio.AnlagenEE2035'!$F$11</f>
        <v>0.14921371428571431</v>
      </c>
      <c r="E895" s="6"/>
      <c r="F895" s="6"/>
      <c r="G895" s="6"/>
      <c r="H895" s="6"/>
      <c r="I895" s="6"/>
      <c r="J895" s="6"/>
      <c r="K895" s="6"/>
      <c r="L895" s="6"/>
      <c r="M895" s="6"/>
      <c r="N895" s="27"/>
    </row>
    <row r="896" spans="1:14" s="28" customFormat="1" x14ac:dyDescent="0.25">
      <c r="A896" s="24">
        <v>43503.125</v>
      </c>
      <c r="B896" s="25">
        <v>43503.166666666664</v>
      </c>
      <c r="C896" s="7">
        <v>604.83799999999997</v>
      </c>
      <c r="D896" s="26">
        <f>C896/'g. Dimensio.AnlagenEE2035'!$F$11</f>
        <v>0.17281085714285713</v>
      </c>
      <c r="E896" s="6"/>
      <c r="F896" s="6"/>
      <c r="G896" s="6"/>
      <c r="H896" s="6"/>
      <c r="I896" s="6"/>
      <c r="J896" s="6"/>
      <c r="K896" s="6"/>
      <c r="L896" s="6"/>
      <c r="M896" s="6"/>
      <c r="N896" s="27"/>
    </row>
    <row r="897" spans="1:14" s="28" customFormat="1" x14ac:dyDescent="0.25">
      <c r="A897" s="24">
        <v>43503.166666666664</v>
      </c>
      <c r="B897" s="25">
        <v>43503.208333333336</v>
      </c>
      <c r="C897" s="7">
        <v>662.48</v>
      </c>
      <c r="D897" s="26">
        <f>C897/'g. Dimensio.AnlagenEE2035'!$F$11</f>
        <v>0.18928</v>
      </c>
      <c r="E897" s="6"/>
      <c r="F897" s="6"/>
      <c r="G897" s="6"/>
      <c r="H897" s="6"/>
      <c r="I897" s="6"/>
      <c r="J897" s="6"/>
      <c r="K897" s="6"/>
      <c r="L897" s="6"/>
      <c r="M897" s="6"/>
      <c r="N897" s="27"/>
    </row>
    <row r="898" spans="1:14" s="28" customFormat="1" x14ac:dyDescent="0.25">
      <c r="A898" s="24">
        <v>43503.208333333336</v>
      </c>
      <c r="B898" s="25">
        <v>43503.25</v>
      </c>
      <c r="C898" s="7">
        <v>719.76400000000001</v>
      </c>
      <c r="D898" s="26">
        <f>C898/'g. Dimensio.AnlagenEE2035'!$F$11</f>
        <v>0.20564685714285716</v>
      </c>
      <c r="E898" s="6"/>
      <c r="F898" s="6"/>
      <c r="G898" s="6"/>
      <c r="H898" s="6"/>
      <c r="I898" s="6"/>
      <c r="J898" s="6"/>
      <c r="K898" s="6"/>
      <c r="L898" s="6"/>
      <c r="M898" s="6"/>
      <c r="N898" s="27"/>
    </row>
    <row r="899" spans="1:14" s="28" customFormat="1" x14ac:dyDescent="0.25">
      <c r="A899" s="24">
        <v>43503.25</v>
      </c>
      <c r="B899" s="25">
        <v>43503.291666666664</v>
      </c>
      <c r="C899" s="7">
        <v>859.66300000000001</v>
      </c>
      <c r="D899" s="26">
        <f>C899/'g. Dimensio.AnlagenEE2035'!$F$11</f>
        <v>0.245618</v>
      </c>
      <c r="E899" s="6"/>
      <c r="F899" s="6"/>
      <c r="G899" s="6"/>
      <c r="H899" s="6"/>
      <c r="I899" s="6"/>
      <c r="J899" s="6"/>
      <c r="K899" s="6"/>
      <c r="L899" s="6"/>
      <c r="M899" s="6"/>
      <c r="N899" s="27"/>
    </row>
    <row r="900" spans="1:14" s="28" customFormat="1" x14ac:dyDescent="0.25">
      <c r="A900" s="24">
        <v>43503.291666666664</v>
      </c>
      <c r="B900" s="25">
        <v>43503.333333333336</v>
      </c>
      <c r="C900" s="7">
        <v>886.46199999999999</v>
      </c>
      <c r="D900" s="26">
        <f>C900/'g. Dimensio.AnlagenEE2035'!$F$11</f>
        <v>0.25327485714285713</v>
      </c>
      <c r="E900" s="6"/>
      <c r="F900" s="6"/>
      <c r="G900" s="6"/>
      <c r="H900" s="6"/>
      <c r="I900" s="6"/>
      <c r="J900" s="6"/>
      <c r="K900" s="6"/>
      <c r="L900" s="6"/>
      <c r="M900" s="6"/>
      <c r="N900" s="27"/>
    </row>
    <row r="901" spans="1:14" s="28" customFormat="1" x14ac:dyDescent="0.25">
      <c r="A901" s="24">
        <v>43503.333333333336</v>
      </c>
      <c r="B901" s="25">
        <v>43503.375</v>
      </c>
      <c r="C901" s="7">
        <v>973.721</v>
      </c>
      <c r="D901" s="26">
        <f>C901/'g. Dimensio.AnlagenEE2035'!$F$11</f>
        <v>0.27820600000000001</v>
      </c>
      <c r="E901" s="6"/>
      <c r="F901" s="6"/>
      <c r="G901" s="6"/>
      <c r="H901" s="6"/>
      <c r="I901" s="6"/>
      <c r="J901" s="6"/>
      <c r="K901" s="6"/>
      <c r="L901" s="6"/>
      <c r="M901" s="6"/>
      <c r="N901" s="27"/>
    </row>
    <row r="902" spans="1:14" s="28" customFormat="1" x14ac:dyDescent="0.25">
      <c r="A902" s="24">
        <v>43503.375</v>
      </c>
      <c r="B902" s="25">
        <v>43503.416666666664</v>
      </c>
      <c r="C902" s="7">
        <v>819.56899999999996</v>
      </c>
      <c r="D902" s="26">
        <f>C902/'g. Dimensio.AnlagenEE2035'!$F$11</f>
        <v>0.23416257142857141</v>
      </c>
      <c r="E902" s="6"/>
      <c r="F902" s="6"/>
      <c r="G902" s="6"/>
      <c r="H902" s="6"/>
      <c r="I902" s="6"/>
      <c r="J902" s="6"/>
      <c r="K902" s="6"/>
      <c r="L902" s="6"/>
      <c r="M902" s="6"/>
      <c r="N902" s="27"/>
    </row>
    <row r="903" spans="1:14" s="28" customFormat="1" x14ac:dyDescent="0.25">
      <c r="A903" s="24">
        <v>43503.416666666664</v>
      </c>
      <c r="B903" s="25">
        <v>43503.458333333336</v>
      </c>
      <c r="C903" s="7">
        <v>908.73800000000006</v>
      </c>
      <c r="D903" s="26">
        <f>C903/'g. Dimensio.AnlagenEE2035'!$F$11</f>
        <v>0.25963942857142858</v>
      </c>
      <c r="E903" s="6"/>
      <c r="F903" s="6"/>
      <c r="G903" s="6"/>
      <c r="H903" s="6"/>
      <c r="I903" s="6"/>
      <c r="J903" s="6"/>
      <c r="K903" s="6"/>
      <c r="L903" s="6"/>
      <c r="M903" s="6"/>
      <c r="N903" s="27"/>
    </row>
    <row r="904" spans="1:14" s="28" customFormat="1" x14ac:dyDescent="0.25">
      <c r="A904" s="24">
        <v>43503.458333333336</v>
      </c>
      <c r="B904" s="25">
        <v>43503.5</v>
      </c>
      <c r="C904" s="7">
        <v>966.44299999999998</v>
      </c>
      <c r="D904" s="26">
        <f>C904/'g. Dimensio.AnlagenEE2035'!$F$11</f>
        <v>0.27612657142857144</v>
      </c>
      <c r="E904" s="6"/>
      <c r="F904" s="6"/>
      <c r="G904" s="6"/>
      <c r="H904" s="6"/>
      <c r="I904" s="6"/>
      <c r="J904" s="6"/>
      <c r="K904" s="6"/>
      <c r="L904" s="6"/>
      <c r="M904" s="6"/>
      <c r="N904" s="27"/>
    </row>
    <row r="905" spans="1:14" s="28" customFormat="1" x14ac:dyDescent="0.25">
      <c r="A905" s="24">
        <v>43503.5</v>
      </c>
      <c r="B905" s="25">
        <v>43503.541666666664</v>
      </c>
      <c r="C905" s="7">
        <v>897.21100000000001</v>
      </c>
      <c r="D905" s="26">
        <f>C905/'g. Dimensio.AnlagenEE2035'!$F$11</f>
        <v>0.25634600000000002</v>
      </c>
      <c r="E905" s="6"/>
      <c r="F905" s="6"/>
      <c r="G905" s="6"/>
      <c r="H905" s="6"/>
      <c r="I905" s="6"/>
      <c r="J905" s="6"/>
      <c r="K905" s="6"/>
      <c r="L905" s="6"/>
      <c r="M905" s="6"/>
      <c r="N905" s="27"/>
    </row>
    <row r="906" spans="1:14" s="28" customFormat="1" x14ac:dyDescent="0.25">
      <c r="A906" s="24">
        <v>43503.541666666664</v>
      </c>
      <c r="B906" s="25">
        <v>43503.583333333336</v>
      </c>
      <c r="C906" s="7">
        <v>1018.388</v>
      </c>
      <c r="D906" s="26">
        <f>C906/'g. Dimensio.AnlagenEE2035'!$F$11</f>
        <v>0.290968</v>
      </c>
      <c r="E906" s="6"/>
      <c r="F906" s="6"/>
      <c r="G906" s="6"/>
      <c r="H906" s="6"/>
      <c r="I906" s="6"/>
      <c r="J906" s="6"/>
      <c r="K906" s="6"/>
      <c r="L906" s="6"/>
      <c r="M906" s="6"/>
      <c r="N906" s="27"/>
    </row>
    <row r="907" spans="1:14" s="28" customFormat="1" x14ac:dyDescent="0.25">
      <c r="A907" s="24">
        <v>43503.583333333336</v>
      </c>
      <c r="B907" s="25">
        <v>43503.625</v>
      </c>
      <c r="C907" s="7">
        <v>1058.818</v>
      </c>
      <c r="D907" s="26">
        <f>C907/'g. Dimensio.AnlagenEE2035'!$F$11</f>
        <v>0.30251942857142855</v>
      </c>
      <c r="E907" s="6"/>
      <c r="F907" s="6"/>
      <c r="G907" s="6"/>
      <c r="H907" s="6"/>
      <c r="I907" s="6"/>
      <c r="J907" s="6"/>
      <c r="K907" s="6"/>
      <c r="L907" s="6"/>
      <c r="M907" s="6"/>
      <c r="N907" s="27"/>
    </row>
    <row r="908" spans="1:14" s="28" customFormat="1" x14ac:dyDescent="0.25">
      <c r="A908" s="24">
        <v>43503.625</v>
      </c>
      <c r="B908" s="25">
        <v>43503.666666666664</v>
      </c>
      <c r="C908" s="7">
        <v>1180.703</v>
      </c>
      <c r="D908" s="26">
        <f>C908/'g. Dimensio.AnlagenEE2035'!$F$11</f>
        <v>0.3373437142857143</v>
      </c>
      <c r="E908" s="6"/>
      <c r="F908" s="6"/>
      <c r="G908" s="6"/>
      <c r="H908" s="6"/>
      <c r="I908" s="6"/>
      <c r="J908" s="6"/>
      <c r="K908" s="6"/>
      <c r="L908" s="6"/>
      <c r="M908" s="6"/>
      <c r="N908" s="27"/>
    </row>
    <row r="909" spans="1:14" s="28" customFormat="1" x14ac:dyDescent="0.25">
      <c r="A909" s="24">
        <v>43503.666666666664</v>
      </c>
      <c r="B909" s="25">
        <v>43503.708333333336</v>
      </c>
      <c r="C909" s="7">
        <v>1329.74</v>
      </c>
      <c r="D909" s="26">
        <f>C909/'g. Dimensio.AnlagenEE2035'!$F$11</f>
        <v>0.37992571428571431</v>
      </c>
      <c r="E909" s="6"/>
      <c r="F909" s="6"/>
      <c r="G909" s="6"/>
      <c r="H909" s="6"/>
      <c r="I909" s="6"/>
      <c r="J909" s="6"/>
      <c r="K909" s="6"/>
      <c r="L909" s="6"/>
      <c r="M909" s="6"/>
      <c r="N909" s="27"/>
    </row>
    <row r="910" spans="1:14" s="28" customFormat="1" x14ac:dyDescent="0.25">
      <c r="A910" s="24">
        <v>43503.708333333336</v>
      </c>
      <c r="B910" s="25">
        <v>43503.75</v>
      </c>
      <c r="C910" s="7">
        <v>1265.0930000000001</v>
      </c>
      <c r="D910" s="26">
        <f>C910/'g. Dimensio.AnlagenEE2035'!$F$11</f>
        <v>0.36145514285714286</v>
      </c>
      <c r="E910" s="6"/>
      <c r="F910" s="6"/>
      <c r="G910" s="6"/>
      <c r="H910" s="6"/>
      <c r="I910" s="6"/>
      <c r="J910" s="6"/>
      <c r="K910" s="6"/>
      <c r="L910" s="6"/>
      <c r="M910" s="6"/>
      <c r="N910" s="27"/>
    </row>
    <row r="911" spans="1:14" s="28" customFormat="1" x14ac:dyDescent="0.25">
      <c r="A911" s="24">
        <v>43503.75</v>
      </c>
      <c r="B911" s="25">
        <v>43503.791666666664</v>
      </c>
      <c r="C911" s="7">
        <v>1184.296</v>
      </c>
      <c r="D911" s="26">
        <f>C911/'g. Dimensio.AnlagenEE2035'!$F$11</f>
        <v>0.33837028571428573</v>
      </c>
      <c r="E911" s="6"/>
      <c r="F911" s="6"/>
      <c r="G911" s="6"/>
      <c r="H911" s="6"/>
      <c r="I911" s="6"/>
      <c r="J911" s="6"/>
      <c r="K911" s="6"/>
      <c r="L911" s="6"/>
      <c r="M911" s="6"/>
      <c r="N911" s="27"/>
    </row>
    <row r="912" spans="1:14" s="28" customFormat="1" x14ac:dyDescent="0.25">
      <c r="A912" s="24">
        <v>43503.791666666664</v>
      </c>
      <c r="B912" s="25">
        <v>43503.833333333336</v>
      </c>
      <c r="C912" s="7">
        <v>1091.306</v>
      </c>
      <c r="D912" s="26">
        <f>C912/'g. Dimensio.AnlagenEE2035'!$F$11</f>
        <v>0.31180171428571429</v>
      </c>
      <c r="E912" s="6"/>
      <c r="F912" s="6"/>
      <c r="G912" s="6"/>
      <c r="H912" s="6"/>
      <c r="I912" s="6"/>
      <c r="J912" s="6"/>
      <c r="K912" s="6"/>
      <c r="L912" s="6"/>
      <c r="M912" s="6"/>
      <c r="N912" s="27"/>
    </row>
    <row r="913" spans="1:14" s="28" customFormat="1" x14ac:dyDescent="0.25">
      <c r="A913" s="24">
        <v>43503.833333333336</v>
      </c>
      <c r="B913" s="25">
        <v>43503.875</v>
      </c>
      <c r="C913" s="7">
        <v>1094.5250000000001</v>
      </c>
      <c r="D913" s="26">
        <f>C913/'g. Dimensio.AnlagenEE2035'!$F$11</f>
        <v>0.31272142857142859</v>
      </c>
      <c r="E913" s="6"/>
      <c r="F913" s="6"/>
      <c r="G913" s="6"/>
      <c r="H913" s="6"/>
      <c r="I913" s="6"/>
      <c r="J913" s="6"/>
      <c r="K913" s="6"/>
      <c r="L913" s="6"/>
      <c r="M913" s="6"/>
      <c r="N913" s="27"/>
    </row>
    <row r="914" spans="1:14" s="28" customFormat="1" x14ac:dyDescent="0.25">
      <c r="A914" s="24">
        <v>43503.875</v>
      </c>
      <c r="B914" s="25">
        <v>43503.916666666664</v>
      </c>
      <c r="C914" s="7">
        <v>1031.5640000000001</v>
      </c>
      <c r="D914" s="26">
        <f>C914/'g. Dimensio.AnlagenEE2035'!$F$11</f>
        <v>0.29473257142857145</v>
      </c>
      <c r="E914" s="6"/>
      <c r="F914" s="6"/>
      <c r="G914" s="6"/>
      <c r="H914" s="6"/>
      <c r="I914" s="6"/>
      <c r="J914" s="6"/>
      <c r="K914" s="6"/>
      <c r="L914" s="6"/>
      <c r="M914" s="6"/>
      <c r="N914" s="27"/>
    </row>
    <row r="915" spans="1:14" s="28" customFormat="1" x14ac:dyDescent="0.25">
      <c r="A915" s="24">
        <v>43503.916666666664</v>
      </c>
      <c r="B915" s="25">
        <v>43503.958333333336</v>
      </c>
      <c r="C915" s="7">
        <v>950.64800000000002</v>
      </c>
      <c r="D915" s="26">
        <f>C915/'g. Dimensio.AnlagenEE2035'!$F$11</f>
        <v>0.27161371428571429</v>
      </c>
      <c r="E915" s="6"/>
      <c r="F915" s="6"/>
      <c r="G915" s="6"/>
      <c r="H915" s="6"/>
      <c r="I915" s="6"/>
      <c r="J915" s="6"/>
      <c r="K915" s="6"/>
      <c r="L915" s="6"/>
      <c r="M915" s="6"/>
      <c r="N915" s="27"/>
    </row>
    <row r="916" spans="1:14" s="28" customFormat="1" x14ac:dyDescent="0.25">
      <c r="A916" s="24">
        <v>43503.958333333336</v>
      </c>
      <c r="B916" s="25">
        <v>43504</v>
      </c>
      <c r="C916" s="7">
        <v>884.08500000000004</v>
      </c>
      <c r="D916" s="26">
        <f>C916/'g. Dimensio.AnlagenEE2035'!$F$11</f>
        <v>0.25259571428571431</v>
      </c>
      <c r="E916" s="6"/>
      <c r="F916" s="6"/>
      <c r="G916" s="6"/>
      <c r="H916" s="6"/>
      <c r="I916" s="6"/>
      <c r="J916" s="6"/>
      <c r="K916" s="6"/>
      <c r="L916" s="6"/>
      <c r="M916" s="6"/>
      <c r="N916" s="27"/>
    </row>
    <row r="917" spans="1:14" s="28" customFormat="1" x14ac:dyDescent="0.25">
      <c r="A917" s="24">
        <v>43504</v>
      </c>
      <c r="B917" s="25">
        <v>43504.041666666664</v>
      </c>
      <c r="C917" s="7">
        <v>916.70699999999999</v>
      </c>
      <c r="D917" s="26">
        <f>C917/'g. Dimensio.AnlagenEE2035'!$F$11</f>
        <v>0.26191628571428571</v>
      </c>
      <c r="E917" s="6"/>
      <c r="F917" s="6"/>
      <c r="G917" s="6"/>
      <c r="H917" s="6"/>
      <c r="I917" s="6"/>
      <c r="J917" s="6"/>
      <c r="K917" s="6"/>
      <c r="L917" s="6"/>
      <c r="M917" s="6"/>
      <c r="N917" s="27"/>
    </row>
    <row r="918" spans="1:14" s="28" customFormat="1" x14ac:dyDescent="0.25">
      <c r="A918" s="24">
        <v>43504.041666666664</v>
      </c>
      <c r="B918" s="25">
        <v>43504.083333333336</v>
      </c>
      <c r="C918" s="7">
        <v>948.25599999999997</v>
      </c>
      <c r="D918" s="26">
        <f>C918/'g. Dimensio.AnlagenEE2035'!$F$11</f>
        <v>0.27093028571428568</v>
      </c>
      <c r="E918" s="6"/>
      <c r="F918" s="6"/>
      <c r="G918" s="6"/>
      <c r="H918" s="6"/>
      <c r="I918" s="6"/>
      <c r="J918" s="6"/>
      <c r="K918" s="6"/>
      <c r="L918" s="6"/>
      <c r="M918" s="6"/>
      <c r="N918" s="27"/>
    </row>
    <row r="919" spans="1:14" s="28" customFormat="1" x14ac:dyDescent="0.25">
      <c r="A919" s="24">
        <v>43504.083333333336</v>
      </c>
      <c r="B919" s="25">
        <v>43504.125</v>
      </c>
      <c r="C919" s="7">
        <v>1115.595</v>
      </c>
      <c r="D919" s="26">
        <f>C919/'g. Dimensio.AnlagenEE2035'!$F$11</f>
        <v>0.31874142857142856</v>
      </c>
      <c r="E919" s="6"/>
      <c r="F919" s="6"/>
      <c r="G919" s="6"/>
      <c r="H919" s="6"/>
      <c r="I919" s="6"/>
      <c r="J919" s="6"/>
      <c r="K919" s="6"/>
      <c r="L919" s="6"/>
      <c r="M919" s="6"/>
      <c r="N919" s="27"/>
    </row>
    <row r="920" spans="1:14" s="28" customFormat="1" x14ac:dyDescent="0.25">
      <c r="A920" s="24">
        <v>43504.125</v>
      </c>
      <c r="B920" s="25">
        <v>43504.166666666664</v>
      </c>
      <c r="C920" s="7">
        <v>1273.319</v>
      </c>
      <c r="D920" s="26">
        <f>C920/'g. Dimensio.AnlagenEE2035'!$F$11</f>
        <v>0.36380542857142856</v>
      </c>
      <c r="E920" s="6"/>
      <c r="F920" s="6"/>
      <c r="G920" s="6"/>
      <c r="H920" s="6"/>
      <c r="I920" s="6"/>
      <c r="J920" s="6"/>
      <c r="K920" s="6"/>
      <c r="L920" s="6"/>
      <c r="M920" s="6"/>
      <c r="N920" s="27"/>
    </row>
    <row r="921" spans="1:14" s="28" customFormat="1" x14ac:dyDescent="0.25">
      <c r="A921" s="24">
        <v>43504.166666666664</v>
      </c>
      <c r="B921" s="25">
        <v>43504.208333333336</v>
      </c>
      <c r="C921" s="7">
        <v>1345.72</v>
      </c>
      <c r="D921" s="26">
        <f>C921/'g. Dimensio.AnlagenEE2035'!$F$11</f>
        <v>0.3844914285714286</v>
      </c>
      <c r="E921" s="6"/>
      <c r="F921" s="6"/>
      <c r="G921" s="6"/>
      <c r="H921" s="6"/>
      <c r="I921" s="6"/>
      <c r="J921" s="6"/>
      <c r="K921" s="6"/>
      <c r="L921" s="6"/>
      <c r="M921" s="6"/>
      <c r="N921" s="27"/>
    </row>
    <row r="922" spans="1:14" s="28" customFormat="1" x14ac:dyDescent="0.25">
      <c r="A922" s="24">
        <v>43504.208333333336</v>
      </c>
      <c r="B922" s="25">
        <v>43504.25</v>
      </c>
      <c r="C922" s="7">
        <v>1422.5830000000001</v>
      </c>
      <c r="D922" s="26">
        <f>C922/'g. Dimensio.AnlagenEE2035'!$F$11</f>
        <v>0.40645228571428577</v>
      </c>
      <c r="E922" s="6"/>
      <c r="F922" s="6"/>
      <c r="G922" s="6"/>
      <c r="H922" s="6"/>
      <c r="I922" s="6"/>
      <c r="J922" s="6"/>
      <c r="K922" s="6"/>
      <c r="L922" s="6"/>
      <c r="M922" s="6"/>
      <c r="N922" s="27"/>
    </row>
    <row r="923" spans="1:14" s="28" customFormat="1" x14ac:dyDescent="0.25">
      <c r="A923" s="24">
        <v>43504.25</v>
      </c>
      <c r="B923" s="25">
        <v>43504.291666666664</v>
      </c>
      <c r="C923" s="7">
        <v>1367.8489999999999</v>
      </c>
      <c r="D923" s="26">
        <f>C923/'g. Dimensio.AnlagenEE2035'!$F$11</f>
        <v>0.39081399999999999</v>
      </c>
      <c r="E923" s="6"/>
      <c r="F923" s="6"/>
      <c r="G923" s="6"/>
      <c r="H923" s="6"/>
      <c r="I923" s="6"/>
      <c r="J923" s="6"/>
      <c r="K923" s="6"/>
      <c r="L923" s="6"/>
      <c r="M923" s="6"/>
      <c r="N923" s="27"/>
    </row>
    <row r="924" spans="1:14" s="28" customFormat="1" x14ac:dyDescent="0.25">
      <c r="A924" s="24">
        <v>43504.291666666664</v>
      </c>
      <c r="B924" s="25">
        <v>43504.333333333336</v>
      </c>
      <c r="C924" s="7">
        <v>1376.116</v>
      </c>
      <c r="D924" s="26">
        <f>C924/'g. Dimensio.AnlagenEE2035'!$F$11</f>
        <v>0.39317599999999997</v>
      </c>
      <c r="E924" s="6"/>
      <c r="F924" s="6"/>
      <c r="G924" s="6"/>
      <c r="H924" s="6"/>
      <c r="I924" s="6"/>
      <c r="J924" s="6"/>
      <c r="K924" s="6"/>
      <c r="L924" s="6"/>
      <c r="M924" s="6"/>
      <c r="N924" s="27"/>
    </row>
    <row r="925" spans="1:14" s="28" customFormat="1" x14ac:dyDescent="0.25">
      <c r="A925" s="24">
        <v>43504.333333333336</v>
      </c>
      <c r="B925" s="25">
        <v>43504.375</v>
      </c>
      <c r="C925" s="7">
        <v>1247.2370000000001</v>
      </c>
      <c r="D925" s="26">
        <f>C925/'g. Dimensio.AnlagenEE2035'!$F$11</f>
        <v>0.3563534285714286</v>
      </c>
      <c r="E925" s="6"/>
      <c r="F925" s="6"/>
      <c r="G925" s="6"/>
      <c r="H925" s="6"/>
      <c r="I925" s="6"/>
      <c r="J925" s="6"/>
      <c r="K925" s="6"/>
      <c r="L925" s="6"/>
      <c r="M925" s="6"/>
      <c r="N925" s="27"/>
    </row>
    <row r="926" spans="1:14" s="28" customFormat="1" x14ac:dyDescent="0.25">
      <c r="A926" s="24">
        <v>43504.375</v>
      </c>
      <c r="B926" s="25">
        <v>43504.416666666664</v>
      </c>
      <c r="C926" s="7">
        <v>1109.895</v>
      </c>
      <c r="D926" s="26">
        <f>C926/'g. Dimensio.AnlagenEE2035'!$F$11</f>
        <v>0.31711285714285714</v>
      </c>
      <c r="E926" s="6"/>
      <c r="F926" s="6"/>
      <c r="G926" s="6"/>
      <c r="H926" s="6"/>
      <c r="I926" s="6"/>
      <c r="J926" s="6"/>
      <c r="K926" s="6"/>
      <c r="L926" s="6"/>
      <c r="M926" s="6"/>
      <c r="N926" s="27"/>
    </row>
    <row r="927" spans="1:14" s="28" customFormat="1" x14ac:dyDescent="0.25">
      <c r="A927" s="24">
        <v>43504.416666666664</v>
      </c>
      <c r="B927" s="25">
        <v>43504.458333333336</v>
      </c>
      <c r="C927" s="7">
        <v>1171.0229999999999</v>
      </c>
      <c r="D927" s="26">
        <f>C927/'g. Dimensio.AnlagenEE2035'!$F$11</f>
        <v>0.33457799999999999</v>
      </c>
      <c r="E927" s="6"/>
      <c r="F927" s="6"/>
      <c r="G927" s="6"/>
      <c r="H927" s="6"/>
      <c r="I927" s="6"/>
      <c r="J927" s="6"/>
      <c r="K927" s="6"/>
      <c r="L927" s="6"/>
      <c r="M927" s="6"/>
      <c r="N927" s="27"/>
    </row>
    <row r="928" spans="1:14" s="28" customFormat="1" x14ac:dyDescent="0.25">
      <c r="A928" s="24">
        <v>43504.458333333336</v>
      </c>
      <c r="B928" s="25">
        <v>43504.5</v>
      </c>
      <c r="C928" s="7">
        <v>1159.4590000000001</v>
      </c>
      <c r="D928" s="26">
        <f>C928/'g. Dimensio.AnlagenEE2035'!$F$11</f>
        <v>0.33127400000000001</v>
      </c>
      <c r="E928" s="6"/>
      <c r="F928" s="6"/>
      <c r="G928" s="6"/>
      <c r="H928" s="6"/>
      <c r="I928" s="6"/>
      <c r="J928" s="6"/>
      <c r="K928" s="6"/>
      <c r="L928" s="6"/>
      <c r="M928" s="6"/>
      <c r="N928" s="27"/>
    </row>
    <row r="929" spans="1:14" s="28" customFormat="1" x14ac:dyDescent="0.25">
      <c r="A929" s="24">
        <v>43504.5</v>
      </c>
      <c r="B929" s="25">
        <v>43504.541666666664</v>
      </c>
      <c r="C929" s="7">
        <v>1079.212</v>
      </c>
      <c r="D929" s="26">
        <f>C929/'g. Dimensio.AnlagenEE2035'!$F$11</f>
        <v>0.30834628571428568</v>
      </c>
      <c r="E929" s="6"/>
      <c r="F929" s="6"/>
      <c r="G929" s="6"/>
      <c r="H929" s="6"/>
      <c r="I929" s="6"/>
      <c r="J929" s="6"/>
      <c r="K929" s="6"/>
      <c r="L929" s="6"/>
      <c r="M929" s="6"/>
      <c r="N929" s="27"/>
    </row>
    <row r="930" spans="1:14" s="28" customFormat="1" x14ac:dyDescent="0.25">
      <c r="A930" s="24">
        <v>43504.541666666664</v>
      </c>
      <c r="B930" s="25">
        <v>43504.583333333336</v>
      </c>
      <c r="C930" s="7">
        <v>933.72400000000005</v>
      </c>
      <c r="D930" s="26">
        <f>C930/'g. Dimensio.AnlagenEE2035'!$F$11</f>
        <v>0.26677828571428575</v>
      </c>
      <c r="E930" s="6"/>
      <c r="F930" s="6"/>
      <c r="G930" s="6"/>
      <c r="H930" s="6"/>
      <c r="I930" s="6"/>
      <c r="J930" s="6"/>
      <c r="K930" s="6"/>
      <c r="L930" s="6"/>
      <c r="M930" s="6"/>
      <c r="N930" s="27"/>
    </row>
    <row r="931" spans="1:14" s="28" customFormat="1" x14ac:dyDescent="0.25">
      <c r="A931" s="24">
        <v>43504.583333333336</v>
      </c>
      <c r="B931" s="25">
        <v>43504.625</v>
      </c>
      <c r="C931" s="7">
        <v>852.78599999999994</v>
      </c>
      <c r="D931" s="26">
        <f>C931/'g. Dimensio.AnlagenEE2035'!$F$11</f>
        <v>0.24365314285714285</v>
      </c>
      <c r="E931" s="6"/>
      <c r="F931" s="6"/>
      <c r="G931" s="6"/>
      <c r="H931" s="6"/>
      <c r="I931" s="6"/>
      <c r="J931" s="6"/>
      <c r="K931" s="6"/>
      <c r="L931" s="6"/>
      <c r="M931" s="6"/>
      <c r="N931" s="27"/>
    </row>
    <row r="932" spans="1:14" s="28" customFormat="1" x14ac:dyDescent="0.25">
      <c r="A932" s="24">
        <v>43504.625</v>
      </c>
      <c r="B932" s="25">
        <v>43504.666666666664</v>
      </c>
      <c r="C932" s="7">
        <v>900.40800000000002</v>
      </c>
      <c r="D932" s="26">
        <f>C932/'g. Dimensio.AnlagenEE2035'!$F$11</f>
        <v>0.25725942857142858</v>
      </c>
      <c r="E932" s="6"/>
      <c r="F932" s="6"/>
      <c r="G932" s="6"/>
      <c r="H932" s="6"/>
      <c r="I932" s="6"/>
      <c r="J932" s="6"/>
      <c r="K932" s="6"/>
      <c r="L932" s="6"/>
      <c r="M932" s="6"/>
      <c r="N932" s="27"/>
    </row>
    <row r="933" spans="1:14" s="28" customFormat="1" x14ac:dyDescent="0.25">
      <c r="A933" s="24">
        <v>43504.666666666664</v>
      </c>
      <c r="B933" s="25">
        <v>43504.708333333336</v>
      </c>
      <c r="C933" s="7">
        <v>1003</v>
      </c>
      <c r="D933" s="26">
        <f>C933/'g. Dimensio.AnlagenEE2035'!$F$11</f>
        <v>0.28657142857142859</v>
      </c>
      <c r="E933" s="6"/>
      <c r="F933" s="6"/>
      <c r="G933" s="6"/>
      <c r="H933" s="6"/>
      <c r="I933" s="6"/>
      <c r="J933" s="6"/>
      <c r="K933" s="6"/>
      <c r="L933" s="6"/>
      <c r="M933" s="6"/>
      <c r="N933" s="27"/>
    </row>
    <row r="934" spans="1:14" s="28" customFormat="1" x14ac:dyDescent="0.25">
      <c r="A934" s="24">
        <v>43504.708333333336</v>
      </c>
      <c r="B934" s="25">
        <v>43504.75</v>
      </c>
      <c r="C934" s="7">
        <v>1112.886</v>
      </c>
      <c r="D934" s="26">
        <f>C934/'g. Dimensio.AnlagenEE2035'!$F$11</f>
        <v>0.31796742857142857</v>
      </c>
      <c r="E934" s="6"/>
      <c r="F934" s="6"/>
      <c r="G934" s="6"/>
      <c r="H934" s="6"/>
      <c r="I934" s="6"/>
      <c r="J934" s="6"/>
      <c r="K934" s="6"/>
      <c r="L934" s="6"/>
      <c r="M934" s="6"/>
      <c r="N934" s="27"/>
    </row>
    <row r="935" spans="1:14" s="28" customFormat="1" x14ac:dyDescent="0.25">
      <c r="A935" s="24">
        <v>43504.75</v>
      </c>
      <c r="B935" s="25">
        <v>43504.791666666664</v>
      </c>
      <c r="C935" s="7">
        <v>1291.329</v>
      </c>
      <c r="D935" s="26">
        <f>C935/'g. Dimensio.AnlagenEE2035'!$F$11</f>
        <v>0.36895114285714287</v>
      </c>
      <c r="E935" s="6"/>
      <c r="F935" s="6"/>
      <c r="G935" s="6"/>
      <c r="H935" s="6"/>
      <c r="I935" s="6"/>
      <c r="J935" s="6"/>
      <c r="K935" s="6"/>
      <c r="L935" s="6"/>
      <c r="M935" s="6"/>
      <c r="N935" s="27"/>
    </row>
    <row r="936" spans="1:14" s="28" customFormat="1" x14ac:dyDescent="0.25">
      <c r="A936" s="24">
        <v>43504.791666666664</v>
      </c>
      <c r="B936" s="25">
        <v>43504.833333333336</v>
      </c>
      <c r="C936" s="7">
        <v>1451.1790000000001</v>
      </c>
      <c r="D936" s="26">
        <f>C936/'g. Dimensio.AnlagenEE2035'!$F$11</f>
        <v>0.41462257142857145</v>
      </c>
      <c r="E936" s="6"/>
      <c r="F936" s="6"/>
      <c r="G936" s="6"/>
      <c r="H936" s="6"/>
      <c r="I936" s="6"/>
      <c r="J936" s="6"/>
      <c r="K936" s="6"/>
      <c r="L936" s="6"/>
      <c r="M936" s="6"/>
      <c r="N936" s="27"/>
    </row>
    <row r="937" spans="1:14" s="28" customFormat="1" x14ac:dyDescent="0.25">
      <c r="A937" s="24">
        <v>43504.833333333336</v>
      </c>
      <c r="B937" s="25">
        <v>43504.875</v>
      </c>
      <c r="C937" s="7">
        <v>1545.0409999999999</v>
      </c>
      <c r="D937" s="26">
        <f>C937/'g. Dimensio.AnlagenEE2035'!$F$11</f>
        <v>0.44144028571428567</v>
      </c>
      <c r="E937" s="6"/>
      <c r="F937" s="6"/>
      <c r="G937" s="6"/>
      <c r="H937" s="6"/>
      <c r="I937" s="6"/>
      <c r="J937" s="6"/>
      <c r="K937" s="6"/>
      <c r="L937" s="6"/>
      <c r="M937" s="6"/>
      <c r="N937" s="27"/>
    </row>
    <row r="938" spans="1:14" s="28" customFormat="1" x14ac:dyDescent="0.25">
      <c r="A938" s="24">
        <v>43504.875</v>
      </c>
      <c r="B938" s="25">
        <v>43504.916666666664</v>
      </c>
      <c r="C938" s="7">
        <v>1597.789</v>
      </c>
      <c r="D938" s="26">
        <f>C938/'g. Dimensio.AnlagenEE2035'!$F$11</f>
        <v>0.45651114285714284</v>
      </c>
      <c r="E938" s="6"/>
      <c r="F938" s="6"/>
      <c r="G938" s="6"/>
      <c r="H938" s="6"/>
      <c r="I938" s="6"/>
      <c r="J938" s="6"/>
      <c r="K938" s="6"/>
      <c r="L938" s="6"/>
      <c r="M938" s="6"/>
      <c r="N938" s="27"/>
    </row>
    <row r="939" spans="1:14" s="28" customFormat="1" x14ac:dyDescent="0.25">
      <c r="A939" s="24">
        <v>43504.916666666664</v>
      </c>
      <c r="B939" s="25">
        <v>43504.958333333336</v>
      </c>
      <c r="C939" s="7">
        <v>1669.354</v>
      </c>
      <c r="D939" s="26">
        <f>C939/'g. Dimensio.AnlagenEE2035'!$F$11</f>
        <v>0.47695828571428572</v>
      </c>
      <c r="E939" s="6"/>
      <c r="F939" s="6"/>
      <c r="G939" s="6"/>
      <c r="H939" s="6"/>
      <c r="I939" s="6"/>
      <c r="J939" s="6"/>
      <c r="K939" s="6"/>
      <c r="L939" s="6"/>
      <c r="M939" s="6"/>
      <c r="N939" s="27"/>
    </row>
    <row r="940" spans="1:14" s="28" customFormat="1" x14ac:dyDescent="0.25">
      <c r="A940" s="24">
        <v>43504.958333333336</v>
      </c>
      <c r="B940" s="25">
        <v>43505</v>
      </c>
      <c r="C940" s="7">
        <v>1817.873</v>
      </c>
      <c r="D940" s="26">
        <f>C940/'g. Dimensio.AnlagenEE2035'!$F$11</f>
        <v>0.51939228571428575</v>
      </c>
      <c r="E940" s="6"/>
      <c r="F940" s="6"/>
      <c r="G940" s="6"/>
      <c r="H940" s="6"/>
      <c r="I940" s="6"/>
      <c r="J940" s="6"/>
      <c r="K940" s="6"/>
      <c r="L940" s="6"/>
      <c r="M940" s="6"/>
      <c r="N940" s="27"/>
    </row>
    <row r="941" spans="1:14" s="28" customFormat="1" x14ac:dyDescent="0.25">
      <c r="A941" s="24">
        <v>43505</v>
      </c>
      <c r="B941" s="25">
        <v>43505.041666666664</v>
      </c>
      <c r="C941" s="7">
        <v>2000.7059999999999</v>
      </c>
      <c r="D941" s="26">
        <f>C941/'g. Dimensio.AnlagenEE2035'!$F$11</f>
        <v>0.57163028571428565</v>
      </c>
      <c r="E941" s="6"/>
      <c r="F941" s="6"/>
      <c r="G941" s="6"/>
      <c r="H941" s="6"/>
      <c r="I941" s="6"/>
      <c r="J941" s="6"/>
      <c r="K941" s="6"/>
      <c r="L941" s="6"/>
      <c r="M941" s="6"/>
      <c r="N941" s="27"/>
    </row>
    <row r="942" spans="1:14" s="28" customFormat="1" x14ac:dyDescent="0.25">
      <c r="A942" s="24">
        <v>43505.041666666664</v>
      </c>
      <c r="B942" s="25">
        <v>43505.083333333336</v>
      </c>
      <c r="C942" s="7">
        <v>2036.8389999999999</v>
      </c>
      <c r="D942" s="26">
        <f>C942/'g. Dimensio.AnlagenEE2035'!$F$11</f>
        <v>0.58195399999999997</v>
      </c>
      <c r="E942" s="6"/>
      <c r="F942" s="6"/>
      <c r="G942" s="6"/>
      <c r="H942" s="6"/>
      <c r="I942" s="6"/>
      <c r="J942" s="6"/>
      <c r="K942" s="6"/>
      <c r="L942" s="6"/>
      <c r="M942" s="6"/>
      <c r="N942" s="27"/>
    </row>
    <row r="943" spans="1:14" s="28" customFormat="1" x14ac:dyDescent="0.25">
      <c r="A943" s="24">
        <v>43505.083333333336</v>
      </c>
      <c r="B943" s="25">
        <v>43505.125</v>
      </c>
      <c r="C943" s="7">
        <v>2740.3150000000001</v>
      </c>
      <c r="D943" s="26">
        <f>C943/'g. Dimensio.AnlagenEE2035'!$F$11</f>
        <v>0.78294714285714284</v>
      </c>
      <c r="E943" s="6"/>
      <c r="F943" s="6"/>
      <c r="G943" s="6"/>
      <c r="H943" s="6"/>
      <c r="I943" s="6"/>
      <c r="J943" s="6"/>
      <c r="K943" s="6"/>
      <c r="L943" s="6"/>
      <c r="M943" s="6"/>
      <c r="N943" s="27"/>
    </row>
    <row r="944" spans="1:14" s="28" customFormat="1" x14ac:dyDescent="0.25">
      <c r="A944" s="24">
        <v>43505.125</v>
      </c>
      <c r="B944" s="25">
        <v>43505.166666666664</v>
      </c>
      <c r="C944" s="7">
        <v>2654.4670000000001</v>
      </c>
      <c r="D944" s="26">
        <f>C944/'g. Dimensio.AnlagenEE2035'!$F$11</f>
        <v>0.75841914285714285</v>
      </c>
      <c r="E944" s="6"/>
      <c r="F944" s="6"/>
      <c r="G944" s="6"/>
      <c r="H944" s="6"/>
      <c r="I944" s="6"/>
      <c r="J944" s="6"/>
      <c r="K944" s="6"/>
      <c r="L944" s="6"/>
      <c r="M944" s="6"/>
      <c r="N944" s="27"/>
    </row>
    <row r="945" spans="1:14" s="28" customFormat="1" x14ac:dyDescent="0.25">
      <c r="A945" s="24">
        <v>43505.166666666664</v>
      </c>
      <c r="B945" s="25">
        <v>43505.208333333336</v>
      </c>
      <c r="C945" s="7">
        <v>2641.895</v>
      </c>
      <c r="D945" s="26">
        <f>C945/'g. Dimensio.AnlagenEE2035'!$F$11</f>
        <v>0.75482714285714281</v>
      </c>
      <c r="E945" s="6"/>
      <c r="F945" s="6"/>
      <c r="G945" s="6"/>
      <c r="H945" s="6"/>
      <c r="I945" s="6"/>
      <c r="J945" s="6"/>
      <c r="K945" s="6"/>
      <c r="L945" s="6"/>
      <c r="M945" s="6"/>
      <c r="N945" s="27"/>
    </row>
    <row r="946" spans="1:14" s="28" customFormat="1" x14ac:dyDescent="0.25">
      <c r="A946" s="24">
        <v>43505.208333333336</v>
      </c>
      <c r="B946" s="25">
        <v>43505.25</v>
      </c>
      <c r="C946" s="7">
        <v>2633.0520000000001</v>
      </c>
      <c r="D946" s="26">
        <f>C946/'g. Dimensio.AnlagenEE2035'!$F$11</f>
        <v>0.75230057142857143</v>
      </c>
      <c r="E946" s="6"/>
      <c r="F946" s="6"/>
      <c r="G946" s="6"/>
      <c r="H946" s="6"/>
      <c r="I946" s="6"/>
      <c r="J946" s="6"/>
      <c r="K946" s="6"/>
      <c r="L946" s="6"/>
      <c r="M946" s="6"/>
      <c r="N946" s="27"/>
    </row>
    <row r="947" spans="1:14" s="28" customFormat="1" x14ac:dyDescent="0.25">
      <c r="A947" s="24">
        <v>43505.25</v>
      </c>
      <c r="B947" s="25">
        <v>43505.291666666664</v>
      </c>
      <c r="C947" s="7">
        <v>2589.701</v>
      </c>
      <c r="D947" s="26">
        <f>C947/'g. Dimensio.AnlagenEE2035'!$F$11</f>
        <v>0.73991457142857142</v>
      </c>
      <c r="E947" s="6"/>
      <c r="F947" s="6"/>
      <c r="G947" s="6"/>
      <c r="H947" s="6"/>
      <c r="I947" s="6"/>
      <c r="J947" s="6"/>
      <c r="K947" s="6"/>
      <c r="L947" s="6"/>
      <c r="M947" s="6"/>
      <c r="N947" s="27"/>
    </row>
    <row r="948" spans="1:14" s="28" customFormat="1" x14ac:dyDescent="0.25">
      <c r="A948" s="24">
        <v>43505.291666666664</v>
      </c>
      <c r="B948" s="25">
        <v>43505.333333333336</v>
      </c>
      <c r="C948" s="7">
        <v>2416.6819999999998</v>
      </c>
      <c r="D948" s="26">
        <f>C948/'g. Dimensio.AnlagenEE2035'!$F$11</f>
        <v>0.69048057142857133</v>
      </c>
      <c r="E948" s="6"/>
      <c r="F948" s="6"/>
      <c r="G948" s="6"/>
      <c r="H948" s="6"/>
      <c r="I948" s="6"/>
      <c r="J948" s="6"/>
      <c r="K948" s="6"/>
      <c r="L948" s="6"/>
      <c r="M948" s="6"/>
      <c r="N948" s="27"/>
    </row>
    <row r="949" spans="1:14" s="28" customFormat="1" x14ac:dyDescent="0.25">
      <c r="A949" s="24">
        <v>43505.333333333336</v>
      </c>
      <c r="B949" s="25">
        <v>43505.375</v>
      </c>
      <c r="C949" s="7">
        <v>2203.002</v>
      </c>
      <c r="D949" s="26">
        <f>C949/'g. Dimensio.AnlagenEE2035'!$F$11</f>
        <v>0.6294291428571428</v>
      </c>
      <c r="E949" s="6"/>
      <c r="F949" s="6"/>
      <c r="G949" s="6"/>
      <c r="H949" s="6"/>
      <c r="I949" s="6"/>
      <c r="J949" s="6"/>
      <c r="K949" s="6"/>
      <c r="L949" s="6"/>
      <c r="M949" s="6"/>
      <c r="N949" s="27"/>
    </row>
    <row r="950" spans="1:14" s="28" customFormat="1" x14ac:dyDescent="0.25">
      <c r="A950" s="24">
        <v>43505.375</v>
      </c>
      <c r="B950" s="25">
        <v>43505.416666666664</v>
      </c>
      <c r="C950" s="7">
        <v>2328.018</v>
      </c>
      <c r="D950" s="26">
        <f>C950/'g. Dimensio.AnlagenEE2035'!$F$11</f>
        <v>0.66514799999999996</v>
      </c>
      <c r="E950" s="6"/>
      <c r="F950" s="6"/>
      <c r="G950" s="6"/>
      <c r="H950" s="6"/>
      <c r="I950" s="6"/>
      <c r="J950" s="6"/>
      <c r="K950" s="6"/>
      <c r="L950" s="6"/>
      <c r="M950" s="6"/>
      <c r="N950" s="27"/>
    </row>
    <row r="951" spans="1:14" s="28" customFormat="1" x14ac:dyDescent="0.25">
      <c r="A951" s="24">
        <v>43505.416666666664</v>
      </c>
      <c r="B951" s="25">
        <v>43505.458333333336</v>
      </c>
      <c r="C951" s="7">
        <v>2415.683</v>
      </c>
      <c r="D951" s="26">
        <f>C951/'g. Dimensio.AnlagenEE2035'!$F$11</f>
        <v>0.6901951428571429</v>
      </c>
      <c r="E951" s="6"/>
      <c r="F951" s="6"/>
      <c r="G951" s="6"/>
      <c r="H951" s="6"/>
      <c r="I951" s="6"/>
      <c r="J951" s="6"/>
      <c r="K951" s="6"/>
      <c r="L951" s="6"/>
      <c r="M951" s="6"/>
      <c r="N951" s="27"/>
    </row>
    <row r="952" spans="1:14" s="28" customFormat="1" x14ac:dyDescent="0.25">
      <c r="A952" s="24">
        <v>43505.458333333336</v>
      </c>
      <c r="B952" s="25">
        <v>43505.5</v>
      </c>
      <c r="C952" s="7">
        <v>2444.489</v>
      </c>
      <c r="D952" s="26">
        <f>C952/'g. Dimensio.AnlagenEE2035'!$F$11</f>
        <v>0.69842542857142853</v>
      </c>
      <c r="E952" s="6"/>
      <c r="F952" s="6"/>
      <c r="G952" s="6"/>
      <c r="H952" s="6"/>
      <c r="I952" s="6"/>
      <c r="J952" s="6"/>
      <c r="K952" s="6"/>
      <c r="L952" s="6"/>
      <c r="M952" s="6"/>
      <c r="N952" s="27"/>
    </row>
    <row r="953" spans="1:14" s="28" customFormat="1" x14ac:dyDescent="0.25">
      <c r="A953" s="24">
        <v>43505.5</v>
      </c>
      <c r="B953" s="25">
        <v>43505.541666666664</v>
      </c>
      <c r="C953" s="7">
        <v>2423.4659999999999</v>
      </c>
      <c r="D953" s="26">
        <f>C953/'g. Dimensio.AnlagenEE2035'!$F$11</f>
        <v>0.69241885714285711</v>
      </c>
      <c r="E953" s="6"/>
      <c r="F953" s="6"/>
      <c r="G953" s="6"/>
      <c r="H953" s="6"/>
      <c r="I953" s="6"/>
      <c r="J953" s="6"/>
      <c r="K953" s="6"/>
      <c r="L953" s="6"/>
      <c r="M953" s="6"/>
      <c r="N953" s="27"/>
    </row>
    <row r="954" spans="1:14" s="28" customFormat="1" x14ac:dyDescent="0.25">
      <c r="A954" s="24">
        <v>43505.541666666664</v>
      </c>
      <c r="B954" s="25">
        <v>43505.583333333336</v>
      </c>
      <c r="C954" s="7">
        <v>2294.9589999999998</v>
      </c>
      <c r="D954" s="26">
        <f>C954/'g. Dimensio.AnlagenEE2035'!$F$11</f>
        <v>0.65570257142857136</v>
      </c>
      <c r="E954" s="6"/>
      <c r="F954" s="6"/>
      <c r="G954" s="6"/>
      <c r="H954" s="6"/>
      <c r="I954" s="6"/>
      <c r="J954" s="6"/>
      <c r="K954" s="6"/>
      <c r="L954" s="6"/>
      <c r="M954" s="6"/>
      <c r="N954" s="27"/>
    </row>
    <row r="955" spans="1:14" s="28" customFormat="1" x14ac:dyDescent="0.25">
      <c r="A955" s="24">
        <v>43505.583333333336</v>
      </c>
      <c r="B955" s="25">
        <v>43505.625</v>
      </c>
      <c r="C955" s="7">
        <v>2113.9290000000001</v>
      </c>
      <c r="D955" s="26">
        <f>C955/'g. Dimensio.AnlagenEE2035'!$F$11</f>
        <v>0.60397971428571429</v>
      </c>
      <c r="E955" s="6"/>
      <c r="F955" s="6"/>
      <c r="G955" s="6"/>
      <c r="H955" s="6"/>
      <c r="I955" s="6"/>
      <c r="J955" s="6"/>
      <c r="K955" s="6"/>
      <c r="L955" s="6"/>
      <c r="M955" s="6"/>
      <c r="N955" s="27"/>
    </row>
    <row r="956" spans="1:14" s="28" customFormat="1" x14ac:dyDescent="0.25">
      <c r="A956" s="24">
        <v>43505.625</v>
      </c>
      <c r="B956" s="25">
        <v>43505.666666666664</v>
      </c>
      <c r="C956" s="7">
        <v>2081.6680000000001</v>
      </c>
      <c r="D956" s="26">
        <f>C956/'g. Dimensio.AnlagenEE2035'!$F$11</f>
        <v>0.5947622857142858</v>
      </c>
      <c r="E956" s="6"/>
      <c r="F956" s="6"/>
      <c r="G956" s="6"/>
      <c r="H956" s="6"/>
      <c r="I956" s="6"/>
      <c r="J956" s="6"/>
      <c r="K956" s="6"/>
      <c r="L956" s="6"/>
      <c r="M956" s="6"/>
      <c r="N956" s="27"/>
    </row>
    <row r="957" spans="1:14" s="28" customFormat="1" x14ac:dyDescent="0.25">
      <c r="A957" s="24">
        <v>43505.666666666664</v>
      </c>
      <c r="B957" s="25">
        <v>43505.708333333336</v>
      </c>
      <c r="C957" s="7">
        <v>2075.6</v>
      </c>
      <c r="D957" s="26">
        <f>C957/'g. Dimensio.AnlagenEE2035'!$F$11</f>
        <v>0.59302857142857135</v>
      </c>
      <c r="E957" s="6"/>
      <c r="F957" s="6"/>
      <c r="G957" s="6"/>
      <c r="H957" s="6"/>
      <c r="I957" s="6"/>
      <c r="J957" s="6"/>
      <c r="K957" s="6"/>
      <c r="L957" s="6"/>
      <c r="M957" s="6"/>
      <c r="N957" s="27"/>
    </row>
    <row r="958" spans="1:14" s="28" customFormat="1" x14ac:dyDescent="0.25">
      <c r="A958" s="24">
        <v>43505.708333333336</v>
      </c>
      <c r="B958" s="25">
        <v>43505.75</v>
      </c>
      <c r="C958" s="7">
        <v>1784.577</v>
      </c>
      <c r="D958" s="26">
        <f>C958/'g. Dimensio.AnlagenEE2035'!$F$11</f>
        <v>0.50987914285714286</v>
      </c>
      <c r="E958" s="6"/>
      <c r="F958" s="6"/>
      <c r="G958" s="6"/>
      <c r="H958" s="6"/>
      <c r="I958" s="6"/>
      <c r="J958" s="6"/>
      <c r="K958" s="6"/>
      <c r="L958" s="6"/>
      <c r="M958" s="6"/>
      <c r="N958" s="27"/>
    </row>
    <row r="959" spans="1:14" s="28" customFormat="1" x14ac:dyDescent="0.25">
      <c r="A959" s="24">
        <v>43505.75</v>
      </c>
      <c r="B959" s="25">
        <v>43505.791666666664</v>
      </c>
      <c r="C959" s="7">
        <v>1632.951</v>
      </c>
      <c r="D959" s="26">
        <f>C959/'g. Dimensio.AnlagenEE2035'!$F$11</f>
        <v>0.46655742857142857</v>
      </c>
      <c r="E959" s="6"/>
      <c r="F959" s="6"/>
      <c r="G959" s="6"/>
      <c r="H959" s="6"/>
      <c r="I959" s="6"/>
      <c r="J959" s="6"/>
      <c r="K959" s="6"/>
      <c r="L959" s="6"/>
      <c r="M959" s="6"/>
      <c r="N959" s="27"/>
    </row>
    <row r="960" spans="1:14" s="28" customFormat="1" x14ac:dyDescent="0.25">
      <c r="A960" s="24">
        <v>43505.791666666664</v>
      </c>
      <c r="B960" s="25">
        <v>43505.833333333336</v>
      </c>
      <c r="C960" s="7">
        <v>1491.9169999999999</v>
      </c>
      <c r="D960" s="26">
        <f>C960/'g. Dimensio.AnlagenEE2035'!$F$11</f>
        <v>0.42626199999999997</v>
      </c>
      <c r="E960" s="6"/>
      <c r="F960" s="6"/>
      <c r="G960" s="6"/>
      <c r="H960" s="6"/>
      <c r="I960" s="6"/>
      <c r="J960" s="6"/>
      <c r="K960" s="6"/>
      <c r="L960" s="6"/>
      <c r="M960" s="6"/>
      <c r="N960" s="27"/>
    </row>
    <row r="961" spans="1:14" s="28" customFormat="1" x14ac:dyDescent="0.25">
      <c r="A961" s="24">
        <v>43505.833333333336</v>
      </c>
      <c r="B961" s="25">
        <v>43505.875</v>
      </c>
      <c r="C961" s="7">
        <v>1400.2940000000001</v>
      </c>
      <c r="D961" s="26">
        <f>C961/'g. Dimensio.AnlagenEE2035'!$F$11</f>
        <v>0.40008400000000005</v>
      </c>
      <c r="E961" s="6"/>
      <c r="F961" s="6"/>
      <c r="G961" s="6"/>
      <c r="H961" s="6"/>
      <c r="I961" s="6"/>
      <c r="J961" s="6"/>
      <c r="K961" s="6"/>
      <c r="L961" s="6"/>
      <c r="M961" s="6"/>
      <c r="N961" s="27"/>
    </row>
    <row r="962" spans="1:14" s="28" customFormat="1" x14ac:dyDescent="0.25">
      <c r="A962" s="24">
        <v>43505.875</v>
      </c>
      <c r="B962" s="25">
        <v>43505.916666666664</v>
      </c>
      <c r="C962" s="7">
        <v>1404.7439999999999</v>
      </c>
      <c r="D962" s="26">
        <f>C962/'g. Dimensio.AnlagenEE2035'!$F$11</f>
        <v>0.40135542857142853</v>
      </c>
      <c r="E962" s="6"/>
      <c r="F962" s="6"/>
      <c r="G962" s="6"/>
      <c r="H962" s="6"/>
      <c r="I962" s="6"/>
      <c r="J962" s="6"/>
      <c r="K962" s="6"/>
      <c r="L962" s="6"/>
      <c r="M962" s="6"/>
      <c r="N962" s="27"/>
    </row>
    <row r="963" spans="1:14" s="28" customFormat="1" x14ac:dyDescent="0.25">
      <c r="A963" s="24">
        <v>43505.916666666664</v>
      </c>
      <c r="B963" s="25">
        <v>43505.958333333336</v>
      </c>
      <c r="C963" s="7">
        <v>1372.027</v>
      </c>
      <c r="D963" s="26">
        <f>C963/'g. Dimensio.AnlagenEE2035'!$F$11</f>
        <v>0.39200771428571429</v>
      </c>
      <c r="E963" s="6"/>
      <c r="F963" s="6"/>
      <c r="G963" s="6"/>
      <c r="H963" s="6"/>
      <c r="I963" s="6"/>
      <c r="J963" s="6"/>
      <c r="K963" s="6"/>
      <c r="L963" s="6"/>
      <c r="M963" s="6"/>
      <c r="N963" s="27"/>
    </row>
    <row r="964" spans="1:14" s="28" customFormat="1" x14ac:dyDescent="0.25">
      <c r="A964" s="24">
        <v>43505.958333333336</v>
      </c>
      <c r="B964" s="25">
        <v>43506</v>
      </c>
      <c r="C964" s="7">
        <v>1289.9259999999999</v>
      </c>
      <c r="D964" s="26">
        <f>C964/'g. Dimensio.AnlagenEE2035'!$F$11</f>
        <v>0.36855028571428572</v>
      </c>
      <c r="E964" s="6"/>
      <c r="F964" s="6"/>
      <c r="G964" s="6"/>
      <c r="H964" s="6"/>
      <c r="I964" s="6"/>
      <c r="J964" s="6"/>
      <c r="K964" s="6"/>
      <c r="L964" s="6"/>
      <c r="M964" s="6"/>
      <c r="N964" s="27"/>
    </row>
    <row r="965" spans="1:14" s="28" customFormat="1" x14ac:dyDescent="0.25">
      <c r="A965" s="24">
        <v>43506</v>
      </c>
      <c r="B965" s="25">
        <v>43506.041666666664</v>
      </c>
      <c r="C965" s="7">
        <v>1281.4960000000001</v>
      </c>
      <c r="D965" s="26">
        <f>C965/'g. Dimensio.AnlagenEE2035'!$F$11</f>
        <v>0.36614171428571429</v>
      </c>
      <c r="E965" s="6"/>
      <c r="F965" s="6"/>
      <c r="G965" s="6"/>
      <c r="H965" s="6"/>
      <c r="I965" s="6"/>
      <c r="J965" s="6"/>
      <c r="K965" s="6"/>
      <c r="L965" s="6"/>
      <c r="M965" s="6"/>
      <c r="N965" s="27"/>
    </row>
    <row r="966" spans="1:14" s="28" customFormat="1" x14ac:dyDescent="0.25">
      <c r="A966" s="24">
        <v>43506.041666666664</v>
      </c>
      <c r="B966" s="25">
        <v>43506.083333333336</v>
      </c>
      <c r="C966" s="7">
        <v>1363.9110000000001</v>
      </c>
      <c r="D966" s="26">
        <f>C966/'g. Dimensio.AnlagenEE2035'!$F$11</f>
        <v>0.38968885714285717</v>
      </c>
      <c r="E966" s="6"/>
      <c r="F966" s="6"/>
      <c r="G966" s="6"/>
      <c r="H966" s="6"/>
      <c r="I966" s="6"/>
      <c r="J966" s="6"/>
      <c r="K966" s="6"/>
      <c r="L966" s="6"/>
      <c r="M966" s="6"/>
      <c r="N966" s="27"/>
    </row>
    <row r="967" spans="1:14" s="28" customFormat="1" x14ac:dyDescent="0.25">
      <c r="A967" s="24">
        <v>43506.083333333336</v>
      </c>
      <c r="B967" s="25">
        <v>43506.125</v>
      </c>
      <c r="C967" s="7">
        <v>1491.4770000000001</v>
      </c>
      <c r="D967" s="26">
        <f>C967/'g. Dimensio.AnlagenEE2035'!$F$11</f>
        <v>0.42613628571428575</v>
      </c>
      <c r="E967" s="6"/>
      <c r="F967" s="6"/>
      <c r="G967" s="6"/>
      <c r="H967" s="6"/>
      <c r="I967" s="6"/>
      <c r="J967" s="6"/>
      <c r="K967" s="6"/>
      <c r="L967" s="6"/>
      <c r="M967" s="6"/>
      <c r="N967" s="27"/>
    </row>
    <row r="968" spans="1:14" s="28" customFormat="1" x14ac:dyDescent="0.25">
      <c r="A968" s="24">
        <v>43506.125</v>
      </c>
      <c r="B968" s="25">
        <v>43506.166666666664</v>
      </c>
      <c r="C968" s="7">
        <v>1594.9349999999999</v>
      </c>
      <c r="D968" s="26">
        <f>C968/'g. Dimensio.AnlagenEE2035'!$F$11</f>
        <v>0.45569571428571426</v>
      </c>
      <c r="E968" s="6"/>
      <c r="F968" s="6"/>
      <c r="G968" s="6"/>
      <c r="H968" s="6"/>
      <c r="I968" s="6"/>
      <c r="J968" s="6"/>
      <c r="K968" s="6"/>
      <c r="L968" s="6"/>
      <c r="M968" s="6"/>
      <c r="N968" s="27"/>
    </row>
    <row r="969" spans="1:14" s="28" customFormat="1" x14ac:dyDescent="0.25">
      <c r="A969" s="24">
        <v>43506.166666666664</v>
      </c>
      <c r="B969" s="25">
        <v>43506.208333333336</v>
      </c>
      <c r="C969" s="7">
        <v>1696.1690000000001</v>
      </c>
      <c r="D969" s="26">
        <f>C969/'g. Dimensio.AnlagenEE2035'!$F$11</f>
        <v>0.48461971428571432</v>
      </c>
      <c r="E969" s="6"/>
      <c r="F969" s="6"/>
      <c r="G969" s="6"/>
      <c r="H969" s="6"/>
      <c r="I969" s="6"/>
      <c r="J969" s="6"/>
      <c r="K969" s="6"/>
      <c r="L969" s="6"/>
      <c r="M969" s="6"/>
      <c r="N969" s="27"/>
    </row>
    <row r="970" spans="1:14" s="28" customFormat="1" x14ac:dyDescent="0.25">
      <c r="A970" s="24">
        <v>43506.208333333336</v>
      </c>
      <c r="B970" s="25">
        <v>43506.25</v>
      </c>
      <c r="C970" s="7">
        <v>1863.741</v>
      </c>
      <c r="D970" s="26">
        <f>C970/'g. Dimensio.AnlagenEE2035'!$F$11</f>
        <v>0.53249742857142857</v>
      </c>
      <c r="E970" s="6"/>
      <c r="F970" s="6"/>
      <c r="G970" s="6"/>
      <c r="H970" s="6"/>
      <c r="I970" s="6"/>
      <c r="J970" s="6"/>
      <c r="K970" s="6"/>
      <c r="L970" s="6"/>
      <c r="M970" s="6"/>
      <c r="N970" s="27"/>
    </row>
    <row r="971" spans="1:14" s="28" customFormat="1" x14ac:dyDescent="0.25">
      <c r="A971" s="24">
        <v>43506.25</v>
      </c>
      <c r="B971" s="25">
        <v>43506.291666666664</v>
      </c>
      <c r="C971" s="7">
        <v>2067.6799999999998</v>
      </c>
      <c r="D971" s="26">
        <f>C971/'g. Dimensio.AnlagenEE2035'!$F$11</f>
        <v>0.59076571428571423</v>
      </c>
      <c r="E971" s="6"/>
      <c r="F971" s="6"/>
      <c r="G971" s="6"/>
      <c r="H971" s="6"/>
      <c r="I971" s="6"/>
      <c r="J971" s="6"/>
      <c r="K971" s="6"/>
      <c r="L971" s="6"/>
      <c r="M971" s="6"/>
      <c r="N971" s="27"/>
    </row>
    <row r="972" spans="1:14" s="28" customFormat="1" x14ac:dyDescent="0.25">
      <c r="A972" s="24">
        <v>43506.291666666664</v>
      </c>
      <c r="B972" s="25">
        <v>43506.333333333336</v>
      </c>
      <c r="C972" s="7">
        <v>2220.8290000000002</v>
      </c>
      <c r="D972" s="26">
        <f>C972/'g. Dimensio.AnlagenEE2035'!$F$11</f>
        <v>0.63452257142857149</v>
      </c>
      <c r="E972" s="6"/>
      <c r="F972" s="6"/>
      <c r="G972" s="6"/>
      <c r="H972" s="6"/>
      <c r="I972" s="6"/>
      <c r="J972" s="6"/>
      <c r="K972" s="6"/>
      <c r="L972" s="6"/>
      <c r="M972" s="6"/>
      <c r="N972" s="27"/>
    </row>
    <row r="973" spans="1:14" s="28" customFormat="1" x14ac:dyDescent="0.25">
      <c r="A973" s="24">
        <v>43506.333333333336</v>
      </c>
      <c r="B973" s="25">
        <v>43506.375</v>
      </c>
      <c r="C973" s="7">
        <v>2479.741</v>
      </c>
      <c r="D973" s="26">
        <f>C973/'g. Dimensio.AnlagenEE2035'!$F$11</f>
        <v>0.70849742857142861</v>
      </c>
      <c r="E973" s="6"/>
      <c r="F973" s="6"/>
      <c r="G973" s="6"/>
      <c r="H973" s="6"/>
      <c r="I973" s="6"/>
      <c r="J973" s="6"/>
      <c r="K973" s="6"/>
      <c r="L973" s="6"/>
      <c r="M973" s="6"/>
      <c r="N973" s="27"/>
    </row>
    <row r="974" spans="1:14" s="28" customFormat="1" x14ac:dyDescent="0.25">
      <c r="A974" s="24">
        <v>43506.375</v>
      </c>
      <c r="B974" s="25">
        <v>43506.416666666664</v>
      </c>
      <c r="C974" s="7">
        <v>2705.1970000000001</v>
      </c>
      <c r="D974" s="26">
        <f>C974/'g. Dimensio.AnlagenEE2035'!$F$11</f>
        <v>0.77291342857142864</v>
      </c>
      <c r="E974" s="6"/>
      <c r="F974" s="6"/>
      <c r="G974" s="6"/>
      <c r="H974" s="6"/>
      <c r="I974" s="6"/>
      <c r="J974" s="6"/>
      <c r="K974" s="6"/>
      <c r="L974" s="6"/>
      <c r="M974" s="6"/>
      <c r="N974" s="27"/>
    </row>
    <row r="975" spans="1:14" s="28" customFormat="1" x14ac:dyDescent="0.25">
      <c r="A975" s="24">
        <v>43506.416666666664</v>
      </c>
      <c r="B975" s="25">
        <v>43506.458333333336</v>
      </c>
      <c r="C975" s="7">
        <v>2630.0059999999999</v>
      </c>
      <c r="D975" s="26">
        <f>C975/'g. Dimensio.AnlagenEE2035'!$F$11</f>
        <v>0.75143028571428572</v>
      </c>
      <c r="E975" s="6"/>
      <c r="F975" s="6"/>
      <c r="G975" s="6"/>
      <c r="H975" s="6"/>
      <c r="I975" s="6"/>
      <c r="J975" s="6"/>
      <c r="K975" s="6"/>
      <c r="L975" s="6"/>
      <c r="M975" s="6"/>
      <c r="N975" s="27"/>
    </row>
    <row r="976" spans="1:14" s="28" customFormat="1" x14ac:dyDescent="0.25">
      <c r="A976" s="24">
        <v>43506.458333333336</v>
      </c>
      <c r="B976" s="25">
        <v>43506.5</v>
      </c>
      <c r="C976" s="7">
        <v>2574.212</v>
      </c>
      <c r="D976" s="26">
        <f>C976/'g. Dimensio.AnlagenEE2035'!$F$11</f>
        <v>0.73548914285714284</v>
      </c>
      <c r="E976" s="6"/>
      <c r="F976" s="6"/>
      <c r="G976" s="6"/>
      <c r="H976" s="6"/>
      <c r="I976" s="6"/>
      <c r="J976" s="6"/>
      <c r="K976" s="6"/>
      <c r="L976" s="6"/>
      <c r="M976" s="6"/>
      <c r="N976" s="27"/>
    </row>
    <row r="977" spans="1:14" s="28" customFormat="1" x14ac:dyDescent="0.25">
      <c r="A977" s="24">
        <v>43506.5</v>
      </c>
      <c r="B977" s="25">
        <v>43506.541666666664</v>
      </c>
      <c r="C977" s="7">
        <v>2630.2370000000001</v>
      </c>
      <c r="D977" s="26">
        <f>C977/'g. Dimensio.AnlagenEE2035'!$F$11</f>
        <v>0.75149628571428573</v>
      </c>
      <c r="E977" s="6"/>
      <c r="F977" s="6"/>
      <c r="G977" s="6"/>
      <c r="H977" s="6"/>
      <c r="I977" s="6"/>
      <c r="J977" s="6"/>
      <c r="K977" s="6"/>
      <c r="L977" s="6"/>
      <c r="M977" s="6"/>
      <c r="N977" s="27"/>
    </row>
    <row r="978" spans="1:14" s="28" customFormat="1" x14ac:dyDescent="0.25">
      <c r="A978" s="24">
        <v>43506.541666666664</v>
      </c>
      <c r="B978" s="25">
        <v>43506.583333333336</v>
      </c>
      <c r="C978" s="7">
        <v>3156.4360000000001</v>
      </c>
      <c r="D978" s="26">
        <f>C978/'g. Dimensio.AnlagenEE2035'!$F$11</f>
        <v>0.90183885714285716</v>
      </c>
      <c r="E978" s="6"/>
      <c r="F978" s="6"/>
      <c r="G978" s="6"/>
      <c r="H978" s="6"/>
      <c r="I978" s="6"/>
      <c r="J978" s="6"/>
      <c r="K978" s="6"/>
      <c r="L978" s="6"/>
      <c r="M978" s="6"/>
      <c r="N978" s="27"/>
    </row>
    <row r="979" spans="1:14" s="28" customFormat="1" x14ac:dyDescent="0.25">
      <c r="A979" s="24">
        <v>43506.583333333336</v>
      </c>
      <c r="B979" s="25">
        <v>43506.625</v>
      </c>
      <c r="C979" s="7">
        <v>3065.201</v>
      </c>
      <c r="D979" s="26">
        <f>C979/'g. Dimensio.AnlagenEE2035'!$F$11</f>
        <v>0.87577171428571432</v>
      </c>
      <c r="E979" s="6"/>
      <c r="F979" s="6"/>
      <c r="G979" s="6"/>
      <c r="H979" s="6"/>
      <c r="I979" s="6"/>
      <c r="J979" s="6"/>
      <c r="K979" s="6"/>
      <c r="L979" s="6"/>
      <c r="M979" s="6"/>
      <c r="N979" s="27"/>
    </row>
    <row r="980" spans="1:14" s="28" customFormat="1" x14ac:dyDescent="0.25">
      <c r="A980" s="24">
        <v>43506.625</v>
      </c>
      <c r="B980" s="25">
        <v>43506.666666666664</v>
      </c>
      <c r="C980" s="7">
        <v>2811.953</v>
      </c>
      <c r="D980" s="26">
        <f>C980/'g. Dimensio.AnlagenEE2035'!$F$11</f>
        <v>0.80341514285714288</v>
      </c>
      <c r="E980" s="6"/>
      <c r="F980" s="6"/>
      <c r="G980" s="6"/>
      <c r="H980" s="6"/>
      <c r="I980" s="6"/>
      <c r="J980" s="6"/>
      <c r="K980" s="6"/>
      <c r="L980" s="6"/>
      <c r="M980" s="6"/>
      <c r="N980" s="27"/>
    </row>
    <row r="981" spans="1:14" s="28" customFormat="1" x14ac:dyDescent="0.25">
      <c r="A981" s="24">
        <v>43506.666666666664</v>
      </c>
      <c r="B981" s="25">
        <v>43506.708333333336</v>
      </c>
      <c r="C981" s="7">
        <v>2736.0520000000001</v>
      </c>
      <c r="D981" s="26">
        <f>C981/'g. Dimensio.AnlagenEE2035'!$F$11</f>
        <v>0.7817291428571429</v>
      </c>
      <c r="E981" s="6"/>
      <c r="F981" s="6"/>
      <c r="G981" s="6"/>
      <c r="H981" s="6"/>
      <c r="I981" s="6"/>
      <c r="J981" s="6"/>
      <c r="K981" s="6"/>
      <c r="L981" s="6"/>
      <c r="M981" s="6"/>
      <c r="N981" s="27"/>
    </row>
    <row r="982" spans="1:14" s="28" customFormat="1" x14ac:dyDescent="0.25">
      <c r="A982" s="24">
        <v>43506.708333333336</v>
      </c>
      <c r="B982" s="25">
        <v>43506.75</v>
      </c>
      <c r="C982" s="7">
        <v>2944.8090000000002</v>
      </c>
      <c r="D982" s="26">
        <f>C982/'g. Dimensio.AnlagenEE2035'!$F$11</f>
        <v>0.84137400000000007</v>
      </c>
      <c r="E982" s="6"/>
      <c r="F982" s="6"/>
      <c r="G982" s="6"/>
      <c r="H982" s="6"/>
      <c r="I982" s="6"/>
      <c r="J982" s="6"/>
      <c r="K982" s="6"/>
      <c r="L982" s="6"/>
      <c r="M982" s="6"/>
      <c r="N982" s="27"/>
    </row>
    <row r="983" spans="1:14" s="28" customFormat="1" x14ac:dyDescent="0.25">
      <c r="A983" s="24">
        <v>43506.75</v>
      </c>
      <c r="B983" s="25">
        <v>43506.791666666664</v>
      </c>
      <c r="C983" s="7">
        <v>3121.0949999999998</v>
      </c>
      <c r="D983" s="26">
        <f>C983/'g. Dimensio.AnlagenEE2035'!$F$11</f>
        <v>0.89174142857142846</v>
      </c>
      <c r="E983" s="6"/>
      <c r="F983" s="6"/>
      <c r="G983" s="6"/>
      <c r="H983" s="6"/>
      <c r="I983" s="6"/>
      <c r="J983" s="6"/>
      <c r="K983" s="6"/>
      <c r="L983" s="6"/>
      <c r="M983" s="6"/>
      <c r="N983" s="27"/>
    </row>
    <row r="984" spans="1:14" s="28" customFormat="1" x14ac:dyDescent="0.25">
      <c r="A984" s="24">
        <v>43506.791666666664</v>
      </c>
      <c r="B984" s="25">
        <v>43506.833333333336</v>
      </c>
      <c r="C984" s="7">
        <v>2924.681</v>
      </c>
      <c r="D984" s="26">
        <f>C984/'g. Dimensio.AnlagenEE2035'!$F$11</f>
        <v>0.8356231428571429</v>
      </c>
      <c r="E984" s="6"/>
      <c r="F984" s="6"/>
      <c r="G984" s="6"/>
      <c r="H984" s="6"/>
      <c r="I984" s="6"/>
      <c r="J984" s="6"/>
      <c r="K984" s="6"/>
      <c r="L984" s="6"/>
      <c r="M984" s="6"/>
      <c r="N984" s="27"/>
    </row>
    <row r="985" spans="1:14" s="28" customFormat="1" x14ac:dyDescent="0.25">
      <c r="A985" s="24">
        <v>43506.833333333336</v>
      </c>
      <c r="B985" s="25">
        <v>43506.875</v>
      </c>
      <c r="C985" s="7">
        <v>2691.1329999999998</v>
      </c>
      <c r="D985" s="26">
        <f>C985/'g. Dimensio.AnlagenEE2035'!$F$11</f>
        <v>0.76889514285714278</v>
      </c>
      <c r="E985" s="6"/>
      <c r="F985" s="6"/>
      <c r="G985" s="6"/>
      <c r="H985" s="6"/>
      <c r="I985" s="6"/>
      <c r="J985" s="6"/>
      <c r="K985" s="6"/>
      <c r="L985" s="6"/>
      <c r="M985" s="6"/>
      <c r="N985" s="27"/>
    </row>
    <row r="986" spans="1:14" s="28" customFormat="1" x14ac:dyDescent="0.25">
      <c r="A986" s="24">
        <v>43506.875</v>
      </c>
      <c r="B986" s="25">
        <v>43506.916666666664</v>
      </c>
      <c r="C986" s="7">
        <v>2588.3649999999998</v>
      </c>
      <c r="D986" s="26">
        <f>C986/'g. Dimensio.AnlagenEE2035'!$F$11</f>
        <v>0.7395328571428571</v>
      </c>
      <c r="E986" s="6"/>
      <c r="F986" s="6"/>
      <c r="G986" s="6"/>
      <c r="H986" s="6"/>
      <c r="I986" s="6"/>
      <c r="J986" s="6"/>
      <c r="K986" s="6"/>
      <c r="L986" s="6"/>
      <c r="M986" s="6"/>
      <c r="N986" s="27"/>
    </row>
    <row r="987" spans="1:14" s="28" customFormat="1" x14ac:dyDescent="0.25">
      <c r="A987" s="24">
        <v>43506.916666666664</v>
      </c>
      <c r="B987" s="25">
        <v>43506.958333333336</v>
      </c>
      <c r="C987" s="7">
        <v>2551.9110000000001</v>
      </c>
      <c r="D987" s="26">
        <f>C987/'g. Dimensio.AnlagenEE2035'!$F$11</f>
        <v>0.72911742857142858</v>
      </c>
      <c r="E987" s="6"/>
      <c r="F987" s="6"/>
      <c r="G987" s="6"/>
      <c r="H987" s="6"/>
      <c r="I987" s="6"/>
      <c r="J987" s="6"/>
      <c r="K987" s="6"/>
      <c r="L987" s="6"/>
      <c r="M987" s="6"/>
      <c r="N987" s="27"/>
    </row>
    <row r="988" spans="1:14" s="28" customFormat="1" x14ac:dyDescent="0.25">
      <c r="A988" s="24">
        <v>43506.958333333336</v>
      </c>
      <c r="B988" s="25">
        <v>43507</v>
      </c>
      <c r="C988" s="7">
        <v>2497.1709999999998</v>
      </c>
      <c r="D988" s="26">
        <f>C988/'g. Dimensio.AnlagenEE2035'!$F$11</f>
        <v>0.71347742857142848</v>
      </c>
      <c r="E988" s="6"/>
      <c r="F988" s="6"/>
      <c r="G988" s="6"/>
      <c r="H988" s="6"/>
      <c r="I988" s="6"/>
      <c r="J988" s="6"/>
      <c r="K988" s="6"/>
      <c r="L988" s="6"/>
      <c r="M988" s="6"/>
      <c r="N988" s="27"/>
    </row>
    <row r="989" spans="1:14" s="28" customFormat="1" x14ac:dyDescent="0.25">
      <c r="A989" s="24">
        <v>43507</v>
      </c>
      <c r="B989" s="25">
        <v>43507.041666666664</v>
      </c>
      <c r="C989" s="7">
        <v>2446.0239999999999</v>
      </c>
      <c r="D989" s="26">
        <f>C989/'g. Dimensio.AnlagenEE2035'!$F$11</f>
        <v>0.69886399999999993</v>
      </c>
      <c r="E989" s="6"/>
      <c r="F989" s="6"/>
      <c r="G989" s="6"/>
      <c r="H989" s="6"/>
      <c r="I989" s="6"/>
      <c r="J989" s="6"/>
      <c r="K989" s="6"/>
      <c r="L989" s="6"/>
      <c r="M989" s="6"/>
      <c r="N989" s="27"/>
    </row>
    <row r="990" spans="1:14" s="28" customFormat="1" x14ac:dyDescent="0.25">
      <c r="A990" s="24">
        <v>43507.041666666664</v>
      </c>
      <c r="B990" s="25">
        <v>43507.083333333336</v>
      </c>
      <c r="C990" s="7">
        <v>2314.5320000000002</v>
      </c>
      <c r="D990" s="26">
        <f>C990/'g. Dimensio.AnlagenEE2035'!$F$11</f>
        <v>0.66129485714285718</v>
      </c>
      <c r="E990" s="6"/>
      <c r="F990" s="6"/>
      <c r="G990" s="6"/>
      <c r="H990" s="6"/>
      <c r="I990" s="6"/>
      <c r="J990" s="6"/>
      <c r="K990" s="6"/>
      <c r="L990" s="6"/>
      <c r="M990" s="6"/>
      <c r="N990" s="27"/>
    </row>
    <row r="991" spans="1:14" s="28" customFormat="1" x14ac:dyDescent="0.25">
      <c r="A991" s="24">
        <v>43507.083333333336</v>
      </c>
      <c r="B991" s="25">
        <v>43507.125</v>
      </c>
      <c r="C991" s="7">
        <v>2158.0709999999999</v>
      </c>
      <c r="D991" s="26">
        <f>C991/'g. Dimensio.AnlagenEE2035'!$F$11</f>
        <v>0.61659171428571424</v>
      </c>
      <c r="E991" s="6"/>
      <c r="F991" s="6"/>
      <c r="G991" s="6"/>
      <c r="H991" s="6"/>
      <c r="I991" s="6"/>
      <c r="J991" s="6"/>
      <c r="K991" s="6"/>
      <c r="L991" s="6"/>
      <c r="M991" s="6"/>
      <c r="N991" s="27"/>
    </row>
    <row r="992" spans="1:14" s="28" customFormat="1" x14ac:dyDescent="0.25">
      <c r="A992" s="24">
        <v>43507.125</v>
      </c>
      <c r="B992" s="25">
        <v>43507.166666666664</v>
      </c>
      <c r="C992" s="7">
        <v>2067.6619999999998</v>
      </c>
      <c r="D992" s="26">
        <f>C992/'g. Dimensio.AnlagenEE2035'!$F$11</f>
        <v>0.59076057142857141</v>
      </c>
      <c r="E992" s="6"/>
      <c r="F992" s="6"/>
      <c r="G992" s="6"/>
      <c r="H992" s="6"/>
      <c r="I992" s="6"/>
      <c r="J992" s="6"/>
      <c r="K992" s="6"/>
      <c r="L992" s="6"/>
      <c r="M992" s="6"/>
      <c r="N992" s="27"/>
    </row>
    <row r="993" spans="1:14" s="28" customFormat="1" x14ac:dyDescent="0.25">
      <c r="A993" s="24">
        <v>43507.166666666664</v>
      </c>
      <c r="B993" s="25">
        <v>43507.208333333336</v>
      </c>
      <c r="C993" s="7">
        <v>1921.97</v>
      </c>
      <c r="D993" s="26">
        <f>C993/'g. Dimensio.AnlagenEE2035'!$F$11</f>
        <v>0.54913428571428569</v>
      </c>
      <c r="E993" s="6"/>
      <c r="F993" s="6"/>
      <c r="G993" s="6"/>
      <c r="H993" s="6"/>
      <c r="I993" s="6"/>
      <c r="J993" s="6"/>
      <c r="K993" s="6"/>
      <c r="L993" s="6"/>
      <c r="M993" s="6"/>
      <c r="N993" s="27"/>
    </row>
    <row r="994" spans="1:14" s="28" customFormat="1" x14ac:dyDescent="0.25">
      <c r="A994" s="24">
        <v>43507.208333333336</v>
      </c>
      <c r="B994" s="25">
        <v>43507.25</v>
      </c>
      <c r="C994" s="7">
        <v>1697.633</v>
      </c>
      <c r="D994" s="26">
        <f>C994/'g. Dimensio.AnlagenEE2035'!$F$11</f>
        <v>0.48503800000000002</v>
      </c>
      <c r="E994" s="6"/>
      <c r="F994" s="6"/>
      <c r="G994" s="6"/>
      <c r="H994" s="6"/>
      <c r="I994" s="6"/>
      <c r="J994" s="6"/>
      <c r="K994" s="6"/>
      <c r="L994" s="6"/>
      <c r="M994" s="6"/>
      <c r="N994" s="27"/>
    </row>
    <row r="995" spans="1:14" s="28" customFormat="1" x14ac:dyDescent="0.25">
      <c r="A995" s="24">
        <v>43507.25</v>
      </c>
      <c r="B995" s="25">
        <v>43507.291666666664</v>
      </c>
      <c r="C995" s="7">
        <v>1512.982</v>
      </c>
      <c r="D995" s="26">
        <f>C995/'g. Dimensio.AnlagenEE2035'!$F$11</f>
        <v>0.4322805714285714</v>
      </c>
      <c r="E995" s="6"/>
      <c r="F995" s="6"/>
      <c r="G995" s="6"/>
      <c r="H995" s="6"/>
      <c r="I995" s="6"/>
      <c r="J995" s="6"/>
      <c r="K995" s="6"/>
      <c r="L995" s="6"/>
      <c r="M995" s="6"/>
      <c r="N995" s="27"/>
    </row>
    <row r="996" spans="1:14" s="28" customFormat="1" x14ac:dyDescent="0.25">
      <c r="A996" s="24">
        <v>43507.291666666664</v>
      </c>
      <c r="B996" s="25">
        <v>43507.333333333336</v>
      </c>
      <c r="C996" s="7">
        <v>1257.0709999999999</v>
      </c>
      <c r="D996" s="26">
        <f>C996/'g. Dimensio.AnlagenEE2035'!$F$11</f>
        <v>0.35916314285714285</v>
      </c>
      <c r="E996" s="6"/>
      <c r="F996" s="6"/>
      <c r="G996" s="6"/>
      <c r="H996" s="6"/>
      <c r="I996" s="6"/>
      <c r="J996" s="6"/>
      <c r="K996" s="6"/>
      <c r="L996" s="6"/>
      <c r="M996" s="6"/>
      <c r="N996" s="27"/>
    </row>
    <row r="997" spans="1:14" s="28" customFormat="1" x14ac:dyDescent="0.25">
      <c r="A997" s="24">
        <v>43507.333333333336</v>
      </c>
      <c r="B997" s="25">
        <v>43507.375</v>
      </c>
      <c r="C997" s="7">
        <v>1375.7950000000001</v>
      </c>
      <c r="D997" s="26">
        <f>C997/'g. Dimensio.AnlagenEE2035'!$F$11</f>
        <v>0.39308428571428572</v>
      </c>
      <c r="E997" s="6"/>
      <c r="F997" s="6"/>
      <c r="G997" s="6"/>
      <c r="H997" s="6"/>
      <c r="I997" s="6"/>
      <c r="J997" s="6"/>
      <c r="K997" s="6"/>
      <c r="L997" s="6"/>
      <c r="M997" s="6"/>
      <c r="N997" s="27"/>
    </row>
    <row r="998" spans="1:14" s="28" customFormat="1" x14ac:dyDescent="0.25">
      <c r="A998" s="24">
        <v>43507.375</v>
      </c>
      <c r="B998" s="25">
        <v>43507.416666666664</v>
      </c>
      <c r="C998" s="7">
        <v>1480.53</v>
      </c>
      <c r="D998" s="26">
        <f>C998/'g. Dimensio.AnlagenEE2035'!$F$11</f>
        <v>0.4230085714285714</v>
      </c>
      <c r="E998" s="6"/>
      <c r="F998" s="6"/>
      <c r="G998" s="6"/>
      <c r="H998" s="6"/>
      <c r="I998" s="6"/>
      <c r="J998" s="6"/>
      <c r="K998" s="6"/>
      <c r="L998" s="6"/>
      <c r="M998" s="6"/>
      <c r="N998" s="27"/>
    </row>
    <row r="999" spans="1:14" s="28" customFormat="1" x14ac:dyDescent="0.25">
      <c r="A999" s="24">
        <v>43507.416666666664</v>
      </c>
      <c r="B999" s="25">
        <v>43507.458333333336</v>
      </c>
      <c r="C999" s="7">
        <v>1507.8330000000001</v>
      </c>
      <c r="D999" s="26">
        <f>C999/'g. Dimensio.AnlagenEE2035'!$F$11</f>
        <v>0.43080942857142862</v>
      </c>
      <c r="E999" s="6"/>
      <c r="F999" s="6"/>
      <c r="G999" s="6"/>
      <c r="H999" s="6"/>
      <c r="I999" s="6"/>
      <c r="J999" s="6"/>
      <c r="K999" s="6"/>
      <c r="L999" s="6"/>
      <c r="M999" s="6"/>
      <c r="N999" s="27"/>
    </row>
    <row r="1000" spans="1:14" s="28" customFormat="1" x14ac:dyDescent="0.25">
      <c r="A1000" s="24">
        <v>43507.458333333336</v>
      </c>
      <c r="B1000" s="25">
        <v>43507.5</v>
      </c>
      <c r="C1000" s="7">
        <v>1550.664</v>
      </c>
      <c r="D1000" s="26">
        <f>C1000/'g. Dimensio.AnlagenEE2035'!$F$11</f>
        <v>0.44304685714285713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27"/>
    </row>
    <row r="1001" spans="1:14" s="28" customFormat="1" x14ac:dyDescent="0.25">
      <c r="A1001" s="24">
        <v>43507.5</v>
      </c>
      <c r="B1001" s="25">
        <v>43507.541666666664</v>
      </c>
      <c r="C1001" s="7">
        <v>1540.616</v>
      </c>
      <c r="D1001" s="26">
        <f>C1001/'g. Dimensio.AnlagenEE2035'!$F$11</f>
        <v>0.44017600000000001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27"/>
    </row>
    <row r="1002" spans="1:14" s="28" customFormat="1" x14ac:dyDescent="0.25">
      <c r="A1002" s="24">
        <v>43507.541666666664</v>
      </c>
      <c r="B1002" s="25">
        <v>43507.583333333336</v>
      </c>
      <c r="C1002" s="7">
        <v>1463.76</v>
      </c>
      <c r="D1002" s="26">
        <f>C1002/'g. Dimensio.AnlagenEE2035'!$F$11</f>
        <v>0.41821714285714284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27"/>
    </row>
    <row r="1003" spans="1:14" s="28" customFormat="1" x14ac:dyDescent="0.25">
      <c r="A1003" s="24">
        <v>43507.583333333336</v>
      </c>
      <c r="B1003" s="25">
        <v>43507.625</v>
      </c>
      <c r="C1003" s="7">
        <v>1253.5329999999999</v>
      </c>
      <c r="D1003" s="26">
        <f>C1003/'g. Dimensio.AnlagenEE2035'!$F$11</f>
        <v>0.3581522857142857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27"/>
    </row>
    <row r="1004" spans="1:14" s="28" customFormat="1" x14ac:dyDescent="0.25">
      <c r="A1004" s="24">
        <v>43507.625</v>
      </c>
      <c r="B1004" s="25">
        <v>43507.666666666664</v>
      </c>
      <c r="C1004" s="7">
        <v>1144.9570000000001</v>
      </c>
      <c r="D1004" s="26">
        <f>C1004/'g. Dimensio.AnlagenEE2035'!$F$11</f>
        <v>0.32713057142857144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27"/>
    </row>
    <row r="1005" spans="1:14" s="28" customFormat="1" x14ac:dyDescent="0.25">
      <c r="A1005" s="24">
        <v>43507.666666666664</v>
      </c>
      <c r="B1005" s="25">
        <v>43507.708333333336</v>
      </c>
      <c r="C1005" s="7">
        <v>1296.1199999999999</v>
      </c>
      <c r="D1005" s="26">
        <f>C1005/'g. Dimensio.AnlagenEE2035'!$F$11</f>
        <v>0.37031999999999998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27"/>
    </row>
    <row r="1006" spans="1:14" s="28" customFormat="1" x14ac:dyDescent="0.25">
      <c r="A1006" s="24">
        <v>43507.708333333336</v>
      </c>
      <c r="B1006" s="25">
        <v>43507.75</v>
      </c>
      <c r="C1006" s="7">
        <v>1330.0989999999999</v>
      </c>
      <c r="D1006" s="26">
        <f>C1006/'g. Dimensio.AnlagenEE2035'!$F$11</f>
        <v>0.38002828571428571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27"/>
    </row>
    <row r="1007" spans="1:14" s="28" customFormat="1" x14ac:dyDescent="0.25">
      <c r="A1007" s="24">
        <v>43507.75</v>
      </c>
      <c r="B1007" s="25">
        <v>43507.791666666664</v>
      </c>
      <c r="C1007" s="7">
        <v>1229.2339999999999</v>
      </c>
      <c r="D1007" s="26">
        <f>C1007/'g. Dimensio.AnlagenEE2035'!$F$11</f>
        <v>0.35120971428571424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27"/>
    </row>
    <row r="1008" spans="1:14" s="28" customFormat="1" x14ac:dyDescent="0.25">
      <c r="A1008" s="24">
        <v>43507.791666666664</v>
      </c>
      <c r="B1008" s="25">
        <v>43507.833333333336</v>
      </c>
      <c r="C1008" s="7">
        <v>1180.6569999999999</v>
      </c>
      <c r="D1008" s="26">
        <f>C1008/'g. Dimensio.AnlagenEE2035'!$F$11</f>
        <v>0.33733057142857142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27"/>
    </row>
    <row r="1009" spans="1:14" s="28" customFormat="1" x14ac:dyDescent="0.25">
      <c r="A1009" s="24">
        <v>43507.833333333336</v>
      </c>
      <c r="B1009" s="25">
        <v>43507.875</v>
      </c>
      <c r="C1009" s="7">
        <v>1110.982</v>
      </c>
      <c r="D1009" s="26">
        <f>C1009/'g. Dimensio.AnlagenEE2035'!$F$11</f>
        <v>0.31742342857142858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27"/>
    </row>
    <row r="1010" spans="1:14" s="28" customFormat="1" x14ac:dyDescent="0.25">
      <c r="A1010" s="24">
        <v>43507.875</v>
      </c>
      <c r="B1010" s="25">
        <v>43507.916666666664</v>
      </c>
      <c r="C1010" s="7">
        <v>890.52599999999995</v>
      </c>
      <c r="D1010" s="26">
        <f>C1010/'g. Dimensio.AnlagenEE2035'!$F$11</f>
        <v>0.254436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27"/>
    </row>
    <row r="1011" spans="1:14" s="28" customFormat="1" x14ac:dyDescent="0.25">
      <c r="A1011" s="24">
        <v>43507.916666666664</v>
      </c>
      <c r="B1011" s="25">
        <v>43507.958333333336</v>
      </c>
      <c r="C1011" s="7">
        <v>636.73299999999995</v>
      </c>
      <c r="D1011" s="26">
        <f>C1011/'g. Dimensio.AnlagenEE2035'!$F$11</f>
        <v>0.18192371428571427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27"/>
    </row>
    <row r="1012" spans="1:14" s="28" customFormat="1" x14ac:dyDescent="0.25">
      <c r="A1012" s="24">
        <v>43507.958333333336</v>
      </c>
      <c r="B1012" s="25">
        <v>43508</v>
      </c>
      <c r="C1012" s="7">
        <v>472.10399999999998</v>
      </c>
      <c r="D1012" s="26">
        <f>C1012/'g. Dimensio.AnlagenEE2035'!$F$11</f>
        <v>0.13488685714285714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27"/>
    </row>
    <row r="1013" spans="1:14" s="28" customFormat="1" x14ac:dyDescent="0.25">
      <c r="A1013" s="24">
        <v>43508</v>
      </c>
      <c r="B1013" s="25">
        <v>43508.041666666664</v>
      </c>
      <c r="C1013" s="7">
        <v>404.69</v>
      </c>
      <c r="D1013" s="26">
        <f>C1013/'g. Dimensio.AnlagenEE2035'!$F$11</f>
        <v>0.11562571428571429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27"/>
    </row>
    <row r="1014" spans="1:14" s="28" customFormat="1" x14ac:dyDescent="0.25">
      <c r="A1014" s="24">
        <v>43508.041666666664</v>
      </c>
      <c r="B1014" s="25">
        <v>43508.083333333336</v>
      </c>
      <c r="C1014" s="7">
        <v>331.88900000000001</v>
      </c>
      <c r="D1014" s="26">
        <f>C1014/'g. Dimensio.AnlagenEE2035'!$F$11</f>
        <v>9.4825428571428574E-2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27"/>
    </row>
    <row r="1015" spans="1:14" s="28" customFormat="1" x14ac:dyDescent="0.25">
      <c r="A1015" s="24">
        <v>43508.083333333336</v>
      </c>
      <c r="B1015" s="25">
        <v>43508.125</v>
      </c>
      <c r="C1015" s="7">
        <v>236.31800000000001</v>
      </c>
      <c r="D1015" s="26">
        <f>C1015/'g. Dimensio.AnlagenEE2035'!$F$11</f>
        <v>6.7519428571428577E-2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27"/>
    </row>
    <row r="1016" spans="1:14" s="28" customFormat="1" x14ac:dyDescent="0.25">
      <c r="A1016" s="24">
        <v>43508.125</v>
      </c>
      <c r="B1016" s="25">
        <v>43508.166666666664</v>
      </c>
      <c r="C1016" s="7">
        <v>181.661</v>
      </c>
      <c r="D1016" s="26">
        <f>C1016/'g. Dimensio.AnlagenEE2035'!$F$11</f>
        <v>5.1903142857142856E-2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27"/>
    </row>
    <row r="1017" spans="1:14" s="28" customFormat="1" x14ac:dyDescent="0.25">
      <c r="A1017" s="24">
        <v>43508.166666666664</v>
      </c>
      <c r="B1017" s="25">
        <v>43508.208333333336</v>
      </c>
      <c r="C1017" s="7">
        <v>185.06700000000001</v>
      </c>
      <c r="D1017" s="26">
        <f>C1017/'g. Dimensio.AnlagenEE2035'!$F$11</f>
        <v>5.2876285714285716E-2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27"/>
    </row>
    <row r="1018" spans="1:14" s="28" customFormat="1" x14ac:dyDescent="0.25">
      <c r="A1018" s="24">
        <v>43508.208333333336</v>
      </c>
      <c r="B1018" s="25">
        <v>43508.25</v>
      </c>
      <c r="C1018" s="7">
        <v>195.25800000000001</v>
      </c>
      <c r="D1018" s="26">
        <f>C1018/'g. Dimensio.AnlagenEE2035'!$F$11</f>
        <v>5.5788000000000004E-2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27"/>
    </row>
    <row r="1019" spans="1:14" s="28" customFormat="1" x14ac:dyDescent="0.25">
      <c r="A1019" s="24">
        <v>43508.25</v>
      </c>
      <c r="B1019" s="25">
        <v>43508.291666666664</v>
      </c>
      <c r="C1019" s="7">
        <v>191.45</v>
      </c>
      <c r="D1019" s="26">
        <f>C1019/'g. Dimensio.AnlagenEE2035'!$F$11</f>
        <v>5.4699999999999999E-2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27"/>
    </row>
    <row r="1020" spans="1:14" s="28" customFormat="1" x14ac:dyDescent="0.25">
      <c r="A1020" s="24">
        <v>43508.291666666664</v>
      </c>
      <c r="B1020" s="25">
        <v>43508.333333333336</v>
      </c>
      <c r="C1020" s="7">
        <v>174.8</v>
      </c>
      <c r="D1020" s="26">
        <f>C1020/'g. Dimensio.AnlagenEE2035'!$F$11</f>
        <v>4.9942857142857143E-2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27"/>
    </row>
    <row r="1021" spans="1:14" s="28" customFormat="1" x14ac:dyDescent="0.25">
      <c r="A1021" s="24">
        <v>43508.333333333336</v>
      </c>
      <c r="B1021" s="25">
        <v>43508.375</v>
      </c>
      <c r="C1021" s="7">
        <v>181.76900000000001</v>
      </c>
      <c r="D1021" s="26">
        <f>C1021/'g. Dimensio.AnlagenEE2035'!$F$11</f>
        <v>5.1934000000000001E-2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27"/>
    </row>
    <row r="1022" spans="1:14" s="28" customFormat="1" x14ac:dyDescent="0.25">
      <c r="A1022" s="24">
        <v>43508.375</v>
      </c>
      <c r="B1022" s="25">
        <v>43508.416666666664</v>
      </c>
      <c r="C1022" s="7">
        <v>199.691</v>
      </c>
      <c r="D1022" s="26">
        <f>C1022/'g. Dimensio.AnlagenEE2035'!$F$11</f>
        <v>5.7054571428571427E-2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27"/>
    </row>
    <row r="1023" spans="1:14" s="28" customFormat="1" x14ac:dyDescent="0.25">
      <c r="A1023" s="24">
        <v>43508.416666666664</v>
      </c>
      <c r="B1023" s="25">
        <v>43508.458333333336</v>
      </c>
      <c r="C1023" s="7">
        <v>218.19499999999999</v>
      </c>
      <c r="D1023" s="26">
        <f>C1023/'g. Dimensio.AnlagenEE2035'!$F$11</f>
        <v>6.2341428571428568E-2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27"/>
    </row>
    <row r="1024" spans="1:14" s="28" customFormat="1" x14ac:dyDescent="0.25">
      <c r="A1024" s="24">
        <v>43508.458333333336</v>
      </c>
      <c r="B1024" s="25">
        <v>43508.5</v>
      </c>
      <c r="C1024" s="7">
        <v>207.31</v>
      </c>
      <c r="D1024" s="26">
        <f>C1024/'g. Dimensio.AnlagenEE2035'!$F$11</f>
        <v>5.9231428571428574E-2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27"/>
    </row>
    <row r="1025" spans="1:14" s="28" customFormat="1" x14ac:dyDescent="0.25">
      <c r="A1025" s="24">
        <v>43508.5</v>
      </c>
      <c r="B1025" s="25">
        <v>43508.541666666664</v>
      </c>
      <c r="C1025" s="7">
        <v>186.089</v>
      </c>
      <c r="D1025" s="26">
        <f>C1025/'g. Dimensio.AnlagenEE2035'!$F$11</f>
        <v>5.3168285714285717E-2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27"/>
    </row>
    <row r="1026" spans="1:14" s="28" customFormat="1" x14ac:dyDescent="0.25">
      <c r="A1026" s="24">
        <v>43508.541666666664</v>
      </c>
      <c r="B1026" s="25">
        <v>43508.583333333336</v>
      </c>
      <c r="C1026" s="7">
        <v>173.72</v>
      </c>
      <c r="D1026" s="26">
        <f>C1026/'g. Dimensio.AnlagenEE2035'!$F$11</f>
        <v>4.9634285714285714E-2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27"/>
    </row>
    <row r="1027" spans="1:14" s="28" customFormat="1" x14ac:dyDescent="0.25">
      <c r="A1027" s="24">
        <v>43508.583333333336</v>
      </c>
      <c r="B1027" s="25">
        <v>43508.625</v>
      </c>
      <c r="C1027" s="7">
        <v>178.095</v>
      </c>
      <c r="D1027" s="26">
        <f>C1027/'g. Dimensio.AnlagenEE2035'!$F$11</f>
        <v>5.0884285714285715E-2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27"/>
    </row>
    <row r="1028" spans="1:14" s="28" customFormat="1" x14ac:dyDescent="0.25">
      <c r="A1028" s="24">
        <v>43508.625</v>
      </c>
      <c r="B1028" s="25">
        <v>43508.666666666664</v>
      </c>
      <c r="C1028" s="7">
        <v>211.22499999999999</v>
      </c>
      <c r="D1028" s="26">
        <f>C1028/'g. Dimensio.AnlagenEE2035'!$F$11</f>
        <v>6.0350000000000001E-2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27"/>
    </row>
    <row r="1029" spans="1:14" s="28" customFormat="1" x14ac:dyDescent="0.25">
      <c r="A1029" s="24">
        <v>43508.666666666664</v>
      </c>
      <c r="B1029" s="25">
        <v>43508.708333333336</v>
      </c>
      <c r="C1029" s="7">
        <v>247.43</v>
      </c>
      <c r="D1029" s="26">
        <f>C1029/'g. Dimensio.AnlagenEE2035'!$F$11</f>
        <v>7.069428571428571E-2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27"/>
    </row>
    <row r="1030" spans="1:14" s="28" customFormat="1" x14ac:dyDescent="0.25">
      <c r="A1030" s="24">
        <v>43508.708333333336</v>
      </c>
      <c r="B1030" s="25">
        <v>43508.75</v>
      </c>
      <c r="C1030" s="7">
        <v>242.87899999999999</v>
      </c>
      <c r="D1030" s="26">
        <f>C1030/'g. Dimensio.AnlagenEE2035'!$F$11</f>
        <v>6.9393999999999997E-2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27"/>
    </row>
    <row r="1031" spans="1:14" s="28" customFormat="1" x14ac:dyDescent="0.25">
      <c r="A1031" s="24">
        <v>43508.75</v>
      </c>
      <c r="B1031" s="25">
        <v>43508.791666666664</v>
      </c>
      <c r="C1031" s="7">
        <v>211.75299999999999</v>
      </c>
      <c r="D1031" s="26">
        <f>C1031/'g. Dimensio.AnlagenEE2035'!$F$11</f>
        <v>6.0500857142857141E-2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27"/>
    </row>
    <row r="1032" spans="1:14" s="28" customFormat="1" x14ac:dyDescent="0.25">
      <c r="A1032" s="24">
        <v>43508.791666666664</v>
      </c>
      <c r="B1032" s="25">
        <v>43508.833333333336</v>
      </c>
      <c r="C1032" s="7">
        <v>183.21</v>
      </c>
      <c r="D1032" s="26">
        <f>C1032/'g. Dimensio.AnlagenEE2035'!$F$11</f>
        <v>5.2345714285714287E-2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27"/>
    </row>
    <row r="1033" spans="1:14" s="28" customFormat="1" x14ac:dyDescent="0.25">
      <c r="A1033" s="24">
        <v>43508.833333333336</v>
      </c>
      <c r="B1033" s="25">
        <v>43508.875</v>
      </c>
      <c r="C1033" s="7">
        <v>164.24299999999999</v>
      </c>
      <c r="D1033" s="26">
        <f>C1033/'g. Dimensio.AnlagenEE2035'!$F$11</f>
        <v>4.6926571428571429E-2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27"/>
    </row>
    <row r="1034" spans="1:14" s="28" customFormat="1" x14ac:dyDescent="0.25">
      <c r="A1034" s="24">
        <v>43508.875</v>
      </c>
      <c r="B1034" s="25">
        <v>43508.916666666664</v>
      </c>
      <c r="C1034" s="7">
        <v>157.47900000000001</v>
      </c>
      <c r="D1034" s="26">
        <f>C1034/'g. Dimensio.AnlagenEE2035'!$F$11</f>
        <v>4.4994000000000006E-2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27"/>
    </row>
    <row r="1035" spans="1:14" s="28" customFormat="1" x14ac:dyDescent="0.25">
      <c r="A1035" s="24">
        <v>43508.916666666664</v>
      </c>
      <c r="B1035" s="25">
        <v>43508.958333333336</v>
      </c>
      <c r="C1035" s="7">
        <v>150.352</v>
      </c>
      <c r="D1035" s="26">
        <f>C1035/'g. Dimensio.AnlagenEE2035'!$F$11</f>
        <v>4.2957714285714287E-2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27"/>
    </row>
    <row r="1036" spans="1:14" s="28" customFormat="1" x14ac:dyDescent="0.25">
      <c r="A1036" s="24">
        <v>43508.958333333336</v>
      </c>
      <c r="B1036" s="25">
        <v>43509</v>
      </c>
      <c r="C1036" s="7">
        <v>144.18199999999999</v>
      </c>
      <c r="D1036" s="26">
        <f>C1036/'g. Dimensio.AnlagenEE2035'!$F$11</f>
        <v>4.1194857142857137E-2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27"/>
    </row>
    <row r="1037" spans="1:14" s="28" customFormat="1" x14ac:dyDescent="0.25">
      <c r="A1037" s="24">
        <v>43509</v>
      </c>
      <c r="B1037" s="25">
        <v>43509.041666666664</v>
      </c>
      <c r="C1037" s="7">
        <v>135.637</v>
      </c>
      <c r="D1037" s="26">
        <f>C1037/'g. Dimensio.AnlagenEE2035'!$F$11</f>
        <v>3.8753428571428571E-2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27"/>
    </row>
    <row r="1038" spans="1:14" s="28" customFormat="1" x14ac:dyDescent="0.25">
      <c r="A1038" s="24">
        <v>43509.041666666664</v>
      </c>
      <c r="B1038" s="25">
        <v>43509.083333333336</v>
      </c>
      <c r="C1038" s="7">
        <v>111.717</v>
      </c>
      <c r="D1038" s="26">
        <f>C1038/'g. Dimensio.AnlagenEE2035'!$F$11</f>
        <v>3.1919142857142854E-2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27"/>
    </row>
    <row r="1039" spans="1:14" s="28" customFormat="1" x14ac:dyDescent="0.25">
      <c r="A1039" s="24">
        <v>43509.083333333336</v>
      </c>
      <c r="B1039" s="25">
        <v>43509.125</v>
      </c>
      <c r="C1039" s="7">
        <v>78.861999999999995</v>
      </c>
      <c r="D1039" s="26">
        <f>C1039/'g. Dimensio.AnlagenEE2035'!$F$11</f>
        <v>2.2532E-2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27"/>
    </row>
    <row r="1040" spans="1:14" s="28" customFormat="1" x14ac:dyDescent="0.25">
      <c r="A1040" s="24">
        <v>43509.125</v>
      </c>
      <c r="B1040" s="25">
        <v>43509.166666666664</v>
      </c>
      <c r="C1040" s="7">
        <v>58.927999999999997</v>
      </c>
      <c r="D1040" s="26">
        <f>C1040/'g. Dimensio.AnlagenEE2035'!$F$11</f>
        <v>1.6836571428571426E-2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27"/>
    </row>
    <row r="1041" spans="1:14" s="28" customFormat="1" x14ac:dyDescent="0.25">
      <c r="A1041" s="24">
        <v>43509.166666666664</v>
      </c>
      <c r="B1041" s="25">
        <v>43509.208333333336</v>
      </c>
      <c r="C1041" s="7">
        <v>54.021000000000001</v>
      </c>
      <c r="D1041" s="26">
        <f>C1041/'g. Dimensio.AnlagenEE2035'!$F$11</f>
        <v>1.5434571428571429E-2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27"/>
    </row>
    <row r="1042" spans="1:14" s="28" customFormat="1" x14ac:dyDescent="0.25">
      <c r="A1042" s="24">
        <v>43509.208333333336</v>
      </c>
      <c r="B1042" s="25">
        <v>43509.25</v>
      </c>
      <c r="C1042" s="7">
        <v>65.576999999999998</v>
      </c>
      <c r="D1042" s="26">
        <f>C1042/'g. Dimensio.AnlagenEE2035'!$F$11</f>
        <v>1.8736285714285712E-2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27"/>
    </row>
    <row r="1043" spans="1:14" s="28" customFormat="1" x14ac:dyDescent="0.25">
      <c r="A1043" s="24">
        <v>43509.25</v>
      </c>
      <c r="B1043" s="25">
        <v>43509.291666666664</v>
      </c>
      <c r="C1043" s="7">
        <v>105.95</v>
      </c>
      <c r="D1043" s="26">
        <f>C1043/'g. Dimensio.AnlagenEE2035'!$F$11</f>
        <v>3.0271428571428571E-2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27"/>
    </row>
    <row r="1044" spans="1:14" s="28" customFormat="1" x14ac:dyDescent="0.25">
      <c r="A1044" s="24">
        <v>43509.291666666664</v>
      </c>
      <c r="B1044" s="25">
        <v>43509.333333333336</v>
      </c>
      <c r="C1044" s="7">
        <v>137.172</v>
      </c>
      <c r="D1044" s="26">
        <f>C1044/'g. Dimensio.AnlagenEE2035'!$F$11</f>
        <v>3.9191999999999998E-2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27"/>
    </row>
    <row r="1045" spans="1:14" s="28" customFormat="1" x14ac:dyDescent="0.25">
      <c r="A1045" s="24">
        <v>43509.333333333336</v>
      </c>
      <c r="B1045" s="25">
        <v>43509.375</v>
      </c>
      <c r="C1045" s="7">
        <v>75.548000000000002</v>
      </c>
      <c r="D1045" s="26">
        <f>C1045/'g. Dimensio.AnlagenEE2035'!$F$11</f>
        <v>2.1585142857142858E-2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27"/>
    </row>
    <row r="1046" spans="1:14" s="28" customFormat="1" x14ac:dyDescent="0.25">
      <c r="A1046" s="24">
        <v>43509.375</v>
      </c>
      <c r="B1046" s="25">
        <v>43509.416666666664</v>
      </c>
      <c r="C1046" s="7">
        <v>56.189</v>
      </c>
      <c r="D1046" s="26">
        <f>C1046/'g. Dimensio.AnlagenEE2035'!$F$11</f>
        <v>1.6053999999999999E-2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27"/>
    </row>
    <row r="1047" spans="1:14" s="28" customFormat="1" x14ac:dyDescent="0.25">
      <c r="A1047" s="24">
        <v>43509.416666666664</v>
      </c>
      <c r="B1047" s="25">
        <v>43509.458333333336</v>
      </c>
      <c r="C1047" s="7">
        <v>30.716000000000001</v>
      </c>
      <c r="D1047" s="26">
        <f>C1047/'g. Dimensio.AnlagenEE2035'!$F$11</f>
        <v>8.7760000000000008E-3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27"/>
    </row>
    <row r="1048" spans="1:14" s="28" customFormat="1" x14ac:dyDescent="0.25">
      <c r="A1048" s="24">
        <v>43509.458333333336</v>
      </c>
      <c r="B1048" s="25">
        <v>43509.5</v>
      </c>
      <c r="C1048" s="7">
        <v>14.637</v>
      </c>
      <c r="D1048" s="26">
        <f>C1048/'g. Dimensio.AnlagenEE2035'!$F$11</f>
        <v>4.182E-3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27"/>
    </row>
    <row r="1049" spans="1:14" s="28" customFormat="1" x14ac:dyDescent="0.25">
      <c r="A1049" s="24">
        <v>43509.5</v>
      </c>
      <c r="B1049" s="25">
        <v>43509.541666666664</v>
      </c>
      <c r="C1049" s="7">
        <v>9.0239999999999991</v>
      </c>
      <c r="D1049" s="26">
        <f>C1049/'g. Dimensio.AnlagenEE2035'!$F$11</f>
        <v>2.5782857142857139E-3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27"/>
    </row>
    <row r="1050" spans="1:14" s="28" customFormat="1" x14ac:dyDescent="0.25">
      <c r="A1050" s="24">
        <v>43509.541666666664</v>
      </c>
      <c r="B1050" s="25">
        <v>43509.583333333336</v>
      </c>
      <c r="C1050" s="7">
        <v>13.24</v>
      </c>
      <c r="D1050" s="26">
        <f>C1050/'g. Dimensio.AnlagenEE2035'!$F$11</f>
        <v>3.7828571428571429E-3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27"/>
    </row>
    <row r="1051" spans="1:14" s="28" customFormat="1" x14ac:dyDescent="0.25">
      <c r="A1051" s="24">
        <v>43509.583333333336</v>
      </c>
      <c r="B1051" s="25">
        <v>43509.625</v>
      </c>
      <c r="C1051" s="7">
        <v>27.759</v>
      </c>
      <c r="D1051" s="26">
        <f>C1051/'g. Dimensio.AnlagenEE2035'!$F$11</f>
        <v>7.9311428571428571E-3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27"/>
    </row>
    <row r="1052" spans="1:14" s="28" customFormat="1" x14ac:dyDescent="0.25">
      <c r="A1052" s="24">
        <v>43509.625</v>
      </c>
      <c r="B1052" s="25">
        <v>43509.666666666664</v>
      </c>
      <c r="C1052" s="7">
        <v>59.012999999999998</v>
      </c>
      <c r="D1052" s="26">
        <f>C1052/'g. Dimensio.AnlagenEE2035'!$F$11</f>
        <v>1.6860857142857143E-2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27"/>
    </row>
    <row r="1053" spans="1:14" s="28" customFormat="1" x14ac:dyDescent="0.25">
      <c r="A1053" s="24">
        <v>43509.666666666664</v>
      </c>
      <c r="B1053" s="25">
        <v>43509.708333333336</v>
      </c>
      <c r="C1053" s="7">
        <v>108.057</v>
      </c>
      <c r="D1053" s="26">
        <f>C1053/'g. Dimensio.AnlagenEE2035'!$F$11</f>
        <v>3.0873428571428572E-2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27"/>
    </row>
    <row r="1054" spans="1:14" s="28" customFormat="1" x14ac:dyDescent="0.25">
      <c r="A1054" s="24">
        <v>43509.708333333336</v>
      </c>
      <c r="B1054" s="25">
        <v>43509.75</v>
      </c>
      <c r="C1054" s="7">
        <v>176.39400000000001</v>
      </c>
      <c r="D1054" s="26">
        <f>C1054/'g. Dimensio.AnlagenEE2035'!$F$11</f>
        <v>5.0398285714285715E-2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27"/>
    </row>
    <row r="1055" spans="1:14" s="28" customFormat="1" x14ac:dyDescent="0.25">
      <c r="A1055" s="24">
        <v>43509.75</v>
      </c>
      <c r="B1055" s="25">
        <v>43509.791666666664</v>
      </c>
      <c r="C1055" s="7">
        <v>249.83699999999999</v>
      </c>
      <c r="D1055" s="26">
        <f>C1055/'g. Dimensio.AnlagenEE2035'!$F$11</f>
        <v>7.1382000000000001E-2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27"/>
    </row>
    <row r="1056" spans="1:14" s="28" customFormat="1" x14ac:dyDescent="0.25">
      <c r="A1056" s="24">
        <v>43509.791666666664</v>
      </c>
      <c r="B1056" s="25">
        <v>43509.833333333336</v>
      </c>
      <c r="C1056" s="7">
        <v>297.12099999999998</v>
      </c>
      <c r="D1056" s="26">
        <f>C1056/'g. Dimensio.AnlagenEE2035'!$F$11</f>
        <v>8.4891714285714279E-2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27"/>
    </row>
    <row r="1057" spans="1:14" s="28" customFormat="1" x14ac:dyDescent="0.25">
      <c r="A1057" s="24">
        <v>43509.833333333336</v>
      </c>
      <c r="B1057" s="25">
        <v>43509.875</v>
      </c>
      <c r="C1057" s="7">
        <v>306.43400000000003</v>
      </c>
      <c r="D1057" s="26">
        <f>C1057/'g. Dimensio.AnlagenEE2035'!$F$11</f>
        <v>8.7552571428571438E-2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27"/>
    </row>
    <row r="1058" spans="1:14" s="28" customFormat="1" x14ac:dyDescent="0.25">
      <c r="A1058" s="24">
        <v>43509.875</v>
      </c>
      <c r="B1058" s="25">
        <v>43509.916666666664</v>
      </c>
      <c r="C1058" s="7">
        <v>349.08800000000002</v>
      </c>
      <c r="D1058" s="26">
        <f>C1058/'g. Dimensio.AnlagenEE2035'!$F$11</f>
        <v>9.9739428571428576E-2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27"/>
    </row>
    <row r="1059" spans="1:14" s="28" customFormat="1" x14ac:dyDescent="0.25">
      <c r="A1059" s="24">
        <v>43509.916666666664</v>
      </c>
      <c r="B1059" s="25">
        <v>43509.958333333336</v>
      </c>
      <c r="C1059" s="7">
        <v>400.15899999999999</v>
      </c>
      <c r="D1059" s="26">
        <f>C1059/'g. Dimensio.AnlagenEE2035'!$F$11</f>
        <v>0.11433114285714285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27"/>
    </row>
    <row r="1060" spans="1:14" s="28" customFormat="1" x14ac:dyDescent="0.25">
      <c r="A1060" s="24">
        <v>43509.958333333336</v>
      </c>
      <c r="B1060" s="25">
        <v>43510</v>
      </c>
      <c r="C1060" s="7">
        <v>407.35899999999998</v>
      </c>
      <c r="D1060" s="26">
        <f>C1060/'g. Dimensio.AnlagenEE2035'!$F$11</f>
        <v>0.11638828571428571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27"/>
    </row>
    <row r="1061" spans="1:14" s="28" customFormat="1" x14ac:dyDescent="0.25">
      <c r="A1061" s="24">
        <v>43510</v>
      </c>
      <c r="B1061" s="25">
        <v>43510.041666666664</v>
      </c>
      <c r="C1061" s="7">
        <v>385.29300000000001</v>
      </c>
      <c r="D1061" s="26">
        <f>C1061/'g. Dimensio.AnlagenEE2035'!$F$11</f>
        <v>0.11008371428571428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27"/>
    </row>
    <row r="1062" spans="1:14" s="28" customFormat="1" x14ac:dyDescent="0.25">
      <c r="A1062" s="24">
        <v>43510.041666666664</v>
      </c>
      <c r="B1062" s="25">
        <v>43510.083333333336</v>
      </c>
      <c r="C1062" s="7">
        <v>326.18299999999999</v>
      </c>
      <c r="D1062" s="26">
        <f>C1062/'g. Dimensio.AnlagenEE2035'!$F$11</f>
        <v>9.3195142857142851E-2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27"/>
    </row>
    <row r="1063" spans="1:14" s="28" customFormat="1" x14ac:dyDescent="0.25">
      <c r="A1063" s="24">
        <v>43510.083333333336</v>
      </c>
      <c r="B1063" s="25">
        <v>43510.125</v>
      </c>
      <c r="C1063" s="7">
        <v>237.69</v>
      </c>
      <c r="D1063" s="26">
        <f>C1063/'g. Dimensio.AnlagenEE2035'!$F$11</f>
        <v>6.7911428571428567E-2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27"/>
    </row>
    <row r="1064" spans="1:14" s="28" customFormat="1" x14ac:dyDescent="0.25">
      <c r="A1064" s="24">
        <v>43510.125</v>
      </c>
      <c r="B1064" s="25">
        <v>43510.166666666664</v>
      </c>
      <c r="C1064" s="7">
        <v>155.85</v>
      </c>
      <c r="D1064" s="26">
        <f>C1064/'g. Dimensio.AnlagenEE2035'!$F$11</f>
        <v>4.4528571428571424E-2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27"/>
    </row>
    <row r="1065" spans="1:14" s="28" customFormat="1" x14ac:dyDescent="0.25">
      <c r="A1065" s="24">
        <v>43510.166666666664</v>
      </c>
      <c r="B1065" s="25">
        <v>43510.208333333336</v>
      </c>
      <c r="C1065" s="7">
        <v>102.851</v>
      </c>
      <c r="D1065" s="26">
        <f>C1065/'g. Dimensio.AnlagenEE2035'!$F$11</f>
        <v>2.9385999999999999E-2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27"/>
    </row>
    <row r="1066" spans="1:14" s="28" customFormat="1" x14ac:dyDescent="0.25">
      <c r="A1066" s="24">
        <v>43510.208333333336</v>
      </c>
      <c r="B1066" s="25">
        <v>43510.25</v>
      </c>
      <c r="C1066" s="7">
        <v>79.78</v>
      </c>
      <c r="D1066" s="26">
        <f>C1066/'g. Dimensio.AnlagenEE2035'!$F$11</f>
        <v>2.2794285714285715E-2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27"/>
    </row>
    <row r="1067" spans="1:14" s="28" customFormat="1" x14ac:dyDescent="0.25">
      <c r="A1067" s="24">
        <v>43510.25</v>
      </c>
      <c r="B1067" s="25">
        <v>43510.291666666664</v>
      </c>
      <c r="C1067" s="7">
        <v>75.909000000000006</v>
      </c>
      <c r="D1067" s="26">
        <f>C1067/'g. Dimensio.AnlagenEE2035'!$F$11</f>
        <v>2.1688285714285715E-2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27"/>
    </row>
    <row r="1068" spans="1:14" s="28" customFormat="1" x14ac:dyDescent="0.25">
      <c r="A1068" s="24">
        <v>43510.291666666664</v>
      </c>
      <c r="B1068" s="25">
        <v>43510.333333333336</v>
      </c>
      <c r="C1068" s="7">
        <v>77.543999999999997</v>
      </c>
      <c r="D1068" s="26">
        <f>C1068/'g. Dimensio.AnlagenEE2035'!$F$11</f>
        <v>2.2155428571428569E-2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27"/>
    </row>
    <row r="1069" spans="1:14" s="28" customFormat="1" x14ac:dyDescent="0.25">
      <c r="A1069" s="24">
        <v>43510.333333333336</v>
      </c>
      <c r="B1069" s="25">
        <v>43510.375</v>
      </c>
      <c r="C1069" s="7">
        <v>48.557000000000002</v>
      </c>
      <c r="D1069" s="26">
        <f>C1069/'g. Dimensio.AnlagenEE2035'!$F$11</f>
        <v>1.3873428571428571E-2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27"/>
    </row>
    <row r="1070" spans="1:14" s="28" customFormat="1" x14ac:dyDescent="0.25">
      <c r="A1070" s="24">
        <v>43510.375</v>
      </c>
      <c r="B1070" s="25">
        <v>43510.416666666664</v>
      </c>
      <c r="C1070" s="7">
        <v>18.379000000000001</v>
      </c>
      <c r="D1070" s="26">
        <f>C1070/'g. Dimensio.AnlagenEE2035'!$F$11</f>
        <v>5.2511428571428579E-3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27"/>
    </row>
    <row r="1071" spans="1:14" s="28" customFormat="1" x14ac:dyDescent="0.25">
      <c r="A1071" s="24">
        <v>43510.416666666664</v>
      </c>
      <c r="B1071" s="25">
        <v>43510.458333333336</v>
      </c>
      <c r="C1071" s="7">
        <v>11.821999999999999</v>
      </c>
      <c r="D1071" s="26">
        <f>C1071/'g. Dimensio.AnlagenEE2035'!$F$11</f>
        <v>3.3777142857142855E-3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27"/>
    </row>
    <row r="1072" spans="1:14" s="28" customFormat="1" x14ac:dyDescent="0.25">
      <c r="A1072" s="24">
        <v>43510.458333333336</v>
      </c>
      <c r="B1072" s="25">
        <v>43510.5</v>
      </c>
      <c r="C1072" s="7">
        <v>17.332999999999998</v>
      </c>
      <c r="D1072" s="26">
        <f>C1072/'g. Dimensio.AnlagenEE2035'!$F$11</f>
        <v>4.9522857142857138E-3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27"/>
    </row>
    <row r="1073" spans="1:14" s="28" customFormat="1" x14ac:dyDescent="0.25">
      <c r="A1073" s="24">
        <v>43510.5</v>
      </c>
      <c r="B1073" s="25">
        <v>43510.541666666664</v>
      </c>
      <c r="C1073" s="7">
        <v>30.587</v>
      </c>
      <c r="D1073" s="26">
        <f>C1073/'g. Dimensio.AnlagenEE2035'!$F$11</f>
        <v>8.7391428571428568E-3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27"/>
    </row>
    <row r="1074" spans="1:14" s="28" customFormat="1" x14ac:dyDescent="0.25">
      <c r="A1074" s="24">
        <v>43510.541666666664</v>
      </c>
      <c r="B1074" s="25">
        <v>43510.583333333336</v>
      </c>
      <c r="C1074" s="7">
        <v>52.673000000000002</v>
      </c>
      <c r="D1074" s="26">
        <f>C1074/'g. Dimensio.AnlagenEE2035'!$F$11</f>
        <v>1.5049428571428571E-2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27"/>
    </row>
    <row r="1075" spans="1:14" s="28" customFormat="1" x14ac:dyDescent="0.25">
      <c r="A1075" s="24">
        <v>43510.583333333336</v>
      </c>
      <c r="B1075" s="25">
        <v>43510.625</v>
      </c>
      <c r="C1075" s="7">
        <v>82.378</v>
      </c>
      <c r="D1075" s="26">
        <f>C1075/'g. Dimensio.AnlagenEE2035'!$F$11</f>
        <v>2.3536571428571428E-2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27"/>
    </row>
    <row r="1076" spans="1:14" s="28" customFormat="1" x14ac:dyDescent="0.25">
      <c r="A1076" s="24">
        <v>43510.625</v>
      </c>
      <c r="B1076" s="25">
        <v>43510.666666666664</v>
      </c>
      <c r="C1076" s="7">
        <v>133.70599999999999</v>
      </c>
      <c r="D1076" s="26">
        <f>C1076/'g. Dimensio.AnlagenEE2035'!$F$11</f>
        <v>3.8201714285714283E-2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27"/>
    </row>
    <row r="1077" spans="1:14" s="28" customFormat="1" x14ac:dyDescent="0.25">
      <c r="A1077" s="24">
        <v>43510.666666666664</v>
      </c>
      <c r="B1077" s="25">
        <v>43510.708333333336</v>
      </c>
      <c r="C1077" s="7">
        <v>210.88300000000001</v>
      </c>
      <c r="D1077" s="26">
        <f>C1077/'g. Dimensio.AnlagenEE2035'!$F$11</f>
        <v>6.0252285714285717E-2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27"/>
    </row>
    <row r="1078" spans="1:14" s="28" customFormat="1" x14ac:dyDescent="0.25">
      <c r="A1078" s="24">
        <v>43510.708333333336</v>
      </c>
      <c r="B1078" s="25">
        <v>43510.75</v>
      </c>
      <c r="C1078" s="7">
        <v>329.08100000000002</v>
      </c>
      <c r="D1078" s="26">
        <f>C1078/'g. Dimensio.AnlagenEE2035'!$F$11</f>
        <v>9.4023142857142861E-2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27"/>
    </row>
    <row r="1079" spans="1:14" s="28" customFormat="1" x14ac:dyDescent="0.25">
      <c r="A1079" s="24">
        <v>43510.75</v>
      </c>
      <c r="B1079" s="25">
        <v>43510.791666666664</v>
      </c>
      <c r="C1079" s="7">
        <v>457.08499999999998</v>
      </c>
      <c r="D1079" s="26">
        <f>C1079/'g. Dimensio.AnlagenEE2035'!$F$11</f>
        <v>0.13059571428571429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27"/>
    </row>
    <row r="1080" spans="1:14" s="28" customFormat="1" x14ac:dyDescent="0.25">
      <c r="A1080" s="24">
        <v>43510.791666666664</v>
      </c>
      <c r="B1080" s="25">
        <v>43510.833333333336</v>
      </c>
      <c r="C1080" s="7">
        <v>527.39599999999996</v>
      </c>
      <c r="D1080" s="26">
        <f>C1080/'g. Dimensio.AnlagenEE2035'!$F$11</f>
        <v>0.15068457142857142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27"/>
    </row>
    <row r="1081" spans="1:14" s="28" customFormat="1" x14ac:dyDescent="0.25">
      <c r="A1081" s="24">
        <v>43510.833333333336</v>
      </c>
      <c r="B1081" s="25">
        <v>43510.875</v>
      </c>
      <c r="C1081" s="7">
        <v>526.95699999999999</v>
      </c>
      <c r="D1081" s="26">
        <f>C1081/'g. Dimensio.AnlagenEE2035'!$F$11</f>
        <v>0.15055914285714286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27"/>
    </row>
    <row r="1082" spans="1:14" s="28" customFormat="1" x14ac:dyDescent="0.25">
      <c r="A1082" s="24">
        <v>43510.875</v>
      </c>
      <c r="B1082" s="25">
        <v>43510.916666666664</v>
      </c>
      <c r="C1082" s="7">
        <v>540.83100000000002</v>
      </c>
      <c r="D1082" s="26">
        <f>C1082/'g. Dimensio.AnlagenEE2035'!$F$11</f>
        <v>0.15452314285714286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27"/>
    </row>
    <row r="1083" spans="1:14" s="28" customFormat="1" x14ac:dyDescent="0.25">
      <c r="A1083" s="24">
        <v>43510.916666666664</v>
      </c>
      <c r="B1083" s="25">
        <v>43510.958333333336</v>
      </c>
      <c r="C1083" s="7">
        <v>634.93499999999995</v>
      </c>
      <c r="D1083" s="26">
        <f>C1083/'g. Dimensio.AnlagenEE2035'!$F$11</f>
        <v>0.18140999999999999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27"/>
    </row>
    <row r="1084" spans="1:14" s="28" customFormat="1" x14ac:dyDescent="0.25">
      <c r="A1084" s="24">
        <v>43510.958333333336</v>
      </c>
      <c r="B1084" s="25">
        <v>43511</v>
      </c>
      <c r="C1084" s="7">
        <v>723.37800000000004</v>
      </c>
      <c r="D1084" s="26">
        <f>C1084/'g. Dimensio.AnlagenEE2035'!$F$11</f>
        <v>0.2066794285714286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27"/>
    </row>
    <row r="1085" spans="1:14" s="28" customFormat="1" x14ac:dyDescent="0.25">
      <c r="A1085" s="24">
        <v>43511</v>
      </c>
      <c r="B1085" s="25">
        <v>43511.041666666664</v>
      </c>
      <c r="C1085" s="7">
        <v>677.41300000000001</v>
      </c>
      <c r="D1085" s="26">
        <f>C1085/'g. Dimensio.AnlagenEE2035'!$F$11</f>
        <v>0.19354657142857143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27"/>
    </row>
    <row r="1086" spans="1:14" s="28" customFormat="1" x14ac:dyDescent="0.25">
      <c r="A1086" s="24">
        <v>43511.041666666664</v>
      </c>
      <c r="B1086" s="25">
        <v>43511.083333333336</v>
      </c>
      <c r="C1086" s="7">
        <v>563.20899999999995</v>
      </c>
      <c r="D1086" s="26">
        <f>C1086/'g. Dimensio.AnlagenEE2035'!$F$11</f>
        <v>0.16091685714285714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27"/>
    </row>
    <row r="1087" spans="1:14" s="28" customFormat="1" x14ac:dyDescent="0.25">
      <c r="A1087" s="24">
        <v>43511.083333333336</v>
      </c>
      <c r="B1087" s="25">
        <v>43511.125</v>
      </c>
      <c r="C1087" s="7">
        <v>451.70299999999997</v>
      </c>
      <c r="D1087" s="26">
        <f>C1087/'g. Dimensio.AnlagenEE2035'!$F$11</f>
        <v>0.12905800000000001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27"/>
    </row>
    <row r="1088" spans="1:14" s="28" customFormat="1" x14ac:dyDescent="0.25">
      <c r="A1088" s="24">
        <v>43511.125</v>
      </c>
      <c r="B1088" s="25">
        <v>43511.166666666664</v>
      </c>
      <c r="C1088" s="7">
        <v>351.68900000000002</v>
      </c>
      <c r="D1088" s="26">
        <f>C1088/'g. Dimensio.AnlagenEE2035'!$F$11</f>
        <v>0.10048257142857143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27"/>
    </row>
    <row r="1089" spans="1:14" s="28" customFormat="1" x14ac:dyDescent="0.25">
      <c r="A1089" s="24">
        <v>43511.166666666664</v>
      </c>
      <c r="B1089" s="25">
        <v>43511.208333333336</v>
      </c>
      <c r="C1089" s="7">
        <v>307.30700000000002</v>
      </c>
      <c r="D1089" s="26">
        <f>C1089/'g. Dimensio.AnlagenEE2035'!$F$11</f>
        <v>8.7802000000000005E-2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27"/>
    </row>
    <row r="1090" spans="1:14" s="28" customFormat="1" x14ac:dyDescent="0.25">
      <c r="A1090" s="24">
        <v>43511.208333333336</v>
      </c>
      <c r="B1090" s="25">
        <v>43511.25</v>
      </c>
      <c r="C1090" s="7">
        <v>306.08999999999997</v>
      </c>
      <c r="D1090" s="26">
        <f>C1090/'g. Dimensio.AnlagenEE2035'!$F$11</f>
        <v>8.7454285714285707E-2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27"/>
    </row>
    <row r="1091" spans="1:14" s="28" customFormat="1" x14ac:dyDescent="0.25">
      <c r="A1091" s="24">
        <v>43511.25</v>
      </c>
      <c r="B1091" s="25">
        <v>43511.291666666664</v>
      </c>
      <c r="C1091" s="7">
        <v>311.06599999999997</v>
      </c>
      <c r="D1091" s="26">
        <f>C1091/'g. Dimensio.AnlagenEE2035'!$F$11</f>
        <v>8.8875999999999997E-2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27"/>
    </row>
    <row r="1092" spans="1:14" s="28" customFormat="1" x14ac:dyDescent="0.25">
      <c r="A1092" s="24">
        <v>43511.291666666664</v>
      </c>
      <c r="B1092" s="25">
        <v>43511.333333333336</v>
      </c>
      <c r="C1092" s="7">
        <v>236.27099999999999</v>
      </c>
      <c r="D1092" s="26">
        <f>C1092/'g. Dimensio.AnlagenEE2035'!$F$11</f>
        <v>6.7505999999999997E-2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27"/>
    </row>
    <row r="1093" spans="1:14" s="28" customFormat="1" x14ac:dyDescent="0.25">
      <c r="A1093" s="24">
        <v>43511.333333333336</v>
      </c>
      <c r="B1093" s="25">
        <v>43511.375</v>
      </c>
      <c r="C1093" s="7">
        <v>90.171999999999997</v>
      </c>
      <c r="D1093" s="26">
        <f>C1093/'g. Dimensio.AnlagenEE2035'!$F$11</f>
        <v>2.5763428571428569E-2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27"/>
    </row>
    <row r="1094" spans="1:14" s="28" customFormat="1" x14ac:dyDescent="0.25">
      <c r="A1094" s="24">
        <v>43511.375</v>
      </c>
      <c r="B1094" s="25">
        <v>43511.416666666664</v>
      </c>
      <c r="C1094" s="7">
        <v>38.442999999999998</v>
      </c>
      <c r="D1094" s="26">
        <f>C1094/'g. Dimensio.AnlagenEE2035'!$F$11</f>
        <v>1.0983714285714286E-2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27"/>
    </row>
    <row r="1095" spans="1:14" s="28" customFormat="1" x14ac:dyDescent="0.25">
      <c r="A1095" s="24">
        <v>43511.416666666664</v>
      </c>
      <c r="B1095" s="25">
        <v>43511.458333333336</v>
      </c>
      <c r="C1095" s="7">
        <v>41.935000000000002</v>
      </c>
      <c r="D1095" s="26">
        <f>C1095/'g. Dimensio.AnlagenEE2035'!$F$11</f>
        <v>1.1981428571428572E-2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27"/>
    </row>
    <row r="1096" spans="1:14" s="28" customFormat="1" x14ac:dyDescent="0.25">
      <c r="A1096" s="24">
        <v>43511.458333333336</v>
      </c>
      <c r="B1096" s="25">
        <v>43511.5</v>
      </c>
      <c r="C1096" s="7">
        <v>89.494</v>
      </c>
      <c r="D1096" s="26">
        <f>C1096/'g. Dimensio.AnlagenEE2035'!$F$11</f>
        <v>2.5569714285714286E-2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27"/>
    </row>
    <row r="1097" spans="1:14" s="28" customFormat="1" x14ac:dyDescent="0.25">
      <c r="A1097" s="24">
        <v>43511.5</v>
      </c>
      <c r="B1097" s="25">
        <v>43511.541666666664</v>
      </c>
      <c r="C1097" s="7">
        <v>156.57300000000001</v>
      </c>
      <c r="D1097" s="26">
        <f>C1097/'g. Dimensio.AnlagenEE2035'!$F$11</f>
        <v>4.4735142857142862E-2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27"/>
    </row>
    <row r="1098" spans="1:14" s="28" customFormat="1" x14ac:dyDescent="0.25">
      <c r="A1098" s="24">
        <v>43511.541666666664</v>
      </c>
      <c r="B1098" s="25">
        <v>43511.583333333336</v>
      </c>
      <c r="C1098" s="7">
        <v>246.98</v>
      </c>
      <c r="D1098" s="26">
        <f>C1098/'g. Dimensio.AnlagenEE2035'!$F$11</f>
        <v>7.0565714285714287E-2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27"/>
    </row>
    <row r="1099" spans="1:14" s="28" customFormat="1" x14ac:dyDescent="0.25">
      <c r="A1099" s="24">
        <v>43511.583333333336</v>
      </c>
      <c r="B1099" s="25">
        <v>43511.625</v>
      </c>
      <c r="C1099" s="7">
        <v>293.16500000000002</v>
      </c>
      <c r="D1099" s="26">
        <f>C1099/'g. Dimensio.AnlagenEE2035'!$F$11</f>
        <v>8.3761428571428584E-2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27"/>
    </row>
    <row r="1100" spans="1:14" s="28" customFormat="1" x14ac:dyDescent="0.25">
      <c r="A1100" s="24">
        <v>43511.625</v>
      </c>
      <c r="B1100" s="25">
        <v>43511.666666666664</v>
      </c>
      <c r="C1100" s="7">
        <v>399.95499999999998</v>
      </c>
      <c r="D1100" s="26">
        <f>C1100/'g. Dimensio.AnlagenEE2035'!$F$11</f>
        <v>0.11427285714285713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27"/>
    </row>
    <row r="1101" spans="1:14" s="28" customFormat="1" x14ac:dyDescent="0.25">
      <c r="A1101" s="24">
        <v>43511.666666666664</v>
      </c>
      <c r="B1101" s="25">
        <v>43511.708333333336</v>
      </c>
      <c r="C1101" s="7">
        <v>555.74900000000002</v>
      </c>
      <c r="D1101" s="26">
        <f>C1101/'g. Dimensio.AnlagenEE2035'!$F$11</f>
        <v>0.15878542857142858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27"/>
    </row>
    <row r="1102" spans="1:14" s="28" customFormat="1" x14ac:dyDescent="0.25">
      <c r="A1102" s="24">
        <v>43511.708333333336</v>
      </c>
      <c r="B1102" s="25">
        <v>43511.75</v>
      </c>
      <c r="C1102" s="7">
        <v>709.77599999999995</v>
      </c>
      <c r="D1102" s="26">
        <f>C1102/'g. Dimensio.AnlagenEE2035'!$F$11</f>
        <v>0.20279314285714284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27"/>
    </row>
    <row r="1103" spans="1:14" s="28" customFormat="1" x14ac:dyDescent="0.25">
      <c r="A1103" s="24">
        <v>43511.75</v>
      </c>
      <c r="B1103" s="25">
        <v>43511.791666666664</v>
      </c>
      <c r="C1103" s="7">
        <v>811.42600000000004</v>
      </c>
      <c r="D1103" s="26">
        <f>C1103/'g. Dimensio.AnlagenEE2035'!$F$11</f>
        <v>0.23183600000000001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27"/>
    </row>
    <row r="1104" spans="1:14" s="28" customFormat="1" x14ac:dyDescent="0.25">
      <c r="A1104" s="24">
        <v>43511.791666666664</v>
      </c>
      <c r="B1104" s="25">
        <v>43511.833333333336</v>
      </c>
      <c r="C1104" s="7">
        <v>859.69799999999998</v>
      </c>
      <c r="D1104" s="26">
        <f>C1104/'g. Dimensio.AnlagenEE2035'!$F$11</f>
        <v>0.24562799999999999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27"/>
    </row>
    <row r="1105" spans="1:14" s="28" customFormat="1" x14ac:dyDescent="0.25">
      <c r="A1105" s="24">
        <v>43511.833333333336</v>
      </c>
      <c r="B1105" s="25">
        <v>43511.875</v>
      </c>
      <c r="C1105" s="7">
        <v>878.11599999999999</v>
      </c>
      <c r="D1105" s="26">
        <f>C1105/'g. Dimensio.AnlagenEE2035'!$F$11</f>
        <v>0.25089028571428573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27"/>
    </row>
    <row r="1106" spans="1:14" s="28" customFormat="1" x14ac:dyDescent="0.25">
      <c r="A1106" s="24">
        <v>43511.875</v>
      </c>
      <c r="B1106" s="25">
        <v>43511.916666666664</v>
      </c>
      <c r="C1106" s="7">
        <v>959.65300000000002</v>
      </c>
      <c r="D1106" s="26">
        <f>C1106/'g. Dimensio.AnlagenEE2035'!$F$11</f>
        <v>0.27418657142857145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27"/>
    </row>
    <row r="1107" spans="1:14" s="28" customFormat="1" x14ac:dyDescent="0.25">
      <c r="A1107" s="24">
        <v>43511.916666666664</v>
      </c>
      <c r="B1107" s="25">
        <v>43511.958333333336</v>
      </c>
      <c r="C1107" s="7">
        <v>985.89499999999998</v>
      </c>
      <c r="D1107" s="26">
        <f>C1107/'g. Dimensio.AnlagenEE2035'!$F$11</f>
        <v>0.28168428571428572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27"/>
    </row>
    <row r="1108" spans="1:14" s="28" customFormat="1" x14ac:dyDescent="0.25">
      <c r="A1108" s="24">
        <v>43511.958333333336</v>
      </c>
      <c r="B1108" s="25">
        <v>43512</v>
      </c>
      <c r="C1108" s="7">
        <v>881.68399999999997</v>
      </c>
      <c r="D1108" s="26">
        <f>C1108/'g. Dimensio.AnlagenEE2035'!$F$11</f>
        <v>0.25190971428571429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27"/>
    </row>
    <row r="1109" spans="1:14" s="28" customFormat="1" x14ac:dyDescent="0.25">
      <c r="A1109" s="24">
        <v>43512</v>
      </c>
      <c r="B1109" s="25">
        <v>43512.041666666664</v>
      </c>
      <c r="C1109" s="7">
        <v>737.93799999999999</v>
      </c>
      <c r="D1109" s="26">
        <f>C1109/'g. Dimensio.AnlagenEE2035'!$F$11</f>
        <v>0.21083942857142857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27"/>
    </row>
    <row r="1110" spans="1:14" s="28" customFormat="1" x14ac:dyDescent="0.25">
      <c r="A1110" s="24">
        <v>43512.041666666664</v>
      </c>
      <c r="B1110" s="25">
        <v>43512.083333333336</v>
      </c>
      <c r="C1110" s="7">
        <v>608.42499999999995</v>
      </c>
      <c r="D1110" s="26">
        <f>C1110/'g. Dimensio.AnlagenEE2035'!$F$11</f>
        <v>0.17383571428571426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27"/>
    </row>
    <row r="1111" spans="1:14" s="28" customFormat="1" x14ac:dyDescent="0.25">
      <c r="A1111" s="24">
        <v>43512.083333333336</v>
      </c>
      <c r="B1111" s="25">
        <v>43512.125</v>
      </c>
      <c r="C1111" s="7">
        <v>523.33299999999997</v>
      </c>
      <c r="D1111" s="26">
        <f>C1111/'g. Dimensio.AnlagenEE2035'!$F$11</f>
        <v>0.14952371428571429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27"/>
    </row>
    <row r="1112" spans="1:14" s="28" customFormat="1" x14ac:dyDescent="0.25">
      <c r="A1112" s="24">
        <v>43512.125</v>
      </c>
      <c r="B1112" s="25">
        <v>43512.166666666664</v>
      </c>
      <c r="C1112" s="7">
        <v>465.94799999999998</v>
      </c>
      <c r="D1112" s="26">
        <f>C1112/'g. Dimensio.AnlagenEE2035'!$F$11</f>
        <v>0.133128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27"/>
    </row>
    <row r="1113" spans="1:14" s="28" customFormat="1" x14ac:dyDescent="0.25">
      <c r="A1113" s="24">
        <v>43512.166666666664</v>
      </c>
      <c r="B1113" s="25">
        <v>43512.208333333336</v>
      </c>
      <c r="C1113" s="7">
        <v>451.70400000000001</v>
      </c>
      <c r="D1113" s="26">
        <f>C1113/'g. Dimensio.AnlagenEE2035'!$F$11</f>
        <v>0.12905828571428571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27"/>
    </row>
    <row r="1114" spans="1:14" s="28" customFormat="1" x14ac:dyDescent="0.25">
      <c r="A1114" s="24">
        <v>43512.208333333336</v>
      </c>
      <c r="B1114" s="25">
        <v>43512.25</v>
      </c>
      <c r="C1114" s="7">
        <v>482.32299999999998</v>
      </c>
      <c r="D1114" s="26">
        <f>C1114/'g. Dimensio.AnlagenEE2035'!$F$11</f>
        <v>0.13780657142857142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27"/>
    </row>
    <row r="1115" spans="1:14" s="28" customFormat="1" x14ac:dyDescent="0.25">
      <c r="A1115" s="24">
        <v>43512.25</v>
      </c>
      <c r="B1115" s="25">
        <v>43512.291666666664</v>
      </c>
      <c r="C1115" s="7">
        <v>564.68100000000004</v>
      </c>
      <c r="D1115" s="26">
        <f>C1115/'g. Dimensio.AnlagenEE2035'!$F$11</f>
        <v>0.16133742857142858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27"/>
    </row>
    <row r="1116" spans="1:14" s="28" customFormat="1" x14ac:dyDescent="0.25">
      <c r="A1116" s="24">
        <v>43512.291666666664</v>
      </c>
      <c r="B1116" s="25">
        <v>43512.333333333336</v>
      </c>
      <c r="C1116" s="7">
        <v>468.74299999999999</v>
      </c>
      <c r="D1116" s="26">
        <f>C1116/'g. Dimensio.AnlagenEE2035'!$F$11</f>
        <v>0.13392657142857142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27"/>
    </row>
    <row r="1117" spans="1:14" s="28" customFormat="1" x14ac:dyDescent="0.25">
      <c r="A1117" s="24">
        <v>43512.333333333336</v>
      </c>
      <c r="B1117" s="25">
        <v>43512.375</v>
      </c>
      <c r="C1117" s="7">
        <v>227.08500000000001</v>
      </c>
      <c r="D1117" s="26">
        <f>C1117/'g. Dimensio.AnlagenEE2035'!$F$11</f>
        <v>6.4881428571428576E-2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27"/>
    </row>
    <row r="1118" spans="1:14" s="28" customFormat="1" x14ac:dyDescent="0.25">
      <c r="A1118" s="24">
        <v>43512.375</v>
      </c>
      <c r="B1118" s="25">
        <v>43512.416666666664</v>
      </c>
      <c r="C1118" s="7">
        <v>136.94800000000001</v>
      </c>
      <c r="D1118" s="26">
        <f>C1118/'g. Dimensio.AnlagenEE2035'!$F$11</f>
        <v>3.9128000000000003E-2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27"/>
    </row>
    <row r="1119" spans="1:14" s="28" customFormat="1" x14ac:dyDescent="0.25">
      <c r="A1119" s="24">
        <v>43512.416666666664</v>
      </c>
      <c r="B1119" s="25">
        <v>43512.458333333336</v>
      </c>
      <c r="C1119" s="7">
        <v>167.92599999999999</v>
      </c>
      <c r="D1119" s="26">
        <f>C1119/'g. Dimensio.AnlagenEE2035'!$F$11</f>
        <v>4.7978857142857143E-2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27"/>
    </row>
    <row r="1120" spans="1:14" s="28" customFormat="1" x14ac:dyDescent="0.25">
      <c r="A1120" s="24">
        <v>43512.458333333336</v>
      </c>
      <c r="B1120" s="25">
        <v>43512.5</v>
      </c>
      <c r="C1120" s="7">
        <v>142.78399999999999</v>
      </c>
      <c r="D1120" s="26">
        <f>C1120/'g. Dimensio.AnlagenEE2035'!$F$11</f>
        <v>4.0795428571428566E-2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27"/>
    </row>
    <row r="1121" spans="1:14" s="28" customFormat="1" x14ac:dyDescent="0.25">
      <c r="A1121" s="24">
        <v>43512.5</v>
      </c>
      <c r="B1121" s="25">
        <v>43512.541666666664</v>
      </c>
      <c r="C1121" s="7">
        <v>143.06700000000001</v>
      </c>
      <c r="D1121" s="26">
        <f>C1121/'g. Dimensio.AnlagenEE2035'!$F$11</f>
        <v>4.0876285714285719E-2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27"/>
    </row>
    <row r="1122" spans="1:14" s="28" customFormat="1" x14ac:dyDescent="0.25">
      <c r="A1122" s="24">
        <v>43512.541666666664</v>
      </c>
      <c r="B1122" s="25">
        <v>43512.583333333336</v>
      </c>
      <c r="C1122" s="7">
        <v>125.511</v>
      </c>
      <c r="D1122" s="26">
        <f>C1122/'g. Dimensio.AnlagenEE2035'!$F$11</f>
        <v>3.5860285714285713E-2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27"/>
    </row>
    <row r="1123" spans="1:14" s="28" customFormat="1" x14ac:dyDescent="0.25">
      <c r="A1123" s="24">
        <v>43512.583333333336</v>
      </c>
      <c r="B1123" s="25">
        <v>43512.625</v>
      </c>
      <c r="C1123" s="7">
        <v>99.706000000000003</v>
      </c>
      <c r="D1123" s="26">
        <f>C1123/'g. Dimensio.AnlagenEE2035'!$F$11</f>
        <v>2.8487428571428573E-2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27"/>
    </row>
    <row r="1124" spans="1:14" s="28" customFormat="1" x14ac:dyDescent="0.25">
      <c r="A1124" s="24">
        <v>43512.625</v>
      </c>
      <c r="B1124" s="25">
        <v>43512.666666666664</v>
      </c>
      <c r="C1124" s="7">
        <v>66.787000000000006</v>
      </c>
      <c r="D1124" s="26">
        <f>C1124/'g. Dimensio.AnlagenEE2035'!$F$11</f>
        <v>1.9082000000000002E-2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27"/>
    </row>
    <row r="1125" spans="1:14" s="28" customFormat="1" x14ac:dyDescent="0.25">
      <c r="A1125" s="24">
        <v>43512.666666666664</v>
      </c>
      <c r="B1125" s="25">
        <v>43512.708333333336</v>
      </c>
      <c r="C1125" s="7">
        <v>64.194000000000003</v>
      </c>
      <c r="D1125" s="26">
        <f>C1125/'g. Dimensio.AnlagenEE2035'!$F$11</f>
        <v>1.8341142857142858E-2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27"/>
    </row>
    <row r="1126" spans="1:14" s="28" customFormat="1" x14ac:dyDescent="0.25">
      <c r="A1126" s="24">
        <v>43512.708333333336</v>
      </c>
      <c r="B1126" s="25">
        <v>43512.75</v>
      </c>
      <c r="C1126" s="7">
        <v>105.355</v>
      </c>
      <c r="D1126" s="26">
        <f>C1126/'g. Dimensio.AnlagenEE2035'!$F$11</f>
        <v>3.0101428571428574E-2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27"/>
    </row>
    <row r="1127" spans="1:14" s="28" customFormat="1" x14ac:dyDescent="0.25">
      <c r="A1127" s="24">
        <v>43512.75</v>
      </c>
      <c r="B1127" s="25">
        <v>43512.791666666664</v>
      </c>
      <c r="C1127" s="7">
        <v>187.989</v>
      </c>
      <c r="D1127" s="26">
        <f>C1127/'g. Dimensio.AnlagenEE2035'!$F$11</f>
        <v>5.371114285714286E-2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27"/>
    </row>
    <row r="1128" spans="1:14" s="28" customFormat="1" x14ac:dyDescent="0.25">
      <c r="A1128" s="24">
        <v>43512.791666666664</v>
      </c>
      <c r="B1128" s="25">
        <v>43512.833333333336</v>
      </c>
      <c r="C1128" s="7">
        <v>297.24299999999999</v>
      </c>
      <c r="D1128" s="26">
        <f>C1128/'g. Dimensio.AnlagenEE2035'!$F$11</f>
        <v>8.4926571428571421E-2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27"/>
    </row>
    <row r="1129" spans="1:14" s="28" customFormat="1" x14ac:dyDescent="0.25">
      <c r="A1129" s="24">
        <v>43512.833333333336</v>
      </c>
      <c r="B1129" s="25">
        <v>43512.875</v>
      </c>
      <c r="C1129" s="7">
        <v>403.17599999999999</v>
      </c>
      <c r="D1129" s="26">
        <f>C1129/'g. Dimensio.AnlagenEE2035'!$F$11</f>
        <v>0.11519314285714286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27"/>
    </row>
    <row r="1130" spans="1:14" s="28" customFormat="1" x14ac:dyDescent="0.25">
      <c r="A1130" s="24">
        <v>43512.875</v>
      </c>
      <c r="B1130" s="25">
        <v>43512.916666666664</v>
      </c>
      <c r="C1130" s="7">
        <v>501.363</v>
      </c>
      <c r="D1130" s="26">
        <f>C1130/'g. Dimensio.AnlagenEE2035'!$F$11</f>
        <v>0.14324657142857142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27"/>
    </row>
    <row r="1131" spans="1:14" s="28" customFormat="1" x14ac:dyDescent="0.25">
      <c r="A1131" s="24">
        <v>43512.916666666664</v>
      </c>
      <c r="B1131" s="25">
        <v>43512.958333333336</v>
      </c>
      <c r="C1131" s="7">
        <v>584.36199999999997</v>
      </c>
      <c r="D1131" s="26">
        <f>C1131/'g. Dimensio.AnlagenEE2035'!$F$11</f>
        <v>0.16696057142857143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27"/>
    </row>
    <row r="1132" spans="1:14" s="28" customFormat="1" x14ac:dyDescent="0.25">
      <c r="A1132" s="24">
        <v>43512.958333333336</v>
      </c>
      <c r="B1132" s="25">
        <v>43513</v>
      </c>
      <c r="C1132" s="7">
        <v>626.995</v>
      </c>
      <c r="D1132" s="26">
        <f>C1132/'g. Dimensio.AnlagenEE2035'!$F$11</f>
        <v>0.17914142857142856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27"/>
    </row>
    <row r="1133" spans="1:14" s="28" customFormat="1" x14ac:dyDescent="0.25">
      <c r="A1133" s="24">
        <v>43513</v>
      </c>
      <c r="B1133" s="25">
        <v>43513.041666666664</v>
      </c>
      <c r="C1133" s="7">
        <v>626.19100000000003</v>
      </c>
      <c r="D1133" s="26">
        <f>C1133/'g. Dimensio.AnlagenEE2035'!$F$11</f>
        <v>0.17891171428571429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27"/>
    </row>
    <row r="1134" spans="1:14" s="28" customFormat="1" x14ac:dyDescent="0.25">
      <c r="A1134" s="24">
        <v>43513.041666666664</v>
      </c>
      <c r="B1134" s="25">
        <v>43513.083333333336</v>
      </c>
      <c r="C1134" s="7">
        <v>608.19799999999998</v>
      </c>
      <c r="D1134" s="26">
        <f>C1134/'g. Dimensio.AnlagenEE2035'!$F$11</f>
        <v>0.17377085714285714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27"/>
    </row>
    <row r="1135" spans="1:14" s="28" customFormat="1" x14ac:dyDescent="0.25">
      <c r="A1135" s="24">
        <v>43513.083333333336</v>
      </c>
      <c r="B1135" s="25">
        <v>43513.125</v>
      </c>
      <c r="C1135" s="7">
        <v>601.11199999999997</v>
      </c>
      <c r="D1135" s="26">
        <f>C1135/'g. Dimensio.AnlagenEE2035'!$F$11</f>
        <v>0.17174628571428571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27"/>
    </row>
    <row r="1136" spans="1:14" s="28" customFormat="1" x14ac:dyDescent="0.25">
      <c r="A1136" s="24">
        <v>43513.125</v>
      </c>
      <c r="B1136" s="25">
        <v>43513.166666666664</v>
      </c>
      <c r="C1136" s="7">
        <v>595.47799999999995</v>
      </c>
      <c r="D1136" s="26">
        <f>C1136/'g. Dimensio.AnlagenEE2035'!$F$11</f>
        <v>0.17013657142857141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27"/>
    </row>
    <row r="1137" spans="1:14" s="28" customFormat="1" x14ac:dyDescent="0.25">
      <c r="A1137" s="24">
        <v>43513.166666666664</v>
      </c>
      <c r="B1137" s="25">
        <v>43513.208333333336</v>
      </c>
      <c r="C1137" s="7">
        <v>628.798</v>
      </c>
      <c r="D1137" s="26">
        <f>C1137/'g. Dimensio.AnlagenEE2035'!$F$11</f>
        <v>0.17965657142857142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27"/>
    </row>
    <row r="1138" spans="1:14" s="28" customFormat="1" x14ac:dyDescent="0.25">
      <c r="A1138" s="24">
        <v>43513.208333333336</v>
      </c>
      <c r="B1138" s="25">
        <v>43513.25</v>
      </c>
      <c r="C1138" s="7">
        <v>695.83900000000006</v>
      </c>
      <c r="D1138" s="26">
        <f>C1138/'g. Dimensio.AnlagenEE2035'!$F$11</f>
        <v>0.19881114285714288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27"/>
    </row>
    <row r="1139" spans="1:14" s="28" customFormat="1" x14ac:dyDescent="0.25">
      <c r="A1139" s="24">
        <v>43513.25</v>
      </c>
      <c r="B1139" s="25">
        <v>43513.291666666664</v>
      </c>
      <c r="C1139" s="7">
        <v>764.80100000000004</v>
      </c>
      <c r="D1139" s="26">
        <f>C1139/'g. Dimensio.AnlagenEE2035'!$F$11</f>
        <v>0.21851457142857145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27"/>
    </row>
    <row r="1140" spans="1:14" s="28" customFormat="1" x14ac:dyDescent="0.25">
      <c r="A1140" s="24">
        <v>43513.291666666664</v>
      </c>
      <c r="B1140" s="25">
        <v>43513.333333333336</v>
      </c>
      <c r="C1140" s="7">
        <v>711.97500000000002</v>
      </c>
      <c r="D1140" s="26">
        <f>C1140/'g. Dimensio.AnlagenEE2035'!$F$11</f>
        <v>0.20342142857142859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27"/>
    </row>
    <row r="1141" spans="1:14" s="28" customFormat="1" x14ac:dyDescent="0.25">
      <c r="A1141" s="24">
        <v>43513.333333333336</v>
      </c>
      <c r="B1141" s="25">
        <v>43513.375</v>
      </c>
      <c r="C1141" s="7">
        <v>402.32</v>
      </c>
      <c r="D1141" s="26">
        <f>C1141/'g. Dimensio.AnlagenEE2035'!$F$11</f>
        <v>0.11494857142857143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27"/>
    </row>
    <row r="1142" spans="1:14" s="28" customFormat="1" x14ac:dyDescent="0.25">
      <c r="A1142" s="24">
        <v>43513.375</v>
      </c>
      <c r="B1142" s="25">
        <v>43513.416666666664</v>
      </c>
      <c r="C1142" s="7">
        <v>216.77600000000001</v>
      </c>
      <c r="D1142" s="26">
        <f>C1142/'g. Dimensio.AnlagenEE2035'!$F$11</f>
        <v>6.1936000000000005E-2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27"/>
    </row>
    <row r="1143" spans="1:14" s="28" customFormat="1" x14ac:dyDescent="0.25">
      <c r="A1143" s="24">
        <v>43513.416666666664</v>
      </c>
      <c r="B1143" s="25">
        <v>43513.458333333336</v>
      </c>
      <c r="C1143" s="7">
        <v>297.81700000000001</v>
      </c>
      <c r="D1143" s="26">
        <f>C1143/'g. Dimensio.AnlagenEE2035'!$F$11</f>
        <v>8.5090571428571432E-2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27"/>
    </row>
    <row r="1144" spans="1:14" s="28" customFormat="1" x14ac:dyDescent="0.25">
      <c r="A1144" s="24">
        <v>43513.458333333336</v>
      </c>
      <c r="B1144" s="25">
        <v>43513.5</v>
      </c>
      <c r="C1144" s="7">
        <v>416.95100000000002</v>
      </c>
      <c r="D1144" s="26">
        <f>C1144/'g. Dimensio.AnlagenEE2035'!$F$11</f>
        <v>0.11912885714285715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27"/>
    </row>
    <row r="1145" spans="1:14" s="28" customFormat="1" x14ac:dyDescent="0.25">
      <c r="A1145" s="24">
        <v>43513.5</v>
      </c>
      <c r="B1145" s="25">
        <v>43513.541666666664</v>
      </c>
      <c r="C1145" s="7">
        <v>466.15600000000001</v>
      </c>
      <c r="D1145" s="26">
        <f>C1145/'g. Dimensio.AnlagenEE2035'!$F$11</f>
        <v>0.13318742857142857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27"/>
    </row>
    <row r="1146" spans="1:14" s="28" customFormat="1" x14ac:dyDescent="0.25">
      <c r="A1146" s="24">
        <v>43513.541666666664</v>
      </c>
      <c r="B1146" s="25">
        <v>43513.583333333336</v>
      </c>
      <c r="C1146" s="7">
        <v>435.26299999999998</v>
      </c>
      <c r="D1146" s="26">
        <f>C1146/'g. Dimensio.AnlagenEE2035'!$F$11</f>
        <v>0.12436085714285713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27"/>
    </row>
    <row r="1147" spans="1:14" s="28" customFormat="1" x14ac:dyDescent="0.25">
      <c r="A1147" s="24">
        <v>43513.583333333336</v>
      </c>
      <c r="B1147" s="25">
        <v>43513.625</v>
      </c>
      <c r="C1147" s="7">
        <v>338.613</v>
      </c>
      <c r="D1147" s="26">
        <f>C1147/'g. Dimensio.AnlagenEE2035'!$F$11</f>
        <v>9.6746571428571432E-2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27"/>
    </row>
    <row r="1148" spans="1:14" s="28" customFormat="1" x14ac:dyDescent="0.25">
      <c r="A1148" s="24">
        <v>43513.625</v>
      </c>
      <c r="B1148" s="25">
        <v>43513.666666666664</v>
      </c>
      <c r="C1148" s="7">
        <v>382.78500000000003</v>
      </c>
      <c r="D1148" s="26">
        <f>C1148/'g. Dimensio.AnlagenEE2035'!$F$11</f>
        <v>0.10936714285714287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27"/>
    </row>
    <row r="1149" spans="1:14" s="28" customFormat="1" x14ac:dyDescent="0.25">
      <c r="A1149" s="24">
        <v>43513.666666666664</v>
      </c>
      <c r="B1149" s="25">
        <v>43513.708333333336</v>
      </c>
      <c r="C1149" s="7">
        <v>532.71400000000006</v>
      </c>
      <c r="D1149" s="26">
        <f>C1149/'g. Dimensio.AnlagenEE2035'!$F$11</f>
        <v>0.15220400000000001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27"/>
    </row>
    <row r="1150" spans="1:14" s="28" customFormat="1" x14ac:dyDescent="0.25">
      <c r="A1150" s="24">
        <v>43513.708333333336</v>
      </c>
      <c r="B1150" s="25">
        <v>43513.75</v>
      </c>
      <c r="C1150" s="7">
        <v>731.28599999999994</v>
      </c>
      <c r="D1150" s="26">
        <f>C1150/'g. Dimensio.AnlagenEE2035'!$F$11</f>
        <v>0.20893885714285712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27"/>
    </row>
    <row r="1151" spans="1:14" s="28" customFormat="1" x14ac:dyDescent="0.25">
      <c r="A1151" s="24">
        <v>43513.75</v>
      </c>
      <c r="B1151" s="25">
        <v>43513.791666666664</v>
      </c>
      <c r="C1151" s="7">
        <v>916.15</v>
      </c>
      <c r="D1151" s="26">
        <f>C1151/'g. Dimensio.AnlagenEE2035'!$F$11</f>
        <v>0.26175714285714285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27"/>
    </row>
    <row r="1152" spans="1:14" s="28" customFormat="1" x14ac:dyDescent="0.25">
      <c r="A1152" s="24">
        <v>43513.791666666664</v>
      </c>
      <c r="B1152" s="25">
        <v>43513.833333333336</v>
      </c>
      <c r="C1152" s="7">
        <v>1023.394</v>
      </c>
      <c r="D1152" s="26">
        <f>C1152/'g. Dimensio.AnlagenEE2035'!$F$11</f>
        <v>0.29239828571428572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27"/>
    </row>
    <row r="1153" spans="1:14" s="28" customFormat="1" x14ac:dyDescent="0.25">
      <c r="A1153" s="24">
        <v>43513.833333333336</v>
      </c>
      <c r="B1153" s="25">
        <v>43513.875</v>
      </c>
      <c r="C1153" s="7">
        <v>1023.249</v>
      </c>
      <c r="D1153" s="26">
        <f>C1153/'g. Dimensio.AnlagenEE2035'!$F$11</f>
        <v>0.29235685714285714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27"/>
    </row>
    <row r="1154" spans="1:14" s="28" customFormat="1" x14ac:dyDescent="0.25">
      <c r="A1154" s="24">
        <v>43513.875</v>
      </c>
      <c r="B1154" s="25">
        <v>43513.916666666664</v>
      </c>
      <c r="C1154" s="7">
        <v>962.69100000000003</v>
      </c>
      <c r="D1154" s="26">
        <f>C1154/'g. Dimensio.AnlagenEE2035'!$F$11</f>
        <v>0.27505457142857143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27"/>
    </row>
    <row r="1155" spans="1:14" s="28" customFormat="1" x14ac:dyDescent="0.25">
      <c r="A1155" s="24">
        <v>43513.916666666664</v>
      </c>
      <c r="B1155" s="25">
        <v>43513.958333333336</v>
      </c>
      <c r="C1155" s="7">
        <v>891.07600000000002</v>
      </c>
      <c r="D1155" s="26">
        <f>C1155/'g. Dimensio.AnlagenEE2035'!$F$11</f>
        <v>0.25459314285714285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27"/>
    </row>
    <row r="1156" spans="1:14" s="28" customFormat="1" x14ac:dyDescent="0.25">
      <c r="A1156" s="24">
        <v>43513.958333333336</v>
      </c>
      <c r="B1156" s="25">
        <v>43514</v>
      </c>
      <c r="C1156" s="7">
        <v>845.97699999999998</v>
      </c>
      <c r="D1156" s="26">
        <f>C1156/'g. Dimensio.AnlagenEE2035'!$F$11</f>
        <v>0.24170771428571428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27"/>
    </row>
    <row r="1157" spans="1:14" s="28" customFormat="1" x14ac:dyDescent="0.25">
      <c r="A1157" s="24">
        <v>43514</v>
      </c>
      <c r="B1157" s="25">
        <v>43514.041666666664</v>
      </c>
      <c r="C1157" s="7">
        <v>828.899</v>
      </c>
      <c r="D1157" s="26">
        <f>C1157/'g. Dimensio.AnlagenEE2035'!$F$11</f>
        <v>0.23682828571428571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27"/>
    </row>
    <row r="1158" spans="1:14" s="28" customFormat="1" x14ac:dyDescent="0.25">
      <c r="A1158" s="24">
        <v>43514.041666666664</v>
      </c>
      <c r="B1158" s="25">
        <v>43514.083333333336</v>
      </c>
      <c r="C1158" s="7">
        <v>835.7</v>
      </c>
      <c r="D1158" s="26">
        <f>C1158/'g. Dimensio.AnlagenEE2035'!$F$11</f>
        <v>0.23877142857142858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27"/>
    </row>
    <row r="1159" spans="1:14" s="28" customFormat="1" x14ac:dyDescent="0.25">
      <c r="A1159" s="24">
        <v>43514.083333333336</v>
      </c>
      <c r="B1159" s="25">
        <v>43514.125</v>
      </c>
      <c r="C1159" s="7">
        <v>843.33399999999995</v>
      </c>
      <c r="D1159" s="26">
        <f>C1159/'g. Dimensio.AnlagenEE2035'!$F$11</f>
        <v>0.2409525714285714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27"/>
    </row>
    <row r="1160" spans="1:14" s="28" customFormat="1" x14ac:dyDescent="0.25">
      <c r="A1160" s="24">
        <v>43514.125</v>
      </c>
      <c r="B1160" s="25">
        <v>43514.166666666664</v>
      </c>
      <c r="C1160" s="7">
        <v>845.92200000000003</v>
      </c>
      <c r="D1160" s="26">
        <f>C1160/'g. Dimensio.AnlagenEE2035'!$F$11</f>
        <v>0.24169200000000002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27"/>
    </row>
    <row r="1161" spans="1:14" s="28" customFormat="1" x14ac:dyDescent="0.25">
      <c r="A1161" s="24">
        <v>43514.166666666664</v>
      </c>
      <c r="B1161" s="25">
        <v>43514.208333333336</v>
      </c>
      <c r="C1161" s="7">
        <v>850.06899999999996</v>
      </c>
      <c r="D1161" s="26">
        <f>C1161/'g. Dimensio.AnlagenEE2035'!$F$11</f>
        <v>0.24287685714285714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27"/>
    </row>
    <row r="1162" spans="1:14" s="28" customFormat="1" x14ac:dyDescent="0.25">
      <c r="A1162" s="24">
        <v>43514.208333333336</v>
      </c>
      <c r="B1162" s="25">
        <v>43514.25</v>
      </c>
      <c r="C1162" s="7">
        <v>809.55200000000002</v>
      </c>
      <c r="D1162" s="26">
        <f>C1162/'g. Dimensio.AnlagenEE2035'!$F$11</f>
        <v>0.23130057142857144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27"/>
    </row>
    <row r="1163" spans="1:14" s="28" customFormat="1" x14ac:dyDescent="0.25">
      <c r="A1163" s="24">
        <v>43514.25</v>
      </c>
      <c r="B1163" s="25">
        <v>43514.291666666664</v>
      </c>
      <c r="C1163" s="7">
        <v>739.37699999999995</v>
      </c>
      <c r="D1163" s="26">
        <f>C1163/'g. Dimensio.AnlagenEE2035'!$F$11</f>
        <v>0.21125057142857143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27"/>
    </row>
    <row r="1164" spans="1:14" s="28" customFormat="1" x14ac:dyDescent="0.25">
      <c r="A1164" s="24">
        <v>43514.291666666664</v>
      </c>
      <c r="B1164" s="25">
        <v>43514.333333333336</v>
      </c>
      <c r="C1164" s="7">
        <v>596.72799999999995</v>
      </c>
      <c r="D1164" s="26">
        <f>C1164/'g. Dimensio.AnlagenEE2035'!$F$11</f>
        <v>0.17049371428571428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27"/>
    </row>
    <row r="1165" spans="1:14" s="28" customFormat="1" x14ac:dyDescent="0.25">
      <c r="A1165" s="24">
        <v>43514.333333333336</v>
      </c>
      <c r="B1165" s="25">
        <v>43514.375</v>
      </c>
      <c r="C1165" s="7">
        <v>327.77699999999999</v>
      </c>
      <c r="D1165" s="26">
        <f>C1165/'g. Dimensio.AnlagenEE2035'!$F$11</f>
        <v>9.365057142857143E-2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27"/>
    </row>
    <row r="1166" spans="1:14" s="28" customFormat="1" x14ac:dyDescent="0.25">
      <c r="A1166" s="24">
        <v>43514.375</v>
      </c>
      <c r="B1166" s="25">
        <v>43514.416666666664</v>
      </c>
      <c r="C1166" s="7">
        <v>284.30399999999997</v>
      </c>
      <c r="D1166" s="26">
        <f>C1166/'g. Dimensio.AnlagenEE2035'!$F$11</f>
        <v>8.122971428571428E-2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27"/>
    </row>
    <row r="1167" spans="1:14" s="28" customFormat="1" x14ac:dyDescent="0.25">
      <c r="A1167" s="24">
        <v>43514.416666666664</v>
      </c>
      <c r="B1167" s="25">
        <v>43514.458333333336</v>
      </c>
      <c r="C1167" s="7">
        <v>241.72200000000001</v>
      </c>
      <c r="D1167" s="26">
        <f>C1167/'g. Dimensio.AnlagenEE2035'!$F$11</f>
        <v>6.9063428571428567E-2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27"/>
    </row>
    <row r="1168" spans="1:14" s="28" customFormat="1" x14ac:dyDescent="0.25">
      <c r="A1168" s="24">
        <v>43514.458333333336</v>
      </c>
      <c r="B1168" s="25">
        <v>43514.5</v>
      </c>
      <c r="C1168" s="7">
        <v>215.35400000000001</v>
      </c>
      <c r="D1168" s="26">
        <f>C1168/'g. Dimensio.AnlagenEE2035'!$F$11</f>
        <v>6.1529714285714292E-2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27"/>
    </row>
    <row r="1169" spans="1:14" s="28" customFormat="1" x14ac:dyDescent="0.25">
      <c r="A1169" s="24">
        <v>43514.5</v>
      </c>
      <c r="B1169" s="25">
        <v>43514.541666666664</v>
      </c>
      <c r="C1169" s="7">
        <v>188.14400000000001</v>
      </c>
      <c r="D1169" s="26">
        <f>C1169/'g. Dimensio.AnlagenEE2035'!$F$11</f>
        <v>5.3755428571428572E-2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27"/>
    </row>
    <row r="1170" spans="1:14" s="28" customFormat="1" x14ac:dyDescent="0.25">
      <c r="A1170" s="24">
        <v>43514.541666666664</v>
      </c>
      <c r="B1170" s="25">
        <v>43514.583333333336</v>
      </c>
      <c r="C1170" s="7">
        <v>159.67500000000001</v>
      </c>
      <c r="D1170" s="26">
        <f>C1170/'g. Dimensio.AnlagenEE2035'!$F$11</f>
        <v>4.5621428571428577E-2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27"/>
    </row>
    <row r="1171" spans="1:14" s="28" customFormat="1" x14ac:dyDescent="0.25">
      <c r="A1171" s="24">
        <v>43514.583333333336</v>
      </c>
      <c r="B1171" s="25">
        <v>43514.625</v>
      </c>
      <c r="C1171" s="7">
        <v>139.10499999999999</v>
      </c>
      <c r="D1171" s="26">
        <f>C1171/'g. Dimensio.AnlagenEE2035'!$F$11</f>
        <v>3.9744285714285711E-2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27"/>
    </row>
    <row r="1172" spans="1:14" s="28" customFormat="1" x14ac:dyDescent="0.25">
      <c r="A1172" s="24">
        <v>43514.625</v>
      </c>
      <c r="B1172" s="25">
        <v>43514.666666666664</v>
      </c>
      <c r="C1172" s="7">
        <v>125.83199999999999</v>
      </c>
      <c r="D1172" s="26">
        <f>C1172/'g. Dimensio.AnlagenEE2035'!$F$11</f>
        <v>3.5951999999999998E-2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27"/>
    </row>
    <row r="1173" spans="1:14" s="28" customFormat="1" x14ac:dyDescent="0.25">
      <c r="A1173" s="24">
        <v>43514.666666666664</v>
      </c>
      <c r="B1173" s="25">
        <v>43514.708333333336</v>
      </c>
      <c r="C1173" s="7">
        <v>152.136</v>
      </c>
      <c r="D1173" s="26">
        <f>C1173/'g. Dimensio.AnlagenEE2035'!$F$11</f>
        <v>4.3467428571428574E-2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27"/>
    </row>
    <row r="1174" spans="1:14" s="28" customFormat="1" x14ac:dyDescent="0.25">
      <c r="A1174" s="24">
        <v>43514.708333333336</v>
      </c>
      <c r="B1174" s="25">
        <v>43514.75</v>
      </c>
      <c r="C1174" s="7">
        <v>260.63099999999997</v>
      </c>
      <c r="D1174" s="26">
        <f>C1174/'g. Dimensio.AnlagenEE2035'!$F$11</f>
        <v>7.4465999999999991E-2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27"/>
    </row>
    <row r="1175" spans="1:14" s="28" customFormat="1" x14ac:dyDescent="0.25">
      <c r="A1175" s="24">
        <v>43514.75</v>
      </c>
      <c r="B1175" s="25">
        <v>43514.791666666664</v>
      </c>
      <c r="C1175" s="7">
        <v>458.03800000000001</v>
      </c>
      <c r="D1175" s="26">
        <f>C1175/'g. Dimensio.AnlagenEE2035'!$F$11</f>
        <v>0.13086800000000001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27"/>
    </row>
    <row r="1176" spans="1:14" s="28" customFormat="1" x14ac:dyDescent="0.25">
      <c r="A1176" s="24">
        <v>43514.791666666664</v>
      </c>
      <c r="B1176" s="25">
        <v>43514.833333333336</v>
      </c>
      <c r="C1176" s="7">
        <v>687.25400000000002</v>
      </c>
      <c r="D1176" s="26">
        <f>C1176/'g. Dimensio.AnlagenEE2035'!$F$11</f>
        <v>0.19635828571428571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27"/>
    </row>
    <row r="1177" spans="1:14" s="28" customFormat="1" x14ac:dyDescent="0.25">
      <c r="A1177" s="24">
        <v>43514.833333333336</v>
      </c>
      <c r="B1177" s="25">
        <v>43514.875</v>
      </c>
      <c r="C1177" s="7">
        <v>852.65200000000004</v>
      </c>
      <c r="D1177" s="26">
        <f>C1177/'g. Dimensio.AnlagenEE2035'!$F$11</f>
        <v>0.24361485714285716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27"/>
    </row>
    <row r="1178" spans="1:14" s="28" customFormat="1" x14ac:dyDescent="0.25">
      <c r="A1178" s="24">
        <v>43514.875</v>
      </c>
      <c r="B1178" s="25">
        <v>43514.916666666664</v>
      </c>
      <c r="C1178" s="7">
        <v>933.74</v>
      </c>
      <c r="D1178" s="26">
        <f>C1178/'g. Dimensio.AnlagenEE2035'!$F$11</f>
        <v>0.26678285714285715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27"/>
    </row>
    <row r="1179" spans="1:14" s="28" customFormat="1" x14ac:dyDescent="0.25">
      <c r="A1179" s="24">
        <v>43514.916666666664</v>
      </c>
      <c r="B1179" s="25">
        <v>43514.958333333336</v>
      </c>
      <c r="C1179" s="7">
        <v>999.61400000000003</v>
      </c>
      <c r="D1179" s="26">
        <f>C1179/'g. Dimensio.AnlagenEE2035'!$F$11</f>
        <v>0.28560400000000002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27"/>
    </row>
    <row r="1180" spans="1:14" s="28" customFormat="1" x14ac:dyDescent="0.25">
      <c r="A1180" s="24">
        <v>43514.958333333336</v>
      </c>
      <c r="B1180" s="25">
        <v>43515</v>
      </c>
      <c r="C1180" s="7">
        <v>1094.556</v>
      </c>
      <c r="D1180" s="26">
        <f>C1180/'g. Dimensio.AnlagenEE2035'!$F$11</f>
        <v>0.31273028571428574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27"/>
    </row>
    <row r="1181" spans="1:14" s="28" customFormat="1" x14ac:dyDescent="0.25">
      <c r="A1181" s="24">
        <v>43515</v>
      </c>
      <c r="B1181" s="25">
        <v>43515.041666666664</v>
      </c>
      <c r="C1181" s="7">
        <v>1152.7570000000001</v>
      </c>
      <c r="D1181" s="26">
        <f>C1181/'g. Dimensio.AnlagenEE2035'!$F$11</f>
        <v>0.32935914285714285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27"/>
    </row>
    <row r="1182" spans="1:14" s="28" customFormat="1" x14ac:dyDescent="0.25">
      <c r="A1182" s="24">
        <v>43515.041666666664</v>
      </c>
      <c r="B1182" s="25">
        <v>43515.083333333336</v>
      </c>
      <c r="C1182" s="7">
        <v>1216.742</v>
      </c>
      <c r="D1182" s="26">
        <f>C1182/'g. Dimensio.AnlagenEE2035'!$F$11</f>
        <v>0.34764057142857141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27"/>
    </row>
    <row r="1183" spans="1:14" s="28" customFormat="1" x14ac:dyDescent="0.25">
      <c r="A1183" s="24">
        <v>43515.083333333336</v>
      </c>
      <c r="B1183" s="25">
        <v>43515.125</v>
      </c>
      <c r="C1183" s="7">
        <v>1229.587</v>
      </c>
      <c r="D1183" s="26">
        <f>C1183/'g. Dimensio.AnlagenEE2035'!$F$11</f>
        <v>0.35131057142857142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27"/>
    </row>
    <row r="1184" spans="1:14" s="28" customFormat="1" x14ac:dyDescent="0.25">
      <c r="A1184" s="24">
        <v>43515.125</v>
      </c>
      <c r="B1184" s="25">
        <v>43515.166666666664</v>
      </c>
      <c r="C1184" s="7">
        <v>1312.4949999999999</v>
      </c>
      <c r="D1184" s="26">
        <f>C1184/'g. Dimensio.AnlagenEE2035'!$F$11</f>
        <v>0.3749985714285714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27"/>
    </row>
    <row r="1185" spans="1:14" s="28" customFormat="1" x14ac:dyDescent="0.25">
      <c r="A1185" s="24">
        <v>43515.166666666664</v>
      </c>
      <c r="B1185" s="25">
        <v>43515.208333333336</v>
      </c>
      <c r="C1185" s="7">
        <v>1307.0309999999999</v>
      </c>
      <c r="D1185" s="26">
        <f>C1185/'g. Dimensio.AnlagenEE2035'!$F$11</f>
        <v>0.37343742857142853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27"/>
    </row>
    <row r="1186" spans="1:14" s="28" customFormat="1" x14ac:dyDescent="0.25">
      <c r="A1186" s="24">
        <v>43515.208333333336</v>
      </c>
      <c r="B1186" s="25">
        <v>43515.25</v>
      </c>
      <c r="C1186" s="7">
        <v>1216.277</v>
      </c>
      <c r="D1186" s="26">
        <f>C1186/'g. Dimensio.AnlagenEE2035'!$F$11</f>
        <v>0.34750771428571431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27"/>
    </row>
    <row r="1187" spans="1:14" s="28" customFormat="1" x14ac:dyDescent="0.25">
      <c r="A1187" s="24">
        <v>43515.25</v>
      </c>
      <c r="B1187" s="25">
        <v>43515.291666666664</v>
      </c>
      <c r="C1187" s="7">
        <v>1033.308</v>
      </c>
      <c r="D1187" s="26">
        <f>C1187/'g. Dimensio.AnlagenEE2035'!$F$11</f>
        <v>0.29523085714285713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27"/>
    </row>
    <row r="1188" spans="1:14" s="28" customFormat="1" x14ac:dyDescent="0.25">
      <c r="A1188" s="24">
        <v>43515.291666666664</v>
      </c>
      <c r="B1188" s="25">
        <v>43515.333333333336</v>
      </c>
      <c r="C1188" s="7">
        <v>747.16700000000003</v>
      </c>
      <c r="D1188" s="26">
        <f>C1188/'g. Dimensio.AnlagenEE2035'!$F$11</f>
        <v>0.21347628571428573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27"/>
    </row>
    <row r="1189" spans="1:14" s="28" customFormat="1" x14ac:dyDescent="0.25">
      <c r="A1189" s="24">
        <v>43515.333333333336</v>
      </c>
      <c r="B1189" s="25">
        <v>43515.375</v>
      </c>
      <c r="C1189" s="7">
        <v>540.41200000000003</v>
      </c>
      <c r="D1189" s="26">
        <f>C1189/'g. Dimensio.AnlagenEE2035'!$F$11</f>
        <v>0.15440342857142858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27"/>
    </row>
    <row r="1190" spans="1:14" s="28" customFormat="1" x14ac:dyDescent="0.25">
      <c r="A1190" s="24">
        <v>43515.375</v>
      </c>
      <c r="B1190" s="25">
        <v>43515.416666666664</v>
      </c>
      <c r="C1190" s="7">
        <v>478.411</v>
      </c>
      <c r="D1190" s="26">
        <f>C1190/'g. Dimensio.AnlagenEE2035'!$F$11</f>
        <v>0.13668885714285714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27"/>
    </row>
    <row r="1191" spans="1:14" s="28" customFormat="1" x14ac:dyDescent="0.25">
      <c r="A1191" s="24">
        <v>43515.416666666664</v>
      </c>
      <c r="B1191" s="25">
        <v>43515.458333333336</v>
      </c>
      <c r="C1191" s="7">
        <v>419.47399999999999</v>
      </c>
      <c r="D1191" s="26">
        <f>C1191/'g. Dimensio.AnlagenEE2035'!$F$11</f>
        <v>0.11984971428571428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27"/>
    </row>
    <row r="1192" spans="1:14" s="28" customFormat="1" x14ac:dyDescent="0.25">
      <c r="A1192" s="24">
        <v>43515.458333333336</v>
      </c>
      <c r="B1192" s="25">
        <v>43515.5</v>
      </c>
      <c r="C1192" s="7">
        <v>391.86399999999998</v>
      </c>
      <c r="D1192" s="26">
        <f>C1192/'g. Dimensio.AnlagenEE2035'!$F$11</f>
        <v>0.11196114285714286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27"/>
    </row>
    <row r="1193" spans="1:14" s="28" customFormat="1" x14ac:dyDescent="0.25">
      <c r="A1193" s="24">
        <v>43515.5</v>
      </c>
      <c r="B1193" s="25">
        <v>43515.541666666664</v>
      </c>
      <c r="C1193" s="7">
        <v>386.59500000000003</v>
      </c>
      <c r="D1193" s="26">
        <f>C1193/'g. Dimensio.AnlagenEE2035'!$F$11</f>
        <v>0.1104557142857143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27"/>
    </row>
    <row r="1194" spans="1:14" s="28" customFormat="1" x14ac:dyDescent="0.25">
      <c r="A1194" s="24">
        <v>43515.541666666664</v>
      </c>
      <c r="B1194" s="25">
        <v>43515.583333333336</v>
      </c>
      <c r="C1194" s="7">
        <v>379.43</v>
      </c>
      <c r="D1194" s="26">
        <f>C1194/'g. Dimensio.AnlagenEE2035'!$F$11</f>
        <v>0.10840857142857142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27"/>
    </row>
    <row r="1195" spans="1:14" s="28" customFormat="1" x14ac:dyDescent="0.25">
      <c r="A1195" s="24">
        <v>43515.583333333336</v>
      </c>
      <c r="B1195" s="25">
        <v>43515.625</v>
      </c>
      <c r="C1195" s="7">
        <v>342.28500000000003</v>
      </c>
      <c r="D1195" s="26">
        <f>C1195/'g. Dimensio.AnlagenEE2035'!$F$11</f>
        <v>9.7795714285714291E-2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27"/>
    </row>
    <row r="1196" spans="1:14" s="28" customFormat="1" x14ac:dyDescent="0.25">
      <c r="A1196" s="24">
        <v>43515.625</v>
      </c>
      <c r="B1196" s="25">
        <v>43515.666666666664</v>
      </c>
      <c r="C1196" s="7">
        <v>328.233</v>
      </c>
      <c r="D1196" s="26">
        <f>C1196/'g. Dimensio.AnlagenEE2035'!$F$11</f>
        <v>9.3780857142857138E-2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27"/>
    </row>
    <row r="1197" spans="1:14" s="28" customFormat="1" x14ac:dyDescent="0.25">
      <c r="A1197" s="24">
        <v>43515.666666666664</v>
      </c>
      <c r="B1197" s="25">
        <v>43515.708333333336</v>
      </c>
      <c r="C1197" s="7">
        <v>361.09199999999998</v>
      </c>
      <c r="D1197" s="26">
        <f>C1197/'g. Dimensio.AnlagenEE2035'!$F$11</f>
        <v>0.10316914285714285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27"/>
    </row>
    <row r="1198" spans="1:14" s="28" customFormat="1" x14ac:dyDescent="0.25">
      <c r="A1198" s="24">
        <v>43515.708333333336</v>
      </c>
      <c r="B1198" s="25">
        <v>43515.75</v>
      </c>
      <c r="C1198" s="7">
        <v>362.88400000000001</v>
      </c>
      <c r="D1198" s="26">
        <f>C1198/'g. Dimensio.AnlagenEE2035'!$F$11</f>
        <v>0.10368114285714286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27"/>
    </row>
    <row r="1199" spans="1:14" s="28" customFormat="1" x14ac:dyDescent="0.25">
      <c r="A1199" s="24">
        <v>43515.75</v>
      </c>
      <c r="B1199" s="25">
        <v>43515.791666666664</v>
      </c>
      <c r="C1199" s="7">
        <v>332.03800000000001</v>
      </c>
      <c r="D1199" s="26">
        <f>C1199/'g. Dimensio.AnlagenEE2035'!$F$11</f>
        <v>9.4868000000000008E-2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27"/>
    </row>
    <row r="1200" spans="1:14" s="28" customFormat="1" x14ac:dyDescent="0.25">
      <c r="A1200" s="24">
        <v>43515.791666666664</v>
      </c>
      <c r="B1200" s="25">
        <v>43515.833333333336</v>
      </c>
      <c r="C1200" s="7">
        <v>282.99700000000001</v>
      </c>
      <c r="D1200" s="26">
        <f>C1200/'g. Dimensio.AnlagenEE2035'!$F$11</f>
        <v>8.0856285714285714E-2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27"/>
    </row>
    <row r="1201" spans="1:14" s="28" customFormat="1" x14ac:dyDescent="0.25">
      <c r="A1201" s="24">
        <v>43515.833333333336</v>
      </c>
      <c r="B1201" s="25">
        <v>43515.875</v>
      </c>
      <c r="C1201" s="7">
        <v>235.50399999999999</v>
      </c>
      <c r="D1201" s="26">
        <f>C1201/'g. Dimensio.AnlagenEE2035'!$F$11</f>
        <v>6.7286857142857134E-2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27"/>
    </row>
    <row r="1202" spans="1:14" s="28" customFormat="1" x14ac:dyDescent="0.25">
      <c r="A1202" s="24">
        <v>43515.875</v>
      </c>
      <c r="B1202" s="25">
        <v>43515.916666666664</v>
      </c>
      <c r="C1202" s="7">
        <v>191.86799999999999</v>
      </c>
      <c r="D1202" s="26">
        <f>C1202/'g. Dimensio.AnlagenEE2035'!$F$11</f>
        <v>5.4819428571428568E-2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27"/>
    </row>
    <row r="1203" spans="1:14" s="28" customFormat="1" x14ac:dyDescent="0.25">
      <c r="A1203" s="24">
        <v>43515.916666666664</v>
      </c>
      <c r="B1203" s="25">
        <v>43515.958333333336</v>
      </c>
      <c r="C1203" s="7">
        <v>145.261</v>
      </c>
      <c r="D1203" s="26">
        <f>C1203/'g. Dimensio.AnlagenEE2035'!$F$11</f>
        <v>4.1503142857142857E-2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27"/>
    </row>
    <row r="1204" spans="1:14" s="28" customFormat="1" x14ac:dyDescent="0.25">
      <c r="A1204" s="24">
        <v>43515.958333333336</v>
      </c>
      <c r="B1204" s="25">
        <v>43516</v>
      </c>
      <c r="C1204" s="7">
        <v>102.476</v>
      </c>
      <c r="D1204" s="26">
        <f>C1204/'g. Dimensio.AnlagenEE2035'!$F$11</f>
        <v>2.9278857142857141E-2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27"/>
    </row>
    <row r="1205" spans="1:14" s="28" customFormat="1" x14ac:dyDescent="0.25">
      <c r="A1205" s="24">
        <v>43516</v>
      </c>
      <c r="B1205" s="25">
        <v>43516.041666666664</v>
      </c>
      <c r="C1205" s="7">
        <v>76.132000000000005</v>
      </c>
      <c r="D1205" s="26">
        <f>C1205/'g. Dimensio.AnlagenEE2035'!$F$11</f>
        <v>2.1752000000000001E-2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27"/>
    </row>
    <row r="1206" spans="1:14" s="28" customFormat="1" x14ac:dyDescent="0.25">
      <c r="A1206" s="24">
        <v>43516.041666666664</v>
      </c>
      <c r="B1206" s="25">
        <v>43516.083333333336</v>
      </c>
      <c r="C1206" s="7">
        <v>73.150000000000006</v>
      </c>
      <c r="D1206" s="26">
        <f>C1206/'g. Dimensio.AnlagenEE2035'!$F$11</f>
        <v>2.0900000000000002E-2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27"/>
    </row>
    <row r="1207" spans="1:14" s="28" customFormat="1" x14ac:dyDescent="0.25">
      <c r="A1207" s="24">
        <v>43516.083333333336</v>
      </c>
      <c r="B1207" s="25">
        <v>43516.125</v>
      </c>
      <c r="C1207" s="7">
        <v>99.096000000000004</v>
      </c>
      <c r="D1207" s="26">
        <f>C1207/'g. Dimensio.AnlagenEE2035'!$F$11</f>
        <v>2.831314285714286E-2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27"/>
    </row>
    <row r="1208" spans="1:14" s="28" customFormat="1" x14ac:dyDescent="0.25">
      <c r="A1208" s="24">
        <v>43516.125</v>
      </c>
      <c r="B1208" s="25">
        <v>43516.166666666664</v>
      </c>
      <c r="C1208" s="7">
        <v>161.62899999999999</v>
      </c>
      <c r="D1208" s="26">
        <f>C1208/'g. Dimensio.AnlagenEE2035'!$F$11</f>
        <v>4.6179714285714282E-2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27"/>
    </row>
    <row r="1209" spans="1:14" s="28" customFormat="1" x14ac:dyDescent="0.25">
      <c r="A1209" s="24">
        <v>43516.166666666664</v>
      </c>
      <c r="B1209" s="25">
        <v>43516.208333333336</v>
      </c>
      <c r="C1209" s="7">
        <v>222.84399999999999</v>
      </c>
      <c r="D1209" s="26">
        <f>C1209/'g. Dimensio.AnlagenEE2035'!$F$11</f>
        <v>6.3669714285714288E-2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27"/>
    </row>
    <row r="1210" spans="1:14" s="28" customFormat="1" x14ac:dyDescent="0.25">
      <c r="A1210" s="24">
        <v>43516.208333333336</v>
      </c>
      <c r="B1210" s="25">
        <v>43516.25</v>
      </c>
      <c r="C1210" s="7">
        <v>196.98500000000001</v>
      </c>
      <c r="D1210" s="26">
        <f>C1210/'g. Dimensio.AnlagenEE2035'!$F$11</f>
        <v>5.6281428571428573E-2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27"/>
    </row>
    <row r="1211" spans="1:14" s="28" customFormat="1" x14ac:dyDescent="0.25">
      <c r="A1211" s="24">
        <v>43516.25</v>
      </c>
      <c r="B1211" s="25">
        <v>43516.291666666664</v>
      </c>
      <c r="C1211" s="7">
        <v>160.11000000000001</v>
      </c>
      <c r="D1211" s="26">
        <f>C1211/'g. Dimensio.AnlagenEE2035'!$F$11</f>
        <v>4.5745714285714292E-2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27"/>
    </row>
    <row r="1212" spans="1:14" s="28" customFormat="1" x14ac:dyDescent="0.25">
      <c r="A1212" s="24">
        <v>43516.291666666664</v>
      </c>
      <c r="B1212" s="25">
        <v>43516.333333333336</v>
      </c>
      <c r="C1212" s="7">
        <v>112.788</v>
      </c>
      <c r="D1212" s="26">
        <f>C1212/'g. Dimensio.AnlagenEE2035'!$F$11</f>
        <v>3.2225142857142855E-2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27"/>
    </row>
    <row r="1213" spans="1:14" s="28" customFormat="1" x14ac:dyDescent="0.25">
      <c r="A1213" s="24">
        <v>43516.333333333336</v>
      </c>
      <c r="B1213" s="25">
        <v>43516.375</v>
      </c>
      <c r="C1213" s="7">
        <v>67.668000000000006</v>
      </c>
      <c r="D1213" s="26">
        <f>C1213/'g. Dimensio.AnlagenEE2035'!$F$11</f>
        <v>1.9333714285714287E-2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27"/>
    </row>
    <row r="1214" spans="1:14" s="28" customFormat="1" x14ac:dyDescent="0.25">
      <c r="A1214" s="24">
        <v>43516.375</v>
      </c>
      <c r="B1214" s="25">
        <v>43516.416666666664</v>
      </c>
      <c r="C1214" s="7">
        <v>48.216000000000001</v>
      </c>
      <c r="D1214" s="26">
        <f>C1214/'g. Dimensio.AnlagenEE2035'!$F$11</f>
        <v>1.3776E-2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27"/>
    </row>
    <row r="1215" spans="1:14" s="28" customFormat="1" x14ac:dyDescent="0.25">
      <c r="A1215" s="24">
        <v>43516.416666666664</v>
      </c>
      <c r="B1215" s="25">
        <v>43516.458333333336</v>
      </c>
      <c r="C1215" s="7">
        <v>75.944000000000003</v>
      </c>
      <c r="D1215" s="26">
        <f>C1215/'g. Dimensio.AnlagenEE2035'!$F$11</f>
        <v>2.1698285714285715E-2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27"/>
    </row>
    <row r="1216" spans="1:14" s="28" customFormat="1" x14ac:dyDescent="0.25">
      <c r="A1216" s="24">
        <v>43516.458333333336</v>
      </c>
      <c r="B1216" s="25">
        <v>43516.5</v>
      </c>
      <c r="C1216" s="7">
        <v>96.956999999999994</v>
      </c>
      <c r="D1216" s="26">
        <f>C1216/'g. Dimensio.AnlagenEE2035'!$F$11</f>
        <v>2.7701999999999997E-2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27"/>
    </row>
    <row r="1217" spans="1:14" s="28" customFormat="1" x14ac:dyDescent="0.25">
      <c r="A1217" s="24">
        <v>43516.5</v>
      </c>
      <c r="B1217" s="25">
        <v>43516.541666666664</v>
      </c>
      <c r="C1217" s="7">
        <v>100.634</v>
      </c>
      <c r="D1217" s="26">
        <f>C1217/'g. Dimensio.AnlagenEE2035'!$F$11</f>
        <v>2.8752571428571429E-2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27"/>
    </row>
    <row r="1218" spans="1:14" s="28" customFormat="1" x14ac:dyDescent="0.25">
      <c r="A1218" s="24">
        <v>43516.541666666664</v>
      </c>
      <c r="B1218" s="25">
        <v>43516.583333333336</v>
      </c>
      <c r="C1218" s="7">
        <v>105.96</v>
      </c>
      <c r="D1218" s="26">
        <f>C1218/'g. Dimensio.AnlagenEE2035'!$F$11</f>
        <v>3.0274285714285712E-2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27"/>
    </row>
    <row r="1219" spans="1:14" s="28" customFormat="1" x14ac:dyDescent="0.25">
      <c r="A1219" s="24">
        <v>43516.583333333336</v>
      </c>
      <c r="B1219" s="25">
        <v>43516.625</v>
      </c>
      <c r="C1219" s="7">
        <v>109.172</v>
      </c>
      <c r="D1219" s="26">
        <f>C1219/'g. Dimensio.AnlagenEE2035'!$F$11</f>
        <v>3.1191999999999998E-2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27"/>
    </row>
    <row r="1220" spans="1:14" s="28" customFormat="1" x14ac:dyDescent="0.25">
      <c r="A1220" s="24">
        <v>43516.625</v>
      </c>
      <c r="B1220" s="25">
        <v>43516.666666666664</v>
      </c>
      <c r="C1220" s="7">
        <v>99.08</v>
      </c>
      <c r="D1220" s="26">
        <f>C1220/'g. Dimensio.AnlagenEE2035'!$F$11</f>
        <v>2.8308571428571429E-2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27"/>
    </row>
    <row r="1221" spans="1:14" s="28" customFormat="1" x14ac:dyDescent="0.25">
      <c r="A1221" s="24">
        <v>43516.666666666664</v>
      </c>
      <c r="B1221" s="25">
        <v>43516.708333333336</v>
      </c>
      <c r="C1221" s="7">
        <v>57.179000000000002</v>
      </c>
      <c r="D1221" s="26">
        <f>C1221/'g. Dimensio.AnlagenEE2035'!$F$11</f>
        <v>1.6336857142857143E-2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27"/>
    </row>
    <row r="1222" spans="1:14" s="28" customFormat="1" x14ac:dyDescent="0.25">
      <c r="A1222" s="24">
        <v>43516.708333333336</v>
      </c>
      <c r="B1222" s="25">
        <v>43516.75</v>
      </c>
      <c r="C1222" s="7">
        <v>28.48</v>
      </c>
      <c r="D1222" s="26">
        <f>C1222/'g. Dimensio.AnlagenEE2035'!$F$11</f>
        <v>8.1371428571428567E-3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27"/>
    </row>
    <row r="1223" spans="1:14" s="28" customFormat="1" x14ac:dyDescent="0.25">
      <c r="A1223" s="24">
        <v>43516.75</v>
      </c>
      <c r="B1223" s="25">
        <v>43516.791666666664</v>
      </c>
      <c r="C1223" s="7">
        <v>17.940999999999999</v>
      </c>
      <c r="D1223" s="26">
        <f>C1223/'g. Dimensio.AnlagenEE2035'!$F$11</f>
        <v>5.1259999999999995E-3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27"/>
    </row>
    <row r="1224" spans="1:14" s="28" customFormat="1" x14ac:dyDescent="0.25">
      <c r="A1224" s="24">
        <v>43516.791666666664</v>
      </c>
      <c r="B1224" s="25">
        <v>43516.833333333336</v>
      </c>
      <c r="C1224" s="7">
        <v>31.305</v>
      </c>
      <c r="D1224" s="26">
        <f>C1224/'g. Dimensio.AnlagenEE2035'!$F$11</f>
        <v>8.9442857142857136E-3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27"/>
    </row>
    <row r="1225" spans="1:14" s="28" customFormat="1" x14ac:dyDescent="0.25">
      <c r="A1225" s="24">
        <v>43516.833333333336</v>
      </c>
      <c r="B1225" s="25">
        <v>43516.875</v>
      </c>
      <c r="C1225" s="7">
        <v>67.924999999999997</v>
      </c>
      <c r="D1225" s="26">
        <f>C1225/'g. Dimensio.AnlagenEE2035'!$F$11</f>
        <v>1.9407142857142855E-2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27"/>
    </row>
    <row r="1226" spans="1:14" s="28" customFormat="1" x14ac:dyDescent="0.25">
      <c r="A1226" s="24">
        <v>43516.875</v>
      </c>
      <c r="B1226" s="25">
        <v>43516.916666666664</v>
      </c>
      <c r="C1226" s="7">
        <v>117.58499999999999</v>
      </c>
      <c r="D1226" s="26">
        <f>C1226/'g. Dimensio.AnlagenEE2035'!$F$11</f>
        <v>3.3595714285714284E-2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27"/>
    </row>
    <row r="1227" spans="1:14" s="28" customFormat="1" x14ac:dyDescent="0.25">
      <c r="A1227" s="24">
        <v>43516.916666666664</v>
      </c>
      <c r="B1227" s="25">
        <v>43516.958333333336</v>
      </c>
      <c r="C1227" s="7">
        <v>161.83799999999999</v>
      </c>
      <c r="D1227" s="26">
        <f>C1227/'g. Dimensio.AnlagenEE2035'!$F$11</f>
        <v>4.623942857142857E-2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27"/>
    </row>
    <row r="1228" spans="1:14" s="28" customFormat="1" x14ac:dyDescent="0.25">
      <c r="A1228" s="24">
        <v>43516.958333333336</v>
      </c>
      <c r="B1228" s="25">
        <v>43517</v>
      </c>
      <c r="C1228" s="7">
        <v>198.51599999999999</v>
      </c>
      <c r="D1228" s="26">
        <f>C1228/'g. Dimensio.AnlagenEE2035'!$F$11</f>
        <v>5.671885714285714E-2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27"/>
    </row>
    <row r="1229" spans="1:14" s="28" customFormat="1" x14ac:dyDescent="0.25">
      <c r="A1229" s="24">
        <v>43517</v>
      </c>
      <c r="B1229" s="25">
        <v>43517.041666666664</v>
      </c>
      <c r="C1229" s="7">
        <v>230.43899999999999</v>
      </c>
      <c r="D1229" s="26">
        <f>C1229/'g. Dimensio.AnlagenEE2035'!$F$11</f>
        <v>6.5839714285714279E-2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27"/>
    </row>
    <row r="1230" spans="1:14" s="28" customFormat="1" x14ac:dyDescent="0.25">
      <c r="A1230" s="24">
        <v>43517.041666666664</v>
      </c>
      <c r="B1230" s="25">
        <v>43517.083333333336</v>
      </c>
      <c r="C1230" s="7">
        <v>252.71100000000001</v>
      </c>
      <c r="D1230" s="26">
        <f>C1230/'g. Dimensio.AnlagenEE2035'!$F$11</f>
        <v>7.2203142857142855E-2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27"/>
    </row>
    <row r="1231" spans="1:14" s="28" customFormat="1" x14ac:dyDescent="0.25">
      <c r="A1231" s="24">
        <v>43517.083333333336</v>
      </c>
      <c r="B1231" s="25">
        <v>43517.125</v>
      </c>
      <c r="C1231" s="7">
        <v>256.41800000000001</v>
      </c>
      <c r="D1231" s="26">
        <f>C1231/'g. Dimensio.AnlagenEE2035'!$F$11</f>
        <v>7.326228571428571E-2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27"/>
    </row>
    <row r="1232" spans="1:14" s="28" customFormat="1" x14ac:dyDescent="0.25">
      <c r="A1232" s="24">
        <v>43517.125</v>
      </c>
      <c r="B1232" s="25">
        <v>43517.166666666664</v>
      </c>
      <c r="C1232" s="7">
        <v>256.76400000000001</v>
      </c>
      <c r="D1232" s="26">
        <f>C1232/'g. Dimensio.AnlagenEE2035'!$F$11</f>
        <v>7.3361142857142861E-2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27"/>
    </row>
    <row r="1233" spans="1:14" s="28" customFormat="1" x14ac:dyDescent="0.25">
      <c r="A1233" s="24">
        <v>43517.166666666664</v>
      </c>
      <c r="B1233" s="25">
        <v>43517.208333333336</v>
      </c>
      <c r="C1233" s="7">
        <v>273.04199999999997</v>
      </c>
      <c r="D1233" s="26">
        <f>C1233/'g. Dimensio.AnlagenEE2035'!$F$11</f>
        <v>7.8011999999999998E-2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27"/>
    </row>
    <row r="1234" spans="1:14" s="28" customFormat="1" x14ac:dyDescent="0.25">
      <c r="A1234" s="24">
        <v>43517.208333333336</v>
      </c>
      <c r="B1234" s="25">
        <v>43517.25</v>
      </c>
      <c r="C1234" s="7">
        <v>313.58699999999999</v>
      </c>
      <c r="D1234" s="26">
        <f>C1234/'g. Dimensio.AnlagenEE2035'!$F$11</f>
        <v>8.9596285714285712E-2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27"/>
    </row>
    <row r="1235" spans="1:14" s="28" customFormat="1" x14ac:dyDescent="0.25">
      <c r="A1235" s="24">
        <v>43517.25</v>
      </c>
      <c r="B1235" s="25">
        <v>43517.291666666664</v>
      </c>
      <c r="C1235" s="7">
        <v>354.37200000000001</v>
      </c>
      <c r="D1235" s="26">
        <f>C1235/'g. Dimensio.AnlagenEE2035'!$F$11</f>
        <v>0.10124914285714286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27"/>
    </row>
    <row r="1236" spans="1:14" s="28" customFormat="1" x14ac:dyDescent="0.25">
      <c r="A1236" s="24">
        <v>43517.291666666664</v>
      </c>
      <c r="B1236" s="25">
        <v>43517.333333333336</v>
      </c>
      <c r="C1236" s="7">
        <v>314.35399999999998</v>
      </c>
      <c r="D1236" s="26">
        <f>C1236/'g. Dimensio.AnlagenEE2035'!$F$11</f>
        <v>8.9815428571428574E-2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27"/>
    </row>
    <row r="1237" spans="1:14" s="28" customFormat="1" x14ac:dyDescent="0.25">
      <c r="A1237" s="24">
        <v>43517.333333333336</v>
      </c>
      <c r="B1237" s="25">
        <v>43517.375</v>
      </c>
      <c r="C1237" s="7">
        <v>197.18199999999999</v>
      </c>
      <c r="D1237" s="26">
        <f>C1237/'g. Dimensio.AnlagenEE2035'!$F$11</f>
        <v>5.6337714285714283E-2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27"/>
    </row>
    <row r="1238" spans="1:14" s="28" customFormat="1" x14ac:dyDescent="0.25">
      <c r="A1238" s="24">
        <v>43517.375</v>
      </c>
      <c r="B1238" s="25">
        <v>43517.416666666664</v>
      </c>
      <c r="C1238" s="7">
        <v>159.21799999999999</v>
      </c>
      <c r="D1238" s="26">
        <f>C1238/'g. Dimensio.AnlagenEE2035'!$F$11</f>
        <v>4.5490857142857138E-2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27"/>
    </row>
    <row r="1239" spans="1:14" s="28" customFormat="1" x14ac:dyDescent="0.25">
      <c r="A1239" s="24">
        <v>43517.416666666664</v>
      </c>
      <c r="B1239" s="25">
        <v>43517.458333333336</v>
      </c>
      <c r="C1239" s="7">
        <v>172.65299999999999</v>
      </c>
      <c r="D1239" s="26">
        <f>C1239/'g. Dimensio.AnlagenEE2035'!$F$11</f>
        <v>4.9329428571428566E-2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27"/>
    </row>
    <row r="1240" spans="1:14" s="28" customFormat="1" x14ac:dyDescent="0.25">
      <c r="A1240" s="24">
        <v>43517.458333333336</v>
      </c>
      <c r="B1240" s="25">
        <v>43517.5</v>
      </c>
      <c r="C1240" s="7">
        <v>231.916</v>
      </c>
      <c r="D1240" s="26">
        <f>C1240/'g. Dimensio.AnlagenEE2035'!$F$11</f>
        <v>6.6261714285714285E-2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27"/>
    </row>
    <row r="1241" spans="1:14" s="28" customFormat="1" x14ac:dyDescent="0.25">
      <c r="A1241" s="24">
        <v>43517.5</v>
      </c>
      <c r="B1241" s="25">
        <v>43517.541666666664</v>
      </c>
      <c r="C1241" s="7">
        <v>285.70800000000003</v>
      </c>
      <c r="D1241" s="26">
        <f>C1241/'g. Dimensio.AnlagenEE2035'!$F$11</f>
        <v>8.1630857142857144E-2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27"/>
    </row>
    <row r="1242" spans="1:14" s="28" customFormat="1" x14ac:dyDescent="0.25">
      <c r="A1242" s="24">
        <v>43517.541666666664</v>
      </c>
      <c r="B1242" s="25">
        <v>43517.583333333336</v>
      </c>
      <c r="C1242" s="7">
        <v>342.82600000000002</v>
      </c>
      <c r="D1242" s="26">
        <f>C1242/'g. Dimensio.AnlagenEE2035'!$F$11</f>
        <v>9.7950285714285726E-2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27"/>
    </row>
    <row r="1243" spans="1:14" s="28" customFormat="1" x14ac:dyDescent="0.25">
      <c r="A1243" s="24">
        <v>43517.583333333336</v>
      </c>
      <c r="B1243" s="25">
        <v>43517.625</v>
      </c>
      <c r="C1243" s="7">
        <v>356.29</v>
      </c>
      <c r="D1243" s="26">
        <f>C1243/'g. Dimensio.AnlagenEE2035'!$F$11</f>
        <v>0.10179714285714286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27"/>
    </row>
    <row r="1244" spans="1:14" s="28" customFormat="1" x14ac:dyDescent="0.25">
      <c r="A1244" s="24">
        <v>43517.625</v>
      </c>
      <c r="B1244" s="25">
        <v>43517.666666666664</v>
      </c>
      <c r="C1244" s="7">
        <v>375.12299999999999</v>
      </c>
      <c r="D1244" s="26">
        <f>C1244/'g. Dimensio.AnlagenEE2035'!$F$11</f>
        <v>0.107178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27"/>
    </row>
    <row r="1245" spans="1:14" s="28" customFormat="1" x14ac:dyDescent="0.25">
      <c r="A1245" s="24">
        <v>43517.666666666664</v>
      </c>
      <c r="B1245" s="25">
        <v>43517.708333333336</v>
      </c>
      <c r="C1245" s="7">
        <v>442.54300000000001</v>
      </c>
      <c r="D1245" s="26">
        <f>C1245/'g. Dimensio.AnlagenEE2035'!$F$11</f>
        <v>0.12644085714285713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27"/>
    </row>
    <row r="1246" spans="1:14" s="28" customFormat="1" x14ac:dyDescent="0.25">
      <c r="A1246" s="24">
        <v>43517.708333333336</v>
      </c>
      <c r="B1246" s="25">
        <v>43517.75</v>
      </c>
      <c r="C1246" s="7">
        <v>496.41800000000001</v>
      </c>
      <c r="D1246" s="26">
        <f>C1246/'g. Dimensio.AnlagenEE2035'!$F$11</f>
        <v>0.14183371428571429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27"/>
    </row>
    <row r="1247" spans="1:14" s="28" customFormat="1" x14ac:dyDescent="0.25">
      <c r="A1247" s="24">
        <v>43517.75</v>
      </c>
      <c r="B1247" s="25">
        <v>43517.791666666664</v>
      </c>
      <c r="C1247" s="7">
        <v>493.22300000000001</v>
      </c>
      <c r="D1247" s="26">
        <f>C1247/'g. Dimensio.AnlagenEE2035'!$F$11</f>
        <v>0.14092085714285715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27"/>
    </row>
    <row r="1248" spans="1:14" s="28" customFormat="1" x14ac:dyDescent="0.25">
      <c r="A1248" s="24">
        <v>43517.791666666664</v>
      </c>
      <c r="B1248" s="25">
        <v>43517.833333333336</v>
      </c>
      <c r="C1248" s="7">
        <v>453.80500000000001</v>
      </c>
      <c r="D1248" s="26">
        <f>C1248/'g. Dimensio.AnlagenEE2035'!$F$11</f>
        <v>0.12965857142857143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27"/>
    </row>
    <row r="1249" spans="1:14" s="28" customFormat="1" x14ac:dyDescent="0.25">
      <c r="A1249" s="24">
        <v>43517.833333333336</v>
      </c>
      <c r="B1249" s="25">
        <v>43517.875</v>
      </c>
      <c r="C1249" s="7">
        <v>374.25799999999998</v>
      </c>
      <c r="D1249" s="26">
        <f>C1249/'g. Dimensio.AnlagenEE2035'!$F$11</f>
        <v>0.10693085714285713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27"/>
    </row>
    <row r="1250" spans="1:14" s="28" customFormat="1" x14ac:dyDescent="0.25">
      <c r="A1250" s="24">
        <v>43517.875</v>
      </c>
      <c r="B1250" s="25">
        <v>43517.916666666664</v>
      </c>
      <c r="C1250" s="7">
        <v>345.97800000000001</v>
      </c>
      <c r="D1250" s="26">
        <f>C1250/'g. Dimensio.AnlagenEE2035'!$F$11</f>
        <v>9.8850857142857143E-2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27"/>
    </row>
    <row r="1251" spans="1:14" s="28" customFormat="1" x14ac:dyDescent="0.25">
      <c r="A1251" s="24">
        <v>43517.916666666664</v>
      </c>
      <c r="B1251" s="25">
        <v>43517.958333333336</v>
      </c>
      <c r="C1251" s="7">
        <v>396.62400000000002</v>
      </c>
      <c r="D1251" s="26">
        <f>C1251/'g. Dimensio.AnlagenEE2035'!$F$11</f>
        <v>0.11332114285714287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27"/>
    </row>
    <row r="1252" spans="1:14" s="28" customFormat="1" x14ac:dyDescent="0.25">
      <c r="A1252" s="24">
        <v>43517.958333333336</v>
      </c>
      <c r="B1252" s="25">
        <v>43518</v>
      </c>
      <c r="C1252" s="7">
        <v>459.899</v>
      </c>
      <c r="D1252" s="26">
        <f>C1252/'g. Dimensio.AnlagenEE2035'!$F$11</f>
        <v>0.13139971428571429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27"/>
    </row>
    <row r="1253" spans="1:14" s="28" customFormat="1" x14ac:dyDescent="0.25">
      <c r="A1253" s="24">
        <v>43518</v>
      </c>
      <c r="B1253" s="25">
        <v>43518.041666666664</v>
      </c>
      <c r="C1253" s="7">
        <v>533.12099999999998</v>
      </c>
      <c r="D1253" s="26">
        <f>C1253/'g. Dimensio.AnlagenEE2035'!$F$11</f>
        <v>0.15232028571428571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27"/>
    </row>
    <row r="1254" spans="1:14" s="28" customFormat="1" x14ac:dyDescent="0.25">
      <c r="A1254" s="24">
        <v>43518.041666666664</v>
      </c>
      <c r="B1254" s="25">
        <v>43518.083333333336</v>
      </c>
      <c r="C1254" s="7">
        <v>563.14099999999996</v>
      </c>
      <c r="D1254" s="26">
        <f>C1254/'g. Dimensio.AnlagenEE2035'!$F$11</f>
        <v>0.16089742857142855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27"/>
    </row>
    <row r="1255" spans="1:14" s="28" customFormat="1" x14ac:dyDescent="0.25">
      <c r="A1255" s="24">
        <v>43518.083333333336</v>
      </c>
      <c r="B1255" s="25">
        <v>43518.125</v>
      </c>
      <c r="C1255" s="7">
        <v>504.07499999999999</v>
      </c>
      <c r="D1255" s="26">
        <f>C1255/'g. Dimensio.AnlagenEE2035'!$F$11</f>
        <v>0.14402142857142858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27"/>
    </row>
    <row r="1256" spans="1:14" s="28" customFormat="1" x14ac:dyDescent="0.25">
      <c r="A1256" s="24">
        <v>43518.125</v>
      </c>
      <c r="B1256" s="25">
        <v>43518.166666666664</v>
      </c>
      <c r="C1256" s="7">
        <v>416.22199999999998</v>
      </c>
      <c r="D1256" s="26">
        <f>C1256/'g. Dimensio.AnlagenEE2035'!$F$11</f>
        <v>0.11892057142857142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27"/>
    </row>
    <row r="1257" spans="1:14" s="28" customFormat="1" x14ac:dyDescent="0.25">
      <c r="A1257" s="24">
        <v>43518.166666666664</v>
      </c>
      <c r="B1257" s="25">
        <v>43518.208333333336</v>
      </c>
      <c r="C1257" s="7">
        <v>347.08800000000002</v>
      </c>
      <c r="D1257" s="26">
        <f>C1257/'g. Dimensio.AnlagenEE2035'!$F$11</f>
        <v>9.9168000000000006E-2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27"/>
    </row>
    <row r="1258" spans="1:14" s="28" customFormat="1" x14ac:dyDescent="0.25">
      <c r="A1258" s="24">
        <v>43518.208333333336</v>
      </c>
      <c r="B1258" s="25">
        <v>43518.25</v>
      </c>
      <c r="C1258" s="7">
        <v>307.80200000000002</v>
      </c>
      <c r="D1258" s="26">
        <f>C1258/'g. Dimensio.AnlagenEE2035'!$F$11</f>
        <v>8.7943428571428575E-2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27"/>
    </row>
    <row r="1259" spans="1:14" s="28" customFormat="1" x14ac:dyDescent="0.25">
      <c r="A1259" s="24">
        <v>43518.25</v>
      </c>
      <c r="B1259" s="25">
        <v>43518.291666666664</v>
      </c>
      <c r="C1259" s="7">
        <v>280.42500000000001</v>
      </c>
      <c r="D1259" s="26">
        <f>C1259/'g. Dimensio.AnlagenEE2035'!$F$11</f>
        <v>8.012142857142858E-2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27"/>
    </row>
    <row r="1260" spans="1:14" s="28" customFormat="1" x14ac:dyDescent="0.25">
      <c r="A1260" s="24">
        <v>43518.291666666664</v>
      </c>
      <c r="B1260" s="25">
        <v>43518.333333333336</v>
      </c>
      <c r="C1260" s="7">
        <v>235.97300000000001</v>
      </c>
      <c r="D1260" s="26">
        <f>C1260/'g. Dimensio.AnlagenEE2035'!$F$11</f>
        <v>6.7420857142857143E-2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27"/>
    </row>
    <row r="1261" spans="1:14" s="28" customFormat="1" x14ac:dyDescent="0.25">
      <c r="A1261" s="24">
        <v>43518.333333333336</v>
      </c>
      <c r="B1261" s="25">
        <v>43518.375</v>
      </c>
      <c r="C1261" s="7">
        <v>164.47800000000001</v>
      </c>
      <c r="D1261" s="26">
        <f>C1261/'g. Dimensio.AnlagenEE2035'!$F$11</f>
        <v>4.6993714285714291E-2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27"/>
    </row>
    <row r="1262" spans="1:14" s="28" customFormat="1" x14ac:dyDescent="0.25">
      <c r="A1262" s="24">
        <v>43518.375</v>
      </c>
      <c r="B1262" s="25">
        <v>43518.416666666664</v>
      </c>
      <c r="C1262" s="7">
        <v>257.87900000000002</v>
      </c>
      <c r="D1262" s="26">
        <f>C1262/'g. Dimensio.AnlagenEE2035'!$F$11</f>
        <v>7.3679714285714293E-2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27"/>
    </row>
    <row r="1263" spans="1:14" s="28" customFormat="1" x14ac:dyDescent="0.25">
      <c r="A1263" s="24">
        <v>43518.416666666664</v>
      </c>
      <c r="B1263" s="25">
        <v>43518.458333333336</v>
      </c>
      <c r="C1263" s="7">
        <v>353.47800000000001</v>
      </c>
      <c r="D1263" s="26">
        <f>C1263/'g. Dimensio.AnlagenEE2035'!$F$11</f>
        <v>0.10099371428571428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27"/>
    </row>
    <row r="1264" spans="1:14" s="28" customFormat="1" x14ac:dyDescent="0.25">
      <c r="A1264" s="24">
        <v>43518.458333333336</v>
      </c>
      <c r="B1264" s="25">
        <v>43518.5</v>
      </c>
      <c r="C1264" s="7">
        <v>375.03899999999999</v>
      </c>
      <c r="D1264" s="26">
        <f>C1264/'g. Dimensio.AnlagenEE2035'!$F$11</f>
        <v>0.107154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27"/>
    </row>
    <row r="1265" spans="1:14" s="28" customFormat="1" x14ac:dyDescent="0.25">
      <c r="A1265" s="24">
        <v>43518.5</v>
      </c>
      <c r="B1265" s="25">
        <v>43518.541666666664</v>
      </c>
      <c r="C1265" s="7">
        <v>375.875</v>
      </c>
      <c r="D1265" s="26">
        <f>C1265/'g. Dimensio.AnlagenEE2035'!$F$11</f>
        <v>0.10739285714285714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27"/>
    </row>
    <row r="1266" spans="1:14" s="28" customFormat="1" x14ac:dyDescent="0.25">
      <c r="A1266" s="24">
        <v>43518.541666666664</v>
      </c>
      <c r="B1266" s="25">
        <v>43518.583333333336</v>
      </c>
      <c r="C1266" s="7">
        <v>392.47399999999999</v>
      </c>
      <c r="D1266" s="26">
        <f>C1266/'g. Dimensio.AnlagenEE2035'!$F$11</f>
        <v>0.11213542857142857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27"/>
    </row>
    <row r="1267" spans="1:14" s="28" customFormat="1" x14ac:dyDescent="0.25">
      <c r="A1267" s="24">
        <v>43518.583333333336</v>
      </c>
      <c r="B1267" s="25">
        <v>43518.625</v>
      </c>
      <c r="C1267" s="7">
        <v>425.12200000000001</v>
      </c>
      <c r="D1267" s="26">
        <f>C1267/'g. Dimensio.AnlagenEE2035'!$F$11</f>
        <v>0.12146342857142857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27"/>
    </row>
    <row r="1268" spans="1:14" s="28" customFormat="1" x14ac:dyDescent="0.25">
      <c r="A1268" s="24">
        <v>43518.625</v>
      </c>
      <c r="B1268" s="25">
        <v>43518.666666666664</v>
      </c>
      <c r="C1268" s="7">
        <v>497.99</v>
      </c>
      <c r="D1268" s="26">
        <f>C1268/'g. Dimensio.AnlagenEE2035'!$F$11</f>
        <v>0.14228285714285716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27"/>
    </row>
    <row r="1269" spans="1:14" s="28" customFormat="1" x14ac:dyDescent="0.25">
      <c r="A1269" s="24">
        <v>43518.666666666664</v>
      </c>
      <c r="B1269" s="25">
        <v>43518.708333333336</v>
      </c>
      <c r="C1269" s="7">
        <v>722.21799999999996</v>
      </c>
      <c r="D1269" s="26">
        <f>C1269/'g. Dimensio.AnlagenEE2035'!$F$11</f>
        <v>0.20634799999999998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27"/>
    </row>
    <row r="1270" spans="1:14" s="28" customFormat="1" x14ac:dyDescent="0.25">
      <c r="A1270" s="24">
        <v>43518.708333333336</v>
      </c>
      <c r="B1270" s="25">
        <v>43518.75</v>
      </c>
      <c r="C1270" s="7">
        <v>951.32600000000002</v>
      </c>
      <c r="D1270" s="26">
        <f>C1270/'g. Dimensio.AnlagenEE2035'!$F$11</f>
        <v>0.27180742857142859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27"/>
    </row>
    <row r="1271" spans="1:14" s="28" customFormat="1" x14ac:dyDescent="0.25">
      <c r="A1271" s="24">
        <v>43518.75</v>
      </c>
      <c r="B1271" s="25">
        <v>43518.791666666664</v>
      </c>
      <c r="C1271" s="7">
        <v>1059.6420000000001</v>
      </c>
      <c r="D1271" s="26">
        <f>C1271/'g. Dimensio.AnlagenEE2035'!$F$11</f>
        <v>0.30275485714285716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27"/>
    </row>
    <row r="1272" spans="1:14" s="28" customFormat="1" x14ac:dyDescent="0.25">
      <c r="A1272" s="24">
        <v>43518.791666666664</v>
      </c>
      <c r="B1272" s="25">
        <v>43518.833333333336</v>
      </c>
      <c r="C1272" s="7">
        <v>1121.7429999999999</v>
      </c>
      <c r="D1272" s="26">
        <f>C1272/'g. Dimensio.AnlagenEE2035'!$F$11</f>
        <v>0.32049800000000001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27"/>
    </row>
    <row r="1273" spans="1:14" s="28" customFormat="1" x14ac:dyDescent="0.25">
      <c r="A1273" s="24">
        <v>43518.833333333336</v>
      </c>
      <c r="B1273" s="25">
        <v>43518.875</v>
      </c>
      <c r="C1273" s="7">
        <v>1228.7370000000001</v>
      </c>
      <c r="D1273" s="26">
        <f>C1273/'g. Dimensio.AnlagenEE2035'!$F$11</f>
        <v>0.35106771428571432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27"/>
    </row>
    <row r="1274" spans="1:14" s="28" customFormat="1" x14ac:dyDescent="0.25">
      <c r="A1274" s="24">
        <v>43518.875</v>
      </c>
      <c r="B1274" s="25">
        <v>43518.916666666664</v>
      </c>
      <c r="C1274" s="7">
        <v>1237.268</v>
      </c>
      <c r="D1274" s="26">
        <f>C1274/'g. Dimensio.AnlagenEE2035'!$F$11</f>
        <v>0.35350514285714285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27"/>
    </row>
    <row r="1275" spans="1:14" s="28" customFormat="1" x14ac:dyDescent="0.25">
      <c r="A1275" s="24">
        <v>43518.916666666664</v>
      </c>
      <c r="B1275" s="25">
        <v>43518.958333333336</v>
      </c>
      <c r="C1275" s="7">
        <v>1091.528</v>
      </c>
      <c r="D1275" s="26">
        <f>C1275/'g. Dimensio.AnlagenEE2035'!$F$11</f>
        <v>0.31186514285714284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27"/>
    </row>
    <row r="1276" spans="1:14" s="28" customFormat="1" x14ac:dyDescent="0.25">
      <c r="A1276" s="24">
        <v>43518.958333333336</v>
      </c>
      <c r="B1276" s="25">
        <v>43519</v>
      </c>
      <c r="C1276" s="7">
        <v>899.83900000000006</v>
      </c>
      <c r="D1276" s="26">
        <f>C1276/'g. Dimensio.AnlagenEE2035'!$F$11</f>
        <v>0.25709685714285718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27"/>
    </row>
    <row r="1277" spans="1:14" s="28" customFormat="1" x14ac:dyDescent="0.25">
      <c r="A1277" s="24">
        <v>43519</v>
      </c>
      <c r="B1277" s="25">
        <v>43519.041666666664</v>
      </c>
      <c r="C1277" s="7">
        <v>800.36599999999999</v>
      </c>
      <c r="D1277" s="26">
        <f>C1277/'g. Dimensio.AnlagenEE2035'!$F$11</f>
        <v>0.22867599999999999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27"/>
    </row>
    <row r="1278" spans="1:14" s="28" customFormat="1" x14ac:dyDescent="0.25">
      <c r="A1278" s="24">
        <v>43519.041666666664</v>
      </c>
      <c r="B1278" s="25">
        <v>43519.083333333336</v>
      </c>
      <c r="C1278" s="7">
        <v>739.86199999999997</v>
      </c>
      <c r="D1278" s="26">
        <f>C1278/'g. Dimensio.AnlagenEE2035'!$F$11</f>
        <v>0.21138914285714286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27"/>
    </row>
    <row r="1279" spans="1:14" s="28" customFormat="1" x14ac:dyDescent="0.25">
      <c r="A1279" s="24">
        <v>43519.083333333336</v>
      </c>
      <c r="B1279" s="25">
        <v>43519.125</v>
      </c>
      <c r="C1279" s="7">
        <v>674.54700000000003</v>
      </c>
      <c r="D1279" s="26">
        <f>C1279/'g. Dimensio.AnlagenEE2035'!$F$11</f>
        <v>0.19272771428571428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27"/>
    </row>
    <row r="1280" spans="1:14" s="28" customFormat="1" x14ac:dyDescent="0.25">
      <c r="A1280" s="24">
        <v>43519.125</v>
      </c>
      <c r="B1280" s="25">
        <v>43519.166666666664</v>
      </c>
      <c r="C1280" s="7">
        <v>635.726</v>
      </c>
      <c r="D1280" s="26">
        <f>C1280/'g. Dimensio.AnlagenEE2035'!$F$11</f>
        <v>0.18163599999999999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27"/>
    </row>
    <row r="1281" spans="1:14" s="28" customFormat="1" x14ac:dyDescent="0.25">
      <c r="A1281" s="24">
        <v>43519.166666666664</v>
      </c>
      <c r="B1281" s="25">
        <v>43519.208333333336</v>
      </c>
      <c r="C1281" s="7">
        <v>625.49900000000002</v>
      </c>
      <c r="D1281" s="26">
        <f>C1281/'g. Dimensio.AnlagenEE2035'!$F$11</f>
        <v>0.17871400000000001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27"/>
    </row>
    <row r="1282" spans="1:14" s="28" customFormat="1" x14ac:dyDescent="0.25">
      <c r="A1282" s="24">
        <v>43519.208333333336</v>
      </c>
      <c r="B1282" s="25">
        <v>43519.25</v>
      </c>
      <c r="C1282" s="7">
        <v>571.53399999999999</v>
      </c>
      <c r="D1282" s="26">
        <f>C1282/'g. Dimensio.AnlagenEE2035'!$F$11</f>
        <v>0.16329542857142856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27"/>
    </row>
    <row r="1283" spans="1:14" s="28" customFormat="1" x14ac:dyDescent="0.25">
      <c r="A1283" s="24">
        <v>43519.25</v>
      </c>
      <c r="B1283" s="25">
        <v>43519.291666666664</v>
      </c>
      <c r="C1283" s="7">
        <v>644.18700000000001</v>
      </c>
      <c r="D1283" s="26">
        <f>C1283/'g. Dimensio.AnlagenEE2035'!$F$11</f>
        <v>0.18405342857142856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27"/>
    </row>
    <row r="1284" spans="1:14" s="28" customFormat="1" x14ac:dyDescent="0.25">
      <c r="A1284" s="24">
        <v>43519.291666666664</v>
      </c>
      <c r="B1284" s="25">
        <v>43519.333333333336</v>
      </c>
      <c r="C1284" s="7">
        <v>546.09699999999998</v>
      </c>
      <c r="D1284" s="26">
        <f>C1284/'g. Dimensio.AnlagenEE2035'!$F$11</f>
        <v>0.15602771428571427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27"/>
    </row>
    <row r="1285" spans="1:14" s="28" customFormat="1" x14ac:dyDescent="0.25">
      <c r="A1285" s="24">
        <v>43519.333333333336</v>
      </c>
      <c r="B1285" s="25">
        <v>43519.375</v>
      </c>
      <c r="C1285" s="7">
        <v>588.24599999999998</v>
      </c>
      <c r="D1285" s="26">
        <f>C1285/'g. Dimensio.AnlagenEE2035'!$F$11</f>
        <v>0.1680702857142857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27"/>
    </row>
    <row r="1286" spans="1:14" s="28" customFormat="1" x14ac:dyDescent="0.25">
      <c r="A1286" s="24">
        <v>43519.375</v>
      </c>
      <c r="B1286" s="25">
        <v>43519.416666666664</v>
      </c>
      <c r="C1286" s="7">
        <v>792.01499999999999</v>
      </c>
      <c r="D1286" s="26">
        <f>C1286/'g. Dimensio.AnlagenEE2035'!$F$11</f>
        <v>0.22628999999999999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27"/>
    </row>
    <row r="1287" spans="1:14" s="28" customFormat="1" x14ac:dyDescent="0.25">
      <c r="A1287" s="24">
        <v>43519.416666666664</v>
      </c>
      <c r="B1287" s="25">
        <v>43519.458333333336</v>
      </c>
      <c r="C1287" s="7">
        <v>884.005</v>
      </c>
      <c r="D1287" s="26">
        <f>C1287/'g. Dimensio.AnlagenEE2035'!$F$11</f>
        <v>0.25257285714285715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27"/>
    </row>
    <row r="1288" spans="1:14" s="28" customFormat="1" x14ac:dyDescent="0.25">
      <c r="A1288" s="24">
        <v>43519.458333333336</v>
      </c>
      <c r="B1288" s="25">
        <v>43519.5</v>
      </c>
      <c r="C1288" s="7">
        <v>1007.206</v>
      </c>
      <c r="D1288" s="26">
        <f>C1288/'g. Dimensio.AnlagenEE2035'!$F$11</f>
        <v>0.28777314285714284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27"/>
    </row>
    <row r="1289" spans="1:14" s="28" customFormat="1" x14ac:dyDescent="0.25">
      <c r="A1289" s="24">
        <v>43519.5</v>
      </c>
      <c r="B1289" s="25">
        <v>43519.541666666664</v>
      </c>
      <c r="C1289" s="7">
        <v>1126.8040000000001</v>
      </c>
      <c r="D1289" s="26">
        <f>C1289/'g. Dimensio.AnlagenEE2035'!$F$11</f>
        <v>0.32194400000000001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27"/>
    </row>
    <row r="1290" spans="1:14" s="28" customFormat="1" x14ac:dyDescent="0.25">
      <c r="A1290" s="24">
        <v>43519.541666666664</v>
      </c>
      <c r="B1290" s="25">
        <v>43519.583333333336</v>
      </c>
      <c r="C1290" s="7">
        <v>1164.8119999999999</v>
      </c>
      <c r="D1290" s="26">
        <f>C1290/'g. Dimensio.AnlagenEE2035'!$F$11</f>
        <v>0.33280342857142853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27"/>
    </row>
    <row r="1291" spans="1:14" s="28" customFormat="1" x14ac:dyDescent="0.25">
      <c r="A1291" s="24">
        <v>43519.583333333336</v>
      </c>
      <c r="B1291" s="25">
        <v>43519.625</v>
      </c>
      <c r="C1291" s="7">
        <v>1040.47</v>
      </c>
      <c r="D1291" s="26">
        <f>C1291/'g. Dimensio.AnlagenEE2035'!$F$11</f>
        <v>0.29727714285714285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27"/>
    </row>
    <row r="1292" spans="1:14" s="28" customFormat="1" x14ac:dyDescent="0.25">
      <c r="A1292" s="24">
        <v>43519.625</v>
      </c>
      <c r="B1292" s="25">
        <v>43519.666666666664</v>
      </c>
      <c r="C1292" s="7">
        <v>1032.9580000000001</v>
      </c>
      <c r="D1292" s="26">
        <f>C1292/'g. Dimensio.AnlagenEE2035'!$F$11</f>
        <v>0.29513085714285714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27"/>
    </row>
    <row r="1293" spans="1:14" s="28" customFormat="1" x14ac:dyDescent="0.25">
      <c r="A1293" s="24">
        <v>43519.666666666664</v>
      </c>
      <c r="B1293" s="25">
        <v>43519.708333333336</v>
      </c>
      <c r="C1293" s="7">
        <v>1346.21</v>
      </c>
      <c r="D1293" s="26">
        <f>C1293/'g. Dimensio.AnlagenEE2035'!$F$11</f>
        <v>0.38463142857142857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27"/>
    </row>
    <row r="1294" spans="1:14" s="28" customFormat="1" x14ac:dyDescent="0.25">
      <c r="A1294" s="24">
        <v>43519.708333333336</v>
      </c>
      <c r="B1294" s="25">
        <v>43519.75</v>
      </c>
      <c r="C1294" s="7">
        <v>1493.2</v>
      </c>
      <c r="D1294" s="26">
        <f>C1294/'g. Dimensio.AnlagenEE2035'!$F$11</f>
        <v>0.42662857142857147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27"/>
    </row>
    <row r="1295" spans="1:14" s="28" customFormat="1" x14ac:dyDescent="0.25">
      <c r="A1295" s="24">
        <v>43519.75</v>
      </c>
      <c r="B1295" s="25">
        <v>43519.791666666664</v>
      </c>
      <c r="C1295" s="7">
        <v>1416.1969999999999</v>
      </c>
      <c r="D1295" s="26">
        <f>C1295/'g. Dimensio.AnlagenEE2035'!$F$11</f>
        <v>0.40462771428571426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27"/>
    </row>
    <row r="1296" spans="1:14" s="28" customFormat="1" x14ac:dyDescent="0.25">
      <c r="A1296" s="24">
        <v>43519.791666666664</v>
      </c>
      <c r="B1296" s="25">
        <v>43519.833333333336</v>
      </c>
      <c r="C1296" s="7">
        <v>1322.364</v>
      </c>
      <c r="D1296" s="26">
        <f>C1296/'g. Dimensio.AnlagenEE2035'!$F$11</f>
        <v>0.37781828571428572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27"/>
    </row>
    <row r="1297" spans="1:14" s="28" customFormat="1" x14ac:dyDescent="0.25">
      <c r="A1297" s="24">
        <v>43519.833333333336</v>
      </c>
      <c r="B1297" s="25">
        <v>43519.875</v>
      </c>
      <c r="C1297" s="7">
        <v>1281.47</v>
      </c>
      <c r="D1297" s="26">
        <f>C1297/'g. Dimensio.AnlagenEE2035'!$F$11</f>
        <v>0.36613428571428575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27"/>
    </row>
    <row r="1298" spans="1:14" s="28" customFormat="1" x14ac:dyDescent="0.25">
      <c r="A1298" s="24">
        <v>43519.875</v>
      </c>
      <c r="B1298" s="25">
        <v>43519.916666666664</v>
      </c>
      <c r="C1298" s="7">
        <v>1247.2460000000001</v>
      </c>
      <c r="D1298" s="26">
        <f>C1298/'g. Dimensio.AnlagenEE2035'!$F$11</f>
        <v>0.35635600000000001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27"/>
    </row>
    <row r="1299" spans="1:14" s="28" customFormat="1" x14ac:dyDescent="0.25">
      <c r="A1299" s="24">
        <v>43519.916666666664</v>
      </c>
      <c r="B1299" s="25">
        <v>43519.958333333336</v>
      </c>
      <c r="C1299" s="7">
        <v>1142.319</v>
      </c>
      <c r="D1299" s="26">
        <f>C1299/'g. Dimensio.AnlagenEE2035'!$F$11</f>
        <v>0.32637685714285714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27"/>
    </row>
    <row r="1300" spans="1:14" s="28" customFormat="1" x14ac:dyDescent="0.25">
      <c r="A1300" s="24">
        <v>43519.958333333336</v>
      </c>
      <c r="B1300" s="25">
        <v>43520</v>
      </c>
      <c r="C1300" s="7">
        <v>1027.473</v>
      </c>
      <c r="D1300" s="26">
        <f>C1300/'g. Dimensio.AnlagenEE2035'!$F$11</f>
        <v>0.29356371428571426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27"/>
    </row>
    <row r="1301" spans="1:14" s="28" customFormat="1" x14ac:dyDescent="0.25">
      <c r="A1301" s="24">
        <v>43520</v>
      </c>
      <c r="B1301" s="25">
        <v>43520.041666666664</v>
      </c>
      <c r="C1301" s="7">
        <v>916.21600000000001</v>
      </c>
      <c r="D1301" s="26">
        <f>C1301/'g. Dimensio.AnlagenEE2035'!$F$11</f>
        <v>0.26177600000000001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27"/>
    </row>
    <row r="1302" spans="1:14" s="28" customFormat="1" x14ac:dyDescent="0.25">
      <c r="A1302" s="24">
        <v>43520.041666666664</v>
      </c>
      <c r="B1302" s="25">
        <v>43520.083333333336</v>
      </c>
      <c r="C1302" s="7">
        <v>816.91300000000001</v>
      </c>
      <c r="D1302" s="26">
        <f>C1302/'g. Dimensio.AnlagenEE2035'!$F$11</f>
        <v>0.2334037142857143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27"/>
    </row>
    <row r="1303" spans="1:14" s="28" customFormat="1" x14ac:dyDescent="0.25">
      <c r="A1303" s="24">
        <v>43520.083333333336</v>
      </c>
      <c r="B1303" s="25">
        <v>43520.125</v>
      </c>
      <c r="C1303" s="7">
        <v>739.904</v>
      </c>
      <c r="D1303" s="26">
        <f>C1303/'g. Dimensio.AnlagenEE2035'!$F$11</f>
        <v>0.21140114285714284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27"/>
    </row>
    <row r="1304" spans="1:14" s="28" customFormat="1" x14ac:dyDescent="0.25">
      <c r="A1304" s="24">
        <v>43520.125</v>
      </c>
      <c r="B1304" s="25">
        <v>43520.166666666664</v>
      </c>
      <c r="C1304" s="7">
        <v>711.90200000000004</v>
      </c>
      <c r="D1304" s="26">
        <f>C1304/'g. Dimensio.AnlagenEE2035'!$F$11</f>
        <v>0.20340057142857143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27"/>
    </row>
    <row r="1305" spans="1:14" s="28" customFormat="1" x14ac:dyDescent="0.25">
      <c r="A1305" s="24">
        <v>43520.166666666664</v>
      </c>
      <c r="B1305" s="25">
        <v>43520.208333333336</v>
      </c>
      <c r="C1305" s="7">
        <v>676.64800000000002</v>
      </c>
      <c r="D1305" s="26">
        <f>C1305/'g. Dimensio.AnlagenEE2035'!$F$11</f>
        <v>0.193328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27"/>
    </row>
    <row r="1306" spans="1:14" s="28" customFormat="1" x14ac:dyDescent="0.25">
      <c r="A1306" s="24">
        <v>43520.208333333336</v>
      </c>
      <c r="B1306" s="25">
        <v>43520.25</v>
      </c>
      <c r="C1306" s="7">
        <v>626.91800000000001</v>
      </c>
      <c r="D1306" s="26">
        <f>C1306/'g. Dimensio.AnlagenEE2035'!$F$11</f>
        <v>0.17911942857142857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27"/>
    </row>
    <row r="1307" spans="1:14" s="28" customFormat="1" x14ac:dyDescent="0.25">
      <c r="A1307" s="24">
        <v>43520.25</v>
      </c>
      <c r="B1307" s="25">
        <v>43520.291666666664</v>
      </c>
      <c r="C1307" s="7">
        <v>517.03300000000002</v>
      </c>
      <c r="D1307" s="26">
        <f>C1307/'g. Dimensio.AnlagenEE2035'!$F$11</f>
        <v>0.14772371428571429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27"/>
    </row>
    <row r="1308" spans="1:14" s="28" customFormat="1" x14ac:dyDescent="0.25">
      <c r="A1308" s="24">
        <v>43520.291666666664</v>
      </c>
      <c r="B1308" s="25">
        <v>43520.333333333336</v>
      </c>
      <c r="C1308" s="7">
        <v>285.887</v>
      </c>
      <c r="D1308" s="26">
        <f>C1308/'g. Dimensio.AnlagenEE2035'!$F$11</f>
        <v>8.1682000000000005E-2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27"/>
    </row>
    <row r="1309" spans="1:14" s="28" customFormat="1" x14ac:dyDescent="0.25">
      <c r="A1309" s="24">
        <v>43520.333333333336</v>
      </c>
      <c r="B1309" s="25">
        <v>43520.375</v>
      </c>
      <c r="C1309" s="7">
        <v>160.6</v>
      </c>
      <c r="D1309" s="26">
        <f>C1309/'g. Dimensio.AnlagenEE2035'!$F$11</f>
        <v>4.5885714285714287E-2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27"/>
    </row>
    <row r="1310" spans="1:14" s="28" customFormat="1" x14ac:dyDescent="0.25">
      <c r="A1310" s="24">
        <v>43520.375</v>
      </c>
      <c r="B1310" s="25">
        <v>43520.416666666664</v>
      </c>
      <c r="C1310" s="7">
        <v>173.27199999999999</v>
      </c>
      <c r="D1310" s="26">
        <f>C1310/'g. Dimensio.AnlagenEE2035'!$F$11</f>
        <v>4.9506285714285711E-2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27"/>
    </row>
    <row r="1311" spans="1:14" s="28" customFormat="1" x14ac:dyDescent="0.25">
      <c r="A1311" s="24">
        <v>43520.416666666664</v>
      </c>
      <c r="B1311" s="25">
        <v>43520.458333333336</v>
      </c>
      <c r="C1311" s="7">
        <v>192.43</v>
      </c>
      <c r="D1311" s="26">
        <f>C1311/'g. Dimensio.AnlagenEE2035'!$F$11</f>
        <v>5.4980000000000001E-2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27"/>
    </row>
    <row r="1312" spans="1:14" s="28" customFormat="1" x14ac:dyDescent="0.25">
      <c r="A1312" s="24">
        <v>43520.458333333336</v>
      </c>
      <c r="B1312" s="25">
        <v>43520.5</v>
      </c>
      <c r="C1312" s="7">
        <v>232.19900000000001</v>
      </c>
      <c r="D1312" s="26">
        <f>C1312/'g. Dimensio.AnlagenEE2035'!$F$11</f>
        <v>6.6342571428571431E-2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27"/>
    </row>
    <row r="1313" spans="1:14" s="28" customFormat="1" x14ac:dyDescent="0.25">
      <c r="A1313" s="24">
        <v>43520.5</v>
      </c>
      <c r="B1313" s="25">
        <v>43520.541666666664</v>
      </c>
      <c r="C1313" s="7">
        <v>304.35199999999998</v>
      </c>
      <c r="D1313" s="26">
        <f>C1313/'g. Dimensio.AnlagenEE2035'!$F$11</f>
        <v>8.6957714285714277E-2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27"/>
    </row>
    <row r="1314" spans="1:14" s="28" customFormat="1" x14ac:dyDescent="0.25">
      <c r="A1314" s="24">
        <v>43520.541666666664</v>
      </c>
      <c r="B1314" s="25">
        <v>43520.583333333336</v>
      </c>
      <c r="C1314" s="7">
        <v>401.27600000000001</v>
      </c>
      <c r="D1314" s="26">
        <f>C1314/'g. Dimensio.AnlagenEE2035'!$F$11</f>
        <v>0.11465028571428572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27"/>
    </row>
    <row r="1315" spans="1:14" s="28" customFormat="1" x14ac:dyDescent="0.25">
      <c r="A1315" s="24">
        <v>43520.583333333336</v>
      </c>
      <c r="B1315" s="25">
        <v>43520.625</v>
      </c>
      <c r="C1315" s="7">
        <v>492.53800000000001</v>
      </c>
      <c r="D1315" s="26">
        <f>C1315/'g. Dimensio.AnlagenEE2035'!$F$11</f>
        <v>0.14072514285714285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27"/>
    </row>
    <row r="1316" spans="1:14" s="28" customFormat="1" x14ac:dyDescent="0.25">
      <c r="A1316" s="24">
        <v>43520.625</v>
      </c>
      <c r="B1316" s="25">
        <v>43520.666666666664</v>
      </c>
      <c r="C1316" s="7">
        <v>588.88300000000004</v>
      </c>
      <c r="D1316" s="26">
        <f>C1316/'g. Dimensio.AnlagenEE2035'!$F$11</f>
        <v>0.16825228571428572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27"/>
    </row>
    <row r="1317" spans="1:14" s="28" customFormat="1" x14ac:dyDescent="0.25">
      <c r="A1317" s="24">
        <v>43520.666666666664</v>
      </c>
      <c r="B1317" s="25">
        <v>43520.708333333336</v>
      </c>
      <c r="C1317" s="7">
        <v>859.70100000000002</v>
      </c>
      <c r="D1317" s="26">
        <f>C1317/'g. Dimensio.AnlagenEE2035'!$F$11</f>
        <v>0.24562885714285715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27"/>
    </row>
    <row r="1318" spans="1:14" s="28" customFormat="1" x14ac:dyDescent="0.25">
      <c r="A1318" s="24">
        <v>43520.708333333336</v>
      </c>
      <c r="B1318" s="25">
        <v>43520.75</v>
      </c>
      <c r="C1318" s="7">
        <v>1075.171</v>
      </c>
      <c r="D1318" s="26">
        <f>C1318/'g. Dimensio.AnlagenEE2035'!$F$11</f>
        <v>0.30719171428571429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27"/>
    </row>
    <row r="1319" spans="1:14" s="28" customFormat="1" x14ac:dyDescent="0.25">
      <c r="A1319" s="24">
        <v>43520.75</v>
      </c>
      <c r="B1319" s="25">
        <v>43520.791666666664</v>
      </c>
      <c r="C1319" s="7">
        <v>1102.2860000000001</v>
      </c>
      <c r="D1319" s="26">
        <f>C1319/'g. Dimensio.AnlagenEE2035'!$F$11</f>
        <v>0.31493885714285719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27"/>
    </row>
    <row r="1320" spans="1:14" s="28" customFormat="1" x14ac:dyDescent="0.25">
      <c r="A1320" s="24">
        <v>43520.791666666664</v>
      </c>
      <c r="B1320" s="25">
        <v>43520.833333333336</v>
      </c>
      <c r="C1320" s="7">
        <v>1042.0250000000001</v>
      </c>
      <c r="D1320" s="26">
        <f>C1320/'g. Dimensio.AnlagenEE2035'!$F$11</f>
        <v>0.29772142857142858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27"/>
    </row>
    <row r="1321" spans="1:14" s="28" customFormat="1" x14ac:dyDescent="0.25">
      <c r="A1321" s="24">
        <v>43520.833333333336</v>
      </c>
      <c r="B1321" s="25">
        <v>43520.875</v>
      </c>
      <c r="C1321" s="7">
        <v>966.505</v>
      </c>
      <c r="D1321" s="26">
        <f>C1321/'g. Dimensio.AnlagenEE2035'!$F$11</f>
        <v>0.27614428571428573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27"/>
    </row>
    <row r="1322" spans="1:14" s="28" customFormat="1" x14ac:dyDescent="0.25">
      <c r="A1322" s="24">
        <v>43520.875</v>
      </c>
      <c r="B1322" s="25">
        <v>43520.916666666664</v>
      </c>
      <c r="C1322" s="7">
        <v>898.36</v>
      </c>
      <c r="D1322" s="26">
        <f>C1322/'g. Dimensio.AnlagenEE2035'!$F$11</f>
        <v>0.25667428571428574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27"/>
    </row>
    <row r="1323" spans="1:14" s="28" customFormat="1" x14ac:dyDescent="0.25">
      <c r="A1323" s="24">
        <v>43520.916666666664</v>
      </c>
      <c r="B1323" s="25">
        <v>43520.958333333336</v>
      </c>
      <c r="C1323" s="7">
        <v>827.577</v>
      </c>
      <c r="D1323" s="26">
        <f>C1323/'g. Dimensio.AnlagenEE2035'!$F$11</f>
        <v>0.23645057142857143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27"/>
    </row>
    <row r="1324" spans="1:14" s="28" customFormat="1" x14ac:dyDescent="0.25">
      <c r="A1324" s="24">
        <v>43520.958333333336</v>
      </c>
      <c r="B1324" s="25">
        <v>43521</v>
      </c>
      <c r="C1324" s="7">
        <v>741.16099999999994</v>
      </c>
      <c r="D1324" s="26">
        <f>C1324/'g. Dimensio.AnlagenEE2035'!$F$11</f>
        <v>0.21176028571428571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27"/>
    </row>
    <row r="1325" spans="1:14" s="28" customFormat="1" x14ac:dyDescent="0.25">
      <c r="A1325" s="24">
        <v>43521</v>
      </c>
      <c r="B1325" s="25">
        <v>43521.041666666664</v>
      </c>
      <c r="C1325" s="7">
        <v>674.52200000000005</v>
      </c>
      <c r="D1325" s="26">
        <f>C1325/'g. Dimensio.AnlagenEE2035'!$F$11</f>
        <v>0.19272057142857144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27"/>
    </row>
    <row r="1326" spans="1:14" s="28" customFormat="1" x14ac:dyDescent="0.25">
      <c r="A1326" s="24">
        <v>43521.041666666664</v>
      </c>
      <c r="B1326" s="25">
        <v>43521.083333333336</v>
      </c>
      <c r="C1326" s="7">
        <v>641.14400000000001</v>
      </c>
      <c r="D1326" s="26">
        <f>C1326/'g. Dimensio.AnlagenEE2035'!$F$11</f>
        <v>0.18318400000000001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27"/>
    </row>
    <row r="1327" spans="1:14" s="28" customFormat="1" x14ac:dyDescent="0.25">
      <c r="A1327" s="24">
        <v>43521.083333333336</v>
      </c>
      <c r="B1327" s="25">
        <v>43521.125</v>
      </c>
      <c r="C1327" s="7">
        <v>644.59199999999998</v>
      </c>
      <c r="D1327" s="26">
        <f>C1327/'g. Dimensio.AnlagenEE2035'!$F$11</f>
        <v>0.18416914285714286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27"/>
    </row>
    <row r="1328" spans="1:14" s="28" customFormat="1" x14ac:dyDescent="0.25">
      <c r="A1328" s="24">
        <v>43521.125</v>
      </c>
      <c r="B1328" s="25">
        <v>43521.166666666664</v>
      </c>
      <c r="C1328" s="7">
        <v>695.93700000000001</v>
      </c>
      <c r="D1328" s="26">
        <f>C1328/'g. Dimensio.AnlagenEE2035'!$F$11</f>
        <v>0.19883914285714285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27"/>
    </row>
    <row r="1329" spans="1:14" s="28" customFormat="1" x14ac:dyDescent="0.25">
      <c r="A1329" s="24">
        <v>43521.166666666664</v>
      </c>
      <c r="B1329" s="25">
        <v>43521.208333333336</v>
      </c>
      <c r="C1329" s="7">
        <v>758.65</v>
      </c>
      <c r="D1329" s="26">
        <f>C1329/'g. Dimensio.AnlagenEE2035'!$F$11</f>
        <v>0.21675714285714284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27"/>
    </row>
    <row r="1330" spans="1:14" s="28" customFormat="1" x14ac:dyDescent="0.25">
      <c r="A1330" s="24">
        <v>43521.208333333336</v>
      </c>
      <c r="B1330" s="25">
        <v>43521.25</v>
      </c>
      <c r="C1330" s="7">
        <v>781.98500000000001</v>
      </c>
      <c r="D1330" s="26">
        <f>C1330/'g. Dimensio.AnlagenEE2035'!$F$11</f>
        <v>0.22342428571428571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27"/>
    </row>
    <row r="1331" spans="1:14" s="28" customFormat="1" x14ac:dyDescent="0.25">
      <c r="A1331" s="24">
        <v>43521.25</v>
      </c>
      <c r="B1331" s="25">
        <v>43521.291666666664</v>
      </c>
      <c r="C1331" s="7">
        <v>730.02499999999998</v>
      </c>
      <c r="D1331" s="26">
        <f>C1331/'g. Dimensio.AnlagenEE2035'!$F$11</f>
        <v>0.20857857142857142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27"/>
    </row>
    <row r="1332" spans="1:14" s="28" customFormat="1" x14ac:dyDescent="0.25">
      <c r="A1332" s="24">
        <v>43521.291666666664</v>
      </c>
      <c r="B1332" s="25">
        <v>43521.333333333336</v>
      </c>
      <c r="C1332" s="7">
        <v>388.46600000000001</v>
      </c>
      <c r="D1332" s="26">
        <f>C1332/'g. Dimensio.AnlagenEE2035'!$F$11</f>
        <v>0.11099028571428572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27"/>
    </row>
    <row r="1333" spans="1:14" s="28" customFormat="1" x14ac:dyDescent="0.25">
      <c r="A1333" s="24">
        <v>43521.333333333336</v>
      </c>
      <c r="B1333" s="25">
        <v>43521.375</v>
      </c>
      <c r="C1333" s="7">
        <v>202.089</v>
      </c>
      <c r="D1333" s="26">
        <f>C1333/'g. Dimensio.AnlagenEE2035'!$F$11</f>
        <v>5.7739714285714283E-2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27"/>
    </row>
    <row r="1334" spans="1:14" s="28" customFormat="1" x14ac:dyDescent="0.25">
      <c r="A1334" s="24">
        <v>43521.375</v>
      </c>
      <c r="B1334" s="25">
        <v>43521.416666666664</v>
      </c>
      <c r="C1334" s="7">
        <v>199.429</v>
      </c>
      <c r="D1334" s="26">
        <f>C1334/'g. Dimensio.AnlagenEE2035'!$F$11</f>
        <v>5.6979714285714286E-2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27"/>
    </row>
    <row r="1335" spans="1:14" s="28" customFormat="1" x14ac:dyDescent="0.25">
      <c r="A1335" s="24">
        <v>43521.416666666664</v>
      </c>
      <c r="B1335" s="25">
        <v>43521.458333333336</v>
      </c>
      <c r="C1335" s="7">
        <v>360.584</v>
      </c>
      <c r="D1335" s="26">
        <f>C1335/'g. Dimensio.AnlagenEE2035'!$F$11</f>
        <v>0.103024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27"/>
    </row>
    <row r="1336" spans="1:14" s="28" customFormat="1" x14ac:dyDescent="0.25">
      <c r="A1336" s="24">
        <v>43521.458333333336</v>
      </c>
      <c r="B1336" s="25">
        <v>43521.5</v>
      </c>
      <c r="C1336" s="7">
        <v>495.39299999999997</v>
      </c>
      <c r="D1336" s="26">
        <f>C1336/'g. Dimensio.AnlagenEE2035'!$F$11</f>
        <v>0.14154085714285713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27"/>
    </row>
    <row r="1337" spans="1:14" s="28" customFormat="1" x14ac:dyDescent="0.25">
      <c r="A1337" s="24">
        <v>43521.5</v>
      </c>
      <c r="B1337" s="25">
        <v>43521.541666666664</v>
      </c>
      <c r="C1337" s="7">
        <v>557.34900000000005</v>
      </c>
      <c r="D1337" s="26">
        <f>C1337/'g. Dimensio.AnlagenEE2035'!$F$11</f>
        <v>0.15924257142857146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27"/>
    </row>
    <row r="1338" spans="1:14" s="28" customFormat="1" x14ac:dyDescent="0.25">
      <c r="A1338" s="24">
        <v>43521.541666666664</v>
      </c>
      <c r="B1338" s="25">
        <v>43521.583333333336</v>
      </c>
      <c r="C1338" s="7">
        <v>601.80399999999997</v>
      </c>
      <c r="D1338" s="26">
        <f>C1338/'g. Dimensio.AnlagenEE2035'!$F$11</f>
        <v>0.17194399999999999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27"/>
    </row>
    <row r="1339" spans="1:14" s="28" customFormat="1" x14ac:dyDescent="0.25">
      <c r="A1339" s="24">
        <v>43521.583333333336</v>
      </c>
      <c r="B1339" s="25">
        <v>43521.625</v>
      </c>
      <c r="C1339" s="7">
        <v>595.47400000000005</v>
      </c>
      <c r="D1339" s="26">
        <f>C1339/'g. Dimensio.AnlagenEE2035'!$F$11</f>
        <v>0.17013542857142858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27"/>
    </row>
    <row r="1340" spans="1:14" s="28" customFormat="1" x14ac:dyDescent="0.25">
      <c r="A1340" s="24">
        <v>43521.625</v>
      </c>
      <c r="B1340" s="25">
        <v>43521.666666666664</v>
      </c>
      <c r="C1340" s="7">
        <v>567.05100000000004</v>
      </c>
      <c r="D1340" s="26">
        <f>C1340/'g. Dimensio.AnlagenEE2035'!$F$11</f>
        <v>0.16201457142857145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27"/>
    </row>
    <row r="1341" spans="1:14" s="28" customFormat="1" x14ac:dyDescent="0.25">
      <c r="A1341" s="24">
        <v>43521.666666666664</v>
      </c>
      <c r="B1341" s="25">
        <v>43521.708333333336</v>
      </c>
      <c r="C1341" s="7">
        <v>728.17899999999997</v>
      </c>
      <c r="D1341" s="26">
        <f>C1341/'g. Dimensio.AnlagenEE2035'!$F$11</f>
        <v>0.20805114285714285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27"/>
    </row>
    <row r="1342" spans="1:14" s="28" customFormat="1" x14ac:dyDescent="0.25">
      <c r="A1342" s="24">
        <v>43521.708333333336</v>
      </c>
      <c r="B1342" s="25">
        <v>43521.75</v>
      </c>
      <c r="C1342" s="7">
        <v>882.88800000000003</v>
      </c>
      <c r="D1342" s="26">
        <f>C1342/'g. Dimensio.AnlagenEE2035'!$F$11</f>
        <v>0.2522537142857143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27"/>
    </row>
    <row r="1343" spans="1:14" s="28" customFormat="1" x14ac:dyDescent="0.25">
      <c r="A1343" s="24">
        <v>43521.75</v>
      </c>
      <c r="B1343" s="25">
        <v>43521.791666666664</v>
      </c>
      <c r="C1343" s="7">
        <v>957.07399999999996</v>
      </c>
      <c r="D1343" s="26">
        <f>C1343/'g. Dimensio.AnlagenEE2035'!$F$11</f>
        <v>0.2734497142857143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27"/>
    </row>
    <row r="1344" spans="1:14" s="28" customFormat="1" x14ac:dyDescent="0.25">
      <c r="A1344" s="24">
        <v>43521.791666666664</v>
      </c>
      <c r="B1344" s="25">
        <v>43521.833333333336</v>
      </c>
      <c r="C1344" s="7">
        <v>981.11800000000005</v>
      </c>
      <c r="D1344" s="26">
        <f>C1344/'g. Dimensio.AnlagenEE2035'!$F$11</f>
        <v>0.28031942857142861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27"/>
    </row>
    <row r="1345" spans="1:14" s="28" customFormat="1" x14ac:dyDescent="0.25">
      <c r="A1345" s="24">
        <v>43521.833333333336</v>
      </c>
      <c r="B1345" s="25">
        <v>43521.875</v>
      </c>
      <c r="C1345" s="7">
        <v>948.74300000000005</v>
      </c>
      <c r="D1345" s="26">
        <f>C1345/'g. Dimensio.AnlagenEE2035'!$F$11</f>
        <v>0.27106942857142857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27"/>
    </row>
    <row r="1346" spans="1:14" s="28" customFormat="1" x14ac:dyDescent="0.25">
      <c r="A1346" s="24">
        <v>43521.875</v>
      </c>
      <c r="B1346" s="25">
        <v>43521.916666666664</v>
      </c>
      <c r="C1346" s="7">
        <v>883.95399999999995</v>
      </c>
      <c r="D1346" s="26">
        <f>C1346/'g. Dimensio.AnlagenEE2035'!$F$11</f>
        <v>0.25255828571428568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27"/>
    </row>
    <row r="1347" spans="1:14" s="28" customFormat="1" x14ac:dyDescent="0.25">
      <c r="A1347" s="24">
        <v>43521.916666666664</v>
      </c>
      <c r="B1347" s="25">
        <v>43521.958333333336</v>
      </c>
      <c r="C1347" s="7">
        <v>792.01</v>
      </c>
      <c r="D1347" s="26">
        <f>C1347/'g. Dimensio.AnlagenEE2035'!$F$11</f>
        <v>0.22628857142857142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27"/>
    </row>
    <row r="1348" spans="1:14" s="28" customFormat="1" x14ac:dyDescent="0.25">
      <c r="A1348" s="24">
        <v>43521.958333333336</v>
      </c>
      <c r="B1348" s="25">
        <v>43522</v>
      </c>
      <c r="C1348" s="7">
        <v>715.90899999999999</v>
      </c>
      <c r="D1348" s="26">
        <f>C1348/'g. Dimensio.AnlagenEE2035'!$F$11</f>
        <v>0.20454542857142857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27"/>
    </row>
    <row r="1349" spans="1:14" s="28" customFormat="1" x14ac:dyDescent="0.25">
      <c r="A1349" s="24">
        <v>43522</v>
      </c>
      <c r="B1349" s="25">
        <v>43522.041666666664</v>
      </c>
      <c r="C1349" s="7">
        <v>644.14599999999996</v>
      </c>
      <c r="D1349" s="26">
        <f>C1349/'g. Dimensio.AnlagenEE2035'!$F$11</f>
        <v>0.18404171428571428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27"/>
    </row>
    <row r="1350" spans="1:14" s="28" customFormat="1" x14ac:dyDescent="0.25">
      <c r="A1350" s="24">
        <v>43522.041666666664</v>
      </c>
      <c r="B1350" s="25">
        <v>43522.083333333336</v>
      </c>
      <c r="C1350" s="7">
        <v>571.99699999999996</v>
      </c>
      <c r="D1350" s="26">
        <f>C1350/'g. Dimensio.AnlagenEE2035'!$F$11</f>
        <v>0.16342771428571429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27"/>
    </row>
    <row r="1351" spans="1:14" s="28" customFormat="1" x14ac:dyDescent="0.25">
      <c r="A1351" s="24">
        <v>43522.083333333336</v>
      </c>
      <c r="B1351" s="25">
        <v>43522.125</v>
      </c>
      <c r="C1351" s="7">
        <v>476.45400000000001</v>
      </c>
      <c r="D1351" s="26">
        <f>C1351/'g. Dimensio.AnlagenEE2035'!$F$11</f>
        <v>0.1361297142857143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27"/>
    </row>
    <row r="1352" spans="1:14" s="28" customFormat="1" x14ac:dyDescent="0.25">
      <c r="A1352" s="24">
        <v>43522.125</v>
      </c>
      <c r="B1352" s="25">
        <v>43522.166666666664</v>
      </c>
      <c r="C1352" s="7">
        <v>368.04199999999997</v>
      </c>
      <c r="D1352" s="26">
        <f>C1352/'g. Dimensio.AnlagenEE2035'!$F$11</f>
        <v>0.10515485714285713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27"/>
    </row>
    <row r="1353" spans="1:14" s="28" customFormat="1" x14ac:dyDescent="0.25">
      <c r="A1353" s="24">
        <v>43522.166666666664</v>
      </c>
      <c r="B1353" s="25">
        <v>43522.208333333336</v>
      </c>
      <c r="C1353" s="7">
        <v>276.38600000000002</v>
      </c>
      <c r="D1353" s="26">
        <f>C1353/'g. Dimensio.AnlagenEE2035'!$F$11</f>
        <v>7.8967428571428577E-2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27"/>
    </row>
    <row r="1354" spans="1:14" s="28" customFormat="1" x14ac:dyDescent="0.25">
      <c r="A1354" s="24">
        <v>43522.208333333336</v>
      </c>
      <c r="B1354" s="25">
        <v>43522.25</v>
      </c>
      <c r="C1354" s="7">
        <v>212.90199999999999</v>
      </c>
      <c r="D1354" s="26">
        <f>C1354/'g. Dimensio.AnlagenEE2035'!$F$11</f>
        <v>6.0829142857142852E-2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27"/>
    </row>
    <row r="1355" spans="1:14" s="28" customFormat="1" x14ac:dyDescent="0.25">
      <c r="A1355" s="24">
        <v>43522.25</v>
      </c>
      <c r="B1355" s="25">
        <v>43522.291666666664</v>
      </c>
      <c r="C1355" s="7">
        <v>170.34899999999999</v>
      </c>
      <c r="D1355" s="26">
        <f>C1355/'g. Dimensio.AnlagenEE2035'!$F$11</f>
        <v>4.8671142857142857E-2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27"/>
    </row>
    <row r="1356" spans="1:14" s="28" customFormat="1" x14ac:dyDescent="0.25">
      <c r="A1356" s="24">
        <v>43522.291666666664</v>
      </c>
      <c r="B1356" s="25">
        <v>43522.333333333336</v>
      </c>
      <c r="C1356" s="7">
        <v>94.754999999999995</v>
      </c>
      <c r="D1356" s="26">
        <f>C1356/'g. Dimensio.AnlagenEE2035'!$F$11</f>
        <v>2.7072857142857142E-2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27"/>
    </row>
    <row r="1357" spans="1:14" s="28" customFormat="1" x14ac:dyDescent="0.25">
      <c r="A1357" s="24">
        <v>43522.333333333336</v>
      </c>
      <c r="B1357" s="25">
        <v>43522.375</v>
      </c>
      <c r="C1357" s="7">
        <v>27.745999999999999</v>
      </c>
      <c r="D1357" s="26">
        <f>C1357/'g. Dimensio.AnlagenEE2035'!$F$11</f>
        <v>7.9274285714285714E-3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27"/>
    </row>
    <row r="1358" spans="1:14" s="28" customFormat="1" x14ac:dyDescent="0.25">
      <c r="A1358" s="24">
        <v>43522.375</v>
      </c>
      <c r="B1358" s="25">
        <v>43522.416666666664</v>
      </c>
      <c r="C1358" s="7">
        <v>21.338999999999999</v>
      </c>
      <c r="D1358" s="26">
        <f>C1358/'g. Dimensio.AnlagenEE2035'!$F$11</f>
        <v>6.0968571428571426E-3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27"/>
    </row>
    <row r="1359" spans="1:14" s="28" customFormat="1" x14ac:dyDescent="0.25">
      <c r="A1359" s="24">
        <v>43522.416666666664</v>
      </c>
      <c r="B1359" s="25">
        <v>43522.458333333336</v>
      </c>
      <c r="C1359" s="7">
        <v>77.697000000000003</v>
      </c>
      <c r="D1359" s="26">
        <f>C1359/'g. Dimensio.AnlagenEE2035'!$F$11</f>
        <v>2.2199142857142858E-2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27"/>
    </row>
    <row r="1360" spans="1:14" s="28" customFormat="1" x14ac:dyDescent="0.25">
      <c r="A1360" s="24">
        <v>43522.458333333336</v>
      </c>
      <c r="B1360" s="25">
        <v>43522.5</v>
      </c>
      <c r="C1360" s="7">
        <v>136.89099999999999</v>
      </c>
      <c r="D1360" s="26">
        <f>C1360/'g. Dimensio.AnlagenEE2035'!$F$11</f>
        <v>3.9111714285714284E-2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27"/>
    </row>
    <row r="1361" spans="1:14" s="28" customFormat="1" x14ac:dyDescent="0.25">
      <c r="A1361" s="24">
        <v>43522.5</v>
      </c>
      <c r="B1361" s="25">
        <v>43522.541666666664</v>
      </c>
      <c r="C1361" s="7">
        <v>160.53700000000001</v>
      </c>
      <c r="D1361" s="26">
        <f>C1361/'g. Dimensio.AnlagenEE2035'!$F$11</f>
        <v>4.5867714285714289E-2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27"/>
    </row>
    <row r="1362" spans="1:14" s="28" customFormat="1" x14ac:dyDescent="0.25">
      <c r="A1362" s="24">
        <v>43522.541666666664</v>
      </c>
      <c r="B1362" s="25">
        <v>43522.583333333336</v>
      </c>
      <c r="C1362" s="7">
        <v>179.44</v>
      </c>
      <c r="D1362" s="26">
        <f>C1362/'g. Dimensio.AnlagenEE2035'!$F$11</f>
        <v>5.1268571428571427E-2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27"/>
    </row>
    <row r="1363" spans="1:14" s="28" customFormat="1" x14ac:dyDescent="0.25">
      <c r="A1363" s="24">
        <v>43522.583333333336</v>
      </c>
      <c r="B1363" s="25">
        <v>43522.625</v>
      </c>
      <c r="C1363" s="7">
        <v>194.887</v>
      </c>
      <c r="D1363" s="26">
        <f>C1363/'g. Dimensio.AnlagenEE2035'!$F$11</f>
        <v>5.5682000000000002E-2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27"/>
    </row>
    <row r="1364" spans="1:14" s="28" customFormat="1" x14ac:dyDescent="0.25">
      <c r="A1364" s="24">
        <v>43522.625</v>
      </c>
      <c r="B1364" s="25">
        <v>43522.666666666664</v>
      </c>
      <c r="C1364" s="7">
        <v>225.98400000000001</v>
      </c>
      <c r="D1364" s="26">
        <f>C1364/'g. Dimensio.AnlagenEE2035'!$F$11</f>
        <v>6.4566857142857148E-2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27"/>
    </row>
    <row r="1365" spans="1:14" s="28" customFormat="1" x14ac:dyDescent="0.25">
      <c r="A1365" s="24">
        <v>43522.666666666664</v>
      </c>
      <c r="B1365" s="25">
        <v>43522.708333333336</v>
      </c>
      <c r="C1365" s="7">
        <v>277.03399999999999</v>
      </c>
      <c r="D1365" s="26">
        <f>C1365/'g. Dimensio.AnlagenEE2035'!$F$11</f>
        <v>7.9152571428571419E-2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27"/>
    </row>
    <row r="1366" spans="1:14" s="28" customFormat="1" x14ac:dyDescent="0.25">
      <c r="A1366" s="24">
        <v>43522.708333333336</v>
      </c>
      <c r="B1366" s="25">
        <v>43522.75</v>
      </c>
      <c r="C1366" s="7">
        <v>324.59899999999999</v>
      </c>
      <c r="D1366" s="26">
        <f>C1366/'g. Dimensio.AnlagenEE2035'!$F$11</f>
        <v>9.2742571428571424E-2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27"/>
    </row>
    <row r="1367" spans="1:14" s="28" customFormat="1" x14ac:dyDescent="0.25">
      <c r="A1367" s="24">
        <v>43522.75</v>
      </c>
      <c r="B1367" s="25">
        <v>43522.791666666664</v>
      </c>
      <c r="C1367" s="7">
        <v>401.286</v>
      </c>
      <c r="D1367" s="26">
        <f>C1367/'g. Dimensio.AnlagenEE2035'!$F$11</f>
        <v>0.11465314285714286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27"/>
    </row>
    <row r="1368" spans="1:14" s="28" customFormat="1" x14ac:dyDescent="0.25">
      <c r="A1368" s="24">
        <v>43522.791666666664</v>
      </c>
      <c r="B1368" s="25">
        <v>43522.833333333336</v>
      </c>
      <c r="C1368" s="7">
        <v>486.86599999999999</v>
      </c>
      <c r="D1368" s="26">
        <f>C1368/'g. Dimensio.AnlagenEE2035'!$F$11</f>
        <v>0.13910457142857141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27"/>
    </row>
    <row r="1369" spans="1:14" s="28" customFormat="1" x14ac:dyDescent="0.25">
      <c r="A1369" s="24">
        <v>43522.833333333336</v>
      </c>
      <c r="B1369" s="25">
        <v>43522.875</v>
      </c>
      <c r="C1369" s="7">
        <v>510.274</v>
      </c>
      <c r="D1369" s="26">
        <f>C1369/'g. Dimensio.AnlagenEE2035'!$F$11</f>
        <v>0.14579257142857144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27"/>
    </row>
    <row r="1370" spans="1:14" s="28" customFormat="1" x14ac:dyDescent="0.25">
      <c r="A1370" s="24">
        <v>43522.875</v>
      </c>
      <c r="B1370" s="25">
        <v>43522.916666666664</v>
      </c>
      <c r="C1370" s="7">
        <v>456.84199999999998</v>
      </c>
      <c r="D1370" s="26">
        <f>C1370/'g. Dimensio.AnlagenEE2035'!$F$11</f>
        <v>0.13052628571428571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27"/>
    </row>
    <row r="1371" spans="1:14" s="28" customFormat="1" x14ac:dyDescent="0.25">
      <c r="A1371" s="24">
        <v>43522.916666666664</v>
      </c>
      <c r="B1371" s="25">
        <v>43522.958333333336</v>
      </c>
      <c r="C1371" s="7">
        <v>388.76900000000001</v>
      </c>
      <c r="D1371" s="26">
        <f>C1371/'g. Dimensio.AnlagenEE2035'!$F$11</f>
        <v>0.11107685714285714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27"/>
    </row>
    <row r="1372" spans="1:14" s="28" customFormat="1" x14ac:dyDescent="0.25">
      <c r="A1372" s="24">
        <v>43522.958333333336</v>
      </c>
      <c r="B1372" s="25">
        <v>43523</v>
      </c>
      <c r="C1372" s="7">
        <v>321.99599999999998</v>
      </c>
      <c r="D1372" s="26">
        <f>C1372/'g. Dimensio.AnlagenEE2035'!$F$11</f>
        <v>9.1998857142857132E-2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27"/>
    </row>
    <row r="1373" spans="1:14" s="28" customFormat="1" x14ac:dyDescent="0.25">
      <c r="A1373" s="24">
        <v>43523</v>
      </c>
      <c r="B1373" s="25">
        <v>43523.041666666664</v>
      </c>
      <c r="C1373" s="7">
        <v>252.53200000000001</v>
      </c>
      <c r="D1373" s="26">
        <f>C1373/'g. Dimensio.AnlagenEE2035'!$F$11</f>
        <v>7.2152000000000008E-2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27"/>
    </row>
    <row r="1374" spans="1:14" s="28" customFormat="1" x14ac:dyDescent="0.25">
      <c r="A1374" s="24">
        <v>43523.041666666664</v>
      </c>
      <c r="B1374" s="25">
        <v>43523.083333333336</v>
      </c>
      <c r="C1374" s="7">
        <v>184.42699999999999</v>
      </c>
      <c r="D1374" s="26">
        <f>C1374/'g. Dimensio.AnlagenEE2035'!$F$11</f>
        <v>5.2693428571428572E-2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27"/>
    </row>
    <row r="1375" spans="1:14" s="28" customFormat="1" x14ac:dyDescent="0.25">
      <c r="A1375" s="24">
        <v>43523.083333333336</v>
      </c>
      <c r="B1375" s="25">
        <v>43523.125</v>
      </c>
      <c r="C1375" s="7">
        <v>131.92500000000001</v>
      </c>
      <c r="D1375" s="26">
        <f>C1375/'g. Dimensio.AnlagenEE2035'!$F$11</f>
        <v>3.7692857142857146E-2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27"/>
    </row>
    <row r="1376" spans="1:14" s="28" customFormat="1" x14ac:dyDescent="0.25">
      <c r="A1376" s="24">
        <v>43523.125</v>
      </c>
      <c r="B1376" s="25">
        <v>43523.166666666664</v>
      </c>
      <c r="C1376" s="7">
        <v>104.509</v>
      </c>
      <c r="D1376" s="26">
        <f>C1376/'g. Dimensio.AnlagenEE2035'!$F$11</f>
        <v>2.9859714285714285E-2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27"/>
    </row>
    <row r="1377" spans="1:14" s="28" customFormat="1" x14ac:dyDescent="0.25">
      <c r="A1377" s="24">
        <v>43523.166666666664</v>
      </c>
      <c r="B1377" s="25">
        <v>43523.208333333336</v>
      </c>
      <c r="C1377" s="7">
        <v>99.277000000000001</v>
      </c>
      <c r="D1377" s="26">
        <f>C1377/'g. Dimensio.AnlagenEE2035'!$F$11</f>
        <v>2.8364857142857143E-2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27"/>
    </row>
    <row r="1378" spans="1:14" s="28" customFormat="1" x14ac:dyDescent="0.25">
      <c r="A1378" s="24">
        <v>43523.208333333336</v>
      </c>
      <c r="B1378" s="25">
        <v>43523.25</v>
      </c>
      <c r="C1378" s="7">
        <v>106.58</v>
      </c>
      <c r="D1378" s="26">
        <f>C1378/'g. Dimensio.AnlagenEE2035'!$F$11</f>
        <v>3.045142857142857E-2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27"/>
    </row>
    <row r="1379" spans="1:14" s="28" customFormat="1" x14ac:dyDescent="0.25">
      <c r="A1379" s="24">
        <v>43523.25</v>
      </c>
      <c r="B1379" s="25">
        <v>43523.291666666664</v>
      </c>
      <c r="C1379" s="7">
        <v>114.373</v>
      </c>
      <c r="D1379" s="26">
        <f>C1379/'g. Dimensio.AnlagenEE2035'!$F$11</f>
        <v>3.2677999999999999E-2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27"/>
    </row>
    <row r="1380" spans="1:14" s="28" customFormat="1" x14ac:dyDescent="0.25">
      <c r="A1380" s="24">
        <v>43523.291666666664</v>
      </c>
      <c r="B1380" s="25">
        <v>43523.333333333336</v>
      </c>
      <c r="C1380" s="7">
        <v>117.361</v>
      </c>
      <c r="D1380" s="26">
        <f>C1380/'g. Dimensio.AnlagenEE2035'!$F$11</f>
        <v>3.353171428571429E-2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27"/>
    </row>
    <row r="1381" spans="1:14" s="28" customFormat="1" x14ac:dyDescent="0.25">
      <c r="A1381" s="24">
        <v>43523.333333333336</v>
      </c>
      <c r="B1381" s="25">
        <v>43523.375</v>
      </c>
      <c r="C1381" s="7">
        <v>59.283999999999999</v>
      </c>
      <c r="D1381" s="26">
        <f>C1381/'g. Dimensio.AnlagenEE2035'!$F$11</f>
        <v>1.6938285714285715E-2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27"/>
    </row>
    <row r="1382" spans="1:14" s="28" customFormat="1" x14ac:dyDescent="0.25">
      <c r="A1382" s="24">
        <v>43523.375</v>
      </c>
      <c r="B1382" s="25">
        <v>43523.416666666664</v>
      </c>
      <c r="C1382" s="7">
        <v>20.728000000000002</v>
      </c>
      <c r="D1382" s="26">
        <f>C1382/'g. Dimensio.AnlagenEE2035'!$F$11</f>
        <v>5.922285714285715E-3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27"/>
    </row>
    <row r="1383" spans="1:14" s="28" customFormat="1" x14ac:dyDescent="0.25">
      <c r="A1383" s="24">
        <v>43523.416666666664</v>
      </c>
      <c r="B1383" s="25">
        <v>43523.458333333336</v>
      </c>
      <c r="C1383" s="7">
        <v>12.46</v>
      </c>
      <c r="D1383" s="26">
        <f>C1383/'g. Dimensio.AnlagenEE2035'!$F$11</f>
        <v>3.5600000000000002E-3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27"/>
    </row>
    <row r="1384" spans="1:14" s="28" customFormat="1" x14ac:dyDescent="0.25">
      <c r="A1384" s="24">
        <v>43523.458333333336</v>
      </c>
      <c r="B1384" s="25">
        <v>43523.5</v>
      </c>
      <c r="C1384" s="7">
        <v>24.117000000000001</v>
      </c>
      <c r="D1384" s="26">
        <f>C1384/'g. Dimensio.AnlagenEE2035'!$F$11</f>
        <v>6.8905714285714291E-3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27"/>
    </row>
    <row r="1385" spans="1:14" s="28" customFormat="1" x14ac:dyDescent="0.25">
      <c r="A1385" s="24">
        <v>43523.5</v>
      </c>
      <c r="B1385" s="25">
        <v>43523.541666666664</v>
      </c>
      <c r="C1385" s="7">
        <v>38.177</v>
      </c>
      <c r="D1385" s="26">
        <f>C1385/'g. Dimensio.AnlagenEE2035'!$F$11</f>
        <v>1.0907714285714286E-2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27"/>
    </row>
    <row r="1386" spans="1:14" s="28" customFormat="1" x14ac:dyDescent="0.25">
      <c r="A1386" s="24">
        <v>43523.541666666664</v>
      </c>
      <c r="B1386" s="25">
        <v>43523.583333333336</v>
      </c>
      <c r="C1386" s="7">
        <v>49.198999999999998</v>
      </c>
      <c r="D1386" s="26">
        <f>C1386/'g. Dimensio.AnlagenEE2035'!$F$11</f>
        <v>1.4056857142857142E-2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27"/>
    </row>
    <row r="1387" spans="1:14" s="28" customFormat="1" x14ac:dyDescent="0.25">
      <c r="A1387" s="24">
        <v>43523.583333333336</v>
      </c>
      <c r="B1387" s="25">
        <v>43523.625</v>
      </c>
      <c r="C1387" s="7">
        <v>53.665999999999997</v>
      </c>
      <c r="D1387" s="26">
        <f>C1387/'g. Dimensio.AnlagenEE2035'!$F$11</f>
        <v>1.5333142857142856E-2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27"/>
    </row>
    <row r="1388" spans="1:14" s="28" customFormat="1" x14ac:dyDescent="0.25">
      <c r="A1388" s="24">
        <v>43523.625</v>
      </c>
      <c r="B1388" s="25">
        <v>43523.666666666664</v>
      </c>
      <c r="C1388" s="7">
        <v>67.974000000000004</v>
      </c>
      <c r="D1388" s="26">
        <f>C1388/'g. Dimensio.AnlagenEE2035'!$F$11</f>
        <v>1.9421142857142859E-2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27"/>
    </row>
    <row r="1389" spans="1:14" s="28" customFormat="1" x14ac:dyDescent="0.25">
      <c r="A1389" s="24">
        <v>43523.666666666664</v>
      </c>
      <c r="B1389" s="25">
        <v>43523.708333333336</v>
      </c>
      <c r="C1389" s="7">
        <v>80.218999999999994</v>
      </c>
      <c r="D1389" s="26">
        <f>C1389/'g. Dimensio.AnlagenEE2035'!$F$11</f>
        <v>2.2919714285714283E-2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27"/>
    </row>
    <row r="1390" spans="1:14" s="28" customFormat="1" x14ac:dyDescent="0.25">
      <c r="A1390" s="24">
        <v>43523.708333333336</v>
      </c>
      <c r="B1390" s="25">
        <v>43523.75</v>
      </c>
      <c r="C1390" s="7">
        <v>97.585999999999999</v>
      </c>
      <c r="D1390" s="26">
        <f>C1390/'g. Dimensio.AnlagenEE2035'!$F$11</f>
        <v>2.7881714285714284E-2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27"/>
    </row>
    <row r="1391" spans="1:14" s="28" customFormat="1" x14ac:dyDescent="0.25">
      <c r="A1391" s="24">
        <v>43523.75</v>
      </c>
      <c r="B1391" s="25">
        <v>43523.791666666664</v>
      </c>
      <c r="C1391" s="7">
        <v>123.96599999999999</v>
      </c>
      <c r="D1391" s="26">
        <f>C1391/'g. Dimensio.AnlagenEE2035'!$F$11</f>
        <v>3.5418857142857141E-2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27"/>
    </row>
    <row r="1392" spans="1:14" s="28" customFormat="1" x14ac:dyDescent="0.25">
      <c r="A1392" s="24">
        <v>43523.791666666664</v>
      </c>
      <c r="B1392" s="25">
        <v>43523.833333333336</v>
      </c>
      <c r="C1392" s="7">
        <v>174.17599999999999</v>
      </c>
      <c r="D1392" s="26">
        <f>C1392/'g. Dimensio.AnlagenEE2035'!$F$11</f>
        <v>4.9764571428571422E-2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27"/>
    </row>
    <row r="1393" spans="1:14" s="28" customFormat="1" x14ac:dyDescent="0.25">
      <c r="A1393" s="24">
        <v>43523.833333333336</v>
      </c>
      <c r="B1393" s="25">
        <v>43523.875</v>
      </c>
      <c r="C1393" s="7">
        <v>292.76600000000002</v>
      </c>
      <c r="D1393" s="26">
        <f>C1393/'g. Dimensio.AnlagenEE2035'!$F$11</f>
        <v>8.3647428571428581E-2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27"/>
    </row>
    <row r="1394" spans="1:14" s="28" customFormat="1" x14ac:dyDescent="0.25">
      <c r="A1394" s="24">
        <v>43523.875</v>
      </c>
      <c r="B1394" s="25">
        <v>43523.916666666664</v>
      </c>
      <c r="C1394" s="7">
        <v>541.21400000000006</v>
      </c>
      <c r="D1394" s="26">
        <f>C1394/'g. Dimensio.AnlagenEE2035'!$F$11</f>
        <v>0.15463257142857145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27"/>
    </row>
    <row r="1395" spans="1:14" s="28" customFormat="1" x14ac:dyDescent="0.25">
      <c r="A1395" s="24">
        <v>43523.916666666664</v>
      </c>
      <c r="B1395" s="25">
        <v>43523.958333333336</v>
      </c>
      <c r="C1395" s="7">
        <v>891.08699999999999</v>
      </c>
      <c r="D1395" s="26">
        <f>C1395/'g. Dimensio.AnlagenEE2035'!$F$11</f>
        <v>0.25459628571428572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27"/>
    </row>
    <row r="1396" spans="1:14" s="28" customFormat="1" x14ac:dyDescent="0.25">
      <c r="A1396" s="24">
        <v>43523.958333333336</v>
      </c>
      <c r="B1396" s="25">
        <v>43524</v>
      </c>
      <c r="C1396" s="7">
        <v>1187.7059999999999</v>
      </c>
      <c r="D1396" s="26">
        <f>C1396/'g. Dimensio.AnlagenEE2035'!$F$11</f>
        <v>0.33934457142857138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27"/>
    </row>
    <row r="1397" spans="1:14" s="28" customFormat="1" x14ac:dyDescent="0.25">
      <c r="A1397" s="24">
        <v>43524</v>
      </c>
      <c r="B1397" s="25">
        <v>43524.041666666664</v>
      </c>
      <c r="C1397" s="7">
        <v>1308.4000000000001</v>
      </c>
      <c r="D1397" s="26">
        <f>C1397/'g. Dimensio.AnlagenEE2035'!$F$11</f>
        <v>0.37382857142857145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27"/>
    </row>
    <row r="1398" spans="1:14" s="28" customFormat="1" x14ac:dyDescent="0.25">
      <c r="A1398" s="24">
        <v>43524.041666666664</v>
      </c>
      <c r="B1398" s="25">
        <v>43524.083333333336</v>
      </c>
      <c r="C1398" s="7">
        <v>1303.8520000000001</v>
      </c>
      <c r="D1398" s="26">
        <f>C1398/'g. Dimensio.AnlagenEE2035'!$F$11</f>
        <v>0.37252914285714289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27"/>
    </row>
    <row r="1399" spans="1:14" s="28" customFormat="1" x14ac:dyDescent="0.25">
      <c r="A1399" s="24">
        <v>43524.083333333336</v>
      </c>
      <c r="B1399" s="25">
        <v>43524.125</v>
      </c>
      <c r="C1399" s="7">
        <v>1322.395</v>
      </c>
      <c r="D1399" s="26">
        <f>C1399/'g. Dimensio.AnlagenEE2035'!$F$11</f>
        <v>0.37782714285714286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27"/>
    </row>
    <row r="1400" spans="1:14" s="28" customFormat="1" x14ac:dyDescent="0.25">
      <c r="A1400" s="24">
        <v>43524.125</v>
      </c>
      <c r="B1400" s="25">
        <v>43524.166666666664</v>
      </c>
      <c r="C1400" s="7">
        <v>1376.049</v>
      </c>
      <c r="D1400" s="26">
        <f>C1400/'g. Dimensio.AnlagenEE2035'!$F$11</f>
        <v>0.39315685714285714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27"/>
    </row>
    <row r="1401" spans="1:14" s="28" customFormat="1" x14ac:dyDescent="0.25">
      <c r="A1401" s="24">
        <v>43524.166666666664</v>
      </c>
      <c r="B1401" s="25">
        <v>43524.208333333336</v>
      </c>
      <c r="C1401" s="7">
        <v>1396.82</v>
      </c>
      <c r="D1401" s="26">
        <f>C1401/'g. Dimensio.AnlagenEE2035'!$F$11</f>
        <v>0.39909142857142854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27"/>
    </row>
    <row r="1402" spans="1:14" s="28" customFormat="1" x14ac:dyDescent="0.25">
      <c r="A1402" s="24">
        <v>43524.208333333336</v>
      </c>
      <c r="B1402" s="25">
        <v>43524.25</v>
      </c>
      <c r="C1402" s="7">
        <v>1361.472</v>
      </c>
      <c r="D1402" s="26">
        <f>C1402/'g. Dimensio.AnlagenEE2035'!$F$11</f>
        <v>0.388992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27"/>
    </row>
    <row r="1403" spans="1:14" s="28" customFormat="1" x14ac:dyDescent="0.25">
      <c r="A1403" s="24">
        <v>43524.25</v>
      </c>
      <c r="B1403" s="25">
        <v>43524.291666666664</v>
      </c>
      <c r="C1403" s="7">
        <v>1256.9770000000001</v>
      </c>
      <c r="D1403" s="26">
        <f>C1403/'g. Dimensio.AnlagenEE2035'!$F$11</f>
        <v>0.35913628571428574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27"/>
    </row>
    <row r="1404" spans="1:14" s="28" customFormat="1" x14ac:dyDescent="0.25">
      <c r="A1404" s="24">
        <v>43524.291666666664</v>
      </c>
      <c r="B1404" s="25">
        <v>43524.333333333336</v>
      </c>
      <c r="C1404" s="7">
        <v>845.78099999999995</v>
      </c>
      <c r="D1404" s="26">
        <f>C1404/'g. Dimensio.AnlagenEE2035'!$F$11</f>
        <v>0.24165171428571428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27"/>
    </row>
    <row r="1405" spans="1:14" s="28" customFormat="1" x14ac:dyDescent="0.25">
      <c r="A1405" s="24">
        <v>43524.333333333336</v>
      </c>
      <c r="B1405" s="25">
        <v>43524.375</v>
      </c>
      <c r="C1405" s="7">
        <v>627.52499999999998</v>
      </c>
      <c r="D1405" s="26">
        <f>C1405/'g. Dimensio.AnlagenEE2035'!$F$11</f>
        <v>0.17929285714285714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27"/>
    </row>
    <row r="1406" spans="1:14" s="28" customFormat="1" x14ac:dyDescent="0.25">
      <c r="A1406" s="24">
        <v>43524.375</v>
      </c>
      <c r="B1406" s="25">
        <v>43524.416666666664</v>
      </c>
      <c r="C1406" s="7">
        <v>899.13300000000004</v>
      </c>
      <c r="D1406" s="26">
        <f>C1406/'g. Dimensio.AnlagenEE2035'!$F$11</f>
        <v>0.25689514285714288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27"/>
    </row>
    <row r="1407" spans="1:14" s="28" customFormat="1" x14ac:dyDescent="0.25">
      <c r="A1407" s="24">
        <v>43524.416666666664</v>
      </c>
      <c r="B1407" s="25">
        <v>43524.458333333336</v>
      </c>
      <c r="C1407" s="7">
        <v>1112.9749999999999</v>
      </c>
      <c r="D1407" s="26">
        <f>C1407/'g. Dimensio.AnlagenEE2035'!$F$11</f>
        <v>0.31799285714285713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27"/>
    </row>
    <row r="1408" spans="1:14" s="28" customFormat="1" x14ac:dyDescent="0.25">
      <c r="A1408" s="24">
        <v>43524.458333333336</v>
      </c>
      <c r="B1408" s="25">
        <v>43524.5</v>
      </c>
      <c r="C1408" s="7">
        <v>1409.146</v>
      </c>
      <c r="D1408" s="26">
        <f>C1408/'g. Dimensio.AnlagenEE2035'!$F$11</f>
        <v>0.40261314285714284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27"/>
    </row>
    <row r="1409" spans="1:14" s="28" customFormat="1" x14ac:dyDescent="0.25">
      <c r="A1409" s="24">
        <v>43524.5</v>
      </c>
      <c r="B1409" s="25">
        <v>43524.541666666664</v>
      </c>
      <c r="C1409" s="7">
        <v>1717.393</v>
      </c>
      <c r="D1409" s="26">
        <f>C1409/'g. Dimensio.AnlagenEE2035'!$F$11</f>
        <v>0.49068371428571428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27"/>
    </row>
    <row r="1410" spans="1:14" s="28" customFormat="1" x14ac:dyDescent="0.25">
      <c r="A1410" s="24">
        <v>43524.541666666664</v>
      </c>
      <c r="B1410" s="25">
        <v>43524.583333333336</v>
      </c>
      <c r="C1410" s="7">
        <v>2027.6659999999999</v>
      </c>
      <c r="D1410" s="26">
        <f>C1410/'g. Dimensio.AnlagenEE2035'!$F$11</f>
        <v>0.57933314285714288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27"/>
    </row>
    <row r="1411" spans="1:14" s="28" customFormat="1" x14ac:dyDescent="0.25">
      <c r="A1411" s="24">
        <v>43524.583333333336</v>
      </c>
      <c r="B1411" s="25">
        <v>43524.625</v>
      </c>
      <c r="C1411" s="7">
        <v>2185.9180000000001</v>
      </c>
      <c r="D1411" s="26">
        <f>C1411/'g. Dimensio.AnlagenEE2035'!$F$11</f>
        <v>0.62454799999999999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27"/>
    </row>
    <row r="1412" spans="1:14" s="28" customFormat="1" x14ac:dyDescent="0.25">
      <c r="A1412" s="24">
        <v>43524.625</v>
      </c>
      <c r="B1412" s="25">
        <v>43524.666666666664</v>
      </c>
      <c r="C1412" s="7">
        <v>2169.422</v>
      </c>
      <c r="D1412" s="26">
        <f>C1412/'g. Dimensio.AnlagenEE2035'!$F$11</f>
        <v>0.61983485714285713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27"/>
    </row>
    <row r="1413" spans="1:14" s="28" customFormat="1" x14ac:dyDescent="0.25">
      <c r="A1413" s="24">
        <v>43524.666666666664</v>
      </c>
      <c r="B1413" s="25">
        <v>43524.708333333336</v>
      </c>
      <c r="C1413" s="7">
        <v>1901.777</v>
      </c>
      <c r="D1413" s="26">
        <f>C1413/'g. Dimensio.AnlagenEE2035'!$F$11</f>
        <v>0.5433648571428572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27"/>
    </row>
    <row r="1414" spans="1:14" s="28" customFormat="1" x14ac:dyDescent="0.25">
      <c r="A1414" s="24">
        <v>43524.708333333336</v>
      </c>
      <c r="B1414" s="25">
        <v>43524.75</v>
      </c>
      <c r="C1414" s="7">
        <v>1577.5530000000001</v>
      </c>
      <c r="D1414" s="26">
        <f>C1414/'g. Dimensio.AnlagenEE2035'!$F$11</f>
        <v>0.45072942857142861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27"/>
    </row>
    <row r="1415" spans="1:14" s="28" customFormat="1" x14ac:dyDescent="0.25">
      <c r="A1415" s="24">
        <v>43524.75</v>
      </c>
      <c r="B1415" s="25">
        <v>43524.791666666664</v>
      </c>
      <c r="C1415" s="7">
        <v>1472.1869999999999</v>
      </c>
      <c r="D1415" s="26">
        <f>C1415/'g. Dimensio.AnlagenEE2035'!$F$11</f>
        <v>0.42062485714285713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27"/>
    </row>
    <row r="1416" spans="1:14" s="28" customFormat="1" x14ac:dyDescent="0.25">
      <c r="A1416" s="24">
        <v>43524.791666666664</v>
      </c>
      <c r="B1416" s="25">
        <v>43524.833333333336</v>
      </c>
      <c r="C1416" s="7">
        <v>1414.098</v>
      </c>
      <c r="D1416" s="26">
        <f>C1416/'g. Dimensio.AnlagenEE2035'!$F$11</f>
        <v>0.404028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27"/>
    </row>
    <row r="1417" spans="1:14" s="28" customFormat="1" x14ac:dyDescent="0.25">
      <c r="A1417" s="24">
        <v>43524.833333333336</v>
      </c>
      <c r="B1417" s="25">
        <v>43524.875</v>
      </c>
      <c r="C1417" s="7">
        <v>1350.12</v>
      </c>
      <c r="D1417" s="26">
        <f>C1417/'g. Dimensio.AnlagenEE2035'!$F$11</f>
        <v>0.38574857142857139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27"/>
    </row>
    <row r="1418" spans="1:14" s="28" customFormat="1" x14ac:dyDescent="0.25">
      <c r="A1418" s="24">
        <v>43524.875</v>
      </c>
      <c r="B1418" s="25">
        <v>43524.916666666664</v>
      </c>
      <c r="C1418" s="7">
        <v>1391.7059999999999</v>
      </c>
      <c r="D1418" s="26">
        <f>C1418/'g. Dimensio.AnlagenEE2035'!$F$11</f>
        <v>0.39763028571428571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27"/>
    </row>
    <row r="1419" spans="1:14" s="28" customFormat="1" x14ac:dyDescent="0.25">
      <c r="A1419" s="24">
        <v>43524.916666666664</v>
      </c>
      <c r="B1419" s="25">
        <v>43524.958333333336</v>
      </c>
      <c r="C1419" s="7">
        <v>1324.0740000000001</v>
      </c>
      <c r="D1419" s="26">
        <f>C1419/'g. Dimensio.AnlagenEE2035'!$F$11</f>
        <v>0.37830685714285717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27"/>
    </row>
    <row r="1420" spans="1:14" s="28" customFormat="1" x14ac:dyDescent="0.25">
      <c r="A1420" s="24">
        <v>43524.958333333336</v>
      </c>
      <c r="B1420" s="25">
        <v>43525</v>
      </c>
      <c r="C1420" s="7">
        <v>1253.4780000000001</v>
      </c>
      <c r="D1420" s="26">
        <f>C1420/'g. Dimensio.AnlagenEE2035'!$F$11</f>
        <v>0.35813657142857147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27"/>
    </row>
    <row r="1421" spans="1:14" s="28" customFormat="1" x14ac:dyDescent="0.25">
      <c r="A1421" s="24">
        <v>43525</v>
      </c>
      <c r="B1421" s="25">
        <v>43525.041666666664</v>
      </c>
      <c r="C1421" s="7">
        <v>1245.8399999999999</v>
      </c>
      <c r="D1421" s="26">
        <f>C1421/'g. Dimensio.AnlagenEE2035'!$F$11</f>
        <v>0.35595428571428567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27"/>
    </row>
    <row r="1422" spans="1:14" s="28" customFormat="1" x14ac:dyDescent="0.25">
      <c r="A1422" s="24">
        <v>43525.041666666664</v>
      </c>
      <c r="B1422" s="25">
        <v>43525.083333333336</v>
      </c>
      <c r="C1422" s="7">
        <v>1322.4110000000001</v>
      </c>
      <c r="D1422" s="26">
        <f>C1422/'g. Dimensio.AnlagenEE2035'!$F$11</f>
        <v>0.37783171428571433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27"/>
    </row>
    <row r="1423" spans="1:14" s="28" customFormat="1" x14ac:dyDescent="0.25">
      <c r="A1423" s="24">
        <v>43525.083333333336</v>
      </c>
      <c r="B1423" s="25">
        <v>43525.125</v>
      </c>
      <c r="C1423" s="7">
        <v>1462.8710000000001</v>
      </c>
      <c r="D1423" s="26">
        <f>C1423/'g. Dimensio.AnlagenEE2035'!$F$11</f>
        <v>0.41796314285714287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27"/>
    </row>
    <row r="1424" spans="1:14" s="28" customFormat="1" x14ac:dyDescent="0.25">
      <c r="A1424" s="24">
        <v>43525.125</v>
      </c>
      <c r="B1424" s="25">
        <v>43525.166666666664</v>
      </c>
      <c r="C1424" s="7">
        <v>1359.509</v>
      </c>
      <c r="D1424" s="26">
        <f>C1424/'g. Dimensio.AnlagenEE2035'!$F$11</f>
        <v>0.38843114285714286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27"/>
    </row>
    <row r="1425" spans="1:14" s="28" customFormat="1" x14ac:dyDescent="0.25">
      <c r="A1425" s="24">
        <v>43525.166666666664</v>
      </c>
      <c r="B1425" s="25">
        <v>43525.208333333336</v>
      </c>
      <c r="C1425" s="7">
        <v>1480.586</v>
      </c>
      <c r="D1425" s="26">
        <f>C1425/'g. Dimensio.AnlagenEE2035'!$F$11</f>
        <v>0.42302457142857142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27"/>
    </row>
    <row r="1426" spans="1:14" s="28" customFormat="1" x14ac:dyDescent="0.25">
      <c r="A1426" s="24">
        <v>43525.208333333336</v>
      </c>
      <c r="B1426" s="25">
        <v>43525.25</v>
      </c>
      <c r="C1426" s="7">
        <v>1770.8879999999999</v>
      </c>
      <c r="D1426" s="26">
        <f>C1426/'g. Dimensio.AnlagenEE2035'!$F$11</f>
        <v>0.50596799999999997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27"/>
    </row>
    <row r="1427" spans="1:14" s="28" customFormat="1" x14ac:dyDescent="0.25">
      <c r="A1427" s="24">
        <v>43525.25</v>
      </c>
      <c r="B1427" s="25">
        <v>43525.291666666664</v>
      </c>
      <c r="C1427" s="7">
        <v>1707.7049999999999</v>
      </c>
      <c r="D1427" s="26">
        <f>C1427/'g. Dimensio.AnlagenEE2035'!$F$11</f>
        <v>0.48791571428571429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27"/>
    </row>
    <row r="1428" spans="1:14" s="28" customFormat="1" x14ac:dyDescent="0.25">
      <c r="A1428" s="24">
        <v>43525.291666666664</v>
      </c>
      <c r="B1428" s="25">
        <v>43525.333333333336</v>
      </c>
      <c r="C1428" s="7">
        <v>1534.1510000000001</v>
      </c>
      <c r="D1428" s="26">
        <f>C1428/'g. Dimensio.AnlagenEE2035'!$F$11</f>
        <v>0.43832885714285719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27"/>
    </row>
    <row r="1429" spans="1:14" s="28" customFormat="1" x14ac:dyDescent="0.25">
      <c r="A1429" s="24">
        <v>43525.333333333336</v>
      </c>
      <c r="B1429" s="25">
        <v>43525.375</v>
      </c>
      <c r="C1429" s="7">
        <v>1239.71</v>
      </c>
      <c r="D1429" s="26">
        <f>C1429/'g. Dimensio.AnlagenEE2035'!$F$11</f>
        <v>0.35420285714285715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27"/>
    </row>
    <row r="1430" spans="1:14" s="28" customFormat="1" x14ac:dyDescent="0.25">
      <c r="A1430" s="24">
        <v>43525.375</v>
      </c>
      <c r="B1430" s="25">
        <v>43525.416666666664</v>
      </c>
      <c r="C1430" s="7">
        <v>999.779</v>
      </c>
      <c r="D1430" s="26">
        <f>C1430/'g. Dimensio.AnlagenEE2035'!$F$11</f>
        <v>0.28565114285714288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27"/>
    </row>
    <row r="1431" spans="1:14" s="28" customFormat="1" x14ac:dyDescent="0.25">
      <c r="A1431" s="24">
        <v>43525.416666666664</v>
      </c>
      <c r="B1431" s="25">
        <v>43525.458333333336</v>
      </c>
      <c r="C1431" s="7">
        <v>825.77700000000004</v>
      </c>
      <c r="D1431" s="26">
        <f>C1431/'g. Dimensio.AnlagenEE2035'!$F$11</f>
        <v>0.23593628571428574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27"/>
    </row>
    <row r="1432" spans="1:14" s="28" customFormat="1" x14ac:dyDescent="0.25">
      <c r="A1432" s="24">
        <v>43525.458333333336</v>
      </c>
      <c r="B1432" s="25">
        <v>43525.5</v>
      </c>
      <c r="C1432" s="7">
        <v>722.48</v>
      </c>
      <c r="D1432" s="26">
        <f>C1432/'g. Dimensio.AnlagenEE2035'!$F$11</f>
        <v>0.20642285714285716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27"/>
    </row>
    <row r="1433" spans="1:14" s="28" customFormat="1" x14ac:dyDescent="0.25">
      <c r="A1433" s="24">
        <v>43525.5</v>
      </c>
      <c r="B1433" s="25">
        <v>43525.541666666664</v>
      </c>
      <c r="C1433" s="7">
        <v>674.55200000000002</v>
      </c>
      <c r="D1433" s="26">
        <f>C1433/'g. Dimensio.AnlagenEE2035'!$F$11</f>
        <v>0.19272914285714288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27"/>
    </row>
    <row r="1434" spans="1:14" s="28" customFormat="1" x14ac:dyDescent="0.25">
      <c r="A1434" s="24">
        <v>43525.541666666664</v>
      </c>
      <c r="B1434" s="25">
        <v>43525.583333333336</v>
      </c>
      <c r="C1434" s="7">
        <v>629.78499999999997</v>
      </c>
      <c r="D1434" s="26">
        <f>C1434/'g. Dimensio.AnlagenEE2035'!$F$11</f>
        <v>0.17993857142857142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27"/>
    </row>
    <row r="1435" spans="1:14" s="28" customFormat="1" x14ac:dyDescent="0.25">
      <c r="A1435" s="24">
        <v>43525.583333333336</v>
      </c>
      <c r="B1435" s="25">
        <v>43525.625</v>
      </c>
      <c r="C1435" s="7">
        <v>597.71500000000003</v>
      </c>
      <c r="D1435" s="26">
        <f>C1435/'g. Dimensio.AnlagenEE2035'!$F$11</f>
        <v>0.17077571428571431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27"/>
    </row>
    <row r="1436" spans="1:14" s="28" customFormat="1" x14ac:dyDescent="0.25">
      <c r="A1436" s="24">
        <v>43525.625</v>
      </c>
      <c r="B1436" s="25">
        <v>43525.666666666664</v>
      </c>
      <c r="C1436" s="7">
        <v>657.02599999999995</v>
      </c>
      <c r="D1436" s="26">
        <f>C1436/'g. Dimensio.AnlagenEE2035'!$F$11</f>
        <v>0.18772171428571427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27"/>
    </row>
    <row r="1437" spans="1:14" s="28" customFormat="1" x14ac:dyDescent="0.25">
      <c r="A1437" s="24">
        <v>43525.666666666664</v>
      </c>
      <c r="B1437" s="25">
        <v>43525.708333333336</v>
      </c>
      <c r="C1437" s="7">
        <v>752.81700000000001</v>
      </c>
      <c r="D1437" s="26">
        <f>C1437/'g. Dimensio.AnlagenEE2035'!$F$11</f>
        <v>0.21509057142857144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27"/>
    </row>
    <row r="1438" spans="1:14" s="28" customFormat="1" x14ac:dyDescent="0.25">
      <c r="A1438" s="24">
        <v>43525.708333333336</v>
      </c>
      <c r="B1438" s="25">
        <v>43525.75</v>
      </c>
      <c r="C1438" s="7">
        <v>771.20899999999995</v>
      </c>
      <c r="D1438" s="26">
        <f>C1438/'g. Dimensio.AnlagenEE2035'!$F$11</f>
        <v>0.22034542857142855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27"/>
    </row>
    <row r="1439" spans="1:14" s="28" customFormat="1" x14ac:dyDescent="0.25">
      <c r="A1439" s="24">
        <v>43525.75</v>
      </c>
      <c r="B1439" s="25">
        <v>43525.791666666664</v>
      </c>
      <c r="C1439" s="7">
        <v>696.03599999999994</v>
      </c>
      <c r="D1439" s="26">
        <f>C1439/'g. Dimensio.AnlagenEE2035'!$F$11</f>
        <v>0.19886742857142856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27"/>
    </row>
    <row r="1440" spans="1:14" s="28" customFormat="1" x14ac:dyDescent="0.25">
      <c r="A1440" s="24">
        <v>43525.791666666664</v>
      </c>
      <c r="B1440" s="25">
        <v>43525.833333333336</v>
      </c>
      <c r="C1440" s="7">
        <v>635.75900000000001</v>
      </c>
      <c r="D1440" s="26">
        <f>C1440/'g. Dimensio.AnlagenEE2035'!$F$11</f>
        <v>0.18164542857142857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27"/>
    </row>
    <row r="1441" spans="1:14" s="28" customFormat="1" x14ac:dyDescent="0.25">
      <c r="A1441" s="24">
        <v>43525.833333333336</v>
      </c>
      <c r="B1441" s="25">
        <v>43525.875</v>
      </c>
      <c r="C1441" s="7">
        <v>595.46</v>
      </c>
      <c r="D1441" s="26">
        <f>C1441/'g. Dimensio.AnlagenEE2035'!$F$11</f>
        <v>0.17013142857142857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27"/>
    </row>
    <row r="1442" spans="1:14" s="28" customFormat="1" x14ac:dyDescent="0.25">
      <c r="A1442" s="24">
        <v>43525.875</v>
      </c>
      <c r="B1442" s="25">
        <v>43525.916666666664</v>
      </c>
      <c r="C1442" s="7">
        <v>635.70000000000005</v>
      </c>
      <c r="D1442" s="26">
        <f>C1442/'g. Dimensio.AnlagenEE2035'!$F$11</f>
        <v>0.18162857142857144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27"/>
    </row>
    <row r="1443" spans="1:14" s="28" customFormat="1" x14ac:dyDescent="0.25">
      <c r="A1443" s="24">
        <v>43525.916666666664</v>
      </c>
      <c r="B1443" s="25">
        <v>43525.958333333336</v>
      </c>
      <c r="C1443" s="7">
        <v>605.34699999999998</v>
      </c>
      <c r="D1443" s="26">
        <f>C1443/'g. Dimensio.AnlagenEE2035'!$F$11</f>
        <v>0.1729562857142857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27"/>
    </row>
    <row r="1444" spans="1:14" s="28" customFormat="1" x14ac:dyDescent="0.25">
      <c r="A1444" s="24">
        <v>43525.958333333336</v>
      </c>
      <c r="B1444" s="25">
        <v>43526</v>
      </c>
      <c r="C1444" s="7">
        <v>528.64700000000005</v>
      </c>
      <c r="D1444" s="26">
        <f>C1444/'g. Dimensio.AnlagenEE2035'!$F$11</f>
        <v>0.15104200000000001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27"/>
    </row>
    <row r="1445" spans="1:14" s="28" customFormat="1" x14ac:dyDescent="0.25">
      <c r="A1445" s="24">
        <v>43526</v>
      </c>
      <c r="B1445" s="25">
        <v>43526.041666666664</v>
      </c>
      <c r="C1445" s="7">
        <v>513.89599999999996</v>
      </c>
      <c r="D1445" s="26">
        <f>C1445/'g. Dimensio.AnlagenEE2035'!$F$11</f>
        <v>0.14682742857142855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27"/>
    </row>
    <row r="1446" spans="1:14" s="28" customFormat="1" x14ac:dyDescent="0.25">
      <c r="A1446" s="24">
        <v>43526.041666666664</v>
      </c>
      <c r="B1446" s="25">
        <v>43526.083333333336</v>
      </c>
      <c r="C1446" s="7">
        <v>522.27099999999996</v>
      </c>
      <c r="D1446" s="26">
        <f>C1446/'g. Dimensio.AnlagenEE2035'!$F$11</f>
        <v>0.14922028571428569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27"/>
    </row>
    <row r="1447" spans="1:14" s="28" customFormat="1" x14ac:dyDescent="0.25">
      <c r="A1447" s="24">
        <v>43526.083333333336</v>
      </c>
      <c r="B1447" s="25">
        <v>43526.125</v>
      </c>
      <c r="C1447" s="7">
        <v>516.85699999999997</v>
      </c>
      <c r="D1447" s="26">
        <f>C1447/'g. Dimensio.AnlagenEE2035'!$F$11</f>
        <v>0.14767342857142857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27"/>
    </row>
    <row r="1448" spans="1:14" s="28" customFormat="1" x14ac:dyDescent="0.25">
      <c r="A1448" s="24">
        <v>43526.125</v>
      </c>
      <c r="B1448" s="25">
        <v>43526.166666666664</v>
      </c>
      <c r="C1448" s="7">
        <v>478.976</v>
      </c>
      <c r="D1448" s="26">
        <f>C1448/'g. Dimensio.AnlagenEE2035'!$F$11</f>
        <v>0.1368502857142857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27"/>
    </row>
    <row r="1449" spans="1:14" s="28" customFormat="1" x14ac:dyDescent="0.25">
      <c r="A1449" s="24">
        <v>43526.166666666664</v>
      </c>
      <c r="B1449" s="25">
        <v>43526.208333333336</v>
      </c>
      <c r="C1449" s="7">
        <v>463.28399999999999</v>
      </c>
      <c r="D1449" s="26">
        <f>C1449/'g. Dimensio.AnlagenEE2035'!$F$11</f>
        <v>0.13236685714285715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27"/>
    </row>
    <row r="1450" spans="1:14" s="28" customFormat="1" x14ac:dyDescent="0.25">
      <c r="A1450" s="24">
        <v>43526.208333333336</v>
      </c>
      <c r="B1450" s="25">
        <v>43526.25</v>
      </c>
      <c r="C1450" s="7">
        <v>497.52499999999998</v>
      </c>
      <c r="D1450" s="26">
        <f>C1450/'g. Dimensio.AnlagenEE2035'!$F$11</f>
        <v>0.14215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27"/>
    </row>
    <row r="1451" spans="1:14" s="28" customFormat="1" x14ac:dyDescent="0.25">
      <c r="A1451" s="24">
        <v>43526.25</v>
      </c>
      <c r="B1451" s="25">
        <v>43526.291666666664</v>
      </c>
      <c r="C1451" s="7">
        <v>498.68099999999998</v>
      </c>
      <c r="D1451" s="26">
        <f>C1451/'g. Dimensio.AnlagenEE2035'!$F$11</f>
        <v>0.1424802857142857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27"/>
    </row>
    <row r="1452" spans="1:14" s="28" customFormat="1" x14ac:dyDescent="0.25">
      <c r="A1452" s="24">
        <v>43526.291666666664</v>
      </c>
      <c r="B1452" s="25">
        <v>43526.333333333336</v>
      </c>
      <c r="C1452" s="7">
        <v>383.73099999999999</v>
      </c>
      <c r="D1452" s="26">
        <f>C1452/'g. Dimensio.AnlagenEE2035'!$F$11</f>
        <v>0.10963742857142857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27"/>
    </row>
    <row r="1453" spans="1:14" s="28" customFormat="1" x14ac:dyDescent="0.25">
      <c r="A1453" s="24">
        <v>43526.333333333336</v>
      </c>
      <c r="B1453" s="25">
        <v>43526.375</v>
      </c>
      <c r="C1453" s="7">
        <v>417.40199999999999</v>
      </c>
      <c r="D1453" s="26">
        <f>C1453/'g. Dimensio.AnlagenEE2035'!$F$11</f>
        <v>0.11925771428571429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27"/>
    </row>
    <row r="1454" spans="1:14" s="28" customFormat="1" x14ac:dyDescent="0.25">
      <c r="A1454" s="24">
        <v>43526.375</v>
      </c>
      <c r="B1454" s="25">
        <v>43526.416666666664</v>
      </c>
      <c r="C1454" s="7">
        <v>610.29300000000001</v>
      </c>
      <c r="D1454" s="26">
        <f>C1454/'g. Dimensio.AnlagenEE2035'!$F$11</f>
        <v>0.17436942857142856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27"/>
    </row>
    <row r="1455" spans="1:14" s="28" customFormat="1" x14ac:dyDescent="0.25">
      <c r="A1455" s="24">
        <v>43526.416666666664</v>
      </c>
      <c r="B1455" s="25">
        <v>43526.458333333336</v>
      </c>
      <c r="C1455" s="7">
        <v>757.39499999999998</v>
      </c>
      <c r="D1455" s="26">
        <f>C1455/'g. Dimensio.AnlagenEE2035'!$F$11</f>
        <v>0.21639857142857141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27"/>
    </row>
    <row r="1456" spans="1:14" s="28" customFormat="1" x14ac:dyDescent="0.25">
      <c r="A1456" s="24">
        <v>43526.458333333336</v>
      </c>
      <c r="B1456" s="25">
        <v>43526.5</v>
      </c>
      <c r="C1456" s="7">
        <v>769.029</v>
      </c>
      <c r="D1456" s="26">
        <f>C1456/'g. Dimensio.AnlagenEE2035'!$F$11</f>
        <v>0.21972257142857143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27"/>
    </row>
    <row r="1457" spans="1:14" s="28" customFormat="1" x14ac:dyDescent="0.25">
      <c r="A1457" s="24">
        <v>43526.5</v>
      </c>
      <c r="B1457" s="25">
        <v>43526.541666666664</v>
      </c>
      <c r="C1457" s="7">
        <v>752.80100000000004</v>
      </c>
      <c r="D1457" s="26">
        <f>C1457/'g. Dimensio.AnlagenEE2035'!$F$11</f>
        <v>0.215086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27"/>
    </row>
    <row r="1458" spans="1:14" s="28" customFormat="1" x14ac:dyDescent="0.25">
      <c r="A1458" s="24">
        <v>43526.541666666664</v>
      </c>
      <c r="B1458" s="25">
        <v>43526.583333333336</v>
      </c>
      <c r="C1458" s="7">
        <v>762.43899999999996</v>
      </c>
      <c r="D1458" s="26">
        <f>C1458/'g. Dimensio.AnlagenEE2035'!$F$11</f>
        <v>0.21783971428571428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27"/>
    </row>
    <row r="1459" spans="1:14" s="28" customFormat="1" x14ac:dyDescent="0.25">
      <c r="A1459" s="24">
        <v>43526.583333333336</v>
      </c>
      <c r="B1459" s="25">
        <v>43526.625</v>
      </c>
      <c r="C1459" s="7">
        <v>822.12900000000002</v>
      </c>
      <c r="D1459" s="26">
        <f>C1459/'g. Dimensio.AnlagenEE2035'!$F$11</f>
        <v>0.23489399999999999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27"/>
    </row>
    <row r="1460" spans="1:14" s="28" customFormat="1" x14ac:dyDescent="0.25">
      <c r="A1460" s="24">
        <v>43526.625</v>
      </c>
      <c r="B1460" s="25">
        <v>43526.666666666664</v>
      </c>
      <c r="C1460" s="7">
        <v>864.77700000000004</v>
      </c>
      <c r="D1460" s="26">
        <f>C1460/'g. Dimensio.AnlagenEE2035'!$F$11</f>
        <v>0.24707914285714286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27"/>
    </row>
    <row r="1461" spans="1:14" s="28" customFormat="1" x14ac:dyDescent="0.25">
      <c r="A1461" s="24">
        <v>43526.666666666664</v>
      </c>
      <c r="B1461" s="25">
        <v>43526.708333333336</v>
      </c>
      <c r="C1461" s="7">
        <v>987.31299999999999</v>
      </c>
      <c r="D1461" s="26">
        <f>C1461/'g. Dimensio.AnlagenEE2035'!$F$11</f>
        <v>0.28208942857142855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27"/>
    </row>
    <row r="1462" spans="1:14" s="28" customFormat="1" x14ac:dyDescent="0.25">
      <c r="A1462" s="24">
        <v>43526.708333333336</v>
      </c>
      <c r="B1462" s="25">
        <v>43526.75</v>
      </c>
      <c r="C1462" s="7">
        <v>1172.8399999999999</v>
      </c>
      <c r="D1462" s="26">
        <f>C1462/'g. Dimensio.AnlagenEE2035'!$F$11</f>
        <v>0.33509714285714282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27"/>
    </row>
    <row r="1463" spans="1:14" s="28" customFormat="1" x14ac:dyDescent="0.25">
      <c r="A1463" s="24">
        <v>43526.75</v>
      </c>
      <c r="B1463" s="25">
        <v>43526.791666666664</v>
      </c>
      <c r="C1463" s="7">
        <v>1317.5709999999999</v>
      </c>
      <c r="D1463" s="26">
        <f>C1463/'g. Dimensio.AnlagenEE2035'!$F$11</f>
        <v>0.37644885714285714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27"/>
    </row>
    <row r="1464" spans="1:14" s="28" customFormat="1" x14ac:dyDescent="0.25">
      <c r="A1464" s="24">
        <v>43526.791666666664</v>
      </c>
      <c r="B1464" s="25">
        <v>43526.833333333336</v>
      </c>
      <c r="C1464" s="7">
        <v>1257.0239999999999</v>
      </c>
      <c r="D1464" s="26">
        <f>C1464/'g. Dimensio.AnlagenEE2035'!$F$11</f>
        <v>0.35914971428571424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27"/>
    </row>
    <row r="1465" spans="1:14" s="28" customFormat="1" x14ac:dyDescent="0.25">
      <c r="A1465" s="24">
        <v>43526.833333333336</v>
      </c>
      <c r="B1465" s="25">
        <v>43526.875</v>
      </c>
      <c r="C1465" s="7">
        <v>1330.586</v>
      </c>
      <c r="D1465" s="26">
        <f>C1465/'g. Dimensio.AnlagenEE2035'!$F$11</f>
        <v>0.3801674285714286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27"/>
    </row>
    <row r="1466" spans="1:14" s="28" customFormat="1" x14ac:dyDescent="0.25">
      <c r="A1466" s="24">
        <v>43526.875</v>
      </c>
      <c r="B1466" s="25">
        <v>43526.916666666664</v>
      </c>
      <c r="C1466" s="7">
        <v>1311.258</v>
      </c>
      <c r="D1466" s="26">
        <f>C1466/'g. Dimensio.AnlagenEE2035'!$F$11</f>
        <v>0.37464514285714284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27"/>
    </row>
    <row r="1467" spans="1:14" s="28" customFormat="1" x14ac:dyDescent="0.25">
      <c r="A1467" s="24">
        <v>43526.916666666664</v>
      </c>
      <c r="B1467" s="25">
        <v>43526.958333333336</v>
      </c>
      <c r="C1467" s="7">
        <v>1330.539</v>
      </c>
      <c r="D1467" s="26">
        <f>C1467/'g. Dimensio.AnlagenEE2035'!$F$11</f>
        <v>0.38015399999999999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27"/>
    </row>
    <row r="1468" spans="1:14" s="28" customFormat="1" x14ac:dyDescent="0.25">
      <c r="A1468" s="24">
        <v>43526.958333333336</v>
      </c>
      <c r="B1468" s="25">
        <v>43527</v>
      </c>
      <c r="C1468" s="7">
        <v>1376.046</v>
      </c>
      <c r="D1468" s="26">
        <f>C1468/'g. Dimensio.AnlagenEE2035'!$F$11</f>
        <v>0.39315600000000001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27"/>
    </row>
    <row r="1469" spans="1:14" s="28" customFormat="1" x14ac:dyDescent="0.25">
      <c r="A1469" s="24">
        <v>43527</v>
      </c>
      <c r="B1469" s="25">
        <v>43527.041666666664</v>
      </c>
      <c r="C1469" s="7">
        <v>1423.5709999999999</v>
      </c>
      <c r="D1469" s="26">
        <f>C1469/'g. Dimensio.AnlagenEE2035'!$F$11</f>
        <v>0.40673457142857139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27"/>
    </row>
    <row r="1470" spans="1:14" s="28" customFormat="1" x14ac:dyDescent="0.25">
      <c r="A1470" s="24">
        <v>43527.041666666664</v>
      </c>
      <c r="B1470" s="25">
        <v>43527.083333333336</v>
      </c>
      <c r="C1470" s="7">
        <v>1384.423</v>
      </c>
      <c r="D1470" s="26">
        <f>C1470/'g. Dimensio.AnlagenEE2035'!$F$11</f>
        <v>0.39554942857142855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27"/>
    </row>
    <row r="1471" spans="1:14" s="28" customFormat="1" x14ac:dyDescent="0.25">
      <c r="A1471" s="24">
        <v>43527.083333333336</v>
      </c>
      <c r="B1471" s="25">
        <v>43527.125</v>
      </c>
      <c r="C1471" s="7">
        <v>1375.386</v>
      </c>
      <c r="D1471" s="26">
        <f>C1471/'g. Dimensio.AnlagenEE2035'!$F$11</f>
        <v>0.39296742857142858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27"/>
    </row>
    <row r="1472" spans="1:14" s="28" customFormat="1" x14ac:dyDescent="0.25">
      <c r="A1472" s="24">
        <v>43527.125</v>
      </c>
      <c r="B1472" s="25">
        <v>43527.166666666664</v>
      </c>
      <c r="C1472" s="7">
        <v>1470.915</v>
      </c>
      <c r="D1472" s="26">
        <f>C1472/'g. Dimensio.AnlagenEE2035'!$F$11</f>
        <v>0.42026142857142856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27"/>
    </row>
    <row r="1473" spans="1:14" s="28" customFormat="1" x14ac:dyDescent="0.25">
      <c r="A1473" s="24">
        <v>43527.166666666664</v>
      </c>
      <c r="B1473" s="25">
        <v>43527.208333333336</v>
      </c>
      <c r="C1473" s="7">
        <v>1495.2619999999999</v>
      </c>
      <c r="D1473" s="26">
        <f>C1473/'g. Dimensio.AnlagenEE2035'!$F$11</f>
        <v>0.42721771428571426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27"/>
    </row>
    <row r="1474" spans="1:14" s="28" customFormat="1" x14ac:dyDescent="0.25">
      <c r="A1474" s="24">
        <v>43527.208333333336</v>
      </c>
      <c r="B1474" s="25">
        <v>43527.25</v>
      </c>
      <c r="C1474" s="7">
        <v>1540.8440000000001</v>
      </c>
      <c r="D1474" s="26">
        <f>C1474/'g. Dimensio.AnlagenEE2035'!$F$11</f>
        <v>0.44024114285714289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27"/>
    </row>
    <row r="1475" spans="1:14" s="28" customFormat="1" x14ac:dyDescent="0.25">
      <c r="A1475" s="24">
        <v>43527.25</v>
      </c>
      <c r="B1475" s="25">
        <v>43527.291666666664</v>
      </c>
      <c r="C1475" s="7">
        <v>1568.184</v>
      </c>
      <c r="D1475" s="26">
        <f>C1475/'g. Dimensio.AnlagenEE2035'!$F$11</f>
        <v>0.44805257142857141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27"/>
    </row>
    <row r="1476" spans="1:14" s="28" customFormat="1" x14ac:dyDescent="0.25">
      <c r="A1476" s="24">
        <v>43527.291666666664</v>
      </c>
      <c r="B1476" s="25">
        <v>43527.333333333336</v>
      </c>
      <c r="C1476" s="7">
        <v>1658.6790000000001</v>
      </c>
      <c r="D1476" s="26">
        <f>C1476/'g. Dimensio.AnlagenEE2035'!$F$11</f>
        <v>0.47390828571428573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27"/>
    </row>
    <row r="1477" spans="1:14" s="28" customFormat="1" x14ac:dyDescent="0.25">
      <c r="A1477" s="24">
        <v>43527.333333333336</v>
      </c>
      <c r="B1477" s="25">
        <v>43527.375</v>
      </c>
      <c r="C1477" s="7">
        <v>1594.4680000000001</v>
      </c>
      <c r="D1477" s="26">
        <f>C1477/'g. Dimensio.AnlagenEE2035'!$F$11</f>
        <v>0.45556228571428575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27"/>
    </row>
    <row r="1478" spans="1:14" s="28" customFormat="1" x14ac:dyDescent="0.25">
      <c r="A1478" s="24">
        <v>43527.375</v>
      </c>
      <c r="B1478" s="25">
        <v>43527.416666666664</v>
      </c>
      <c r="C1478" s="7">
        <v>1759.1489999999999</v>
      </c>
      <c r="D1478" s="26">
        <f>C1478/'g. Dimensio.AnlagenEE2035'!$F$11</f>
        <v>0.50261400000000001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27"/>
    </row>
    <row r="1479" spans="1:14" s="28" customFormat="1" x14ac:dyDescent="0.25">
      <c r="A1479" s="24">
        <v>43527.416666666664</v>
      </c>
      <c r="B1479" s="25">
        <v>43527.458333333336</v>
      </c>
      <c r="C1479" s="7">
        <v>2309.1709999999998</v>
      </c>
      <c r="D1479" s="26">
        <f>C1479/'g. Dimensio.AnlagenEE2035'!$F$11</f>
        <v>0.65976314285714277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27"/>
    </row>
    <row r="1480" spans="1:14" s="28" customFormat="1" x14ac:dyDescent="0.25">
      <c r="A1480" s="24">
        <v>43527.458333333336</v>
      </c>
      <c r="B1480" s="25">
        <v>43527.5</v>
      </c>
      <c r="C1480" s="7">
        <v>2338.9160000000002</v>
      </c>
      <c r="D1480" s="26">
        <f>C1480/'g. Dimensio.AnlagenEE2035'!$F$11</f>
        <v>0.66826171428571435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27"/>
    </row>
    <row r="1481" spans="1:14" s="28" customFormat="1" x14ac:dyDescent="0.25">
      <c r="A1481" s="24">
        <v>43527.5</v>
      </c>
      <c r="B1481" s="25">
        <v>43527.541666666664</v>
      </c>
      <c r="C1481" s="7">
        <v>2139.4859999999999</v>
      </c>
      <c r="D1481" s="26">
        <f>C1481/'g. Dimensio.AnlagenEE2035'!$F$11</f>
        <v>0.61128171428571421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27"/>
    </row>
    <row r="1482" spans="1:14" s="28" customFormat="1" x14ac:dyDescent="0.25">
      <c r="A1482" s="24">
        <v>43527.541666666664</v>
      </c>
      <c r="B1482" s="25">
        <v>43527.583333333336</v>
      </c>
      <c r="C1482" s="7">
        <v>1841.922</v>
      </c>
      <c r="D1482" s="26">
        <f>C1482/'g. Dimensio.AnlagenEE2035'!$F$11</f>
        <v>0.5262634285714286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27"/>
    </row>
    <row r="1483" spans="1:14" s="28" customFormat="1" x14ac:dyDescent="0.25">
      <c r="A1483" s="24">
        <v>43527.583333333336</v>
      </c>
      <c r="B1483" s="25">
        <v>43527.625</v>
      </c>
      <c r="C1483" s="7">
        <v>1657.84</v>
      </c>
      <c r="D1483" s="26">
        <f>C1483/'g. Dimensio.AnlagenEE2035'!$F$11</f>
        <v>0.47366857142857138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27"/>
    </row>
    <row r="1484" spans="1:14" s="28" customFormat="1" x14ac:dyDescent="0.25">
      <c r="A1484" s="24">
        <v>43527.625</v>
      </c>
      <c r="B1484" s="25">
        <v>43527.666666666664</v>
      </c>
      <c r="C1484" s="7">
        <v>1683.2270000000001</v>
      </c>
      <c r="D1484" s="26">
        <f>C1484/'g. Dimensio.AnlagenEE2035'!$F$11</f>
        <v>0.48092200000000002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27"/>
    </row>
    <row r="1485" spans="1:14" s="28" customFormat="1" x14ac:dyDescent="0.25">
      <c r="A1485" s="24">
        <v>43527.666666666664</v>
      </c>
      <c r="B1485" s="25">
        <v>43527.708333333336</v>
      </c>
      <c r="C1485" s="7">
        <v>1742.3030000000001</v>
      </c>
      <c r="D1485" s="26">
        <f>C1485/'g. Dimensio.AnlagenEE2035'!$F$11</f>
        <v>0.49780085714285716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27"/>
    </row>
    <row r="1486" spans="1:14" s="28" customFormat="1" x14ac:dyDescent="0.25">
      <c r="A1486" s="24">
        <v>43527.708333333336</v>
      </c>
      <c r="B1486" s="25">
        <v>43527.75</v>
      </c>
      <c r="C1486" s="7">
        <v>1769.6179999999999</v>
      </c>
      <c r="D1486" s="26">
        <f>C1486/'g. Dimensio.AnlagenEE2035'!$F$11</f>
        <v>0.50560514285714286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27"/>
    </row>
    <row r="1487" spans="1:14" s="28" customFormat="1" x14ac:dyDescent="0.25">
      <c r="A1487" s="24">
        <v>43527.75</v>
      </c>
      <c r="B1487" s="25">
        <v>43527.791666666664</v>
      </c>
      <c r="C1487" s="7">
        <v>1544.0930000000001</v>
      </c>
      <c r="D1487" s="26">
        <f>C1487/'g. Dimensio.AnlagenEE2035'!$F$11</f>
        <v>0.4411694285714286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27"/>
    </row>
    <row r="1488" spans="1:14" s="28" customFormat="1" x14ac:dyDescent="0.25">
      <c r="A1488" s="24">
        <v>43527.791666666664</v>
      </c>
      <c r="B1488" s="25">
        <v>43527.833333333336</v>
      </c>
      <c r="C1488" s="7">
        <v>1201.3409999999999</v>
      </c>
      <c r="D1488" s="26">
        <f>C1488/'g. Dimensio.AnlagenEE2035'!$F$11</f>
        <v>0.34324028571428566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27"/>
    </row>
    <row r="1489" spans="1:14" s="28" customFormat="1" x14ac:dyDescent="0.25">
      <c r="A1489" s="24">
        <v>43527.833333333336</v>
      </c>
      <c r="B1489" s="25">
        <v>43527.875</v>
      </c>
      <c r="C1489" s="7">
        <v>1338.88</v>
      </c>
      <c r="D1489" s="26">
        <f>C1489/'g. Dimensio.AnlagenEE2035'!$F$11</f>
        <v>0.38253714285714291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27"/>
    </row>
    <row r="1490" spans="1:14" s="28" customFormat="1" x14ac:dyDescent="0.25">
      <c r="A1490" s="24">
        <v>43527.875</v>
      </c>
      <c r="B1490" s="25">
        <v>43527.916666666664</v>
      </c>
      <c r="C1490" s="7">
        <v>1594.4829999999999</v>
      </c>
      <c r="D1490" s="26">
        <f>C1490/'g. Dimensio.AnlagenEE2035'!$F$11</f>
        <v>0.45556657142857143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27"/>
    </row>
    <row r="1491" spans="1:14" s="28" customFormat="1" x14ac:dyDescent="0.25">
      <c r="A1491" s="24">
        <v>43527.916666666664</v>
      </c>
      <c r="B1491" s="25">
        <v>43527.958333333336</v>
      </c>
      <c r="C1491" s="7">
        <v>2077.4929999999999</v>
      </c>
      <c r="D1491" s="26">
        <f>C1491/'g. Dimensio.AnlagenEE2035'!$F$11</f>
        <v>0.59356942857142858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27"/>
    </row>
    <row r="1492" spans="1:14" s="28" customFormat="1" x14ac:dyDescent="0.25">
      <c r="A1492" s="24">
        <v>43527.958333333336</v>
      </c>
      <c r="B1492" s="25">
        <v>43528</v>
      </c>
      <c r="C1492" s="7">
        <v>1983.692</v>
      </c>
      <c r="D1492" s="26">
        <f>C1492/'g. Dimensio.AnlagenEE2035'!$F$11</f>
        <v>0.56676914285714286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27"/>
    </row>
    <row r="1493" spans="1:14" s="28" customFormat="1" x14ac:dyDescent="0.25">
      <c r="A1493" s="24">
        <v>43528</v>
      </c>
      <c r="B1493" s="25">
        <v>43528.041666666664</v>
      </c>
      <c r="C1493" s="7">
        <v>1797.8030000000001</v>
      </c>
      <c r="D1493" s="26">
        <f>C1493/'g. Dimensio.AnlagenEE2035'!$F$11</f>
        <v>0.51365800000000006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27"/>
    </row>
    <row r="1494" spans="1:14" s="28" customFormat="1" x14ac:dyDescent="0.25">
      <c r="A1494" s="24">
        <v>43528.041666666664</v>
      </c>
      <c r="B1494" s="25">
        <v>43528.083333333336</v>
      </c>
      <c r="C1494" s="7">
        <v>1828.367</v>
      </c>
      <c r="D1494" s="26">
        <f>C1494/'g. Dimensio.AnlagenEE2035'!$F$11</f>
        <v>0.52239057142857137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27"/>
    </row>
    <row r="1495" spans="1:14" s="28" customFormat="1" x14ac:dyDescent="0.25">
      <c r="A1495" s="24">
        <v>43528.083333333336</v>
      </c>
      <c r="B1495" s="25">
        <v>43528.125</v>
      </c>
      <c r="C1495" s="7">
        <v>1817.87</v>
      </c>
      <c r="D1495" s="26">
        <f>C1495/'g. Dimensio.AnlagenEE2035'!$F$11</f>
        <v>0.5193914285714285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27"/>
    </row>
    <row r="1496" spans="1:14" s="28" customFormat="1" x14ac:dyDescent="0.25">
      <c r="A1496" s="24">
        <v>43528.125</v>
      </c>
      <c r="B1496" s="25">
        <v>43528.166666666664</v>
      </c>
      <c r="C1496" s="7">
        <v>1707.79</v>
      </c>
      <c r="D1496" s="26">
        <f>C1496/'g. Dimensio.AnlagenEE2035'!$F$11</f>
        <v>0.48793999999999998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27"/>
    </row>
    <row r="1497" spans="1:14" s="28" customFormat="1" x14ac:dyDescent="0.25">
      <c r="A1497" s="24">
        <v>43528.166666666664</v>
      </c>
      <c r="B1497" s="25">
        <v>43528.208333333336</v>
      </c>
      <c r="C1497" s="7">
        <v>1904.027</v>
      </c>
      <c r="D1497" s="26">
        <f>C1497/'g. Dimensio.AnlagenEE2035'!$F$11</f>
        <v>0.54400771428571426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27"/>
    </row>
    <row r="1498" spans="1:14" s="28" customFormat="1" x14ac:dyDescent="0.25">
      <c r="A1498" s="24">
        <v>43528.208333333336</v>
      </c>
      <c r="B1498" s="25">
        <v>43528.25</v>
      </c>
      <c r="C1498" s="7">
        <v>2186.4580000000001</v>
      </c>
      <c r="D1498" s="26">
        <f>C1498/'g. Dimensio.AnlagenEE2035'!$F$11</f>
        <v>0.62470228571428577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27"/>
    </row>
    <row r="1499" spans="1:14" s="28" customFormat="1" x14ac:dyDescent="0.25">
      <c r="A1499" s="24">
        <v>43528.25</v>
      </c>
      <c r="B1499" s="25">
        <v>43528.291666666664</v>
      </c>
      <c r="C1499" s="7">
        <v>2238.5430000000001</v>
      </c>
      <c r="D1499" s="26">
        <f>C1499/'g. Dimensio.AnlagenEE2035'!$F$11</f>
        <v>0.63958371428571437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27"/>
    </row>
    <row r="1500" spans="1:14" s="28" customFormat="1" x14ac:dyDescent="0.25">
      <c r="A1500" s="24">
        <v>43528.291666666664</v>
      </c>
      <c r="B1500" s="25">
        <v>43528.333333333336</v>
      </c>
      <c r="C1500" s="7">
        <v>2185.1709999999998</v>
      </c>
      <c r="D1500" s="26">
        <f>C1500/'g. Dimensio.AnlagenEE2035'!$F$11</f>
        <v>0.62433457142857141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27"/>
    </row>
    <row r="1501" spans="1:14" s="28" customFormat="1" x14ac:dyDescent="0.25">
      <c r="A1501" s="24">
        <v>43528.333333333336</v>
      </c>
      <c r="B1501" s="25">
        <v>43528.375</v>
      </c>
      <c r="C1501" s="7">
        <v>2476.3760000000002</v>
      </c>
      <c r="D1501" s="26">
        <f>C1501/'g. Dimensio.AnlagenEE2035'!$F$11</f>
        <v>0.70753600000000005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27"/>
    </row>
    <row r="1502" spans="1:14" s="28" customFormat="1" x14ac:dyDescent="0.25">
      <c r="A1502" s="24">
        <v>43528.375</v>
      </c>
      <c r="B1502" s="25">
        <v>43528.416666666664</v>
      </c>
      <c r="C1502" s="7">
        <v>3060.5039999999999</v>
      </c>
      <c r="D1502" s="26">
        <f>C1502/'g. Dimensio.AnlagenEE2035'!$F$11</f>
        <v>0.87442971428571425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27"/>
    </row>
    <row r="1503" spans="1:14" s="28" customFormat="1" x14ac:dyDescent="0.25">
      <c r="A1503" s="24">
        <v>43528.416666666664</v>
      </c>
      <c r="B1503" s="25">
        <v>43528.458333333336</v>
      </c>
      <c r="C1503" s="7">
        <v>3240.547</v>
      </c>
      <c r="D1503" s="26">
        <f>C1503/'g. Dimensio.AnlagenEE2035'!$F$11</f>
        <v>0.92587057142857143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27"/>
    </row>
    <row r="1504" spans="1:14" s="28" customFormat="1" x14ac:dyDescent="0.25">
      <c r="A1504" s="24">
        <v>43528.458333333336</v>
      </c>
      <c r="B1504" s="25">
        <v>43528.5</v>
      </c>
      <c r="C1504" s="7">
        <v>3338.6280000000002</v>
      </c>
      <c r="D1504" s="26">
        <f>C1504/'g. Dimensio.AnlagenEE2035'!$F$11</f>
        <v>0.95389371428571434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27"/>
    </row>
    <row r="1505" spans="1:14" s="28" customFormat="1" x14ac:dyDescent="0.25">
      <c r="A1505" s="24">
        <v>43528.5</v>
      </c>
      <c r="B1505" s="25">
        <v>43528.541666666664</v>
      </c>
      <c r="C1505" s="7">
        <v>3373.578</v>
      </c>
      <c r="D1505" s="26">
        <f>C1505/'g. Dimensio.AnlagenEE2035'!$F$11</f>
        <v>0.96387942857142861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27"/>
    </row>
    <row r="1506" spans="1:14" s="28" customFormat="1" x14ac:dyDescent="0.25">
      <c r="A1506" s="24">
        <v>43528.541666666664</v>
      </c>
      <c r="B1506" s="25">
        <v>43528.583333333336</v>
      </c>
      <c r="C1506" s="7">
        <v>3356.6410000000001</v>
      </c>
      <c r="D1506" s="26">
        <f>C1506/'g. Dimensio.AnlagenEE2035'!$F$11</f>
        <v>0.95904028571428579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27"/>
    </row>
    <row r="1507" spans="1:14" s="28" customFormat="1" x14ac:dyDescent="0.25">
      <c r="A1507" s="24">
        <v>43528.583333333336</v>
      </c>
      <c r="B1507" s="25">
        <v>43528.625</v>
      </c>
      <c r="C1507" s="7">
        <v>3290.7910000000002</v>
      </c>
      <c r="D1507" s="26">
        <f>C1507/'g. Dimensio.AnlagenEE2035'!$F$11</f>
        <v>0.94022600000000001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27"/>
    </row>
    <row r="1508" spans="1:14" s="28" customFormat="1" x14ac:dyDescent="0.25">
      <c r="A1508" s="24">
        <v>43528.625</v>
      </c>
      <c r="B1508" s="25">
        <v>43528.666666666664</v>
      </c>
      <c r="C1508" s="7">
        <v>3099.3809999999999</v>
      </c>
      <c r="D1508" s="26">
        <f>C1508/'g. Dimensio.AnlagenEE2035'!$F$11</f>
        <v>0.88553742857142848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27"/>
    </row>
    <row r="1509" spans="1:14" s="28" customFormat="1" x14ac:dyDescent="0.25">
      <c r="A1509" s="24">
        <v>43528.666666666664</v>
      </c>
      <c r="B1509" s="25">
        <v>43528.708333333336</v>
      </c>
      <c r="C1509" s="7">
        <v>2764.3850000000002</v>
      </c>
      <c r="D1509" s="26">
        <f>C1509/'g. Dimensio.AnlagenEE2035'!$F$11</f>
        <v>0.78982428571428576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27"/>
    </row>
    <row r="1510" spans="1:14" s="28" customFormat="1" x14ac:dyDescent="0.25">
      <c r="A1510" s="24">
        <v>43528.708333333336</v>
      </c>
      <c r="B1510" s="25">
        <v>43528.75</v>
      </c>
      <c r="C1510" s="7">
        <v>2236.3539999999998</v>
      </c>
      <c r="D1510" s="26">
        <f>C1510/'g. Dimensio.AnlagenEE2035'!$F$11</f>
        <v>0.6389582857142857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27"/>
    </row>
    <row r="1511" spans="1:14" s="28" customFormat="1" x14ac:dyDescent="0.25">
      <c r="A1511" s="24">
        <v>43528.75</v>
      </c>
      <c r="B1511" s="25">
        <v>43528.791666666664</v>
      </c>
      <c r="C1511" s="7">
        <v>1683.2639999999999</v>
      </c>
      <c r="D1511" s="26">
        <f>C1511/'g. Dimensio.AnlagenEE2035'!$F$11</f>
        <v>0.48093257142857138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27"/>
    </row>
    <row r="1512" spans="1:14" s="28" customFormat="1" x14ac:dyDescent="0.25">
      <c r="A1512" s="24">
        <v>43528.791666666664</v>
      </c>
      <c r="B1512" s="25">
        <v>43528.833333333336</v>
      </c>
      <c r="C1512" s="7">
        <v>1501.655</v>
      </c>
      <c r="D1512" s="26">
        <f>C1512/'g. Dimensio.AnlagenEE2035'!$F$11</f>
        <v>0.42904428571428571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27"/>
    </row>
    <row r="1513" spans="1:14" s="28" customFormat="1" x14ac:dyDescent="0.25">
      <c r="A1513" s="24">
        <v>43528.833333333336</v>
      </c>
      <c r="B1513" s="25">
        <v>43528.875</v>
      </c>
      <c r="C1513" s="7">
        <v>1690.799</v>
      </c>
      <c r="D1513" s="26">
        <f>C1513/'g. Dimensio.AnlagenEE2035'!$F$11</f>
        <v>0.48308542857142855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27"/>
    </row>
    <row r="1514" spans="1:14" s="28" customFormat="1" x14ac:dyDescent="0.25">
      <c r="A1514" s="24">
        <v>43528.875</v>
      </c>
      <c r="B1514" s="25">
        <v>43528.916666666664</v>
      </c>
      <c r="C1514" s="7">
        <v>1924.364</v>
      </c>
      <c r="D1514" s="26">
        <f>C1514/'g. Dimensio.AnlagenEE2035'!$F$11</f>
        <v>0.5498182857142857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27"/>
    </row>
    <row r="1515" spans="1:14" s="28" customFormat="1" x14ac:dyDescent="0.25">
      <c r="A1515" s="24">
        <v>43528.916666666664</v>
      </c>
      <c r="B1515" s="25">
        <v>43528.958333333336</v>
      </c>
      <c r="C1515" s="7">
        <v>2025.8630000000001</v>
      </c>
      <c r="D1515" s="26">
        <f>C1515/'g. Dimensio.AnlagenEE2035'!$F$11</f>
        <v>0.57881800000000005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27"/>
    </row>
    <row r="1516" spans="1:14" s="28" customFormat="1" x14ac:dyDescent="0.25">
      <c r="A1516" s="24">
        <v>43528.958333333336</v>
      </c>
      <c r="B1516" s="25">
        <v>43529</v>
      </c>
      <c r="C1516" s="7">
        <v>1887.922</v>
      </c>
      <c r="D1516" s="26">
        <f>C1516/'g. Dimensio.AnlagenEE2035'!$F$11</f>
        <v>0.53940628571428573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27"/>
    </row>
    <row r="1517" spans="1:14" s="28" customFormat="1" x14ac:dyDescent="0.25">
      <c r="A1517" s="24">
        <v>43529</v>
      </c>
      <c r="B1517" s="25">
        <v>43529.041666666664</v>
      </c>
      <c r="C1517" s="7">
        <v>1747.528</v>
      </c>
      <c r="D1517" s="26">
        <f>C1517/'g. Dimensio.AnlagenEE2035'!$F$11</f>
        <v>0.49929371428571429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27"/>
    </row>
    <row r="1518" spans="1:14" s="28" customFormat="1" x14ac:dyDescent="0.25">
      <c r="A1518" s="24">
        <v>43529.041666666664</v>
      </c>
      <c r="B1518" s="25">
        <v>43529.083333333336</v>
      </c>
      <c r="C1518" s="7">
        <v>1788.5440000000001</v>
      </c>
      <c r="D1518" s="26">
        <f>C1518/'g. Dimensio.AnlagenEE2035'!$F$11</f>
        <v>0.51101257142857148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27"/>
    </row>
    <row r="1519" spans="1:14" s="28" customFormat="1" x14ac:dyDescent="0.25">
      <c r="A1519" s="24">
        <v>43529.083333333336</v>
      </c>
      <c r="B1519" s="25">
        <v>43529.125</v>
      </c>
      <c r="C1519" s="7">
        <v>1547.232</v>
      </c>
      <c r="D1519" s="26">
        <f>C1519/'g. Dimensio.AnlagenEE2035'!$F$11</f>
        <v>0.44206628571428569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27"/>
    </row>
    <row r="1520" spans="1:14" s="28" customFormat="1" x14ac:dyDescent="0.25">
      <c r="A1520" s="24">
        <v>43529.125</v>
      </c>
      <c r="B1520" s="25">
        <v>43529.166666666664</v>
      </c>
      <c r="C1520" s="7">
        <v>1396.8050000000001</v>
      </c>
      <c r="D1520" s="26">
        <f>C1520/'g. Dimensio.AnlagenEE2035'!$F$11</f>
        <v>0.39908714285714286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27"/>
    </row>
    <row r="1521" spans="1:14" s="28" customFormat="1" x14ac:dyDescent="0.25">
      <c r="A1521" s="24">
        <v>43529.166666666664</v>
      </c>
      <c r="B1521" s="25">
        <v>43529.208333333336</v>
      </c>
      <c r="C1521" s="7">
        <v>1422.5419999999999</v>
      </c>
      <c r="D1521" s="26">
        <f>C1521/'g. Dimensio.AnlagenEE2035'!$F$11</f>
        <v>0.40644057142857143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27"/>
    </row>
    <row r="1522" spans="1:14" s="28" customFormat="1" x14ac:dyDescent="0.25">
      <c r="A1522" s="24">
        <v>43529.208333333336</v>
      </c>
      <c r="B1522" s="25">
        <v>43529.25</v>
      </c>
      <c r="C1522" s="7">
        <v>1622.645</v>
      </c>
      <c r="D1522" s="26">
        <f>C1522/'g. Dimensio.AnlagenEE2035'!$F$11</f>
        <v>0.46361285714285716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27"/>
    </row>
    <row r="1523" spans="1:14" s="28" customFormat="1" x14ac:dyDescent="0.25">
      <c r="A1523" s="24">
        <v>43529.25</v>
      </c>
      <c r="B1523" s="25">
        <v>43529.291666666664</v>
      </c>
      <c r="C1523" s="7">
        <v>1817.874</v>
      </c>
      <c r="D1523" s="26">
        <f>C1523/'g. Dimensio.AnlagenEE2035'!$F$11</f>
        <v>0.51939257142857143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27"/>
    </row>
    <row r="1524" spans="1:14" s="28" customFormat="1" x14ac:dyDescent="0.25">
      <c r="A1524" s="24">
        <v>43529.291666666664</v>
      </c>
      <c r="B1524" s="25">
        <v>43529.333333333336</v>
      </c>
      <c r="C1524" s="7">
        <v>1987.4580000000001</v>
      </c>
      <c r="D1524" s="26">
        <f>C1524/'g. Dimensio.AnlagenEE2035'!$F$11</f>
        <v>0.56784514285714283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27"/>
    </row>
    <row r="1525" spans="1:14" s="28" customFormat="1" x14ac:dyDescent="0.25">
      <c r="A1525" s="24">
        <v>43529.333333333336</v>
      </c>
      <c r="B1525" s="25">
        <v>43529.375</v>
      </c>
      <c r="C1525" s="7">
        <v>2242.473</v>
      </c>
      <c r="D1525" s="26">
        <f>C1525/'g. Dimensio.AnlagenEE2035'!$F$11</f>
        <v>0.64070657142857146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27"/>
    </row>
    <row r="1526" spans="1:14" s="28" customFormat="1" x14ac:dyDescent="0.25">
      <c r="A1526" s="24">
        <v>43529.375</v>
      </c>
      <c r="B1526" s="25">
        <v>43529.416666666664</v>
      </c>
      <c r="C1526" s="7">
        <v>2379.0100000000002</v>
      </c>
      <c r="D1526" s="26">
        <f>C1526/'g. Dimensio.AnlagenEE2035'!$F$11</f>
        <v>0.67971714285714291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27"/>
    </row>
    <row r="1527" spans="1:14" s="28" customFormat="1" x14ac:dyDescent="0.25">
      <c r="A1527" s="24">
        <v>43529.416666666664</v>
      </c>
      <c r="B1527" s="25">
        <v>43529.458333333336</v>
      </c>
      <c r="C1527" s="7">
        <v>2607.3870000000002</v>
      </c>
      <c r="D1527" s="26">
        <f>C1527/'g. Dimensio.AnlagenEE2035'!$F$11</f>
        <v>0.74496771428571429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27"/>
    </row>
    <row r="1528" spans="1:14" s="28" customFormat="1" x14ac:dyDescent="0.25">
      <c r="A1528" s="24">
        <v>43529.458333333336</v>
      </c>
      <c r="B1528" s="25">
        <v>43529.5</v>
      </c>
      <c r="C1528" s="7">
        <v>2666.9459999999999</v>
      </c>
      <c r="D1528" s="26">
        <f>C1528/'g. Dimensio.AnlagenEE2035'!$F$11</f>
        <v>0.76198457142857146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27"/>
    </row>
    <row r="1529" spans="1:14" s="28" customFormat="1" x14ac:dyDescent="0.25">
      <c r="A1529" s="24">
        <v>43529.5</v>
      </c>
      <c r="B1529" s="25">
        <v>43529.541666666664</v>
      </c>
      <c r="C1529" s="7">
        <v>2438.4540000000002</v>
      </c>
      <c r="D1529" s="26">
        <f>C1529/'g. Dimensio.AnlagenEE2035'!$F$11</f>
        <v>0.69670114285714291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27"/>
    </row>
    <row r="1530" spans="1:14" s="28" customFormat="1" x14ac:dyDescent="0.25">
      <c r="A1530" s="24">
        <v>43529.541666666664</v>
      </c>
      <c r="B1530" s="25">
        <v>43529.583333333336</v>
      </c>
      <c r="C1530" s="7">
        <v>1942.452</v>
      </c>
      <c r="D1530" s="26">
        <f>C1530/'g. Dimensio.AnlagenEE2035'!$F$11</f>
        <v>0.55498628571428577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27"/>
    </row>
    <row r="1531" spans="1:14" s="28" customFormat="1" x14ac:dyDescent="0.25">
      <c r="A1531" s="24">
        <v>43529.583333333336</v>
      </c>
      <c r="B1531" s="25">
        <v>43529.625</v>
      </c>
      <c r="C1531" s="7">
        <v>1658.6590000000001</v>
      </c>
      <c r="D1531" s="26">
        <f>C1531/'g. Dimensio.AnlagenEE2035'!$F$11</f>
        <v>0.47390257142857145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27"/>
    </row>
    <row r="1532" spans="1:14" s="28" customFormat="1" x14ac:dyDescent="0.25">
      <c r="A1532" s="24">
        <v>43529.625</v>
      </c>
      <c r="B1532" s="25">
        <v>43529.666666666664</v>
      </c>
      <c r="C1532" s="7">
        <v>1393.6679999999999</v>
      </c>
      <c r="D1532" s="26">
        <f>C1532/'g. Dimensio.AnlagenEE2035'!$F$11</f>
        <v>0.39819085714285712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27"/>
    </row>
    <row r="1533" spans="1:14" s="28" customFormat="1" x14ac:dyDescent="0.25">
      <c r="A1533" s="24">
        <v>43529.666666666664</v>
      </c>
      <c r="B1533" s="25">
        <v>43529.708333333336</v>
      </c>
      <c r="C1533" s="7">
        <v>1019.037</v>
      </c>
      <c r="D1533" s="26">
        <f>C1533/'g. Dimensio.AnlagenEE2035'!$F$11</f>
        <v>0.29115342857142856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27"/>
    </row>
    <row r="1534" spans="1:14" s="28" customFormat="1" x14ac:dyDescent="0.25">
      <c r="A1534" s="24">
        <v>43529.708333333336</v>
      </c>
      <c r="B1534" s="25">
        <v>43529.75</v>
      </c>
      <c r="C1534" s="7">
        <v>1033.3610000000001</v>
      </c>
      <c r="D1534" s="26">
        <f>C1534/'g. Dimensio.AnlagenEE2035'!$F$11</f>
        <v>0.29524600000000001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27"/>
    </row>
    <row r="1535" spans="1:14" s="28" customFormat="1" x14ac:dyDescent="0.25">
      <c r="A1535" s="24">
        <v>43529.75</v>
      </c>
      <c r="B1535" s="25">
        <v>43529.791666666664</v>
      </c>
      <c r="C1535" s="7">
        <v>783.10400000000004</v>
      </c>
      <c r="D1535" s="26">
        <f>C1535/'g. Dimensio.AnlagenEE2035'!$F$11</f>
        <v>0.223744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27"/>
    </row>
    <row r="1536" spans="1:14" s="28" customFormat="1" x14ac:dyDescent="0.25">
      <c r="A1536" s="24">
        <v>43529.791666666664</v>
      </c>
      <c r="B1536" s="25">
        <v>43529.833333333336</v>
      </c>
      <c r="C1536" s="7">
        <v>674.625</v>
      </c>
      <c r="D1536" s="26">
        <f>C1536/'g. Dimensio.AnlagenEE2035'!$F$11</f>
        <v>0.19275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27"/>
    </row>
    <row r="1537" spans="1:14" s="28" customFormat="1" x14ac:dyDescent="0.25">
      <c r="A1537" s="24">
        <v>43529.833333333336</v>
      </c>
      <c r="B1537" s="25">
        <v>43529.875</v>
      </c>
      <c r="C1537" s="7">
        <v>493.42500000000001</v>
      </c>
      <c r="D1537" s="26">
        <f>C1537/'g. Dimensio.AnlagenEE2035'!$F$11</f>
        <v>0.14097857142857143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27"/>
    </row>
    <row r="1538" spans="1:14" s="28" customFormat="1" x14ac:dyDescent="0.25">
      <c r="A1538" s="24">
        <v>43529.875</v>
      </c>
      <c r="B1538" s="25">
        <v>43529.916666666664</v>
      </c>
      <c r="C1538" s="7">
        <v>369.22899999999998</v>
      </c>
      <c r="D1538" s="26">
        <f>C1538/'g. Dimensio.AnlagenEE2035'!$F$11</f>
        <v>0.10549399999999999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27"/>
    </row>
    <row r="1539" spans="1:14" s="28" customFormat="1" x14ac:dyDescent="0.25">
      <c r="A1539" s="24">
        <v>43529.916666666664</v>
      </c>
      <c r="B1539" s="25">
        <v>43529.958333333336</v>
      </c>
      <c r="C1539" s="7">
        <v>376.18799999999999</v>
      </c>
      <c r="D1539" s="26">
        <f>C1539/'g. Dimensio.AnlagenEE2035'!$F$11</f>
        <v>0.10748228571428571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27"/>
    </row>
    <row r="1540" spans="1:14" s="28" customFormat="1" x14ac:dyDescent="0.25">
      <c r="A1540" s="24">
        <v>43529.958333333336</v>
      </c>
      <c r="B1540" s="25">
        <v>43530</v>
      </c>
      <c r="C1540" s="7">
        <v>379.91500000000002</v>
      </c>
      <c r="D1540" s="26">
        <f>C1540/'g. Dimensio.AnlagenEE2035'!$F$11</f>
        <v>0.10854714285714287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27"/>
    </row>
    <row r="1541" spans="1:14" s="28" customFormat="1" x14ac:dyDescent="0.25">
      <c r="A1541" s="24">
        <v>43530</v>
      </c>
      <c r="B1541" s="25">
        <v>43530.041666666664</v>
      </c>
      <c r="C1541" s="7">
        <v>360.88499999999999</v>
      </c>
      <c r="D1541" s="26">
        <f>C1541/'g. Dimensio.AnlagenEE2035'!$F$11</f>
        <v>0.10310999999999999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27"/>
    </row>
    <row r="1542" spans="1:14" s="28" customFormat="1" x14ac:dyDescent="0.25">
      <c r="A1542" s="24">
        <v>43530.041666666664</v>
      </c>
      <c r="B1542" s="25">
        <v>43530.083333333336</v>
      </c>
      <c r="C1542" s="7">
        <v>480.79899999999998</v>
      </c>
      <c r="D1542" s="26">
        <f>C1542/'g. Dimensio.AnlagenEE2035'!$F$11</f>
        <v>0.13737114285714286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27"/>
    </row>
    <row r="1543" spans="1:14" s="28" customFormat="1" x14ac:dyDescent="0.25">
      <c r="A1543" s="24">
        <v>43530.083333333336</v>
      </c>
      <c r="B1543" s="25">
        <v>43530.125</v>
      </c>
      <c r="C1543" s="7">
        <v>727.72799999999995</v>
      </c>
      <c r="D1543" s="26">
        <f>C1543/'g. Dimensio.AnlagenEE2035'!$F$11</f>
        <v>0.2079222857142857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27"/>
    </row>
    <row r="1544" spans="1:14" s="28" customFormat="1" x14ac:dyDescent="0.25">
      <c r="A1544" s="24">
        <v>43530.125</v>
      </c>
      <c r="B1544" s="25">
        <v>43530.166666666664</v>
      </c>
      <c r="C1544" s="7">
        <v>890.97500000000002</v>
      </c>
      <c r="D1544" s="26">
        <f>C1544/'g. Dimensio.AnlagenEE2035'!$F$11</f>
        <v>0.25456428571428574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27"/>
    </row>
    <row r="1545" spans="1:14" s="28" customFormat="1" x14ac:dyDescent="0.25">
      <c r="A1545" s="24">
        <v>43530.166666666664</v>
      </c>
      <c r="B1545" s="25">
        <v>43530.208333333336</v>
      </c>
      <c r="C1545" s="7">
        <v>1022.099</v>
      </c>
      <c r="D1545" s="26">
        <f>C1545/'g. Dimensio.AnlagenEE2035'!$F$11</f>
        <v>0.29202828571428574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27"/>
    </row>
    <row r="1546" spans="1:14" s="28" customFormat="1" x14ac:dyDescent="0.25">
      <c r="A1546" s="24">
        <v>43530.208333333336</v>
      </c>
      <c r="B1546" s="25">
        <v>43530.25</v>
      </c>
      <c r="C1546" s="7">
        <v>1105.5119999999999</v>
      </c>
      <c r="D1546" s="26">
        <f>C1546/'g. Dimensio.AnlagenEE2035'!$F$11</f>
        <v>0.31586057142857143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27"/>
    </row>
    <row r="1547" spans="1:14" s="28" customFormat="1" x14ac:dyDescent="0.25">
      <c r="A1547" s="24">
        <v>43530.25</v>
      </c>
      <c r="B1547" s="25">
        <v>43530.291666666664</v>
      </c>
      <c r="C1547" s="7">
        <v>1060.0139999999999</v>
      </c>
      <c r="D1547" s="26">
        <f>C1547/'g. Dimensio.AnlagenEE2035'!$F$11</f>
        <v>0.30286114285714283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27"/>
    </row>
    <row r="1548" spans="1:14" s="28" customFormat="1" x14ac:dyDescent="0.25">
      <c r="A1548" s="24">
        <v>43530.291666666664</v>
      </c>
      <c r="B1548" s="25">
        <v>43530.333333333336</v>
      </c>
      <c r="C1548" s="7">
        <v>731.23299999999995</v>
      </c>
      <c r="D1548" s="26">
        <f>C1548/'g. Dimensio.AnlagenEE2035'!$F$11</f>
        <v>0.20892371428571427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27"/>
    </row>
    <row r="1549" spans="1:14" s="28" customFormat="1" x14ac:dyDescent="0.25">
      <c r="A1549" s="24">
        <v>43530.333333333336</v>
      </c>
      <c r="B1549" s="25">
        <v>43530.375</v>
      </c>
      <c r="C1549" s="7">
        <v>562.05100000000004</v>
      </c>
      <c r="D1549" s="26">
        <f>C1549/'g. Dimensio.AnlagenEE2035'!$F$11</f>
        <v>0.16058600000000001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27"/>
    </row>
    <row r="1550" spans="1:14" s="28" customFormat="1" x14ac:dyDescent="0.25">
      <c r="A1550" s="24">
        <v>43530.375</v>
      </c>
      <c r="B1550" s="25">
        <v>43530.416666666664</v>
      </c>
      <c r="C1550" s="7">
        <v>865.46100000000001</v>
      </c>
      <c r="D1550" s="26">
        <f>C1550/'g. Dimensio.AnlagenEE2035'!$F$11</f>
        <v>0.24727457142857143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27"/>
    </row>
    <row r="1551" spans="1:14" s="28" customFormat="1" x14ac:dyDescent="0.25">
      <c r="A1551" s="24">
        <v>43530.416666666664</v>
      </c>
      <c r="B1551" s="25">
        <v>43530.458333333336</v>
      </c>
      <c r="C1551" s="7">
        <v>941.048</v>
      </c>
      <c r="D1551" s="26">
        <f>C1551/'g. Dimensio.AnlagenEE2035'!$F$11</f>
        <v>0.26887085714285713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27"/>
    </row>
    <row r="1552" spans="1:14" s="28" customFormat="1" x14ac:dyDescent="0.25">
      <c r="A1552" s="24">
        <v>43530.458333333336</v>
      </c>
      <c r="B1552" s="25">
        <v>43530.5</v>
      </c>
      <c r="C1552" s="7">
        <v>935.00099999999998</v>
      </c>
      <c r="D1552" s="26">
        <f>C1552/'g. Dimensio.AnlagenEE2035'!$F$11</f>
        <v>0.26714314285714286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27"/>
    </row>
    <row r="1553" spans="1:14" s="28" customFormat="1" x14ac:dyDescent="0.25">
      <c r="A1553" s="24">
        <v>43530.5</v>
      </c>
      <c r="B1553" s="25">
        <v>43530.541666666664</v>
      </c>
      <c r="C1553" s="7">
        <v>1012.58</v>
      </c>
      <c r="D1553" s="26">
        <f>C1553/'g. Dimensio.AnlagenEE2035'!$F$11</f>
        <v>0.28930857142857141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27"/>
    </row>
    <row r="1554" spans="1:14" s="28" customFormat="1" x14ac:dyDescent="0.25">
      <c r="A1554" s="24">
        <v>43530.541666666664</v>
      </c>
      <c r="B1554" s="25">
        <v>43530.583333333336</v>
      </c>
      <c r="C1554" s="7">
        <v>1050.6279999999999</v>
      </c>
      <c r="D1554" s="26">
        <f>C1554/'g. Dimensio.AnlagenEE2035'!$F$11</f>
        <v>0.30017942857142854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27"/>
    </row>
    <row r="1555" spans="1:14" s="28" customFormat="1" x14ac:dyDescent="0.25">
      <c r="A1555" s="24">
        <v>43530.583333333336</v>
      </c>
      <c r="B1555" s="25">
        <v>43530.625</v>
      </c>
      <c r="C1555" s="7">
        <v>893.64300000000003</v>
      </c>
      <c r="D1555" s="26">
        <f>C1555/'g. Dimensio.AnlagenEE2035'!$F$11</f>
        <v>0.25532657142857146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27"/>
    </row>
    <row r="1556" spans="1:14" s="28" customFormat="1" x14ac:dyDescent="0.25">
      <c r="A1556" s="24">
        <v>43530.625</v>
      </c>
      <c r="B1556" s="25">
        <v>43530.666666666664</v>
      </c>
      <c r="C1556" s="7">
        <v>870.10400000000004</v>
      </c>
      <c r="D1556" s="26">
        <f>C1556/'g. Dimensio.AnlagenEE2035'!$F$11</f>
        <v>0.24860114285714288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27"/>
    </row>
    <row r="1557" spans="1:14" s="28" customFormat="1" x14ac:dyDescent="0.25">
      <c r="A1557" s="24">
        <v>43530.666666666664</v>
      </c>
      <c r="B1557" s="25">
        <v>43530.708333333336</v>
      </c>
      <c r="C1557" s="7">
        <v>1023.3150000000001</v>
      </c>
      <c r="D1557" s="26">
        <f>C1557/'g. Dimensio.AnlagenEE2035'!$F$11</f>
        <v>0.29237571428571429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27"/>
    </row>
    <row r="1558" spans="1:14" s="28" customFormat="1" x14ac:dyDescent="0.25">
      <c r="A1558" s="24">
        <v>43530.708333333336</v>
      </c>
      <c r="B1558" s="25">
        <v>43530.75</v>
      </c>
      <c r="C1558" s="7">
        <v>1220.7159999999999</v>
      </c>
      <c r="D1558" s="26">
        <f>C1558/'g. Dimensio.AnlagenEE2035'!$F$11</f>
        <v>0.34877599999999997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27"/>
    </row>
    <row r="1559" spans="1:14" s="28" customFormat="1" x14ac:dyDescent="0.25">
      <c r="A1559" s="24">
        <v>43530.75</v>
      </c>
      <c r="B1559" s="25">
        <v>43530.791666666664</v>
      </c>
      <c r="C1559" s="7">
        <v>1334.9649999999999</v>
      </c>
      <c r="D1559" s="26">
        <f>C1559/'g. Dimensio.AnlagenEE2035'!$F$11</f>
        <v>0.38141857142857138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27"/>
    </row>
    <row r="1560" spans="1:14" s="28" customFormat="1" x14ac:dyDescent="0.25">
      <c r="A1560" s="24">
        <v>43530.791666666664</v>
      </c>
      <c r="B1560" s="25">
        <v>43530.833333333336</v>
      </c>
      <c r="C1560" s="7">
        <v>1343.8869999999999</v>
      </c>
      <c r="D1560" s="26">
        <f>C1560/'g. Dimensio.AnlagenEE2035'!$F$11</f>
        <v>0.38396771428571425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27"/>
    </row>
    <row r="1561" spans="1:14" s="28" customFormat="1" x14ac:dyDescent="0.25">
      <c r="A1561" s="24">
        <v>43530.833333333336</v>
      </c>
      <c r="B1561" s="25">
        <v>43530.875</v>
      </c>
      <c r="C1561" s="7">
        <v>1332.693</v>
      </c>
      <c r="D1561" s="26">
        <f>C1561/'g. Dimensio.AnlagenEE2035'!$F$11</f>
        <v>0.38076942857142859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27"/>
    </row>
    <row r="1562" spans="1:14" s="28" customFormat="1" x14ac:dyDescent="0.25">
      <c r="A1562" s="24">
        <v>43530.875</v>
      </c>
      <c r="B1562" s="25">
        <v>43530.916666666664</v>
      </c>
      <c r="C1562" s="7">
        <v>1376.104</v>
      </c>
      <c r="D1562" s="26">
        <f>C1562/'g. Dimensio.AnlagenEE2035'!$F$11</f>
        <v>0.39317257142857143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27"/>
    </row>
    <row r="1563" spans="1:14" s="28" customFormat="1" x14ac:dyDescent="0.25">
      <c r="A1563" s="24">
        <v>43530.916666666664</v>
      </c>
      <c r="B1563" s="25">
        <v>43530.958333333336</v>
      </c>
      <c r="C1563" s="7">
        <v>1305.588</v>
      </c>
      <c r="D1563" s="26">
        <f>C1563/'g. Dimensio.AnlagenEE2035'!$F$11</f>
        <v>0.37302514285714283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27"/>
    </row>
    <row r="1564" spans="1:14" s="28" customFormat="1" x14ac:dyDescent="0.25">
      <c r="A1564" s="24">
        <v>43530.958333333336</v>
      </c>
      <c r="B1564" s="25">
        <v>43531</v>
      </c>
      <c r="C1564" s="7">
        <v>1172.846</v>
      </c>
      <c r="D1564" s="26">
        <f>C1564/'g. Dimensio.AnlagenEE2035'!$F$11</f>
        <v>0.33509885714285714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27"/>
    </row>
    <row r="1565" spans="1:14" s="28" customFormat="1" x14ac:dyDescent="0.25">
      <c r="A1565" s="24">
        <v>43531</v>
      </c>
      <c r="B1565" s="25">
        <v>43531.041666666664</v>
      </c>
      <c r="C1565" s="7">
        <v>1229.558</v>
      </c>
      <c r="D1565" s="26">
        <f>C1565/'g. Dimensio.AnlagenEE2035'!$F$11</f>
        <v>0.35130228571428573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27"/>
    </row>
    <row r="1566" spans="1:14" s="28" customFormat="1" x14ac:dyDescent="0.25">
      <c r="A1566" s="24">
        <v>43531.041666666664</v>
      </c>
      <c r="B1566" s="25">
        <v>43531.083333333336</v>
      </c>
      <c r="C1566" s="7">
        <v>1394.4749999999999</v>
      </c>
      <c r="D1566" s="26">
        <f>C1566/'g. Dimensio.AnlagenEE2035'!$F$11</f>
        <v>0.39842142857142854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27"/>
    </row>
    <row r="1567" spans="1:14" s="28" customFormat="1" x14ac:dyDescent="0.25">
      <c r="A1567" s="24">
        <v>43531.083333333336</v>
      </c>
      <c r="B1567" s="25">
        <v>43531.125</v>
      </c>
      <c r="C1567" s="7">
        <v>1659.979</v>
      </c>
      <c r="D1567" s="26">
        <f>C1567/'g. Dimensio.AnlagenEE2035'!$F$11</f>
        <v>0.4742797142857143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27"/>
    </row>
    <row r="1568" spans="1:14" s="28" customFormat="1" x14ac:dyDescent="0.25">
      <c r="A1568" s="24">
        <v>43531.125</v>
      </c>
      <c r="B1568" s="25">
        <v>43531.166666666664</v>
      </c>
      <c r="C1568" s="7">
        <v>1874.2049999999999</v>
      </c>
      <c r="D1568" s="26">
        <f>C1568/'g. Dimensio.AnlagenEE2035'!$F$11</f>
        <v>0.53548714285714283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27"/>
    </row>
    <row r="1569" spans="1:14" s="28" customFormat="1" x14ac:dyDescent="0.25">
      <c r="A1569" s="24">
        <v>43531.166666666664</v>
      </c>
      <c r="B1569" s="25">
        <v>43531.208333333336</v>
      </c>
      <c r="C1569" s="7">
        <v>2170.75</v>
      </c>
      <c r="D1569" s="26">
        <f>C1569/'g. Dimensio.AnlagenEE2035'!$F$11</f>
        <v>0.62021428571428572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27"/>
    </row>
    <row r="1570" spans="1:14" s="28" customFormat="1" x14ac:dyDescent="0.25">
      <c r="A1570" s="24">
        <v>43531.208333333336</v>
      </c>
      <c r="B1570" s="25">
        <v>43531.25</v>
      </c>
      <c r="C1570" s="7">
        <v>2355.8389999999999</v>
      </c>
      <c r="D1570" s="26">
        <f>C1570/'g. Dimensio.AnlagenEE2035'!$F$11</f>
        <v>0.67309685714285716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27"/>
    </row>
    <row r="1571" spans="1:14" s="28" customFormat="1" x14ac:dyDescent="0.25">
      <c r="A1571" s="24">
        <v>43531.25</v>
      </c>
      <c r="B1571" s="25">
        <v>43531.291666666664</v>
      </c>
      <c r="C1571" s="7">
        <v>2285.4430000000002</v>
      </c>
      <c r="D1571" s="26">
        <f>C1571/'g. Dimensio.AnlagenEE2035'!$F$11</f>
        <v>0.65298371428571433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27"/>
    </row>
    <row r="1572" spans="1:14" s="28" customFormat="1" x14ac:dyDescent="0.25">
      <c r="A1572" s="24">
        <v>43531.291666666664</v>
      </c>
      <c r="B1572" s="25">
        <v>43531.333333333336</v>
      </c>
      <c r="C1572" s="7">
        <v>2122.953</v>
      </c>
      <c r="D1572" s="26">
        <f>C1572/'g. Dimensio.AnlagenEE2035'!$F$11</f>
        <v>0.60655800000000004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27"/>
    </row>
    <row r="1573" spans="1:14" s="28" customFormat="1" x14ac:dyDescent="0.25">
      <c r="A1573" s="24">
        <v>43531.333333333336</v>
      </c>
      <c r="B1573" s="25">
        <v>43531.375</v>
      </c>
      <c r="C1573" s="7">
        <v>2182.6120000000001</v>
      </c>
      <c r="D1573" s="26">
        <f>C1573/'g. Dimensio.AnlagenEE2035'!$F$11</f>
        <v>0.62360342857142859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27"/>
    </row>
    <row r="1574" spans="1:14" s="28" customFormat="1" x14ac:dyDescent="0.25">
      <c r="A1574" s="24">
        <v>43531.375</v>
      </c>
      <c r="B1574" s="25">
        <v>43531.416666666664</v>
      </c>
      <c r="C1574" s="7">
        <v>2382.3290000000002</v>
      </c>
      <c r="D1574" s="26">
        <f>C1574/'g. Dimensio.AnlagenEE2035'!$F$11</f>
        <v>0.68066542857142864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27"/>
    </row>
    <row r="1575" spans="1:14" s="28" customFormat="1" x14ac:dyDescent="0.25">
      <c r="A1575" s="24">
        <v>43531.416666666664</v>
      </c>
      <c r="B1575" s="25">
        <v>43531.458333333336</v>
      </c>
      <c r="C1575" s="7">
        <v>2617.2829999999999</v>
      </c>
      <c r="D1575" s="26">
        <f>C1575/'g. Dimensio.AnlagenEE2035'!$F$11</f>
        <v>0.74779514285714288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27"/>
    </row>
    <row r="1576" spans="1:14" s="28" customFormat="1" x14ac:dyDescent="0.25">
      <c r="A1576" s="24">
        <v>43531.458333333336</v>
      </c>
      <c r="B1576" s="25">
        <v>43531.5</v>
      </c>
      <c r="C1576" s="7">
        <v>2528.6729999999998</v>
      </c>
      <c r="D1576" s="26">
        <f>C1576/'g. Dimensio.AnlagenEE2035'!$F$11</f>
        <v>0.72247799999999995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27"/>
    </row>
    <row r="1577" spans="1:14" s="28" customFormat="1" x14ac:dyDescent="0.25">
      <c r="A1577" s="24">
        <v>43531.5</v>
      </c>
      <c r="B1577" s="25">
        <v>43531.541666666664</v>
      </c>
      <c r="C1577" s="7">
        <v>2437.364</v>
      </c>
      <c r="D1577" s="26">
        <f>C1577/'g. Dimensio.AnlagenEE2035'!$F$11</f>
        <v>0.69638971428571428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27"/>
    </row>
    <row r="1578" spans="1:14" s="28" customFormat="1" x14ac:dyDescent="0.25">
      <c r="A1578" s="24">
        <v>43531.541666666664</v>
      </c>
      <c r="B1578" s="25">
        <v>43531.583333333336</v>
      </c>
      <c r="C1578" s="7">
        <v>2401.7280000000001</v>
      </c>
      <c r="D1578" s="26">
        <f>C1578/'g. Dimensio.AnlagenEE2035'!$F$11</f>
        <v>0.68620800000000004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27"/>
    </row>
    <row r="1579" spans="1:14" s="28" customFormat="1" x14ac:dyDescent="0.25">
      <c r="A1579" s="24">
        <v>43531.583333333336</v>
      </c>
      <c r="B1579" s="25">
        <v>43531.625</v>
      </c>
      <c r="C1579" s="7">
        <v>2401.7020000000002</v>
      </c>
      <c r="D1579" s="26">
        <f>C1579/'g. Dimensio.AnlagenEE2035'!$F$11</f>
        <v>0.68620057142857149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27"/>
    </row>
    <row r="1580" spans="1:14" s="28" customFormat="1" x14ac:dyDescent="0.25">
      <c r="A1580" s="24">
        <v>43531.625</v>
      </c>
      <c r="B1580" s="25">
        <v>43531.666666666664</v>
      </c>
      <c r="C1580" s="7">
        <v>2304.4810000000002</v>
      </c>
      <c r="D1580" s="26">
        <f>C1580/'g. Dimensio.AnlagenEE2035'!$F$11</f>
        <v>0.65842314285714287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27"/>
    </row>
    <row r="1581" spans="1:14" s="28" customFormat="1" x14ac:dyDescent="0.25">
      <c r="A1581" s="24">
        <v>43531.666666666664</v>
      </c>
      <c r="B1581" s="25">
        <v>43531.708333333336</v>
      </c>
      <c r="C1581" s="7">
        <v>2165.0450000000001</v>
      </c>
      <c r="D1581" s="26">
        <f>C1581/'g. Dimensio.AnlagenEE2035'!$F$11</f>
        <v>0.6185842857142857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27"/>
    </row>
    <row r="1582" spans="1:14" s="28" customFormat="1" x14ac:dyDescent="0.25">
      <c r="A1582" s="24">
        <v>43531.708333333336</v>
      </c>
      <c r="B1582" s="25">
        <v>43531.75</v>
      </c>
      <c r="C1582" s="7">
        <v>2169.4830000000002</v>
      </c>
      <c r="D1582" s="26">
        <f>C1582/'g. Dimensio.AnlagenEE2035'!$F$11</f>
        <v>0.61985228571428574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27"/>
    </row>
    <row r="1583" spans="1:14" s="28" customFormat="1" x14ac:dyDescent="0.25">
      <c r="A1583" s="24">
        <v>43531.75</v>
      </c>
      <c r="B1583" s="25">
        <v>43531.791666666664</v>
      </c>
      <c r="C1583" s="7">
        <v>2206.0880000000002</v>
      </c>
      <c r="D1583" s="26">
        <f>C1583/'g. Dimensio.AnlagenEE2035'!$F$11</f>
        <v>0.63031085714285717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27"/>
    </row>
    <row r="1584" spans="1:14" s="28" customFormat="1" x14ac:dyDescent="0.25">
      <c r="A1584" s="24">
        <v>43531.791666666664</v>
      </c>
      <c r="B1584" s="25">
        <v>43531.833333333336</v>
      </c>
      <c r="C1584" s="7">
        <v>2227.0949999999998</v>
      </c>
      <c r="D1584" s="26">
        <f>C1584/'g. Dimensio.AnlagenEE2035'!$F$11</f>
        <v>0.63631285714285712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27"/>
    </row>
    <row r="1585" spans="1:14" s="28" customFormat="1" x14ac:dyDescent="0.25">
      <c r="A1585" s="24">
        <v>43531.833333333336</v>
      </c>
      <c r="B1585" s="25">
        <v>43531.875</v>
      </c>
      <c r="C1585" s="7">
        <v>2205.0390000000002</v>
      </c>
      <c r="D1585" s="26">
        <f>C1585/'g. Dimensio.AnlagenEE2035'!$F$11</f>
        <v>0.63001114285714288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27"/>
    </row>
    <row r="1586" spans="1:14" s="28" customFormat="1" x14ac:dyDescent="0.25">
      <c r="A1586" s="24">
        <v>43531.875</v>
      </c>
      <c r="B1586" s="25">
        <v>43531.916666666664</v>
      </c>
      <c r="C1586" s="7">
        <v>2169.7959999999998</v>
      </c>
      <c r="D1586" s="26">
        <f>C1586/'g. Dimensio.AnlagenEE2035'!$F$11</f>
        <v>0.61994171428571421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27"/>
    </row>
    <row r="1587" spans="1:14" s="28" customFormat="1" x14ac:dyDescent="0.25">
      <c r="A1587" s="24">
        <v>43531.916666666664</v>
      </c>
      <c r="B1587" s="25">
        <v>43531.958333333336</v>
      </c>
      <c r="C1587" s="7">
        <v>2097.6010000000001</v>
      </c>
      <c r="D1587" s="26">
        <f>C1587/'g. Dimensio.AnlagenEE2035'!$F$11</f>
        <v>0.59931457142857147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27"/>
    </row>
    <row r="1588" spans="1:14" s="28" customFormat="1" x14ac:dyDescent="0.25">
      <c r="A1588" s="24">
        <v>43531.958333333336</v>
      </c>
      <c r="B1588" s="25">
        <v>43532</v>
      </c>
      <c r="C1588" s="7">
        <v>2004.9949999999999</v>
      </c>
      <c r="D1588" s="26">
        <f>C1588/'g. Dimensio.AnlagenEE2035'!$F$11</f>
        <v>0.57285571428571425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27"/>
    </row>
    <row r="1589" spans="1:14" s="28" customFormat="1" x14ac:dyDescent="0.25">
      <c r="A1589" s="24">
        <v>43532</v>
      </c>
      <c r="B1589" s="25">
        <v>43532.041666666664</v>
      </c>
      <c r="C1589" s="7">
        <v>1872.0530000000001</v>
      </c>
      <c r="D1589" s="26">
        <f>C1589/'g. Dimensio.AnlagenEE2035'!$F$11</f>
        <v>0.5348722857142858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27"/>
    </row>
    <row r="1590" spans="1:14" s="28" customFormat="1" x14ac:dyDescent="0.25">
      <c r="A1590" s="24">
        <v>43532.041666666664</v>
      </c>
      <c r="B1590" s="25">
        <v>43532.083333333336</v>
      </c>
      <c r="C1590" s="7">
        <v>1709.75</v>
      </c>
      <c r="D1590" s="26">
        <f>C1590/'g. Dimensio.AnlagenEE2035'!$F$11</f>
        <v>0.48849999999999999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27"/>
    </row>
    <row r="1591" spans="1:14" s="28" customFormat="1" x14ac:dyDescent="0.25">
      <c r="A1591" s="24">
        <v>43532.083333333336</v>
      </c>
      <c r="B1591" s="25">
        <v>43532.125</v>
      </c>
      <c r="C1591" s="7">
        <v>1613.5239999999999</v>
      </c>
      <c r="D1591" s="26">
        <f>C1591/'g. Dimensio.AnlagenEE2035'!$F$11</f>
        <v>0.46100685714285711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27"/>
    </row>
    <row r="1592" spans="1:14" s="28" customFormat="1" x14ac:dyDescent="0.25">
      <c r="A1592" s="24">
        <v>43532.125</v>
      </c>
      <c r="B1592" s="25">
        <v>43532.166666666664</v>
      </c>
      <c r="C1592" s="7">
        <v>1652.067</v>
      </c>
      <c r="D1592" s="26">
        <f>C1592/'g. Dimensio.AnlagenEE2035'!$F$11</f>
        <v>0.47201914285714286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27"/>
    </row>
    <row r="1593" spans="1:14" s="28" customFormat="1" x14ac:dyDescent="0.25">
      <c r="A1593" s="24">
        <v>43532.166666666664</v>
      </c>
      <c r="B1593" s="25">
        <v>43532.208333333336</v>
      </c>
      <c r="C1593" s="7">
        <v>1726.2049999999999</v>
      </c>
      <c r="D1593" s="26">
        <f>C1593/'g. Dimensio.AnlagenEE2035'!$F$11</f>
        <v>0.49320142857142857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27"/>
    </row>
    <row r="1594" spans="1:14" s="28" customFormat="1" x14ac:dyDescent="0.25">
      <c r="A1594" s="24">
        <v>43532.208333333336</v>
      </c>
      <c r="B1594" s="25">
        <v>43532.25</v>
      </c>
      <c r="C1594" s="7">
        <v>1794.4839999999999</v>
      </c>
      <c r="D1594" s="26">
        <f>C1594/'g. Dimensio.AnlagenEE2035'!$F$11</f>
        <v>0.51270971428571421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27"/>
    </row>
    <row r="1595" spans="1:14" s="28" customFormat="1" x14ac:dyDescent="0.25">
      <c r="A1595" s="24">
        <v>43532.25</v>
      </c>
      <c r="B1595" s="25">
        <v>43532.291666666664</v>
      </c>
      <c r="C1595" s="7">
        <v>1804.0609999999999</v>
      </c>
      <c r="D1595" s="26">
        <f>C1595/'g. Dimensio.AnlagenEE2035'!$F$11</f>
        <v>0.51544599999999996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27"/>
    </row>
    <row r="1596" spans="1:14" s="28" customFormat="1" x14ac:dyDescent="0.25">
      <c r="A1596" s="24">
        <v>43532.291666666664</v>
      </c>
      <c r="B1596" s="25">
        <v>43532.333333333336</v>
      </c>
      <c r="C1596" s="7">
        <v>2014.7909999999999</v>
      </c>
      <c r="D1596" s="26">
        <f>C1596/'g. Dimensio.AnlagenEE2035'!$F$11</f>
        <v>0.57565457142857146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27"/>
    </row>
    <row r="1597" spans="1:14" s="28" customFormat="1" x14ac:dyDescent="0.25">
      <c r="A1597" s="24">
        <v>43532.333333333336</v>
      </c>
      <c r="B1597" s="25">
        <v>43532.375</v>
      </c>
      <c r="C1597" s="7">
        <v>2154.5949999999998</v>
      </c>
      <c r="D1597" s="26">
        <f>C1597/'g. Dimensio.AnlagenEE2035'!$F$11</f>
        <v>0.61559857142857133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27"/>
    </row>
    <row r="1598" spans="1:14" s="28" customFormat="1" x14ac:dyDescent="0.25">
      <c r="A1598" s="24">
        <v>43532.375</v>
      </c>
      <c r="B1598" s="25">
        <v>43532.416666666664</v>
      </c>
      <c r="C1598" s="7">
        <v>2150.3069999999998</v>
      </c>
      <c r="D1598" s="26">
        <f>C1598/'g. Dimensio.AnlagenEE2035'!$F$11</f>
        <v>0.61437342857142851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27"/>
    </row>
    <row r="1599" spans="1:14" s="28" customFormat="1" x14ac:dyDescent="0.25">
      <c r="A1599" s="24">
        <v>43532.416666666664</v>
      </c>
      <c r="B1599" s="25">
        <v>43532.458333333336</v>
      </c>
      <c r="C1599" s="7">
        <v>2104.259</v>
      </c>
      <c r="D1599" s="26">
        <f>C1599/'g. Dimensio.AnlagenEE2035'!$F$11</f>
        <v>0.60121685714285711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27"/>
    </row>
    <row r="1600" spans="1:14" s="28" customFormat="1" x14ac:dyDescent="0.25">
      <c r="A1600" s="24">
        <v>43532.458333333336</v>
      </c>
      <c r="B1600" s="25">
        <v>43532.5</v>
      </c>
      <c r="C1600" s="7">
        <v>2007.4449999999999</v>
      </c>
      <c r="D1600" s="26">
        <f>C1600/'g. Dimensio.AnlagenEE2035'!$F$11</f>
        <v>0.57355571428571428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27"/>
    </row>
    <row r="1601" spans="1:14" s="28" customFormat="1" x14ac:dyDescent="0.25">
      <c r="A1601" s="24">
        <v>43532.5</v>
      </c>
      <c r="B1601" s="25">
        <v>43532.541666666664</v>
      </c>
      <c r="C1601" s="7">
        <v>1767.5609999999999</v>
      </c>
      <c r="D1601" s="26">
        <f>C1601/'g. Dimensio.AnlagenEE2035'!$F$11</f>
        <v>0.50501742857142851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27"/>
    </row>
    <row r="1602" spans="1:14" s="28" customFormat="1" x14ac:dyDescent="0.25">
      <c r="A1602" s="24">
        <v>43532.541666666664</v>
      </c>
      <c r="B1602" s="25">
        <v>43532.583333333336</v>
      </c>
      <c r="C1602" s="7">
        <v>1485.74</v>
      </c>
      <c r="D1602" s="26">
        <f>C1602/'g. Dimensio.AnlagenEE2035'!$F$11</f>
        <v>0.42449714285714285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27"/>
    </row>
    <row r="1603" spans="1:14" s="28" customFormat="1" x14ac:dyDescent="0.25">
      <c r="A1603" s="24">
        <v>43532.583333333336</v>
      </c>
      <c r="B1603" s="25">
        <v>43532.625</v>
      </c>
      <c r="C1603" s="7">
        <v>1274.2329999999999</v>
      </c>
      <c r="D1603" s="26">
        <f>C1603/'g. Dimensio.AnlagenEE2035'!$F$11</f>
        <v>0.36406657142857141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27"/>
    </row>
    <row r="1604" spans="1:14" s="28" customFormat="1" x14ac:dyDescent="0.25">
      <c r="A1604" s="24">
        <v>43532.625</v>
      </c>
      <c r="B1604" s="25">
        <v>43532.666666666664</v>
      </c>
      <c r="C1604" s="7">
        <v>1075.2909999999999</v>
      </c>
      <c r="D1604" s="26">
        <f>C1604/'g. Dimensio.AnlagenEE2035'!$F$11</f>
        <v>0.307226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27"/>
    </row>
    <row r="1605" spans="1:14" s="28" customFormat="1" x14ac:dyDescent="0.25">
      <c r="A1605" s="24">
        <v>43532.666666666664</v>
      </c>
      <c r="B1605" s="25">
        <v>43532.708333333336</v>
      </c>
      <c r="C1605" s="7">
        <v>913.43399999999997</v>
      </c>
      <c r="D1605" s="26">
        <f>C1605/'g. Dimensio.AnlagenEE2035'!$F$11</f>
        <v>0.26098114285714286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27"/>
    </row>
    <row r="1606" spans="1:14" s="28" customFormat="1" x14ac:dyDescent="0.25">
      <c r="A1606" s="24">
        <v>43532.708333333336</v>
      </c>
      <c r="B1606" s="25">
        <v>43532.75</v>
      </c>
      <c r="C1606" s="7">
        <v>915.88</v>
      </c>
      <c r="D1606" s="26">
        <f>C1606/'g. Dimensio.AnlagenEE2035'!$F$11</f>
        <v>0.26168000000000002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27"/>
    </row>
    <row r="1607" spans="1:14" s="28" customFormat="1" x14ac:dyDescent="0.25">
      <c r="A1607" s="24">
        <v>43532.75</v>
      </c>
      <c r="B1607" s="25">
        <v>43532.791666666664</v>
      </c>
      <c r="C1607" s="7">
        <v>897.71500000000003</v>
      </c>
      <c r="D1607" s="26">
        <f>C1607/'g. Dimensio.AnlagenEE2035'!$F$11</f>
        <v>0.25649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27"/>
    </row>
    <row r="1608" spans="1:14" s="28" customFormat="1" x14ac:dyDescent="0.25">
      <c r="A1608" s="24">
        <v>43532.791666666664</v>
      </c>
      <c r="B1608" s="25">
        <v>43532.833333333336</v>
      </c>
      <c r="C1608" s="7">
        <v>1044.1849999999999</v>
      </c>
      <c r="D1608" s="26">
        <f>C1608/'g. Dimensio.AnlagenEE2035'!$F$11</f>
        <v>0.2983385714285714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27"/>
    </row>
    <row r="1609" spans="1:14" s="28" customFormat="1" x14ac:dyDescent="0.25">
      <c r="A1609" s="24">
        <v>43532.833333333336</v>
      </c>
      <c r="B1609" s="25">
        <v>43532.875</v>
      </c>
      <c r="C1609" s="7">
        <v>1106.6289999999999</v>
      </c>
      <c r="D1609" s="26">
        <f>C1609/'g. Dimensio.AnlagenEE2035'!$F$11</f>
        <v>0.31617971428571429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27"/>
    </row>
    <row r="1610" spans="1:14" s="28" customFormat="1" x14ac:dyDescent="0.25">
      <c r="A1610" s="24">
        <v>43532.875</v>
      </c>
      <c r="B1610" s="25">
        <v>43532.916666666664</v>
      </c>
      <c r="C1610" s="7">
        <v>1183.56</v>
      </c>
      <c r="D1610" s="26">
        <f>C1610/'g. Dimensio.AnlagenEE2035'!$F$11</f>
        <v>0.33815999999999996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27"/>
    </row>
    <row r="1611" spans="1:14" s="28" customFormat="1" x14ac:dyDescent="0.25">
      <c r="A1611" s="24">
        <v>43532.916666666664</v>
      </c>
      <c r="B1611" s="25">
        <v>43532.958333333336</v>
      </c>
      <c r="C1611" s="7">
        <v>1299.2840000000001</v>
      </c>
      <c r="D1611" s="26">
        <f>C1611/'g. Dimensio.AnlagenEE2035'!$F$11</f>
        <v>0.37122400000000005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27"/>
    </row>
    <row r="1612" spans="1:14" s="28" customFormat="1" x14ac:dyDescent="0.25">
      <c r="A1612" s="24">
        <v>43532.958333333336</v>
      </c>
      <c r="B1612" s="25">
        <v>43533</v>
      </c>
      <c r="C1612" s="7">
        <v>1501.6189999999999</v>
      </c>
      <c r="D1612" s="26">
        <f>C1612/'g. Dimensio.AnlagenEE2035'!$F$11</f>
        <v>0.42903399999999997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27"/>
    </row>
    <row r="1613" spans="1:14" s="28" customFormat="1" x14ac:dyDescent="0.25">
      <c r="A1613" s="24">
        <v>43533</v>
      </c>
      <c r="B1613" s="25">
        <v>43533.041666666664</v>
      </c>
      <c r="C1613" s="7">
        <v>1602.175</v>
      </c>
      <c r="D1613" s="26">
        <f>C1613/'g. Dimensio.AnlagenEE2035'!$F$11</f>
        <v>0.45776428571428568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27"/>
    </row>
    <row r="1614" spans="1:14" s="28" customFormat="1" x14ac:dyDescent="0.25">
      <c r="A1614" s="24">
        <v>43533.041666666664</v>
      </c>
      <c r="B1614" s="25">
        <v>43533.083333333336</v>
      </c>
      <c r="C1614" s="7">
        <v>1594.4639999999999</v>
      </c>
      <c r="D1614" s="26">
        <f>C1614/'g. Dimensio.AnlagenEE2035'!$F$11</f>
        <v>0.45556114285714283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27"/>
    </row>
    <row r="1615" spans="1:14" s="28" customFormat="1" x14ac:dyDescent="0.25">
      <c r="A1615" s="24">
        <v>43533.083333333336</v>
      </c>
      <c r="B1615" s="25">
        <v>43533.125</v>
      </c>
      <c r="C1615" s="7">
        <v>1618.825</v>
      </c>
      <c r="D1615" s="26">
        <f>C1615/'g. Dimensio.AnlagenEE2035'!$F$11</f>
        <v>0.46252142857142858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27"/>
    </row>
    <row r="1616" spans="1:14" s="28" customFormat="1" x14ac:dyDescent="0.25">
      <c r="A1616" s="24">
        <v>43533.125</v>
      </c>
      <c r="B1616" s="25">
        <v>43533.166666666664</v>
      </c>
      <c r="C1616" s="7">
        <v>1847.0909999999999</v>
      </c>
      <c r="D1616" s="26">
        <f>C1616/'g. Dimensio.AnlagenEE2035'!$F$11</f>
        <v>0.52774028571428566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27"/>
    </row>
    <row r="1617" spans="1:14" s="28" customFormat="1" x14ac:dyDescent="0.25">
      <c r="A1617" s="24">
        <v>43533.166666666664</v>
      </c>
      <c r="B1617" s="25">
        <v>43533.208333333336</v>
      </c>
      <c r="C1617" s="7">
        <v>2721.192</v>
      </c>
      <c r="D1617" s="26">
        <f>C1617/'g. Dimensio.AnlagenEE2035'!$F$11</f>
        <v>0.7774834285714286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27"/>
    </row>
    <row r="1618" spans="1:14" s="28" customFormat="1" x14ac:dyDescent="0.25">
      <c r="A1618" s="24">
        <v>43533.208333333336</v>
      </c>
      <c r="B1618" s="25">
        <v>43533.25</v>
      </c>
      <c r="C1618" s="7">
        <v>2764.616</v>
      </c>
      <c r="D1618" s="26">
        <f>C1618/'g. Dimensio.AnlagenEE2035'!$F$11</f>
        <v>0.78989028571428566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27"/>
    </row>
    <row r="1619" spans="1:14" s="28" customFormat="1" x14ac:dyDescent="0.25">
      <c r="A1619" s="24">
        <v>43533.25</v>
      </c>
      <c r="B1619" s="25">
        <v>43533.291666666664</v>
      </c>
      <c r="C1619" s="7">
        <v>2655.2539999999999</v>
      </c>
      <c r="D1619" s="26">
        <f>C1619/'g. Dimensio.AnlagenEE2035'!$F$11</f>
        <v>0.75864399999999999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27"/>
    </row>
    <row r="1620" spans="1:14" s="28" customFormat="1" x14ac:dyDescent="0.25">
      <c r="A1620" s="24">
        <v>43533.291666666664</v>
      </c>
      <c r="B1620" s="25">
        <v>43533.333333333336</v>
      </c>
      <c r="C1620" s="7">
        <v>2536.538</v>
      </c>
      <c r="D1620" s="26">
        <f>C1620/'g. Dimensio.AnlagenEE2035'!$F$11</f>
        <v>0.72472514285714285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27"/>
    </row>
    <row r="1621" spans="1:14" s="28" customFormat="1" x14ac:dyDescent="0.25">
      <c r="A1621" s="24">
        <v>43533.333333333336</v>
      </c>
      <c r="B1621" s="25">
        <v>43533.375</v>
      </c>
      <c r="C1621" s="7">
        <v>2408.768</v>
      </c>
      <c r="D1621" s="26">
        <f>C1621/'g. Dimensio.AnlagenEE2035'!$F$11</f>
        <v>0.68821942857142859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27"/>
    </row>
    <row r="1622" spans="1:14" s="28" customFormat="1" x14ac:dyDescent="0.25">
      <c r="A1622" s="24">
        <v>43533.375</v>
      </c>
      <c r="B1622" s="25">
        <v>43533.416666666664</v>
      </c>
      <c r="C1622" s="7">
        <v>2310.39</v>
      </c>
      <c r="D1622" s="26">
        <f>C1622/'g. Dimensio.AnlagenEE2035'!$F$11</f>
        <v>0.66011142857142857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27"/>
    </row>
    <row r="1623" spans="1:14" s="28" customFormat="1" x14ac:dyDescent="0.25">
      <c r="A1623" s="24">
        <v>43533.416666666664</v>
      </c>
      <c r="B1623" s="25">
        <v>43533.458333333336</v>
      </c>
      <c r="C1623" s="7">
        <v>2202.75</v>
      </c>
      <c r="D1623" s="26">
        <f>C1623/'g. Dimensio.AnlagenEE2035'!$F$11</f>
        <v>0.62935714285714284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27"/>
    </row>
    <row r="1624" spans="1:14" s="28" customFormat="1" x14ac:dyDescent="0.25">
      <c r="A1624" s="24">
        <v>43533.458333333336</v>
      </c>
      <c r="B1624" s="25">
        <v>43533.5</v>
      </c>
      <c r="C1624" s="7">
        <v>2285.0970000000002</v>
      </c>
      <c r="D1624" s="26">
        <f>C1624/'g. Dimensio.AnlagenEE2035'!$F$11</f>
        <v>0.65288485714285716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27"/>
    </row>
    <row r="1625" spans="1:14" s="28" customFormat="1" x14ac:dyDescent="0.25">
      <c r="A1625" s="24">
        <v>43533.5</v>
      </c>
      <c r="B1625" s="25">
        <v>43533.541666666664</v>
      </c>
      <c r="C1625" s="7">
        <v>2342.9769999999999</v>
      </c>
      <c r="D1625" s="26">
        <f>C1625/'g. Dimensio.AnlagenEE2035'!$F$11</f>
        <v>0.66942199999999996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27"/>
    </row>
    <row r="1626" spans="1:14" s="28" customFormat="1" x14ac:dyDescent="0.25">
      <c r="A1626" s="24">
        <v>43533.541666666664</v>
      </c>
      <c r="B1626" s="25">
        <v>43533.583333333336</v>
      </c>
      <c r="C1626" s="7">
        <v>2415.7139999999999</v>
      </c>
      <c r="D1626" s="26">
        <f>C1626/'g. Dimensio.AnlagenEE2035'!$F$11</f>
        <v>0.69020399999999993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27"/>
    </row>
    <row r="1627" spans="1:14" s="28" customFormat="1" x14ac:dyDescent="0.25">
      <c r="A1627" s="24">
        <v>43533.583333333336</v>
      </c>
      <c r="B1627" s="25">
        <v>43533.625</v>
      </c>
      <c r="C1627" s="7">
        <v>2574.1480000000001</v>
      </c>
      <c r="D1627" s="26">
        <f>C1627/'g. Dimensio.AnlagenEE2035'!$F$11</f>
        <v>0.7354708571428572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27"/>
    </row>
    <row r="1628" spans="1:14" s="28" customFormat="1" x14ac:dyDescent="0.25">
      <c r="A1628" s="24">
        <v>43533.625</v>
      </c>
      <c r="B1628" s="25">
        <v>43533.666666666664</v>
      </c>
      <c r="C1628" s="7">
        <v>2803.0680000000002</v>
      </c>
      <c r="D1628" s="26">
        <f>C1628/'g. Dimensio.AnlagenEE2035'!$F$11</f>
        <v>0.80087657142857149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27"/>
    </row>
    <row r="1629" spans="1:14" s="28" customFormat="1" x14ac:dyDescent="0.25">
      <c r="A1629" s="24">
        <v>43533.666666666664</v>
      </c>
      <c r="B1629" s="25">
        <v>43533.708333333336</v>
      </c>
      <c r="C1629" s="7">
        <v>2858.636</v>
      </c>
      <c r="D1629" s="26">
        <f>C1629/'g. Dimensio.AnlagenEE2035'!$F$11</f>
        <v>0.81675314285714284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27"/>
    </row>
    <row r="1630" spans="1:14" s="28" customFormat="1" x14ac:dyDescent="0.25">
      <c r="A1630" s="24">
        <v>43533.708333333336</v>
      </c>
      <c r="B1630" s="25">
        <v>43533.75</v>
      </c>
      <c r="C1630" s="7">
        <v>2788.172</v>
      </c>
      <c r="D1630" s="26">
        <f>C1630/'g. Dimensio.AnlagenEE2035'!$F$11</f>
        <v>0.79662057142857146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27"/>
    </row>
    <row r="1631" spans="1:14" s="28" customFormat="1" x14ac:dyDescent="0.25">
      <c r="A1631" s="24">
        <v>43533.75</v>
      </c>
      <c r="B1631" s="25">
        <v>43533.791666666664</v>
      </c>
      <c r="C1631" s="7">
        <v>2720.2170000000001</v>
      </c>
      <c r="D1631" s="26">
        <f>C1631/'g. Dimensio.AnlagenEE2035'!$F$11</f>
        <v>0.77720485714285714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27"/>
    </row>
    <row r="1632" spans="1:14" s="28" customFormat="1" x14ac:dyDescent="0.25">
      <c r="A1632" s="24">
        <v>43533.791666666664</v>
      </c>
      <c r="B1632" s="25">
        <v>43533.833333333336</v>
      </c>
      <c r="C1632" s="7">
        <v>2551.973</v>
      </c>
      <c r="D1632" s="26">
        <f>C1632/'g. Dimensio.AnlagenEE2035'!$F$11</f>
        <v>0.72913514285714287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27"/>
    </row>
    <row r="1633" spans="1:14" s="28" customFormat="1" x14ac:dyDescent="0.25">
      <c r="A1633" s="24">
        <v>43533.833333333336</v>
      </c>
      <c r="B1633" s="25">
        <v>43533.875</v>
      </c>
      <c r="C1633" s="7">
        <v>2307.527</v>
      </c>
      <c r="D1633" s="26">
        <f>C1633/'g. Dimensio.AnlagenEE2035'!$F$11</f>
        <v>0.65929342857142859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27"/>
    </row>
    <row r="1634" spans="1:14" s="28" customFormat="1" x14ac:dyDescent="0.25">
      <c r="A1634" s="24">
        <v>43533.875</v>
      </c>
      <c r="B1634" s="25">
        <v>43533.916666666664</v>
      </c>
      <c r="C1634" s="7">
        <v>2279.3809999999999</v>
      </c>
      <c r="D1634" s="26">
        <f>C1634/'g. Dimensio.AnlagenEE2035'!$F$11</f>
        <v>0.65125171428571427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27"/>
    </row>
    <row r="1635" spans="1:14" s="28" customFormat="1" x14ac:dyDescent="0.25">
      <c r="A1635" s="24">
        <v>43533.916666666664</v>
      </c>
      <c r="B1635" s="25">
        <v>43533.958333333336</v>
      </c>
      <c r="C1635" s="7">
        <v>2054.424</v>
      </c>
      <c r="D1635" s="26">
        <f>C1635/'g. Dimensio.AnlagenEE2035'!$F$11</f>
        <v>0.58697828571428567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27"/>
    </row>
    <row r="1636" spans="1:14" s="28" customFormat="1" x14ac:dyDescent="0.25">
      <c r="A1636" s="24">
        <v>43533.958333333336</v>
      </c>
      <c r="B1636" s="25">
        <v>43534</v>
      </c>
      <c r="C1636" s="7">
        <v>1932.952</v>
      </c>
      <c r="D1636" s="26">
        <f>C1636/'g. Dimensio.AnlagenEE2035'!$F$11</f>
        <v>0.55227199999999999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27"/>
    </row>
    <row r="1637" spans="1:14" s="28" customFormat="1" x14ac:dyDescent="0.25">
      <c r="A1637" s="24">
        <v>43534</v>
      </c>
      <c r="B1637" s="25">
        <v>43534.041666666664</v>
      </c>
      <c r="C1637" s="7">
        <v>1595.269</v>
      </c>
      <c r="D1637" s="26">
        <f>C1637/'g. Dimensio.AnlagenEE2035'!$F$11</f>
        <v>0.45579114285714284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27"/>
    </row>
    <row r="1638" spans="1:14" s="28" customFormat="1" x14ac:dyDescent="0.25">
      <c r="A1638" s="24">
        <v>43534.041666666664</v>
      </c>
      <c r="B1638" s="25">
        <v>43534.083333333336</v>
      </c>
      <c r="C1638" s="7">
        <v>1134.4190000000001</v>
      </c>
      <c r="D1638" s="26">
        <f>C1638/'g. Dimensio.AnlagenEE2035'!$F$11</f>
        <v>0.32411971428571429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27"/>
    </row>
    <row r="1639" spans="1:14" s="28" customFormat="1" x14ac:dyDescent="0.25">
      <c r="A1639" s="24">
        <v>43534.083333333336</v>
      </c>
      <c r="B1639" s="25">
        <v>43534.125</v>
      </c>
      <c r="C1639" s="7">
        <v>828.09199999999998</v>
      </c>
      <c r="D1639" s="26">
        <f>C1639/'g. Dimensio.AnlagenEE2035'!$F$11</f>
        <v>0.23659771428571427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27"/>
    </row>
    <row r="1640" spans="1:14" s="28" customFormat="1" x14ac:dyDescent="0.25">
      <c r="A1640" s="24">
        <v>43534.125</v>
      </c>
      <c r="B1640" s="25">
        <v>43534.166666666664</v>
      </c>
      <c r="C1640" s="7">
        <v>632.83000000000004</v>
      </c>
      <c r="D1640" s="26">
        <f>C1640/'g. Dimensio.AnlagenEE2035'!$F$11</f>
        <v>0.18080857142857143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27"/>
    </row>
    <row r="1641" spans="1:14" s="28" customFormat="1" x14ac:dyDescent="0.25">
      <c r="A1641" s="24">
        <v>43534.166666666664</v>
      </c>
      <c r="B1641" s="25">
        <v>43534.208333333336</v>
      </c>
      <c r="C1641" s="7">
        <v>714.15</v>
      </c>
      <c r="D1641" s="26">
        <f>C1641/'g. Dimensio.AnlagenEE2035'!$F$11</f>
        <v>0.20404285714285714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27"/>
    </row>
    <row r="1642" spans="1:14" s="28" customFormat="1" x14ac:dyDescent="0.25">
      <c r="A1642" s="24">
        <v>43534.208333333336</v>
      </c>
      <c r="B1642" s="25">
        <v>43534.25</v>
      </c>
      <c r="C1642" s="7">
        <v>1184.0119999999999</v>
      </c>
      <c r="D1642" s="26">
        <f>C1642/'g. Dimensio.AnlagenEE2035'!$F$11</f>
        <v>0.33828914285714284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27"/>
    </row>
    <row r="1643" spans="1:14" s="28" customFormat="1" x14ac:dyDescent="0.25">
      <c r="A1643" s="24">
        <v>43534.25</v>
      </c>
      <c r="B1643" s="25">
        <v>43534.291666666664</v>
      </c>
      <c r="C1643" s="7">
        <v>2465.1950000000002</v>
      </c>
      <c r="D1643" s="26">
        <f>C1643/'g. Dimensio.AnlagenEE2035'!$F$11</f>
        <v>0.70434142857142856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27"/>
    </row>
    <row r="1644" spans="1:14" s="28" customFormat="1" x14ac:dyDescent="0.25">
      <c r="A1644" s="24">
        <v>43534.291666666664</v>
      </c>
      <c r="B1644" s="25">
        <v>43534.333333333336</v>
      </c>
      <c r="C1644" s="7">
        <v>3237.3510000000001</v>
      </c>
      <c r="D1644" s="26">
        <f>C1644/'g. Dimensio.AnlagenEE2035'!$F$11</f>
        <v>0.9249574285714286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27"/>
    </row>
    <row r="1645" spans="1:14" s="28" customFormat="1" x14ac:dyDescent="0.25">
      <c r="A1645" s="24">
        <v>43534.333333333336</v>
      </c>
      <c r="B1645" s="25">
        <v>43534.375</v>
      </c>
      <c r="C1645" s="7">
        <v>3266.4059999999999</v>
      </c>
      <c r="D1645" s="26">
        <f>C1645/'g. Dimensio.AnlagenEE2035'!$F$11</f>
        <v>0.93325885714285717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27"/>
    </row>
    <row r="1646" spans="1:14" s="28" customFormat="1" x14ac:dyDescent="0.25">
      <c r="A1646" s="24">
        <v>43534.375</v>
      </c>
      <c r="B1646" s="25">
        <v>43534.416666666664</v>
      </c>
      <c r="C1646" s="7">
        <v>3269.8119999999999</v>
      </c>
      <c r="D1646" s="26">
        <f>C1646/'g. Dimensio.AnlagenEE2035'!$F$11</f>
        <v>0.93423199999999995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27"/>
    </row>
    <row r="1647" spans="1:14" s="28" customFormat="1" x14ac:dyDescent="0.25">
      <c r="A1647" s="24">
        <v>43534.416666666664</v>
      </c>
      <c r="B1647" s="25">
        <v>43534.458333333336</v>
      </c>
      <c r="C1647" s="7">
        <v>3320.431</v>
      </c>
      <c r="D1647" s="26">
        <f>C1647/'g. Dimensio.AnlagenEE2035'!$F$11</f>
        <v>0.94869457142857139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27"/>
    </row>
    <row r="1648" spans="1:14" s="28" customFormat="1" x14ac:dyDescent="0.25">
      <c r="A1648" s="24">
        <v>43534.458333333336</v>
      </c>
      <c r="B1648" s="25">
        <v>43534.5</v>
      </c>
      <c r="C1648" s="7">
        <v>3414.2359999999999</v>
      </c>
      <c r="D1648" s="26">
        <f>C1648/'g. Dimensio.AnlagenEE2035'!$F$11</f>
        <v>0.97549599999999992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27"/>
    </row>
    <row r="1649" spans="1:14" s="28" customFormat="1" x14ac:dyDescent="0.25">
      <c r="A1649" s="24">
        <v>43534.5</v>
      </c>
      <c r="B1649" s="25">
        <v>43534.541666666664</v>
      </c>
      <c r="C1649" s="7">
        <v>3430.9229999999998</v>
      </c>
      <c r="D1649" s="26">
        <f>C1649/'g. Dimensio.AnlagenEE2035'!$F$11</f>
        <v>0.98026371428571424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27"/>
    </row>
    <row r="1650" spans="1:14" s="28" customFormat="1" x14ac:dyDescent="0.25">
      <c r="A1650" s="24">
        <v>43534.541666666664</v>
      </c>
      <c r="B1650" s="25">
        <v>43534.583333333336</v>
      </c>
      <c r="C1650" s="7">
        <v>3431.1239999999998</v>
      </c>
      <c r="D1650" s="26">
        <f>C1650/'g. Dimensio.AnlagenEE2035'!$F$11</f>
        <v>0.98032114285714278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27"/>
    </row>
    <row r="1651" spans="1:14" s="28" customFormat="1" x14ac:dyDescent="0.25">
      <c r="A1651" s="24">
        <v>43534.583333333336</v>
      </c>
      <c r="B1651" s="25">
        <v>43534.625</v>
      </c>
      <c r="C1651" s="7">
        <v>3423.1869999999999</v>
      </c>
      <c r="D1651" s="26">
        <f>C1651/'g. Dimensio.AnlagenEE2035'!$F$11</f>
        <v>0.97805342857142852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27"/>
    </row>
    <row r="1652" spans="1:14" s="28" customFormat="1" x14ac:dyDescent="0.25">
      <c r="A1652" s="24">
        <v>43534.625</v>
      </c>
      <c r="B1652" s="25">
        <v>43534.666666666664</v>
      </c>
      <c r="C1652" s="7">
        <v>3388.2179999999998</v>
      </c>
      <c r="D1652" s="26">
        <f>C1652/'g. Dimensio.AnlagenEE2035'!$F$11</f>
        <v>0.96806228571428565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27"/>
    </row>
    <row r="1653" spans="1:14" s="28" customFormat="1" x14ac:dyDescent="0.25">
      <c r="A1653" s="24">
        <v>43534.666666666664</v>
      </c>
      <c r="B1653" s="25">
        <v>43534.708333333336</v>
      </c>
      <c r="C1653" s="7">
        <v>3296.6970000000001</v>
      </c>
      <c r="D1653" s="26">
        <f>C1653/'g. Dimensio.AnlagenEE2035'!$F$11</f>
        <v>0.94191342857142857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27"/>
    </row>
    <row r="1654" spans="1:14" s="28" customFormat="1" x14ac:dyDescent="0.25">
      <c r="A1654" s="24">
        <v>43534.708333333336</v>
      </c>
      <c r="B1654" s="25">
        <v>43534.75</v>
      </c>
      <c r="C1654" s="7">
        <v>3186.6329999999998</v>
      </c>
      <c r="D1654" s="26">
        <f>C1654/'g. Dimensio.AnlagenEE2035'!$F$11</f>
        <v>0.91046657142857135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27"/>
    </row>
    <row r="1655" spans="1:14" s="28" customFormat="1" x14ac:dyDescent="0.25">
      <c r="A1655" s="24">
        <v>43534.75</v>
      </c>
      <c r="B1655" s="25">
        <v>43534.791666666664</v>
      </c>
      <c r="C1655" s="7">
        <v>3081.4580000000001</v>
      </c>
      <c r="D1655" s="26">
        <f>C1655/'g. Dimensio.AnlagenEE2035'!$F$11</f>
        <v>0.88041657142857144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27"/>
    </row>
    <row r="1656" spans="1:14" s="28" customFormat="1" x14ac:dyDescent="0.25">
      <c r="A1656" s="24">
        <v>43534.791666666664</v>
      </c>
      <c r="B1656" s="25">
        <v>43534.833333333336</v>
      </c>
      <c r="C1656" s="7">
        <v>2836.232</v>
      </c>
      <c r="D1656" s="26">
        <f>C1656/'g. Dimensio.AnlagenEE2035'!$F$11</f>
        <v>0.81035199999999996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27"/>
    </row>
    <row r="1657" spans="1:14" s="28" customFormat="1" x14ac:dyDescent="0.25">
      <c r="A1657" s="24">
        <v>43534.833333333336</v>
      </c>
      <c r="B1657" s="25">
        <v>43534.875</v>
      </c>
      <c r="C1657" s="7">
        <v>2486.9279999999999</v>
      </c>
      <c r="D1657" s="26">
        <f>C1657/'g. Dimensio.AnlagenEE2035'!$F$11</f>
        <v>0.71055085714285715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27"/>
    </row>
    <row r="1658" spans="1:14" s="28" customFormat="1" x14ac:dyDescent="0.25">
      <c r="A1658" s="24">
        <v>43534.875</v>
      </c>
      <c r="B1658" s="25">
        <v>43534.916666666664</v>
      </c>
      <c r="C1658" s="7">
        <v>2197.652</v>
      </c>
      <c r="D1658" s="26">
        <f>C1658/'g. Dimensio.AnlagenEE2035'!$F$11</f>
        <v>0.62790057142857147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27"/>
    </row>
    <row r="1659" spans="1:14" s="28" customFormat="1" x14ac:dyDescent="0.25">
      <c r="A1659" s="24">
        <v>43534.916666666664</v>
      </c>
      <c r="B1659" s="25">
        <v>43534.958333333336</v>
      </c>
      <c r="C1659" s="7">
        <v>2018.66</v>
      </c>
      <c r="D1659" s="26">
        <f>C1659/'g. Dimensio.AnlagenEE2035'!$F$11</f>
        <v>0.57676000000000005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27"/>
    </row>
    <row r="1660" spans="1:14" s="28" customFormat="1" x14ac:dyDescent="0.25">
      <c r="A1660" s="24">
        <v>43534.958333333336</v>
      </c>
      <c r="B1660" s="25">
        <v>43535</v>
      </c>
      <c r="C1660" s="7">
        <v>1863.74</v>
      </c>
      <c r="D1660" s="26">
        <f>C1660/'g. Dimensio.AnlagenEE2035'!$F$11</f>
        <v>0.53249714285714289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27"/>
    </row>
    <row r="1661" spans="1:14" s="28" customFormat="1" x14ac:dyDescent="0.25">
      <c r="A1661" s="24">
        <v>43535</v>
      </c>
      <c r="B1661" s="25">
        <v>43535.041666666664</v>
      </c>
      <c r="C1661" s="7">
        <v>1840.837</v>
      </c>
      <c r="D1661" s="26">
        <f>C1661/'g. Dimensio.AnlagenEE2035'!$F$11</f>
        <v>0.52595342857142857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27"/>
    </row>
    <row r="1662" spans="1:14" s="28" customFormat="1" x14ac:dyDescent="0.25">
      <c r="A1662" s="24">
        <v>43535.041666666664</v>
      </c>
      <c r="B1662" s="25">
        <v>43535.083333333336</v>
      </c>
      <c r="C1662" s="7">
        <v>2007.1279999999999</v>
      </c>
      <c r="D1662" s="26">
        <f>C1662/'g. Dimensio.AnlagenEE2035'!$F$11</f>
        <v>0.57346514285714278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27"/>
    </row>
    <row r="1663" spans="1:14" s="28" customFormat="1" x14ac:dyDescent="0.25">
      <c r="A1663" s="24">
        <v>43535.083333333336</v>
      </c>
      <c r="B1663" s="25">
        <v>43535.125</v>
      </c>
      <c r="C1663" s="7">
        <v>2235.9679999999998</v>
      </c>
      <c r="D1663" s="26">
        <f>C1663/'g. Dimensio.AnlagenEE2035'!$F$11</f>
        <v>0.63884799999999997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27"/>
    </row>
    <row r="1664" spans="1:14" s="28" customFormat="1" x14ac:dyDescent="0.25">
      <c r="A1664" s="24">
        <v>43535.125</v>
      </c>
      <c r="B1664" s="25">
        <v>43535.166666666664</v>
      </c>
      <c r="C1664" s="7">
        <v>2421.5529999999999</v>
      </c>
      <c r="D1664" s="26">
        <f>C1664/'g. Dimensio.AnlagenEE2035'!$F$11</f>
        <v>0.69187228571428572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27"/>
    </row>
    <row r="1665" spans="1:14" s="28" customFormat="1" x14ac:dyDescent="0.25">
      <c r="A1665" s="24">
        <v>43535.166666666664</v>
      </c>
      <c r="B1665" s="25">
        <v>43535.208333333336</v>
      </c>
      <c r="C1665" s="7">
        <v>2481.357</v>
      </c>
      <c r="D1665" s="26">
        <f>C1665/'g. Dimensio.AnlagenEE2035'!$F$11</f>
        <v>0.7089591428571429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27"/>
    </row>
    <row r="1666" spans="1:14" s="28" customFormat="1" x14ac:dyDescent="0.25">
      <c r="A1666" s="24">
        <v>43535.208333333336</v>
      </c>
      <c r="B1666" s="25">
        <v>43535.25</v>
      </c>
      <c r="C1666" s="7">
        <v>2380.357</v>
      </c>
      <c r="D1666" s="26">
        <f>C1666/'g. Dimensio.AnlagenEE2035'!$F$11</f>
        <v>0.68010199999999998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27"/>
    </row>
    <row r="1667" spans="1:14" s="28" customFormat="1" x14ac:dyDescent="0.25">
      <c r="A1667" s="24">
        <v>43535.25</v>
      </c>
      <c r="B1667" s="25">
        <v>43535.291666666664</v>
      </c>
      <c r="C1667" s="7">
        <v>2224.7469999999998</v>
      </c>
      <c r="D1667" s="26">
        <f>C1667/'g. Dimensio.AnlagenEE2035'!$F$11</f>
        <v>0.63564199999999993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27"/>
    </row>
    <row r="1668" spans="1:14" s="28" customFormat="1" x14ac:dyDescent="0.25">
      <c r="A1668" s="24">
        <v>43535.291666666664</v>
      </c>
      <c r="B1668" s="25">
        <v>43535.333333333336</v>
      </c>
      <c r="C1668" s="7">
        <v>2164.8560000000002</v>
      </c>
      <c r="D1668" s="26">
        <f>C1668/'g. Dimensio.AnlagenEE2035'!$F$11</f>
        <v>0.61853028571428581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27"/>
    </row>
    <row r="1669" spans="1:14" s="28" customFormat="1" x14ac:dyDescent="0.25">
      <c r="A1669" s="24">
        <v>43535.333333333336</v>
      </c>
      <c r="B1669" s="25">
        <v>43535.375</v>
      </c>
      <c r="C1669" s="7">
        <v>2225.7399999999998</v>
      </c>
      <c r="D1669" s="26">
        <f>C1669/'g. Dimensio.AnlagenEE2035'!$F$11</f>
        <v>0.63592571428571421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27"/>
    </row>
    <row r="1670" spans="1:14" s="28" customFormat="1" x14ac:dyDescent="0.25">
      <c r="A1670" s="24">
        <v>43535.375</v>
      </c>
      <c r="B1670" s="25">
        <v>43535.416666666664</v>
      </c>
      <c r="C1670" s="7">
        <v>2312.5439999999999</v>
      </c>
      <c r="D1670" s="26">
        <f>C1670/'g. Dimensio.AnlagenEE2035'!$F$11</f>
        <v>0.66072685714285706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27"/>
    </row>
    <row r="1671" spans="1:14" s="28" customFormat="1" x14ac:dyDescent="0.25">
      <c r="A1671" s="24">
        <v>43535.416666666664</v>
      </c>
      <c r="B1671" s="25">
        <v>43535.458333333336</v>
      </c>
      <c r="C1671" s="7">
        <v>2370.009</v>
      </c>
      <c r="D1671" s="26">
        <f>C1671/'g. Dimensio.AnlagenEE2035'!$F$11</f>
        <v>0.67714542857142856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27"/>
    </row>
    <row r="1672" spans="1:14" s="28" customFormat="1" x14ac:dyDescent="0.25">
      <c r="A1672" s="24">
        <v>43535.458333333336</v>
      </c>
      <c r="B1672" s="25">
        <v>43535.5</v>
      </c>
      <c r="C1672" s="7">
        <v>2470.1550000000002</v>
      </c>
      <c r="D1672" s="26">
        <f>C1672/'g. Dimensio.AnlagenEE2035'!$F$11</f>
        <v>0.70575857142857146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27"/>
    </row>
    <row r="1673" spans="1:14" s="28" customFormat="1" x14ac:dyDescent="0.25">
      <c r="A1673" s="24">
        <v>43535.5</v>
      </c>
      <c r="B1673" s="25">
        <v>43535.541666666664</v>
      </c>
      <c r="C1673" s="7">
        <v>2319.8510000000001</v>
      </c>
      <c r="D1673" s="26">
        <f>C1673/'g. Dimensio.AnlagenEE2035'!$F$11</f>
        <v>0.66281457142857148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27"/>
    </row>
    <row r="1674" spans="1:14" s="28" customFormat="1" x14ac:dyDescent="0.25">
      <c r="A1674" s="24">
        <v>43535.541666666664</v>
      </c>
      <c r="B1674" s="25">
        <v>43535.583333333336</v>
      </c>
      <c r="C1674" s="7">
        <v>2174.85</v>
      </c>
      <c r="D1674" s="26">
        <f>C1674/'g. Dimensio.AnlagenEE2035'!$F$11</f>
        <v>0.62138571428571421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27"/>
    </row>
    <row r="1675" spans="1:14" s="28" customFormat="1" x14ac:dyDescent="0.25">
      <c r="A1675" s="24">
        <v>43535.583333333336</v>
      </c>
      <c r="B1675" s="25">
        <v>43535.625</v>
      </c>
      <c r="C1675" s="7">
        <v>2039.86</v>
      </c>
      <c r="D1675" s="26">
        <f>C1675/'g. Dimensio.AnlagenEE2035'!$F$11</f>
        <v>0.58281714285714281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27"/>
    </row>
    <row r="1676" spans="1:14" s="28" customFormat="1" x14ac:dyDescent="0.25">
      <c r="A1676" s="24">
        <v>43535.625</v>
      </c>
      <c r="B1676" s="25">
        <v>43535.666666666664</v>
      </c>
      <c r="C1676" s="7">
        <v>1789.826</v>
      </c>
      <c r="D1676" s="26">
        <f>C1676/'g. Dimensio.AnlagenEE2035'!$F$11</f>
        <v>0.51137885714285714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27"/>
    </row>
    <row r="1677" spans="1:14" s="28" customFormat="1" x14ac:dyDescent="0.25">
      <c r="A1677" s="24">
        <v>43535.666666666664</v>
      </c>
      <c r="B1677" s="25">
        <v>43535.708333333336</v>
      </c>
      <c r="C1677" s="7">
        <v>1656.0170000000001</v>
      </c>
      <c r="D1677" s="26">
        <f>C1677/'g. Dimensio.AnlagenEE2035'!$F$11</f>
        <v>0.47314771428571428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27"/>
    </row>
    <row r="1678" spans="1:14" s="28" customFormat="1" x14ac:dyDescent="0.25">
      <c r="A1678" s="24">
        <v>43535.708333333336</v>
      </c>
      <c r="B1678" s="25">
        <v>43535.75</v>
      </c>
      <c r="C1678" s="7">
        <v>1745.5229999999999</v>
      </c>
      <c r="D1678" s="26">
        <f>C1678/'g. Dimensio.AnlagenEE2035'!$F$11</f>
        <v>0.49872085714285713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27"/>
    </row>
    <row r="1679" spans="1:14" s="28" customFormat="1" x14ac:dyDescent="0.25">
      <c r="A1679" s="24">
        <v>43535.75</v>
      </c>
      <c r="B1679" s="25">
        <v>43535.791666666664</v>
      </c>
      <c r="C1679" s="7">
        <v>1750.7550000000001</v>
      </c>
      <c r="D1679" s="26">
        <f>C1679/'g. Dimensio.AnlagenEE2035'!$F$11</f>
        <v>0.50021571428571432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27"/>
    </row>
    <row r="1680" spans="1:14" s="28" customFormat="1" x14ac:dyDescent="0.25">
      <c r="A1680" s="24">
        <v>43535.791666666664</v>
      </c>
      <c r="B1680" s="25">
        <v>43535.833333333336</v>
      </c>
      <c r="C1680" s="7">
        <v>1742.337</v>
      </c>
      <c r="D1680" s="26">
        <f>C1680/'g. Dimensio.AnlagenEE2035'!$F$11</f>
        <v>0.49781057142857144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27"/>
    </row>
    <row r="1681" spans="1:14" s="28" customFormat="1" x14ac:dyDescent="0.25">
      <c r="A1681" s="24">
        <v>43535.833333333336</v>
      </c>
      <c r="B1681" s="25">
        <v>43535.875</v>
      </c>
      <c r="C1681" s="7">
        <v>1573.1379999999999</v>
      </c>
      <c r="D1681" s="26">
        <f>C1681/'g. Dimensio.AnlagenEE2035'!$F$11</f>
        <v>0.44946799999999998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27"/>
    </row>
    <row r="1682" spans="1:14" s="28" customFormat="1" x14ac:dyDescent="0.25">
      <c r="A1682" s="24">
        <v>43535.875</v>
      </c>
      <c r="B1682" s="25">
        <v>43535.916666666664</v>
      </c>
      <c r="C1682" s="7">
        <v>1322.4090000000001</v>
      </c>
      <c r="D1682" s="26">
        <f>C1682/'g. Dimensio.AnlagenEE2035'!$F$11</f>
        <v>0.37783114285714287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27"/>
    </row>
    <row r="1683" spans="1:14" s="28" customFormat="1" x14ac:dyDescent="0.25">
      <c r="A1683" s="24">
        <v>43535.916666666664</v>
      </c>
      <c r="B1683" s="25">
        <v>43535.958333333336</v>
      </c>
      <c r="C1683" s="7">
        <v>1164.903</v>
      </c>
      <c r="D1683" s="26">
        <f>C1683/'g. Dimensio.AnlagenEE2035'!$F$11</f>
        <v>0.33282942857142855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27"/>
    </row>
    <row r="1684" spans="1:14" s="28" customFormat="1" x14ac:dyDescent="0.25">
      <c r="A1684" s="24">
        <v>43535.958333333336</v>
      </c>
      <c r="B1684" s="25">
        <v>43536</v>
      </c>
      <c r="C1684" s="7">
        <v>1033.4290000000001</v>
      </c>
      <c r="D1684" s="26">
        <f>C1684/'g. Dimensio.AnlagenEE2035'!$F$11</f>
        <v>0.29526542857142862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27"/>
    </row>
    <row r="1685" spans="1:14" s="28" customFormat="1" x14ac:dyDescent="0.25">
      <c r="A1685" s="24">
        <v>43536</v>
      </c>
      <c r="B1685" s="25">
        <v>43536.041666666664</v>
      </c>
      <c r="C1685" s="7">
        <v>966.548</v>
      </c>
      <c r="D1685" s="26">
        <f>C1685/'g. Dimensio.AnlagenEE2035'!$F$11</f>
        <v>0.27615657142857142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27"/>
    </row>
    <row r="1686" spans="1:14" s="28" customFormat="1" x14ac:dyDescent="0.25">
      <c r="A1686" s="24">
        <v>43536.041666666664</v>
      </c>
      <c r="B1686" s="25">
        <v>43536.083333333336</v>
      </c>
      <c r="C1686" s="7">
        <v>886.62599999999998</v>
      </c>
      <c r="D1686" s="26">
        <f>C1686/'g. Dimensio.AnlagenEE2035'!$F$11</f>
        <v>0.25332171428571426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27"/>
    </row>
    <row r="1687" spans="1:14" s="28" customFormat="1" x14ac:dyDescent="0.25">
      <c r="A1687" s="24">
        <v>43536.083333333336</v>
      </c>
      <c r="B1687" s="25">
        <v>43536.125</v>
      </c>
      <c r="C1687" s="7">
        <v>808.04</v>
      </c>
      <c r="D1687" s="26">
        <f>C1687/'g. Dimensio.AnlagenEE2035'!$F$11</f>
        <v>0.23086857142857142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27"/>
    </row>
    <row r="1688" spans="1:14" s="28" customFormat="1" x14ac:dyDescent="0.25">
      <c r="A1688" s="24">
        <v>43536.125</v>
      </c>
      <c r="B1688" s="25">
        <v>43536.166666666664</v>
      </c>
      <c r="C1688" s="7">
        <v>750.64499999999998</v>
      </c>
      <c r="D1688" s="26">
        <f>C1688/'g. Dimensio.AnlagenEE2035'!$F$11</f>
        <v>0.21446999999999999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27"/>
    </row>
    <row r="1689" spans="1:14" s="28" customFormat="1" x14ac:dyDescent="0.25">
      <c r="A1689" s="24">
        <v>43536.166666666664</v>
      </c>
      <c r="B1689" s="25">
        <v>43536.208333333336</v>
      </c>
      <c r="C1689" s="7">
        <v>677.35400000000004</v>
      </c>
      <c r="D1689" s="26">
        <f>C1689/'g. Dimensio.AnlagenEE2035'!$F$11</f>
        <v>0.1935297142857143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27"/>
    </row>
    <row r="1690" spans="1:14" s="28" customFormat="1" x14ac:dyDescent="0.25">
      <c r="A1690" s="24">
        <v>43536.208333333336</v>
      </c>
      <c r="B1690" s="25">
        <v>43536.25</v>
      </c>
      <c r="C1690" s="7">
        <v>689.798</v>
      </c>
      <c r="D1690" s="26">
        <f>C1690/'g. Dimensio.AnlagenEE2035'!$F$11</f>
        <v>0.19708514285714285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27"/>
    </row>
    <row r="1691" spans="1:14" s="28" customFormat="1" x14ac:dyDescent="0.25">
      <c r="A1691" s="24">
        <v>43536.25</v>
      </c>
      <c r="B1691" s="25">
        <v>43536.291666666664</v>
      </c>
      <c r="C1691" s="7">
        <v>595.51300000000003</v>
      </c>
      <c r="D1691" s="26">
        <f>C1691/'g. Dimensio.AnlagenEE2035'!$F$11</f>
        <v>0.17014657142857142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27"/>
    </row>
    <row r="1692" spans="1:14" s="28" customFormat="1" x14ac:dyDescent="0.25">
      <c r="A1692" s="24">
        <v>43536.291666666664</v>
      </c>
      <c r="B1692" s="25">
        <v>43536.333333333336</v>
      </c>
      <c r="C1692" s="7">
        <v>438.81799999999998</v>
      </c>
      <c r="D1692" s="26">
        <f>C1692/'g. Dimensio.AnlagenEE2035'!$F$11</f>
        <v>0.12537657142857142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27"/>
    </row>
    <row r="1693" spans="1:14" s="28" customFormat="1" x14ac:dyDescent="0.25">
      <c r="A1693" s="24">
        <v>43536.333333333336</v>
      </c>
      <c r="B1693" s="25">
        <v>43536.375</v>
      </c>
      <c r="C1693" s="7">
        <v>841.21900000000005</v>
      </c>
      <c r="D1693" s="26">
        <f>C1693/'g. Dimensio.AnlagenEE2035'!$F$11</f>
        <v>0.24034828571428574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27"/>
    </row>
    <row r="1694" spans="1:14" s="28" customFormat="1" x14ac:dyDescent="0.25">
      <c r="A1694" s="24">
        <v>43536.375</v>
      </c>
      <c r="B1694" s="25">
        <v>43536.416666666664</v>
      </c>
      <c r="C1694" s="7">
        <v>1049.7139999999999</v>
      </c>
      <c r="D1694" s="26">
        <f>C1694/'g. Dimensio.AnlagenEE2035'!$F$11</f>
        <v>0.29991828571428569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27"/>
    </row>
    <row r="1695" spans="1:14" s="28" customFormat="1" x14ac:dyDescent="0.25">
      <c r="A1695" s="24">
        <v>43536.416666666664</v>
      </c>
      <c r="B1695" s="25">
        <v>43536.458333333336</v>
      </c>
      <c r="C1695" s="7">
        <v>1053.953</v>
      </c>
      <c r="D1695" s="26">
        <f>C1695/'g. Dimensio.AnlagenEE2035'!$F$11</f>
        <v>0.30112942857142855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27"/>
    </row>
    <row r="1696" spans="1:14" s="28" customFormat="1" x14ac:dyDescent="0.25">
      <c r="A1696" s="24">
        <v>43536.458333333336</v>
      </c>
      <c r="B1696" s="25">
        <v>43536.5</v>
      </c>
      <c r="C1696" s="7">
        <v>1060.0809999999999</v>
      </c>
      <c r="D1696" s="26">
        <f>C1696/'g. Dimensio.AnlagenEE2035'!$F$11</f>
        <v>0.30288028571428571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27"/>
    </row>
    <row r="1697" spans="1:14" s="28" customFormat="1" x14ac:dyDescent="0.25">
      <c r="A1697" s="24">
        <v>43536.5</v>
      </c>
      <c r="B1697" s="25">
        <v>43536.541666666664</v>
      </c>
      <c r="C1697" s="7">
        <v>1145.0119999999999</v>
      </c>
      <c r="D1697" s="26">
        <f>C1697/'g. Dimensio.AnlagenEE2035'!$F$11</f>
        <v>0.32714628571428572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27"/>
    </row>
    <row r="1698" spans="1:14" s="28" customFormat="1" x14ac:dyDescent="0.25">
      <c r="A1698" s="24">
        <v>43536.541666666664</v>
      </c>
      <c r="B1698" s="25">
        <v>43536.583333333336</v>
      </c>
      <c r="C1698" s="7">
        <v>1242.385</v>
      </c>
      <c r="D1698" s="26">
        <f>C1698/'g. Dimensio.AnlagenEE2035'!$F$11</f>
        <v>0.35496714285714287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27"/>
    </row>
    <row r="1699" spans="1:14" s="28" customFormat="1" x14ac:dyDescent="0.25">
      <c r="A1699" s="24">
        <v>43536.583333333336</v>
      </c>
      <c r="B1699" s="25">
        <v>43536.625</v>
      </c>
      <c r="C1699" s="7">
        <v>1235.9659999999999</v>
      </c>
      <c r="D1699" s="26">
        <f>C1699/'g. Dimensio.AnlagenEE2035'!$F$11</f>
        <v>0.35313314285714281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27"/>
    </row>
    <row r="1700" spans="1:14" s="28" customFormat="1" x14ac:dyDescent="0.25">
      <c r="A1700" s="24">
        <v>43536.625</v>
      </c>
      <c r="B1700" s="25">
        <v>43536.666666666664</v>
      </c>
      <c r="C1700" s="7">
        <v>1220.6780000000001</v>
      </c>
      <c r="D1700" s="26">
        <f>C1700/'g. Dimensio.AnlagenEE2035'!$F$11</f>
        <v>0.34876514285714288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27"/>
    </row>
    <row r="1701" spans="1:14" s="28" customFormat="1" x14ac:dyDescent="0.25">
      <c r="A1701" s="24">
        <v>43536.666666666664</v>
      </c>
      <c r="B1701" s="25">
        <v>43536.708333333336</v>
      </c>
      <c r="C1701" s="7">
        <v>1463.758</v>
      </c>
      <c r="D1701" s="26">
        <f>C1701/'g. Dimensio.AnlagenEE2035'!$F$11</f>
        <v>0.41821657142857144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27"/>
    </row>
    <row r="1702" spans="1:14" s="28" customFormat="1" x14ac:dyDescent="0.25">
      <c r="A1702" s="24">
        <v>43536.708333333336</v>
      </c>
      <c r="B1702" s="25">
        <v>43536.75</v>
      </c>
      <c r="C1702" s="7">
        <v>1760.0740000000001</v>
      </c>
      <c r="D1702" s="26">
        <f>C1702/'g. Dimensio.AnlagenEE2035'!$F$11</f>
        <v>0.50287828571428572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27"/>
    </row>
    <row r="1703" spans="1:14" s="28" customFormat="1" x14ac:dyDescent="0.25">
      <c r="A1703" s="24">
        <v>43536.75</v>
      </c>
      <c r="B1703" s="25">
        <v>43536.791666666664</v>
      </c>
      <c r="C1703" s="7">
        <v>1968.96</v>
      </c>
      <c r="D1703" s="26">
        <f>C1703/'g. Dimensio.AnlagenEE2035'!$F$11</f>
        <v>0.56256000000000006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27"/>
    </row>
    <row r="1704" spans="1:14" s="28" customFormat="1" x14ac:dyDescent="0.25">
      <c r="A1704" s="24">
        <v>43536.791666666664</v>
      </c>
      <c r="B1704" s="25">
        <v>43536.833333333336</v>
      </c>
      <c r="C1704" s="7">
        <v>2241.2130000000002</v>
      </c>
      <c r="D1704" s="26">
        <f>C1704/'g. Dimensio.AnlagenEE2035'!$F$11</f>
        <v>0.64034657142857143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27"/>
    </row>
    <row r="1705" spans="1:14" s="28" customFormat="1" x14ac:dyDescent="0.25">
      <c r="A1705" s="24">
        <v>43536.833333333336</v>
      </c>
      <c r="B1705" s="25">
        <v>43536.875</v>
      </c>
      <c r="C1705" s="7">
        <v>2393.2040000000002</v>
      </c>
      <c r="D1705" s="26">
        <f>C1705/'g. Dimensio.AnlagenEE2035'!$F$11</f>
        <v>0.68377257142857151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27"/>
    </row>
    <row r="1706" spans="1:14" s="28" customFormat="1" x14ac:dyDescent="0.25">
      <c r="A1706" s="24">
        <v>43536.875</v>
      </c>
      <c r="B1706" s="25">
        <v>43536.916666666664</v>
      </c>
      <c r="C1706" s="7">
        <v>2518.1210000000001</v>
      </c>
      <c r="D1706" s="26">
        <f>C1706/'g. Dimensio.AnlagenEE2035'!$F$11</f>
        <v>0.71946314285714286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27"/>
    </row>
    <row r="1707" spans="1:14" s="28" customFormat="1" x14ac:dyDescent="0.25">
      <c r="A1707" s="24">
        <v>43536.916666666664</v>
      </c>
      <c r="B1707" s="25">
        <v>43536.958333333336</v>
      </c>
      <c r="C1707" s="7">
        <v>2470.183</v>
      </c>
      <c r="D1707" s="26">
        <f>C1707/'g. Dimensio.AnlagenEE2035'!$F$11</f>
        <v>0.70576657142857147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27"/>
    </row>
    <row r="1708" spans="1:14" s="28" customFormat="1" x14ac:dyDescent="0.25">
      <c r="A1708" s="24">
        <v>43536.958333333336</v>
      </c>
      <c r="B1708" s="25">
        <v>43537</v>
      </c>
      <c r="C1708" s="7">
        <v>2620.3510000000001</v>
      </c>
      <c r="D1708" s="26">
        <f>C1708/'g. Dimensio.AnlagenEE2035'!$F$11</f>
        <v>0.74867171428571433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27"/>
    </row>
    <row r="1709" spans="1:14" s="28" customFormat="1" x14ac:dyDescent="0.25">
      <c r="A1709" s="24">
        <v>43537</v>
      </c>
      <c r="B1709" s="25">
        <v>43537.041666666664</v>
      </c>
      <c r="C1709" s="7">
        <v>2637.49</v>
      </c>
      <c r="D1709" s="26">
        <f>C1709/'g. Dimensio.AnlagenEE2035'!$F$11</f>
        <v>0.75356857142857137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27"/>
    </row>
    <row r="1710" spans="1:14" s="28" customFormat="1" x14ac:dyDescent="0.25">
      <c r="A1710" s="24">
        <v>43537.041666666664</v>
      </c>
      <c r="B1710" s="25">
        <v>43537.083333333336</v>
      </c>
      <c r="C1710" s="7">
        <v>2150.3220000000001</v>
      </c>
      <c r="D1710" s="26">
        <f>C1710/'g. Dimensio.AnlagenEE2035'!$F$11</f>
        <v>0.6143777142857143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27"/>
    </row>
    <row r="1711" spans="1:14" s="28" customFormat="1" x14ac:dyDescent="0.25">
      <c r="A1711" s="24">
        <v>43537.083333333336</v>
      </c>
      <c r="B1711" s="25">
        <v>43537.125</v>
      </c>
      <c r="C1711" s="7">
        <v>1683.2380000000001</v>
      </c>
      <c r="D1711" s="26">
        <f>C1711/'g. Dimensio.AnlagenEE2035'!$F$11</f>
        <v>0.48092514285714288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27"/>
    </row>
    <row r="1712" spans="1:14" s="28" customFormat="1" x14ac:dyDescent="0.25">
      <c r="A1712" s="24">
        <v>43537.125</v>
      </c>
      <c r="B1712" s="25">
        <v>43537.166666666664</v>
      </c>
      <c r="C1712" s="7">
        <v>1634.348</v>
      </c>
      <c r="D1712" s="26">
        <f>C1712/'g. Dimensio.AnlagenEE2035'!$F$11</f>
        <v>0.46695657142857144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27"/>
    </row>
    <row r="1713" spans="1:14" s="28" customFormat="1" x14ac:dyDescent="0.25">
      <c r="A1713" s="24">
        <v>43537.166666666664</v>
      </c>
      <c r="B1713" s="25">
        <v>43537.208333333336</v>
      </c>
      <c r="C1713" s="7">
        <v>1721.604</v>
      </c>
      <c r="D1713" s="26">
        <f>C1713/'g. Dimensio.AnlagenEE2035'!$F$11</f>
        <v>0.49188685714285718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27"/>
    </row>
    <row r="1714" spans="1:14" s="28" customFormat="1" x14ac:dyDescent="0.25">
      <c r="A1714" s="24">
        <v>43537.208333333336</v>
      </c>
      <c r="B1714" s="25">
        <v>43537.25</v>
      </c>
      <c r="C1714" s="7">
        <v>1863.742</v>
      </c>
      <c r="D1714" s="26">
        <f>C1714/'g. Dimensio.AnlagenEE2035'!$F$11</f>
        <v>0.53249771428571424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27"/>
    </row>
    <row r="1715" spans="1:14" s="28" customFormat="1" x14ac:dyDescent="0.25">
      <c r="A1715" s="24">
        <v>43537.25</v>
      </c>
      <c r="B1715" s="25">
        <v>43537.291666666664</v>
      </c>
      <c r="C1715" s="7">
        <v>1948.327</v>
      </c>
      <c r="D1715" s="26">
        <f>C1715/'g. Dimensio.AnlagenEE2035'!$F$11</f>
        <v>0.55666485714285718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27"/>
    </row>
    <row r="1716" spans="1:14" s="28" customFormat="1" x14ac:dyDescent="0.25">
      <c r="A1716" s="24">
        <v>43537.291666666664</v>
      </c>
      <c r="B1716" s="25">
        <v>43537.333333333336</v>
      </c>
      <c r="C1716" s="7">
        <v>2174.63</v>
      </c>
      <c r="D1716" s="26">
        <f>C1716/'g. Dimensio.AnlagenEE2035'!$F$11</f>
        <v>0.62132285714285718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27"/>
    </row>
    <row r="1717" spans="1:14" s="28" customFormat="1" x14ac:dyDescent="0.25">
      <c r="A1717" s="24">
        <v>43537.333333333336</v>
      </c>
      <c r="B1717" s="25">
        <v>43537.375</v>
      </c>
      <c r="C1717" s="7">
        <v>2486.7150000000001</v>
      </c>
      <c r="D1717" s="26">
        <f>C1717/'g. Dimensio.AnlagenEE2035'!$F$11</f>
        <v>0.71049000000000007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27"/>
    </row>
    <row r="1718" spans="1:14" s="28" customFormat="1" x14ac:dyDescent="0.25">
      <c r="A1718" s="24">
        <v>43537.375</v>
      </c>
      <c r="B1718" s="25">
        <v>43537.416666666664</v>
      </c>
      <c r="C1718" s="7">
        <v>2623.3040000000001</v>
      </c>
      <c r="D1718" s="26">
        <f>C1718/'g. Dimensio.AnlagenEE2035'!$F$11</f>
        <v>0.74951542857142861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27"/>
    </row>
    <row r="1719" spans="1:14" s="28" customFormat="1" x14ac:dyDescent="0.25">
      <c r="A1719" s="24">
        <v>43537.416666666664</v>
      </c>
      <c r="B1719" s="25">
        <v>43537.458333333336</v>
      </c>
      <c r="C1719" s="7">
        <v>2615.9229999999998</v>
      </c>
      <c r="D1719" s="26">
        <f>C1719/'g. Dimensio.AnlagenEE2035'!$F$11</f>
        <v>0.74740657142857136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27"/>
    </row>
    <row r="1720" spans="1:14" s="28" customFormat="1" x14ac:dyDescent="0.25">
      <c r="A1720" s="24">
        <v>43537.458333333336</v>
      </c>
      <c r="B1720" s="25">
        <v>43537.5</v>
      </c>
      <c r="C1720" s="7">
        <v>2589.569</v>
      </c>
      <c r="D1720" s="26">
        <f>C1720/'g. Dimensio.AnlagenEE2035'!$F$11</f>
        <v>0.73987685714285711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27"/>
    </row>
    <row r="1721" spans="1:14" s="28" customFormat="1" x14ac:dyDescent="0.25">
      <c r="A1721" s="24">
        <v>43537.5</v>
      </c>
      <c r="B1721" s="25">
        <v>43537.541666666664</v>
      </c>
      <c r="C1721" s="7">
        <v>2598.306</v>
      </c>
      <c r="D1721" s="26">
        <f>C1721/'g. Dimensio.AnlagenEE2035'!$F$11</f>
        <v>0.74237314285714284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27"/>
    </row>
    <row r="1722" spans="1:14" s="28" customFormat="1" x14ac:dyDescent="0.25">
      <c r="A1722" s="24">
        <v>43537.541666666664</v>
      </c>
      <c r="B1722" s="25">
        <v>43537.583333333336</v>
      </c>
      <c r="C1722" s="7">
        <v>2545.6559999999999</v>
      </c>
      <c r="D1722" s="26">
        <f>C1722/'g. Dimensio.AnlagenEE2035'!$F$11</f>
        <v>0.72733028571428571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27"/>
    </row>
    <row r="1723" spans="1:14" s="28" customFormat="1" x14ac:dyDescent="0.25">
      <c r="A1723" s="24">
        <v>43537.583333333336</v>
      </c>
      <c r="B1723" s="25">
        <v>43537.625</v>
      </c>
      <c r="C1723" s="7">
        <v>2519.7620000000002</v>
      </c>
      <c r="D1723" s="26">
        <f>C1723/'g. Dimensio.AnlagenEE2035'!$F$11</f>
        <v>0.71993200000000002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27"/>
    </row>
    <row r="1724" spans="1:14" s="28" customFormat="1" x14ac:dyDescent="0.25">
      <c r="A1724" s="24">
        <v>43537.625</v>
      </c>
      <c r="B1724" s="25">
        <v>43537.666666666664</v>
      </c>
      <c r="C1724" s="7">
        <v>2426.0030000000002</v>
      </c>
      <c r="D1724" s="26">
        <f>C1724/'g. Dimensio.AnlagenEE2035'!$F$11</f>
        <v>0.69314371428571431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27"/>
    </row>
    <row r="1725" spans="1:14" s="28" customFormat="1" x14ac:dyDescent="0.25">
      <c r="A1725" s="24">
        <v>43537.666666666664</v>
      </c>
      <c r="B1725" s="25">
        <v>43537.708333333336</v>
      </c>
      <c r="C1725" s="7">
        <v>2430.2930000000001</v>
      </c>
      <c r="D1725" s="26">
        <f>C1725/'g. Dimensio.AnlagenEE2035'!$F$11</f>
        <v>0.69436942857142858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27"/>
    </row>
    <row r="1726" spans="1:14" s="28" customFormat="1" x14ac:dyDescent="0.25">
      <c r="A1726" s="24">
        <v>43537.708333333336</v>
      </c>
      <c r="B1726" s="25">
        <v>43537.75</v>
      </c>
      <c r="C1726" s="7">
        <v>2470.2829999999999</v>
      </c>
      <c r="D1726" s="26">
        <f>C1726/'g. Dimensio.AnlagenEE2035'!$F$11</f>
        <v>0.70579514285714284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27"/>
    </row>
    <row r="1727" spans="1:14" s="28" customFormat="1" x14ac:dyDescent="0.25">
      <c r="A1727" s="24">
        <v>43537.75</v>
      </c>
      <c r="B1727" s="25">
        <v>43537.791666666664</v>
      </c>
      <c r="C1727" s="7">
        <v>2357.9029999999998</v>
      </c>
      <c r="D1727" s="26">
        <f>C1727/'g. Dimensio.AnlagenEE2035'!$F$11</f>
        <v>0.67368657142857136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27"/>
    </row>
    <row r="1728" spans="1:14" s="28" customFormat="1" x14ac:dyDescent="0.25">
      <c r="A1728" s="24">
        <v>43537.791666666664</v>
      </c>
      <c r="B1728" s="25">
        <v>43537.833333333336</v>
      </c>
      <c r="C1728" s="7">
        <v>2277.3679999999999</v>
      </c>
      <c r="D1728" s="26">
        <f>C1728/'g. Dimensio.AnlagenEE2035'!$F$11</f>
        <v>0.65067657142857138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27"/>
    </row>
    <row r="1729" spans="1:14" s="28" customFormat="1" x14ac:dyDescent="0.25">
      <c r="A1729" s="24">
        <v>43537.833333333336</v>
      </c>
      <c r="B1729" s="25">
        <v>43537.875</v>
      </c>
      <c r="C1729" s="7">
        <v>2158.0859999999998</v>
      </c>
      <c r="D1729" s="26">
        <f>C1729/'g. Dimensio.AnlagenEE2035'!$F$11</f>
        <v>0.61659599999999992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27"/>
    </row>
    <row r="1730" spans="1:14" s="28" customFormat="1" x14ac:dyDescent="0.25">
      <c r="A1730" s="24">
        <v>43537.875</v>
      </c>
      <c r="B1730" s="25">
        <v>43537.916666666664</v>
      </c>
      <c r="C1730" s="7">
        <v>1859.886</v>
      </c>
      <c r="D1730" s="26">
        <f>C1730/'g. Dimensio.AnlagenEE2035'!$F$11</f>
        <v>0.53139599999999998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27"/>
    </row>
    <row r="1731" spans="1:14" s="28" customFormat="1" x14ac:dyDescent="0.25">
      <c r="A1731" s="24">
        <v>43537.916666666664</v>
      </c>
      <c r="B1731" s="25">
        <v>43537.958333333336</v>
      </c>
      <c r="C1731" s="7">
        <v>1674.807</v>
      </c>
      <c r="D1731" s="26">
        <f>C1731/'g. Dimensio.AnlagenEE2035'!$F$11</f>
        <v>0.47851628571428573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27"/>
    </row>
    <row r="1732" spans="1:14" s="28" customFormat="1" x14ac:dyDescent="0.25">
      <c r="A1732" s="24">
        <v>43537.958333333336</v>
      </c>
      <c r="B1732" s="25">
        <v>43538</v>
      </c>
      <c r="C1732" s="7">
        <v>1507.914</v>
      </c>
      <c r="D1732" s="26">
        <f>C1732/'g. Dimensio.AnlagenEE2035'!$F$11</f>
        <v>0.4308325714285714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27"/>
    </row>
    <row r="1733" spans="1:14" s="28" customFormat="1" x14ac:dyDescent="0.25">
      <c r="A1733" s="24">
        <v>43538</v>
      </c>
      <c r="B1733" s="25">
        <v>43538.041666666664</v>
      </c>
      <c r="C1733" s="7">
        <v>1346.7149999999999</v>
      </c>
      <c r="D1733" s="26">
        <f>C1733/'g. Dimensio.AnlagenEE2035'!$F$11</f>
        <v>0.38477571428571428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27"/>
    </row>
    <row r="1734" spans="1:14" s="28" customFormat="1" x14ac:dyDescent="0.25">
      <c r="A1734" s="24">
        <v>43538.041666666664</v>
      </c>
      <c r="B1734" s="25">
        <v>43538.083333333336</v>
      </c>
      <c r="C1734" s="7">
        <v>1273.3309999999999</v>
      </c>
      <c r="D1734" s="26">
        <f>C1734/'g. Dimensio.AnlagenEE2035'!$F$11</f>
        <v>0.3638088571428571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27"/>
    </row>
    <row r="1735" spans="1:14" s="28" customFormat="1" x14ac:dyDescent="0.25">
      <c r="A1735" s="24">
        <v>43538.083333333336</v>
      </c>
      <c r="B1735" s="25">
        <v>43538.125</v>
      </c>
      <c r="C1735" s="7">
        <v>1180.7070000000001</v>
      </c>
      <c r="D1735" s="26">
        <f>C1735/'g. Dimensio.AnlagenEE2035'!$F$11</f>
        <v>0.33734485714285717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27"/>
    </row>
    <row r="1736" spans="1:14" s="28" customFormat="1" x14ac:dyDescent="0.25">
      <c r="A1736" s="24">
        <v>43538.125</v>
      </c>
      <c r="B1736" s="25">
        <v>43538.166666666664</v>
      </c>
      <c r="C1736" s="7">
        <v>1164.9290000000001</v>
      </c>
      <c r="D1736" s="26">
        <f>C1736/'g. Dimensio.AnlagenEE2035'!$F$11</f>
        <v>0.33283685714285716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27"/>
    </row>
    <row r="1737" spans="1:14" s="28" customFormat="1" x14ac:dyDescent="0.25">
      <c r="A1737" s="24">
        <v>43538.166666666664</v>
      </c>
      <c r="B1737" s="25">
        <v>43538.208333333336</v>
      </c>
      <c r="C1737" s="7">
        <v>1190.6579999999999</v>
      </c>
      <c r="D1737" s="26">
        <f>C1737/'g. Dimensio.AnlagenEE2035'!$F$11</f>
        <v>0.34018799999999999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27"/>
    </row>
    <row r="1738" spans="1:14" s="28" customFormat="1" x14ac:dyDescent="0.25">
      <c r="A1738" s="24">
        <v>43538.208333333336</v>
      </c>
      <c r="B1738" s="25">
        <v>43538.25</v>
      </c>
      <c r="C1738" s="7">
        <v>1286.674</v>
      </c>
      <c r="D1738" s="26">
        <f>C1738/'g. Dimensio.AnlagenEE2035'!$F$11</f>
        <v>0.36762114285714287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27"/>
    </row>
    <row r="1739" spans="1:14" s="28" customFormat="1" x14ac:dyDescent="0.25">
      <c r="A1739" s="24">
        <v>43538.25</v>
      </c>
      <c r="B1739" s="25">
        <v>43538.291666666664</v>
      </c>
      <c r="C1739" s="7">
        <v>1582.0740000000001</v>
      </c>
      <c r="D1739" s="26">
        <f>C1739/'g. Dimensio.AnlagenEE2035'!$F$11</f>
        <v>0.4520211428571429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27"/>
    </row>
    <row r="1740" spans="1:14" s="28" customFormat="1" x14ac:dyDescent="0.25">
      <c r="A1740" s="24">
        <v>43538.291666666664</v>
      </c>
      <c r="B1740" s="25">
        <v>43538.333333333336</v>
      </c>
      <c r="C1740" s="7">
        <v>1790.84</v>
      </c>
      <c r="D1740" s="26">
        <f>C1740/'g. Dimensio.AnlagenEE2035'!$F$11</f>
        <v>0.51166857142857136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27"/>
    </row>
    <row r="1741" spans="1:14" s="28" customFormat="1" x14ac:dyDescent="0.25">
      <c r="A1741" s="24">
        <v>43538.333333333336</v>
      </c>
      <c r="B1741" s="25">
        <v>43538.375</v>
      </c>
      <c r="C1741" s="7">
        <v>2075.623</v>
      </c>
      <c r="D1741" s="26">
        <f>C1741/'g. Dimensio.AnlagenEE2035'!$F$11</f>
        <v>0.59303514285714287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27"/>
    </row>
    <row r="1742" spans="1:14" s="28" customFormat="1" x14ac:dyDescent="0.25">
      <c r="A1742" s="24">
        <v>43538.375</v>
      </c>
      <c r="B1742" s="25">
        <v>43538.416666666664</v>
      </c>
      <c r="C1742" s="7">
        <v>2436.3809999999999</v>
      </c>
      <c r="D1742" s="26">
        <f>C1742/'g. Dimensio.AnlagenEE2035'!$F$11</f>
        <v>0.69610885714285708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27"/>
    </row>
    <row r="1743" spans="1:14" s="28" customFormat="1" x14ac:dyDescent="0.25">
      <c r="A1743" s="24">
        <v>43538.416666666664</v>
      </c>
      <c r="B1743" s="25">
        <v>43538.458333333336</v>
      </c>
      <c r="C1743" s="7">
        <v>2790.0430000000001</v>
      </c>
      <c r="D1743" s="26">
        <f>C1743/'g. Dimensio.AnlagenEE2035'!$F$11</f>
        <v>0.79715514285714284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27"/>
    </row>
    <row r="1744" spans="1:14" s="28" customFormat="1" x14ac:dyDescent="0.25">
      <c r="A1744" s="24">
        <v>43538.458333333336</v>
      </c>
      <c r="B1744" s="25">
        <v>43538.5</v>
      </c>
      <c r="C1744" s="7">
        <v>3024.6709999999998</v>
      </c>
      <c r="D1744" s="26">
        <f>C1744/'g. Dimensio.AnlagenEE2035'!$F$11</f>
        <v>0.86419171428571429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27"/>
    </row>
    <row r="1745" spans="1:14" s="28" customFormat="1" x14ac:dyDescent="0.25">
      <c r="A1745" s="24">
        <v>43538.5</v>
      </c>
      <c r="B1745" s="25">
        <v>43538.541666666664</v>
      </c>
      <c r="C1745" s="7">
        <v>3138.4319999999998</v>
      </c>
      <c r="D1745" s="26">
        <f>C1745/'g. Dimensio.AnlagenEE2035'!$F$11</f>
        <v>0.89669485714285713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27"/>
    </row>
    <row r="1746" spans="1:14" s="28" customFormat="1" x14ac:dyDescent="0.25">
      <c r="A1746" s="24">
        <v>43538.541666666664</v>
      </c>
      <c r="B1746" s="25">
        <v>43538.583333333336</v>
      </c>
      <c r="C1746" s="7">
        <v>3242.5610000000001</v>
      </c>
      <c r="D1746" s="26">
        <f>C1746/'g. Dimensio.AnlagenEE2035'!$F$11</f>
        <v>0.92644599999999999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27"/>
    </row>
    <row r="1747" spans="1:14" s="28" customFormat="1" x14ac:dyDescent="0.25">
      <c r="A1747" s="24">
        <v>43538.583333333336</v>
      </c>
      <c r="B1747" s="25">
        <v>43538.625</v>
      </c>
      <c r="C1747" s="7">
        <v>3241.6129999999998</v>
      </c>
      <c r="D1747" s="26">
        <f>C1747/'g. Dimensio.AnlagenEE2035'!$F$11</f>
        <v>0.92617514285714286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27"/>
    </row>
    <row r="1748" spans="1:14" s="28" customFormat="1" x14ac:dyDescent="0.25">
      <c r="A1748" s="24">
        <v>43538.625</v>
      </c>
      <c r="B1748" s="25">
        <v>43538.666666666664</v>
      </c>
      <c r="C1748" s="7">
        <v>3124.9169999999999</v>
      </c>
      <c r="D1748" s="26">
        <f>C1748/'g. Dimensio.AnlagenEE2035'!$F$11</f>
        <v>0.89283342857142856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27"/>
    </row>
    <row r="1749" spans="1:14" s="28" customFormat="1" x14ac:dyDescent="0.25">
      <c r="A1749" s="24">
        <v>43538.666666666664</v>
      </c>
      <c r="B1749" s="25">
        <v>43538.708333333336</v>
      </c>
      <c r="C1749" s="7">
        <v>2926.9830000000002</v>
      </c>
      <c r="D1749" s="26">
        <f>C1749/'g. Dimensio.AnlagenEE2035'!$F$11</f>
        <v>0.83628085714285716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27"/>
    </row>
    <row r="1750" spans="1:14" s="28" customFormat="1" x14ac:dyDescent="0.25">
      <c r="A1750" s="24">
        <v>43538.708333333336</v>
      </c>
      <c r="B1750" s="25">
        <v>43538.75</v>
      </c>
      <c r="C1750" s="7">
        <v>2713.7739999999999</v>
      </c>
      <c r="D1750" s="26">
        <f>C1750/'g. Dimensio.AnlagenEE2035'!$F$11</f>
        <v>0.77536399999999994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27"/>
    </row>
    <row r="1751" spans="1:14" s="28" customFormat="1" x14ac:dyDescent="0.25">
      <c r="A1751" s="24">
        <v>43538.75</v>
      </c>
      <c r="B1751" s="25">
        <v>43538.791666666664</v>
      </c>
      <c r="C1751" s="7">
        <v>2545.6970000000001</v>
      </c>
      <c r="D1751" s="26">
        <f>C1751/'g. Dimensio.AnlagenEE2035'!$F$11</f>
        <v>0.72734200000000004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27"/>
    </row>
    <row r="1752" spans="1:14" s="28" customFormat="1" x14ac:dyDescent="0.25">
      <c r="A1752" s="24">
        <v>43538.791666666664</v>
      </c>
      <c r="B1752" s="25">
        <v>43538.833333333336</v>
      </c>
      <c r="C1752" s="7">
        <v>2219.5</v>
      </c>
      <c r="D1752" s="26">
        <f>C1752/'g. Dimensio.AnlagenEE2035'!$F$11</f>
        <v>0.63414285714285712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27"/>
    </row>
    <row r="1753" spans="1:14" s="28" customFormat="1" x14ac:dyDescent="0.25">
      <c r="A1753" s="24">
        <v>43538.833333333336</v>
      </c>
      <c r="B1753" s="25">
        <v>43538.875</v>
      </c>
      <c r="C1753" s="7">
        <v>1805.921</v>
      </c>
      <c r="D1753" s="26">
        <f>C1753/'g. Dimensio.AnlagenEE2035'!$F$11</f>
        <v>0.51597742857142859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27"/>
    </row>
    <row r="1754" spans="1:14" s="28" customFormat="1" x14ac:dyDescent="0.25">
      <c r="A1754" s="24">
        <v>43538.875</v>
      </c>
      <c r="B1754" s="25">
        <v>43538.916666666664</v>
      </c>
      <c r="C1754" s="7">
        <v>1550.008</v>
      </c>
      <c r="D1754" s="26">
        <f>C1754/'g. Dimensio.AnlagenEE2035'!$F$11</f>
        <v>0.44285942857142857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27"/>
    </row>
    <row r="1755" spans="1:14" s="28" customFormat="1" x14ac:dyDescent="0.25">
      <c r="A1755" s="24">
        <v>43538.916666666664</v>
      </c>
      <c r="B1755" s="25">
        <v>43538.958333333336</v>
      </c>
      <c r="C1755" s="7">
        <v>1208.68</v>
      </c>
      <c r="D1755" s="26">
        <f>C1755/'g. Dimensio.AnlagenEE2035'!$F$11</f>
        <v>0.3453371428571429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27"/>
    </row>
    <row r="1756" spans="1:14" s="28" customFormat="1" x14ac:dyDescent="0.25">
      <c r="A1756" s="24">
        <v>43538.958333333336</v>
      </c>
      <c r="B1756" s="25">
        <v>43539</v>
      </c>
      <c r="C1756" s="7">
        <v>1129.395</v>
      </c>
      <c r="D1756" s="26">
        <f>C1756/'g. Dimensio.AnlagenEE2035'!$F$11</f>
        <v>0.3226842857142857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27"/>
    </row>
    <row r="1757" spans="1:14" s="28" customFormat="1" x14ac:dyDescent="0.25">
      <c r="A1757" s="24">
        <v>43539</v>
      </c>
      <c r="B1757" s="25">
        <v>43539.041666666664</v>
      </c>
      <c r="C1757" s="7">
        <v>1121.6890000000001</v>
      </c>
      <c r="D1757" s="26">
        <f>C1757/'g. Dimensio.AnlagenEE2035'!$F$11</f>
        <v>0.32048257142857145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27"/>
    </row>
    <row r="1758" spans="1:14" s="28" customFormat="1" x14ac:dyDescent="0.25">
      <c r="A1758" s="24">
        <v>43539.041666666664</v>
      </c>
      <c r="B1758" s="25">
        <v>43539.083333333336</v>
      </c>
      <c r="C1758" s="7">
        <v>1073.537</v>
      </c>
      <c r="D1758" s="26">
        <f>C1758/'g. Dimensio.AnlagenEE2035'!$F$11</f>
        <v>0.30672485714285713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27"/>
    </row>
    <row r="1759" spans="1:14" s="28" customFormat="1" x14ac:dyDescent="0.25">
      <c r="A1759" s="24">
        <v>43539.083333333336</v>
      </c>
      <c r="B1759" s="25">
        <v>43539.125</v>
      </c>
      <c r="C1759" s="7">
        <v>1032.8920000000001</v>
      </c>
      <c r="D1759" s="26">
        <f>C1759/'g. Dimensio.AnlagenEE2035'!$F$11</f>
        <v>0.29511200000000004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27"/>
    </row>
    <row r="1760" spans="1:14" s="28" customFormat="1" x14ac:dyDescent="0.25">
      <c r="A1760" s="24">
        <v>43539.125</v>
      </c>
      <c r="B1760" s="25">
        <v>43539.166666666664</v>
      </c>
      <c r="C1760" s="7">
        <v>1232.7619999999999</v>
      </c>
      <c r="D1760" s="26">
        <f>C1760/'g. Dimensio.AnlagenEE2035'!$F$11</f>
        <v>0.35221771428571425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27"/>
    </row>
    <row r="1761" spans="1:14" s="28" customFormat="1" x14ac:dyDescent="0.25">
      <c r="A1761" s="24">
        <v>43539.166666666664</v>
      </c>
      <c r="B1761" s="25">
        <v>43539.208333333336</v>
      </c>
      <c r="C1761" s="7">
        <v>1330.537</v>
      </c>
      <c r="D1761" s="26">
        <f>C1761/'g. Dimensio.AnlagenEE2035'!$F$11</f>
        <v>0.38015342857142859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27"/>
    </row>
    <row r="1762" spans="1:14" s="28" customFormat="1" x14ac:dyDescent="0.25">
      <c r="A1762" s="24">
        <v>43539.208333333336</v>
      </c>
      <c r="B1762" s="25">
        <v>43539.25</v>
      </c>
      <c r="C1762" s="7">
        <v>1174.4380000000001</v>
      </c>
      <c r="D1762" s="26">
        <f>C1762/'g. Dimensio.AnlagenEE2035'!$F$11</f>
        <v>0.33555371428571429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27"/>
    </row>
    <row r="1763" spans="1:14" s="28" customFormat="1" x14ac:dyDescent="0.25">
      <c r="A1763" s="24">
        <v>43539.25</v>
      </c>
      <c r="B1763" s="25">
        <v>43539.291666666664</v>
      </c>
      <c r="C1763" s="7">
        <v>1001.5839999999999</v>
      </c>
      <c r="D1763" s="26">
        <f>C1763/'g. Dimensio.AnlagenEE2035'!$F$11</f>
        <v>0.28616685714285711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27"/>
    </row>
    <row r="1764" spans="1:14" s="28" customFormat="1" x14ac:dyDescent="0.25">
      <c r="A1764" s="24">
        <v>43539.291666666664</v>
      </c>
      <c r="B1764" s="25">
        <v>43539.333333333336</v>
      </c>
      <c r="C1764" s="7">
        <v>1239.164</v>
      </c>
      <c r="D1764" s="26">
        <f>C1764/'g. Dimensio.AnlagenEE2035'!$F$11</f>
        <v>0.35404685714285716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27"/>
    </row>
    <row r="1765" spans="1:14" s="28" customFormat="1" x14ac:dyDescent="0.25">
      <c r="A1765" s="24">
        <v>43539.333333333336</v>
      </c>
      <c r="B1765" s="25">
        <v>43539.375</v>
      </c>
      <c r="C1765" s="7">
        <v>1693.472</v>
      </c>
      <c r="D1765" s="26">
        <f>C1765/'g. Dimensio.AnlagenEE2035'!$F$11</f>
        <v>0.48384914285714287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27"/>
    </row>
    <row r="1766" spans="1:14" s="28" customFormat="1" x14ac:dyDescent="0.25">
      <c r="A1766" s="24">
        <v>43539.375</v>
      </c>
      <c r="B1766" s="25">
        <v>43539.416666666664</v>
      </c>
      <c r="C1766" s="7">
        <v>2515.8150000000001</v>
      </c>
      <c r="D1766" s="26">
        <f>C1766/'g. Dimensio.AnlagenEE2035'!$F$11</f>
        <v>0.71880428571428578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27"/>
    </row>
    <row r="1767" spans="1:14" s="28" customFormat="1" x14ac:dyDescent="0.25">
      <c r="A1767" s="24">
        <v>43539.416666666664</v>
      </c>
      <c r="B1767" s="25">
        <v>43539.458333333336</v>
      </c>
      <c r="C1767" s="7">
        <v>2758.6790000000001</v>
      </c>
      <c r="D1767" s="26">
        <f>C1767/'g. Dimensio.AnlagenEE2035'!$F$11</f>
        <v>0.78819400000000006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27"/>
    </row>
    <row r="1768" spans="1:14" s="28" customFormat="1" x14ac:dyDescent="0.25">
      <c r="A1768" s="24">
        <v>43539.458333333336</v>
      </c>
      <c r="B1768" s="25">
        <v>43539.5</v>
      </c>
      <c r="C1768" s="7">
        <v>2750.2539999999999</v>
      </c>
      <c r="D1768" s="26">
        <f>C1768/'g. Dimensio.AnlagenEE2035'!$F$11</f>
        <v>0.78578685714285712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27"/>
    </row>
    <row r="1769" spans="1:14" s="28" customFormat="1" x14ac:dyDescent="0.25">
      <c r="A1769" s="24">
        <v>43539.5</v>
      </c>
      <c r="B1769" s="25">
        <v>43539.541666666664</v>
      </c>
      <c r="C1769" s="7">
        <v>2742.3919999999998</v>
      </c>
      <c r="D1769" s="26">
        <f>C1769/'g. Dimensio.AnlagenEE2035'!$F$11</f>
        <v>0.78354057142857136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27"/>
    </row>
    <row r="1770" spans="1:14" s="28" customFormat="1" x14ac:dyDescent="0.25">
      <c r="A1770" s="24">
        <v>43539.541666666664</v>
      </c>
      <c r="B1770" s="25">
        <v>43539.583333333336</v>
      </c>
      <c r="C1770" s="7">
        <v>2663.2020000000002</v>
      </c>
      <c r="D1770" s="26">
        <f>C1770/'g. Dimensio.AnlagenEE2035'!$F$11</f>
        <v>0.76091485714285723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27"/>
    </row>
    <row r="1771" spans="1:14" s="28" customFormat="1" x14ac:dyDescent="0.25">
      <c r="A1771" s="24">
        <v>43539.583333333336</v>
      </c>
      <c r="B1771" s="25">
        <v>43539.625</v>
      </c>
      <c r="C1771" s="7">
        <v>2705.52</v>
      </c>
      <c r="D1771" s="26">
        <f>C1771/'g. Dimensio.AnlagenEE2035'!$F$11</f>
        <v>0.7730057142857143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27"/>
    </row>
    <row r="1772" spans="1:14" s="28" customFormat="1" x14ac:dyDescent="0.25">
      <c r="A1772" s="24">
        <v>43539.625</v>
      </c>
      <c r="B1772" s="25">
        <v>43539.666666666664</v>
      </c>
      <c r="C1772" s="7">
        <v>2795.1660000000002</v>
      </c>
      <c r="D1772" s="26">
        <f>C1772/'g. Dimensio.AnlagenEE2035'!$F$11</f>
        <v>0.79861885714285719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27"/>
    </row>
    <row r="1773" spans="1:14" s="28" customFormat="1" x14ac:dyDescent="0.25">
      <c r="A1773" s="24">
        <v>43539.666666666664</v>
      </c>
      <c r="B1773" s="25">
        <v>43539.708333333336</v>
      </c>
      <c r="C1773" s="7">
        <v>2841.9879999999998</v>
      </c>
      <c r="D1773" s="26">
        <f>C1773/'g. Dimensio.AnlagenEE2035'!$F$11</f>
        <v>0.8119965714285714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27"/>
    </row>
    <row r="1774" spans="1:14" s="28" customFormat="1" x14ac:dyDescent="0.25">
      <c r="A1774" s="24">
        <v>43539.708333333336</v>
      </c>
      <c r="B1774" s="25">
        <v>43539.75</v>
      </c>
      <c r="C1774" s="7">
        <v>2913.3359999999998</v>
      </c>
      <c r="D1774" s="26">
        <f>C1774/'g. Dimensio.AnlagenEE2035'!$F$11</f>
        <v>0.83238171428571417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27"/>
    </row>
    <row r="1775" spans="1:14" s="28" customFormat="1" x14ac:dyDescent="0.25">
      <c r="A1775" s="24">
        <v>43539.75</v>
      </c>
      <c r="B1775" s="25">
        <v>43539.791666666664</v>
      </c>
      <c r="C1775" s="7">
        <v>2957.7750000000001</v>
      </c>
      <c r="D1775" s="26">
        <f>C1775/'g. Dimensio.AnlagenEE2035'!$F$11</f>
        <v>0.84507857142857146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27"/>
    </row>
    <row r="1776" spans="1:14" s="28" customFormat="1" x14ac:dyDescent="0.25">
      <c r="A1776" s="24">
        <v>43539.791666666664</v>
      </c>
      <c r="B1776" s="25">
        <v>43539.833333333336</v>
      </c>
      <c r="C1776" s="7">
        <v>2983.69</v>
      </c>
      <c r="D1776" s="26">
        <f>C1776/'g. Dimensio.AnlagenEE2035'!$F$11</f>
        <v>0.85248285714285721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27"/>
    </row>
    <row r="1777" spans="1:14" s="28" customFormat="1" x14ac:dyDescent="0.25">
      <c r="A1777" s="24">
        <v>43539.833333333336</v>
      </c>
      <c r="B1777" s="25">
        <v>43539.875</v>
      </c>
      <c r="C1777" s="7">
        <v>2997.0990000000002</v>
      </c>
      <c r="D1777" s="26">
        <f>C1777/'g. Dimensio.AnlagenEE2035'!$F$11</f>
        <v>0.85631400000000002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27"/>
    </row>
    <row r="1778" spans="1:14" s="28" customFormat="1" x14ac:dyDescent="0.25">
      <c r="A1778" s="24">
        <v>43539.875</v>
      </c>
      <c r="B1778" s="25">
        <v>43539.916666666664</v>
      </c>
      <c r="C1778" s="7">
        <v>2964.616</v>
      </c>
      <c r="D1778" s="26">
        <f>C1778/'g. Dimensio.AnlagenEE2035'!$F$11</f>
        <v>0.84703314285714282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27"/>
    </row>
    <row r="1779" spans="1:14" s="28" customFormat="1" x14ac:dyDescent="0.25">
      <c r="A1779" s="24">
        <v>43539.916666666664</v>
      </c>
      <c r="B1779" s="25">
        <v>43539.958333333336</v>
      </c>
      <c r="C1779" s="7">
        <v>2898.587</v>
      </c>
      <c r="D1779" s="26">
        <f>C1779/'g. Dimensio.AnlagenEE2035'!$F$11</f>
        <v>0.82816771428571423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27"/>
    </row>
    <row r="1780" spans="1:14" s="28" customFormat="1" x14ac:dyDescent="0.25">
      <c r="A1780" s="24">
        <v>43539.958333333336</v>
      </c>
      <c r="B1780" s="25">
        <v>43540</v>
      </c>
      <c r="C1780" s="7">
        <v>2815.0970000000002</v>
      </c>
      <c r="D1780" s="26">
        <f>C1780/'g. Dimensio.AnlagenEE2035'!$F$11</f>
        <v>0.80431342857142862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27"/>
    </row>
    <row r="1781" spans="1:14" s="28" customFormat="1" x14ac:dyDescent="0.25">
      <c r="A1781" s="24">
        <v>43540</v>
      </c>
      <c r="B1781" s="25">
        <v>43540.041666666664</v>
      </c>
      <c r="C1781" s="7">
        <v>2758.0889999999999</v>
      </c>
      <c r="D1781" s="26">
        <f>C1781/'g. Dimensio.AnlagenEE2035'!$F$11</f>
        <v>0.78802542857142854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27"/>
    </row>
    <row r="1782" spans="1:14" s="28" customFormat="1" x14ac:dyDescent="0.25">
      <c r="A1782" s="24">
        <v>43540.041666666664</v>
      </c>
      <c r="B1782" s="25">
        <v>43540.083333333336</v>
      </c>
      <c r="C1782" s="7">
        <v>2709.4609999999998</v>
      </c>
      <c r="D1782" s="26">
        <f>C1782/'g. Dimensio.AnlagenEE2035'!$F$11</f>
        <v>0.77413171428571426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27"/>
    </row>
    <row r="1783" spans="1:14" s="28" customFormat="1" x14ac:dyDescent="0.25">
      <c r="A1783" s="24">
        <v>43540.083333333336</v>
      </c>
      <c r="B1783" s="25">
        <v>43540.125</v>
      </c>
      <c r="C1783" s="7">
        <v>2643.34</v>
      </c>
      <c r="D1783" s="26">
        <f>C1783/'g. Dimensio.AnlagenEE2035'!$F$11</f>
        <v>0.75524000000000002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27"/>
    </row>
    <row r="1784" spans="1:14" s="28" customFormat="1" x14ac:dyDescent="0.25">
      <c r="A1784" s="24">
        <v>43540.125</v>
      </c>
      <c r="B1784" s="25">
        <v>43540.166666666664</v>
      </c>
      <c r="C1784" s="7">
        <v>2516.94</v>
      </c>
      <c r="D1784" s="26">
        <f>C1784/'g. Dimensio.AnlagenEE2035'!$F$11</f>
        <v>0.71912571428571426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27"/>
    </row>
    <row r="1785" spans="1:14" s="28" customFormat="1" x14ac:dyDescent="0.25">
      <c r="A1785" s="24">
        <v>43540.166666666664</v>
      </c>
      <c r="B1785" s="25">
        <v>43540.208333333336</v>
      </c>
      <c r="C1785" s="7">
        <v>2444.529</v>
      </c>
      <c r="D1785" s="26">
        <f>C1785/'g. Dimensio.AnlagenEE2035'!$F$11</f>
        <v>0.69843685714285719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27"/>
    </row>
    <row r="1786" spans="1:14" s="28" customFormat="1" x14ac:dyDescent="0.25">
      <c r="A1786" s="24">
        <v>43540.208333333336</v>
      </c>
      <c r="B1786" s="25">
        <v>43540.25</v>
      </c>
      <c r="C1786" s="7">
        <v>2377.127</v>
      </c>
      <c r="D1786" s="26">
        <f>C1786/'g. Dimensio.AnlagenEE2035'!$F$11</f>
        <v>0.67917914285714287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27"/>
    </row>
    <row r="1787" spans="1:14" s="28" customFormat="1" x14ac:dyDescent="0.25">
      <c r="A1787" s="24">
        <v>43540.25</v>
      </c>
      <c r="B1787" s="25">
        <v>43540.291666666664</v>
      </c>
      <c r="C1787" s="7">
        <v>2271.2649999999999</v>
      </c>
      <c r="D1787" s="26">
        <f>C1787/'g. Dimensio.AnlagenEE2035'!$F$11</f>
        <v>0.64893285714285709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27"/>
    </row>
    <row r="1788" spans="1:14" s="28" customFormat="1" x14ac:dyDescent="0.25">
      <c r="A1788" s="24">
        <v>43540.291666666664</v>
      </c>
      <c r="B1788" s="25">
        <v>43540.333333333336</v>
      </c>
      <c r="C1788" s="7">
        <v>2115.8939999999998</v>
      </c>
      <c r="D1788" s="26">
        <f>C1788/'g. Dimensio.AnlagenEE2035'!$F$11</f>
        <v>0.60454114285714278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27"/>
    </row>
    <row r="1789" spans="1:14" s="28" customFormat="1" x14ac:dyDescent="0.25">
      <c r="A1789" s="24">
        <v>43540.333333333336</v>
      </c>
      <c r="B1789" s="25">
        <v>43540.375</v>
      </c>
      <c r="C1789" s="7">
        <v>2185.1089999999999</v>
      </c>
      <c r="D1789" s="26">
        <f>C1789/'g. Dimensio.AnlagenEE2035'!$F$11</f>
        <v>0.62431685714285712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27"/>
    </row>
    <row r="1790" spans="1:14" s="28" customFormat="1" x14ac:dyDescent="0.25">
      <c r="A1790" s="24">
        <v>43540.375</v>
      </c>
      <c r="B1790" s="25">
        <v>43540.416666666664</v>
      </c>
      <c r="C1790" s="7">
        <v>2420.2530000000002</v>
      </c>
      <c r="D1790" s="26">
        <f>C1790/'g. Dimensio.AnlagenEE2035'!$F$11</f>
        <v>0.69150085714285714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27"/>
    </row>
    <row r="1791" spans="1:14" s="28" customFormat="1" x14ac:dyDescent="0.25">
      <c r="A1791" s="24">
        <v>43540.416666666664</v>
      </c>
      <c r="B1791" s="25">
        <v>43540.458333333336</v>
      </c>
      <c r="C1791" s="7">
        <v>2521.502</v>
      </c>
      <c r="D1791" s="26">
        <f>C1791/'g. Dimensio.AnlagenEE2035'!$F$11</f>
        <v>0.72042914285714288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27"/>
    </row>
    <row r="1792" spans="1:14" s="28" customFormat="1" x14ac:dyDescent="0.25">
      <c r="A1792" s="24">
        <v>43540.458333333336</v>
      </c>
      <c r="B1792" s="25">
        <v>43540.5</v>
      </c>
      <c r="C1792" s="7">
        <v>2515.3850000000002</v>
      </c>
      <c r="D1792" s="26">
        <f>C1792/'g. Dimensio.AnlagenEE2035'!$F$11</f>
        <v>0.71868142857142858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27"/>
    </row>
    <row r="1793" spans="1:14" s="28" customFormat="1" x14ac:dyDescent="0.25">
      <c r="A1793" s="24">
        <v>43540.5</v>
      </c>
      <c r="B1793" s="25">
        <v>43540.541666666664</v>
      </c>
      <c r="C1793" s="7">
        <v>2510.02</v>
      </c>
      <c r="D1793" s="26">
        <f>C1793/'g. Dimensio.AnlagenEE2035'!$F$11</f>
        <v>0.71714857142857147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27"/>
    </row>
    <row r="1794" spans="1:14" s="28" customFormat="1" x14ac:dyDescent="0.25">
      <c r="A1794" s="24">
        <v>43540.541666666664</v>
      </c>
      <c r="B1794" s="25">
        <v>43540.583333333336</v>
      </c>
      <c r="C1794" s="7">
        <v>2420.4690000000001</v>
      </c>
      <c r="D1794" s="26">
        <f>C1794/'g. Dimensio.AnlagenEE2035'!$F$11</f>
        <v>0.69156257142857147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27"/>
    </row>
    <row r="1795" spans="1:14" s="28" customFormat="1" x14ac:dyDescent="0.25">
      <c r="A1795" s="24">
        <v>43540.583333333336</v>
      </c>
      <c r="B1795" s="25">
        <v>43540.625</v>
      </c>
      <c r="C1795" s="7">
        <v>2147.0529999999999</v>
      </c>
      <c r="D1795" s="26">
        <f>C1795/'g. Dimensio.AnlagenEE2035'!$F$11</f>
        <v>0.6134437142857142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27"/>
    </row>
    <row r="1796" spans="1:14" s="28" customFormat="1" x14ac:dyDescent="0.25">
      <c r="A1796" s="24">
        <v>43540.625</v>
      </c>
      <c r="B1796" s="25">
        <v>43540.666666666664</v>
      </c>
      <c r="C1796" s="7">
        <v>1817.8779999999999</v>
      </c>
      <c r="D1796" s="26">
        <f>C1796/'g. Dimensio.AnlagenEE2035'!$F$11</f>
        <v>0.51939371428571424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27"/>
    </row>
    <row r="1797" spans="1:14" s="28" customFormat="1" x14ac:dyDescent="0.25">
      <c r="A1797" s="24">
        <v>43540.666666666664</v>
      </c>
      <c r="B1797" s="25">
        <v>43540.708333333336</v>
      </c>
      <c r="C1797" s="7">
        <v>1617.1610000000001</v>
      </c>
      <c r="D1797" s="26">
        <f>C1797/'g. Dimensio.AnlagenEE2035'!$F$11</f>
        <v>0.46204600000000001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27"/>
    </row>
    <row r="1798" spans="1:14" s="28" customFormat="1" x14ac:dyDescent="0.25">
      <c r="A1798" s="24">
        <v>43540.708333333336</v>
      </c>
      <c r="B1798" s="25">
        <v>43540.75</v>
      </c>
      <c r="C1798" s="7">
        <v>1703.941</v>
      </c>
      <c r="D1798" s="26">
        <f>C1798/'g. Dimensio.AnlagenEE2035'!$F$11</f>
        <v>0.48684028571428573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27"/>
    </row>
    <row r="1799" spans="1:14" s="28" customFormat="1" x14ac:dyDescent="0.25">
      <c r="A1799" s="24">
        <v>43540.75</v>
      </c>
      <c r="B1799" s="25">
        <v>43540.791666666664</v>
      </c>
      <c r="C1799" s="7">
        <v>1767.559</v>
      </c>
      <c r="D1799" s="26">
        <f>C1799/'g. Dimensio.AnlagenEE2035'!$F$11</f>
        <v>0.50501685714285716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27"/>
    </row>
    <row r="1800" spans="1:14" s="28" customFormat="1" x14ac:dyDescent="0.25">
      <c r="A1800" s="24">
        <v>43540.791666666664</v>
      </c>
      <c r="B1800" s="25">
        <v>43540.833333333336</v>
      </c>
      <c r="C1800" s="7">
        <v>1696.7449999999999</v>
      </c>
      <c r="D1800" s="26">
        <f>C1800/'g. Dimensio.AnlagenEE2035'!$F$11</f>
        <v>0.48478428571428567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27"/>
    </row>
    <row r="1801" spans="1:14" s="28" customFormat="1" x14ac:dyDescent="0.25">
      <c r="A1801" s="24">
        <v>43540.833333333336</v>
      </c>
      <c r="B1801" s="25">
        <v>43540.875</v>
      </c>
      <c r="C1801" s="7">
        <v>1526.806</v>
      </c>
      <c r="D1801" s="26">
        <f>C1801/'g. Dimensio.AnlagenEE2035'!$F$11</f>
        <v>0.43623028571428574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27"/>
    </row>
    <row r="1802" spans="1:14" s="28" customFormat="1" x14ac:dyDescent="0.25">
      <c r="A1802" s="24">
        <v>43540.875</v>
      </c>
      <c r="B1802" s="25">
        <v>43540.916666666664</v>
      </c>
      <c r="C1802" s="7">
        <v>1581.932</v>
      </c>
      <c r="D1802" s="26">
        <f>C1802/'g. Dimensio.AnlagenEE2035'!$F$11</f>
        <v>0.45198057142857145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27"/>
    </row>
    <row r="1803" spans="1:14" s="28" customFormat="1" x14ac:dyDescent="0.25">
      <c r="A1803" s="24">
        <v>43540.916666666664</v>
      </c>
      <c r="B1803" s="25">
        <v>43540.958333333336</v>
      </c>
      <c r="C1803" s="7">
        <v>1586.3679999999999</v>
      </c>
      <c r="D1803" s="26">
        <f>C1803/'g. Dimensio.AnlagenEE2035'!$F$11</f>
        <v>0.45324799999999998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27"/>
    </row>
    <row r="1804" spans="1:14" s="28" customFormat="1" x14ac:dyDescent="0.25">
      <c r="A1804" s="24">
        <v>43540.958333333336</v>
      </c>
      <c r="B1804" s="25">
        <v>43541</v>
      </c>
      <c r="C1804" s="7">
        <v>1548.287</v>
      </c>
      <c r="D1804" s="26">
        <f>C1804/'g. Dimensio.AnlagenEE2035'!$F$11</f>
        <v>0.44236771428571431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27"/>
    </row>
    <row r="1805" spans="1:14" s="28" customFormat="1" x14ac:dyDescent="0.25">
      <c r="A1805" s="24">
        <v>43541</v>
      </c>
      <c r="B1805" s="25">
        <v>43541.041666666664</v>
      </c>
      <c r="C1805" s="7">
        <v>1488.93</v>
      </c>
      <c r="D1805" s="26">
        <f>C1805/'g. Dimensio.AnlagenEE2035'!$F$11</f>
        <v>0.42540857142857147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27"/>
    </row>
    <row r="1806" spans="1:14" s="28" customFormat="1" x14ac:dyDescent="0.25">
      <c r="A1806" s="24">
        <v>43541.041666666664</v>
      </c>
      <c r="B1806" s="25">
        <v>43541.083333333336</v>
      </c>
      <c r="C1806" s="7">
        <v>1551.8150000000001</v>
      </c>
      <c r="D1806" s="26">
        <f>C1806/'g. Dimensio.AnlagenEE2035'!$F$11</f>
        <v>0.44337571428571432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27"/>
    </row>
    <row r="1807" spans="1:14" s="28" customFormat="1" x14ac:dyDescent="0.25">
      <c r="A1807" s="24">
        <v>43541.083333333336</v>
      </c>
      <c r="B1807" s="25">
        <v>43541.125</v>
      </c>
      <c r="C1807" s="7">
        <v>1677.0219999999999</v>
      </c>
      <c r="D1807" s="26">
        <f>C1807/'g. Dimensio.AnlagenEE2035'!$F$11</f>
        <v>0.47914914285714283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27"/>
    </row>
    <row r="1808" spans="1:14" s="28" customFormat="1" x14ac:dyDescent="0.25">
      <c r="A1808" s="24">
        <v>43541.125</v>
      </c>
      <c r="B1808" s="25">
        <v>43541.166666666664</v>
      </c>
      <c r="C1808" s="7">
        <v>1788.567</v>
      </c>
      <c r="D1808" s="26">
        <f>C1808/'g. Dimensio.AnlagenEE2035'!$F$11</f>
        <v>0.51101914285714289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27"/>
    </row>
    <row r="1809" spans="1:14" s="28" customFormat="1" x14ac:dyDescent="0.25">
      <c r="A1809" s="24">
        <v>43541.166666666664</v>
      </c>
      <c r="B1809" s="25">
        <v>43541.208333333336</v>
      </c>
      <c r="C1809" s="7">
        <v>1884.4949999999999</v>
      </c>
      <c r="D1809" s="26">
        <f>C1809/'g. Dimensio.AnlagenEE2035'!$F$11</f>
        <v>0.53842714285714277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27"/>
    </row>
    <row r="1810" spans="1:14" s="28" customFormat="1" x14ac:dyDescent="0.25">
      <c r="A1810" s="24">
        <v>43541.208333333336</v>
      </c>
      <c r="B1810" s="25">
        <v>43541.25</v>
      </c>
      <c r="C1810" s="7">
        <v>1873.12</v>
      </c>
      <c r="D1810" s="26">
        <f>C1810/'g. Dimensio.AnlagenEE2035'!$F$11</f>
        <v>0.5351771428571428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27"/>
    </row>
    <row r="1811" spans="1:14" s="28" customFormat="1" x14ac:dyDescent="0.25">
      <c r="A1811" s="24">
        <v>43541.25</v>
      </c>
      <c r="B1811" s="25">
        <v>43541.291666666664</v>
      </c>
      <c r="C1811" s="7">
        <v>1599.412</v>
      </c>
      <c r="D1811" s="26">
        <f>C1811/'g. Dimensio.AnlagenEE2035'!$F$11</f>
        <v>0.45697485714285713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27"/>
    </row>
    <row r="1812" spans="1:14" s="28" customFormat="1" x14ac:dyDescent="0.25">
      <c r="A1812" s="24">
        <v>43541.291666666664</v>
      </c>
      <c r="B1812" s="25">
        <v>43541.333333333336</v>
      </c>
      <c r="C1812" s="7">
        <v>1638.56</v>
      </c>
      <c r="D1812" s="26">
        <f>C1812/'g. Dimensio.AnlagenEE2035'!$F$11</f>
        <v>0.46815999999999997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27"/>
    </row>
    <row r="1813" spans="1:14" s="28" customFormat="1" x14ac:dyDescent="0.25">
      <c r="A1813" s="24">
        <v>43541.333333333336</v>
      </c>
      <c r="B1813" s="25">
        <v>43541.375</v>
      </c>
      <c r="C1813" s="7">
        <v>2168.2460000000001</v>
      </c>
      <c r="D1813" s="26">
        <f>C1813/'g. Dimensio.AnlagenEE2035'!$F$11</f>
        <v>0.61949885714285713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27"/>
    </row>
    <row r="1814" spans="1:14" s="28" customFormat="1" x14ac:dyDescent="0.25">
      <c r="A1814" s="24">
        <v>43541.375</v>
      </c>
      <c r="B1814" s="25">
        <v>43541.416666666664</v>
      </c>
      <c r="C1814" s="7">
        <v>2320.1480000000001</v>
      </c>
      <c r="D1814" s="26">
        <f>C1814/'g. Dimensio.AnlagenEE2035'!$F$11</f>
        <v>0.66289942857142858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27"/>
    </row>
    <row r="1815" spans="1:14" s="28" customFormat="1" x14ac:dyDescent="0.25">
      <c r="A1815" s="24">
        <v>43541.416666666664</v>
      </c>
      <c r="B1815" s="25">
        <v>43541.458333333336</v>
      </c>
      <c r="C1815" s="7">
        <v>2487.011</v>
      </c>
      <c r="D1815" s="26">
        <f>C1815/'g. Dimensio.AnlagenEE2035'!$F$11</f>
        <v>0.71057457142857139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27"/>
    </row>
    <row r="1816" spans="1:14" s="28" customFormat="1" x14ac:dyDescent="0.25">
      <c r="A1816" s="24">
        <v>43541.458333333336</v>
      </c>
      <c r="B1816" s="25">
        <v>43541.5</v>
      </c>
      <c r="C1816" s="7">
        <v>2443.2370000000001</v>
      </c>
      <c r="D1816" s="26">
        <f>C1816/'g. Dimensio.AnlagenEE2035'!$F$11</f>
        <v>0.69806771428571435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27"/>
    </row>
    <row r="1817" spans="1:14" s="28" customFormat="1" x14ac:dyDescent="0.25">
      <c r="A1817" s="24">
        <v>43541.5</v>
      </c>
      <c r="B1817" s="25">
        <v>43541.541666666664</v>
      </c>
      <c r="C1817" s="7">
        <v>2210.4479999999999</v>
      </c>
      <c r="D1817" s="26">
        <f>C1817/'g. Dimensio.AnlagenEE2035'!$F$11</f>
        <v>0.63155657142857136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27"/>
    </row>
    <row r="1818" spans="1:14" s="28" customFormat="1" x14ac:dyDescent="0.25">
      <c r="A1818" s="24">
        <v>43541.541666666664</v>
      </c>
      <c r="B1818" s="25">
        <v>43541.583333333336</v>
      </c>
      <c r="C1818" s="7">
        <v>1964.7070000000001</v>
      </c>
      <c r="D1818" s="26">
        <f>C1818/'g. Dimensio.AnlagenEE2035'!$F$11</f>
        <v>0.5613448571428572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27"/>
    </row>
    <row r="1819" spans="1:14" s="28" customFormat="1" x14ac:dyDescent="0.25">
      <c r="A1819" s="24">
        <v>43541.583333333336</v>
      </c>
      <c r="B1819" s="25">
        <v>43541.625</v>
      </c>
      <c r="C1819" s="7">
        <v>1555.596</v>
      </c>
      <c r="D1819" s="26">
        <f>C1819/'g. Dimensio.AnlagenEE2035'!$F$11</f>
        <v>0.44445600000000002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27"/>
    </row>
    <row r="1820" spans="1:14" s="28" customFormat="1" x14ac:dyDescent="0.25">
      <c r="A1820" s="24">
        <v>43541.625</v>
      </c>
      <c r="B1820" s="25">
        <v>43541.666666666664</v>
      </c>
      <c r="C1820" s="7">
        <v>1200.569</v>
      </c>
      <c r="D1820" s="26">
        <f>C1820/'g. Dimensio.AnlagenEE2035'!$F$11</f>
        <v>0.34301971428571426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27"/>
    </row>
    <row r="1821" spans="1:14" s="28" customFormat="1" x14ac:dyDescent="0.25">
      <c r="A1821" s="24">
        <v>43541.666666666664</v>
      </c>
      <c r="B1821" s="25">
        <v>43541.708333333336</v>
      </c>
      <c r="C1821" s="7">
        <v>1219.6420000000001</v>
      </c>
      <c r="D1821" s="26">
        <f>C1821/'g. Dimensio.AnlagenEE2035'!$F$11</f>
        <v>0.34846914285714287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27"/>
    </row>
    <row r="1822" spans="1:14" s="28" customFormat="1" x14ac:dyDescent="0.25">
      <c r="A1822" s="24">
        <v>43541.708333333336</v>
      </c>
      <c r="B1822" s="25">
        <v>43541.75</v>
      </c>
      <c r="C1822" s="7">
        <v>1488.941</v>
      </c>
      <c r="D1822" s="26">
        <f>C1822/'g. Dimensio.AnlagenEE2035'!$F$11</f>
        <v>0.42541171428571428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27"/>
    </row>
    <row r="1823" spans="1:14" s="28" customFormat="1" x14ac:dyDescent="0.25">
      <c r="A1823" s="24">
        <v>43541.75</v>
      </c>
      <c r="B1823" s="25">
        <v>43541.791666666664</v>
      </c>
      <c r="C1823" s="7">
        <v>1569.107</v>
      </c>
      <c r="D1823" s="26">
        <f>C1823/'g. Dimensio.AnlagenEE2035'!$F$11</f>
        <v>0.44831628571428572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27"/>
    </row>
    <row r="1824" spans="1:14" s="28" customFormat="1" x14ac:dyDescent="0.25">
      <c r="A1824" s="24">
        <v>43541.791666666664</v>
      </c>
      <c r="B1824" s="25">
        <v>43541.833333333336</v>
      </c>
      <c r="C1824" s="7">
        <v>1495.021</v>
      </c>
      <c r="D1824" s="26">
        <f>C1824/'g. Dimensio.AnlagenEE2035'!$F$11</f>
        <v>0.42714885714285711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27"/>
    </row>
    <row r="1825" spans="1:14" s="28" customFormat="1" x14ac:dyDescent="0.25">
      <c r="A1825" s="24">
        <v>43541.833333333336</v>
      </c>
      <c r="B1825" s="25">
        <v>43541.875</v>
      </c>
      <c r="C1825" s="7">
        <v>1241.306</v>
      </c>
      <c r="D1825" s="26">
        <f>C1825/'g. Dimensio.AnlagenEE2035'!$F$11</f>
        <v>0.35465885714285716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27"/>
    </row>
    <row r="1826" spans="1:14" s="28" customFormat="1" x14ac:dyDescent="0.25">
      <c r="A1826" s="24">
        <v>43541.875</v>
      </c>
      <c r="B1826" s="25">
        <v>43541.916666666664</v>
      </c>
      <c r="C1826" s="7">
        <v>1049.414</v>
      </c>
      <c r="D1826" s="26">
        <f>C1826/'g. Dimensio.AnlagenEE2035'!$F$11</f>
        <v>0.29983257142857145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27"/>
    </row>
    <row r="1827" spans="1:14" s="28" customFormat="1" x14ac:dyDescent="0.25">
      <c r="A1827" s="24">
        <v>43541.916666666664</v>
      </c>
      <c r="B1827" s="25">
        <v>43541.958333333336</v>
      </c>
      <c r="C1827" s="7">
        <v>942.57799999999997</v>
      </c>
      <c r="D1827" s="26">
        <f>C1827/'g. Dimensio.AnlagenEE2035'!$F$11</f>
        <v>0.26930799999999999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27"/>
    </row>
    <row r="1828" spans="1:14" s="28" customFormat="1" x14ac:dyDescent="0.25">
      <c r="A1828" s="24">
        <v>43541.958333333336</v>
      </c>
      <c r="B1828" s="25">
        <v>43542</v>
      </c>
      <c r="C1828" s="7">
        <v>824.06899999999996</v>
      </c>
      <c r="D1828" s="26">
        <f>C1828/'g. Dimensio.AnlagenEE2035'!$F$11</f>
        <v>0.23544828571428569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27"/>
    </row>
    <row r="1829" spans="1:14" s="28" customFormat="1" x14ac:dyDescent="0.25">
      <c r="A1829" s="24">
        <v>43542</v>
      </c>
      <c r="B1829" s="25">
        <v>43542.041666666664</v>
      </c>
      <c r="C1829" s="7">
        <v>808.01599999999996</v>
      </c>
      <c r="D1829" s="26">
        <f>C1829/'g. Dimensio.AnlagenEE2035'!$F$11</f>
        <v>0.23086171428571428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27"/>
    </row>
    <row r="1830" spans="1:14" s="28" customFormat="1" x14ac:dyDescent="0.25">
      <c r="A1830" s="24">
        <v>43542.041666666664</v>
      </c>
      <c r="B1830" s="25">
        <v>43542.083333333336</v>
      </c>
      <c r="C1830" s="7">
        <v>811.10500000000002</v>
      </c>
      <c r="D1830" s="26">
        <f>C1830/'g. Dimensio.AnlagenEE2035'!$F$11</f>
        <v>0.23174428571428571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27"/>
    </row>
    <row r="1831" spans="1:14" s="28" customFormat="1" x14ac:dyDescent="0.25">
      <c r="A1831" s="24">
        <v>43542.083333333336</v>
      </c>
      <c r="B1831" s="25">
        <v>43542.125</v>
      </c>
      <c r="C1831" s="7">
        <v>853.79899999999998</v>
      </c>
      <c r="D1831" s="26">
        <f>C1831/'g. Dimensio.AnlagenEE2035'!$F$11</f>
        <v>0.24394257142857143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27"/>
    </row>
    <row r="1832" spans="1:14" s="28" customFormat="1" x14ac:dyDescent="0.25">
      <c r="A1832" s="24">
        <v>43542.125</v>
      </c>
      <c r="B1832" s="25">
        <v>43542.166666666664</v>
      </c>
      <c r="C1832" s="7">
        <v>948.23099999999999</v>
      </c>
      <c r="D1832" s="26">
        <f>C1832/'g. Dimensio.AnlagenEE2035'!$F$11</f>
        <v>0.27092314285714286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27"/>
    </row>
    <row r="1833" spans="1:14" s="28" customFormat="1" x14ac:dyDescent="0.25">
      <c r="A1833" s="24">
        <v>43542.166666666664</v>
      </c>
      <c r="B1833" s="25">
        <v>43542.208333333336</v>
      </c>
      <c r="C1833" s="7">
        <v>953.548</v>
      </c>
      <c r="D1833" s="26">
        <f>C1833/'g. Dimensio.AnlagenEE2035'!$F$11</f>
        <v>0.27244228571428569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27"/>
    </row>
    <row r="1834" spans="1:14" s="28" customFormat="1" x14ac:dyDescent="0.25">
      <c r="A1834" s="24">
        <v>43542.208333333336</v>
      </c>
      <c r="B1834" s="25">
        <v>43542.25</v>
      </c>
      <c r="C1834" s="7">
        <v>949.62900000000002</v>
      </c>
      <c r="D1834" s="26">
        <f>C1834/'g. Dimensio.AnlagenEE2035'!$F$11</f>
        <v>0.27132257142857141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27"/>
    </row>
    <row r="1835" spans="1:14" s="28" customFormat="1" x14ac:dyDescent="0.25">
      <c r="A1835" s="24">
        <v>43542.25</v>
      </c>
      <c r="B1835" s="25">
        <v>43542.291666666664</v>
      </c>
      <c r="C1835" s="7">
        <v>890.178</v>
      </c>
      <c r="D1835" s="26">
        <f>C1835/'g. Dimensio.AnlagenEE2035'!$F$11</f>
        <v>0.25433657142857141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27"/>
    </row>
    <row r="1836" spans="1:14" s="28" customFormat="1" x14ac:dyDescent="0.25">
      <c r="A1836" s="24">
        <v>43542.291666666664</v>
      </c>
      <c r="B1836" s="25">
        <v>43542.333333333336</v>
      </c>
      <c r="C1836" s="7">
        <v>923.51199999999994</v>
      </c>
      <c r="D1836" s="26">
        <f>C1836/'g. Dimensio.AnlagenEE2035'!$F$11</f>
        <v>0.26386057142857139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27"/>
    </row>
    <row r="1837" spans="1:14" s="28" customFormat="1" x14ac:dyDescent="0.25">
      <c r="A1837" s="24">
        <v>43542.333333333336</v>
      </c>
      <c r="B1837" s="25">
        <v>43542.375</v>
      </c>
      <c r="C1837" s="7">
        <v>1045.075</v>
      </c>
      <c r="D1837" s="26">
        <f>C1837/'g. Dimensio.AnlagenEE2035'!$F$11</f>
        <v>0.29859285714285716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27"/>
    </row>
    <row r="1838" spans="1:14" s="28" customFormat="1" x14ac:dyDescent="0.25">
      <c r="A1838" s="24">
        <v>43542.375</v>
      </c>
      <c r="B1838" s="25">
        <v>43542.416666666664</v>
      </c>
      <c r="C1838" s="7">
        <v>981.22199999999998</v>
      </c>
      <c r="D1838" s="26">
        <f>C1838/'g. Dimensio.AnlagenEE2035'!$F$11</f>
        <v>0.28034914285714285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27"/>
    </row>
    <row r="1839" spans="1:14" s="28" customFormat="1" x14ac:dyDescent="0.25">
      <c r="A1839" s="24">
        <v>43542.416666666664</v>
      </c>
      <c r="B1839" s="25">
        <v>43542.458333333336</v>
      </c>
      <c r="C1839" s="7">
        <v>852.77</v>
      </c>
      <c r="D1839" s="26">
        <f>C1839/'g. Dimensio.AnlagenEE2035'!$F$11</f>
        <v>0.24364857142857144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27"/>
    </row>
    <row r="1840" spans="1:14" s="28" customFormat="1" x14ac:dyDescent="0.25">
      <c r="A1840" s="24">
        <v>43542.458333333336</v>
      </c>
      <c r="B1840" s="25">
        <v>43542.5</v>
      </c>
      <c r="C1840" s="7">
        <v>702.17600000000004</v>
      </c>
      <c r="D1840" s="26">
        <f>C1840/'g. Dimensio.AnlagenEE2035'!$F$11</f>
        <v>0.20062171428571429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27"/>
    </row>
    <row r="1841" spans="1:14" s="28" customFormat="1" x14ac:dyDescent="0.25">
      <c r="A1841" s="24">
        <v>43542.5</v>
      </c>
      <c r="B1841" s="25">
        <v>43542.541666666664</v>
      </c>
      <c r="C1841" s="7">
        <v>615.38099999999997</v>
      </c>
      <c r="D1841" s="26">
        <f>C1841/'g. Dimensio.AnlagenEE2035'!$F$11</f>
        <v>0.17582314285714284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27"/>
    </row>
    <row r="1842" spans="1:14" s="28" customFormat="1" x14ac:dyDescent="0.25">
      <c r="A1842" s="24">
        <v>43542.541666666664</v>
      </c>
      <c r="B1842" s="25">
        <v>43542.583333333336</v>
      </c>
      <c r="C1842" s="7">
        <v>573.11599999999999</v>
      </c>
      <c r="D1842" s="26">
        <f>C1842/'g. Dimensio.AnlagenEE2035'!$F$11</f>
        <v>0.16374742857142857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27"/>
    </row>
    <row r="1843" spans="1:14" s="28" customFormat="1" x14ac:dyDescent="0.25">
      <c r="A1843" s="24">
        <v>43542.583333333336</v>
      </c>
      <c r="B1843" s="25">
        <v>43542.625</v>
      </c>
      <c r="C1843" s="7">
        <v>539.29600000000005</v>
      </c>
      <c r="D1843" s="26">
        <f>C1843/'g. Dimensio.AnlagenEE2035'!$F$11</f>
        <v>0.15408457142857143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27"/>
    </row>
    <row r="1844" spans="1:14" s="28" customFormat="1" x14ac:dyDescent="0.25">
      <c r="A1844" s="24">
        <v>43542.625</v>
      </c>
      <c r="B1844" s="25">
        <v>43542.666666666664</v>
      </c>
      <c r="C1844" s="7">
        <v>494.14499999999998</v>
      </c>
      <c r="D1844" s="26">
        <f>C1844/'g. Dimensio.AnlagenEE2035'!$F$11</f>
        <v>0.14118428571428571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27"/>
    </row>
    <row r="1845" spans="1:14" s="28" customFormat="1" x14ac:dyDescent="0.25">
      <c r="A1845" s="24">
        <v>43542.666666666664</v>
      </c>
      <c r="B1845" s="25">
        <v>43542.708333333336</v>
      </c>
      <c r="C1845" s="7">
        <v>397.267</v>
      </c>
      <c r="D1845" s="26">
        <f>C1845/'g. Dimensio.AnlagenEE2035'!$F$11</f>
        <v>0.11350485714285714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27"/>
    </row>
    <row r="1846" spans="1:14" s="28" customFormat="1" x14ac:dyDescent="0.25">
      <c r="A1846" s="24">
        <v>43542.708333333336</v>
      </c>
      <c r="B1846" s="25">
        <v>43542.75</v>
      </c>
      <c r="C1846" s="7">
        <v>405.18599999999998</v>
      </c>
      <c r="D1846" s="26">
        <f>C1846/'g. Dimensio.AnlagenEE2035'!$F$11</f>
        <v>0.11576742857142856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27"/>
    </row>
    <row r="1847" spans="1:14" s="28" customFormat="1" x14ac:dyDescent="0.25">
      <c r="A1847" s="24">
        <v>43542.75</v>
      </c>
      <c r="B1847" s="25">
        <v>43542.791666666664</v>
      </c>
      <c r="C1847" s="7">
        <v>433.036</v>
      </c>
      <c r="D1847" s="26">
        <f>C1847/'g. Dimensio.AnlagenEE2035'!$F$11</f>
        <v>0.12372457142857143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27"/>
    </row>
    <row r="1848" spans="1:14" s="28" customFormat="1" x14ac:dyDescent="0.25">
      <c r="A1848" s="24">
        <v>43542.791666666664</v>
      </c>
      <c r="B1848" s="25">
        <v>43542.833333333336</v>
      </c>
      <c r="C1848" s="7">
        <v>438.22300000000001</v>
      </c>
      <c r="D1848" s="26">
        <f>C1848/'g. Dimensio.AnlagenEE2035'!$F$11</f>
        <v>0.12520657142857144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27"/>
    </row>
    <row r="1849" spans="1:14" s="28" customFormat="1" x14ac:dyDescent="0.25">
      <c r="A1849" s="24">
        <v>43542.833333333336</v>
      </c>
      <c r="B1849" s="25">
        <v>43542.875</v>
      </c>
      <c r="C1849" s="7">
        <v>398.12700000000001</v>
      </c>
      <c r="D1849" s="26">
        <f>C1849/'g. Dimensio.AnlagenEE2035'!$F$11</f>
        <v>0.11375057142857144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27"/>
    </row>
    <row r="1850" spans="1:14" s="28" customFormat="1" x14ac:dyDescent="0.25">
      <c r="A1850" s="24">
        <v>43542.875</v>
      </c>
      <c r="B1850" s="25">
        <v>43542.916666666664</v>
      </c>
      <c r="C1850" s="7">
        <v>343.68299999999999</v>
      </c>
      <c r="D1850" s="26">
        <f>C1850/'g. Dimensio.AnlagenEE2035'!$F$11</f>
        <v>9.8195142857142856E-2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27"/>
    </row>
    <row r="1851" spans="1:14" s="28" customFormat="1" x14ac:dyDescent="0.25">
      <c r="A1851" s="24">
        <v>43542.916666666664</v>
      </c>
      <c r="B1851" s="25">
        <v>43542.958333333336</v>
      </c>
      <c r="C1851" s="7">
        <v>296.93099999999998</v>
      </c>
      <c r="D1851" s="26">
        <f>C1851/'g. Dimensio.AnlagenEE2035'!$F$11</f>
        <v>8.4837428571428564E-2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27"/>
    </row>
    <row r="1852" spans="1:14" s="28" customFormat="1" x14ac:dyDescent="0.25">
      <c r="A1852" s="24">
        <v>43542.958333333336</v>
      </c>
      <c r="B1852" s="25">
        <v>43543</v>
      </c>
      <c r="C1852" s="7">
        <v>256.065</v>
      </c>
      <c r="D1852" s="26">
        <f>C1852/'g. Dimensio.AnlagenEE2035'!$F$11</f>
        <v>7.3161428571428572E-2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27"/>
    </row>
    <row r="1853" spans="1:14" s="28" customFormat="1" x14ac:dyDescent="0.25">
      <c r="A1853" s="24">
        <v>43543</v>
      </c>
      <c r="B1853" s="25">
        <v>43543.041666666664</v>
      </c>
      <c r="C1853" s="7">
        <v>222.52099999999999</v>
      </c>
      <c r="D1853" s="26">
        <f>C1853/'g. Dimensio.AnlagenEE2035'!$F$11</f>
        <v>6.3577428571428563E-2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27"/>
    </row>
    <row r="1854" spans="1:14" s="28" customFormat="1" x14ac:dyDescent="0.25">
      <c r="A1854" s="24">
        <v>43543.041666666664</v>
      </c>
      <c r="B1854" s="25">
        <v>43543.083333333336</v>
      </c>
      <c r="C1854" s="7">
        <v>179.23699999999999</v>
      </c>
      <c r="D1854" s="26">
        <f>C1854/'g. Dimensio.AnlagenEE2035'!$F$11</f>
        <v>5.1210571428571425E-2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27"/>
    </row>
    <row r="1855" spans="1:14" s="28" customFormat="1" x14ac:dyDescent="0.25">
      <c r="A1855" s="24">
        <v>43543.083333333336</v>
      </c>
      <c r="B1855" s="25">
        <v>43543.125</v>
      </c>
      <c r="C1855" s="7">
        <v>131.75800000000001</v>
      </c>
      <c r="D1855" s="26">
        <f>C1855/'g. Dimensio.AnlagenEE2035'!$F$11</f>
        <v>3.7645142857142863E-2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27"/>
    </row>
    <row r="1856" spans="1:14" s="28" customFormat="1" x14ac:dyDescent="0.25">
      <c r="A1856" s="24">
        <v>43543.125</v>
      </c>
      <c r="B1856" s="25">
        <v>43543.166666666664</v>
      </c>
      <c r="C1856" s="7">
        <v>96.941999999999993</v>
      </c>
      <c r="D1856" s="26">
        <f>C1856/'g. Dimensio.AnlagenEE2035'!$F$11</f>
        <v>2.7697714285714284E-2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27"/>
    </row>
    <row r="1857" spans="1:14" s="28" customFormat="1" x14ac:dyDescent="0.25">
      <c r="A1857" s="24">
        <v>43543.166666666664</v>
      </c>
      <c r="B1857" s="25">
        <v>43543.208333333336</v>
      </c>
      <c r="C1857" s="7">
        <v>73.471999999999994</v>
      </c>
      <c r="D1857" s="26">
        <f>C1857/'g. Dimensio.AnlagenEE2035'!$F$11</f>
        <v>2.0991999999999997E-2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27"/>
    </row>
    <row r="1858" spans="1:14" s="28" customFormat="1" x14ac:dyDescent="0.25">
      <c r="A1858" s="24">
        <v>43543.208333333336</v>
      </c>
      <c r="B1858" s="25">
        <v>43543.25</v>
      </c>
      <c r="C1858" s="7">
        <v>66.734999999999999</v>
      </c>
      <c r="D1858" s="26">
        <f>C1858/'g. Dimensio.AnlagenEE2035'!$F$11</f>
        <v>1.9067142857142855E-2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27"/>
    </row>
    <row r="1859" spans="1:14" s="28" customFormat="1" x14ac:dyDescent="0.25">
      <c r="A1859" s="24">
        <v>43543.25</v>
      </c>
      <c r="B1859" s="25">
        <v>43543.291666666664</v>
      </c>
      <c r="C1859" s="7">
        <v>50.540999999999997</v>
      </c>
      <c r="D1859" s="26">
        <f>C1859/'g. Dimensio.AnlagenEE2035'!$F$11</f>
        <v>1.4440285714285713E-2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27"/>
    </row>
    <row r="1860" spans="1:14" s="28" customFormat="1" x14ac:dyDescent="0.25">
      <c r="A1860" s="24">
        <v>43543.291666666664</v>
      </c>
      <c r="B1860" s="25">
        <v>43543.333333333336</v>
      </c>
      <c r="C1860" s="7">
        <v>46.866</v>
      </c>
      <c r="D1860" s="26">
        <f>C1860/'g. Dimensio.AnlagenEE2035'!$F$11</f>
        <v>1.3390285714285714E-2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27"/>
    </row>
    <row r="1861" spans="1:14" s="28" customFormat="1" x14ac:dyDescent="0.25">
      <c r="A1861" s="24">
        <v>43543.333333333336</v>
      </c>
      <c r="B1861" s="25">
        <v>43543.375</v>
      </c>
      <c r="C1861" s="7">
        <v>57.884999999999998</v>
      </c>
      <c r="D1861" s="26">
        <f>C1861/'g. Dimensio.AnlagenEE2035'!$F$11</f>
        <v>1.6538571428571427E-2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27"/>
    </row>
    <row r="1862" spans="1:14" s="28" customFormat="1" x14ac:dyDescent="0.25">
      <c r="A1862" s="24">
        <v>43543.375</v>
      </c>
      <c r="B1862" s="25">
        <v>43543.416666666664</v>
      </c>
      <c r="C1862" s="7">
        <v>44.994</v>
      </c>
      <c r="D1862" s="26">
        <f>C1862/'g. Dimensio.AnlagenEE2035'!$F$11</f>
        <v>1.2855428571428571E-2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27"/>
    </row>
    <row r="1863" spans="1:14" s="28" customFormat="1" x14ac:dyDescent="0.25">
      <c r="A1863" s="24">
        <v>43543.416666666664</v>
      </c>
      <c r="B1863" s="25">
        <v>43543.458333333336</v>
      </c>
      <c r="C1863" s="7">
        <v>49.683</v>
      </c>
      <c r="D1863" s="26">
        <f>C1863/'g. Dimensio.AnlagenEE2035'!$F$11</f>
        <v>1.4195142857142858E-2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27"/>
    </row>
    <row r="1864" spans="1:14" s="28" customFormat="1" x14ac:dyDescent="0.25">
      <c r="A1864" s="24">
        <v>43543.458333333336</v>
      </c>
      <c r="B1864" s="25">
        <v>43543.5</v>
      </c>
      <c r="C1864" s="7">
        <v>65.055999999999997</v>
      </c>
      <c r="D1864" s="26">
        <f>C1864/'g. Dimensio.AnlagenEE2035'!$F$11</f>
        <v>1.8587428571428571E-2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27"/>
    </row>
    <row r="1865" spans="1:14" s="28" customFormat="1" x14ac:dyDescent="0.25">
      <c r="A1865" s="24">
        <v>43543.5</v>
      </c>
      <c r="B1865" s="25">
        <v>43543.541666666664</v>
      </c>
      <c r="C1865" s="7">
        <v>86.444999999999993</v>
      </c>
      <c r="D1865" s="26">
        <f>C1865/'g. Dimensio.AnlagenEE2035'!$F$11</f>
        <v>2.4698571428571427E-2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27"/>
    </row>
    <row r="1866" spans="1:14" s="28" customFormat="1" x14ac:dyDescent="0.25">
      <c r="A1866" s="24">
        <v>43543.541666666664</v>
      </c>
      <c r="B1866" s="25">
        <v>43543.583333333336</v>
      </c>
      <c r="C1866" s="7">
        <v>105.911</v>
      </c>
      <c r="D1866" s="26">
        <f>C1866/'g. Dimensio.AnlagenEE2035'!$F$11</f>
        <v>3.0260285714285715E-2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27"/>
    </row>
    <row r="1867" spans="1:14" s="28" customFormat="1" x14ac:dyDescent="0.25">
      <c r="A1867" s="24">
        <v>43543.583333333336</v>
      </c>
      <c r="B1867" s="25">
        <v>43543.625</v>
      </c>
      <c r="C1867" s="7">
        <v>113.49299999999999</v>
      </c>
      <c r="D1867" s="26">
        <f>C1867/'g. Dimensio.AnlagenEE2035'!$F$11</f>
        <v>3.242657142857143E-2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27"/>
    </row>
    <row r="1868" spans="1:14" s="28" customFormat="1" x14ac:dyDescent="0.25">
      <c r="A1868" s="24">
        <v>43543.625</v>
      </c>
      <c r="B1868" s="25">
        <v>43543.666666666664</v>
      </c>
      <c r="C1868" s="7">
        <v>122.90900000000001</v>
      </c>
      <c r="D1868" s="26">
        <f>C1868/'g. Dimensio.AnlagenEE2035'!$F$11</f>
        <v>3.5116857142857144E-2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27"/>
    </row>
    <row r="1869" spans="1:14" s="28" customFormat="1" x14ac:dyDescent="0.25">
      <c r="A1869" s="24">
        <v>43543.666666666664</v>
      </c>
      <c r="B1869" s="25">
        <v>43543.708333333336</v>
      </c>
      <c r="C1869" s="7">
        <v>153.185</v>
      </c>
      <c r="D1869" s="26">
        <f>C1869/'g. Dimensio.AnlagenEE2035'!$F$11</f>
        <v>4.3767142857142859E-2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27"/>
    </row>
    <row r="1870" spans="1:14" s="28" customFormat="1" x14ac:dyDescent="0.25">
      <c r="A1870" s="24">
        <v>43543.708333333336</v>
      </c>
      <c r="B1870" s="25">
        <v>43543.75</v>
      </c>
      <c r="C1870" s="7">
        <v>192.596</v>
      </c>
      <c r="D1870" s="26">
        <f>C1870/'g. Dimensio.AnlagenEE2035'!$F$11</f>
        <v>5.5027428571428574E-2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27"/>
    </row>
    <row r="1871" spans="1:14" s="28" customFormat="1" x14ac:dyDescent="0.25">
      <c r="A1871" s="24">
        <v>43543.75</v>
      </c>
      <c r="B1871" s="25">
        <v>43543.791666666664</v>
      </c>
      <c r="C1871" s="7">
        <v>217.13200000000001</v>
      </c>
      <c r="D1871" s="26">
        <f>C1871/'g. Dimensio.AnlagenEE2035'!$F$11</f>
        <v>6.2037714285714286E-2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27"/>
    </row>
    <row r="1872" spans="1:14" s="28" customFormat="1" x14ac:dyDescent="0.25">
      <c r="A1872" s="24">
        <v>43543.791666666664</v>
      </c>
      <c r="B1872" s="25">
        <v>43543.833333333336</v>
      </c>
      <c r="C1872" s="7">
        <v>225.773</v>
      </c>
      <c r="D1872" s="26">
        <f>C1872/'g. Dimensio.AnlagenEE2035'!$F$11</f>
        <v>6.4506571428571427E-2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27"/>
    </row>
    <row r="1873" spans="1:14" s="28" customFormat="1" x14ac:dyDescent="0.25">
      <c r="A1873" s="24">
        <v>43543.833333333336</v>
      </c>
      <c r="B1873" s="25">
        <v>43543.875</v>
      </c>
      <c r="C1873" s="7">
        <v>211.21299999999999</v>
      </c>
      <c r="D1873" s="26">
        <f>C1873/'g. Dimensio.AnlagenEE2035'!$F$11</f>
        <v>6.034657142857143E-2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27"/>
    </row>
    <row r="1874" spans="1:14" s="28" customFormat="1" x14ac:dyDescent="0.25">
      <c r="A1874" s="24">
        <v>43543.875</v>
      </c>
      <c r="B1874" s="25">
        <v>43543.916666666664</v>
      </c>
      <c r="C1874" s="7">
        <v>188.892</v>
      </c>
      <c r="D1874" s="26">
        <f>C1874/'g. Dimensio.AnlagenEE2035'!$F$11</f>
        <v>5.3969142857142854E-2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27"/>
    </row>
    <row r="1875" spans="1:14" s="28" customFormat="1" x14ac:dyDescent="0.25">
      <c r="A1875" s="24">
        <v>43543.916666666664</v>
      </c>
      <c r="B1875" s="25">
        <v>43543.958333333336</v>
      </c>
      <c r="C1875" s="7">
        <v>168.53399999999999</v>
      </c>
      <c r="D1875" s="26">
        <f>C1875/'g. Dimensio.AnlagenEE2035'!$F$11</f>
        <v>4.8152571428571427E-2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27"/>
    </row>
    <row r="1876" spans="1:14" s="28" customFormat="1" x14ac:dyDescent="0.25">
      <c r="A1876" s="24">
        <v>43543.958333333336</v>
      </c>
      <c r="B1876" s="25">
        <v>43544</v>
      </c>
      <c r="C1876" s="7">
        <v>157.99700000000001</v>
      </c>
      <c r="D1876" s="26">
        <f>C1876/'g. Dimensio.AnlagenEE2035'!$F$11</f>
        <v>4.5142000000000002E-2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27"/>
    </row>
    <row r="1877" spans="1:14" s="28" customFormat="1" x14ac:dyDescent="0.25">
      <c r="A1877" s="24">
        <v>43544</v>
      </c>
      <c r="B1877" s="25">
        <v>43544.041666666664</v>
      </c>
      <c r="C1877" s="7">
        <v>140.666</v>
      </c>
      <c r="D1877" s="26">
        <f>C1877/'g. Dimensio.AnlagenEE2035'!$F$11</f>
        <v>4.0190285714285713E-2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27"/>
    </row>
    <row r="1878" spans="1:14" s="28" customFormat="1" x14ac:dyDescent="0.25">
      <c r="A1878" s="24">
        <v>43544.041666666664</v>
      </c>
      <c r="B1878" s="25">
        <v>43544.083333333336</v>
      </c>
      <c r="C1878" s="7">
        <v>107.029</v>
      </c>
      <c r="D1878" s="26">
        <f>C1878/'g. Dimensio.AnlagenEE2035'!$F$11</f>
        <v>3.0579714285714283E-2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27"/>
    </row>
    <row r="1879" spans="1:14" s="28" customFormat="1" x14ac:dyDescent="0.25">
      <c r="A1879" s="24">
        <v>43544.083333333336</v>
      </c>
      <c r="B1879" s="25">
        <v>43544.125</v>
      </c>
      <c r="C1879" s="7">
        <v>70.457999999999998</v>
      </c>
      <c r="D1879" s="26">
        <f>C1879/'g. Dimensio.AnlagenEE2035'!$F$11</f>
        <v>2.0130857142857141E-2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27"/>
    </row>
    <row r="1880" spans="1:14" s="28" customFormat="1" x14ac:dyDescent="0.25">
      <c r="A1880" s="24">
        <v>43544.125</v>
      </c>
      <c r="B1880" s="25">
        <v>43544.166666666664</v>
      </c>
      <c r="C1880" s="7">
        <v>44.643000000000001</v>
      </c>
      <c r="D1880" s="26">
        <f>C1880/'g. Dimensio.AnlagenEE2035'!$F$11</f>
        <v>1.2755142857142857E-2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27"/>
    </row>
    <row r="1881" spans="1:14" s="28" customFormat="1" x14ac:dyDescent="0.25">
      <c r="A1881" s="24">
        <v>43544.166666666664</v>
      </c>
      <c r="B1881" s="25">
        <v>43544.208333333336</v>
      </c>
      <c r="C1881" s="7">
        <v>38.119</v>
      </c>
      <c r="D1881" s="26">
        <f>C1881/'g. Dimensio.AnlagenEE2035'!$F$11</f>
        <v>1.0891142857142858E-2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27"/>
    </row>
    <row r="1882" spans="1:14" s="28" customFormat="1" x14ac:dyDescent="0.25">
      <c r="A1882" s="24">
        <v>43544.208333333336</v>
      </c>
      <c r="B1882" s="25">
        <v>43544.25</v>
      </c>
      <c r="C1882" s="7">
        <v>42.640999999999998</v>
      </c>
      <c r="D1882" s="26">
        <f>C1882/'g. Dimensio.AnlagenEE2035'!$F$11</f>
        <v>1.2183142857142856E-2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27"/>
    </row>
    <row r="1883" spans="1:14" s="28" customFormat="1" x14ac:dyDescent="0.25">
      <c r="A1883" s="24">
        <v>43544.25</v>
      </c>
      <c r="B1883" s="25">
        <v>43544.291666666664</v>
      </c>
      <c r="C1883" s="7">
        <v>51.744</v>
      </c>
      <c r="D1883" s="26">
        <f>C1883/'g. Dimensio.AnlagenEE2035'!$F$11</f>
        <v>1.4784E-2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27"/>
    </row>
    <row r="1884" spans="1:14" s="28" customFormat="1" x14ac:dyDescent="0.25">
      <c r="A1884" s="24">
        <v>43544.291666666664</v>
      </c>
      <c r="B1884" s="25">
        <v>43544.333333333336</v>
      </c>
      <c r="C1884" s="7">
        <v>34.563000000000002</v>
      </c>
      <c r="D1884" s="26">
        <f>C1884/'g. Dimensio.AnlagenEE2035'!$F$11</f>
        <v>9.8751428571428584E-3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27"/>
    </row>
    <row r="1885" spans="1:14" s="28" customFormat="1" x14ac:dyDescent="0.25">
      <c r="A1885" s="24">
        <v>43544.333333333336</v>
      </c>
      <c r="B1885" s="25">
        <v>43544.375</v>
      </c>
      <c r="C1885" s="7">
        <v>66.186000000000007</v>
      </c>
      <c r="D1885" s="26">
        <f>C1885/'g. Dimensio.AnlagenEE2035'!$F$11</f>
        <v>1.8910285714285716E-2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27"/>
    </row>
    <row r="1886" spans="1:14" s="28" customFormat="1" x14ac:dyDescent="0.25">
      <c r="A1886" s="24">
        <v>43544.375</v>
      </c>
      <c r="B1886" s="25">
        <v>43544.416666666664</v>
      </c>
      <c r="C1886" s="7">
        <v>105.16200000000001</v>
      </c>
      <c r="D1886" s="26">
        <f>C1886/'g. Dimensio.AnlagenEE2035'!$F$11</f>
        <v>3.0046285714285716E-2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27"/>
    </row>
    <row r="1887" spans="1:14" s="28" customFormat="1" x14ac:dyDescent="0.25">
      <c r="A1887" s="24">
        <v>43544.416666666664</v>
      </c>
      <c r="B1887" s="25">
        <v>43544.458333333336</v>
      </c>
      <c r="C1887" s="7">
        <v>109.777</v>
      </c>
      <c r="D1887" s="26">
        <f>C1887/'g. Dimensio.AnlagenEE2035'!$F$11</f>
        <v>3.1364857142857146E-2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27"/>
    </row>
    <row r="1888" spans="1:14" s="28" customFormat="1" x14ac:dyDescent="0.25">
      <c r="A1888" s="24">
        <v>43544.458333333336</v>
      </c>
      <c r="B1888" s="25">
        <v>43544.5</v>
      </c>
      <c r="C1888" s="7">
        <v>120.384</v>
      </c>
      <c r="D1888" s="26">
        <f>C1888/'g. Dimensio.AnlagenEE2035'!$F$11</f>
        <v>3.439542857142857E-2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27"/>
    </row>
    <row r="1889" spans="1:14" s="28" customFormat="1" x14ac:dyDescent="0.25">
      <c r="A1889" s="24">
        <v>43544.5</v>
      </c>
      <c r="B1889" s="25">
        <v>43544.541666666664</v>
      </c>
      <c r="C1889" s="7">
        <v>139.31700000000001</v>
      </c>
      <c r="D1889" s="26">
        <f>C1889/'g. Dimensio.AnlagenEE2035'!$F$11</f>
        <v>3.9804857142857142E-2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27"/>
    </row>
    <row r="1890" spans="1:14" s="28" customFormat="1" x14ac:dyDescent="0.25">
      <c r="A1890" s="24">
        <v>43544.541666666664</v>
      </c>
      <c r="B1890" s="25">
        <v>43544.583333333336</v>
      </c>
      <c r="C1890" s="7">
        <v>161.386</v>
      </c>
      <c r="D1890" s="26">
        <f>C1890/'g. Dimensio.AnlagenEE2035'!$F$11</f>
        <v>4.6110285714285715E-2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27"/>
    </row>
    <row r="1891" spans="1:14" s="28" customFormat="1" x14ac:dyDescent="0.25">
      <c r="A1891" s="24">
        <v>43544.583333333336</v>
      </c>
      <c r="B1891" s="25">
        <v>43544.625</v>
      </c>
      <c r="C1891" s="7">
        <v>188.059</v>
      </c>
      <c r="D1891" s="26">
        <f>C1891/'g. Dimensio.AnlagenEE2035'!$F$11</f>
        <v>5.3731142857142859E-2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27"/>
    </row>
    <row r="1892" spans="1:14" s="28" customFormat="1" x14ac:dyDescent="0.25">
      <c r="A1892" s="24">
        <v>43544.625</v>
      </c>
      <c r="B1892" s="25">
        <v>43544.666666666664</v>
      </c>
      <c r="C1892" s="7">
        <v>209.577</v>
      </c>
      <c r="D1892" s="26">
        <f>C1892/'g. Dimensio.AnlagenEE2035'!$F$11</f>
        <v>5.987914285714286E-2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27"/>
    </row>
    <row r="1893" spans="1:14" s="28" customFormat="1" x14ac:dyDescent="0.25">
      <c r="A1893" s="24">
        <v>43544.666666666664</v>
      </c>
      <c r="B1893" s="25">
        <v>43544.708333333336</v>
      </c>
      <c r="C1893" s="7">
        <v>227.01</v>
      </c>
      <c r="D1893" s="26">
        <f>C1893/'g. Dimensio.AnlagenEE2035'!$F$11</f>
        <v>6.4860000000000001E-2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27"/>
    </row>
    <row r="1894" spans="1:14" s="28" customFormat="1" x14ac:dyDescent="0.25">
      <c r="A1894" s="24">
        <v>43544.708333333336</v>
      </c>
      <c r="B1894" s="25">
        <v>43544.75</v>
      </c>
      <c r="C1894" s="7">
        <v>239.06</v>
      </c>
      <c r="D1894" s="26">
        <f>C1894/'g. Dimensio.AnlagenEE2035'!$F$11</f>
        <v>6.8302857142857137E-2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27"/>
    </row>
    <row r="1895" spans="1:14" s="28" customFormat="1" x14ac:dyDescent="0.25">
      <c r="A1895" s="24">
        <v>43544.75</v>
      </c>
      <c r="B1895" s="25">
        <v>43544.791666666664</v>
      </c>
      <c r="C1895" s="7">
        <v>264.42899999999997</v>
      </c>
      <c r="D1895" s="26">
        <f>C1895/'g. Dimensio.AnlagenEE2035'!$F$11</f>
        <v>7.5551142857142845E-2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27"/>
    </row>
    <row r="1896" spans="1:14" s="28" customFormat="1" x14ac:dyDescent="0.25">
      <c r="A1896" s="24">
        <v>43544.791666666664</v>
      </c>
      <c r="B1896" s="25">
        <v>43544.833333333336</v>
      </c>
      <c r="C1896" s="7">
        <v>298.07900000000001</v>
      </c>
      <c r="D1896" s="26">
        <f>C1896/'g. Dimensio.AnlagenEE2035'!$F$11</f>
        <v>8.5165428571428572E-2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27"/>
    </row>
    <row r="1897" spans="1:14" s="28" customFormat="1" x14ac:dyDescent="0.25">
      <c r="A1897" s="24">
        <v>43544.833333333336</v>
      </c>
      <c r="B1897" s="25">
        <v>43544.875</v>
      </c>
      <c r="C1897" s="7">
        <v>335.22899999999998</v>
      </c>
      <c r="D1897" s="26">
        <f>C1897/'g. Dimensio.AnlagenEE2035'!$F$11</f>
        <v>9.5779714285714287E-2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27"/>
    </row>
    <row r="1898" spans="1:14" s="28" customFormat="1" x14ac:dyDescent="0.25">
      <c r="A1898" s="24">
        <v>43544.875</v>
      </c>
      <c r="B1898" s="25">
        <v>43544.916666666664</v>
      </c>
      <c r="C1898" s="7">
        <v>397.06400000000002</v>
      </c>
      <c r="D1898" s="26">
        <f>C1898/'g. Dimensio.AnlagenEE2035'!$F$11</f>
        <v>0.11344685714285715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27"/>
    </row>
    <row r="1899" spans="1:14" s="28" customFormat="1" x14ac:dyDescent="0.25">
      <c r="A1899" s="24">
        <v>43544.916666666664</v>
      </c>
      <c r="B1899" s="25">
        <v>43544.958333333336</v>
      </c>
      <c r="C1899" s="7">
        <v>447.73</v>
      </c>
      <c r="D1899" s="26">
        <f>C1899/'g. Dimensio.AnlagenEE2035'!$F$11</f>
        <v>0.12792285714285714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27"/>
    </row>
    <row r="1900" spans="1:14" s="28" customFormat="1" x14ac:dyDescent="0.25">
      <c r="A1900" s="24">
        <v>43544.958333333336</v>
      </c>
      <c r="B1900" s="25">
        <v>43545</v>
      </c>
      <c r="C1900" s="7">
        <v>434.43900000000002</v>
      </c>
      <c r="D1900" s="26">
        <f>C1900/'g. Dimensio.AnlagenEE2035'!$F$11</f>
        <v>0.12412542857142858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27"/>
    </row>
    <row r="1901" spans="1:14" s="28" customFormat="1" x14ac:dyDescent="0.25">
      <c r="A1901" s="24">
        <v>43545</v>
      </c>
      <c r="B1901" s="25">
        <v>43545.041666666664</v>
      </c>
      <c r="C1901" s="7">
        <v>398.25200000000001</v>
      </c>
      <c r="D1901" s="26">
        <f>C1901/'g. Dimensio.AnlagenEE2035'!$F$11</f>
        <v>0.11378628571428571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27"/>
    </row>
    <row r="1902" spans="1:14" s="28" customFormat="1" x14ac:dyDescent="0.25">
      <c r="A1902" s="24">
        <v>43545.041666666664</v>
      </c>
      <c r="B1902" s="25">
        <v>43545.083333333336</v>
      </c>
      <c r="C1902" s="7">
        <v>382.79399999999998</v>
      </c>
      <c r="D1902" s="26">
        <f>C1902/'g. Dimensio.AnlagenEE2035'!$F$11</f>
        <v>0.10936971428571428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27"/>
    </row>
    <row r="1903" spans="1:14" s="28" customFormat="1" x14ac:dyDescent="0.25">
      <c r="A1903" s="24">
        <v>43545.083333333336</v>
      </c>
      <c r="B1903" s="25">
        <v>43545.125</v>
      </c>
      <c r="C1903" s="7">
        <v>374.24700000000001</v>
      </c>
      <c r="D1903" s="26">
        <f>C1903/'g. Dimensio.AnlagenEE2035'!$F$11</f>
        <v>0.10692771428571429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27"/>
    </row>
    <row r="1904" spans="1:14" s="28" customFormat="1" x14ac:dyDescent="0.25">
      <c r="A1904" s="24">
        <v>43545.125</v>
      </c>
      <c r="B1904" s="25">
        <v>43545.166666666664</v>
      </c>
      <c r="C1904" s="7">
        <v>325.90499999999997</v>
      </c>
      <c r="D1904" s="26">
        <f>C1904/'g. Dimensio.AnlagenEE2035'!$F$11</f>
        <v>9.3115714285714274E-2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27"/>
    </row>
    <row r="1905" spans="1:14" s="28" customFormat="1" x14ac:dyDescent="0.25">
      <c r="A1905" s="24">
        <v>43545.166666666664</v>
      </c>
      <c r="B1905" s="25">
        <v>43545.208333333336</v>
      </c>
      <c r="C1905" s="7">
        <v>290.77199999999999</v>
      </c>
      <c r="D1905" s="26">
        <f>C1905/'g. Dimensio.AnlagenEE2035'!$F$11</f>
        <v>8.3077714285714283E-2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27"/>
    </row>
    <row r="1906" spans="1:14" s="28" customFormat="1" x14ac:dyDescent="0.25">
      <c r="A1906" s="24">
        <v>43545.208333333336</v>
      </c>
      <c r="B1906" s="25">
        <v>43545.25</v>
      </c>
      <c r="C1906" s="7">
        <v>297.26799999999997</v>
      </c>
      <c r="D1906" s="26">
        <f>C1906/'g. Dimensio.AnlagenEE2035'!$F$11</f>
        <v>8.4933714285714279E-2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27"/>
    </row>
    <row r="1907" spans="1:14" s="28" customFormat="1" x14ac:dyDescent="0.25">
      <c r="A1907" s="24">
        <v>43545.25</v>
      </c>
      <c r="B1907" s="25">
        <v>43545.291666666664</v>
      </c>
      <c r="C1907" s="7">
        <v>276.79199999999997</v>
      </c>
      <c r="D1907" s="26">
        <f>C1907/'g. Dimensio.AnlagenEE2035'!$F$11</f>
        <v>7.9083428571428568E-2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27"/>
    </row>
    <row r="1908" spans="1:14" s="28" customFormat="1" x14ac:dyDescent="0.25">
      <c r="A1908" s="24">
        <v>43545.291666666664</v>
      </c>
      <c r="B1908" s="25">
        <v>43545.333333333336</v>
      </c>
      <c r="C1908" s="7">
        <v>154.53399999999999</v>
      </c>
      <c r="D1908" s="26">
        <f>C1908/'g. Dimensio.AnlagenEE2035'!$F$11</f>
        <v>4.4152571428571423E-2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27"/>
    </row>
    <row r="1909" spans="1:14" s="28" customFormat="1" x14ac:dyDescent="0.25">
      <c r="A1909" s="24">
        <v>43545.333333333336</v>
      </c>
      <c r="B1909" s="25">
        <v>43545.375</v>
      </c>
      <c r="C1909" s="7">
        <v>293.334</v>
      </c>
      <c r="D1909" s="26">
        <f>C1909/'g. Dimensio.AnlagenEE2035'!$F$11</f>
        <v>8.3809714285714293E-2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27"/>
    </row>
    <row r="1910" spans="1:14" s="28" customFormat="1" x14ac:dyDescent="0.25">
      <c r="A1910" s="24">
        <v>43545.375</v>
      </c>
      <c r="B1910" s="25">
        <v>43545.416666666664</v>
      </c>
      <c r="C1910" s="7">
        <v>696.09500000000003</v>
      </c>
      <c r="D1910" s="26">
        <f>C1910/'g. Dimensio.AnlagenEE2035'!$F$11</f>
        <v>0.19888428571428574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27"/>
    </row>
    <row r="1911" spans="1:14" s="28" customFormat="1" x14ac:dyDescent="0.25">
      <c r="A1911" s="24">
        <v>43545.416666666664</v>
      </c>
      <c r="B1911" s="25">
        <v>43545.458333333336</v>
      </c>
      <c r="C1911" s="7">
        <v>762.41399999999999</v>
      </c>
      <c r="D1911" s="26">
        <f>C1911/'g. Dimensio.AnlagenEE2035'!$F$11</f>
        <v>0.21783257142857143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27"/>
    </row>
    <row r="1912" spans="1:14" s="28" customFormat="1" x14ac:dyDescent="0.25">
      <c r="A1912" s="24">
        <v>43545.458333333336</v>
      </c>
      <c r="B1912" s="25">
        <v>43545.5</v>
      </c>
      <c r="C1912" s="7">
        <v>773.928</v>
      </c>
      <c r="D1912" s="26">
        <f>C1912/'g. Dimensio.AnlagenEE2035'!$F$11</f>
        <v>0.22112228571428572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27"/>
    </row>
    <row r="1913" spans="1:14" s="28" customFormat="1" x14ac:dyDescent="0.25">
      <c r="A1913" s="24">
        <v>43545.5</v>
      </c>
      <c r="B1913" s="25">
        <v>43545.541666666664</v>
      </c>
      <c r="C1913" s="7">
        <v>739.81100000000004</v>
      </c>
      <c r="D1913" s="26">
        <f>C1913/'g. Dimensio.AnlagenEE2035'!$F$11</f>
        <v>0.21137457142857144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27"/>
    </row>
    <row r="1914" spans="1:14" s="28" customFormat="1" x14ac:dyDescent="0.25">
      <c r="A1914" s="24">
        <v>43545.541666666664</v>
      </c>
      <c r="B1914" s="25">
        <v>43545.583333333336</v>
      </c>
      <c r="C1914" s="7">
        <v>689.69100000000003</v>
      </c>
      <c r="D1914" s="26">
        <f>C1914/'g. Dimensio.AnlagenEE2035'!$F$11</f>
        <v>0.19705457142857144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27"/>
    </row>
    <row r="1915" spans="1:14" s="28" customFormat="1" x14ac:dyDescent="0.25">
      <c r="A1915" s="24">
        <v>43545.583333333336</v>
      </c>
      <c r="B1915" s="25">
        <v>43545.625</v>
      </c>
      <c r="C1915" s="7">
        <v>658.71299999999997</v>
      </c>
      <c r="D1915" s="26">
        <f>C1915/'g. Dimensio.AnlagenEE2035'!$F$11</f>
        <v>0.18820371428571428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27"/>
    </row>
    <row r="1916" spans="1:14" s="28" customFormat="1" x14ac:dyDescent="0.25">
      <c r="A1916" s="24">
        <v>43545.625</v>
      </c>
      <c r="B1916" s="25">
        <v>43545.666666666664</v>
      </c>
      <c r="C1916" s="7">
        <v>621.80200000000002</v>
      </c>
      <c r="D1916" s="26">
        <f>C1916/'g. Dimensio.AnlagenEE2035'!$F$11</f>
        <v>0.17765771428571428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27"/>
    </row>
    <row r="1917" spans="1:14" s="28" customFormat="1" x14ac:dyDescent="0.25">
      <c r="A1917" s="24">
        <v>43545.666666666664</v>
      </c>
      <c r="B1917" s="25">
        <v>43545.708333333336</v>
      </c>
      <c r="C1917" s="7">
        <v>655.75800000000004</v>
      </c>
      <c r="D1917" s="26">
        <f>C1917/'g. Dimensio.AnlagenEE2035'!$F$11</f>
        <v>0.18735942857142859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27"/>
    </row>
    <row r="1918" spans="1:14" s="28" customFormat="1" x14ac:dyDescent="0.25">
      <c r="A1918" s="24">
        <v>43545.708333333336</v>
      </c>
      <c r="B1918" s="25">
        <v>43545.75</v>
      </c>
      <c r="C1918" s="7">
        <v>849.53899999999999</v>
      </c>
      <c r="D1918" s="26">
        <f>C1918/'g. Dimensio.AnlagenEE2035'!$F$11</f>
        <v>0.24272542857142856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27"/>
    </row>
    <row r="1919" spans="1:14" s="28" customFormat="1" x14ac:dyDescent="0.25">
      <c r="A1919" s="24">
        <v>43545.75</v>
      </c>
      <c r="B1919" s="25">
        <v>43545.791666666664</v>
      </c>
      <c r="C1919" s="7">
        <v>936.62900000000002</v>
      </c>
      <c r="D1919" s="26">
        <f>C1919/'g. Dimensio.AnlagenEE2035'!$F$11</f>
        <v>0.26760828571428574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27"/>
    </row>
    <row r="1920" spans="1:14" s="28" customFormat="1" x14ac:dyDescent="0.25">
      <c r="A1920" s="24">
        <v>43545.791666666664</v>
      </c>
      <c r="B1920" s="25">
        <v>43545.833333333336</v>
      </c>
      <c r="C1920" s="7">
        <v>924.54600000000005</v>
      </c>
      <c r="D1920" s="26">
        <f>C1920/'g. Dimensio.AnlagenEE2035'!$F$11</f>
        <v>0.264156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27"/>
    </row>
    <row r="1921" spans="1:14" s="28" customFormat="1" x14ac:dyDescent="0.25">
      <c r="A1921" s="24">
        <v>43545.833333333336</v>
      </c>
      <c r="B1921" s="25">
        <v>43545.875</v>
      </c>
      <c r="C1921" s="7">
        <v>848.43399999999997</v>
      </c>
      <c r="D1921" s="26">
        <f>C1921/'g. Dimensio.AnlagenEE2035'!$F$11</f>
        <v>0.24240971428571428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27"/>
    </row>
    <row r="1922" spans="1:14" s="28" customFormat="1" x14ac:dyDescent="0.25">
      <c r="A1922" s="24">
        <v>43545.875</v>
      </c>
      <c r="B1922" s="25">
        <v>43545.916666666664</v>
      </c>
      <c r="C1922" s="7">
        <v>759.18899999999996</v>
      </c>
      <c r="D1922" s="26">
        <f>C1922/'g. Dimensio.AnlagenEE2035'!$F$11</f>
        <v>0.21691114285714286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27"/>
    </row>
    <row r="1923" spans="1:14" s="28" customFormat="1" x14ac:dyDescent="0.25">
      <c r="A1923" s="24">
        <v>43545.916666666664</v>
      </c>
      <c r="B1923" s="25">
        <v>43545.958333333336</v>
      </c>
      <c r="C1923" s="7">
        <v>680.69100000000003</v>
      </c>
      <c r="D1923" s="26">
        <f>C1923/'g. Dimensio.AnlagenEE2035'!$F$11</f>
        <v>0.19448314285714285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27"/>
    </row>
    <row r="1924" spans="1:14" s="28" customFormat="1" x14ac:dyDescent="0.25">
      <c r="A1924" s="24">
        <v>43545.958333333336</v>
      </c>
      <c r="B1924" s="25">
        <v>43546</v>
      </c>
      <c r="C1924" s="7">
        <v>615.39400000000001</v>
      </c>
      <c r="D1924" s="26">
        <f>C1924/'g. Dimensio.AnlagenEE2035'!$F$11</f>
        <v>0.17582685714285715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27"/>
    </row>
    <row r="1925" spans="1:14" s="28" customFormat="1" x14ac:dyDescent="0.25">
      <c r="A1925" s="24">
        <v>43546</v>
      </c>
      <c r="B1925" s="25">
        <v>43546.041666666664</v>
      </c>
      <c r="C1925" s="7">
        <v>545.60699999999997</v>
      </c>
      <c r="D1925" s="26">
        <f>C1925/'g. Dimensio.AnlagenEE2035'!$F$11</f>
        <v>0.15588771428571427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27"/>
    </row>
    <row r="1926" spans="1:14" s="28" customFormat="1" x14ac:dyDescent="0.25">
      <c r="A1926" s="24">
        <v>43546.041666666664</v>
      </c>
      <c r="B1926" s="25">
        <v>43546.083333333336</v>
      </c>
      <c r="C1926" s="7">
        <v>492.52100000000002</v>
      </c>
      <c r="D1926" s="26">
        <f>C1926/'g. Dimensio.AnlagenEE2035'!$F$11</f>
        <v>0.14072028571428571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27"/>
    </row>
    <row r="1927" spans="1:14" s="28" customFormat="1" x14ac:dyDescent="0.25">
      <c r="A1927" s="24">
        <v>43546.083333333336</v>
      </c>
      <c r="B1927" s="25">
        <v>43546.125</v>
      </c>
      <c r="C1927" s="7">
        <v>450.46</v>
      </c>
      <c r="D1927" s="26">
        <f>C1927/'g. Dimensio.AnlagenEE2035'!$F$11</f>
        <v>0.12870285714285715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27"/>
    </row>
    <row r="1928" spans="1:14" s="28" customFormat="1" x14ac:dyDescent="0.25">
      <c r="A1928" s="24">
        <v>43546.125</v>
      </c>
      <c r="B1928" s="25">
        <v>43546.166666666664</v>
      </c>
      <c r="C1928" s="7">
        <v>411.166</v>
      </c>
      <c r="D1928" s="26">
        <f>C1928/'g. Dimensio.AnlagenEE2035'!$F$11</f>
        <v>0.117476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27"/>
    </row>
    <row r="1929" spans="1:14" s="28" customFormat="1" x14ac:dyDescent="0.25">
      <c r="A1929" s="24">
        <v>43546.166666666664</v>
      </c>
      <c r="B1929" s="25">
        <v>43546.208333333336</v>
      </c>
      <c r="C1929" s="7">
        <v>390.303</v>
      </c>
      <c r="D1929" s="26">
        <f>C1929/'g. Dimensio.AnlagenEE2035'!$F$11</f>
        <v>0.11151514285714285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27"/>
    </row>
    <row r="1930" spans="1:14" s="28" customFormat="1" x14ac:dyDescent="0.25">
      <c r="A1930" s="24">
        <v>43546.208333333336</v>
      </c>
      <c r="B1930" s="25">
        <v>43546.25</v>
      </c>
      <c r="C1930" s="7">
        <v>360.79599999999999</v>
      </c>
      <c r="D1930" s="26">
        <f>C1930/'g. Dimensio.AnlagenEE2035'!$F$11</f>
        <v>0.10308457142857143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27"/>
    </row>
    <row r="1931" spans="1:14" s="28" customFormat="1" x14ac:dyDescent="0.25">
      <c r="A1931" s="24">
        <v>43546.25</v>
      </c>
      <c r="B1931" s="25">
        <v>43546.291666666664</v>
      </c>
      <c r="C1931" s="7">
        <v>211.20500000000001</v>
      </c>
      <c r="D1931" s="26">
        <f>C1931/'g. Dimensio.AnlagenEE2035'!$F$11</f>
        <v>6.0344285714285718E-2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27"/>
    </row>
    <row r="1932" spans="1:14" s="28" customFormat="1" x14ac:dyDescent="0.25">
      <c r="A1932" s="24">
        <v>43546.291666666664</v>
      </c>
      <c r="B1932" s="25">
        <v>43546.333333333336</v>
      </c>
      <c r="C1932" s="7">
        <v>65.100999999999999</v>
      </c>
      <c r="D1932" s="26">
        <f>C1932/'g. Dimensio.AnlagenEE2035'!$F$11</f>
        <v>1.8600285714285715E-2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27"/>
    </row>
    <row r="1933" spans="1:14" s="28" customFormat="1" x14ac:dyDescent="0.25">
      <c r="A1933" s="24">
        <v>43546.333333333336</v>
      </c>
      <c r="B1933" s="25">
        <v>43546.375</v>
      </c>
      <c r="C1933" s="7">
        <v>68.766999999999996</v>
      </c>
      <c r="D1933" s="26">
        <f>C1933/'g. Dimensio.AnlagenEE2035'!$F$11</f>
        <v>1.9647714285714286E-2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27"/>
    </row>
    <row r="1934" spans="1:14" s="28" customFormat="1" x14ac:dyDescent="0.25">
      <c r="A1934" s="24">
        <v>43546.375</v>
      </c>
      <c r="B1934" s="25">
        <v>43546.416666666664</v>
      </c>
      <c r="C1934" s="7">
        <v>136.41999999999999</v>
      </c>
      <c r="D1934" s="26">
        <f>C1934/'g. Dimensio.AnlagenEE2035'!$F$11</f>
        <v>3.8977142857142856E-2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27"/>
    </row>
    <row r="1935" spans="1:14" s="28" customFormat="1" x14ac:dyDescent="0.25">
      <c r="A1935" s="24">
        <v>43546.416666666664</v>
      </c>
      <c r="B1935" s="25">
        <v>43546.458333333336</v>
      </c>
      <c r="C1935" s="7">
        <v>132.81800000000001</v>
      </c>
      <c r="D1935" s="26">
        <f>C1935/'g. Dimensio.AnlagenEE2035'!$F$11</f>
        <v>3.7948000000000003E-2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27"/>
    </row>
    <row r="1936" spans="1:14" s="28" customFormat="1" x14ac:dyDescent="0.25">
      <c r="A1936" s="24">
        <v>43546.458333333336</v>
      </c>
      <c r="B1936" s="25">
        <v>43546.5</v>
      </c>
      <c r="C1936" s="7">
        <v>115.334</v>
      </c>
      <c r="D1936" s="26">
        <f>C1936/'g. Dimensio.AnlagenEE2035'!$F$11</f>
        <v>3.2952571428571428E-2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27"/>
    </row>
    <row r="1937" spans="1:14" s="28" customFormat="1" x14ac:dyDescent="0.25">
      <c r="A1937" s="24">
        <v>43546.5</v>
      </c>
      <c r="B1937" s="25">
        <v>43546.541666666664</v>
      </c>
      <c r="C1937" s="7">
        <v>109.00700000000001</v>
      </c>
      <c r="D1937" s="26">
        <f>C1937/'g. Dimensio.AnlagenEE2035'!$F$11</f>
        <v>3.1144857142857144E-2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27"/>
    </row>
    <row r="1938" spans="1:14" s="28" customFormat="1" x14ac:dyDescent="0.25">
      <c r="A1938" s="24">
        <v>43546.541666666664</v>
      </c>
      <c r="B1938" s="25">
        <v>43546.583333333336</v>
      </c>
      <c r="C1938" s="7">
        <v>99.218999999999994</v>
      </c>
      <c r="D1938" s="26">
        <f>C1938/'g. Dimensio.AnlagenEE2035'!$F$11</f>
        <v>2.8348285714285711E-2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27"/>
    </row>
    <row r="1939" spans="1:14" s="28" customFormat="1" x14ac:dyDescent="0.25">
      <c r="A1939" s="24">
        <v>43546.583333333336</v>
      </c>
      <c r="B1939" s="25">
        <v>43546.625</v>
      </c>
      <c r="C1939" s="7">
        <v>83.242999999999995</v>
      </c>
      <c r="D1939" s="26">
        <f>C1939/'g. Dimensio.AnlagenEE2035'!$F$11</f>
        <v>2.3783714285714283E-2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27"/>
    </row>
    <row r="1940" spans="1:14" s="28" customFormat="1" x14ac:dyDescent="0.25">
      <c r="A1940" s="24">
        <v>43546.625</v>
      </c>
      <c r="B1940" s="25">
        <v>43546.666666666664</v>
      </c>
      <c r="C1940" s="7">
        <v>72.385000000000005</v>
      </c>
      <c r="D1940" s="26">
        <f>C1940/'g. Dimensio.AnlagenEE2035'!$F$11</f>
        <v>2.0681428571428573E-2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27"/>
    </row>
    <row r="1941" spans="1:14" s="28" customFormat="1" x14ac:dyDescent="0.25">
      <c r="A1941" s="24">
        <v>43546.666666666664</v>
      </c>
      <c r="B1941" s="25">
        <v>43546.708333333336</v>
      </c>
      <c r="C1941" s="7">
        <v>57.451999999999998</v>
      </c>
      <c r="D1941" s="26">
        <f>C1941/'g. Dimensio.AnlagenEE2035'!$F$11</f>
        <v>1.6414857142857141E-2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27"/>
    </row>
    <row r="1942" spans="1:14" s="28" customFormat="1" x14ac:dyDescent="0.25">
      <c r="A1942" s="24">
        <v>43546.708333333336</v>
      </c>
      <c r="B1942" s="25">
        <v>43546.75</v>
      </c>
      <c r="C1942" s="7">
        <v>39.712000000000003</v>
      </c>
      <c r="D1942" s="26">
        <f>C1942/'g. Dimensio.AnlagenEE2035'!$F$11</f>
        <v>1.1346285714285715E-2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27"/>
    </row>
    <row r="1943" spans="1:14" s="28" customFormat="1" x14ac:dyDescent="0.25">
      <c r="A1943" s="24">
        <v>43546.75</v>
      </c>
      <c r="B1943" s="25">
        <v>43546.791666666664</v>
      </c>
      <c r="C1943" s="7">
        <v>30.757999999999999</v>
      </c>
      <c r="D1943" s="26">
        <f>C1943/'g. Dimensio.AnlagenEE2035'!$F$11</f>
        <v>8.7879999999999989E-3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27"/>
    </row>
    <row r="1944" spans="1:14" s="28" customFormat="1" x14ac:dyDescent="0.25">
      <c r="A1944" s="24">
        <v>43546.791666666664</v>
      </c>
      <c r="B1944" s="25">
        <v>43546.833333333336</v>
      </c>
      <c r="C1944" s="7">
        <v>28.486000000000001</v>
      </c>
      <c r="D1944" s="26">
        <f>C1944/'g. Dimensio.AnlagenEE2035'!$F$11</f>
        <v>8.1388571428571439E-3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27"/>
    </row>
    <row r="1945" spans="1:14" s="28" customFormat="1" x14ac:dyDescent="0.25">
      <c r="A1945" s="24">
        <v>43546.833333333336</v>
      </c>
      <c r="B1945" s="25">
        <v>43546.875</v>
      </c>
      <c r="C1945" s="7">
        <v>31.427</v>
      </c>
      <c r="D1945" s="26">
        <f>C1945/'g. Dimensio.AnlagenEE2035'!$F$11</f>
        <v>8.9791428571428574E-3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27"/>
    </row>
    <row r="1946" spans="1:14" s="28" customFormat="1" x14ac:dyDescent="0.25">
      <c r="A1946" s="24">
        <v>43546.875</v>
      </c>
      <c r="B1946" s="25">
        <v>43546.916666666664</v>
      </c>
      <c r="C1946" s="7">
        <v>39.5</v>
      </c>
      <c r="D1946" s="26">
        <f>C1946/'g. Dimensio.AnlagenEE2035'!$F$11</f>
        <v>1.1285714285714286E-2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27"/>
    </row>
    <row r="1947" spans="1:14" s="28" customFormat="1" x14ac:dyDescent="0.25">
      <c r="A1947" s="24">
        <v>43546.916666666664</v>
      </c>
      <c r="B1947" s="25">
        <v>43546.958333333336</v>
      </c>
      <c r="C1947" s="7">
        <v>60.234999999999999</v>
      </c>
      <c r="D1947" s="26">
        <f>C1947/'g. Dimensio.AnlagenEE2035'!$F$11</f>
        <v>1.721E-2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27"/>
    </row>
    <row r="1948" spans="1:14" s="28" customFormat="1" x14ac:dyDescent="0.25">
      <c r="A1948" s="24">
        <v>43546.958333333336</v>
      </c>
      <c r="B1948" s="25">
        <v>43547</v>
      </c>
      <c r="C1948" s="7">
        <v>97.141999999999996</v>
      </c>
      <c r="D1948" s="26">
        <f>C1948/'g. Dimensio.AnlagenEE2035'!$F$11</f>
        <v>2.775485714285714E-2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27"/>
    </row>
    <row r="1949" spans="1:14" s="28" customFormat="1" x14ac:dyDescent="0.25">
      <c r="A1949" s="24">
        <v>43547</v>
      </c>
      <c r="B1949" s="25">
        <v>43547.041666666664</v>
      </c>
      <c r="C1949" s="7">
        <v>155.34299999999999</v>
      </c>
      <c r="D1949" s="26">
        <f>C1949/'g. Dimensio.AnlagenEE2035'!$F$11</f>
        <v>4.4383714285714283E-2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27"/>
    </row>
    <row r="1950" spans="1:14" s="28" customFormat="1" x14ac:dyDescent="0.25">
      <c r="A1950" s="24">
        <v>43547.041666666664</v>
      </c>
      <c r="B1950" s="25">
        <v>43547.083333333336</v>
      </c>
      <c r="C1950" s="7">
        <v>227.06</v>
      </c>
      <c r="D1950" s="26">
        <f>C1950/'g. Dimensio.AnlagenEE2035'!$F$11</f>
        <v>6.4874285714285718E-2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27"/>
    </row>
    <row r="1951" spans="1:14" s="28" customFormat="1" x14ac:dyDescent="0.25">
      <c r="A1951" s="24">
        <v>43547.083333333336</v>
      </c>
      <c r="B1951" s="25">
        <v>43547.125</v>
      </c>
      <c r="C1951" s="7">
        <v>279.84300000000002</v>
      </c>
      <c r="D1951" s="26">
        <f>C1951/'g. Dimensio.AnlagenEE2035'!$F$11</f>
        <v>7.9955142857142864E-2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27"/>
    </row>
    <row r="1952" spans="1:14" s="28" customFormat="1" x14ac:dyDescent="0.25">
      <c r="A1952" s="24">
        <v>43547.125</v>
      </c>
      <c r="B1952" s="25">
        <v>43547.166666666664</v>
      </c>
      <c r="C1952" s="7">
        <v>310.92200000000003</v>
      </c>
      <c r="D1952" s="26">
        <f>C1952/'g. Dimensio.AnlagenEE2035'!$F$11</f>
        <v>8.8834857142857146E-2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27"/>
    </row>
    <row r="1953" spans="1:14" s="28" customFormat="1" x14ac:dyDescent="0.25">
      <c r="A1953" s="24">
        <v>43547.166666666664</v>
      </c>
      <c r="B1953" s="25">
        <v>43547.208333333336</v>
      </c>
      <c r="C1953" s="7">
        <v>365.28199999999998</v>
      </c>
      <c r="D1953" s="26">
        <f>C1953/'g. Dimensio.AnlagenEE2035'!$F$11</f>
        <v>0.1043662857142857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27"/>
    </row>
    <row r="1954" spans="1:14" s="28" customFormat="1" x14ac:dyDescent="0.25">
      <c r="A1954" s="24">
        <v>43547.208333333336</v>
      </c>
      <c r="B1954" s="25">
        <v>43547.25</v>
      </c>
      <c r="C1954" s="7">
        <v>421.19</v>
      </c>
      <c r="D1954" s="26">
        <f>C1954/'g. Dimensio.AnlagenEE2035'!$F$11</f>
        <v>0.12034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27"/>
    </row>
    <row r="1955" spans="1:14" s="28" customFormat="1" x14ac:dyDescent="0.25">
      <c r="A1955" s="24">
        <v>43547.25</v>
      </c>
      <c r="B1955" s="25">
        <v>43547.291666666664</v>
      </c>
      <c r="C1955" s="7">
        <v>348.91300000000001</v>
      </c>
      <c r="D1955" s="26">
        <f>C1955/'g. Dimensio.AnlagenEE2035'!$F$11</f>
        <v>9.9689428571428568E-2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27"/>
    </row>
    <row r="1956" spans="1:14" s="28" customFormat="1" x14ac:dyDescent="0.25">
      <c r="A1956" s="24">
        <v>43547.291666666664</v>
      </c>
      <c r="B1956" s="25">
        <v>43547.333333333336</v>
      </c>
      <c r="C1956" s="7">
        <v>146.96</v>
      </c>
      <c r="D1956" s="26">
        <f>C1956/'g. Dimensio.AnlagenEE2035'!$F$11</f>
        <v>4.1988571428571431E-2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27"/>
    </row>
    <row r="1957" spans="1:14" s="28" customFormat="1" x14ac:dyDescent="0.25">
      <c r="A1957" s="24">
        <v>43547.333333333336</v>
      </c>
      <c r="B1957" s="25">
        <v>43547.375</v>
      </c>
      <c r="C1957" s="7">
        <v>101.345</v>
      </c>
      <c r="D1957" s="26">
        <f>C1957/'g. Dimensio.AnlagenEE2035'!$F$11</f>
        <v>2.8955714285714286E-2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27"/>
    </row>
    <row r="1958" spans="1:14" s="28" customFormat="1" x14ac:dyDescent="0.25">
      <c r="A1958" s="24">
        <v>43547.375</v>
      </c>
      <c r="B1958" s="25">
        <v>43547.416666666664</v>
      </c>
      <c r="C1958" s="7">
        <v>117.145</v>
      </c>
      <c r="D1958" s="26">
        <f>C1958/'g. Dimensio.AnlagenEE2035'!$F$11</f>
        <v>3.347E-2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27"/>
    </row>
    <row r="1959" spans="1:14" s="28" customFormat="1" x14ac:dyDescent="0.25">
      <c r="A1959" s="24">
        <v>43547.416666666664</v>
      </c>
      <c r="B1959" s="25">
        <v>43547.458333333336</v>
      </c>
      <c r="C1959" s="7">
        <v>125.53700000000001</v>
      </c>
      <c r="D1959" s="26">
        <f>C1959/'g. Dimensio.AnlagenEE2035'!$F$11</f>
        <v>3.5867714285714287E-2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27"/>
    </row>
    <row r="1960" spans="1:14" s="28" customFormat="1" x14ac:dyDescent="0.25">
      <c r="A1960" s="24">
        <v>43547.458333333336</v>
      </c>
      <c r="B1960" s="25">
        <v>43547.5</v>
      </c>
      <c r="C1960" s="7">
        <v>119.804</v>
      </c>
      <c r="D1960" s="26">
        <f>C1960/'g. Dimensio.AnlagenEE2035'!$F$11</f>
        <v>3.4229714285714287E-2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27"/>
    </row>
    <row r="1961" spans="1:14" s="28" customFormat="1" x14ac:dyDescent="0.25">
      <c r="A1961" s="24">
        <v>43547.5</v>
      </c>
      <c r="B1961" s="25">
        <v>43547.541666666664</v>
      </c>
      <c r="C1961" s="7">
        <v>113.20099999999999</v>
      </c>
      <c r="D1961" s="26">
        <f>C1961/'g. Dimensio.AnlagenEE2035'!$F$11</f>
        <v>3.2343142857142855E-2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27"/>
    </row>
    <row r="1962" spans="1:14" s="28" customFormat="1" x14ac:dyDescent="0.25">
      <c r="A1962" s="24">
        <v>43547.541666666664</v>
      </c>
      <c r="B1962" s="25">
        <v>43547.583333333336</v>
      </c>
      <c r="C1962" s="7">
        <v>110.52</v>
      </c>
      <c r="D1962" s="26">
        <f>C1962/'g. Dimensio.AnlagenEE2035'!$F$11</f>
        <v>3.1577142857142859E-2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27"/>
    </row>
    <row r="1963" spans="1:14" s="28" customFormat="1" x14ac:dyDescent="0.25">
      <c r="A1963" s="24">
        <v>43547.583333333336</v>
      </c>
      <c r="B1963" s="25">
        <v>43547.625</v>
      </c>
      <c r="C1963" s="7">
        <v>118.76300000000001</v>
      </c>
      <c r="D1963" s="26">
        <f>C1963/'g. Dimensio.AnlagenEE2035'!$F$11</f>
        <v>3.3932285714285713E-2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27"/>
    </row>
    <row r="1964" spans="1:14" s="28" customFormat="1" x14ac:dyDescent="0.25">
      <c r="A1964" s="24">
        <v>43547.625</v>
      </c>
      <c r="B1964" s="25">
        <v>43547.666666666664</v>
      </c>
      <c r="C1964" s="7">
        <v>154.048</v>
      </c>
      <c r="D1964" s="26">
        <f>C1964/'g. Dimensio.AnlagenEE2035'!$F$11</f>
        <v>4.4013714285714288E-2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27"/>
    </row>
    <row r="1965" spans="1:14" s="28" customFormat="1" x14ac:dyDescent="0.25">
      <c r="A1965" s="24">
        <v>43547.666666666664</v>
      </c>
      <c r="B1965" s="25">
        <v>43547.708333333336</v>
      </c>
      <c r="C1965" s="7">
        <v>274.38400000000001</v>
      </c>
      <c r="D1965" s="26">
        <f>C1965/'g. Dimensio.AnlagenEE2035'!$F$11</f>
        <v>7.8395428571428574E-2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27"/>
    </row>
    <row r="1966" spans="1:14" s="28" customFormat="1" x14ac:dyDescent="0.25">
      <c r="A1966" s="24">
        <v>43547.708333333336</v>
      </c>
      <c r="B1966" s="25">
        <v>43547.75</v>
      </c>
      <c r="C1966" s="7">
        <v>558.41999999999996</v>
      </c>
      <c r="D1966" s="26">
        <f>C1966/'g. Dimensio.AnlagenEE2035'!$F$11</f>
        <v>0.15954857142857143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27"/>
    </row>
    <row r="1967" spans="1:14" s="28" customFormat="1" x14ac:dyDescent="0.25">
      <c r="A1967" s="24">
        <v>43547.75</v>
      </c>
      <c r="B1967" s="25">
        <v>43547.791666666664</v>
      </c>
      <c r="C1967" s="7">
        <v>901.30499999999995</v>
      </c>
      <c r="D1967" s="26">
        <f>C1967/'g. Dimensio.AnlagenEE2035'!$F$11</f>
        <v>0.25751571428571429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27"/>
    </row>
    <row r="1968" spans="1:14" s="28" customFormat="1" x14ac:dyDescent="0.25">
      <c r="A1968" s="24">
        <v>43547.791666666664</v>
      </c>
      <c r="B1968" s="25">
        <v>43547.833333333336</v>
      </c>
      <c r="C1968" s="7">
        <v>1030.4469999999999</v>
      </c>
      <c r="D1968" s="26">
        <f>C1968/'g. Dimensio.AnlagenEE2035'!$F$11</f>
        <v>0.29441342857142855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27"/>
    </row>
    <row r="1969" spans="1:14" s="28" customFormat="1" x14ac:dyDescent="0.25">
      <c r="A1969" s="24">
        <v>43547.833333333336</v>
      </c>
      <c r="B1969" s="25">
        <v>43547.875</v>
      </c>
      <c r="C1969" s="7">
        <v>949.84500000000003</v>
      </c>
      <c r="D1969" s="26">
        <f>C1969/'g. Dimensio.AnlagenEE2035'!$F$11</f>
        <v>0.27138428571428574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27"/>
    </row>
    <row r="1970" spans="1:14" s="28" customFormat="1" x14ac:dyDescent="0.25">
      <c r="A1970" s="24">
        <v>43547.875</v>
      </c>
      <c r="B1970" s="25">
        <v>43547.916666666664</v>
      </c>
      <c r="C1970" s="7">
        <v>803.91600000000005</v>
      </c>
      <c r="D1970" s="26">
        <f>C1970/'g. Dimensio.AnlagenEE2035'!$F$11</f>
        <v>0.22969028571428574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27"/>
    </row>
    <row r="1971" spans="1:14" s="28" customFormat="1" x14ac:dyDescent="0.25">
      <c r="A1971" s="24">
        <v>43547.916666666664</v>
      </c>
      <c r="B1971" s="25">
        <v>43547.958333333336</v>
      </c>
      <c r="C1971" s="7">
        <v>658.35299999999995</v>
      </c>
      <c r="D1971" s="26">
        <f>C1971/'g. Dimensio.AnlagenEE2035'!$F$11</f>
        <v>0.18810085714285713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27"/>
    </row>
    <row r="1972" spans="1:14" s="28" customFormat="1" x14ac:dyDescent="0.25">
      <c r="A1972" s="24">
        <v>43547.958333333336</v>
      </c>
      <c r="B1972" s="25">
        <v>43548</v>
      </c>
      <c r="C1972" s="7">
        <v>502.221</v>
      </c>
      <c r="D1972" s="26">
        <f>C1972/'g. Dimensio.AnlagenEE2035'!$F$11</f>
        <v>0.14349171428571428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27"/>
    </row>
    <row r="1973" spans="1:14" s="28" customFormat="1" x14ac:dyDescent="0.25">
      <c r="A1973" s="24">
        <v>43548</v>
      </c>
      <c r="B1973" s="25">
        <v>43548.041666666664</v>
      </c>
      <c r="C1973" s="7">
        <v>339.834</v>
      </c>
      <c r="D1973" s="26">
        <f>C1973/'g. Dimensio.AnlagenEE2035'!$F$11</f>
        <v>9.7095428571428569E-2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27"/>
    </row>
    <row r="1974" spans="1:14" s="28" customFormat="1" x14ac:dyDescent="0.25">
      <c r="A1974" s="24">
        <v>43548.041666666664</v>
      </c>
      <c r="B1974" s="25">
        <v>43548.083333333336</v>
      </c>
      <c r="C1974" s="7">
        <v>195.00700000000001</v>
      </c>
      <c r="D1974" s="26">
        <f>C1974/'g. Dimensio.AnlagenEE2035'!$F$11</f>
        <v>5.5716285714285718E-2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27"/>
    </row>
    <row r="1975" spans="1:14" s="28" customFormat="1" x14ac:dyDescent="0.25">
      <c r="A1975" s="24">
        <v>43548.083333333336</v>
      </c>
      <c r="B1975" s="25">
        <v>43548.125</v>
      </c>
      <c r="C1975" s="7">
        <v>112.813</v>
      </c>
      <c r="D1975" s="26">
        <f>C1975/'g. Dimensio.AnlagenEE2035'!$F$11</f>
        <v>3.2232285714285713E-2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27"/>
    </row>
    <row r="1976" spans="1:14" s="28" customFormat="1" x14ac:dyDescent="0.25">
      <c r="A1976" s="24">
        <v>43548.125</v>
      </c>
      <c r="B1976" s="25">
        <v>43548.166666666664</v>
      </c>
      <c r="C1976" s="7">
        <v>81.727000000000004</v>
      </c>
      <c r="D1976" s="26">
        <f>C1976/'g. Dimensio.AnlagenEE2035'!$F$11</f>
        <v>2.3350571428571429E-2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27"/>
    </row>
    <row r="1977" spans="1:14" s="28" customFormat="1" x14ac:dyDescent="0.25">
      <c r="A1977" s="24">
        <v>43548.166666666664</v>
      </c>
      <c r="B1977" s="25">
        <v>43548.208333333336</v>
      </c>
      <c r="C1977" s="7">
        <v>72.254000000000005</v>
      </c>
      <c r="D1977" s="26">
        <f>C1977/'g. Dimensio.AnlagenEE2035'!$F$11</f>
        <v>2.0644000000000003E-2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27"/>
    </row>
    <row r="1978" spans="1:14" s="28" customFormat="1" x14ac:dyDescent="0.25">
      <c r="A1978" s="24">
        <v>43548.208333333336</v>
      </c>
      <c r="B1978" s="25">
        <v>43548.25</v>
      </c>
      <c r="C1978" s="7">
        <v>69.566999999999993</v>
      </c>
      <c r="D1978" s="26">
        <f>C1978/'g. Dimensio.AnlagenEE2035'!$F$11</f>
        <v>1.9876285714285711E-2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27"/>
    </row>
    <row r="1979" spans="1:14" s="28" customFormat="1" x14ac:dyDescent="0.25">
      <c r="A1979" s="24">
        <v>43548.25</v>
      </c>
      <c r="B1979" s="25">
        <v>43548.291666666664</v>
      </c>
      <c r="C1979" s="7">
        <v>59.256999999999998</v>
      </c>
      <c r="D1979" s="26">
        <f>C1979/'g. Dimensio.AnlagenEE2035'!$F$11</f>
        <v>1.6930571428571427E-2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27"/>
    </row>
    <row r="1980" spans="1:14" s="28" customFormat="1" x14ac:dyDescent="0.25">
      <c r="A1980" s="24">
        <v>43548.291666666664</v>
      </c>
      <c r="B1980" s="25">
        <v>43548.333333333336</v>
      </c>
      <c r="C1980" s="7">
        <v>55.343000000000004</v>
      </c>
      <c r="D1980" s="26">
        <f>C1980/'g. Dimensio.AnlagenEE2035'!$F$11</f>
        <v>1.5812285714285716E-2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27"/>
    </row>
    <row r="1981" spans="1:14" s="28" customFormat="1" x14ac:dyDescent="0.25">
      <c r="A1981" s="24">
        <v>43548.333333333336</v>
      </c>
      <c r="B1981" s="25">
        <v>43548.375</v>
      </c>
      <c r="C1981" s="7">
        <v>57.210999999999999</v>
      </c>
      <c r="D1981" s="26">
        <f>C1981/'g. Dimensio.AnlagenEE2035'!$F$11</f>
        <v>1.6345999999999999E-2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27"/>
    </row>
    <row r="1982" spans="1:14" s="28" customFormat="1" x14ac:dyDescent="0.25">
      <c r="A1982" s="24">
        <v>43548.375</v>
      </c>
      <c r="B1982" s="25">
        <v>43548.416666666664</v>
      </c>
      <c r="C1982" s="7">
        <v>54.168999999999997</v>
      </c>
      <c r="D1982" s="26">
        <f>C1982/'g. Dimensio.AnlagenEE2035'!$F$11</f>
        <v>1.5476857142857141E-2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27"/>
    </row>
    <row r="1983" spans="1:14" s="28" customFormat="1" x14ac:dyDescent="0.25">
      <c r="A1983" s="24">
        <v>43548.416666666664</v>
      </c>
      <c r="B1983" s="25">
        <v>43548.458333333336</v>
      </c>
      <c r="C1983" s="7">
        <v>46.698</v>
      </c>
      <c r="D1983" s="26">
        <f>C1983/'g. Dimensio.AnlagenEE2035'!$F$11</f>
        <v>1.3342285714285715E-2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27"/>
    </row>
    <row r="1984" spans="1:14" s="28" customFormat="1" x14ac:dyDescent="0.25">
      <c r="A1984" s="24">
        <v>43548.458333333336</v>
      </c>
      <c r="B1984" s="25">
        <v>43548.5</v>
      </c>
      <c r="C1984" s="7">
        <v>52.667000000000002</v>
      </c>
      <c r="D1984" s="26">
        <f>C1984/'g. Dimensio.AnlagenEE2035'!$F$11</f>
        <v>1.5047714285714286E-2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27"/>
    </row>
    <row r="1985" spans="1:14" s="28" customFormat="1" x14ac:dyDescent="0.25">
      <c r="A1985" s="24">
        <v>43548.5</v>
      </c>
      <c r="B1985" s="25">
        <v>43548.541666666664</v>
      </c>
      <c r="C1985" s="7">
        <v>86.441000000000003</v>
      </c>
      <c r="D1985" s="26">
        <f>C1985/'g. Dimensio.AnlagenEE2035'!$F$11</f>
        <v>2.4697428571428572E-2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27"/>
    </row>
    <row r="1986" spans="1:14" s="28" customFormat="1" x14ac:dyDescent="0.25">
      <c r="A1986" s="24">
        <v>43548.541666666664</v>
      </c>
      <c r="B1986" s="25">
        <v>43548.583333333336</v>
      </c>
      <c r="C1986" s="7">
        <v>155.34299999999999</v>
      </c>
      <c r="D1986" s="26">
        <f>C1986/'g. Dimensio.AnlagenEE2035'!$F$11</f>
        <v>4.4383714285714283E-2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27"/>
    </row>
    <row r="1987" spans="1:14" s="28" customFormat="1" x14ac:dyDescent="0.25">
      <c r="A1987" s="24">
        <v>43548.583333333336</v>
      </c>
      <c r="B1987" s="25">
        <v>43548.625</v>
      </c>
      <c r="C1987" s="7">
        <v>235.88499999999999</v>
      </c>
      <c r="D1987" s="26">
        <f>C1987/'g. Dimensio.AnlagenEE2035'!$F$11</f>
        <v>6.7395714285714281E-2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27"/>
    </row>
    <row r="1988" spans="1:14" s="28" customFormat="1" x14ac:dyDescent="0.25">
      <c r="A1988" s="24">
        <v>43548.625</v>
      </c>
      <c r="B1988" s="25">
        <v>43548.666666666664</v>
      </c>
      <c r="C1988" s="7">
        <v>297.88</v>
      </c>
      <c r="D1988" s="26">
        <f>C1988/'g. Dimensio.AnlagenEE2035'!$F$11</f>
        <v>8.5108571428571422E-2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27"/>
    </row>
    <row r="1989" spans="1:14" s="28" customFormat="1" x14ac:dyDescent="0.25">
      <c r="A1989" s="24">
        <v>43548.666666666664</v>
      </c>
      <c r="B1989" s="25">
        <v>43548.708333333336</v>
      </c>
      <c r="C1989" s="7">
        <v>354.62299999999999</v>
      </c>
      <c r="D1989" s="26">
        <f>C1989/'g. Dimensio.AnlagenEE2035'!$F$11</f>
        <v>0.10132085714285714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27"/>
    </row>
    <row r="1990" spans="1:14" s="28" customFormat="1" x14ac:dyDescent="0.25">
      <c r="A1990" s="24">
        <v>43548.708333333336</v>
      </c>
      <c r="B1990" s="25">
        <v>43548.75</v>
      </c>
      <c r="C1990" s="7">
        <v>446.04399999999998</v>
      </c>
      <c r="D1990" s="26">
        <f>C1990/'g. Dimensio.AnlagenEE2035'!$F$11</f>
        <v>0.12744114285714286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27"/>
    </row>
    <row r="1991" spans="1:14" s="28" customFormat="1" x14ac:dyDescent="0.25">
      <c r="A1991" s="24">
        <v>43548.75</v>
      </c>
      <c r="B1991" s="25">
        <v>43548.791666666664</v>
      </c>
      <c r="C1991" s="7">
        <v>460.04700000000003</v>
      </c>
      <c r="D1991" s="26">
        <f>C1991/'g. Dimensio.AnlagenEE2035'!$F$11</f>
        <v>0.131442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27"/>
    </row>
    <row r="1992" spans="1:14" s="28" customFormat="1" x14ac:dyDescent="0.25">
      <c r="A1992" s="24">
        <v>43548.791666666664</v>
      </c>
      <c r="B1992" s="25">
        <v>43548.833333333336</v>
      </c>
      <c r="C1992" s="7">
        <v>401.298</v>
      </c>
      <c r="D1992" s="26">
        <f>C1992/'g. Dimensio.AnlagenEE2035'!$F$11</f>
        <v>0.11465657142857143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27"/>
    </row>
    <row r="1993" spans="1:14" s="28" customFormat="1" x14ac:dyDescent="0.25">
      <c r="A1993" s="24">
        <v>43548.833333333336</v>
      </c>
      <c r="B1993" s="25">
        <v>43548.875</v>
      </c>
      <c r="C1993" s="7">
        <v>421.61500000000001</v>
      </c>
      <c r="D1993" s="26">
        <f>C1993/'g. Dimensio.AnlagenEE2035'!$F$11</f>
        <v>0.12046142857142858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27"/>
    </row>
    <row r="1994" spans="1:14" s="28" customFormat="1" x14ac:dyDescent="0.25">
      <c r="A1994" s="24">
        <v>43548.875</v>
      </c>
      <c r="B1994" s="25">
        <v>43548.916666666664</v>
      </c>
      <c r="C1994" s="7">
        <v>505.21600000000001</v>
      </c>
      <c r="D1994" s="26">
        <f>C1994/'g. Dimensio.AnlagenEE2035'!$F$11</f>
        <v>0.14434742857142857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27"/>
    </row>
    <row r="1995" spans="1:14" s="28" customFormat="1" x14ac:dyDescent="0.25">
      <c r="A1995" s="24">
        <v>43548.916666666664</v>
      </c>
      <c r="B1995" s="25">
        <v>43548.958333333336</v>
      </c>
      <c r="C1995" s="7">
        <v>539.32299999999998</v>
      </c>
      <c r="D1995" s="26">
        <f>C1995/'g. Dimensio.AnlagenEE2035'!$F$11</f>
        <v>0.15409228571428571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27"/>
    </row>
    <row r="1996" spans="1:14" s="28" customFormat="1" x14ac:dyDescent="0.25">
      <c r="A1996" s="24">
        <v>43548.958333333336</v>
      </c>
      <c r="B1996" s="25">
        <v>43549</v>
      </c>
      <c r="C1996" s="7">
        <v>455.17500000000001</v>
      </c>
      <c r="D1996" s="26">
        <f>C1996/'g. Dimensio.AnlagenEE2035'!$F$11</f>
        <v>0.13005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27"/>
    </row>
    <row r="1997" spans="1:14" s="28" customFormat="1" x14ac:dyDescent="0.25">
      <c r="A1997" s="24">
        <v>43549</v>
      </c>
      <c r="B1997" s="25">
        <v>43549.041666666664</v>
      </c>
      <c r="C1997" s="7">
        <v>364.19799999999998</v>
      </c>
      <c r="D1997" s="26">
        <f>C1997/'g. Dimensio.AnlagenEE2035'!$F$11</f>
        <v>0.10405657142857143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27"/>
    </row>
    <row r="1998" spans="1:14" s="28" customFormat="1" x14ac:dyDescent="0.25">
      <c r="A1998" s="24">
        <v>43549.041666666664</v>
      </c>
      <c r="B1998" s="25">
        <v>43549.083333333336</v>
      </c>
      <c r="C1998" s="7">
        <v>316.58499999999998</v>
      </c>
      <c r="D1998" s="26">
        <f>C1998/'g. Dimensio.AnlagenEE2035'!$F$11</f>
        <v>9.045285714285714E-2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27"/>
    </row>
    <row r="1999" spans="1:14" s="28" customFormat="1" x14ac:dyDescent="0.25">
      <c r="A1999" s="24">
        <v>43549.083333333336</v>
      </c>
      <c r="B1999" s="25">
        <v>43549.125</v>
      </c>
      <c r="C1999" s="7">
        <v>361.18299999999999</v>
      </c>
      <c r="D1999" s="26">
        <f>C1999/'g. Dimensio.AnlagenEE2035'!$F$11</f>
        <v>0.10319514285714286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27"/>
    </row>
    <row r="2000" spans="1:14" s="28" customFormat="1" x14ac:dyDescent="0.25">
      <c r="A2000" s="24">
        <v>43549.125</v>
      </c>
      <c r="B2000" s="25">
        <v>43549.166666666664</v>
      </c>
      <c r="C2000" s="7">
        <v>452.91300000000001</v>
      </c>
      <c r="D2000" s="26">
        <f>C2000/'g. Dimensio.AnlagenEE2035'!$F$11</f>
        <v>0.12940371428571429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27"/>
    </row>
    <row r="2001" spans="1:14" s="28" customFormat="1" x14ac:dyDescent="0.25">
      <c r="A2001" s="24">
        <v>43549.166666666664</v>
      </c>
      <c r="B2001" s="25">
        <v>43549.208333333336</v>
      </c>
      <c r="C2001" s="7">
        <v>568.596</v>
      </c>
      <c r="D2001" s="26">
        <f>C2001/'g. Dimensio.AnlagenEE2035'!$F$11</f>
        <v>0.16245599999999999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27"/>
    </row>
    <row r="2002" spans="1:14" s="28" customFormat="1" x14ac:dyDescent="0.25">
      <c r="A2002" s="24">
        <v>43549.208333333336</v>
      </c>
      <c r="B2002" s="25">
        <v>43549.25</v>
      </c>
      <c r="C2002" s="7">
        <v>717.27700000000004</v>
      </c>
      <c r="D2002" s="26">
        <f>C2002/'g. Dimensio.AnlagenEE2035'!$F$11</f>
        <v>0.20493628571428574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27"/>
    </row>
    <row r="2003" spans="1:14" s="28" customFormat="1" x14ac:dyDescent="0.25">
      <c r="A2003" s="24">
        <v>43549.25</v>
      </c>
      <c r="B2003" s="25">
        <v>43549.291666666664</v>
      </c>
      <c r="C2003" s="7">
        <v>556.74800000000005</v>
      </c>
      <c r="D2003" s="26">
        <f>C2003/'g. Dimensio.AnlagenEE2035'!$F$11</f>
        <v>0.15907085714285715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27"/>
    </row>
    <row r="2004" spans="1:14" s="28" customFormat="1" x14ac:dyDescent="0.25">
      <c r="A2004" s="24">
        <v>43549.291666666664</v>
      </c>
      <c r="B2004" s="25">
        <v>43549.333333333336</v>
      </c>
      <c r="C2004" s="7">
        <v>617.95600000000002</v>
      </c>
      <c r="D2004" s="26">
        <f>C2004/'g. Dimensio.AnlagenEE2035'!$F$11</f>
        <v>0.17655885714285716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27"/>
    </row>
    <row r="2005" spans="1:14" s="28" customFormat="1" x14ac:dyDescent="0.25">
      <c r="A2005" s="24">
        <v>43549.333333333336</v>
      </c>
      <c r="B2005" s="25">
        <v>43549.375</v>
      </c>
      <c r="C2005" s="7">
        <v>1049.98</v>
      </c>
      <c r="D2005" s="26">
        <f>C2005/'g. Dimensio.AnlagenEE2035'!$F$11</f>
        <v>0.29999428571428571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27"/>
    </row>
    <row r="2006" spans="1:14" s="28" customFormat="1" x14ac:dyDescent="0.25">
      <c r="A2006" s="24">
        <v>43549.375</v>
      </c>
      <c r="B2006" s="25">
        <v>43549.416666666664</v>
      </c>
      <c r="C2006" s="7">
        <v>1290.9929999999999</v>
      </c>
      <c r="D2006" s="26">
        <f>C2006/'g. Dimensio.AnlagenEE2035'!$F$11</f>
        <v>0.36885514285714283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27"/>
    </row>
    <row r="2007" spans="1:14" s="28" customFormat="1" x14ac:dyDescent="0.25">
      <c r="A2007" s="24">
        <v>43549.416666666664</v>
      </c>
      <c r="B2007" s="25">
        <v>43549.458333333336</v>
      </c>
      <c r="C2007" s="7">
        <v>1375.16</v>
      </c>
      <c r="D2007" s="26">
        <f>C2007/'g. Dimensio.AnlagenEE2035'!$F$11</f>
        <v>0.39290285714285716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27"/>
    </row>
    <row r="2008" spans="1:14" s="28" customFormat="1" x14ac:dyDescent="0.25">
      <c r="A2008" s="24">
        <v>43549.458333333336</v>
      </c>
      <c r="B2008" s="25">
        <v>43549.5</v>
      </c>
      <c r="C2008" s="7">
        <v>1467.057</v>
      </c>
      <c r="D2008" s="26">
        <f>C2008/'g. Dimensio.AnlagenEE2035'!$F$11</f>
        <v>0.41915914285714284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27"/>
    </row>
    <row r="2009" spans="1:14" s="28" customFormat="1" x14ac:dyDescent="0.25">
      <c r="A2009" s="24">
        <v>43549.5</v>
      </c>
      <c r="B2009" s="25">
        <v>43549.541666666664</v>
      </c>
      <c r="C2009" s="7">
        <v>1594.4880000000001</v>
      </c>
      <c r="D2009" s="26">
        <f>C2009/'g. Dimensio.AnlagenEE2035'!$F$11</f>
        <v>0.45556800000000003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27"/>
    </row>
    <row r="2010" spans="1:14" s="28" customFormat="1" x14ac:dyDescent="0.25">
      <c r="A2010" s="24">
        <v>43549.541666666664</v>
      </c>
      <c r="B2010" s="25">
        <v>43549.583333333336</v>
      </c>
      <c r="C2010" s="7">
        <v>1660.876</v>
      </c>
      <c r="D2010" s="26">
        <f>C2010/'g. Dimensio.AnlagenEE2035'!$F$11</f>
        <v>0.47453600000000001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27"/>
    </row>
    <row r="2011" spans="1:14" s="28" customFormat="1" x14ac:dyDescent="0.25">
      <c r="A2011" s="24">
        <v>43549.583333333336</v>
      </c>
      <c r="B2011" s="25">
        <v>43549.625</v>
      </c>
      <c r="C2011" s="7">
        <v>1660.55</v>
      </c>
      <c r="D2011" s="26">
        <f>C2011/'g. Dimensio.AnlagenEE2035'!$F$11</f>
        <v>0.47444285714285711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27"/>
    </row>
    <row r="2012" spans="1:14" s="28" customFormat="1" x14ac:dyDescent="0.25">
      <c r="A2012" s="24">
        <v>43549.625</v>
      </c>
      <c r="B2012" s="25">
        <v>43549.666666666664</v>
      </c>
      <c r="C2012" s="7">
        <v>1491.365</v>
      </c>
      <c r="D2012" s="26">
        <f>C2012/'g. Dimensio.AnlagenEE2035'!$F$11</f>
        <v>0.42610428571428571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27"/>
    </row>
    <row r="2013" spans="1:14" s="28" customFormat="1" x14ac:dyDescent="0.25">
      <c r="A2013" s="24">
        <v>43549.666666666664</v>
      </c>
      <c r="B2013" s="25">
        <v>43549.708333333336</v>
      </c>
      <c r="C2013" s="7">
        <v>1192.6600000000001</v>
      </c>
      <c r="D2013" s="26">
        <f>C2013/'g. Dimensio.AnlagenEE2035'!$F$11</f>
        <v>0.34076000000000001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27"/>
    </row>
    <row r="2014" spans="1:14" s="28" customFormat="1" x14ac:dyDescent="0.25">
      <c r="A2014" s="24">
        <v>43549.708333333336</v>
      </c>
      <c r="B2014" s="25">
        <v>43549.75</v>
      </c>
      <c r="C2014" s="7">
        <v>1084.9480000000001</v>
      </c>
      <c r="D2014" s="26">
        <f>C2014/'g. Dimensio.AnlagenEE2035'!$F$11</f>
        <v>0.3099851428571429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27"/>
    </row>
    <row r="2015" spans="1:14" s="28" customFormat="1" x14ac:dyDescent="0.25">
      <c r="A2015" s="24">
        <v>43549.75</v>
      </c>
      <c r="B2015" s="25">
        <v>43549.791666666664</v>
      </c>
      <c r="C2015" s="7">
        <v>1030.309</v>
      </c>
      <c r="D2015" s="26">
        <f>C2015/'g. Dimensio.AnlagenEE2035'!$F$11</f>
        <v>0.29437399999999997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27"/>
    </row>
    <row r="2016" spans="1:14" s="28" customFormat="1" x14ac:dyDescent="0.25">
      <c r="A2016" s="24">
        <v>43549.791666666664</v>
      </c>
      <c r="B2016" s="25">
        <v>43549.833333333336</v>
      </c>
      <c r="C2016" s="7">
        <v>966.39400000000001</v>
      </c>
      <c r="D2016" s="26">
        <f>C2016/'g. Dimensio.AnlagenEE2035'!$F$11</f>
        <v>0.27611257142857143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27"/>
    </row>
    <row r="2017" spans="1:14" s="28" customFormat="1" x14ac:dyDescent="0.25">
      <c r="A2017" s="24">
        <v>43549.833333333336</v>
      </c>
      <c r="B2017" s="25">
        <v>43549.875</v>
      </c>
      <c r="C2017" s="7">
        <v>863.65099999999995</v>
      </c>
      <c r="D2017" s="26">
        <f>C2017/'g. Dimensio.AnlagenEE2035'!$F$11</f>
        <v>0.24675742857142857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27"/>
    </row>
    <row r="2018" spans="1:14" s="28" customFormat="1" x14ac:dyDescent="0.25">
      <c r="A2018" s="24">
        <v>43549.875</v>
      </c>
      <c r="B2018" s="25">
        <v>43549.916666666664</v>
      </c>
      <c r="C2018" s="7">
        <v>812.75800000000004</v>
      </c>
      <c r="D2018" s="26">
        <f>C2018/'g. Dimensio.AnlagenEE2035'!$F$11</f>
        <v>0.23221657142857144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27"/>
    </row>
    <row r="2019" spans="1:14" s="28" customFormat="1" x14ac:dyDescent="0.25">
      <c r="A2019" s="24">
        <v>43549.916666666664</v>
      </c>
      <c r="B2019" s="25">
        <v>43549.958333333336</v>
      </c>
      <c r="C2019" s="7">
        <v>751.49800000000005</v>
      </c>
      <c r="D2019" s="26">
        <f>C2019/'g. Dimensio.AnlagenEE2035'!$F$11</f>
        <v>0.21471371428571429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27"/>
    </row>
    <row r="2020" spans="1:14" s="28" customFormat="1" x14ac:dyDescent="0.25">
      <c r="A2020" s="24">
        <v>43549.958333333336</v>
      </c>
      <c r="B2020" s="25">
        <v>43550</v>
      </c>
      <c r="C2020" s="7">
        <v>727.90800000000002</v>
      </c>
      <c r="D2020" s="26">
        <f>C2020/'g. Dimensio.AnlagenEE2035'!$F$11</f>
        <v>0.20797371428571429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27"/>
    </row>
    <row r="2021" spans="1:14" s="28" customFormat="1" x14ac:dyDescent="0.25">
      <c r="A2021" s="24">
        <v>43550</v>
      </c>
      <c r="B2021" s="25">
        <v>43550.041666666664</v>
      </c>
      <c r="C2021" s="7">
        <v>705.76900000000001</v>
      </c>
      <c r="D2021" s="26">
        <f>C2021/'g. Dimensio.AnlagenEE2035'!$F$11</f>
        <v>0.20164828571428572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27"/>
    </row>
    <row r="2022" spans="1:14" s="28" customFormat="1" x14ac:dyDescent="0.25">
      <c r="A2022" s="24">
        <v>43550.041666666664</v>
      </c>
      <c r="B2022" s="25">
        <v>43550.083333333336</v>
      </c>
      <c r="C2022" s="7">
        <v>570.45399999999995</v>
      </c>
      <c r="D2022" s="26">
        <f>C2022/'g. Dimensio.AnlagenEE2035'!$F$11</f>
        <v>0.16298685714285713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27"/>
    </row>
    <row r="2023" spans="1:14" s="28" customFormat="1" x14ac:dyDescent="0.25">
      <c r="A2023" s="24">
        <v>43550.083333333336</v>
      </c>
      <c r="B2023" s="25">
        <v>43550.125</v>
      </c>
      <c r="C2023" s="7">
        <v>452.20699999999999</v>
      </c>
      <c r="D2023" s="26">
        <f>C2023/'g. Dimensio.AnlagenEE2035'!$F$11</f>
        <v>0.12920200000000001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27"/>
    </row>
    <row r="2024" spans="1:14" s="28" customFormat="1" x14ac:dyDescent="0.25">
      <c r="A2024" s="24">
        <v>43550.125</v>
      </c>
      <c r="B2024" s="25">
        <v>43550.166666666664</v>
      </c>
      <c r="C2024" s="7">
        <v>400.5</v>
      </c>
      <c r="D2024" s="26">
        <f>C2024/'g. Dimensio.AnlagenEE2035'!$F$11</f>
        <v>0.11442857142857144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27"/>
    </row>
    <row r="2025" spans="1:14" s="28" customFormat="1" x14ac:dyDescent="0.25">
      <c r="A2025" s="24">
        <v>43550.166666666664</v>
      </c>
      <c r="B2025" s="25">
        <v>43550.208333333336</v>
      </c>
      <c r="C2025" s="7">
        <v>383.173</v>
      </c>
      <c r="D2025" s="26">
        <f>C2025/'g. Dimensio.AnlagenEE2035'!$F$11</f>
        <v>0.10947800000000001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27"/>
    </row>
    <row r="2026" spans="1:14" s="28" customFormat="1" x14ac:dyDescent="0.25">
      <c r="A2026" s="24">
        <v>43550.208333333336</v>
      </c>
      <c r="B2026" s="25">
        <v>43550.25</v>
      </c>
      <c r="C2026" s="7">
        <v>308.62099999999998</v>
      </c>
      <c r="D2026" s="26">
        <f>C2026/'g. Dimensio.AnlagenEE2035'!$F$11</f>
        <v>8.8177428571428559E-2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27"/>
    </row>
    <row r="2027" spans="1:14" s="28" customFormat="1" x14ac:dyDescent="0.25">
      <c r="A2027" s="24">
        <v>43550.25</v>
      </c>
      <c r="B2027" s="25">
        <v>43550.291666666664</v>
      </c>
      <c r="C2027" s="7">
        <v>199.227</v>
      </c>
      <c r="D2027" s="26">
        <f>C2027/'g. Dimensio.AnlagenEE2035'!$F$11</f>
        <v>5.6922E-2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27"/>
    </row>
    <row r="2028" spans="1:14" s="28" customFormat="1" x14ac:dyDescent="0.25">
      <c r="A2028" s="24">
        <v>43550.291666666664</v>
      </c>
      <c r="B2028" s="25">
        <v>43550.333333333336</v>
      </c>
      <c r="C2028" s="7">
        <v>183.328</v>
      </c>
      <c r="D2028" s="26">
        <f>C2028/'g. Dimensio.AnlagenEE2035'!$F$11</f>
        <v>5.237942857142857E-2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27"/>
    </row>
    <row r="2029" spans="1:14" s="28" customFormat="1" x14ac:dyDescent="0.25">
      <c r="A2029" s="24">
        <v>43550.333333333336</v>
      </c>
      <c r="B2029" s="25">
        <v>43550.375</v>
      </c>
      <c r="C2029" s="7">
        <v>152.55500000000001</v>
      </c>
      <c r="D2029" s="26">
        <f>C2029/'g. Dimensio.AnlagenEE2035'!$F$11</f>
        <v>4.3587142857142859E-2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27"/>
    </row>
    <row r="2030" spans="1:14" s="28" customFormat="1" x14ac:dyDescent="0.25">
      <c r="A2030" s="24">
        <v>43550.375</v>
      </c>
      <c r="B2030" s="25">
        <v>43550.416666666664</v>
      </c>
      <c r="C2030" s="7">
        <v>145.19200000000001</v>
      </c>
      <c r="D2030" s="26">
        <f>C2030/'g. Dimensio.AnlagenEE2035'!$F$11</f>
        <v>4.1483428571428574E-2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27"/>
    </row>
    <row r="2031" spans="1:14" s="28" customFormat="1" x14ac:dyDescent="0.25">
      <c r="A2031" s="24">
        <v>43550.416666666664</v>
      </c>
      <c r="B2031" s="25">
        <v>43550.458333333336</v>
      </c>
      <c r="C2031" s="7">
        <v>148.32400000000001</v>
      </c>
      <c r="D2031" s="26">
        <f>C2031/'g. Dimensio.AnlagenEE2035'!$F$11</f>
        <v>4.2378285714285716E-2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27"/>
    </row>
    <row r="2032" spans="1:14" s="28" customFormat="1" x14ac:dyDescent="0.25">
      <c r="A2032" s="24">
        <v>43550.458333333336</v>
      </c>
      <c r="B2032" s="25">
        <v>43550.5</v>
      </c>
      <c r="C2032" s="7">
        <v>137.90700000000001</v>
      </c>
      <c r="D2032" s="26">
        <f>C2032/'g. Dimensio.AnlagenEE2035'!$F$11</f>
        <v>3.9402000000000006E-2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27"/>
    </row>
    <row r="2033" spans="1:14" s="28" customFormat="1" x14ac:dyDescent="0.25">
      <c r="A2033" s="24">
        <v>43550.5</v>
      </c>
      <c r="B2033" s="25">
        <v>43550.541666666664</v>
      </c>
      <c r="C2033" s="7">
        <v>155.91300000000001</v>
      </c>
      <c r="D2033" s="26">
        <f>C2033/'g. Dimensio.AnlagenEE2035'!$F$11</f>
        <v>4.4546571428571428E-2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27"/>
    </row>
    <row r="2034" spans="1:14" s="28" customFormat="1" x14ac:dyDescent="0.25">
      <c r="A2034" s="24">
        <v>43550.541666666664</v>
      </c>
      <c r="B2034" s="25">
        <v>43550.583333333336</v>
      </c>
      <c r="C2034" s="7">
        <v>198.00899999999999</v>
      </c>
      <c r="D2034" s="26">
        <f>C2034/'g. Dimensio.AnlagenEE2035'!$F$11</f>
        <v>5.6573999999999999E-2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27"/>
    </row>
    <row r="2035" spans="1:14" s="28" customFormat="1" x14ac:dyDescent="0.25">
      <c r="A2035" s="24">
        <v>43550.583333333336</v>
      </c>
      <c r="B2035" s="25">
        <v>43550.625</v>
      </c>
      <c r="C2035" s="7">
        <v>255.31200000000001</v>
      </c>
      <c r="D2035" s="26">
        <f>C2035/'g. Dimensio.AnlagenEE2035'!$F$11</f>
        <v>7.2946285714285714E-2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27"/>
    </row>
    <row r="2036" spans="1:14" s="28" customFormat="1" x14ac:dyDescent="0.25">
      <c r="A2036" s="24">
        <v>43550.625</v>
      </c>
      <c r="B2036" s="25">
        <v>43550.666666666664</v>
      </c>
      <c r="C2036" s="7">
        <v>285.517</v>
      </c>
      <c r="D2036" s="26">
        <f>C2036/'g. Dimensio.AnlagenEE2035'!$F$11</f>
        <v>8.1576285714285712E-2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27"/>
    </row>
    <row r="2037" spans="1:14" s="28" customFormat="1" x14ac:dyDescent="0.25">
      <c r="A2037" s="24">
        <v>43550.666666666664</v>
      </c>
      <c r="B2037" s="25">
        <v>43550.708333333336</v>
      </c>
      <c r="C2037" s="7">
        <v>288.59800000000001</v>
      </c>
      <c r="D2037" s="26">
        <f>C2037/'g. Dimensio.AnlagenEE2035'!$F$11</f>
        <v>8.2456571428571435E-2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27"/>
    </row>
    <row r="2038" spans="1:14" s="28" customFormat="1" x14ac:dyDescent="0.25">
      <c r="A2038" s="24">
        <v>43550.708333333336</v>
      </c>
      <c r="B2038" s="25">
        <v>43550.75</v>
      </c>
      <c r="C2038" s="7">
        <v>345.94900000000001</v>
      </c>
      <c r="D2038" s="26">
        <f>C2038/'g. Dimensio.AnlagenEE2035'!$F$11</f>
        <v>9.8842571428571432E-2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27"/>
    </row>
    <row r="2039" spans="1:14" s="28" customFormat="1" x14ac:dyDescent="0.25">
      <c r="A2039" s="24">
        <v>43550.75</v>
      </c>
      <c r="B2039" s="25">
        <v>43550.791666666664</v>
      </c>
      <c r="C2039" s="7">
        <v>401.34399999999999</v>
      </c>
      <c r="D2039" s="26">
        <f>C2039/'g. Dimensio.AnlagenEE2035'!$F$11</f>
        <v>0.11466971428571428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27"/>
    </row>
    <row r="2040" spans="1:14" s="28" customFormat="1" x14ac:dyDescent="0.25">
      <c r="A2040" s="24">
        <v>43550.791666666664</v>
      </c>
      <c r="B2040" s="25">
        <v>43550.833333333336</v>
      </c>
      <c r="C2040" s="7">
        <v>398.875</v>
      </c>
      <c r="D2040" s="26">
        <f>C2040/'g. Dimensio.AnlagenEE2035'!$F$11</f>
        <v>0.11396428571428571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27"/>
    </row>
    <row r="2041" spans="1:14" s="28" customFormat="1" x14ac:dyDescent="0.25">
      <c r="A2041" s="24">
        <v>43550.833333333336</v>
      </c>
      <c r="B2041" s="25">
        <v>43550.875</v>
      </c>
      <c r="C2041" s="7">
        <v>332.44200000000001</v>
      </c>
      <c r="D2041" s="26">
        <f>C2041/'g. Dimensio.AnlagenEE2035'!$F$11</f>
        <v>9.498342857142858E-2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27"/>
    </row>
    <row r="2042" spans="1:14" s="28" customFormat="1" x14ac:dyDescent="0.25">
      <c r="A2042" s="24">
        <v>43550.875</v>
      </c>
      <c r="B2042" s="25">
        <v>43550.916666666664</v>
      </c>
      <c r="C2042" s="7">
        <v>265.50700000000001</v>
      </c>
      <c r="D2042" s="26">
        <f>C2042/'g. Dimensio.AnlagenEE2035'!$F$11</f>
        <v>7.5859142857142861E-2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27"/>
    </row>
    <row r="2043" spans="1:14" s="28" customFormat="1" x14ac:dyDescent="0.25">
      <c r="A2043" s="24">
        <v>43550.916666666664</v>
      </c>
      <c r="B2043" s="25">
        <v>43550.958333333336</v>
      </c>
      <c r="C2043" s="7">
        <v>263.279</v>
      </c>
      <c r="D2043" s="26">
        <f>C2043/'g. Dimensio.AnlagenEE2035'!$F$11</f>
        <v>7.522257142857143E-2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27"/>
    </row>
    <row r="2044" spans="1:14" s="28" customFormat="1" x14ac:dyDescent="0.25">
      <c r="A2044" s="24">
        <v>43550.958333333336</v>
      </c>
      <c r="B2044" s="25">
        <v>43551</v>
      </c>
      <c r="C2044" s="7">
        <v>246.65799999999999</v>
      </c>
      <c r="D2044" s="26">
        <f>C2044/'g. Dimensio.AnlagenEE2035'!$F$11</f>
        <v>7.0473714285714278E-2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27"/>
    </row>
    <row r="2045" spans="1:14" s="28" customFormat="1" x14ac:dyDescent="0.25">
      <c r="A2045" s="24">
        <v>43551</v>
      </c>
      <c r="B2045" s="25">
        <v>43551.041666666664</v>
      </c>
      <c r="C2045" s="7">
        <v>197.96299999999999</v>
      </c>
      <c r="D2045" s="26">
        <f>C2045/'g. Dimensio.AnlagenEE2035'!$F$11</f>
        <v>5.6560857142857142E-2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27"/>
    </row>
    <row r="2046" spans="1:14" s="28" customFormat="1" x14ac:dyDescent="0.25">
      <c r="A2046" s="24">
        <v>43551.041666666664</v>
      </c>
      <c r="B2046" s="25">
        <v>43551.083333333336</v>
      </c>
      <c r="C2046" s="7">
        <v>241.2</v>
      </c>
      <c r="D2046" s="26">
        <f>C2046/'g. Dimensio.AnlagenEE2035'!$F$11</f>
        <v>6.8914285714285706E-2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27"/>
    </row>
    <row r="2047" spans="1:14" s="28" customFormat="1" x14ac:dyDescent="0.25">
      <c r="A2047" s="24">
        <v>43551.083333333336</v>
      </c>
      <c r="B2047" s="25">
        <v>43551.125</v>
      </c>
      <c r="C2047" s="7">
        <v>255.05199999999999</v>
      </c>
      <c r="D2047" s="26">
        <f>C2047/'g. Dimensio.AnlagenEE2035'!$F$11</f>
        <v>7.2871999999999992E-2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27"/>
    </row>
    <row r="2048" spans="1:14" s="28" customFormat="1" x14ac:dyDescent="0.25">
      <c r="A2048" s="24">
        <v>43551.125</v>
      </c>
      <c r="B2048" s="25">
        <v>43551.166666666664</v>
      </c>
      <c r="C2048" s="7">
        <v>246.202</v>
      </c>
      <c r="D2048" s="26">
        <f>C2048/'g. Dimensio.AnlagenEE2035'!$F$11</f>
        <v>7.0343428571428571E-2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27"/>
    </row>
    <row r="2049" spans="1:14" s="28" customFormat="1" x14ac:dyDescent="0.25">
      <c r="A2049" s="24">
        <v>43551.166666666664</v>
      </c>
      <c r="B2049" s="25">
        <v>43551.208333333336</v>
      </c>
      <c r="C2049" s="7">
        <v>213.07400000000001</v>
      </c>
      <c r="D2049" s="26">
        <f>C2049/'g. Dimensio.AnlagenEE2035'!$F$11</f>
        <v>6.0878285714285718E-2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27"/>
    </row>
    <row r="2050" spans="1:14" s="28" customFormat="1" x14ac:dyDescent="0.25">
      <c r="A2050" s="24">
        <v>43551.208333333336</v>
      </c>
      <c r="B2050" s="25">
        <v>43551.25</v>
      </c>
      <c r="C2050" s="7">
        <v>190.756</v>
      </c>
      <c r="D2050" s="26">
        <f>C2050/'g. Dimensio.AnlagenEE2035'!$F$11</f>
        <v>5.4501714285714285E-2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27"/>
    </row>
    <row r="2051" spans="1:14" s="28" customFormat="1" x14ac:dyDescent="0.25">
      <c r="A2051" s="24">
        <v>43551.25</v>
      </c>
      <c r="B2051" s="25">
        <v>43551.291666666664</v>
      </c>
      <c r="C2051" s="7">
        <v>125.422</v>
      </c>
      <c r="D2051" s="26">
        <f>C2051/'g. Dimensio.AnlagenEE2035'!$F$11</f>
        <v>3.5834857142857141E-2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27"/>
    </row>
    <row r="2052" spans="1:14" s="28" customFormat="1" x14ac:dyDescent="0.25">
      <c r="A2052" s="24">
        <v>43551.291666666664</v>
      </c>
      <c r="B2052" s="25">
        <v>43551.333333333336</v>
      </c>
      <c r="C2052" s="7">
        <v>146.02199999999999</v>
      </c>
      <c r="D2052" s="26">
        <f>C2052/'g. Dimensio.AnlagenEE2035'!$F$11</f>
        <v>4.1720571428571426E-2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27"/>
    </row>
    <row r="2053" spans="1:14" s="28" customFormat="1" x14ac:dyDescent="0.25">
      <c r="A2053" s="24">
        <v>43551.333333333336</v>
      </c>
      <c r="B2053" s="25">
        <v>43551.375</v>
      </c>
      <c r="C2053" s="7">
        <v>189.041</v>
      </c>
      <c r="D2053" s="26">
        <f>C2053/'g. Dimensio.AnlagenEE2035'!$F$11</f>
        <v>5.4011714285714288E-2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27"/>
    </row>
    <row r="2054" spans="1:14" s="28" customFormat="1" x14ac:dyDescent="0.25">
      <c r="A2054" s="24">
        <v>43551.375</v>
      </c>
      <c r="B2054" s="25">
        <v>43551.416666666664</v>
      </c>
      <c r="C2054" s="7">
        <v>192.03800000000001</v>
      </c>
      <c r="D2054" s="26">
        <f>C2054/'g. Dimensio.AnlagenEE2035'!$F$11</f>
        <v>5.4868E-2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27"/>
    </row>
    <row r="2055" spans="1:14" s="28" customFormat="1" x14ac:dyDescent="0.25">
      <c r="A2055" s="24">
        <v>43551.416666666664</v>
      </c>
      <c r="B2055" s="25">
        <v>43551.458333333336</v>
      </c>
      <c r="C2055" s="7">
        <v>188.649</v>
      </c>
      <c r="D2055" s="26">
        <f>C2055/'g. Dimensio.AnlagenEE2035'!$F$11</f>
        <v>5.3899714285714287E-2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27"/>
    </row>
    <row r="2056" spans="1:14" s="28" customFormat="1" x14ac:dyDescent="0.25">
      <c r="A2056" s="24">
        <v>43551.458333333336</v>
      </c>
      <c r="B2056" s="25">
        <v>43551.5</v>
      </c>
      <c r="C2056" s="7">
        <v>177.85499999999999</v>
      </c>
      <c r="D2056" s="26">
        <f>C2056/'g. Dimensio.AnlagenEE2035'!$F$11</f>
        <v>5.0815714285714284E-2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27"/>
    </row>
    <row r="2057" spans="1:14" s="28" customFormat="1" x14ac:dyDescent="0.25">
      <c r="A2057" s="24">
        <v>43551.5</v>
      </c>
      <c r="B2057" s="25">
        <v>43551.541666666664</v>
      </c>
      <c r="C2057" s="7">
        <v>169.423</v>
      </c>
      <c r="D2057" s="26">
        <f>C2057/'g. Dimensio.AnlagenEE2035'!$F$11</f>
        <v>4.8406571428571431E-2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27"/>
    </row>
    <row r="2058" spans="1:14" s="28" customFormat="1" x14ac:dyDescent="0.25">
      <c r="A2058" s="24">
        <v>43551.541666666664</v>
      </c>
      <c r="B2058" s="25">
        <v>43551.583333333336</v>
      </c>
      <c r="C2058" s="7">
        <v>165.578</v>
      </c>
      <c r="D2058" s="26">
        <f>C2058/'g. Dimensio.AnlagenEE2035'!$F$11</f>
        <v>4.7308000000000003E-2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27"/>
    </row>
    <row r="2059" spans="1:14" s="28" customFormat="1" x14ac:dyDescent="0.25">
      <c r="A2059" s="24">
        <v>43551.583333333336</v>
      </c>
      <c r="B2059" s="25">
        <v>43551.625</v>
      </c>
      <c r="C2059" s="7">
        <v>167.56800000000001</v>
      </c>
      <c r="D2059" s="26">
        <f>C2059/'g. Dimensio.AnlagenEE2035'!$F$11</f>
        <v>4.7876571428571435E-2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27"/>
    </row>
    <row r="2060" spans="1:14" s="28" customFormat="1" x14ac:dyDescent="0.25">
      <c r="A2060" s="24">
        <v>43551.625</v>
      </c>
      <c r="B2060" s="25">
        <v>43551.666666666664</v>
      </c>
      <c r="C2060" s="7">
        <v>173.297</v>
      </c>
      <c r="D2060" s="26">
        <f>C2060/'g. Dimensio.AnlagenEE2035'!$F$11</f>
        <v>4.9513428571428569E-2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27"/>
    </row>
    <row r="2061" spans="1:14" s="28" customFormat="1" x14ac:dyDescent="0.25">
      <c r="A2061" s="24">
        <v>43551.666666666664</v>
      </c>
      <c r="B2061" s="25">
        <v>43551.708333333336</v>
      </c>
      <c r="C2061" s="7">
        <v>187.30500000000001</v>
      </c>
      <c r="D2061" s="26">
        <f>C2061/'g. Dimensio.AnlagenEE2035'!$F$11</f>
        <v>5.3515714285714285E-2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27"/>
    </row>
    <row r="2062" spans="1:14" s="28" customFormat="1" x14ac:dyDescent="0.25">
      <c r="A2062" s="24">
        <v>43551.708333333336</v>
      </c>
      <c r="B2062" s="25">
        <v>43551.75</v>
      </c>
      <c r="C2062" s="7">
        <v>236.88499999999999</v>
      </c>
      <c r="D2062" s="26">
        <f>C2062/'g. Dimensio.AnlagenEE2035'!$F$11</f>
        <v>6.7681428571428573E-2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27"/>
    </row>
    <row r="2063" spans="1:14" s="28" customFormat="1" x14ac:dyDescent="0.25">
      <c r="A2063" s="24">
        <v>43551.75</v>
      </c>
      <c r="B2063" s="25">
        <v>43551.791666666664</v>
      </c>
      <c r="C2063" s="7">
        <v>286.32100000000003</v>
      </c>
      <c r="D2063" s="26">
        <f>C2063/'g. Dimensio.AnlagenEE2035'!$F$11</f>
        <v>8.1806000000000004E-2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27"/>
    </row>
    <row r="2064" spans="1:14" s="28" customFormat="1" x14ac:dyDescent="0.25">
      <c r="A2064" s="24">
        <v>43551.791666666664</v>
      </c>
      <c r="B2064" s="25">
        <v>43551.833333333336</v>
      </c>
      <c r="C2064" s="7">
        <v>327.51400000000001</v>
      </c>
      <c r="D2064" s="26">
        <f>C2064/'g. Dimensio.AnlagenEE2035'!$F$11</f>
        <v>9.3575428571428573E-2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27"/>
    </row>
    <row r="2065" spans="1:14" s="28" customFormat="1" x14ac:dyDescent="0.25">
      <c r="A2065" s="24">
        <v>43551.833333333336</v>
      </c>
      <c r="B2065" s="25">
        <v>43551.875</v>
      </c>
      <c r="C2065" s="7">
        <v>341.447</v>
      </c>
      <c r="D2065" s="26">
        <f>C2065/'g. Dimensio.AnlagenEE2035'!$F$11</f>
        <v>9.755628571428572E-2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27"/>
    </row>
    <row r="2066" spans="1:14" s="28" customFormat="1" x14ac:dyDescent="0.25">
      <c r="A2066" s="24">
        <v>43551.875</v>
      </c>
      <c r="B2066" s="25">
        <v>43551.916666666664</v>
      </c>
      <c r="C2066" s="7">
        <v>330.827</v>
      </c>
      <c r="D2066" s="26">
        <f>C2066/'g. Dimensio.AnlagenEE2035'!$F$11</f>
        <v>9.4521999999999995E-2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27"/>
    </row>
    <row r="2067" spans="1:14" s="28" customFormat="1" x14ac:dyDescent="0.25">
      <c r="A2067" s="24">
        <v>43551.916666666664</v>
      </c>
      <c r="B2067" s="25">
        <v>43551.958333333336</v>
      </c>
      <c r="C2067" s="7">
        <v>322.072</v>
      </c>
      <c r="D2067" s="26">
        <f>C2067/'g. Dimensio.AnlagenEE2035'!$F$11</f>
        <v>9.2020571428571424E-2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27"/>
    </row>
    <row r="2068" spans="1:14" s="28" customFormat="1" x14ac:dyDescent="0.25">
      <c r="A2068" s="24">
        <v>43551.958333333336</v>
      </c>
      <c r="B2068" s="25">
        <v>43552</v>
      </c>
      <c r="C2068" s="7">
        <v>311.214</v>
      </c>
      <c r="D2068" s="26">
        <f>C2068/'g. Dimensio.AnlagenEE2035'!$F$11</f>
        <v>8.8918285714285714E-2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27"/>
    </row>
    <row r="2069" spans="1:14" s="28" customFormat="1" x14ac:dyDescent="0.25">
      <c r="A2069" s="24">
        <v>43552</v>
      </c>
      <c r="B2069" s="25">
        <v>43552.041666666664</v>
      </c>
      <c r="C2069" s="7">
        <v>291.24</v>
      </c>
      <c r="D2069" s="26">
        <f>C2069/'g. Dimensio.AnlagenEE2035'!$F$11</f>
        <v>8.3211428571428575E-2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27"/>
    </row>
    <row r="2070" spans="1:14" s="28" customFormat="1" x14ac:dyDescent="0.25">
      <c r="A2070" s="24">
        <v>43552.041666666664</v>
      </c>
      <c r="B2070" s="25">
        <v>43552.083333333336</v>
      </c>
      <c r="C2070" s="7">
        <v>260.79599999999999</v>
      </c>
      <c r="D2070" s="26">
        <f>C2070/'g. Dimensio.AnlagenEE2035'!$F$11</f>
        <v>7.4513142857142861E-2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27"/>
    </row>
    <row r="2071" spans="1:14" s="28" customFormat="1" x14ac:dyDescent="0.25">
      <c r="A2071" s="24">
        <v>43552.083333333336</v>
      </c>
      <c r="B2071" s="25">
        <v>43552.125</v>
      </c>
      <c r="C2071" s="7">
        <v>228.12700000000001</v>
      </c>
      <c r="D2071" s="26">
        <f>C2071/'g. Dimensio.AnlagenEE2035'!$F$11</f>
        <v>6.5179142857142866E-2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27"/>
    </row>
    <row r="2072" spans="1:14" s="28" customFormat="1" x14ac:dyDescent="0.25">
      <c r="A2072" s="24">
        <v>43552.125</v>
      </c>
      <c r="B2072" s="25">
        <v>43552.166666666664</v>
      </c>
      <c r="C2072" s="7">
        <v>210.54599999999999</v>
      </c>
      <c r="D2072" s="26">
        <f>C2072/'g. Dimensio.AnlagenEE2035'!$F$11</f>
        <v>6.0156000000000001E-2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27"/>
    </row>
    <row r="2073" spans="1:14" s="28" customFormat="1" x14ac:dyDescent="0.25">
      <c r="A2073" s="24">
        <v>43552.166666666664</v>
      </c>
      <c r="B2073" s="25">
        <v>43552.208333333336</v>
      </c>
      <c r="C2073" s="7">
        <v>205.376</v>
      </c>
      <c r="D2073" s="26">
        <f>C2073/'g. Dimensio.AnlagenEE2035'!$F$11</f>
        <v>5.8678857142857144E-2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27"/>
    </row>
    <row r="2074" spans="1:14" s="28" customFormat="1" x14ac:dyDescent="0.25">
      <c r="A2074" s="24">
        <v>43552.208333333336</v>
      </c>
      <c r="B2074" s="25">
        <v>43552.25</v>
      </c>
      <c r="C2074" s="7">
        <v>193.09</v>
      </c>
      <c r="D2074" s="26">
        <f>C2074/'g. Dimensio.AnlagenEE2035'!$F$11</f>
        <v>5.5168571428571428E-2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27"/>
    </row>
    <row r="2075" spans="1:14" s="28" customFormat="1" x14ac:dyDescent="0.25">
      <c r="A2075" s="24">
        <v>43552.25</v>
      </c>
      <c r="B2075" s="25">
        <v>43552.291666666664</v>
      </c>
      <c r="C2075" s="7">
        <v>118.688</v>
      </c>
      <c r="D2075" s="26">
        <f>C2075/'g. Dimensio.AnlagenEE2035'!$F$11</f>
        <v>3.3910857142857145E-2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27"/>
    </row>
    <row r="2076" spans="1:14" s="28" customFormat="1" x14ac:dyDescent="0.25">
      <c r="A2076" s="24">
        <v>43552.291666666664</v>
      </c>
      <c r="B2076" s="25">
        <v>43552.333333333336</v>
      </c>
      <c r="C2076" s="7">
        <v>75.563000000000002</v>
      </c>
      <c r="D2076" s="26">
        <f>C2076/'g. Dimensio.AnlagenEE2035'!$F$11</f>
        <v>2.1589428571428572E-2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27"/>
    </row>
    <row r="2077" spans="1:14" s="28" customFormat="1" x14ac:dyDescent="0.25">
      <c r="A2077" s="24">
        <v>43552.333333333336</v>
      </c>
      <c r="B2077" s="25">
        <v>43552.375</v>
      </c>
      <c r="C2077" s="7">
        <v>227.57300000000001</v>
      </c>
      <c r="D2077" s="26">
        <f>C2077/'g. Dimensio.AnlagenEE2035'!$F$11</f>
        <v>6.5020857142857144E-2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27"/>
    </row>
    <row r="2078" spans="1:14" s="28" customFormat="1" x14ac:dyDescent="0.25">
      <c r="A2078" s="24">
        <v>43552.375</v>
      </c>
      <c r="B2078" s="25">
        <v>43552.416666666664</v>
      </c>
      <c r="C2078" s="7">
        <v>267.18</v>
      </c>
      <c r="D2078" s="26">
        <f>C2078/'g. Dimensio.AnlagenEE2035'!$F$11</f>
        <v>7.6337142857142853E-2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27"/>
    </row>
    <row r="2079" spans="1:14" s="28" customFormat="1" x14ac:dyDescent="0.25">
      <c r="A2079" s="24">
        <v>43552.416666666664</v>
      </c>
      <c r="B2079" s="25">
        <v>43552.458333333336</v>
      </c>
      <c r="C2079" s="7">
        <v>297.33999999999997</v>
      </c>
      <c r="D2079" s="26">
        <f>C2079/'g. Dimensio.AnlagenEE2035'!$F$11</f>
        <v>8.4954285714285704E-2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27"/>
    </row>
    <row r="2080" spans="1:14" s="28" customFormat="1" x14ac:dyDescent="0.25">
      <c r="A2080" s="24">
        <v>43552.458333333336</v>
      </c>
      <c r="B2080" s="25">
        <v>43552.5</v>
      </c>
      <c r="C2080" s="7">
        <v>346.38499999999999</v>
      </c>
      <c r="D2080" s="26">
        <f>C2080/'g. Dimensio.AnlagenEE2035'!$F$11</f>
        <v>9.8967142857142851E-2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27"/>
    </row>
    <row r="2081" spans="1:14" s="28" customFormat="1" x14ac:dyDescent="0.25">
      <c r="A2081" s="24">
        <v>43552.5</v>
      </c>
      <c r="B2081" s="25">
        <v>43552.541666666664</v>
      </c>
      <c r="C2081" s="7">
        <v>400.88499999999999</v>
      </c>
      <c r="D2081" s="26">
        <f>C2081/'g. Dimensio.AnlagenEE2035'!$F$11</f>
        <v>0.11453857142857142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27"/>
    </row>
    <row r="2082" spans="1:14" s="28" customFormat="1" x14ac:dyDescent="0.25">
      <c r="A2082" s="24">
        <v>43552.541666666664</v>
      </c>
      <c r="B2082" s="25">
        <v>43552.583333333336</v>
      </c>
      <c r="C2082" s="7">
        <v>457.27499999999998</v>
      </c>
      <c r="D2082" s="26">
        <f>C2082/'g. Dimensio.AnlagenEE2035'!$F$11</f>
        <v>0.13064999999999999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27"/>
    </row>
    <row r="2083" spans="1:14" s="28" customFormat="1" x14ac:dyDescent="0.25">
      <c r="A2083" s="24">
        <v>43552.583333333336</v>
      </c>
      <c r="B2083" s="25">
        <v>43552.625</v>
      </c>
      <c r="C2083" s="7">
        <v>539.61500000000001</v>
      </c>
      <c r="D2083" s="26">
        <f>C2083/'g. Dimensio.AnlagenEE2035'!$F$11</f>
        <v>0.15417571428571428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27"/>
    </row>
    <row r="2084" spans="1:14" s="28" customFormat="1" x14ac:dyDescent="0.25">
      <c r="A2084" s="24">
        <v>43552.625</v>
      </c>
      <c r="B2084" s="25">
        <v>43552.666666666664</v>
      </c>
      <c r="C2084" s="7">
        <v>610.05100000000004</v>
      </c>
      <c r="D2084" s="26">
        <f>C2084/'g. Dimensio.AnlagenEE2035'!$F$11</f>
        <v>0.17430028571428571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27"/>
    </row>
    <row r="2085" spans="1:14" s="28" customFormat="1" x14ac:dyDescent="0.25">
      <c r="A2085" s="24">
        <v>43552.666666666664</v>
      </c>
      <c r="B2085" s="25">
        <v>43552.708333333336</v>
      </c>
      <c r="C2085" s="7">
        <v>652.86099999999999</v>
      </c>
      <c r="D2085" s="26">
        <f>C2085/'g. Dimensio.AnlagenEE2035'!$F$11</f>
        <v>0.18653171428571427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27"/>
    </row>
    <row r="2086" spans="1:14" s="28" customFormat="1" x14ac:dyDescent="0.25">
      <c r="A2086" s="24">
        <v>43552.708333333336</v>
      </c>
      <c r="B2086" s="25">
        <v>43552.75</v>
      </c>
      <c r="C2086" s="7">
        <v>884.10599999999999</v>
      </c>
      <c r="D2086" s="26">
        <f>C2086/'g. Dimensio.AnlagenEE2035'!$F$11</f>
        <v>0.25260171428571426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27"/>
    </row>
    <row r="2087" spans="1:14" s="28" customFormat="1" x14ac:dyDescent="0.25">
      <c r="A2087" s="24">
        <v>43552.75</v>
      </c>
      <c r="B2087" s="25">
        <v>43552.791666666664</v>
      </c>
      <c r="C2087" s="7">
        <v>1103.835</v>
      </c>
      <c r="D2087" s="26">
        <f>C2087/'g. Dimensio.AnlagenEE2035'!$F$11</f>
        <v>0.31538142857142859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27"/>
    </row>
    <row r="2088" spans="1:14" s="28" customFormat="1" x14ac:dyDescent="0.25">
      <c r="A2088" s="24">
        <v>43552.791666666664</v>
      </c>
      <c r="B2088" s="25">
        <v>43552.833333333336</v>
      </c>
      <c r="C2088" s="7">
        <v>1173.9739999999999</v>
      </c>
      <c r="D2088" s="26">
        <f>C2088/'g. Dimensio.AnlagenEE2035'!$F$11</f>
        <v>0.33542114285714286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27"/>
    </row>
    <row r="2089" spans="1:14" s="28" customFormat="1" x14ac:dyDescent="0.25">
      <c r="A2089" s="24">
        <v>43552.833333333336</v>
      </c>
      <c r="B2089" s="25">
        <v>43552.875</v>
      </c>
      <c r="C2089" s="7">
        <v>1134.627</v>
      </c>
      <c r="D2089" s="26">
        <f>C2089/'g. Dimensio.AnlagenEE2035'!$F$11</f>
        <v>0.32417914285714283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27"/>
    </row>
    <row r="2090" spans="1:14" s="28" customFormat="1" x14ac:dyDescent="0.25">
      <c r="A2090" s="24">
        <v>43552.875</v>
      </c>
      <c r="B2090" s="25">
        <v>43552.916666666664</v>
      </c>
      <c r="C2090" s="7">
        <v>1094.508</v>
      </c>
      <c r="D2090" s="26">
        <f>C2090/'g. Dimensio.AnlagenEE2035'!$F$11</f>
        <v>0.31271657142857145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27"/>
    </row>
    <row r="2091" spans="1:14" s="28" customFormat="1" x14ac:dyDescent="0.25">
      <c r="A2091" s="24">
        <v>43552.916666666664</v>
      </c>
      <c r="B2091" s="25">
        <v>43552.958333333336</v>
      </c>
      <c r="C2091" s="7">
        <v>1049.386</v>
      </c>
      <c r="D2091" s="26">
        <f>C2091/'g. Dimensio.AnlagenEE2035'!$F$11</f>
        <v>0.29982457142857144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27"/>
    </row>
    <row r="2092" spans="1:14" s="28" customFormat="1" x14ac:dyDescent="0.25">
      <c r="A2092" s="24">
        <v>43552.958333333336</v>
      </c>
      <c r="B2092" s="25">
        <v>43553</v>
      </c>
      <c r="C2092" s="7">
        <v>1008.342</v>
      </c>
      <c r="D2092" s="26">
        <f>C2092/'g. Dimensio.AnlagenEE2035'!$F$11</f>
        <v>0.28809771428571429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27"/>
    </row>
    <row r="2093" spans="1:14" s="28" customFormat="1" x14ac:dyDescent="0.25">
      <c r="A2093" s="24">
        <v>43553</v>
      </c>
      <c r="B2093" s="25">
        <v>43553.041666666664</v>
      </c>
      <c r="C2093" s="7">
        <v>970.71100000000001</v>
      </c>
      <c r="D2093" s="26">
        <f>C2093/'g. Dimensio.AnlagenEE2035'!$F$11</f>
        <v>0.27734599999999998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27"/>
    </row>
    <row r="2094" spans="1:14" s="28" customFormat="1" x14ac:dyDescent="0.25">
      <c r="A2094" s="24">
        <v>43553.041666666664</v>
      </c>
      <c r="B2094" s="25">
        <v>43553.083333333336</v>
      </c>
      <c r="C2094" s="7">
        <v>915.83399999999995</v>
      </c>
      <c r="D2094" s="26">
        <f>C2094/'g. Dimensio.AnlagenEE2035'!$F$11</f>
        <v>0.26166685714285715</v>
      </c>
      <c r="E2094" s="6"/>
      <c r="F2094" s="6"/>
      <c r="G2094" s="6"/>
      <c r="H2094" s="6"/>
      <c r="I2094" s="6"/>
      <c r="J2094" s="6"/>
      <c r="K2094" s="6"/>
      <c r="L2094" s="6"/>
      <c r="M2094" s="6"/>
      <c r="N2094" s="27"/>
    </row>
    <row r="2095" spans="1:14" s="28" customFormat="1" x14ac:dyDescent="0.25">
      <c r="A2095" s="24">
        <v>43553.083333333336</v>
      </c>
      <c r="B2095" s="25">
        <v>43553.125</v>
      </c>
      <c r="C2095" s="7">
        <v>891.07899999999995</v>
      </c>
      <c r="D2095" s="26">
        <f>C2095/'g. Dimensio.AnlagenEE2035'!$F$11</f>
        <v>0.25459399999999999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27"/>
    </row>
    <row r="2096" spans="1:14" s="28" customFormat="1" x14ac:dyDescent="0.25">
      <c r="A2096" s="24">
        <v>43553.125</v>
      </c>
      <c r="B2096" s="25">
        <v>43553.166666666664</v>
      </c>
      <c r="C2096" s="7">
        <v>814.17100000000005</v>
      </c>
      <c r="D2096" s="26">
        <f>C2096/'g. Dimensio.AnlagenEE2035'!$F$11</f>
        <v>0.23262028571428572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27"/>
    </row>
    <row r="2097" spans="1:14" s="28" customFormat="1" x14ac:dyDescent="0.25">
      <c r="A2097" s="24">
        <v>43553.166666666664</v>
      </c>
      <c r="B2097" s="25">
        <v>43553.208333333336</v>
      </c>
      <c r="C2097" s="7">
        <v>683.56799999999998</v>
      </c>
      <c r="D2097" s="26">
        <f>C2097/'g. Dimensio.AnlagenEE2035'!$F$11</f>
        <v>0.19530514285714284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27"/>
    </row>
    <row r="2098" spans="1:14" s="28" customFormat="1" x14ac:dyDescent="0.25">
      <c r="A2098" s="24">
        <v>43553.208333333336</v>
      </c>
      <c r="B2098" s="25">
        <v>43553.25</v>
      </c>
      <c r="C2098" s="7">
        <v>531.25400000000002</v>
      </c>
      <c r="D2098" s="26">
        <f>C2098/'g. Dimensio.AnlagenEE2035'!$F$11</f>
        <v>0.15178685714285714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27"/>
    </row>
    <row r="2099" spans="1:14" s="28" customFormat="1" x14ac:dyDescent="0.25">
      <c r="A2099" s="24">
        <v>43553.25</v>
      </c>
      <c r="B2099" s="25">
        <v>43553.291666666664</v>
      </c>
      <c r="C2099" s="7">
        <v>437.91300000000001</v>
      </c>
      <c r="D2099" s="26">
        <f>C2099/'g. Dimensio.AnlagenEE2035'!$F$11</f>
        <v>0.12511800000000001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27"/>
    </row>
    <row r="2100" spans="1:14" s="28" customFormat="1" x14ac:dyDescent="0.25">
      <c r="A2100" s="24">
        <v>43553.291666666664</v>
      </c>
      <c r="B2100" s="25">
        <v>43553.333333333336</v>
      </c>
      <c r="C2100" s="7">
        <v>573.05499999999995</v>
      </c>
      <c r="D2100" s="26">
        <f>C2100/'g. Dimensio.AnlagenEE2035'!$F$11</f>
        <v>0.16372999999999999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27"/>
    </row>
    <row r="2101" spans="1:14" s="28" customFormat="1" x14ac:dyDescent="0.25">
      <c r="A2101" s="24">
        <v>43553.333333333336</v>
      </c>
      <c r="B2101" s="25">
        <v>43553.375</v>
      </c>
      <c r="C2101" s="7">
        <v>759.26700000000005</v>
      </c>
      <c r="D2101" s="26">
        <f>C2101/'g. Dimensio.AnlagenEE2035'!$F$11</f>
        <v>0.21693342857142858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27"/>
    </row>
    <row r="2102" spans="1:14" s="28" customFormat="1" x14ac:dyDescent="0.25">
      <c r="A2102" s="24">
        <v>43553.375</v>
      </c>
      <c r="B2102" s="25">
        <v>43553.416666666664</v>
      </c>
      <c r="C2102" s="7">
        <v>805.35900000000004</v>
      </c>
      <c r="D2102" s="26">
        <f>C2102/'g. Dimensio.AnlagenEE2035'!$F$11</f>
        <v>0.23010257142857143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27"/>
    </row>
    <row r="2103" spans="1:14" s="28" customFormat="1" x14ac:dyDescent="0.25">
      <c r="A2103" s="24">
        <v>43553.416666666664</v>
      </c>
      <c r="B2103" s="25">
        <v>43553.458333333336</v>
      </c>
      <c r="C2103" s="7">
        <v>695.923</v>
      </c>
      <c r="D2103" s="26">
        <f>C2103/'g. Dimensio.AnlagenEE2035'!$F$11</f>
        <v>0.19883514285714285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27"/>
    </row>
    <row r="2104" spans="1:14" s="28" customFormat="1" x14ac:dyDescent="0.25">
      <c r="A2104" s="24">
        <v>43553.458333333336</v>
      </c>
      <c r="B2104" s="25">
        <v>43553.5</v>
      </c>
      <c r="C2104" s="7">
        <v>551.28</v>
      </c>
      <c r="D2104" s="26">
        <f>C2104/'g. Dimensio.AnlagenEE2035'!$F$11</f>
        <v>0.15750857142857141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27"/>
    </row>
    <row r="2105" spans="1:14" s="28" customFormat="1" x14ac:dyDescent="0.25">
      <c r="A2105" s="24">
        <v>43553.5</v>
      </c>
      <c r="B2105" s="25">
        <v>43553.541666666664</v>
      </c>
      <c r="C2105" s="7">
        <v>435.178</v>
      </c>
      <c r="D2105" s="26">
        <f>C2105/'g. Dimensio.AnlagenEE2035'!$F$11</f>
        <v>0.12433657142857142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27"/>
    </row>
    <row r="2106" spans="1:14" s="28" customFormat="1" x14ac:dyDescent="0.25">
      <c r="A2106" s="24">
        <v>43553.541666666664</v>
      </c>
      <c r="B2106" s="25">
        <v>43553.583333333336</v>
      </c>
      <c r="C2106" s="7">
        <v>342.40499999999997</v>
      </c>
      <c r="D2106" s="26">
        <f>C2106/'g. Dimensio.AnlagenEE2035'!$F$11</f>
        <v>9.7829999999999986E-2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27"/>
    </row>
    <row r="2107" spans="1:14" s="28" customFormat="1" x14ac:dyDescent="0.25">
      <c r="A2107" s="24">
        <v>43553.583333333336</v>
      </c>
      <c r="B2107" s="25">
        <v>43553.625</v>
      </c>
      <c r="C2107" s="7">
        <v>251.43700000000001</v>
      </c>
      <c r="D2107" s="26">
        <f>C2107/'g. Dimensio.AnlagenEE2035'!$F$11</f>
        <v>7.1839142857142865E-2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27"/>
    </row>
    <row r="2108" spans="1:14" s="28" customFormat="1" x14ac:dyDescent="0.25">
      <c r="A2108" s="24">
        <v>43553.625</v>
      </c>
      <c r="B2108" s="25">
        <v>43553.666666666664</v>
      </c>
      <c r="C2108" s="7">
        <v>211.63900000000001</v>
      </c>
      <c r="D2108" s="26">
        <f>C2108/'g. Dimensio.AnlagenEE2035'!$F$11</f>
        <v>6.0468285714285717E-2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27"/>
    </row>
    <row r="2109" spans="1:14" s="28" customFormat="1" x14ac:dyDescent="0.25">
      <c r="A2109" s="24">
        <v>43553.666666666664</v>
      </c>
      <c r="B2109" s="25">
        <v>43553.708333333336</v>
      </c>
      <c r="C2109" s="7">
        <v>235.501</v>
      </c>
      <c r="D2109" s="26">
        <f>C2109/'g. Dimensio.AnlagenEE2035'!$F$11</f>
        <v>6.7285999999999999E-2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27"/>
    </row>
    <row r="2110" spans="1:14" s="28" customFormat="1" x14ac:dyDescent="0.25">
      <c r="A2110" s="24">
        <v>43553.708333333336</v>
      </c>
      <c r="B2110" s="25">
        <v>43553.75</v>
      </c>
      <c r="C2110" s="7">
        <v>377.14499999999998</v>
      </c>
      <c r="D2110" s="26">
        <f>C2110/'g. Dimensio.AnlagenEE2035'!$F$11</f>
        <v>0.10775571428571427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27"/>
    </row>
    <row r="2111" spans="1:14" s="28" customFormat="1" x14ac:dyDescent="0.25">
      <c r="A2111" s="24">
        <v>43553.75</v>
      </c>
      <c r="B2111" s="25">
        <v>43553.791666666664</v>
      </c>
      <c r="C2111" s="7">
        <v>551.25099999999998</v>
      </c>
      <c r="D2111" s="26">
        <f>C2111/'g. Dimensio.AnlagenEE2035'!$F$11</f>
        <v>0.1575002857142857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27"/>
    </row>
    <row r="2112" spans="1:14" s="28" customFormat="1" x14ac:dyDescent="0.25">
      <c r="A2112" s="24">
        <v>43553.791666666664</v>
      </c>
      <c r="B2112" s="25">
        <v>43553.833333333336</v>
      </c>
      <c r="C2112" s="7">
        <v>649.45699999999999</v>
      </c>
      <c r="D2112" s="26">
        <f>C2112/'g. Dimensio.AnlagenEE2035'!$F$11</f>
        <v>0.18555914285714287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27"/>
    </row>
    <row r="2113" spans="1:14" s="28" customFormat="1" x14ac:dyDescent="0.25">
      <c r="A2113" s="24">
        <v>43553.833333333336</v>
      </c>
      <c r="B2113" s="25">
        <v>43553.875</v>
      </c>
      <c r="C2113" s="7">
        <v>668.505</v>
      </c>
      <c r="D2113" s="26">
        <f>C2113/'g. Dimensio.AnlagenEE2035'!$F$11</f>
        <v>0.19100142857142857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27"/>
    </row>
    <row r="2114" spans="1:14" s="28" customFormat="1" x14ac:dyDescent="0.25">
      <c r="A2114" s="24">
        <v>43553.875</v>
      </c>
      <c r="B2114" s="25">
        <v>43553.916666666664</v>
      </c>
      <c r="C2114" s="7">
        <v>664.322</v>
      </c>
      <c r="D2114" s="26">
        <f>C2114/'g. Dimensio.AnlagenEE2035'!$F$11</f>
        <v>0.18980628571428571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27"/>
    </row>
    <row r="2115" spans="1:14" s="28" customFormat="1" x14ac:dyDescent="0.25">
      <c r="A2115" s="24">
        <v>43553.916666666664</v>
      </c>
      <c r="B2115" s="25">
        <v>43553.958333333336</v>
      </c>
      <c r="C2115" s="7">
        <v>662.423</v>
      </c>
      <c r="D2115" s="26">
        <f>C2115/'g. Dimensio.AnlagenEE2035'!$F$11</f>
        <v>0.18926371428571429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27"/>
    </row>
    <row r="2116" spans="1:14" s="28" customFormat="1" x14ac:dyDescent="0.25">
      <c r="A2116" s="24">
        <v>43553.958333333336</v>
      </c>
      <c r="B2116" s="25">
        <v>43554</v>
      </c>
      <c r="C2116" s="7">
        <v>616.99</v>
      </c>
      <c r="D2116" s="26">
        <f>C2116/'g. Dimensio.AnlagenEE2035'!$F$11</f>
        <v>0.17628285714285716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27"/>
    </row>
    <row r="2117" spans="1:14" s="28" customFormat="1" x14ac:dyDescent="0.25">
      <c r="A2117" s="24">
        <v>43554</v>
      </c>
      <c r="B2117" s="25">
        <v>43554.041666666664</v>
      </c>
      <c r="C2117" s="7">
        <v>526.64499999999998</v>
      </c>
      <c r="D2117" s="26">
        <f>C2117/'g. Dimensio.AnlagenEE2035'!$F$11</f>
        <v>0.15046999999999999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27"/>
    </row>
    <row r="2118" spans="1:14" s="28" customFormat="1" x14ac:dyDescent="0.25">
      <c r="A2118" s="24">
        <v>43554.041666666664</v>
      </c>
      <c r="B2118" s="25">
        <v>43554.083333333336</v>
      </c>
      <c r="C2118" s="7">
        <v>430.911</v>
      </c>
      <c r="D2118" s="26">
        <f>C2118/'g. Dimensio.AnlagenEE2035'!$F$11</f>
        <v>0.12311742857142857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27"/>
    </row>
    <row r="2119" spans="1:14" s="28" customFormat="1" x14ac:dyDescent="0.25">
      <c r="A2119" s="24">
        <v>43554.083333333336</v>
      </c>
      <c r="B2119" s="25">
        <v>43554.125</v>
      </c>
      <c r="C2119" s="7">
        <v>364.44099999999997</v>
      </c>
      <c r="D2119" s="26">
        <f>C2119/'g. Dimensio.AnlagenEE2035'!$F$11</f>
        <v>0.104126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27"/>
    </row>
    <row r="2120" spans="1:14" s="28" customFormat="1" x14ac:dyDescent="0.25">
      <c r="A2120" s="24">
        <v>43554.125</v>
      </c>
      <c r="B2120" s="25">
        <v>43554.166666666664</v>
      </c>
      <c r="C2120" s="7">
        <v>333.56299999999999</v>
      </c>
      <c r="D2120" s="26">
        <f>C2120/'g. Dimensio.AnlagenEE2035'!$F$11</f>
        <v>9.5303714285714283E-2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27"/>
    </row>
    <row r="2121" spans="1:14" s="28" customFormat="1" x14ac:dyDescent="0.25">
      <c r="A2121" s="24">
        <v>43554.166666666664</v>
      </c>
      <c r="B2121" s="25">
        <v>43554.208333333336</v>
      </c>
      <c r="C2121" s="7">
        <v>354.66</v>
      </c>
      <c r="D2121" s="26">
        <f>C2121/'g. Dimensio.AnlagenEE2035'!$F$11</f>
        <v>0.10133142857142857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27"/>
    </row>
    <row r="2122" spans="1:14" s="28" customFormat="1" x14ac:dyDescent="0.25">
      <c r="A2122" s="24">
        <v>43554.208333333336</v>
      </c>
      <c r="B2122" s="25">
        <v>43554.25</v>
      </c>
      <c r="C2122" s="7">
        <v>434.74599999999998</v>
      </c>
      <c r="D2122" s="26">
        <f>C2122/'g. Dimensio.AnlagenEE2035'!$F$11</f>
        <v>0.12421314285714286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27"/>
    </row>
    <row r="2123" spans="1:14" s="28" customFormat="1" x14ac:dyDescent="0.25">
      <c r="A2123" s="24">
        <v>43554.25</v>
      </c>
      <c r="B2123" s="25">
        <v>43554.291666666664</v>
      </c>
      <c r="C2123" s="7">
        <v>399.786</v>
      </c>
      <c r="D2123" s="26">
        <f>C2123/'g. Dimensio.AnlagenEE2035'!$F$11</f>
        <v>0.11422457142857143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27"/>
    </row>
    <row r="2124" spans="1:14" s="28" customFormat="1" x14ac:dyDescent="0.25">
      <c r="A2124" s="24">
        <v>43554.291666666664</v>
      </c>
      <c r="B2124" s="25">
        <v>43554.333333333336</v>
      </c>
      <c r="C2124" s="7">
        <v>162.26300000000001</v>
      </c>
      <c r="D2124" s="26">
        <f>C2124/'g. Dimensio.AnlagenEE2035'!$F$11</f>
        <v>4.6360857142857141E-2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27"/>
    </row>
    <row r="2125" spans="1:14" s="28" customFormat="1" x14ac:dyDescent="0.25">
      <c r="A2125" s="24">
        <v>43554.333333333336</v>
      </c>
      <c r="B2125" s="25">
        <v>43554.375</v>
      </c>
      <c r="C2125" s="7">
        <v>118.34699999999999</v>
      </c>
      <c r="D2125" s="26">
        <f>C2125/'g. Dimensio.AnlagenEE2035'!$F$11</f>
        <v>3.3813428571428571E-2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27"/>
    </row>
    <row r="2126" spans="1:14" s="28" customFormat="1" x14ac:dyDescent="0.25">
      <c r="A2126" s="24">
        <v>43554.375</v>
      </c>
      <c r="B2126" s="25">
        <v>43554.416666666664</v>
      </c>
      <c r="C2126" s="7">
        <v>105.407</v>
      </c>
      <c r="D2126" s="26">
        <f>C2126/'g. Dimensio.AnlagenEE2035'!$F$11</f>
        <v>3.0116285714285713E-2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27"/>
    </row>
    <row r="2127" spans="1:14" s="28" customFormat="1" x14ac:dyDescent="0.25">
      <c r="A2127" s="24">
        <v>43554.416666666664</v>
      </c>
      <c r="B2127" s="25">
        <v>43554.458333333336</v>
      </c>
      <c r="C2127" s="7">
        <v>80.614000000000004</v>
      </c>
      <c r="D2127" s="26">
        <f>C2127/'g. Dimensio.AnlagenEE2035'!$F$11</f>
        <v>2.303257142857143E-2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27"/>
    </row>
    <row r="2128" spans="1:14" s="28" customFormat="1" x14ac:dyDescent="0.25">
      <c r="A2128" s="24">
        <v>43554.458333333336</v>
      </c>
      <c r="B2128" s="25">
        <v>43554.5</v>
      </c>
      <c r="C2128" s="7">
        <v>75.924000000000007</v>
      </c>
      <c r="D2128" s="26">
        <f>C2128/'g. Dimensio.AnlagenEE2035'!$F$11</f>
        <v>2.1692571428571429E-2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27"/>
    </row>
    <row r="2129" spans="1:14" s="28" customFormat="1" x14ac:dyDescent="0.25">
      <c r="A2129" s="24">
        <v>43554.5</v>
      </c>
      <c r="B2129" s="25">
        <v>43554.541666666664</v>
      </c>
      <c r="C2129" s="7">
        <v>75.596000000000004</v>
      </c>
      <c r="D2129" s="26">
        <f>C2129/'g. Dimensio.AnlagenEE2035'!$F$11</f>
        <v>2.1598857142857145E-2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27"/>
    </row>
    <row r="2130" spans="1:14" s="28" customFormat="1" x14ac:dyDescent="0.25">
      <c r="A2130" s="24">
        <v>43554.541666666664</v>
      </c>
      <c r="B2130" s="25">
        <v>43554.583333333336</v>
      </c>
      <c r="C2130" s="7">
        <v>68.792000000000002</v>
      </c>
      <c r="D2130" s="26">
        <f>C2130/'g. Dimensio.AnlagenEE2035'!$F$11</f>
        <v>1.9654857142857144E-2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27"/>
    </row>
    <row r="2131" spans="1:14" s="28" customFormat="1" x14ac:dyDescent="0.25">
      <c r="A2131" s="24">
        <v>43554.583333333336</v>
      </c>
      <c r="B2131" s="25">
        <v>43554.625</v>
      </c>
      <c r="C2131" s="7">
        <v>57.168999999999997</v>
      </c>
      <c r="D2131" s="26">
        <f>C2131/'g. Dimensio.AnlagenEE2035'!$F$11</f>
        <v>1.6333999999999998E-2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27"/>
    </row>
    <row r="2132" spans="1:14" s="28" customFormat="1" x14ac:dyDescent="0.25">
      <c r="A2132" s="24">
        <v>43554.625</v>
      </c>
      <c r="B2132" s="25">
        <v>43554.666666666664</v>
      </c>
      <c r="C2132" s="7">
        <v>47.381</v>
      </c>
      <c r="D2132" s="26">
        <f>C2132/'g. Dimensio.AnlagenEE2035'!$F$11</f>
        <v>1.3537428571428572E-2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27"/>
    </row>
    <row r="2133" spans="1:14" s="28" customFormat="1" x14ac:dyDescent="0.25">
      <c r="A2133" s="24">
        <v>43554.666666666664</v>
      </c>
      <c r="B2133" s="25">
        <v>43554.708333333336</v>
      </c>
      <c r="C2133" s="7">
        <v>34.551000000000002</v>
      </c>
      <c r="D2133" s="26">
        <f>C2133/'g. Dimensio.AnlagenEE2035'!$F$11</f>
        <v>9.8717142857142857E-3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27"/>
    </row>
    <row r="2134" spans="1:14" s="28" customFormat="1" x14ac:dyDescent="0.25">
      <c r="A2134" s="24">
        <v>43554.708333333336</v>
      </c>
      <c r="B2134" s="25">
        <v>43554.75</v>
      </c>
      <c r="C2134" s="7">
        <v>23.751000000000001</v>
      </c>
      <c r="D2134" s="26">
        <f>C2134/'g. Dimensio.AnlagenEE2035'!$F$11</f>
        <v>6.7860000000000004E-3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27"/>
    </row>
    <row r="2135" spans="1:14" s="28" customFormat="1" x14ac:dyDescent="0.25">
      <c r="A2135" s="24">
        <v>43554.75</v>
      </c>
      <c r="B2135" s="25">
        <v>43554.791666666664</v>
      </c>
      <c r="C2135" s="7">
        <v>23.731000000000002</v>
      </c>
      <c r="D2135" s="26">
        <f>C2135/'g. Dimensio.AnlagenEE2035'!$F$11</f>
        <v>6.7802857142857144E-3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27"/>
    </row>
    <row r="2136" spans="1:14" s="28" customFormat="1" x14ac:dyDescent="0.25">
      <c r="A2136" s="24">
        <v>43554.791666666664</v>
      </c>
      <c r="B2136" s="25">
        <v>43554.833333333336</v>
      </c>
      <c r="C2136" s="7">
        <v>24.885000000000002</v>
      </c>
      <c r="D2136" s="26">
        <f>C2136/'g. Dimensio.AnlagenEE2035'!$F$11</f>
        <v>7.1100000000000009E-3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27"/>
    </row>
    <row r="2137" spans="1:14" s="28" customFormat="1" x14ac:dyDescent="0.25">
      <c r="A2137" s="24">
        <v>43554.833333333336</v>
      </c>
      <c r="B2137" s="25">
        <v>43554.875</v>
      </c>
      <c r="C2137" s="7">
        <v>24.128</v>
      </c>
      <c r="D2137" s="26">
        <f>C2137/'g. Dimensio.AnlagenEE2035'!$F$11</f>
        <v>6.893714285714286E-3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27"/>
    </row>
    <row r="2138" spans="1:14" s="28" customFormat="1" x14ac:dyDescent="0.25">
      <c r="A2138" s="24">
        <v>43554.875</v>
      </c>
      <c r="B2138" s="25">
        <v>43554.916666666664</v>
      </c>
      <c r="C2138" s="7">
        <v>26.446999999999999</v>
      </c>
      <c r="D2138" s="26">
        <f>C2138/'g. Dimensio.AnlagenEE2035'!$F$11</f>
        <v>7.5562857142857142E-3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27"/>
    </row>
    <row r="2139" spans="1:14" s="28" customFormat="1" x14ac:dyDescent="0.25">
      <c r="A2139" s="24">
        <v>43554.916666666664</v>
      </c>
      <c r="B2139" s="25">
        <v>43554.958333333336</v>
      </c>
      <c r="C2139" s="7">
        <v>31.172000000000001</v>
      </c>
      <c r="D2139" s="26">
        <f>C2139/'g. Dimensio.AnlagenEE2035'!$F$11</f>
        <v>8.9062857142857138E-3</v>
      </c>
      <c r="E2139" s="6"/>
      <c r="F2139" s="6"/>
      <c r="G2139" s="6"/>
      <c r="H2139" s="6"/>
      <c r="I2139" s="6"/>
      <c r="J2139" s="6"/>
      <c r="K2139" s="6"/>
      <c r="L2139" s="6"/>
      <c r="M2139" s="6"/>
      <c r="N2139" s="27"/>
    </row>
    <row r="2140" spans="1:14" s="28" customFormat="1" x14ac:dyDescent="0.25">
      <c r="A2140" s="24">
        <v>43554.958333333336</v>
      </c>
      <c r="B2140" s="25">
        <v>43555</v>
      </c>
      <c r="C2140" s="7">
        <v>41.040999999999997</v>
      </c>
      <c r="D2140" s="26">
        <f>C2140/'g. Dimensio.AnlagenEE2035'!$F$11</f>
        <v>1.1725999999999999E-2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27"/>
    </row>
    <row r="2141" spans="1:14" s="28" customFormat="1" x14ac:dyDescent="0.25">
      <c r="A2141" s="24">
        <v>43555</v>
      </c>
      <c r="B2141" s="25">
        <v>43555.041666666664</v>
      </c>
      <c r="C2141" s="7">
        <v>54.292000000000002</v>
      </c>
      <c r="D2141" s="26">
        <f>C2141/'g. Dimensio.AnlagenEE2035'!$F$11</f>
        <v>1.5512E-2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27"/>
    </row>
    <row r="2142" spans="1:14" s="28" customFormat="1" x14ac:dyDescent="0.25">
      <c r="A2142" s="24">
        <v>43555.041666666664</v>
      </c>
      <c r="B2142" s="25">
        <v>43555.125</v>
      </c>
      <c r="C2142" s="7">
        <v>68.504999999999995</v>
      </c>
      <c r="D2142" s="26">
        <f>C2142/'g. Dimensio.AnlagenEE2035'!$F$11</f>
        <v>1.9572857142857142E-2</v>
      </c>
      <c r="E2142" s="6"/>
      <c r="F2142" s="6"/>
      <c r="G2142" s="6"/>
      <c r="H2142" s="6"/>
      <c r="I2142" s="6"/>
      <c r="J2142" s="6"/>
      <c r="K2142" s="6"/>
      <c r="L2142" s="6"/>
      <c r="M2142" s="6"/>
      <c r="N2142" s="27"/>
    </row>
    <row r="2143" spans="1:14" s="28" customFormat="1" x14ac:dyDescent="0.25">
      <c r="A2143" s="24">
        <v>43555.083333333336</v>
      </c>
      <c r="B2143" s="25">
        <v>43555.166666666664</v>
      </c>
      <c r="C2143" s="7">
        <v>80.162000000000006</v>
      </c>
      <c r="D2143" s="26">
        <f>C2143/'g. Dimensio.AnlagenEE2035'!$F$11</f>
        <v>2.2903428571428575E-2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27"/>
    </row>
    <row r="2144" spans="1:14" s="28" customFormat="1" x14ac:dyDescent="0.25">
      <c r="A2144" s="24">
        <v>43555.125</v>
      </c>
      <c r="B2144" s="25">
        <v>43555.208333333336</v>
      </c>
      <c r="C2144" s="7">
        <v>92.545000000000002</v>
      </c>
      <c r="D2144" s="26">
        <f>C2144/'g. Dimensio.AnlagenEE2035'!$F$11</f>
        <v>2.6441428571428571E-2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27"/>
    </row>
    <row r="2145" spans="1:14" s="28" customFormat="1" x14ac:dyDescent="0.25">
      <c r="A2145" s="24">
        <v>43555.166666666664</v>
      </c>
      <c r="B2145" s="25">
        <v>43555.25</v>
      </c>
      <c r="C2145" s="7">
        <v>106.97799999999999</v>
      </c>
      <c r="D2145" s="26">
        <f>C2145/'g. Dimensio.AnlagenEE2035'!$F$11</f>
        <v>3.0565142857142857E-2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27"/>
    </row>
    <row r="2146" spans="1:14" s="28" customFormat="1" x14ac:dyDescent="0.25">
      <c r="A2146" s="24">
        <v>43555.208333333336</v>
      </c>
      <c r="B2146" s="25">
        <v>43555.291666666664</v>
      </c>
      <c r="C2146" s="7">
        <v>109.012</v>
      </c>
      <c r="D2146" s="26">
        <f>C2146/'g. Dimensio.AnlagenEE2035'!$F$11</f>
        <v>3.1146285714285713E-2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27"/>
    </row>
    <row r="2147" spans="1:14" s="28" customFormat="1" x14ac:dyDescent="0.25">
      <c r="A2147" s="24">
        <v>43555.25</v>
      </c>
      <c r="B2147" s="25">
        <v>43555.333333333336</v>
      </c>
      <c r="C2147" s="7">
        <v>86.838999999999999</v>
      </c>
      <c r="D2147" s="26">
        <f>C2147/'g. Dimensio.AnlagenEE2035'!$F$11</f>
        <v>2.4811142857142858E-2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27"/>
    </row>
    <row r="2148" spans="1:14" s="28" customFormat="1" x14ac:dyDescent="0.25">
      <c r="A2148" s="24">
        <v>43555.291666666664</v>
      </c>
      <c r="B2148" s="25">
        <v>43555.375</v>
      </c>
      <c r="C2148" s="7">
        <v>33.292999999999999</v>
      </c>
      <c r="D2148" s="26">
        <f>C2148/'g. Dimensio.AnlagenEE2035'!$F$11</f>
        <v>9.5122857142857144E-3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27"/>
    </row>
    <row r="2149" spans="1:14" s="28" customFormat="1" x14ac:dyDescent="0.25">
      <c r="A2149" s="24">
        <v>43555.333333333336</v>
      </c>
      <c r="B2149" s="25">
        <v>43555.416666666664</v>
      </c>
      <c r="C2149" s="7">
        <v>10.845000000000001</v>
      </c>
      <c r="D2149" s="26">
        <f>C2149/'g. Dimensio.AnlagenEE2035'!$F$11</f>
        <v>3.0985714285714288E-3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27"/>
    </row>
    <row r="2150" spans="1:14" s="28" customFormat="1" x14ac:dyDescent="0.25">
      <c r="A2150" s="24">
        <v>43555.375</v>
      </c>
      <c r="B2150" s="25">
        <v>43555.458333333336</v>
      </c>
      <c r="C2150" s="7">
        <v>40.01</v>
      </c>
      <c r="D2150" s="26">
        <f>C2150/'g. Dimensio.AnlagenEE2035'!$F$11</f>
        <v>1.1431428571428572E-2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27"/>
    </row>
    <row r="2151" spans="1:14" s="28" customFormat="1" x14ac:dyDescent="0.25">
      <c r="A2151" s="24">
        <v>43555.416666666664</v>
      </c>
      <c r="B2151" s="25">
        <v>43555.5</v>
      </c>
      <c r="C2151" s="7">
        <v>85.790999999999997</v>
      </c>
      <c r="D2151" s="26">
        <f>C2151/'g. Dimensio.AnlagenEE2035'!$F$11</f>
        <v>2.4511714285714286E-2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27"/>
    </row>
    <row r="2152" spans="1:14" s="28" customFormat="1" x14ac:dyDescent="0.25">
      <c r="A2152" s="24">
        <v>43555.458333333336</v>
      </c>
      <c r="B2152" s="25">
        <v>43555.541666666664</v>
      </c>
      <c r="C2152" s="7">
        <v>132.47999999999999</v>
      </c>
      <c r="D2152" s="26">
        <f>C2152/'g. Dimensio.AnlagenEE2035'!$F$11</f>
        <v>3.7851428571428571E-2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27"/>
    </row>
    <row r="2153" spans="1:14" s="28" customFormat="1" x14ac:dyDescent="0.25">
      <c r="A2153" s="24">
        <v>43555.5</v>
      </c>
      <c r="B2153" s="25">
        <v>43555.583333333336</v>
      </c>
      <c r="C2153" s="7">
        <v>186.482</v>
      </c>
      <c r="D2153" s="26">
        <f>C2153/'g. Dimensio.AnlagenEE2035'!$F$11</f>
        <v>5.3280571428571427E-2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27"/>
    </row>
    <row r="2154" spans="1:14" s="28" customFormat="1" x14ac:dyDescent="0.25">
      <c r="A2154" s="24">
        <v>43555.541666666664</v>
      </c>
      <c r="B2154" s="25">
        <v>43555.625</v>
      </c>
      <c r="C2154" s="7">
        <v>252.322</v>
      </c>
      <c r="D2154" s="26">
        <f>C2154/'g. Dimensio.AnlagenEE2035'!$F$11</f>
        <v>7.2092000000000003E-2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27"/>
    </row>
    <row r="2155" spans="1:14" s="28" customFormat="1" x14ac:dyDescent="0.25">
      <c r="A2155" s="24">
        <v>43555.583333333336</v>
      </c>
      <c r="B2155" s="25">
        <v>43555.666666666664</v>
      </c>
      <c r="C2155" s="7">
        <v>345.87</v>
      </c>
      <c r="D2155" s="26">
        <f>C2155/'g. Dimensio.AnlagenEE2035'!$F$11</f>
        <v>9.8820000000000005E-2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27"/>
    </row>
    <row r="2156" spans="1:14" s="28" customFormat="1" x14ac:dyDescent="0.25">
      <c r="A2156" s="24">
        <v>43555.625</v>
      </c>
      <c r="B2156" s="25">
        <v>43555.708333333336</v>
      </c>
      <c r="C2156" s="7">
        <v>495.029</v>
      </c>
      <c r="D2156" s="26">
        <f>C2156/'g. Dimensio.AnlagenEE2035'!$F$11</f>
        <v>0.14143685714285714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27"/>
    </row>
    <row r="2157" spans="1:14" s="28" customFormat="1" x14ac:dyDescent="0.25">
      <c r="A2157" s="24">
        <v>43555.666666666664</v>
      </c>
      <c r="B2157" s="25">
        <v>43555.75</v>
      </c>
      <c r="C2157" s="7">
        <v>799.47</v>
      </c>
      <c r="D2157" s="26">
        <f>C2157/'g. Dimensio.AnlagenEE2035'!$F$11</f>
        <v>0.22842000000000001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27"/>
    </row>
    <row r="2158" spans="1:14" s="28" customFormat="1" x14ac:dyDescent="0.25">
      <c r="A2158" s="24">
        <v>43555.708333333336</v>
      </c>
      <c r="B2158" s="25">
        <v>43555.791666666664</v>
      </c>
      <c r="C2158" s="7">
        <v>1415.4949999999999</v>
      </c>
      <c r="D2158" s="26">
        <f>C2158/'g. Dimensio.AnlagenEE2035'!$F$11</f>
        <v>0.40442714285714282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27"/>
    </row>
    <row r="2159" spans="1:14" s="28" customFormat="1" x14ac:dyDescent="0.25">
      <c r="A2159" s="24">
        <v>43555.75</v>
      </c>
      <c r="B2159" s="25">
        <v>43555.833333333336</v>
      </c>
      <c r="C2159" s="7">
        <v>1792.5519999999999</v>
      </c>
      <c r="D2159" s="26">
        <f>C2159/'g. Dimensio.AnlagenEE2035'!$F$11</f>
        <v>0.51215771428571422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27"/>
    </row>
    <row r="2160" spans="1:14" s="28" customFormat="1" x14ac:dyDescent="0.25">
      <c r="A2160" s="24">
        <v>43555.791666666664</v>
      </c>
      <c r="B2160" s="25">
        <v>43555.875</v>
      </c>
      <c r="C2160" s="7">
        <v>1815.5540000000001</v>
      </c>
      <c r="D2160" s="26">
        <f>C2160/'g. Dimensio.AnlagenEE2035'!$F$11</f>
        <v>0.51872971428571435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27"/>
    </row>
    <row r="2161" spans="1:14" s="28" customFormat="1" x14ac:dyDescent="0.25">
      <c r="A2161" s="24">
        <v>43555.833333333336</v>
      </c>
      <c r="B2161" s="25">
        <v>43555.916666666664</v>
      </c>
      <c r="C2161" s="7">
        <v>1697.7239999999999</v>
      </c>
      <c r="D2161" s="26">
        <f>C2161/'g. Dimensio.AnlagenEE2035'!$F$11</f>
        <v>0.485064</v>
      </c>
      <c r="E2161" s="6"/>
      <c r="F2161" s="6"/>
      <c r="G2161" s="6"/>
      <c r="H2161" s="6"/>
      <c r="I2161" s="6"/>
      <c r="J2161" s="6"/>
      <c r="K2161" s="6"/>
      <c r="L2161" s="6"/>
      <c r="M2161" s="6"/>
      <c r="N2161" s="27"/>
    </row>
    <row r="2162" spans="1:14" s="28" customFormat="1" x14ac:dyDescent="0.25">
      <c r="A2162" s="24">
        <v>43555.875</v>
      </c>
      <c r="B2162" s="25">
        <v>43555.958333333336</v>
      </c>
      <c r="C2162" s="7">
        <v>1451.2139999999999</v>
      </c>
      <c r="D2162" s="26">
        <f>C2162/'g. Dimensio.AnlagenEE2035'!$F$11</f>
        <v>0.41463257142857141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27"/>
    </row>
    <row r="2163" spans="1:14" s="28" customFormat="1" x14ac:dyDescent="0.25">
      <c r="A2163" s="24">
        <v>43555.916666666664</v>
      </c>
      <c r="B2163" s="25">
        <v>43556</v>
      </c>
      <c r="C2163" s="7">
        <v>1121.6030000000001</v>
      </c>
      <c r="D2163" s="26">
        <f>C2163/'g. Dimensio.AnlagenEE2035'!$F$11</f>
        <v>0.32045800000000002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27"/>
    </row>
    <row r="2164" spans="1:14" s="28" customFormat="1" x14ac:dyDescent="0.25">
      <c r="A2164" s="24">
        <v>43555.958333333336</v>
      </c>
      <c r="B2164" s="25">
        <v>43556.041666666664</v>
      </c>
      <c r="C2164" s="7">
        <v>979.197</v>
      </c>
      <c r="D2164" s="26">
        <f>C2164/'g. Dimensio.AnlagenEE2035'!$F$11</f>
        <v>0.27977057142857142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27"/>
    </row>
    <row r="2165" spans="1:14" s="28" customFormat="1" x14ac:dyDescent="0.25">
      <c r="A2165" s="24">
        <v>43556</v>
      </c>
      <c r="B2165" s="25">
        <v>43556.083333333336</v>
      </c>
      <c r="C2165" s="7">
        <v>822.13599999999997</v>
      </c>
      <c r="D2165" s="26">
        <f>C2165/'g. Dimensio.AnlagenEE2035'!$F$11</f>
        <v>0.23489599999999999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27"/>
    </row>
    <row r="2166" spans="1:14" s="28" customFormat="1" x14ac:dyDescent="0.25">
      <c r="A2166" s="24">
        <v>43556.041666666664</v>
      </c>
      <c r="B2166" s="25">
        <v>43556.125</v>
      </c>
      <c r="C2166" s="7">
        <v>696</v>
      </c>
      <c r="D2166" s="26">
        <f>C2166/'g. Dimensio.AnlagenEE2035'!$F$11</f>
        <v>0.19885714285714284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27"/>
    </row>
    <row r="2167" spans="1:14" s="28" customFormat="1" x14ac:dyDescent="0.25">
      <c r="A2167" s="24">
        <v>43556.083333333336</v>
      </c>
      <c r="B2167" s="25">
        <v>43556.166666666664</v>
      </c>
      <c r="C2167" s="7">
        <v>558.48800000000006</v>
      </c>
      <c r="D2167" s="26">
        <f>C2167/'g. Dimensio.AnlagenEE2035'!$F$11</f>
        <v>0.15956800000000002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27"/>
    </row>
    <row r="2168" spans="1:14" s="28" customFormat="1" x14ac:dyDescent="0.25">
      <c r="A2168" s="24">
        <v>43556.125</v>
      </c>
      <c r="B2168" s="25">
        <v>43556.208333333336</v>
      </c>
      <c r="C2168" s="7">
        <v>455.78800000000001</v>
      </c>
      <c r="D2168" s="26">
        <f>C2168/'g. Dimensio.AnlagenEE2035'!$F$11</f>
        <v>0.13022514285714287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27"/>
    </row>
    <row r="2169" spans="1:14" s="28" customFormat="1" x14ac:dyDescent="0.25">
      <c r="A2169" s="24">
        <v>43556.166666666664</v>
      </c>
      <c r="B2169" s="25">
        <v>43556.25</v>
      </c>
      <c r="C2169" s="7">
        <v>398.31700000000001</v>
      </c>
      <c r="D2169" s="26">
        <f>C2169/'g. Dimensio.AnlagenEE2035'!$F$11</f>
        <v>0.11380485714285714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27"/>
    </row>
    <row r="2170" spans="1:14" s="28" customFormat="1" x14ac:dyDescent="0.25">
      <c r="A2170" s="24">
        <v>43556.208333333336</v>
      </c>
      <c r="B2170" s="25">
        <v>43556.291666666664</v>
      </c>
      <c r="C2170" s="7">
        <v>391.86700000000002</v>
      </c>
      <c r="D2170" s="26">
        <f>C2170/'g. Dimensio.AnlagenEE2035'!$F$11</f>
        <v>0.11196200000000001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27"/>
    </row>
    <row r="2171" spans="1:14" s="28" customFormat="1" x14ac:dyDescent="0.25">
      <c r="A2171" s="24">
        <v>43556.25</v>
      </c>
      <c r="B2171" s="25">
        <v>43556.333333333336</v>
      </c>
      <c r="C2171" s="7">
        <v>469.43599999999998</v>
      </c>
      <c r="D2171" s="26">
        <f>C2171/'g. Dimensio.AnlagenEE2035'!$F$11</f>
        <v>0.13412457142857143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27"/>
    </row>
    <row r="2172" spans="1:14" s="28" customFormat="1" x14ac:dyDescent="0.25">
      <c r="A2172" s="24">
        <v>43556.291666666664</v>
      </c>
      <c r="B2172" s="25">
        <v>43556.375</v>
      </c>
      <c r="C2172" s="7">
        <v>478.42599999999999</v>
      </c>
      <c r="D2172" s="26">
        <f>C2172/'g. Dimensio.AnlagenEE2035'!$F$11</f>
        <v>0.13669314285714285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27"/>
    </row>
    <row r="2173" spans="1:14" s="28" customFormat="1" x14ac:dyDescent="0.25">
      <c r="A2173" s="24">
        <v>43556.333333333336</v>
      </c>
      <c r="B2173" s="25">
        <v>43556.416666666664</v>
      </c>
      <c r="C2173" s="7">
        <v>504.108</v>
      </c>
      <c r="D2173" s="26">
        <f>C2173/'g. Dimensio.AnlagenEE2035'!$F$11</f>
        <v>0.14403085714285715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27"/>
    </row>
    <row r="2174" spans="1:14" s="28" customFormat="1" x14ac:dyDescent="0.25">
      <c r="A2174" s="24">
        <v>43556.375</v>
      </c>
      <c r="B2174" s="25">
        <v>43556.458333333336</v>
      </c>
      <c r="C2174" s="7">
        <v>522.928</v>
      </c>
      <c r="D2174" s="26">
        <f>C2174/'g. Dimensio.AnlagenEE2035'!$F$11</f>
        <v>0.14940800000000001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27"/>
    </row>
    <row r="2175" spans="1:14" s="28" customFormat="1" x14ac:dyDescent="0.25">
      <c r="A2175" s="24">
        <v>43556.416666666664</v>
      </c>
      <c r="B2175" s="25">
        <v>43556.5</v>
      </c>
      <c r="C2175" s="7">
        <v>564.88900000000001</v>
      </c>
      <c r="D2175" s="26">
        <f>C2175/'g. Dimensio.AnlagenEE2035'!$F$11</f>
        <v>0.16139685714285715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27"/>
    </row>
    <row r="2176" spans="1:14" s="28" customFormat="1" x14ac:dyDescent="0.25">
      <c r="A2176" s="24">
        <v>43556.458333333336</v>
      </c>
      <c r="B2176" s="25">
        <v>43556.541666666664</v>
      </c>
      <c r="C2176" s="7">
        <v>604.80600000000004</v>
      </c>
      <c r="D2176" s="26">
        <f>C2176/'g. Dimensio.AnlagenEE2035'!$F$11</f>
        <v>0.17280171428571431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27"/>
    </row>
    <row r="2177" spans="1:14" s="28" customFormat="1" x14ac:dyDescent="0.25">
      <c r="A2177" s="24">
        <v>43556.5</v>
      </c>
      <c r="B2177" s="25">
        <v>43556.583333333336</v>
      </c>
      <c r="C2177" s="7">
        <v>615.42700000000002</v>
      </c>
      <c r="D2177" s="26">
        <f>C2177/'g. Dimensio.AnlagenEE2035'!$F$11</f>
        <v>0.17583628571428572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27"/>
    </row>
    <row r="2178" spans="1:14" s="28" customFormat="1" x14ac:dyDescent="0.25">
      <c r="A2178" s="24">
        <v>43556.541666666664</v>
      </c>
      <c r="B2178" s="25">
        <v>43556.625</v>
      </c>
      <c r="C2178" s="7">
        <v>621.74199999999996</v>
      </c>
      <c r="D2178" s="26">
        <f>C2178/'g. Dimensio.AnlagenEE2035'!$F$11</f>
        <v>0.17764057142857143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27"/>
    </row>
    <row r="2179" spans="1:14" s="28" customFormat="1" x14ac:dyDescent="0.25">
      <c r="A2179" s="24">
        <v>43556.583333333336</v>
      </c>
      <c r="B2179" s="25">
        <v>43556.666666666664</v>
      </c>
      <c r="C2179" s="7">
        <v>645.82799999999997</v>
      </c>
      <c r="D2179" s="26">
        <f>C2179/'g. Dimensio.AnlagenEE2035'!$F$11</f>
        <v>0.18452228571428569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27"/>
    </row>
    <row r="2180" spans="1:14" s="28" customFormat="1" x14ac:dyDescent="0.25">
      <c r="A2180" s="24">
        <v>43556.625</v>
      </c>
      <c r="B2180" s="25">
        <v>43556.708333333336</v>
      </c>
      <c r="C2180" s="7">
        <v>702.17399999999998</v>
      </c>
      <c r="D2180" s="26">
        <f>C2180/'g. Dimensio.AnlagenEE2035'!$F$11</f>
        <v>0.20062114285714286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27"/>
    </row>
    <row r="2181" spans="1:14" s="28" customFormat="1" x14ac:dyDescent="0.25">
      <c r="A2181" s="24">
        <v>43556.666666666664</v>
      </c>
      <c r="B2181" s="25">
        <v>43556.75</v>
      </c>
      <c r="C2181" s="7">
        <v>800.92899999999997</v>
      </c>
      <c r="D2181" s="26">
        <f>C2181/'g. Dimensio.AnlagenEE2035'!$F$11</f>
        <v>0.22883685714285715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27"/>
    </row>
    <row r="2182" spans="1:14" s="28" customFormat="1" x14ac:dyDescent="0.25">
      <c r="A2182" s="24">
        <v>43556.708333333336</v>
      </c>
      <c r="B2182" s="25">
        <v>43556.791666666664</v>
      </c>
      <c r="C2182" s="7">
        <v>1137.566</v>
      </c>
      <c r="D2182" s="26">
        <f>C2182/'g. Dimensio.AnlagenEE2035'!$F$11</f>
        <v>0.32501885714285716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27"/>
    </row>
    <row r="2183" spans="1:14" s="28" customFormat="1" x14ac:dyDescent="0.25">
      <c r="A2183" s="24">
        <v>43556.75</v>
      </c>
      <c r="B2183" s="25">
        <v>43556.833333333336</v>
      </c>
      <c r="C2183" s="7">
        <v>1376.057</v>
      </c>
      <c r="D2183" s="26">
        <f>C2183/'g. Dimensio.AnlagenEE2035'!$F$11</f>
        <v>0.39315914285714287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27"/>
    </row>
    <row r="2184" spans="1:14" s="28" customFormat="1" x14ac:dyDescent="0.25">
      <c r="A2184" s="24">
        <v>43556.791666666664</v>
      </c>
      <c r="B2184" s="25">
        <v>43556.875</v>
      </c>
      <c r="C2184" s="7">
        <v>1376.038</v>
      </c>
      <c r="D2184" s="26">
        <f>C2184/'g. Dimensio.AnlagenEE2035'!$F$11</f>
        <v>0.39315371428571427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27"/>
    </row>
    <row r="2185" spans="1:14" s="28" customFormat="1" x14ac:dyDescent="0.25">
      <c r="A2185" s="24">
        <v>43556.833333333336</v>
      </c>
      <c r="B2185" s="25">
        <v>43556.916666666664</v>
      </c>
      <c r="C2185" s="7">
        <v>1236.566</v>
      </c>
      <c r="D2185" s="26">
        <f>C2185/'g. Dimensio.AnlagenEE2035'!$F$11</f>
        <v>0.35330457142857141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27"/>
    </row>
    <row r="2186" spans="1:14" s="28" customFormat="1" x14ac:dyDescent="0.25">
      <c r="A2186" s="24">
        <v>43556.875</v>
      </c>
      <c r="B2186" s="25">
        <v>43556.958333333336</v>
      </c>
      <c r="C2186" s="7">
        <v>1083.7380000000001</v>
      </c>
      <c r="D2186" s="26">
        <f>C2186/'g. Dimensio.AnlagenEE2035'!$F$11</f>
        <v>0.30963942857142857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27"/>
    </row>
    <row r="2187" spans="1:14" s="28" customFormat="1" x14ac:dyDescent="0.25">
      <c r="A2187" s="24">
        <v>43556.916666666664</v>
      </c>
      <c r="B2187" s="25">
        <v>43557</v>
      </c>
      <c r="C2187" s="7">
        <v>908.76199999999994</v>
      </c>
      <c r="D2187" s="26">
        <f>C2187/'g. Dimensio.AnlagenEE2035'!$F$11</f>
        <v>0.25964628571428572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27"/>
    </row>
    <row r="2188" spans="1:14" s="28" customFormat="1" x14ac:dyDescent="0.25">
      <c r="A2188" s="24">
        <v>43556.958333333336</v>
      </c>
      <c r="B2188" s="25">
        <v>43557.041666666664</v>
      </c>
      <c r="C2188" s="7">
        <v>791.88900000000001</v>
      </c>
      <c r="D2188" s="26">
        <f>C2188/'g. Dimensio.AnlagenEE2035'!$F$11</f>
        <v>0.22625400000000001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27"/>
    </row>
    <row r="2189" spans="1:14" s="28" customFormat="1" x14ac:dyDescent="0.25">
      <c r="A2189" s="24">
        <v>43557</v>
      </c>
      <c r="B2189" s="25">
        <v>43557.083333333336</v>
      </c>
      <c r="C2189" s="7">
        <v>709.51599999999996</v>
      </c>
      <c r="D2189" s="26">
        <f>C2189/'g. Dimensio.AnlagenEE2035'!$F$11</f>
        <v>0.20271885714285715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27"/>
    </row>
    <row r="2190" spans="1:14" s="28" customFormat="1" x14ac:dyDescent="0.25">
      <c r="A2190" s="24">
        <v>43557.041666666664</v>
      </c>
      <c r="B2190" s="25">
        <v>43557.125</v>
      </c>
      <c r="C2190" s="7">
        <v>668.44799999999998</v>
      </c>
      <c r="D2190" s="26">
        <f>C2190/'g. Dimensio.AnlagenEE2035'!$F$11</f>
        <v>0.19098514285714285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27"/>
    </row>
    <row r="2191" spans="1:14" s="28" customFormat="1" x14ac:dyDescent="0.25">
      <c r="A2191" s="24">
        <v>43557.083333333336</v>
      </c>
      <c r="B2191" s="25">
        <v>43557.166666666664</v>
      </c>
      <c r="C2191" s="7">
        <v>633.16700000000003</v>
      </c>
      <c r="D2191" s="26">
        <f>C2191/'g. Dimensio.AnlagenEE2035'!$F$11</f>
        <v>0.18090485714285715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27"/>
    </row>
    <row r="2192" spans="1:14" s="28" customFormat="1" x14ac:dyDescent="0.25">
      <c r="A2192" s="24">
        <v>43557.125</v>
      </c>
      <c r="B2192" s="25">
        <v>43557.208333333336</v>
      </c>
      <c r="C2192" s="7">
        <v>551.90700000000004</v>
      </c>
      <c r="D2192" s="26">
        <f>C2192/'g. Dimensio.AnlagenEE2035'!$F$11</f>
        <v>0.15768771428571429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27"/>
    </row>
    <row r="2193" spans="1:14" s="28" customFormat="1" x14ac:dyDescent="0.25">
      <c r="A2193" s="24">
        <v>43557.166666666664</v>
      </c>
      <c r="B2193" s="25">
        <v>43557.25</v>
      </c>
      <c r="C2193" s="7">
        <v>504.06599999999997</v>
      </c>
      <c r="D2193" s="26">
        <f>C2193/'g. Dimensio.AnlagenEE2035'!$F$11</f>
        <v>0.14401885714285714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27"/>
    </row>
    <row r="2194" spans="1:14" s="28" customFormat="1" x14ac:dyDescent="0.25">
      <c r="A2194" s="24">
        <v>43557.208333333336</v>
      </c>
      <c r="B2194" s="25">
        <v>43557.291666666664</v>
      </c>
      <c r="C2194" s="7">
        <v>475.10399999999998</v>
      </c>
      <c r="D2194" s="26">
        <f>C2194/'g. Dimensio.AnlagenEE2035'!$F$11</f>
        <v>0.135744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27"/>
    </row>
    <row r="2195" spans="1:14" s="28" customFormat="1" x14ac:dyDescent="0.25">
      <c r="A2195" s="24">
        <v>43557.25</v>
      </c>
      <c r="B2195" s="25">
        <v>43557.333333333336</v>
      </c>
      <c r="C2195" s="7">
        <v>376.36599999999999</v>
      </c>
      <c r="D2195" s="26">
        <f>C2195/'g. Dimensio.AnlagenEE2035'!$F$11</f>
        <v>0.10753314285714285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27"/>
    </row>
    <row r="2196" spans="1:14" s="28" customFormat="1" x14ac:dyDescent="0.25">
      <c r="A2196" s="24">
        <v>43557.291666666664</v>
      </c>
      <c r="B2196" s="25">
        <v>43557.375</v>
      </c>
      <c r="C2196" s="7">
        <v>241.64099999999999</v>
      </c>
      <c r="D2196" s="26">
        <f>C2196/'g. Dimensio.AnlagenEE2035'!$F$11</f>
        <v>6.9040285714285707E-2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27"/>
    </row>
    <row r="2197" spans="1:14" s="28" customFormat="1" x14ac:dyDescent="0.25">
      <c r="A2197" s="24">
        <v>43557.333333333336</v>
      </c>
      <c r="B2197" s="25">
        <v>43557.416666666664</v>
      </c>
      <c r="C2197" s="7">
        <v>256.69600000000003</v>
      </c>
      <c r="D2197" s="26">
        <f>C2197/'g. Dimensio.AnlagenEE2035'!$F$11</f>
        <v>7.3341714285714288E-2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27"/>
    </row>
    <row r="2198" spans="1:14" s="28" customFormat="1" x14ac:dyDescent="0.25">
      <c r="A2198" s="24">
        <v>43557.375</v>
      </c>
      <c r="B2198" s="25">
        <v>43557.458333333336</v>
      </c>
      <c r="C2198" s="7">
        <v>473.85399999999998</v>
      </c>
      <c r="D2198" s="26">
        <f>C2198/'g. Dimensio.AnlagenEE2035'!$F$11</f>
        <v>0.13538685714285714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27"/>
    </row>
    <row r="2199" spans="1:14" s="28" customFormat="1" x14ac:dyDescent="0.25">
      <c r="A2199" s="24">
        <v>43557.416666666664</v>
      </c>
      <c r="B2199" s="25">
        <v>43557.5</v>
      </c>
      <c r="C2199" s="7">
        <v>694.64499999999998</v>
      </c>
      <c r="D2199" s="26">
        <f>C2199/'g. Dimensio.AnlagenEE2035'!$F$11</f>
        <v>0.19847000000000001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27"/>
    </row>
    <row r="2200" spans="1:14" s="28" customFormat="1" x14ac:dyDescent="0.25">
      <c r="A2200" s="24">
        <v>43557.458333333336</v>
      </c>
      <c r="B2200" s="25">
        <v>43557.541666666664</v>
      </c>
      <c r="C2200" s="7">
        <v>861.54899999999998</v>
      </c>
      <c r="D2200" s="26">
        <f>C2200/'g. Dimensio.AnlagenEE2035'!$F$11</f>
        <v>0.24615685714285715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27"/>
    </row>
    <row r="2201" spans="1:14" s="28" customFormat="1" x14ac:dyDescent="0.25">
      <c r="A2201" s="24">
        <v>43557.5</v>
      </c>
      <c r="B2201" s="25">
        <v>43557.583333333336</v>
      </c>
      <c r="C2201" s="7">
        <v>922.93299999999999</v>
      </c>
      <c r="D2201" s="26">
        <f>C2201/'g. Dimensio.AnlagenEE2035'!$F$11</f>
        <v>0.26369514285714285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27"/>
    </row>
    <row r="2202" spans="1:14" s="28" customFormat="1" x14ac:dyDescent="0.25">
      <c r="A2202" s="24">
        <v>43557.541666666664</v>
      </c>
      <c r="B2202" s="25">
        <v>43557.625</v>
      </c>
      <c r="C2202" s="7">
        <v>914.80600000000004</v>
      </c>
      <c r="D2202" s="26">
        <f>C2202/'g. Dimensio.AnlagenEE2035'!$F$11</f>
        <v>0.26137314285714286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27"/>
    </row>
    <row r="2203" spans="1:14" s="28" customFormat="1" x14ac:dyDescent="0.25">
      <c r="A2203" s="24">
        <v>43557.583333333336</v>
      </c>
      <c r="B2203" s="25">
        <v>43557.666666666664</v>
      </c>
      <c r="C2203" s="7">
        <v>803.03700000000003</v>
      </c>
      <c r="D2203" s="26">
        <f>C2203/'g. Dimensio.AnlagenEE2035'!$F$11</f>
        <v>0.22943914285714287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27"/>
    </row>
    <row r="2204" spans="1:14" s="28" customFormat="1" x14ac:dyDescent="0.25">
      <c r="A2204" s="24">
        <v>43557.625</v>
      </c>
      <c r="B2204" s="25">
        <v>43557.708333333336</v>
      </c>
      <c r="C2204" s="7">
        <v>644.53</v>
      </c>
      <c r="D2204" s="26">
        <f>C2204/'g. Dimensio.AnlagenEE2035'!$F$11</f>
        <v>0.18415142857142858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27"/>
    </row>
    <row r="2205" spans="1:14" s="28" customFormat="1" x14ac:dyDescent="0.25">
      <c r="A2205" s="24">
        <v>43557.666666666664</v>
      </c>
      <c r="B2205" s="25">
        <v>43557.75</v>
      </c>
      <c r="C2205" s="7">
        <v>721.62800000000004</v>
      </c>
      <c r="D2205" s="26">
        <f>C2205/'g. Dimensio.AnlagenEE2035'!$F$11</f>
        <v>0.2061794285714286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27"/>
    </row>
    <row r="2206" spans="1:14" s="28" customFormat="1" x14ac:dyDescent="0.25">
      <c r="A2206" s="24">
        <v>43557.708333333336</v>
      </c>
      <c r="B2206" s="25">
        <v>43557.791666666664</v>
      </c>
      <c r="C2206" s="7">
        <v>941.03800000000001</v>
      </c>
      <c r="D2206" s="26">
        <f>C2206/'g. Dimensio.AnlagenEE2035'!$F$11</f>
        <v>0.268868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27"/>
    </row>
    <row r="2207" spans="1:14" s="28" customFormat="1" x14ac:dyDescent="0.25">
      <c r="A2207" s="24">
        <v>43557.75</v>
      </c>
      <c r="B2207" s="25">
        <v>43557.833333333336</v>
      </c>
      <c r="C2207" s="7">
        <v>1156.8789999999999</v>
      </c>
      <c r="D2207" s="26">
        <f>C2207/'g. Dimensio.AnlagenEE2035'!$F$11</f>
        <v>0.33053685714285713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27"/>
    </row>
    <row r="2208" spans="1:14" s="28" customFormat="1" x14ac:dyDescent="0.25">
      <c r="A2208" s="24">
        <v>43557.791666666664</v>
      </c>
      <c r="B2208" s="25">
        <v>43557.875</v>
      </c>
      <c r="C2208" s="7">
        <v>1220.626</v>
      </c>
      <c r="D2208" s="26">
        <f>C2208/'g. Dimensio.AnlagenEE2035'!$F$11</f>
        <v>0.34875028571428573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27"/>
    </row>
    <row r="2209" spans="1:14" s="28" customFormat="1" x14ac:dyDescent="0.25">
      <c r="A2209" s="24">
        <v>43557.833333333336</v>
      </c>
      <c r="B2209" s="25">
        <v>43557.916666666664</v>
      </c>
      <c r="C2209" s="7">
        <v>1038.6279999999999</v>
      </c>
      <c r="D2209" s="26">
        <f>C2209/'g. Dimensio.AnlagenEE2035'!$F$11</f>
        <v>0.29675085714285715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27"/>
    </row>
    <row r="2210" spans="1:14" s="28" customFormat="1" x14ac:dyDescent="0.25">
      <c r="A2210" s="24">
        <v>43557.875</v>
      </c>
      <c r="B2210" s="25">
        <v>43557.958333333336</v>
      </c>
      <c r="C2210" s="7">
        <v>911.87199999999996</v>
      </c>
      <c r="D2210" s="26">
        <f>C2210/'g. Dimensio.AnlagenEE2035'!$F$11</f>
        <v>0.26053485714285712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27"/>
    </row>
    <row r="2211" spans="1:14" s="28" customFormat="1" x14ac:dyDescent="0.25">
      <c r="A2211" s="24">
        <v>43557.916666666664</v>
      </c>
      <c r="B2211" s="25">
        <v>43558</v>
      </c>
      <c r="C2211" s="7">
        <v>809.47400000000005</v>
      </c>
      <c r="D2211" s="26">
        <f>C2211/'g. Dimensio.AnlagenEE2035'!$F$11</f>
        <v>0.23127828571428571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27"/>
    </row>
    <row r="2212" spans="1:14" s="28" customFormat="1" x14ac:dyDescent="0.25">
      <c r="A2212" s="24">
        <v>43557.958333333336</v>
      </c>
      <c r="B2212" s="25">
        <v>43558.041666666664</v>
      </c>
      <c r="C2212" s="7">
        <v>632.96600000000001</v>
      </c>
      <c r="D2212" s="26">
        <f>C2212/'g. Dimensio.AnlagenEE2035'!$F$11</f>
        <v>0.18084742857142858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27"/>
    </row>
    <row r="2213" spans="1:14" s="28" customFormat="1" x14ac:dyDescent="0.25">
      <c r="A2213" s="24">
        <v>43558</v>
      </c>
      <c r="B2213" s="25">
        <v>43558.083333333336</v>
      </c>
      <c r="C2213" s="7">
        <v>588.50900000000001</v>
      </c>
      <c r="D2213" s="26">
        <f>C2213/'g. Dimensio.AnlagenEE2035'!$F$11</f>
        <v>0.16814542857142858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27"/>
    </row>
    <row r="2214" spans="1:14" s="28" customFormat="1" x14ac:dyDescent="0.25">
      <c r="A2214" s="24">
        <v>43558.041666666664</v>
      </c>
      <c r="B2214" s="25">
        <v>43558.125</v>
      </c>
      <c r="C2214" s="7">
        <v>656.37699999999995</v>
      </c>
      <c r="D2214" s="26">
        <f>C2214/'g. Dimensio.AnlagenEE2035'!$F$11</f>
        <v>0.18753628571428571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27"/>
    </row>
    <row r="2215" spans="1:14" s="28" customFormat="1" x14ac:dyDescent="0.25">
      <c r="A2215" s="24">
        <v>43558.083333333336</v>
      </c>
      <c r="B2215" s="25">
        <v>43558.166666666664</v>
      </c>
      <c r="C2215" s="7">
        <v>713.09199999999998</v>
      </c>
      <c r="D2215" s="26">
        <f>C2215/'g. Dimensio.AnlagenEE2035'!$F$11</f>
        <v>0.20374057142857144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27"/>
    </row>
    <row r="2216" spans="1:14" s="28" customFormat="1" x14ac:dyDescent="0.25">
      <c r="A2216" s="24">
        <v>43558.125</v>
      </c>
      <c r="B2216" s="25">
        <v>43558.208333333336</v>
      </c>
      <c r="C2216" s="7">
        <v>704.18299999999999</v>
      </c>
      <c r="D2216" s="26">
        <f>C2216/'g. Dimensio.AnlagenEE2035'!$F$11</f>
        <v>0.20119514285714285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27"/>
    </row>
    <row r="2217" spans="1:14" s="28" customFormat="1" x14ac:dyDescent="0.25">
      <c r="A2217" s="24">
        <v>43558.166666666664</v>
      </c>
      <c r="B2217" s="25">
        <v>43558.25</v>
      </c>
      <c r="C2217" s="7">
        <v>651.173</v>
      </c>
      <c r="D2217" s="26">
        <f>C2217/'g. Dimensio.AnlagenEE2035'!$F$11</f>
        <v>0.18604942857142856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27"/>
    </row>
    <row r="2218" spans="1:14" s="28" customFormat="1" x14ac:dyDescent="0.25">
      <c r="A2218" s="24">
        <v>43558.208333333336</v>
      </c>
      <c r="B2218" s="25">
        <v>43558.291666666664</v>
      </c>
      <c r="C2218" s="7">
        <v>565.92100000000005</v>
      </c>
      <c r="D2218" s="26">
        <f>C2218/'g. Dimensio.AnlagenEE2035'!$F$11</f>
        <v>0.1616917142857143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27"/>
    </row>
    <row r="2219" spans="1:14" s="28" customFormat="1" x14ac:dyDescent="0.25">
      <c r="A2219" s="24">
        <v>43558.25</v>
      </c>
      <c r="B2219" s="25">
        <v>43558.333333333336</v>
      </c>
      <c r="C2219" s="7">
        <v>356.39499999999998</v>
      </c>
      <c r="D2219" s="26">
        <f>C2219/'g. Dimensio.AnlagenEE2035'!$F$11</f>
        <v>0.10182714285714285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27"/>
    </row>
    <row r="2220" spans="1:14" s="28" customFormat="1" x14ac:dyDescent="0.25">
      <c r="A2220" s="24">
        <v>43558.291666666664</v>
      </c>
      <c r="B2220" s="25">
        <v>43558.375</v>
      </c>
      <c r="C2220" s="7">
        <v>307.166</v>
      </c>
      <c r="D2220" s="26">
        <f>C2220/'g. Dimensio.AnlagenEE2035'!$F$11</f>
        <v>8.776171428571429E-2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27"/>
    </row>
    <row r="2221" spans="1:14" s="28" customFormat="1" x14ac:dyDescent="0.25">
      <c r="A2221" s="24">
        <v>43558.333333333336</v>
      </c>
      <c r="B2221" s="25">
        <v>43558.416666666664</v>
      </c>
      <c r="C2221" s="7">
        <v>256.16500000000002</v>
      </c>
      <c r="D2221" s="26">
        <f>C2221/'g. Dimensio.AnlagenEE2035'!$F$11</f>
        <v>7.3190000000000005E-2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27"/>
    </row>
    <row r="2222" spans="1:14" s="28" customFormat="1" x14ac:dyDescent="0.25">
      <c r="A2222" s="24">
        <v>43558.375</v>
      </c>
      <c r="B2222" s="25">
        <v>43558.458333333336</v>
      </c>
      <c r="C2222" s="7">
        <v>184.863</v>
      </c>
      <c r="D2222" s="26">
        <f>C2222/'g. Dimensio.AnlagenEE2035'!$F$11</f>
        <v>5.2817999999999997E-2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27"/>
    </row>
    <row r="2223" spans="1:14" s="28" customFormat="1" x14ac:dyDescent="0.25">
      <c r="A2223" s="24">
        <v>43558.416666666664</v>
      </c>
      <c r="B2223" s="25">
        <v>43558.5</v>
      </c>
      <c r="C2223" s="7">
        <v>130.791</v>
      </c>
      <c r="D2223" s="26">
        <f>C2223/'g. Dimensio.AnlagenEE2035'!$F$11</f>
        <v>3.7368857142857141E-2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27"/>
    </row>
    <row r="2224" spans="1:14" s="28" customFormat="1" x14ac:dyDescent="0.25">
      <c r="A2224" s="24">
        <v>43558.458333333336</v>
      </c>
      <c r="B2224" s="25">
        <v>43558.541666666664</v>
      </c>
      <c r="C2224" s="7">
        <v>118.005</v>
      </c>
      <c r="D2224" s="26">
        <f>C2224/'g. Dimensio.AnlagenEE2035'!$F$11</f>
        <v>3.3715714285714286E-2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27"/>
    </row>
    <row r="2225" spans="1:14" s="28" customFormat="1" x14ac:dyDescent="0.25">
      <c r="A2225" s="24">
        <v>43558.5</v>
      </c>
      <c r="B2225" s="25">
        <v>43558.583333333336</v>
      </c>
      <c r="C2225" s="7">
        <v>103.209</v>
      </c>
      <c r="D2225" s="26">
        <f>C2225/'g. Dimensio.AnlagenEE2035'!$F$11</f>
        <v>2.9488285714285717E-2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27"/>
    </row>
    <row r="2226" spans="1:14" s="28" customFormat="1" x14ac:dyDescent="0.25">
      <c r="A2226" s="24">
        <v>43558.541666666664</v>
      </c>
      <c r="B2226" s="25">
        <v>43558.625</v>
      </c>
      <c r="C2226" s="7">
        <v>94.602000000000004</v>
      </c>
      <c r="D2226" s="26">
        <f>C2226/'g. Dimensio.AnlagenEE2035'!$F$11</f>
        <v>2.7029142857142859E-2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27"/>
    </row>
    <row r="2227" spans="1:14" s="28" customFormat="1" x14ac:dyDescent="0.25">
      <c r="A2227" s="24">
        <v>43558.583333333336</v>
      </c>
      <c r="B2227" s="25">
        <v>43558.666666666664</v>
      </c>
      <c r="C2227" s="7">
        <v>148.99700000000001</v>
      </c>
      <c r="D2227" s="26">
        <f>C2227/'g. Dimensio.AnlagenEE2035'!$F$11</f>
        <v>4.257057142857143E-2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27"/>
    </row>
    <row r="2228" spans="1:14" s="28" customFormat="1" x14ac:dyDescent="0.25">
      <c r="A2228" s="24">
        <v>43558.625</v>
      </c>
      <c r="B2228" s="25">
        <v>43558.708333333336</v>
      </c>
      <c r="C2228" s="7">
        <v>278.02800000000002</v>
      </c>
      <c r="D2228" s="26">
        <f>C2228/'g. Dimensio.AnlagenEE2035'!$F$11</f>
        <v>7.943657142857144E-2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27"/>
    </row>
    <row r="2229" spans="1:14" s="28" customFormat="1" x14ac:dyDescent="0.25">
      <c r="A2229" s="24">
        <v>43558.666666666664</v>
      </c>
      <c r="B2229" s="25">
        <v>43558.75</v>
      </c>
      <c r="C2229" s="7">
        <v>408.834</v>
      </c>
      <c r="D2229" s="26">
        <f>C2229/'g. Dimensio.AnlagenEE2035'!$F$11</f>
        <v>0.11680971428571428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27"/>
    </row>
    <row r="2230" spans="1:14" s="28" customFormat="1" x14ac:dyDescent="0.25">
      <c r="A2230" s="24">
        <v>43558.708333333336</v>
      </c>
      <c r="B2230" s="25">
        <v>43558.791666666664</v>
      </c>
      <c r="C2230" s="7">
        <v>486.87599999999998</v>
      </c>
      <c r="D2230" s="26">
        <f>C2230/'g. Dimensio.AnlagenEE2035'!$F$11</f>
        <v>0.13910742857142858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27"/>
    </row>
    <row r="2231" spans="1:14" s="28" customFormat="1" x14ac:dyDescent="0.25">
      <c r="A2231" s="24">
        <v>43558.75</v>
      </c>
      <c r="B2231" s="25">
        <v>43558.833333333336</v>
      </c>
      <c r="C2231" s="7">
        <v>383.56200000000001</v>
      </c>
      <c r="D2231" s="26">
        <f>C2231/'g. Dimensio.AnlagenEE2035'!$F$11</f>
        <v>0.10958914285714286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27"/>
    </row>
    <row r="2232" spans="1:14" s="28" customFormat="1" x14ac:dyDescent="0.25">
      <c r="A2232" s="24">
        <v>43558.791666666664</v>
      </c>
      <c r="B2232" s="25">
        <v>43558.875</v>
      </c>
      <c r="C2232" s="7">
        <v>233.80799999999999</v>
      </c>
      <c r="D2232" s="26">
        <f>C2232/'g. Dimensio.AnlagenEE2035'!$F$11</f>
        <v>6.6802285714285717E-2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27"/>
    </row>
    <row r="2233" spans="1:14" s="28" customFormat="1" x14ac:dyDescent="0.25">
      <c r="A2233" s="24">
        <v>43558.833333333336</v>
      </c>
      <c r="B2233" s="25">
        <v>43558.916666666664</v>
      </c>
      <c r="C2233" s="7">
        <v>178.58199999999999</v>
      </c>
      <c r="D2233" s="26">
        <f>C2233/'g. Dimensio.AnlagenEE2035'!$F$11</f>
        <v>5.1023428571428567E-2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27"/>
    </row>
    <row r="2234" spans="1:14" s="28" customFormat="1" x14ac:dyDescent="0.25">
      <c r="A2234" s="24">
        <v>43558.875</v>
      </c>
      <c r="B2234" s="25">
        <v>43558.958333333336</v>
      </c>
      <c r="C2234" s="7">
        <v>118.584</v>
      </c>
      <c r="D2234" s="26">
        <f>C2234/'g. Dimensio.AnlagenEE2035'!$F$11</f>
        <v>3.388114285714286E-2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27"/>
    </row>
    <row r="2235" spans="1:14" s="28" customFormat="1" x14ac:dyDescent="0.25">
      <c r="A2235" s="24">
        <v>43558.916666666664</v>
      </c>
      <c r="B2235" s="25">
        <v>43559</v>
      </c>
      <c r="C2235" s="7">
        <v>57.99</v>
      </c>
      <c r="D2235" s="26">
        <f>C2235/'g. Dimensio.AnlagenEE2035'!$F$11</f>
        <v>1.6568571428571429E-2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27"/>
    </row>
    <row r="2236" spans="1:14" s="28" customFormat="1" x14ac:dyDescent="0.25">
      <c r="A2236" s="24">
        <v>43558.958333333336</v>
      </c>
      <c r="B2236" s="25">
        <v>43559.041666666664</v>
      </c>
      <c r="C2236" s="7">
        <v>34.771000000000001</v>
      </c>
      <c r="D2236" s="26">
        <f>C2236/'g. Dimensio.AnlagenEE2035'!$F$11</f>
        <v>9.934571428571428E-3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27"/>
    </row>
    <row r="2237" spans="1:14" s="28" customFormat="1" x14ac:dyDescent="0.25">
      <c r="A2237" s="24">
        <v>43559</v>
      </c>
      <c r="B2237" s="25">
        <v>43559.083333333336</v>
      </c>
      <c r="C2237" s="7">
        <v>34.569000000000003</v>
      </c>
      <c r="D2237" s="26">
        <f>C2237/'g. Dimensio.AnlagenEE2035'!$F$11</f>
        <v>9.8768571428571438E-3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27"/>
    </row>
    <row r="2238" spans="1:14" s="28" customFormat="1" x14ac:dyDescent="0.25">
      <c r="A2238" s="24">
        <v>43559.041666666664</v>
      </c>
      <c r="B2238" s="25">
        <v>43559.125</v>
      </c>
      <c r="C2238" s="7">
        <v>28.553999999999998</v>
      </c>
      <c r="D2238" s="26">
        <f>C2238/'g. Dimensio.AnlagenEE2035'!$F$11</f>
        <v>8.1582857142857134E-3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27"/>
    </row>
    <row r="2239" spans="1:14" s="28" customFormat="1" x14ac:dyDescent="0.25">
      <c r="A2239" s="24">
        <v>43559.083333333336</v>
      </c>
      <c r="B2239" s="25">
        <v>43559.166666666664</v>
      </c>
      <c r="C2239" s="7">
        <v>20.693999999999999</v>
      </c>
      <c r="D2239" s="26">
        <f>C2239/'g. Dimensio.AnlagenEE2035'!$F$11</f>
        <v>5.9125714285714285E-3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27"/>
    </row>
    <row r="2240" spans="1:14" s="28" customFormat="1" x14ac:dyDescent="0.25">
      <c r="A2240" s="24">
        <v>43559.125</v>
      </c>
      <c r="B2240" s="25">
        <v>43559.208333333336</v>
      </c>
      <c r="C2240" s="7">
        <v>28.373999999999999</v>
      </c>
      <c r="D2240" s="26">
        <f>C2240/'g. Dimensio.AnlagenEE2035'!$F$11</f>
        <v>8.1068571428571431E-3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27"/>
    </row>
    <row r="2241" spans="1:14" s="28" customFormat="1" x14ac:dyDescent="0.25">
      <c r="A2241" s="24">
        <v>43559.166666666664</v>
      </c>
      <c r="B2241" s="25">
        <v>43559.25</v>
      </c>
      <c r="C2241" s="7">
        <v>49.360999999999997</v>
      </c>
      <c r="D2241" s="26">
        <f>C2241/'g. Dimensio.AnlagenEE2035'!$F$11</f>
        <v>1.4103142857142856E-2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27"/>
    </row>
    <row r="2242" spans="1:14" s="28" customFormat="1" x14ac:dyDescent="0.25">
      <c r="A2242" s="24">
        <v>43559.208333333336</v>
      </c>
      <c r="B2242" s="25">
        <v>43559.291666666664</v>
      </c>
      <c r="C2242" s="7">
        <v>70.349000000000004</v>
      </c>
      <c r="D2242" s="26">
        <f>C2242/'g. Dimensio.AnlagenEE2035'!$F$11</f>
        <v>2.0099714285714287E-2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27"/>
    </row>
    <row r="2243" spans="1:14" s="28" customFormat="1" x14ac:dyDescent="0.25">
      <c r="A2243" s="24">
        <v>43559.25</v>
      </c>
      <c r="B2243" s="25">
        <v>43559.333333333336</v>
      </c>
      <c r="C2243" s="7">
        <v>123.83</v>
      </c>
      <c r="D2243" s="26">
        <f>C2243/'g. Dimensio.AnlagenEE2035'!$F$11</f>
        <v>3.5380000000000002E-2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27"/>
    </row>
    <row r="2244" spans="1:14" s="28" customFormat="1" x14ac:dyDescent="0.25">
      <c r="A2244" s="24">
        <v>43559.291666666664</v>
      </c>
      <c r="B2244" s="25">
        <v>43559.375</v>
      </c>
      <c r="C2244" s="7">
        <v>212.65600000000001</v>
      </c>
      <c r="D2244" s="26">
        <f>C2244/'g. Dimensio.AnlagenEE2035'!$F$11</f>
        <v>6.0758857142857142E-2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27"/>
    </row>
    <row r="2245" spans="1:14" s="28" customFormat="1" x14ac:dyDescent="0.25">
      <c r="A2245" s="24">
        <v>43559.333333333336</v>
      </c>
      <c r="B2245" s="25">
        <v>43559.416666666664</v>
      </c>
      <c r="C2245" s="7">
        <v>302.38299999999998</v>
      </c>
      <c r="D2245" s="26">
        <f>C2245/'g. Dimensio.AnlagenEE2035'!$F$11</f>
        <v>8.6395142857142851E-2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27"/>
    </row>
    <row r="2246" spans="1:14" s="28" customFormat="1" x14ac:dyDescent="0.25">
      <c r="A2246" s="24">
        <v>43559.375</v>
      </c>
      <c r="B2246" s="25">
        <v>43559.458333333336</v>
      </c>
      <c r="C2246" s="7">
        <v>356.94799999999998</v>
      </c>
      <c r="D2246" s="26">
        <f>C2246/'g. Dimensio.AnlagenEE2035'!$F$11</f>
        <v>0.10198514285714286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27"/>
    </row>
    <row r="2247" spans="1:14" s="28" customFormat="1" x14ac:dyDescent="0.25">
      <c r="A2247" s="24">
        <v>43559.416666666664</v>
      </c>
      <c r="B2247" s="25">
        <v>43559.5</v>
      </c>
      <c r="C2247" s="7">
        <v>429.483</v>
      </c>
      <c r="D2247" s="26">
        <f>C2247/'g. Dimensio.AnlagenEE2035'!$F$11</f>
        <v>0.12270942857142857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27"/>
    </row>
    <row r="2248" spans="1:14" s="28" customFormat="1" x14ac:dyDescent="0.25">
      <c r="A2248" s="24">
        <v>43559.458333333336</v>
      </c>
      <c r="B2248" s="25">
        <v>43559.541666666664</v>
      </c>
      <c r="C2248" s="7">
        <v>411.52800000000002</v>
      </c>
      <c r="D2248" s="26">
        <f>C2248/'g. Dimensio.AnlagenEE2035'!$F$11</f>
        <v>0.11757942857142857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27"/>
    </row>
    <row r="2249" spans="1:14" s="28" customFormat="1" x14ac:dyDescent="0.25">
      <c r="A2249" s="24">
        <v>43559.5</v>
      </c>
      <c r="B2249" s="25">
        <v>43559.583333333336</v>
      </c>
      <c r="C2249" s="7">
        <v>342.423</v>
      </c>
      <c r="D2249" s="26">
        <f>C2249/'g. Dimensio.AnlagenEE2035'!$F$11</f>
        <v>9.7835142857142857E-2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27"/>
    </row>
    <row r="2250" spans="1:14" s="28" customFormat="1" x14ac:dyDescent="0.25">
      <c r="A2250" s="24">
        <v>43559.541666666664</v>
      </c>
      <c r="B2250" s="25">
        <v>43559.625</v>
      </c>
      <c r="C2250" s="7">
        <v>322.00200000000001</v>
      </c>
      <c r="D2250" s="26">
        <f>C2250/'g. Dimensio.AnlagenEE2035'!$F$11</f>
        <v>9.2000571428571432E-2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27"/>
    </row>
    <row r="2251" spans="1:14" s="28" customFormat="1" x14ac:dyDescent="0.25">
      <c r="A2251" s="24">
        <v>43559.583333333336</v>
      </c>
      <c r="B2251" s="25">
        <v>43559.666666666664</v>
      </c>
      <c r="C2251" s="7">
        <v>281.20400000000001</v>
      </c>
      <c r="D2251" s="26">
        <f>C2251/'g. Dimensio.AnlagenEE2035'!$F$11</f>
        <v>8.0343999999999999E-2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27"/>
    </row>
    <row r="2252" spans="1:14" s="28" customFormat="1" x14ac:dyDescent="0.25">
      <c r="A2252" s="24">
        <v>43559.625</v>
      </c>
      <c r="B2252" s="25">
        <v>43559.708333333336</v>
      </c>
      <c r="C2252" s="7">
        <v>338.33600000000001</v>
      </c>
      <c r="D2252" s="26">
        <f>C2252/'g. Dimensio.AnlagenEE2035'!$F$11</f>
        <v>9.6667428571428571E-2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27"/>
    </row>
    <row r="2253" spans="1:14" s="28" customFormat="1" x14ac:dyDescent="0.25">
      <c r="A2253" s="24">
        <v>43559.666666666664</v>
      </c>
      <c r="B2253" s="25">
        <v>43559.75</v>
      </c>
      <c r="C2253" s="7">
        <v>228.63900000000001</v>
      </c>
      <c r="D2253" s="26">
        <f>C2253/'g. Dimensio.AnlagenEE2035'!$F$11</f>
        <v>6.5325428571428576E-2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27"/>
    </row>
    <row r="2254" spans="1:14" s="28" customFormat="1" x14ac:dyDescent="0.25">
      <c r="A2254" s="24">
        <v>43559.708333333336</v>
      </c>
      <c r="B2254" s="25">
        <v>43559.791666666664</v>
      </c>
      <c r="C2254" s="7">
        <v>223.018</v>
      </c>
      <c r="D2254" s="26">
        <f>C2254/'g. Dimensio.AnlagenEE2035'!$F$11</f>
        <v>6.3719428571428566E-2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27"/>
    </row>
    <row r="2255" spans="1:14" s="28" customFormat="1" x14ac:dyDescent="0.25">
      <c r="A2255" s="24">
        <v>43559.75</v>
      </c>
      <c r="B2255" s="25">
        <v>43559.833333333336</v>
      </c>
      <c r="C2255" s="7">
        <v>221.35900000000001</v>
      </c>
      <c r="D2255" s="26">
        <f>C2255/'g. Dimensio.AnlagenEE2035'!$F$11</f>
        <v>6.3245428571428577E-2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27"/>
    </row>
    <row r="2256" spans="1:14" s="28" customFormat="1" x14ac:dyDescent="0.25">
      <c r="A2256" s="24">
        <v>43559.791666666664</v>
      </c>
      <c r="B2256" s="25">
        <v>43559.875</v>
      </c>
      <c r="C2256" s="7">
        <v>201.608</v>
      </c>
      <c r="D2256" s="26">
        <f>C2256/'g. Dimensio.AnlagenEE2035'!$F$11</f>
        <v>5.7602285714285717E-2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27"/>
    </row>
    <row r="2257" spans="1:14" s="28" customFormat="1" x14ac:dyDescent="0.25">
      <c r="A2257" s="24">
        <v>43559.833333333336</v>
      </c>
      <c r="B2257" s="25">
        <v>43559.916666666664</v>
      </c>
      <c r="C2257" s="7">
        <v>155.166</v>
      </c>
      <c r="D2257" s="26">
        <f>C2257/'g. Dimensio.AnlagenEE2035'!$F$11</f>
        <v>4.4333142857142856E-2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27"/>
    </row>
    <row r="2258" spans="1:14" s="28" customFormat="1" x14ac:dyDescent="0.25">
      <c r="A2258" s="24">
        <v>43559.875</v>
      </c>
      <c r="B2258" s="25">
        <v>43559.958333333336</v>
      </c>
      <c r="C2258" s="7">
        <v>147.95699999999999</v>
      </c>
      <c r="D2258" s="26">
        <f>C2258/'g. Dimensio.AnlagenEE2035'!$F$11</f>
        <v>4.2273428571428573E-2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27"/>
    </row>
    <row r="2259" spans="1:14" s="28" customFormat="1" x14ac:dyDescent="0.25">
      <c r="A2259" s="24">
        <v>43559.916666666664</v>
      </c>
      <c r="B2259" s="25">
        <v>43560</v>
      </c>
      <c r="C2259" s="7">
        <v>157.566</v>
      </c>
      <c r="D2259" s="26">
        <f>C2259/'g. Dimensio.AnlagenEE2035'!$F$11</f>
        <v>4.5018857142857145E-2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27"/>
    </row>
    <row r="2260" spans="1:14" s="28" customFormat="1" x14ac:dyDescent="0.25">
      <c r="A2260" s="24">
        <v>43559.958333333336</v>
      </c>
      <c r="B2260" s="25">
        <v>43560.041666666664</v>
      </c>
      <c r="C2260" s="7">
        <v>235.566</v>
      </c>
      <c r="D2260" s="26">
        <f>C2260/'g. Dimensio.AnlagenEE2035'!$F$11</f>
        <v>6.7304571428571436E-2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27"/>
    </row>
    <row r="2261" spans="1:14" s="28" customFormat="1" x14ac:dyDescent="0.25">
      <c r="A2261" s="24">
        <v>43560</v>
      </c>
      <c r="B2261" s="25">
        <v>43560.083333333336</v>
      </c>
      <c r="C2261" s="7">
        <v>235.45699999999999</v>
      </c>
      <c r="D2261" s="26">
        <f>C2261/'g. Dimensio.AnlagenEE2035'!$F$11</f>
        <v>6.7273428571428567E-2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27"/>
    </row>
    <row r="2262" spans="1:14" s="28" customFormat="1" x14ac:dyDescent="0.25">
      <c r="A2262" s="24">
        <v>43560.041666666664</v>
      </c>
      <c r="B2262" s="25">
        <v>43560.125</v>
      </c>
      <c r="C2262" s="7">
        <v>193.28</v>
      </c>
      <c r="D2262" s="26">
        <f>C2262/'g. Dimensio.AnlagenEE2035'!$F$11</f>
        <v>5.5222857142857143E-2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27"/>
    </row>
    <row r="2263" spans="1:14" s="28" customFormat="1" x14ac:dyDescent="0.25">
      <c r="A2263" s="24">
        <v>43560.083333333336</v>
      </c>
      <c r="B2263" s="25">
        <v>43560.166666666664</v>
      </c>
      <c r="C2263" s="7">
        <v>142.61699999999999</v>
      </c>
      <c r="D2263" s="26">
        <f>C2263/'g. Dimensio.AnlagenEE2035'!$F$11</f>
        <v>4.0747714285714283E-2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27"/>
    </row>
    <row r="2264" spans="1:14" s="28" customFormat="1" x14ac:dyDescent="0.25">
      <c r="A2264" s="24">
        <v>43560.125</v>
      </c>
      <c r="B2264" s="25">
        <v>43560.208333333336</v>
      </c>
      <c r="C2264" s="7">
        <v>91.317999999999998</v>
      </c>
      <c r="D2264" s="26">
        <f>C2264/'g. Dimensio.AnlagenEE2035'!$F$11</f>
        <v>2.6090857142857141E-2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27"/>
    </row>
    <row r="2265" spans="1:14" s="28" customFormat="1" x14ac:dyDescent="0.25">
      <c r="A2265" s="24">
        <v>43560.166666666664</v>
      </c>
      <c r="B2265" s="25">
        <v>43560.25</v>
      </c>
      <c r="C2265" s="7">
        <v>53.158000000000001</v>
      </c>
      <c r="D2265" s="26">
        <f>C2265/'g. Dimensio.AnlagenEE2035'!$F$11</f>
        <v>1.5188E-2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27"/>
    </row>
    <row r="2266" spans="1:14" s="28" customFormat="1" x14ac:dyDescent="0.25">
      <c r="A2266" s="24">
        <v>43560.208333333336</v>
      </c>
      <c r="B2266" s="25">
        <v>43560.291666666664</v>
      </c>
      <c r="C2266" s="7">
        <v>32.268999999999998</v>
      </c>
      <c r="D2266" s="26">
        <f>C2266/'g. Dimensio.AnlagenEE2035'!$F$11</f>
        <v>9.2197142857142859E-3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27"/>
    </row>
    <row r="2267" spans="1:14" s="28" customFormat="1" x14ac:dyDescent="0.25">
      <c r="A2267" s="24">
        <v>43560.25</v>
      </c>
      <c r="B2267" s="25">
        <v>43560.333333333336</v>
      </c>
      <c r="C2267" s="7">
        <v>16.178000000000001</v>
      </c>
      <c r="D2267" s="26">
        <f>C2267/'g. Dimensio.AnlagenEE2035'!$F$11</f>
        <v>4.6222857142857142E-3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27"/>
    </row>
    <row r="2268" spans="1:14" s="28" customFormat="1" x14ac:dyDescent="0.25">
      <c r="A2268" s="24">
        <v>43560.291666666664</v>
      </c>
      <c r="B2268" s="25">
        <v>43560.375</v>
      </c>
      <c r="C2268" s="7">
        <v>23.312000000000001</v>
      </c>
      <c r="D2268" s="26">
        <f>C2268/'g. Dimensio.AnlagenEE2035'!$F$11</f>
        <v>6.6605714285714289E-3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27"/>
    </row>
    <row r="2269" spans="1:14" s="28" customFormat="1" x14ac:dyDescent="0.25">
      <c r="A2269" s="24">
        <v>43560.333333333336</v>
      </c>
      <c r="B2269" s="25">
        <v>43560.416666666664</v>
      </c>
      <c r="C2269" s="7">
        <v>79.119</v>
      </c>
      <c r="D2269" s="26">
        <f>C2269/'g. Dimensio.AnlagenEE2035'!$F$11</f>
        <v>2.2605428571428571E-2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27"/>
    </row>
    <row r="2270" spans="1:14" s="28" customFormat="1" x14ac:dyDescent="0.25">
      <c r="A2270" s="24">
        <v>43560.375</v>
      </c>
      <c r="B2270" s="25">
        <v>43560.458333333336</v>
      </c>
      <c r="C2270" s="7">
        <v>118.238</v>
      </c>
      <c r="D2270" s="26">
        <f>C2270/'g. Dimensio.AnlagenEE2035'!$F$11</f>
        <v>3.3782285714285716E-2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27"/>
    </row>
    <row r="2271" spans="1:14" s="28" customFormat="1" x14ac:dyDescent="0.25">
      <c r="A2271" s="24">
        <v>43560.416666666664</v>
      </c>
      <c r="B2271" s="25">
        <v>43560.5</v>
      </c>
      <c r="C2271" s="7">
        <v>152.75399999999999</v>
      </c>
      <c r="D2271" s="26">
        <f>C2271/'g. Dimensio.AnlagenEE2035'!$F$11</f>
        <v>4.3643999999999995E-2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27"/>
    </row>
    <row r="2272" spans="1:14" s="28" customFormat="1" x14ac:dyDescent="0.25">
      <c r="A2272" s="24">
        <v>43560.458333333336</v>
      </c>
      <c r="B2272" s="25">
        <v>43560.541666666664</v>
      </c>
      <c r="C2272" s="7">
        <v>171.483</v>
      </c>
      <c r="D2272" s="26">
        <f>C2272/'g. Dimensio.AnlagenEE2035'!$F$11</f>
        <v>4.8995142857142855E-2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27"/>
    </row>
    <row r="2273" spans="1:14" s="28" customFormat="1" x14ac:dyDescent="0.25">
      <c r="A2273" s="24">
        <v>43560.5</v>
      </c>
      <c r="B2273" s="25">
        <v>43560.583333333336</v>
      </c>
      <c r="C2273" s="7">
        <v>187.029</v>
      </c>
      <c r="D2273" s="26">
        <f>C2273/'g. Dimensio.AnlagenEE2035'!$F$11</f>
        <v>5.343685714285714E-2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27"/>
    </row>
    <row r="2274" spans="1:14" s="28" customFormat="1" x14ac:dyDescent="0.25">
      <c r="A2274" s="24">
        <v>43560.541666666664</v>
      </c>
      <c r="B2274" s="25">
        <v>43560.625</v>
      </c>
      <c r="C2274" s="7">
        <v>195.00399999999999</v>
      </c>
      <c r="D2274" s="26">
        <f>C2274/'g. Dimensio.AnlagenEE2035'!$F$11</f>
        <v>5.5715428571428569E-2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27"/>
    </row>
    <row r="2275" spans="1:14" s="28" customFormat="1" x14ac:dyDescent="0.25">
      <c r="A2275" s="24">
        <v>43560.583333333336</v>
      </c>
      <c r="B2275" s="25">
        <v>43560.666666666664</v>
      </c>
      <c r="C2275" s="7">
        <v>190.44499999999999</v>
      </c>
      <c r="D2275" s="26">
        <f>C2275/'g. Dimensio.AnlagenEE2035'!$F$11</f>
        <v>5.4412857142857138E-2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27"/>
    </row>
    <row r="2276" spans="1:14" s="28" customFormat="1" x14ac:dyDescent="0.25">
      <c r="A2276" s="24">
        <v>43560.625</v>
      </c>
      <c r="B2276" s="25">
        <v>43560.708333333336</v>
      </c>
      <c r="C2276" s="7">
        <v>178.804</v>
      </c>
      <c r="D2276" s="26">
        <f>C2276/'g. Dimensio.AnlagenEE2035'!$F$11</f>
        <v>5.1086857142857142E-2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27"/>
    </row>
    <row r="2277" spans="1:14" s="28" customFormat="1" x14ac:dyDescent="0.25">
      <c r="A2277" s="24">
        <v>43560.666666666664</v>
      </c>
      <c r="B2277" s="25">
        <v>43560.75</v>
      </c>
      <c r="C2277" s="7">
        <v>186.404</v>
      </c>
      <c r="D2277" s="26">
        <f>C2277/'g. Dimensio.AnlagenEE2035'!$F$11</f>
        <v>5.3258285714285716E-2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27"/>
    </row>
    <row r="2278" spans="1:14" s="28" customFormat="1" x14ac:dyDescent="0.25">
      <c r="A2278" s="24">
        <v>43560.708333333336</v>
      </c>
      <c r="B2278" s="25">
        <v>43560.791666666664</v>
      </c>
      <c r="C2278" s="7">
        <v>270.66399999999999</v>
      </c>
      <c r="D2278" s="26">
        <f>C2278/'g. Dimensio.AnlagenEE2035'!$F$11</f>
        <v>7.7332571428571431E-2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27"/>
    </row>
    <row r="2279" spans="1:14" s="28" customFormat="1" x14ac:dyDescent="0.25">
      <c r="A2279" s="24">
        <v>43560.75</v>
      </c>
      <c r="B2279" s="25">
        <v>43560.833333333336</v>
      </c>
      <c r="C2279" s="7">
        <v>415.255</v>
      </c>
      <c r="D2279" s="26">
        <f>C2279/'g. Dimensio.AnlagenEE2035'!$F$11</f>
        <v>0.11864428571428572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27"/>
    </row>
    <row r="2280" spans="1:14" s="28" customFormat="1" x14ac:dyDescent="0.25">
      <c r="A2280" s="24">
        <v>43560.791666666664</v>
      </c>
      <c r="B2280" s="25">
        <v>43560.875</v>
      </c>
      <c r="C2280" s="7">
        <v>477.83100000000002</v>
      </c>
      <c r="D2280" s="26">
        <f>C2280/'g. Dimensio.AnlagenEE2035'!$F$11</f>
        <v>0.13652314285714287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27"/>
    </row>
    <row r="2281" spans="1:14" s="28" customFormat="1" x14ac:dyDescent="0.25">
      <c r="A2281" s="24">
        <v>43560.833333333336</v>
      </c>
      <c r="B2281" s="25">
        <v>43560.916666666664</v>
      </c>
      <c r="C2281" s="7">
        <v>448.16</v>
      </c>
      <c r="D2281" s="26">
        <f>C2281/'g. Dimensio.AnlagenEE2035'!$F$11</f>
        <v>0.12804571428571429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27"/>
    </row>
    <row r="2282" spans="1:14" s="28" customFormat="1" x14ac:dyDescent="0.25">
      <c r="A2282" s="24">
        <v>43560.875</v>
      </c>
      <c r="B2282" s="25">
        <v>43560.958333333336</v>
      </c>
      <c r="C2282" s="7">
        <v>373.13799999999998</v>
      </c>
      <c r="D2282" s="26">
        <f>C2282/'g. Dimensio.AnlagenEE2035'!$F$11</f>
        <v>0.10661085714285713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27"/>
    </row>
    <row r="2283" spans="1:14" s="28" customFormat="1" x14ac:dyDescent="0.25">
      <c r="A2283" s="24">
        <v>43560.916666666664</v>
      </c>
      <c r="B2283" s="25">
        <v>43561</v>
      </c>
      <c r="C2283" s="7">
        <v>297.36200000000002</v>
      </c>
      <c r="D2283" s="26">
        <f>C2283/'g. Dimensio.AnlagenEE2035'!$F$11</f>
        <v>8.4960571428571441E-2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27"/>
    </row>
    <row r="2284" spans="1:14" s="28" customFormat="1" x14ac:dyDescent="0.25">
      <c r="A2284" s="24">
        <v>43560.958333333336</v>
      </c>
      <c r="B2284" s="25">
        <v>43561.041666666664</v>
      </c>
      <c r="C2284" s="7">
        <v>234.37200000000001</v>
      </c>
      <c r="D2284" s="26">
        <f>C2284/'g. Dimensio.AnlagenEE2035'!$F$11</f>
        <v>6.6963428571428577E-2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27"/>
    </row>
    <row r="2285" spans="1:14" s="28" customFormat="1" x14ac:dyDescent="0.25">
      <c r="A2285" s="24">
        <v>43561</v>
      </c>
      <c r="B2285" s="25">
        <v>43561.083333333336</v>
      </c>
      <c r="C2285" s="7">
        <v>192.916</v>
      </c>
      <c r="D2285" s="26">
        <f>C2285/'g. Dimensio.AnlagenEE2035'!$F$11</f>
        <v>5.5118857142857143E-2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27"/>
    </row>
    <row r="2286" spans="1:14" s="28" customFormat="1" x14ac:dyDescent="0.25">
      <c r="A2286" s="24">
        <v>43561.041666666664</v>
      </c>
      <c r="B2286" s="25">
        <v>43561.125</v>
      </c>
      <c r="C2286" s="7">
        <v>155.22399999999999</v>
      </c>
      <c r="D2286" s="26">
        <f>C2286/'g. Dimensio.AnlagenEE2035'!$F$11</f>
        <v>4.4349714285714284E-2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27"/>
    </row>
    <row r="2287" spans="1:14" s="28" customFormat="1" x14ac:dyDescent="0.25">
      <c r="A2287" s="24">
        <v>43561.083333333336</v>
      </c>
      <c r="B2287" s="25">
        <v>43561.166666666664</v>
      </c>
      <c r="C2287" s="7">
        <v>124.526</v>
      </c>
      <c r="D2287" s="26">
        <f>C2287/'g. Dimensio.AnlagenEE2035'!$F$11</f>
        <v>3.5578857142857141E-2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27"/>
    </row>
    <row r="2288" spans="1:14" s="28" customFormat="1" x14ac:dyDescent="0.25">
      <c r="A2288" s="24">
        <v>43561.125</v>
      </c>
      <c r="B2288" s="25">
        <v>43561.208333333336</v>
      </c>
      <c r="C2288" s="7">
        <v>116.072</v>
      </c>
      <c r="D2288" s="26">
        <f>C2288/'g. Dimensio.AnlagenEE2035'!$F$11</f>
        <v>3.3163428571428573E-2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27"/>
    </row>
    <row r="2289" spans="1:14" s="28" customFormat="1" x14ac:dyDescent="0.25">
      <c r="A2289" s="24">
        <v>43561.166666666664</v>
      </c>
      <c r="B2289" s="25">
        <v>43561.25</v>
      </c>
      <c r="C2289" s="7">
        <v>125.836</v>
      </c>
      <c r="D2289" s="26">
        <f>C2289/'g. Dimensio.AnlagenEE2035'!$F$11</f>
        <v>3.5953142857142857E-2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27"/>
    </row>
    <row r="2290" spans="1:14" s="28" customFormat="1" x14ac:dyDescent="0.25">
      <c r="A2290" s="24">
        <v>43561.208333333336</v>
      </c>
      <c r="B2290" s="25">
        <v>43561.291666666664</v>
      </c>
      <c r="C2290" s="7">
        <v>128.815</v>
      </c>
      <c r="D2290" s="26">
        <f>C2290/'g. Dimensio.AnlagenEE2035'!$F$11</f>
        <v>3.6804285714285713E-2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27"/>
    </row>
    <row r="2291" spans="1:14" s="28" customFormat="1" x14ac:dyDescent="0.25">
      <c r="A2291" s="24">
        <v>43561.25</v>
      </c>
      <c r="B2291" s="25">
        <v>43561.333333333336</v>
      </c>
      <c r="C2291" s="7">
        <v>75.965999999999994</v>
      </c>
      <c r="D2291" s="26">
        <f>C2291/'g. Dimensio.AnlagenEE2035'!$F$11</f>
        <v>2.1704571428571427E-2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27"/>
    </row>
    <row r="2292" spans="1:14" s="28" customFormat="1" x14ac:dyDescent="0.25">
      <c r="A2292" s="24">
        <v>43561.291666666664</v>
      </c>
      <c r="B2292" s="25">
        <v>43561.375</v>
      </c>
      <c r="C2292" s="7">
        <v>102.417</v>
      </c>
      <c r="D2292" s="26">
        <f>C2292/'g. Dimensio.AnlagenEE2035'!$F$11</f>
        <v>2.9262E-2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27"/>
    </row>
    <row r="2293" spans="1:14" s="28" customFormat="1" x14ac:dyDescent="0.25">
      <c r="A2293" s="24">
        <v>43561.333333333336</v>
      </c>
      <c r="B2293" s="25">
        <v>43561.416666666664</v>
      </c>
      <c r="C2293" s="7">
        <v>227.715</v>
      </c>
      <c r="D2293" s="26">
        <f>C2293/'g. Dimensio.AnlagenEE2035'!$F$11</f>
        <v>6.5061428571428576E-2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27"/>
    </row>
    <row r="2294" spans="1:14" s="28" customFormat="1" x14ac:dyDescent="0.25">
      <c r="A2294" s="24">
        <v>43561.375</v>
      </c>
      <c r="B2294" s="25">
        <v>43561.458333333336</v>
      </c>
      <c r="C2294" s="7">
        <v>311.947</v>
      </c>
      <c r="D2294" s="26">
        <f>C2294/'g. Dimensio.AnlagenEE2035'!$F$11</f>
        <v>8.9127714285714282E-2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27"/>
    </row>
    <row r="2295" spans="1:14" s="28" customFormat="1" x14ac:dyDescent="0.25">
      <c r="A2295" s="24">
        <v>43561.416666666664</v>
      </c>
      <c r="B2295" s="25">
        <v>43561.5</v>
      </c>
      <c r="C2295" s="7">
        <v>347.67</v>
      </c>
      <c r="D2295" s="26">
        <f>C2295/'g. Dimensio.AnlagenEE2035'!$F$11</f>
        <v>9.9334285714285722E-2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27"/>
    </row>
    <row r="2296" spans="1:14" s="28" customFormat="1" x14ac:dyDescent="0.25">
      <c r="A2296" s="24">
        <v>43561.458333333336</v>
      </c>
      <c r="B2296" s="25">
        <v>43561.541666666664</v>
      </c>
      <c r="C2296" s="7">
        <v>362.76499999999999</v>
      </c>
      <c r="D2296" s="26">
        <f>C2296/'g. Dimensio.AnlagenEE2035'!$F$11</f>
        <v>0.10364714285714285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27"/>
    </row>
    <row r="2297" spans="1:14" s="28" customFormat="1" x14ac:dyDescent="0.25">
      <c r="A2297" s="24">
        <v>43561.5</v>
      </c>
      <c r="B2297" s="25">
        <v>43561.583333333336</v>
      </c>
      <c r="C2297" s="7">
        <v>357.09800000000001</v>
      </c>
      <c r="D2297" s="26">
        <f>C2297/'g. Dimensio.AnlagenEE2035'!$F$11</f>
        <v>0.10202800000000001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27"/>
    </row>
    <row r="2298" spans="1:14" s="28" customFormat="1" x14ac:dyDescent="0.25">
      <c r="A2298" s="24">
        <v>43561.541666666664</v>
      </c>
      <c r="B2298" s="25">
        <v>43561.625</v>
      </c>
      <c r="C2298" s="7">
        <v>349.07299999999998</v>
      </c>
      <c r="D2298" s="26">
        <f>C2298/'g. Dimensio.AnlagenEE2035'!$F$11</f>
        <v>9.9735142857142856E-2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27"/>
    </row>
    <row r="2299" spans="1:14" s="28" customFormat="1" x14ac:dyDescent="0.25">
      <c r="A2299" s="24">
        <v>43561.583333333336</v>
      </c>
      <c r="B2299" s="25">
        <v>43561.666666666664</v>
      </c>
      <c r="C2299" s="7">
        <v>359.55599999999998</v>
      </c>
      <c r="D2299" s="26">
        <f>C2299/'g. Dimensio.AnlagenEE2035'!$F$11</f>
        <v>0.1027302857142857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27"/>
    </row>
    <row r="2300" spans="1:14" s="28" customFormat="1" x14ac:dyDescent="0.25">
      <c r="A2300" s="24">
        <v>43561.625</v>
      </c>
      <c r="B2300" s="25">
        <v>43561.708333333336</v>
      </c>
      <c r="C2300" s="7">
        <v>359.55700000000002</v>
      </c>
      <c r="D2300" s="26">
        <f>C2300/'g. Dimensio.AnlagenEE2035'!$F$11</f>
        <v>0.10273057142857143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27"/>
    </row>
    <row r="2301" spans="1:14" s="28" customFormat="1" x14ac:dyDescent="0.25">
      <c r="A2301" s="24">
        <v>43561.666666666664</v>
      </c>
      <c r="B2301" s="25">
        <v>43561.75</v>
      </c>
      <c r="C2301" s="7">
        <v>276.077</v>
      </c>
      <c r="D2301" s="26">
        <f>C2301/'g. Dimensio.AnlagenEE2035'!$F$11</f>
        <v>7.8879142857142856E-2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27"/>
    </row>
    <row r="2302" spans="1:14" s="28" customFormat="1" x14ac:dyDescent="0.25">
      <c r="A2302" s="24">
        <v>43561.708333333336</v>
      </c>
      <c r="B2302" s="25">
        <v>43561.791666666664</v>
      </c>
      <c r="C2302" s="7">
        <v>261.16000000000003</v>
      </c>
      <c r="D2302" s="26">
        <f>C2302/'g. Dimensio.AnlagenEE2035'!$F$11</f>
        <v>7.4617142857142868E-2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27"/>
    </row>
    <row r="2303" spans="1:14" s="28" customFormat="1" x14ac:dyDescent="0.25">
      <c r="A2303" s="24">
        <v>43561.75</v>
      </c>
      <c r="B2303" s="25">
        <v>43561.833333333336</v>
      </c>
      <c r="C2303" s="7">
        <v>294.05</v>
      </c>
      <c r="D2303" s="26">
        <f>C2303/'g. Dimensio.AnlagenEE2035'!$F$11</f>
        <v>8.4014285714285722E-2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27"/>
    </row>
    <row r="2304" spans="1:14" s="28" customFormat="1" x14ac:dyDescent="0.25">
      <c r="A2304" s="24">
        <v>43561.791666666664</v>
      </c>
      <c r="B2304" s="25">
        <v>43561.875</v>
      </c>
      <c r="C2304" s="7">
        <v>324.29399999999998</v>
      </c>
      <c r="D2304" s="26">
        <f>C2304/'g. Dimensio.AnlagenEE2035'!$F$11</f>
        <v>9.2655428571428569E-2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27"/>
    </row>
    <row r="2305" spans="1:14" s="28" customFormat="1" x14ac:dyDescent="0.25">
      <c r="A2305" s="24">
        <v>43561.833333333336</v>
      </c>
      <c r="B2305" s="25">
        <v>43561.916666666664</v>
      </c>
      <c r="C2305" s="7">
        <v>319.76499999999999</v>
      </c>
      <c r="D2305" s="26">
        <f>C2305/'g. Dimensio.AnlagenEE2035'!$F$11</f>
        <v>9.1361428571428566E-2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27"/>
    </row>
    <row r="2306" spans="1:14" s="28" customFormat="1" x14ac:dyDescent="0.25">
      <c r="A2306" s="24">
        <v>43561.875</v>
      </c>
      <c r="B2306" s="25">
        <v>43561.958333333336</v>
      </c>
      <c r="C2306" s="7">
        <v>277.86099999999999</v>
      </c>
      <c r="D2306" s="26">
        <f>C2306/'g. Dimensio.AnlagenEE2035'!$F$11</f>
        <v>7.9388857142857136E-2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27"/>
    </row>
    <row r="2307" spans="1:14" s="28" customFormat="1" x14ac:dyDescent="0.25">
      <c r="A2307" s="24">
        <v>43561.916666666664</v>
      </c>
      <c r="B2307" s="25">
        <v>43562</v>
      </c>
      <c r="C2307" s="7">
        <v>237.059</v>
      </c>
      <c r="D2307" s="26">
        <f>C2307/'g. Dimensio.AnlagenEE2035'!$F$11</f>
        <v>6.7731142857142851E-2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27"/>
    </row>
    <row r="2308" spans="1:14" s="28" customFormat="1" x14ac:dyDescent="0.25">
      <c r="A2308" s="24">
        <v>43561.958333333336</v>
      </c>
      <c r="B2308" s="25">
        <v>43562.041666666664</v>
      </c>
      <c r="C2308" s="7">
        <v>203.779</v>
      </c>
      <c r="D2308" s="26">
        <f>C2308/'g. Dimensio.AnlagenEE2035'!$F$11</f>
        <v>5.8222571428571429E-2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27"/>
    </row>
    <row r="2309" spans="1:14" s="28" customFormat="1" x14ac:dyDescent="0.25">
      <c r="A2309" s="24">
        <v>43562</v>
      </c>
      <c r="B2309" s="25">
        <v>43562.083333333336</v>
      </c>
      <c r="C2309" s="7">
        <v>179.13800000000001</v>
      </c>
      <c r="D2309" s="26">
        <f>C2309/'g. Dimensio.AnlagenEE2035'!$F$11</f>
        <v>5.1182285714285715E-2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27"/>
    </row>
    <row r="2310" spans="1:14" s="28" customFormat="1" x14ac:dyDescent="0.25">
      <c r="A2310" s="24">
        <v>43562.041666666664</v>
      </c>
      <c r="B2310" s="25">
        <v>43562.125</v>
      </c>
      <c r="C2310" s="7">
        <v>126.47799999999999</v>
      </c>
      <c r="D2310" s="26">
        <f>C2310/'g. Dimensio.AnlagenEE2035'!$F$11</f>
        <v>3.6136571428571428E-2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27"/>
    </row>
    <row r="2311" spans="1:14" s="28" customFormat="1" x14ac:dyDescent="0.25">
      <c r="A2311" s="24">
        <v>43562.083333333336</v>
      </c>
      <c r="B2311" s="25">
        <v>43562.166666666664</v>
      </c>
      <c r="C2311" s="7">
        <v>71.150000000000006</v>
      </c>
      <c r="D2311" s="26">
        <f>C2311/'g. Dimensio.AnlagenEE2035'!$F$11</f>
        <v>2.0328571428571428E-2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27"/>
    </row>
    <row r="2312" spans="1:14" s="28" customFormat="1" x14ac:dyDescent="0.25">
      <c r="A2312" s="24">
        <v>43562.125</v>
      </c>
      <c r="B2312" s="25">
        <v>43562.208333333336</v>
      </c>
      <c r="C2312" s="7">
        <v>41.802999999999997</v>
      </c>
      <c r="D2312" s="26">
        <f>C2312/'g. Dimensio.AnlagenEE2035'!$F$11</f>
        <v>1.1943714285714285E-2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27"/>
    </row>
    <row r="2313" spans="1:14" s="28" customFormat="1" x14ac:dyDescent="0.25">
      <c r="A2313" s="24">
        <v>43562.166666666664</v>
      </c>
      <c r="B2313" s="25">
        <v>43562.25</v>
      </c>
      <c r="C2313" s="7">
        <v>37.429000000000002</v>
      </c>
      <c r="D2313" s="26">
        <f>C2313/'g. Dimensio.AnlagenEE2035'!$F$11</f>
        <v>1.0694E-2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27"/>
    </row>
    <row r="2314" spans="1:14" s="28" customFormat="1" x14ac:dyDescent="0.25">
      <c r="A2314" s="24">
        <v>43562.208333333336</v>
      </c>
      <c r="B2314" s="25">
        <v>43562.291666666664</v>
      </c>
      <c r="C2314" s="7">
        <v>39.159999999999997</v>
      </c>
      <c r="D2314" s="26">
        <f>C2314/'g. Dimensio.AnlagenEE2035'!$F$11</f>
        <v>1.1188571428571428E-2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27"/>
    </row>
    <row r="2315" spans="1:14" s="28" customFormat="1" x14ac:dyDescent="0.25">
      <c r="A2315" s="24">
        <v>43562.25</v>
      </c>
      <c r="B2315" s="25">
        <v>43562.333333333336</v>
      </c>
      <c r="C2315" s="7">
        <v>29.850999999999999</v>
      </c>
      <c r="D2315" s="26">
        <f>C2315/'g. Dimensio.AnlagenEE2035'!$F$11</f>
        <v>8.5288571428571418E-3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27"/>
    </row>
    <row r="2316" spans="1:14" s="28" customFormat="1" x14ac:dyDescent="0.25">
      <c r="A2316" s="24">
        <v>43562.291666666664</v>
      </c>
      <c r="B2316" s="25">
        <v>43562.375</v>
      </c>
      <c r="C2316" s="7">
        <v>26.093</v>
      </c>
      <c r="D2316" s="26">
        <f>C2316/'g. Dimensio.AnlagenEE2035'!$F$11</f>
        <v>7.4551428571428572E-3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27"/>
    </row>
    <row r="2317" spans="1:14" s="28" customFormat="1" x14ac:dyDescent="0.25">
      <c r="A2317" s="24">
        <v>43562.333333333336</v>
      </c>
      <c r="B2317" s="25">
        <v>43562.416666666664</v>
      </c>
      <c r="C2317" s="7">
        <v>34.719000000000001</v>
      </c>
      <c r="D2317" s="26">
        <f>C2317/'g. Dimensio.AnlagenEE2035'!$F$11</f>
        <v>9.9197142857142869E-3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27"/>
    </row>
    <row r="2318" spans="1:14" s="28" customFormat="1" x14ac:dyDescent="0.25">
      <c r="A2318" s="24">
        <v>43562.375</v>
      </c>
      <c r="B2318" s="25">
        <v>43562.458333333336</v>
      </c>
      <c r="C2318" s="7">
        <v>39.703000000000003</v>
      </c>
      <c r="D2318" s="26">
        <f>C2318/'g. Dimensio.AnlagenEE2035'!$F$11</f>
        <v>1.1343714285714287E-2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27"/>
    </row>
    <row r="2319" spans="1:14" s="28" customFormat="1" x14ac:dyDescent="0.25">
      <c r="A2319" s="24">
        <v>43562.416666666664</v>
      </c>
      <c r="B2319" s="25">
        <v>43562.5</v>
      </c>
      <c r="C2319" s="7">
        <v>39.53</v>
      </c>
      <c r="D2319" s="26">
        <f>C2319/'g. Dimensio.AnlagenEE2035'!$F$11</f>
        <v>1.1294285714285715E-2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27"/>
    </row>
    <row r="2320" spans="1:14" s="28" customFormat="1" x14ac:dyDescent="0.25">
      <c r="A2320" s="24">
        <v>43562.458333333336</v>
      </c>
      <c r="B2320" s="25">
        <v>43562.541666666664</v>
      </c>
      <c r="C2320" s="7">
        <v>33.043999999999997</v>
      </c>
      <c r="D2320" s="26">
        <f>C2320/'g. Dimensio.AnlagenEE2035'!$F$11</f>
        <v>9.4411428571428563E-3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27"/>
    </row>
    <row r="2321" spans="1:14" s="28" customFormat="1" x14ac:dyDescent="0.25">
      <c r="A2321" s="24">
        <v>43562.5</v>
      </c>
      <c r="B2321" s="25">
        <v>43562.583333333336</v>
      </c>
      <c r="C2321" s="7">
        <v>23.581</v>
      </c>
      <c r="D2321" s="26">
        <f>C2321/'g. Dimensio.AnlagenEE2035'!$F$11</f>
        <v>6.7374285714285713E-3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27"/>
    </row>
    <row r="2322" spans="1:14" s="28" customFormat="1" x14ac:dyDescent="0.25">
      <c r="A2322" s="24">
        <v>43562.541666666664</v>
      </c>
      <c r="B2322" s="25">
        <v>43562.625</v>
      </c>
      <c r="C2322" s="7">
        <v>16.289000000000001</v>
      </c>
      <c r="D2322" s="26">
        <f>C2322/'g. Dimensio.AnlagenEE2035'!$F$11</f>
        <v>4.6540000000000002E-3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27"/>
    </row>
    <row r="2323" spans="1:14" s="28" customFormat="1" x14ac:dyDescent="0.25">
      <c r="A2323" s="24">
        <v>43562.583333333336</v>
      </c>
      <c r="B2323" s="25">
        <v>43562.666666666664</v>
      </c>
      <c r="C2323" s="7">
        <v>18.645</v>
      </c>
      <c r="D2323" s="26">
        <f>C2323/'g. Dimensio.AnlagenEE2035'!$F$11</f>
        <v>5.3271428571428567E-3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27"/>
    </row>
    <row r="2324" spans="1:14" s="28" customFormat="1" x14ac:dyDescent="0.25">
      <c r="A2324" s="24">
        <v>43562.625</v>
      </c>
      <c r="B2324" s="25">
        <v>43562.708333333336</v>
      </c>
      <c r="C2324" s="7">
        <v>39.585000000000001</v>
      </c>
      <c r="D2324" s="26">
        <f>C2324/'g. Dimensio.AnlagenEE2035'!$F$11</f>
        <v>1.1310000000000001E-2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27"/>
    </row>
    <row r="2325" spans="1:14" s="28" customFormat="1" x14ac:dyDescent="0.25">
      <c r="A2325" s="24">
        <v>43562.666666666664</v>
      </c>
      <c r="B2325" s="25">
        <v>43562.75</v>
      </c>
      <c r="C2325" s="7">
        <v>118.82</v>
      </c>
      <c r="D2325" s="26">
        <f>C2325/'g. Dimensio.AnlagenEE2035'!$F$11</f>
        <v>3.3948571428571425E-2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27"/>
    </row>
    <row r="2326" spans="1:14" s="28" customFormat="1" x14ac:dyDescent="0.25">
      <c r="A2326" s="24">
        <v>43562.708333333336</v>
      </c>
      <c r="B2326" s="25">
        <v>43562.791666666664</v>
      </c>
      <c r="C2326" s="7">
        <v>323.54700000000003</v>
      </c>
      <c r="D2326" s="26">
        <f>C2326/'g. Dimensio.AnlagenEE2035'!$F$11</f>
        <v>9.244200000000001E-2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27"/>
    </row>
    <row r="2327" spans="1:14" s="28" customFormat="1" x14ac:dyDescent="0.25">
      <c r="A2327" s="24">
        <v>43562.75</v>
      </c>
      <c r="B2327" s="25">
        <v>43562.833333333336</v>
      </c>
      <c r="C2327" s="7">
        <v>529.88699999999994</v>
      </c>
      <c r="D2327" s="26">
        <f>C2327/'g. Dimensio.AnlagenEE2035'!$F$11</f>
        <v>0.15139628571428571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27"/>
    </row>
    <row r="2328" spans="1:14" s="28" customFormat="1" x14ac:dyDescent="0.25">
      <c r="A2328" s="24">
        <v>43562.791666666664</v>
      </c>
      <c r="B2328" s="25">
        <v>43562.875</v>
      </c>
      <c r="C2328" s="7">
        <v>635.74199999999996</v>
      </c>
      <c r="D2328" s="26">
        <f>C2328/'g. Dimensio.AnlagenEE2035'!$F$11</f>
        <v>0.18164057142857143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27"/>
    </row>
    <row r="2329" spans="1:14" s="28" customFormat="1" x14ac:dyDescent="0.25">
      <c r="A2329" s="24">
        <v>43562.833333333336</v>
      </c>
      <c r="B2329" s="25">
        <v>43562.916666666664</v>
      </c>
      <c r="C2329" s="7">
        <v>702.19</v>
      </c>
      <c r="D2329" s="26">
        <f>C2329/'g. Dimensio.AnlagenEE2035'!$F$11</f>
        <v>0.2006257142857143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27"/>
    </row>
    <row r="2330" spans="1:14" s="28" customFormat="1" x14ac:dyDescent="0.25">
      <c r="A2330" s="24">
        <v>43562.875</v>
      </c>
      <c r="B2330" s="25">
        <v>43562.958333333336</v>
      </c>
      <c r="C2330" s="7">
        <v>663.35900000000004</v>
      </c>
      <c r="D2330" s="26">
        <f>C2330/'g. Dimensio.AnlagenEE2035'!$F$11</f>
        <v>0.18953114285714287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27"/>
    </row>
    <row r="2331" spans="1:14" s="28" customFormat="1" x14ac:dyDescent="0.25">
      <c r="A2331" s="24">
        <v>43562.916666666664</v>
      </c>
      <c r="B2331" s="25">
        <v>43563</v>
      </c>
      <c r="C2331" s="7">
        <v>571.10599999999999</v>
      </c>
      <c r="D2331" s="26">
        <f>C2331/'g. Dimensio.AnlagenEE2035'!$F$11</f>
        <v>0.16317314285714285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27"/>
    </row>
    <row r="2332" spans="1:14" s="28" customFormat="1" x14ac:dyDescent="0.25">
      <c r="A2332" s="24">
        <v>43562.958333333336</v>
      </c>
      <c r="B2332" s="25">
        <v>43563.041666666664</v>
      </c>
      <c r="C2332" s="7">
        <v>509.29899999999998</v>
      </c>
      <c r="D2332" s="26">
        <f>C2332/'g. Dimensio.AnlagenEE2035'!$F$11</f>
        <v>0.145514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27"/>
    </row>
    <row r="2333" spans="1:14" s="28" customFormat="1" x14ac:dyDescent="0.25">
      <c r="A2333" s="24">
        <v>43563</v>
      </c>
      <c r="B2333" s="25">
        <v>43563.083333333336</v>
      </c>
      <c r="C2333" s="7">
        <v>439.452</v>
      </c>
      <c r="D2333" s="26">
        <f>C2333/'g. Dimensio.AnlagenEE2035'!$F$11</f>
        <v>0.12555771428571427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27"/>
    </row>
    <row r="2334" spans="1:14" s="28" customFormat="1" x14ac:dyDescent="0.25">
      <c r="A2334" s="24">
        <v>43563.041666666664</v>
      </c>
      <c r="B2334" s="25">
        <v>43563.125</v>
      </c>
      <c r="C2334" s="7">
        <v>393.27100000000002</v>
      </c>
      <c r="D2334" s="26">
        <f>C2334/'g. Dimensio.AnlagenEE2035'!$F$11</f>
        <v>0.11236314285714286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27"/>
    </row>
    <row r="2335" spans="1:14" s="28" customFormat="1" x14ac:dyDescent="0.25">
      <c r="A2335" s="24">
        <v>43563.083333333336</v>
      </c>
      <c r="B2335" s="25">
        <v>43563.166666666664</v>
      </c>
      <c r="C2335" s="7">
        <v>345.84500000000003</v>
      </c>
      <c r="D2335" s="26">
        <f>C2335/'g. Dimensio.AnlagenEE2035'!$F$11</f>
        <v>9.8812857142857147E-2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27"/>
    </row>
    <row r="2336" spans="1:14" s="28" customFormat="1" x14ac:dyDescent="0.25">
      <c r="A2336" s="24">
        <v>43563.125</v>
      </c>
      <c r="B2336" s="25">
        <v>43563.208333333336</v>
      </c>
      <c r="C2336" s="7">
        <v>338.358</v>
      </c>
      <c r="D2336" s="26">
        <f>C2336/'g. Dimensio.AnlagenEE2035'!$F$11</f>
        <v>9.6673714285714293E-2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27"/>
    </row>
    <row r="2337" spans="1:14" s="28" customFormat="1" x14ac:dyDescent="0.25">
      <c r="A2337" s="24">
        <v>43563.166666666664</v>
      </c>
      <c r="B2337" s="25">
        <v>43563.25</v>
      </c>
      <c r="C2337" s="7">
        <v>345.899</v>
      </c>
      <c r="D2337" s="26">
        <f>C2337/'g. Dimensio.AnlagenEE2035'!$F$11</f>
        <v>9.8828285714285716E-2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27"/>
    </row>
    <row r="2338" spans="1:14" s="28" customFormat="1" x14ac:dyDescent="0.25">
      <c r="A2338" s="24">
        <v>43563.208333333336</v>
      </c>
      <c r="B2338" s="25">
        <v>43563.291666666664</v>
      </c>
      <c r="C2338" s="7">
        <v>297.53199999999998</v>
      </c>
      <c r="D2338" s="26">
        <f>C2338/'g. Dimensio.AnlagenEE2035'!$F$11</f>
        <v>8.5009142857142853E-2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27"/>
    </row>
    <row r="2339" spans="1:14" s="28" customFormat="1" x14ac:dyDescent="0.25">
      <c r="A2339" s="24">
        <v>43563.25</v>
      </c>
      <c r="B2339" s="25">
        <v>43563.333333333336</v>
      </c>
      <c r="C2339" s="7">
        <v>233.56800000000001</v>
      </c>
      <c r="D2339" s="26">
        <f>C2339/'g. Dimensio.AnlagenEE2035'!$F$11</f>
        <v>6.6733714285714285E-2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27"/>
    </row>
    <row r="2340" spans="1:14" s="28" customFormat="1" x14ac:dyDescent="0.25">
      <c r="A2340" s="24">
        <v>43563.291666666664</v>
      </c>
      <c r="B2340" s="25">
        <v>43563.375</v>
      </c>
      <c r="C2340" s="7">
        <v>222.40100000000001</v>
      </c>
      <c r="D2340" s="26">
        <f>C2340/'g. Dimensio.AnlagenEE2035'!$F$11</f>
        <v>6.3543142857142854E-2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27"/>
    </row>
    <row r="2341" spans="1:14" s="28" customFormat="1" x14ac:dyDescent="0.25">
      <c r="A2341" s="24">
        <v>43563.333333333336</v>
      </c>
      <c r="B2341" s="25">
        <v>43563.416666666664</v>
      </c>
      <c r="C2341" s="7">
        <v>198.23599999999999</v>
      </c>
      <c r="D2341" s="26">
        <f>C2341/'g. Dimensio.AnlagenEE2035'!$F$11</f>
        <v>5.6638857142857137E-2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27"/>
    </row>
    <row r="2342" spans="1:14" s="28" customFormat="1" x14ac:dyDescent="0.25">
      <c r="A2342" s="24">
        <v>43563.375</v>
      </c>
      <c r="B2342" s="25">
        <v>43563.458333333336</v>
      </c>
      <c r="C2342" s="7">
        <v>161.255</v>
      </c>
      <c r="D2342" s="26">
        <f>C2342/'g. Dimensio.AnlagenEE2035'!$F$11</f>
        <v>4.6072857142857145E-2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27"/>
    </row>
    <row r="2343" spans="1:14" s="28" customFormat="1" x14ac:dyDescent="0.25">
      <c r="A2343" s="24">
        <v>43563.416666666664</v>
      </c>
      <c r="B2343" s="25">
        <v>43563.5</v>
      </c>
      <c r="C2343" s="7">
        <v>127.20099999999999</v>
      </c>
      <c r="D2343" s="26">
        <f>C2343/'g. Dimensio.AnlagenEE2035'!$F$11</f>
        <v>3.6343142857142859E-2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27"/>
    </row>
    <row r="2344" spans="1:14" s="28" customFormat="1" x14ac:dyDescent="0.25">
      <c r="A2344" s="24">
        <v>43563.458333333336</v>
      </c>
      <c r="B2344" s="25">
        <v>43563.541666666664</v>
      </c>
      <c r="C2344" s="7">
        <v>93.897000000000006</v>
      </c>
      <c r="D2344" s="26">
        <f>C2344/'g. Dimensio.AnlagenEE2035'!$F$11</f>
        <v>2.6827714285714288E-2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27"/>
    </row>
    <row r="2345" spans="1:14" s="28" customFormat="1" x14ac:dyDescent="0.25">
      <c r="A2345" s="24">
        <v>43563.5</v>
      </c>
      <c r="B2345" s="25">
        <v>43563.583333333336</v>
      </c>
      <c r="C2345" s="7">
        <v>65.942999999999998</v>
      </c>
      <c r="D2345" s="26">
        <f>C2345/'g. Dimensio.AnlagenEE2035'!$F$11</f>
        <v>1.8840857142857142E-2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27"/>
    </row>
    <row r="2346" spans="1:14" s="28" customFormat="1" x14ac:dyDescent="0.25">
      <c r="A2346" s="24">
        <v>43563.541666666664</v>
      </c>
      <c r="B2346" s="25">
        <v>43563.625</v>
      </c>
      <c r="C2346" s="7">
        <v>47.369</v>
      </c>
      <c r="D2346" s="26">
        <f>C2346/'g. Dimensio.AnlagenEE2035'!$F$11</f>
        <v>1.3533999999999999E-2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27"/>
    </row>
    <row r="2347" spans="1:14" s="28" customFormat="1" x14ac:dyDescent="0.25">
      <c r="A2347" s="24">
        <v>43563.583333333336</v>
      </c>
      <c r="B2347" s="25">
        <v>43563.666666666664</v>
      </c>
      <c r="C2347" s="7">
        <v>37.966000000000001</v>
      </c>
      <c r="D2347" s="26">
        <f>C2347/'g. Dimensio.AnlagenEE2035'!$F$11</f>
        <v>1.0847428571428572E-2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27"/>
    </row>
    <row r="2348" spans="1:14" s="28" customFormat="1" x14ac:dyDescent="0.25">
      <c r="A2348" s="24">
        <v>43563.625</v>
      </c>
      <c r="B2348" s="25">
        <v>43563.708333333336</v>
      </c>
      <c r="C2348" s="7">
        <v>39.384999999999998</v>
      </c>
      <c r="D2348" s="26">
        <f>C2348/'g. Dimensio.AnlagenEE2035'!$F$11</f>
        <v>1.1252857142857143E-2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27"/>
    </row>
    <row r="2349" spans="1:14" s="28" customFormat="1" x14ac:dyDescent="0.25">
      <c r="A2349" s="24">
        <v>43563.666666666664</v>
      </c>
      <c r="B2349" s="25">
        <v>43563.75</v>
      </c>
      <c r="C2349" s="7">
        <v>58.86</v>
      </c>
      <c r="D2349" s="26">
        <f>C2349/'g. Dimensio.AnlagenEE2035'!$F$11</f>
        <v>1.6817142857142857E-2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27"/>
    </row>
    <row r="2350" spans="1:14" s="28" customFormat="1" x14ac:dyDescent="0.25">
      <c r="A2350" s="24">
        <v>43563.708333333336</v>
      </c>
      <c r="B2350" s="25">
        <v>43563.791666666664</v>
      </c>
      <c r="C2350" s="7">
        <v>112.21299999999999</v>
      </c>
      <c r="D2350" s="26">
        <f>C2350/'g. Dimensio.AnlagenEE2035'!$F$11</f>
        <v>3.2060857142857141E-2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27"/>
    </row>
    <row r="2351" spans="1:14" s="28" customFormat="1" x14ac:dyDescent="0.25">
      <c r="A2351" s="24">
        <v>43563.75</v>
      </c>
      <c r="B2351" s="25">
        <v>43563.833333333336</v>
      </c>
      <c r="C2351" s="7">
        <v>185.68</v>
      </c>
      <c r="D2351" s="26">
        <f>C2351/'g. Dimensio.AnlagenEE2035'!$F$11</f>
        <v>5.3051428571428576E-2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27"/>
    </row>
    <row r="2352" spans="1:14" s="28" customFormat="1" x14ac:dyDescent="0.25">
      <c r="A2352" s="24">
        <v>43563.791666666664</v>
      </c>
      <c r="B2352" s="25">
        <v>43563.875</v>
      </c>
      <c r="C2352" s="7">
        <v>232.608</v>
      </c>
      <c r="D2352" s="26">
        <f>C2352/'g. Dimensio.AnlagenEE2035'!$F$11</f>
        <v>6.6459428571428572E-2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27"/>
    </row>
    <row r="2353" spans="1:14" s="28" customFormat="1" x14ac:dyDescent="0.25">
      <c r="A2353" s="24">
        <v>43563.833333333336</v>
      </c>
      <c r="B2353" s="25">
        <v>43563.916666666664</v>
      </c>
      <c r="C2353" s="7">
        <v>245.01</v>
      </c>
      <c r="D2353" s="26">
        <f>C2353/'g. Dimensio.AnlagenEE2035'!$F$11</f>
        <v>7.0002857142857144E-2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27"/>
    </row>
    <row r="2354" spans="1:14" s="28" customFormat="1" x14ac:dyDescent="0.25">
      <c r="A2354" s="24">
        <v>43563.875</v>
      </c>
      <c r="B2354" s="25">
        <v>43563.958333333336</v>
      </c>
      <c r="C2354" s="7">
        <v>247.08199999999999</v>
      </c>
      <c r="D2354" s="26">
        <f>C2354/'g. Dimensio.AnlagenEE2035'!$F$11</f>
        <v>7.059485714285714E-2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27"/>
    </row>
    <row r="2355" spans="1:14" s="28" customFormat="1" x14ac:dyDescent="0.25">
      <c r="A2355" s="24">
        <v>43563.916666666664</v>
      </c>
      <c r="B2355" s="25">
        <v>43564</v>
      </c>
      <c r="C2355" s="7">
        <v>241.15</v>
      </c>
      <c r="D2355" s="26">
        <f>C2355/'g. Dimensio.AnlagenEE2035'!$F$11</f>
        <v>6.8900000000000003E-2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27"/>
    </row>
    <row r="2356" spans="1:14" s="28" customFormat="1" x14ac:dyDescent="0.25">
      <c r="A2356" s="24">
        <v>43563.958333333336</v>
      </c>
      <c r="B2356" s="25">
        <v>43564.041666666664</v>
      </c>
      <c r="C2356" s="7">
        <v>202.63800000000001</v>
      </c>
      <c r="D2356" s="26">
        <f>C2356/'g. Dimensio.AnlagenEE2035'!$F$11</f>
        <v>5.7896571428571429E-2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27"/>
    </row>
    <row r="2357" spans="1:14" s="28" customFormat="1" x14ac:dyDescent="0.25">
      <c r="A2357" s="24">
        <v>43564</v>
      </c>
      <c r="B2357" s="25">
        <v>43564.083333333336</v>
      </c>
      <c r="C2357" s="7">
        <v>153.244</v>
      </c>
      <c r="D2357" s="26">
        <f>C2357/'g. Dimensio.AnlagenEE2035'!$F$11</f>
        <v>4.3783999999999997E-2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27"/>
    </row>
    <row r="2358" spans="1:14" s="28" customFormat="1" x14ac:dyDescent="0.25">
      <c r="A2358" s="24">
        <v>43564.041666666664</v>
      </c>
      <c r="B2358" s="25">
        <v>43564.125</v>
      </c>
      <c r="C2358" s="7">
        <v>125.51</v>
      </c>
      <c r="D2358" s="26">
        <f>C2358/'g. Dimensio.AnlagenEE2035'!$F$11</f>
        <v>3.5860000000000003E-2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27"/>
    </row>
    <row r="2359" spans="1:14" s="28" customFormat="1" x14ac:dyDescent="0.25">
      <c r="A2359" s="24">
        <v>43564.083333333336</v>
      </c>
      <c r="B2359" s="25">
        <v>43564.166666666664</v>
      </c>
      <c r="C2359" s="7">
        <v>126.014</v>
      </c>
      <c r="D2359" s="26">
        <f>C2359/'g. Dimensio.AnlagenEE2035'!$F$11</f>
        <v>3.6004000000000001E-2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27"/>
    </row>
    <row r="2360" spans="1:14" s="28" customFormat="1" x14ac:dyDescent="0.25">
      <c r="A2360" s="24">
        <v>43564.125</v>
      </c>
      <c r="B2360" s="25">
        <v>43564.208333333336</v>
      </c>
      <c r="C2360" s="7">
        <v>123.124</v>
      </c>
      <c r="D2360" s="26">
        <f>C2360/'g. Dimensio.AnlagenEE2035'!$F$11</f>
        <v>3.5178285714285711E-2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27"/>
    </row>
    <row r="2361" spans="1:14" s="28" customFormat="1" x14ac:dyDescent="0.25">
      <c r="A2361" s="24">
        <v>43564.166666666664</v>
      </c>
      <c r="B2361" s="25">
        <v>43564.25</v>
      </c>
      <c r="C2361" s="7">
        <v>111.68300000000001</v>
      </c>
      <c r="D2361" s="26">
        <f>C2361/'g. Dimensio.AnlagenEE2035'!$F$11</f>
        <v>3.1909428571428575E-2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27"/>
    </row>
    <row r="2362" spans="1:14" s="28" customFormat="1" x14ac:dyDescent="0.25">
      <c r="A2362" s="24">
        <v>43564.208333333336</v>
      </c>
      <c r="B2362" s="25">
        <v>43564.291666666664</v>
      </c>
      <c r="C2362" s="7">
        <v>93.843000000000004</v>
      </c>
      <c r="D2362" s="26">
        <f>C2362/'g. Dimensio.AnlagenEE2035'!$F$11</f>
        <v>2.6812285714285716E-2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27"/>
    </row>
    <row r="2363" spans="1:14" s="28" customFormat="1" x14ac:dyDescent="0.25">
      <c r="A2363" s="24">
        <v>43564.25</v>
      </c>
      <c r="B2363" s="25">
        <v>43564.333333333336</v>
      </c>
      <c r="C2363" s="7">
        <v>59.255000000000003</v>
      </c>
      <c r="D2363" s="26">
        <f>C2363/'g. Dimensio.AnlagenEE2035'!$F$11</f>
        <v>1.6930000000000001E-2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27"/>
    </row>
    <row r="2364" spans="1:14" s="28" customFormat="1" x14ac:dyDescent="0.25">
      <c r="A2364" s="24">
        <v>43564.291666666664</v>
      </c>
      <c r="B2364" s="25">
        <v>43564.375</v>
      </c>
      <c r="C2364" s="7">
        <v>43.250999999999998</v>
      </c>
      <c r="D2364" s="26">
        <f>C2364/'g. Dimensio.AnlagenEE2035'!$F$11</f>
        <v>1.2357428571428571E-2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27"/>
    </row>
    <row r="2365" spans="1:14" s="28" customFormat="1" x14ac:dyDescent="0.25">
      <c r="A2365" s="24">
        <v>43564.333333333336</v>
      </c>
      <c r="B2365" s="25">
        <v>43564.416666666664</v>
      </c>
      <c r="C2365" s="7">
        <v>31.190999999999999</v>
      </c>
      <c r="D2365" s="26">
        <f>C2365/'g. Dimensio.AnlagenEE2035'!$F$11</f>
        <v>8.911714285714285E-3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27"/>
    </row>
    <row r="2366" spans="1:14" s="28" customFormat="1" x14ac:dyDescent="0.25">
      <c r="A2366" s="24">
        <v>43564.375</v>
      </c>
      <c r="B2366" s="25">
        <v>43564.458333333336</v>
      </c>
      <c r="C2366" s="7">
        <v>23.741</v>
      </c>
      <c r="D2366" s="26">
        <f>C2366/'g. Dimensio.AnlagenEE2035'!$F$11</f>
        <v>6.7831428571428574E-3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27"/>
    </row>
    <row r="2367" spans="1:14" s="28" customFormat="1" x14ac:dyDescent="0.25">
      <c r="A2367" s="24">
        <v>43564.416666666664</v>
      </c>
      <c r="B2367" s="25">
        <v>43564.5</v>
      </c>
      <c r="C2367" s="7">
        <v>19.981999999999999</v>
      </c>
      <c r="D2367" s="26">
        <f>C2367/'g. Dimensio.AnlagenEE2035'!$F$11</f>
        <v>5.7091428571428571E-3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27"/>
    </row>
    <row r="2368" spans="1:14" s="28" customFormat="1" x14ac:dyDescent="0.25">
      <c r="A2368" s="24">
        <v>43564.458333333336</v>
      </c>
      <c r="B2368" s="25">
        <v>43564.541666666664</v>
      </c>
      <c r="C2368" s="7">
        <v>7.5940000000000003</v>
      </c>
      <c r="D2368" s="26">
        <f>C2368/'g. Dimensio.AnlagenEE2035'!$F$11</f>
        <v>2.1697142857142857E-3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27"/>
    </row>
    <row r="2369" spans="1:14" s="28" customFormat="1" x14ac:dyDescent="0.25">
      <c r="A2369" s="24">
        <v>43564.5</v>
      </c>
      <c r="B2369" s="25">
        <v>43564.583333333336</v>
      </c>
      <c r="C2369" s="7">
        <v>9.0559999999999992</v>
      </c>
      <c r="D2369" s="26">
        <f>C2369/'g. Dimensio.AnlagenEE2035'!$F$11</f>
        <v>2.5874285714285713E-3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27"/>
    </row>
    <row r="2370" spans="1:14" s="28" customFormat="1" x14ac:dyDescent="0.25">
      <c r="A2370" s="24">
        <v>43564.541666666664</v>
      </c>
      <c r="B2370" s="25">
        <v>43564.625</v>
      </c>
      <c r="C2370" s="7">
        <v>21.713999999999999</v>
      </c>
      <c r="D2370" s="26">
        <f>C2370/'g. Dimensio.AnlagenEE2035'!$F$11</f>
        <v>6.2039999999999994E-3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27"/>
    </row>
    <row r="2371" spans="1:14" s="28" customFormat="1" x14ac:dyDescent="0.25">
      <c r="A2371" s="24">
        <v>43564.583333333336</v>
      </c>
      <c r="B2371" s="25">
        <v>43564.666666666664</v>
      </c>
      <c r="C2371" s="7">
        <v>35.622999999999998</v>
      </c>
      <c r="D2371" s="26">
        <f>C2371/'g. Dimensio.AnlagenEE2035'!$F$11</f>
        <v>1.0178E-2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27"/>
    </row>
    <row r="2372" spans="1:14" s="28" customFormat="1" x14ac:dyDescent="0.25">
      <c r="A2372" s="24">
        <v>43564.625</v>
      </c>
      <c r="B2372" s="25">
        <v>43564.708333333336</v>
      </c>
      <c r="C2372" s="7">
        <v>50.8</v>
      </c>
      <c r="D2372" s="26">
        <f>C2372/'g. Dimensio.AnlagenEE2035'!$F$11</f>
        <v>1.4514285714285714E-2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27"/>
    </row>
    <row r="2373" spans="1:14" s="28" customFormat="1" x14ac:dyDescent="0.25">
      <c r="A2373" s="24">
        <v>43564.666666666664</v>
      </c>
      <c r="B2373" s="25">
        <v>43564.75</v>
      </c>
      <c r="C2373" s="7">
        <v>73.106999999999999</v>
      </c>
      <c r="D2373" s="26">
        <f>C2373/'g. Dimensio.AnlagenEE2035'!$F$11</f>
        <v>2.0887714285714287E-2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27"/>
    </row>
    <row r="2374" spans="1:14" s="28" customFormat="1" x14ac:dyDescent="0.25">
      <c r="A2374" s="24">
        <v>43564.708333333336</v>
      </c>
      <c r="B2374" s="25">
        <v>43564.791666666664</v>
      </c>
      <c r="C2374" s="7">
        <v>113.117</v>
      </c>
      <c r="D2374" s="26">
        <f>C2374/'g. Dimensio.AnlagenEE2035'!$F$11</f>
        <v>3.2319142857142859E-2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27"/>
    </row>
    <row r="2375" spans="1:14" s="28" customFormat="1" x14ac:dyDescent="0.25">
      <c r="A2375" s="24">
        <v>43564.75</v>
      </c>
      <c r="B2375" s="25">
        <v>43564.833333333336</v>
      </c>
      <c r="C2375" s="7">
        <v>141.71100000000001</v>
      </c>
      <c r="D2375" s="26">
        <f>C2375/'g. Dimensio.AnlagenEE2035'!$F$11</f>
        <v>4.0488857142857146E-2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27"/>
    </row>
    <row r="2376" spans="1:14" s="28" customFormat="1" x14ac:dyDescent="0.25">
      <c r="A2376" s="24">
        <v>43564.791666666664</v>
      </c>
      <c r="B2376" s="25">
        <v>43564.875</v>
      </c>
      <c r="C2376" s="7">
        <v>143.14400000000001</v>
      </c>
      <c r="D2376" s="26">
        <f>C2376/'g. Dimensio.AnlagenEE2035'!$F$11</f>
        <v>4.0898285714285713E-2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27"/>
    </row>
    <row r="2377" spans="1:14" s="28" customFormat="1" x14ac:dyDescent="0.25">
      <c r="A2377" s="24">
        <v>43564.833333333336</v>
      </c>
      <c r="B2377" s="25">
        <v>43564.916666666664</v>
      </c>
      <c r="C2377" s="7">
        <v>146.114</v>
      </c>
      <c r="D2377" s="26">
        <f>C2377/'g. Dimensio.AnlagenEE2035'!$F$11</f>
        <v>4.1746857142857141E-2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27"/>
    </row>
    <row r="2378" spans="1:14" s="28" customFormat="1" x14ac:dyDescent="0.25">
      <c r="A2378" s="24">
        <v>43564.875</v>
      </c>
      <c r="B2378" s="25">
        <v>43564.958333333336</v>
      </c>
      <c r="C2378" s="7">
        <v>164.596</v>
      </c>
      <c r="D2378" s="26">
        <f>C2378/'g. Dimensio.AnlagenEE2035'!$F$11</f>
        <v>4.7027428571428574E-2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27"/>
    </row>
    <row r="2379" spans="1:14" s="28" customFormat="1" x14ac:dyDescent="0.25">
      <c r="A2379" s="24">
        <v>43564.916666666664</v>
      </c>
      <c r="B2379" s="25">
        <v>43565</v>
      </c>
      <c r="C2379" s="7">
        <v>210.691</v>
      </c>
      <c r="D2379" s="26">
        <f>C2379/'g. Dimensio.AnlagenEE2035'!$F$11</f>
        <v>6.0197428571428575E-2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27"/>
    </row>
    <row r="2380" spans="1:14" s="28" customFormat="1" x14ac:dyDescent="0.25">
      <c r="A2380" s="24">
        <v>43564.958333333336</v>
      </c>
      <c r="B2380" s="25">
        <v>43565.041666666664</v>
      </c>
      <c r="C2380" s="7">
        <v>264.63900000000001</v>
      </c>
      <c r="D2380" s="26">
        <f>C2380/'g. Dimensio.AnlagenEE2035'!$F$11</f>
        <v>7.5611142857142863E-2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27"/>
    </row>
    <row r="2381" spans="1:14" s="28" customFormat="1" x14ac:dyDescent="0.25">
      <c r="A2381" s="24">
        <v>43565</v>
      </c>
      <c r="B2381" s="25">
        <v>43565.083333333336</v>
      </c>
      <c r="C2381" s="7">
        <v>327.15300000000002</v>
      </c>
      <c r="D2381" s="26">
        <f>C2381/'g. Dimensio.AnlagenEE2035'!$F$11</f>
        <v>9.3472285714285716E-2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27"/>
    </row>
    <row r="2382" spans="1:14" s="28" customFormat="1" x14ac:dyDescent="0.25">
      <c r="A2382" s="24">
        <v>43565.041666666664</v>
      </c>
      <c r="B2382" s="25">
        <v>43565.125</v>
      </c>
      <c r="C2382" s="7">
        <v>380.553</v>
      </c>
      <c r="D2382" s="26">
        <f>C2382/'g. Dimensio.AnlagenEE2035'!$F$11</f>
        <v>0.10872942857142857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27"/>
    </row>
    <row r="2383" spans="1:14" s="28" customFormat="1" x14ac:dyDescent="0.25">
      <c r="A2383" s="24">
        <v>43565.083333333336</v>
      </c>
      <c r="B2383" s="25">
        <v>43565.166666666664</v>
      </c>
      <c r="C2383" s="7">
        <v>377.714</v>
      </c>
      <c r="D2383" s="26">
        <f>C2383/'g. Dimensio.AnlagenEE2035'!$F$11</f>
        <v>0.10791828571428572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27"/>
    </row>
    <row r="2384" spans="1:14" s="28" customFormat="1" x14ac:dyDescent="0.25">
      <c r="A2384" s="24">
        <v>43565.125</v>
      </c>
      <c r="B2384" s="25">
        <v>43565.208333333336</v>
      </c>
      <c r="C2384" s="7">
        <v>404.94099999999997</v>
      </c>
      <c r="D2384" s="26">
        <f>C2384/'g. Dimensio.AnlagenEE2035'!$F$11</f>
        <v>0.11569742857142856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27"/>
    </row>
    <row r="2385" spans="1:14" s="28" customFormat="1" x14ac:dyDescent="0.25">
      <c r="A2385" s="24">
        <v>43565.166666666664</v>
      </c>
      <c r="B2385" s="25">
        <v>43565.25</v>
      </c>
      <c r="C2385" s="7">
        <v>445.24200000000002</v>
      </c>
      <c r="D2385" s="26">
        <f>C2385/'g. Dimensio.AnlagenEE2035'!$F$11</f>
        <v>0.12721199999999999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27"/>
    </row>
    <row r="2386" spans="1:14" s="28" customFormat="1" x14ac:dyDescent="0.25">
      <c r="A2386" s="24">
        <v>43565.208333333336</v>
      </c>
      <c r="B2386" s="25">
        <v>43565.291666666664</v>
      </c>
      <c r="C2386" s="7">
        <v>447.54399999999998</v>
      </c>
      <c r="D2386" s="26">
        <f>C2386/'g. Dimensio.AnlagenEE2035'!$F$11</f>
        <v>0.12786971428571428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27"/>
    </row>
    <row r="2387" spans="1:14" s="28" customFormat="1" x14ac:dyDescent="0.25">
      <c r="A2387" s="24">
        <v>43565.25</v>
      </c>
      <c r="B2387" s="25">
        <v>43565.333333333336</v>
      </c>
      <c r="C2387" s="7">
        <v>439.05500000000001</v>
      </c>
      <c r="D2387" s="26">
        <f>C2387/'g. Dimensio.AnlagenEE2035'!$F$11</f>
        <v>0.1254442857142857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27"/>
    </row>
    <row r="2388" spans="1:14" s="28" customFormat="1" x14ac:dyDescent="0.25">
      <c r="A2388" s="24">
        <v>43565.291666666664</v>
      </c>
      <c r="B2388" s="25">
        <v>43565.375</v>
      </c>
      <c r="C2388" s="7">
        <v>496.54</v>
      </c>
      <c r="D2388" s="26">
        <f>C2388/'g. Dimensio.AnlagenEE2035'!$F$11</f>
        <v>0.14186857142857143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27"/>
    </row>
    <row r="2389" spans="1:14" s="28" customFormat="1" x14ac:dyDescent="0.25">
      <c r="A2389" s="24">
        <v>43565.333333333336</v>
      </c>
      <c r="B2389" s="25">
        <v>43565.416666666664</v>
      </c>
      <c r="C2389" s="7">
        <v>527.42200000000003</v>
      </c>
      <c r="D2389" s="26">
        <f>C2389/'g. Dimensio.AnlagenEE2035'!$F$11</f>
        <v>0.15069200000000002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27"/>
    </row>
    <row r="2390" spans="1:14" s="28" customFormat="1" x14ac:dyDescent="0.25">
      <c r="A2390" s="24">
        <v>43565.375</v>
      </c>
      <c r="B2390" s="25">
        <v>43565.458333333336</v>
      </c>
      <c r="C2390" s="7">
        <v>540.58399999999995</v>
      </c>
      <c r="D2390" s="26">
        <f>C2390/'g. Dimensio.AnlagenEE2035'!$F$11</f>
        <v>0.15445257142857141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27"/>
    </row>
    <row r="2391" spans="1:14" s="28" customFormat="1" x14ac:dyDescent="0.25">
      <c r="A2391" s="24">
        <v>43565.416666666664</v>
      </c>
      <c r="B2391" s="25">
        <v>43565.5</v>
      </c>
      <c r="C2391" s="7">
        <v>586.20399999999995</v>
      </c>
      <c r="D2391" s="26">
        <f>C2391/'g. Dimensio.AnlagenEE2035'!$F$11</f>
        <v>0.16748685714285713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27"/>
    </row>
    <row r="2392" spans="1:14" s="28" customFormat="1" x14ac:dyDescent="0.25">
      <c r="A2392" s="24">
        <v>43565.458333333336</v>
      </c>
      <c r="B2392" s="25">
        <v>43565.541666666664</v>
      </c>
      <c r="C2392" s="7">
        <v>634.255</v>
      </c>
      <c r="D2392" s="26">
        <f>C2392/'g. Dimensio.AnlagenEE2035'!$F$11</f>
        <v>0.18121571428571429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27"/>
    </row>
    <row r="2393" spans="1:14" s="28" customFormat="1" x14ac:dyDescent="0.25">
      <c r="A2393" s="24">
        <v>43565.5</v>
      </c>
      <c r="B2393" s="25">
        <v>43565.583333333336</v>
      </c>
      <c r="C2393" s="7">
        <v>627.58100000000002</v>
      </c>
      <c r="D2393" s="26">
        <f>C2393/'g. Dimensio.AnlagenEE2035'!$F$11</f>
        <v>0.17930885714285716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27"/>
    </row>
    <row r="2394" spans="1:14" s="28" customFormat="1" x14ac:dyDescent="0.25">
      <c r="A2394" s="24">
        <v>43565.541666666664</v>
      </c>
      <c r="B2394" s="25">
        <v>43565.625</v>
      </c>
      <c r="C2394" s="7">
        <v>595.55200000000002</v>
      </c>
      <c r="D2394" s="26">
        <f>C2394/'g. Dimensio.AnlagenEE2035'!$F$11</f>
        <v>0.1701577142857143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27"/>
    </row>
    <row r="2395" spans="1:14" s="28" customFormat="1" x14ac:dyDescent="0.25">
      <c r="A2395" s="24">
        <v>43565.583333333336</v>
      </c>
      <c r="B2395" s="25">
        <v>43565.666666666664</v>
      </c>
      <c r="C2395" s="7">
        <v>539.57100000000003</v>
      </c>
      <c r="D2395" s="26">
        <f>C2395/'g. Dimensio.AnlagenEE2035'!$F$11</f>
        <v>0.15416314285714286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27"/>
    </row>
    <row r="2396" spans="1:14" s="28" customFormat="1" x14ac:dyDescent="0.25">
      <c r="A2396" s="24">
        <v>43565.625</v>
      </c>
      <c r="B2396" s="25">
        <v>43565.708333333336</v>
      </c>
      <c r="C2396" s="7">
        <v>473.351</v>
      </c>
      <c r="D2396" s="26">
        <f>C2396/'g. Dimensio.AnlagenEE2035'!$F$11</f>
        <v>0.13524314285714287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27"/>
    </row>
    <row r="2397" spans="1:14" s="28" customFormat="1" x14ac:dyDescent="0.25">
      <c r="A2397" s="24">
        <v>43565.666666666664</v>
      </c>
      <c r="B2397" s="25">
        <v>43565.75</v>
      </c>
      <c r="C2397" s="7">
        <v>441.726</v>
      </c>
      <c r="D2397" s="26">
        <f>C2397/'g. Dimensio.AnlagenEE2035'!$F$11</f>
        <v>0.12620742857142858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27"/>
    </row>
    <row r="2398" spans="1:14" s="28" customFormat="1" x14ac:dyDescent="0.25">
      <c r="A2398" s="24">
        <v>43565.708333333336</v>
      </c>
      <c r="B2398" s="25">
        <v>43565.791666666664</v>
      </c>
      <c r="C2398" s="7">
        <v>570.40499999999997</v>
      </c>
      <c r="D2398" s="26">
        <f>C2398/'g. Dimensio.AnlagenEE2035'!$F$11</f>
        <v>0.16297285714285714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27"/>
    </row>
    <row r="2399" spans="1:14" s="28" customFormat="1" x14ac:dyDescent="0.25">
      <c r="A2399" s="24">
        <v>43565.75</v>
      </c>
      <c r="B2399" s="25">
        <v>43565.833333333336</v>
      </c>
      <c r="C2399" s="7">
        <v>828.74099999999999</v>
      </c>
      <c r="D2399" s="26">
        <f>C2399/'g. Dimensio.AnlagenEE2035'!$F$11</f>
        <v>0.23678314285714286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27"/>
    </row>
    <row r="2400" spans="1:14" s="28" customFormat="1" x14ac:dyDescent="0.25">
      <c r="A2400" s="24">
        <v>43565.791666666664</v>
      </c>
      <c r="B2400" s="25">
        <v>43565.875</v>
      </c>
      <c r="C2400" s="7">
        <v>1024.2439999999999</v>
      </c>
      <c r="D2400" s="26">
        <f>C2400/'g. Dimensio.AnlagenEE2035'!$F$11</f>
        <v>0.29264114285714282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27"/>
    </row>
    <row r="2401" spans="1:14" s="28" customFormat="1" x14ac:dyDescent="0.25">
      <c r="A2401" s="24">
        <v>43565.833333333336</v>
      </c>
      <c r="B2401" s="25">
        <v>43565.916666666664</v>
      </c>
      <c r="C2401" s="7">
        <v>1135.9549999999999</v>
      </c>
      <c r="D2401" s="26">
        <f>C2401/'g. Dimensio.AnlagenEE2035'!$F$11</f>
        <v>0.32455857142857142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27"/>
    </row>
    <row r="2402" spans="1:14" s="28" customFormat="1" x14ac:dyDescent="0.25">
      <c r="A2402" s="24">
        <v>43565.875</v>
      </c>
      <c r="B2402" s="25">
        <v>43565.958333333336</v>
      </c>
      <c r="C2402" s="7">
        <v>1230.4010000000001</v>
      </c>
      <c r="D2402" s="26">
        <f>C2402/'g. Dimensio.AnlagenEE2035'!$F$11</f>
        <v>0.35154314285714289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27"/>
    </row>
    <row r="2403" spans="1:14" s="28" customFormat="1" x14ac:dyDescent="0.25">
      <c r="A2403" s="24">
        <v>43565.916666666664</v>
      </c>
      <c r="B2403" s="25">
        <v>43566</v>
      </c>
      <c r="C2403" s="7">
        <v>1023.408</v>
      </c>
      <c r="D2403" s="26">
        <f>C2403/'g. Dimensio.AnlagenEE2035'!$F$11</f>
        <v>0.29240228571428573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27"/>
    </row>
    <row r="2404" spans="1:14" s="28" customFormat="1" x14ac:dyDescent="0.25">
      <c r="A2404" s="24">
        <v>43565.958333333336</v>
      </c>
      <c r="B2404" s="25">
        <v>43566.041666666664</v>
      </c>
      <c r="C2404" s="7">
        <v>915.11</v>
      </c>
      <c r="D2404" s="26">
        <f>C2404/'g. Dimensio.AnlagenEE2035'!$F$11</f>
        <v>0.26146000000000003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27"/>
    </row>
    <row r="2405" spans="1:14" s="28" customFormat="1" x14ac:dyDescent="0.25">
      <c r="A2405" s="24">
        <v>43566</v>
      </c>
      <c r="B2405" s="25">
        <v>43566.083333333336</v>
      </c>
      <c r="C2405" s="7">
        <v>854.77499999999998</v>
      </c>
      <c r="D2405" s="26">
        <f>C2405/'g. Dimensio.AnlagenEE2035'!$F$11</f>
        <v>0.24422142857142856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27"/>
    </row>
    <row r="2406" spans="1:14" s="28" customFormat="1" x14ac:dyDescent="0.25">
      <c r="A2406" s="24">
        <v>43566.041666666664</v>
      </c>
      <c r="B2406" s="25">
        <v>43566.125</v>
      </c>
      <c r="C2406" s="7">
        <v>802.55200000000002</v>
      </c>
      <c r="D2406" s="26">
        <f>C2406/'g. Dimensio.AnlagenEE2035'!$F$11</f>
        <v>0.22930057142857144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27"/>
    </row>
    <row r="2407" spans="1:14" s="28" customFormat="1" x14ac:dyDescent="0.25">
      <c r="A2407" s="24">
        <v>43566.083333333336</v>
      </c>
      <c r="B2407" s="25">
        <v>43566.166666666664</v>
      </c>
      <c r="C2407" s="7">
        <v>811.43</v>
      </c>
      <c r="D2407" s="26">
        <f>C2407/'g. Dimensio.AnlagenEE2035'!$F$11</f>
        <v>0.23183714285714285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27"/>
    </row>
    <row r="2408" spans="1:14" s="28" customFormat="1" x14ac:dyDescent="0.25">
      <c r="A2408" s="24">
        <v>43566.125</v>
      </c>
      <c r="B2408" s="25">
        <v>43566.208333333336</v>
      </c>
      <c r="C2408" s="7">
        <v>737.39400000000001</v>
      </c>
      <c r="D2408" s="26">
        <f>C2408/'g. Dimensio.AnlagenEE2035'!$F$11</f>
        <v>0.21068400000000001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27"/>
    </row>
    <row r="2409" spans="1:14" s="28" customFormat="1" x14ac:dyDescent="0.25">
      <c r="A2409" s="24">
        <v>43566.166666666664</v>
      </c>
      <c r="B2409" s="25">
        <v>43566.25</v>
      </c>
      <c r="C2409" s="7">
        <v>739.88599999999997</v>
      </c>
      <c r="D2409" s="26">
        <f>C2409/'g. Dimensio.AnlagenEE2035'!$F$11</f>
        <v>0.211396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27"/>
    </row>
    <row r="2410" spans="1:14" s="28" customFormat="1" x14ac:dyDescent="0.25">
      <c r="A2410" s="24">
        <v>43566.208333333336</v>
      </c>
      <c r="B2410" s="25">
        <v>43566.291666666664</v>
      </c>
      <c r="C2410" s="7">
        <v>660.54300000000001</v>
      </c>
      <c r="D2410" s="26">
        <f>C2410/'g. Dimensio.AnlagenEE2035'!$F$11</f>
        <v>0.18872657142857144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27"/>
    </row>
    <row r="2411" spans="1:14" s="28" customFormat="1" x14ac:dyDescent="0.25">
      <c r="A2411" s="24">
        <v>43566.25</v>
      </c>
      <c r="B2411" s="25">
        <v>43566.333333333336</v>
      </c>
      <c r="C2411" s="7">
        <v>581.55200000000002</v>
      </c>
      <c r="D2411" s="26">
        <f>C2411/'g. Dimensio.AnlagenEE2035'!$F$11</f>
        <v>0.1661577142857143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27"/>
    </row>
    <row r="2412" spans="1:14" s="28" customFormat="1" x14ac:dyDescent="0.25">
      <c r="A2412" s="24">
        <v>43566.291666666664</v>
      </c>
      <c r="B2412" s="25">
        <v>43566.375</v>
      </c>
      <c r="C2412" s="7">
        <v>843.88499999999999</v>
      </c>
      <c r="D2412" s="26">
        <f>C2412/'g. Dimensio.AnlagenEE2035'!$F$11</f>
        <v>0.24110999999999999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27"/>
    </row>
    <row r="2413" spans="1:14" s="28" customFormat="1" x14ac:dyDescent="0.25">
      <c r="A2413" s="24">
        <v>43566.333333333336</v>
      </c>
      <c r="B2413" s="25">
        <v>43566.416666666664</v>
      </c>
      <c r="C2413" s="7">
        <v>933.71900000000005</v>
      </c>
      <c r="D2413" s="26">
        <f>C2413/'g. Dimensio.AnlagenEE2035'!$F$11</f>
        <v>0.26677685714285715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27"/>
    </row>
    <row r="2414" spans="1:14" s="28" customFormat="1" x14ac:dyDescent="0.25">
      <c r="A2414" s="24">
        <v>43566.375</v>
      </c>
      <c r="B2414" s="25">
        <v>43566.458333333336</v>
      </c>
      <c r="C2414" s="7">
        <v>876.57799999999997</v>
      </c>
      <c r="D2414" s="26">
        <f>C2414/'g. Dimensio.AnlagenEE2035'!$F$11</f>
        <v>0.25045085714285714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27"/>
    </row>
    <row r="2415" spans="1:14" s="28" customFormat="1" x14ac:dyDescent="0.25">
      <c r="A2415" s="24">
        <v>43566.416666666664</v>
      </c>
      <c r="B2415" s="25">
        <v>43566.5</v>
      </c>
      <c r="C2415" s="7">
        <v>813.50900000000001</v>
      </c>
      <c r="D2415" s="26">
        <f>C2415/'g. Dimensio.AnlagenEE2035'!$F$11</f>
        <v>0.23243114285714286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27"/>
    </row>
    <row r="2416" spans="1:14" s="28" customFormat="1" x14ac:dyDescent="0.25">
      <c r="A2416" s="24">
        <v>43566.458333333336</v>
      </c>
      <c r="B2416" s="25">
        <v>43566.541666666664</v>
      </c>
      <c r="C2416" s="7">
        <v>790.93100000000004</v>
      </c>
      <c r="D2416" s="26">
        <f>C2416/'g. Dimensio.AnlagenEE2035'!$F$11</f>
        <v>0.22598028571428572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27"/>
    </row>
    <row r="2417" spans="1:14" s="28" customFormat="1" x14ac:dyDescent="0.25">
      <c r="A2417" s="24">
        <v>43566.5</v>
      </c>
      <c r="B2417" s="25">
        <v>43566.583333333336</v>
      </c>
      <c r="C2417" s="7">
        <v>788.94399999999996</v>
      </c>
      <c r="D2417" s="26">
        <f>C2417/'g. Dimensio.AnlagenEE2035'!$F$11</f>
        <v>0.22541257142857141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27"/>
    </row>
    <row r="2418" spans="1:14" s="28" customFormat="1" x14ac:dyDescent="0.25">
      <c r="A2418" s="24">
        <v>43566.541666666664</v>
      </c>
      <c r="B2418" s="25">
        <v>43566.625</v>
      </c>
      <c r="C2418" s="7">
        <v>803.60500000000002</v>
      </c>
      <c r="D2418" s="26">
        <f>C2418/'g. Dimensio.AnlagenEE2035'!$F$11</f>
        <v>0.22960142857142857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27"/>
    </row>
    <row r="2419" spans="1:14" s="28" customFormat="1" x14ac:dyDescent="0.25">
      <c r="A2419" s="24">
        <v>43566.583333333336</v>
      </c>
      <c r="B2419" s="25">
        <v>43566.666666666664</v>
      </c>
      <c r="C2419" s="7">
        <v>829.87300000000005</v>
      </c>
      <c r="D2419" s="26">
        <f>C2419/'g. Dimensio.AnlagenEE2035'!$F$11</f>
        <v>0.23710657142857144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27"/>
    </row>
    <row r="2420" spans="1:14" s="28" customFormat="1" x14ac:dyDescent="0.25">
      <c r="A2420" s="24">
        <v>43566.625</v>
      </c>
      <c r="B2420" s="25">
        <v>43566.708333333336</v>
      </c>
      <c r="C2420" s="7">
        <v>851.375</v>
      </c>
      <c r="D2420" s="26">
        <f>C2420/'g. Dimensio.AnlagenEE2035'!$F$11</f>
        <v>0.24324999999999999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27"/>
    </row>
    <row r="2421" spans="1:14" s="28" customFormat="1" x14ac:dyDescent="0.25">
      <c r="A2421" s="24">
        <v>43566.666666666664</v>
      </c>
      <c r="B2421" s="25">
        <v>43566.75</v>
      </c>
      <c r="C2421" s="7">
        <v>845.95899999999995</v>
      </c>
      <c r="D2421" s="26">
        <f>C2421/'g. Dimensio.AnlagenEE2035'!$F$11</f>
        <v>0.24170257142857141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27"/>
    </row>
    <row r="2422" spans="1:14" s="28" customFormat="1" x14ac:dyDescent="0.25">
      <c r="A2422" s="24">
        <v>43566.708333333336</v>
      </c>
      <c r="B2422" s="25">
        <v>43566.791666666664</v>
      </c>
      <c r="C2422" s="7">
        <v>971.86900000000003</v>
      </c>
      <c r="D2422" s="26">
        <f>C2422/'g. Dimensio.AnlagenEE2035'!$F$11</f>
        <v>0.27767685714285717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27"/>
    </row>
    <row r="2423" spans="1:14" s="28" customFormat="1" x14ac:dyDescent="0.25">
      <c r="A2423" s="24">
        <v>43566.75</v>
      </c>
      <c r="B2423" s="25">
        <v>43566.833333333336</v>
      </c>
      <c r="C2423" s="7">
        <v>1317.5119999999999</v>
      </c>
      <c r="D2423" s="26">
        <f>C2423/'g. Dimensio.AnlagenEE2035'!$F$11</f>
        <v>0.37643199999999999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27"/>
    </row>
    <row r="2424" spans="1:14" s="28" customFormat="1" x14ac:dyDescent="0.25">
      <c r="A2424" s="24">
        <v>43566.791666666664</v>
      </c>
      <c r="B2424" s="25">
        <v>43566.875</v>
      </c>
      <c r="C2424" s="7">
        <v>1441.14</v>
      </c>
      <c r="D2424" s="26">
        <f>C2424/'g. Dimensio.AnlagenEE2035'!$F$11</f>
        <v>0.41175428571428574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27"/>
    </row>
    <row r="2425" spans="1:14" s="28" customFormat="1" x14ac:dyDescent="0.25">
      <c r="A2425" s="24">
        <v>43566.833333333336</v>
      </c>
      <c r="B2425" s="25">
        <v>43566.916666666664</v>
      </c>
      <c r="C2425" s="7">
        <v>1385.7170000000001</v>
      </c>
      <c r="D2425" s="26">
        <f>C2425/'g. Dimensio.AnlagenEE2035'!$F$11</f>
        <v>0.39591914285714286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27"/>
    </row>
    <row r="2426" spans="1:14" s="28" customFormat="1" x14ac:dyDescent="0.25">
      <c r="A2426" s="24">
        <v>43566.875</v>
      </c>
      <c r="B2426" s="25">
        <v>43566.958333333336</v>
      </c>
      <c r="C2426" s="7">
        <v>1257.085</v>
      </c>
      <c r="D2426" s="26">
        <f>C2426/'g. Dimensio.AnlagenEE2035'!$F$11</f>
        <v>0.35916714285714285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27"/>
    </row>
    <row r="2427" spans="1:14" s="28" customFormat="1" x14ac:dyDescent="0.25">
      <c r="A2427" s="24">
        <v>43566.916666666664</v>
      </c>
      <c r="B2427" s="25">
        <v>43567</v>
      </c>
      <c r="C2427" s="7">
        <v>1109.6869999999999</v>
      </c>
      <c r="D2427" s="26">
        <f>C2427/'g. Dimensio.AnlagenEE2035'!$F$11</f>
        <v>0.31705342857142854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27"/>
    </row>
    <row r="2428" spans="1:14" s="28" customFormat="1" x14ac:dyDescent="0.25">
      <c r="A2428" s="24">
        <v>43566.958333333336</v>
      </c>
      <c r="B2428" s="25">
        <v>43567.041666666664</v>
      </c>
      <c r="C2428" s="7">
        <v>983.10400000000004</v>
      </c>
      <c r="D2428" s="26">
        <f>C2428/'g. Dimensio.AnlagenEE2035'!$F$11</f>
        <v>0.28088685714285716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27"/>
    </row>
    <row r="2429" spans="1:14" s="28" customFormat="1" x14ac:dyDescent="0.25">
      <c r="A2429" s="24">
        <v>43567</v>
      </c>
      <c r="B2429" s="25">
        <v>43567.083333333336</v>
      </c>
      <c r="C2429" s="7">
        <v>915.93700000000001</v>
      </c>
      <c r="D2429" s="26">
        <f>C2429/'g. Dimensio.AnlagenEE2035'!$F$11</f>
        <v>0.26169628571428571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27"/>
    </row>
    <row r="2430" spans="1:14" s="28" customFormat="1" x14ac:dyDescent="0.25">
      <c r="A2430" s="24">
        <v>43567.041666666664</v>
      </c>
      <c r="B2430" s="25">
        <v>43567.125</v>
      </c>
      <c r="C2430" s="7">
        <v>891.82100000000003</v>
      </c>
      <c r="D2430" s="26">
        <f>C2430/'g. Dimensio.AnlagenEE2035'!$F$11</f>
        <v>0.25480600000000003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27"/>
    </row>
    <row r="2431" spans="1:14" s="28" customFormat="1" x14ac:dyDescent="0.25">
      <c r="A2431" s="24">
        <v>43567.083333333336</v>
      </c>
      <c r="B2431" s="25">
        <v>43567.166666666664</v>
      </c>
      <c r="C2431" s="7">
        <v>883.67899999999997</v>
      </c>
      <c r="D2431" s="26">
        <f>C2431/'g. Dimensio.AnlagenEE2035'!$F$11</f>
        <v>0.25247971428571425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27"/>
    </row>
    <row r="2432" spans="1:14" s="28" customFormat="1" x14ac:dyDescent="0.25">
      <c r="A2432" s="24">
        <v>43567.125</v>
      </c>
      <c r="B2432" s="25">
        <v>43567.208333333336</v>
      </c>
      <c r="C2432" s="7">
        <v>808.85199999999998</v>
      </c>
      <c r="D2432" s="26">
        <f>C2432/'g. Dimensio.AnlagenEE2035'!$F$11</f>
        <v>0.23110057142857143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27"/>
    </row>
    <row r="2433" spans="1:14" s="28" customFormat="1" x14ac:dyDescent="0.25">
      <c r="A2433" s="24">
        <v>43567.166666666664</v>
      </c>
      <c r="B2433" s="25">
        <v>43567.25</v>
      </c>
      <c r="C2433" s="7">
        <v>746.32600000000002</v>
      </c>
      <c r="D2433" s="26">
        <f>C2433/'g. Dimensio.AnlagenEE2035'!$F$11</f>
        <v>0.21323600000000001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27"/>
    </row>
    <row r="2434" spans="1:14" s="28" customFormat="1" x14ac:dyDescent="0.25">
      <c r="A2434" s="24">
        <v>43567.208333333336</v>
      </c>
      <c r="B2434" s="25">
        <v>43567.291666666664</v>
      </c>
      <c r="C2434" s="7">
        <v>563.63800000000003</v>
      </c>
      <c r="D2434" s="26">
        <f>C2434/'g. Dimensio.AnlagenEE2035'!$F$11</f>
        <v>0.16103942857142858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27"/>
    </row>
    <row r="2435" spans="1:14" s="28" customFormat="1" x14ac:dyDescent="0.25">
      <c r="A2435" s="24">
        <v>43567.25</v>
      </c>
      <c r="B2435" s="25">
        <v>43567.333333333336</v>
      </c>
      <c r="C2435" s="7">
        <v>424.12799999999999</v>
      </c>
      <c r="D2435" s="26">
        <f>C2435/'g. Dimensio.AnlagenEE2035'!$F$11</f>
        <v>0.12117942857142856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27"/>
    </row>
    <row r="2436" spans="1:14" s="28" customFormat="1" x14ac:dyDescent="0.25">
      <c r="A2436" s="24">
        <v>43567.291666666664</v>
      </c>
      <c r="B2436" s="25">
        <v>43567.375</v>
      </c>
      <c r="C2436" s="7">
        <v>465.14299999999997</v>
      </c>
      <c r="D2436" s="26">
        <f>C2436/'g. Dimensio.AnlagenEE2035'!$F$11</f>
        <v>0.13289799999999999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27"/>
    </row>
    <row r="2437" spans="1:14" s="28" customFormat="1" x14ac:dyDescent="0.25">
      <c r="A2437" s="24">
        <v>43567.333333333336</v>
      </c>
      <c r="B2437" s="25">
        <v>43567.416666666664</v>
      </c>
      <c r="C2437" s="7">
        <v>451.82299999999998</v>
      </c>
      <c r="D2437" s="26">
        <f>C2437/'g. Dimensio.AnlagenEE2035'!$F$11</f>
        <v>0.12909228571428571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27"/>
    </row>
    <row r="2438" spans="1:14" s="28" customFormat="1" x14ac:dyDescent="0.25">
      <c r="A2438" s="24">
        <v>43567.375</v>
      </c>
      <c r="B2438" s="25">
        <v>43567.458333333336</v>
      </c>
      <c r="C2438" s="7">
        <v>378.89800000000002</v>
      </c>
      <c r="D2438" s="26">
        <f>C2438/'g. Dimensio.AnlagenEE2035'!$F$11</f>
        <v>0.10825657142857144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27"/>
    </row>
    <row r="2439" spans="1:14" s="28" customFormat="1" x14ac:dyDescent="0.25">
      <c r="A2439" s="24">
        <v>43567.416666666664</v>
      </c>
      <c r="B2439" s="25">
        <v>43567.5</v>
      </c>
      <c r="C2439" s="7">
        <v>291.61900000000003</v>
      </c>
      <c r="D2439" s="26">
        <f>C2439/'g. Dimensio.AnlagenEE2035'!$F$11</f>
        <v>8.3319714285714289E-2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27"/>
    </row>
    <row r="2440" spans="1:14" s="28" customFormat="1" x14ac:dyDescent="0.25">
      <c r="A2440" s="24">
        <v>43567.458333333336</v>
      </c>
      <c r="B2440" s="25">
        <v>43567.541666666664</v>
      </c>
      <c r="C2440" s="7">
        <v>239.12799999999999</v>
      </c>
      <c r="D2440" s="26">
        <f>C2440/'g. Dimensio.AnlagenEE2035'!$F$11</f>
        <v>6.832228571428571E-2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27"/>
    </row>
    <row r="2441" spans="1:14" s="28" customFormat="1" x14ac:dyDescent="0.25">
      <c r="A2441" s="24">
        <v>43567.5</v>
      </c>
      <c r="B2441" s="25">
        <v>43567.583333333336</v>
      </c>
      <c r="C2441" s="7">
        <v>245.48500000000001</v>
      </c>
      <c r="D2441" s="26">
        <f>C2441/'g. Dimensio.AnlagenEE2035'!$F$11</f>
        <v>7.0138571428571439E-2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27"/>
    </row>
    <row r="2442" spans="1:14" s="28" customFormat="1" x14ac:dyDescent="0.25">
      <c r="A2442" s="24">
        <v>43567.541666666664</v>
      </c>
      <c r="B2442" s="25">
        <v>43567.625</v>
      </c>
      <c r="C2442" s="7">
        <v>275.88600000000002</v>
      </c>
      <c r="D2442" s="26">
        <f>C2442/'g. Dimensio.AnlagenEE2035'!$F$11</f>
        <v>7.8824571428571438E-2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27"/>
    </row>
    <row r="2443" spans="1:14" s="28" customFormat="1" x14ac:dyDescent="0.25">
      <c r="A2443" s="24">
        <v>43567.583333333336</v>
      </c>
      <c r="B2443" s="25">
        <v>43567.666666666664</v>
      </c>
      <c r="C2443" s="7">
        <v>328.767</v>
      </c>
      <c r="D2443" s="26">
        <f>C2443/'g. Dimensio.AnlagenEE2035'!$F$11</f>
        <v>9.393342857142857E-2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27"/>
    </row>
    <row r="2444" spans="1:14" s="28" customFormat="1" x14ac:dyDescent="0.25">
      <c r="A2444" s="24">
        <v>43567.625</v>
      </c>
      <c r="B2444" s="25">
        <v>43567.708333333336</v>
      </c>
      <c r="C2444" s="7">
        <v>391.221</v>
      </c>
      <c r="D2444" s="26">
        <f>C2444/'g. Dimensio.AnlagenEE2035'!$F$11</f>
        <v>0.11177742857142857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27"/>
    </row>
    <row r="2445" spans="1:14" s="28" customFormat="1" x14ac:dyDescent="0.25">
      <c r="A2445" s="24">
        <v>43567.666666666664</v>
      </c>
      <c r="B2445" s="25">
        <v>43567.75</v>
      </c>
      <c r="C2445" s="7">
        <v>496.48599999999999</v>
      </c>
      <c r="D2445" s="26">
        <f>C2445/'g. Dimensio.AnlagenEE2035'!$F$11</f>
        <v>0.14185314285714284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27"/>
    </row>
    <row r="2446" spans="1:14" s="28" customFormat="1" x14ac:dyDescent="0.25">
      <c r="A2446" s="24">
        <v>43567.708333333336</v>
      </c>
      <c r="B2446" s="25">
        <v>43567.791666666664</v>
      </c>
      <c r="C2446" s="7">
        <v>668.39300000000003</v>
      </c>
      <c r="D2446" s="26">
        <f>C2446/'g. Dimensio.AnlagenEE2035'!$F$11</f>
        <v>0.19096942857142857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27"/>
    </row>
    <row r="2447" spans="1:14" s="28" customFormat="1" x14ac:dyDescent="0.25">
      <c r="A2447" s="24">
        <v>43567.75</v>
      </c>
      <c r="B2447" s="25">
        <v>43567.833333333336</v>
      </c>
      <c r="C2447" s="7">
        <v>933.774</v>
      </c>
      <c r="D2447" s="26">
        <f>C2447/'g. Dimensio.AnlagenEE2035'!$F$11</f>
        <v>0.26679257142857143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27"/>
    </row>
    <row r="2448" spans="1:14" s="28" customFormat="1" x14ac:dyDescent="0.25">
      <c r="A2448" s="24">
        <v>43567.791666666664</v>
      </c>
      <c r="B2448" s="25">
        <v>43567.875</v>
      </c>
      <c r="C2448" s="7">
        <v>960.25699999999995</v>
      </c>
      <c r="D2448" s="26">
        <f>C2448/'g. Dimensio.AnlagenEE2035'!$F$11</f>
        <v>0.27435914285714286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27"/>
    </row>
    <row r="2449" spans="1:14" s="28" customFormat="1" x14ac:dyDescent="0.25">
      <c r="A2449" s="24">
        <v>43567.833333333336</v>
      </c>
      <c r="B2449" s="25">
        <v>43567.916666666664</v>
      </c>
      <c r="C2449" s="7">
        <v>871.73</v>
      </c>
      <c r="D2449" s="26">
        <f>C2449/'g. Dimensio.AnlagenEE2035'!$F$11</f>
        <v>0.24906571428571428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27"/>
    </row>
    <row r="2450" spans="1:14" s="28" customFormat="1" x14ac:dyDescent="0.25">
      <c r="A2450" s="24">
        <v>43567.875</v>
      </c>
      <c r="B2450" s="25">
        <v>43567.958333333336</v>
      </c>
      <c r="C2450" s="7">
        <v>768.93299999999999</v>
      </c>
      <c r="D2450" s="26">
        <f>C2450/'g. Dimensio.AnlagenEE2035'!$F$11</f>
        <v>0.21969514285714287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27"/>
    </row>
    <row r="2451" spans="1:14" s="28" customFormat="1" x14ac:dyDescent="0.25">
      <c r="A2451" s="24">
        <v>43567.916666666664</v>
      </c>
      <c r="B2451" s="25">
        <v>43568</v>
      </c>
      <c r="C2451" s="7">
        <v>686.33199999999999</v>
      </c>
      <c r="D2451" s="26">
        <f>C2451/'g. Dimensio.AnlagenEE2035'!$F$11</f>
        <v>0.19609485714285715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27"/>
    </row>
    <row r="2452" spans="1:14" s="28" customFormat="1" x14ac:dyDescent="0.25">
      <c r="A2452" s="24">
        <v>43567.958333333336</v>
      </c>
      <c r="B2452" s="25">
        <v>43568.041666666664</v>
      </c>
      <c r="C2452" s="7">
        <v>620.02599999999995</v>
      </c>
      <c r="D2452" s="26">
        <f>C2452/'g. Dimensio.AnlagenEE2035'!$F$11</f>
        <v>0.1771502857142857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27"/>
    </row>
    <row r="2453" spans="1:14" s="28" customFormat="1" x14ac:dyDescent="0.25">
      <c r="A2453" s="24">
        <v>43568</v>
      </c>
      <c r="B2453" s="25">
        <v>43568.083333333336</v>
      </c>
      <c r="C2453" s="7">
        <v>575.54100000000005</v>
      </c>
      <c r="D2453" s="26">
        <f>C2453/'g. Dimensio.AnlagenEE2035'!$F$11</f>
        <v>0.16444028571428573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27"/>
    </row>
    <row r="2454" spans="1:14" s="28" customFormat="1" x14ac:dyDescent="0.25">
      <c r="A2454" s="24">
        <v>43568.041666666664</v>
      </c>
      <c r="B2454" s="25">
        <v>43568.125</v>
      </c>
      <c r="C2454" s="7">
        <v>527.39099999999996</v>
      </c>
      <c r="D2454" s="26">
        <f>C2454/'g. Dimensio.AnlagenEE2035'!$F$11</f>
        <v>0.15068314285714285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27"/>
    </row>
    <row r="2455" spans="1:14" s="28" customFormat="1" x14ac:dyDescent="0.25">
      <c r="A2455" s="24">
        <v>43568.083333333336</v>
      </c>
      <c r="B2455" s="25">
        <v>43568.166666666664</v>
      </c>
      <c r="C2455" s="7">
        <v>496.44200000000001</v>
      </c>
      <c r="D2455" s="26">
        <f>C2455/'g. Dimensio.AnlagenEE2035'!$F$11</f>
        <v>0.14184057142857143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27"/>
    </row>
    <row r="2456" spans="1:14" s="28" customFormat="1" x14ac:dyDescent="0.25">
      <c r="A2456" s="24">
        <v>43568.125</v>
      </c>
      <c r="B2456" s="25">
        <v>43568.208333333336</v>
      </c>
      <c r="C2456" s="7">
        <v>459.733</v>
      </c>
      <c r="D2456" s="26">
        <f>C2456/'g. Dimensio.AnlagenEE2035'!$F$11</f>
        <v>0.13135228571428573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27"/>
    </row>
    <row r="2457" spans="1:14" s="28" customFormat="1" x14ac:dyDescent="0.25">
      <c r="A2457" s="24">
        <v>43568.166666666664</v>
      </c>
      <c r="B2457" s="25">
        <v>43568.25</v>
      </c>
      <c r="C2457" s="7">
        <v>430.95499999999998</v>
      </c>
      <c r="D2457" s="26">
        <f>C2457/'g. Dimensio.AnlagenEE2035'!$F$11</f>
        <v>0.12312999999999999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27"/>
    </row>
    <row r="2458" spans="1:14" s="28" customFormat="1" x14ac:dyDescent="0.25">
      <c r="A2458" s="24">
        <v>43568.208333333336</v>
      </c>
      <c r="B2458" s="25">
        <v>43568.291666666664</v>
      </c>
      <c r="C2458" s="7">
        <v>375.142</v>
      </c>
      <c r="D2458" s="26">
        <f>C2458/'g. Dimensio.AnlagenEE2035'!$F$11</f>
        <v>0.10718342857142857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27"/>
    </row>
    <row r="2459" spans="1:14" s="28" customFormat="1" x14ac:dyDescent="0.25">
      <c r="A2459" s="24">
        <v>43568.25</v>
      </c>
      <c r="B2459" s="25">
        <v>43568.333333333336</v>
      </c>
      <c r="C2459" s="7">
        <v>364.75200000000001</v>
      </c>
      <c r="D2459" s="26">
        <f>C2459/'g. Dimensio.AnlagenEE2035'!$F$11</f>
        <v>0.10421485714285715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27"/>
    </row>
    <row r="2460" spans="1:14" s="28" customFormat="1" x14ac:dyDescent="0.25">
      <c r="A2460" s="24">
        <v>43568.291666666664</v>
      </c>
      <c r="B2460" s="25">
        <v>43568.375</v>
      </c>
      <c r="C2460" s="7">
        <v>415.65699999999998</v>
      </c>
      <c r="D2460" s="26">
        <f>C2460/'g. Dimensio.AnlagenEE2035'!$F$11</f>
        <v>0.11875914285714285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27"/>
    </row>
    <row r="2461" spans="1:14" s="28" customFormat="1" x14ac:dyDescent="0.25">
      <c r="A2461" s="24">
        <v>43568.333333333336</v>
      </c>
      <c r="B2461" s="25">
        <v>43568.416666666664</v>
      </c>
      <c r="C2461" s="7">
        <v>373.25400000000002</v>
      </c>
      <c r="D2461" s="26">
        <f>C2461/'g. Dimensio.AnlagenEE2035'!$F$11</f>
        <v>0.106644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27"/>
    </row>
    <row r="2462" spans="1:14" s="28" customFormat="1" x14ac:dyDescent="0.25">
      <c r="A2462" s="24">
        <v>43568.375</v>
      </c>
      <c r="B2462" s="25">
        <v>43568.458333333336</v>
      </c>
      <c r="C2462" s="7">
        <v>284.86</v>
      </c>
      <c r="D2462" s="26">
        <f>C2462/'g. Dimensio.AnlagenEE2035'!$F$11</f>
        <v>8.1388571428571435E-2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27"/>
    </row>
    <row r="2463" spans="1:14" s="28" customFormat="1" x14ac:dyDescent="0.25">
      <c r="A2463" s="24">
        <v>43568.416666666664</v>
      </c>
      <c r="B2463" s="25">
        <v>43568.5</v>
      </c>
      <c r="C2463" s="7">
        <v>222.64099999999999</v>
      </c>
      <c r="D2463" s="26">
        <f>C2463/'g. Dimensio.AnlagenEE2035'!$F$11</f>
        <v>6.3611714285714285E-2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27"/>
    </row>
    <row r="2464" spans="1:14" s="28" customFormat="1" x14ac:dyDescent="0.25">
      <c r="A2464" s="24">
        <v>43568.458333333336</v>
      </c>
      <c r="B2464" s="25">
        <v>43568.541666666664</v>
      </c>
      <c r="C2464" s="7">
        <v>185.875</v>
      </c>
      <c r="D2464" s="26">
        <f>C2464/'g. Dimensio.AnlagenEE2035'!$F$11</f>
        <v>5.310714285714286E-2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27"/>
    </row>
    <row r="2465" spans="1:14" s="28" customFormat="1" x14ac:dyDescent="0.25">
      <c r="A2465" s="24">
        <v>43568.5</v>
      </c>
      <c r="B2465" s="25">
        <v>43568.583333333336</v>
      </c>
      <c r="C2465" s="7">
        <v>187.33500000000001</v>
      </c>
      <c r="D2465" s="26">
        <f>C2465/'g. Dimensio.AnlagenEE2035'!$F$11</f>
        <v>5.3524285714285719E-2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27"/>
    </row>
    <row r="2466" spans="1:14" s="28" customFormat="1" x14ac:dyDescent="0.25">
      <c r="A2466" s="24">
        <v>43568.541666666664</v>
      </c>
      <c r="B2466" s="25">
        <v>43568.625</v>
      </c>
      <c r="C2466" s="7">
        <v>215.923</v>
      </c>
      <c r="D2466" s="26">
        <f>C2466/'g. Dimensio.AnlagenEE2035'!$F$11</f>
        <v>6.1692285714285713E-2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27"/>
    </row>
    <row r="2467" spans="1:14" s="28" customFormat="1" x14ac:dyDescent="0.25">
      <c r="A2467" s="24">
        <v>43568.583333333336</v>
      </c>
      <c r="B2467" s="25">
        <v>43568.666666666664</v>
      </c>
      <c r="C2467" s="7">
        <v>257.95600000000002</v>
      </c>
      <c r="D2467" s="26">
        <f>C2467/'g. Dimensio.AnlagenEE2035'!$F$11</f>
        <v>7.3701714285714287E-2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27"/>
    </row>
    <row r="2468" spans="1:14" s="28" customFormat="1" x14ac:dyDescent="0.25">
      <c r="A2468" s="24">
        <v>43568.625</v>
      </c>
      <c r="B2468" s="25">
        <v>43568.708333333336</v>
      </c>
      <c r="C2468" s="7">
        <v>293.26</v>
      </c>
      <c r="D2468" s="26">
        <f>C2468/'g. Dimensio.AnlagenEE2035'!$F$11</f>
        <v>8.3788571428571421E-2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27"/>
    </row>
    <row r="2469" spans="1:14" s="28" customFormat="1" x14ac:dyDescent="0.25">
      <c r="A2469" s="24">
        <v>43568.666666666664</v>
      </c>
      <c r="B2469" s="25">
        <v>43568.75</v>
      </c>
      <c r="C2469" s="7">
        <v>309.44799999999998</v>
      </c>
      <c r="D2469" s="26">
        <f>C2469/'g. Dimensio.AnlagenEE2035'!$F$11</f>
        <v>8.8413714285714276E-2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27"/>
    </row>
    <row r="2470" spans="1:14" s="28" customFormat="1" x14ac:dyDescent="0.25">
      <c r="A2470" s="24">
        <v>43568.708333333336</v>
      </c>
      <c r="B2470" s="25">
        <v>43568.791666666664</v>
      </c>
      <c r="C2470" s="7">
        <v>300.62299999999999</v>
      </c>
      <c r="D2470" s="26">
        <f>C2470/'g. Dimensio.AnlagenEE2035'!$F$11</f>
        <v>8.5892285714285713E-2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27"/>
    </row>
    <row r="2471" spans="1:14" s="28" customFormat="1" x14ac:dyDescent="0.25">
      <c r="A2471" s="24">
        <v>43568.75</v>
      </c>
      <c r="B2471" s="25">
        <v>43568.833333333336</v>
      </c>
      <c r="C2471" s="7">
        <v>326.66199999999998</v>
      </c>
      <c r="D2471" s="26">
        <f>C2471/'g. Dimensio.AnlagenEE2035'!$F$11</f>
        <v>9.3331999999999998E-2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27"/>
    </row>
    <row r="2472" spans="1:14" s="28" customFormat="1" x14ac:dyDescent="0.25">
      <c r="A2472" s="24">
        <v>43568.791666666664</v>
      </c>
      <c r="B2472" s="25">
        <v>43568.875</v>
      </c>
      <c r="C2472" s="7">
        <v>329.84800000000001</v>
      </c>
      <c r="D2472" s="26">
        <f>C2472/'g. Dimensio.AnlagenEE2035'!$F$11</f>
        <v>9.4242285714285723E-2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27"/>
    </row>
    <row r="2473" spans="1:14" s="28" customFormat="1" x14ac:dyDescent="0.25">
      <c r="A2473" s="24">
        <v>43568.833333333336</v>
      </c>
      <c r="B2473" s="25">
        <v>43568.916666666664</v>
      </c>
      <c r="C2473" s="7">
        <v>302.07299999999998</v>
      </c>
      <c r="D2473" s="26">
        <f>C2473/'g. Dimensio.AnlagenEE2035'!$F$11</f>
        <v>8.6306571428571427E-2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27"/>
    </row>
    <row r="2474" spans="1:14" s="28" customFormat="1" x14ac:dyDescent="0.25">
      <c r="A2474" s="24">
        <v>43568.875</v>
      </c>
      <c r="B2474" s="25">
        <v>43568.958333333336</v>
      </c>
      <c r="C2474" s="7">
        <v>293.452</v>
      </c>
      <c r="D2474" s="26">
        <f>C2474/'g. Dimensio.AnlagenEE2035'!$F$11</f>
        <v>8.3843428571428569E-2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27"/>
    </row>
    <row r="2475" spans="1:14" s="28" customFormat="1" x14ac:dyDescent="0.25">
      <c r="A2475" s="24">
        <v>43568.916666666664</v>
      </c>
      <c r="B2475" s="25">
        <v>43569</v>
      </c>
      <c r="C2475" s="7">
        <v>312.08999999999997</v>
      </c>
      <c r="D2475" s="26">
        <f>C2475/'g. Dimensio.AnlagenEE2035'!$F$11</f>
        <v>8.9168571428571416E-2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27"/>
    </row>
    <row r="2476" spans="1:14" s="28" customFormat="1" x14ac:dyDescent="0.25">
      <c r="A2476" s="24">
        <v>43568.958333333336</v>
      </c>
      <c r="B2476" s="25">
        <v>43569.041666666664</v>
      </c>
      <c r="C2476" s="7">
        <v>306.44900000000001</v>
      </c>
      <c r="D2476" s="26">
        <f>C2476/'g. Dimensio.AnlagenEE2035'!$F$11</f>
        <v>8.7556857142857145E-2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27"/>
    </row>
    <row r="2477" spans="1:14" s="28" customFormat="1" x14ac:dyDescent="0.25">
      <c r="A2477" s="24">
        <v>43569</v>
      </c>
      <c r="B2477" s="25">
        <v>43569.083333333336</v>
      </c>
      <c r="C2477" s="7">
        <v>293.661</v>
      </c>
      <c r="D2477" s="26">
        <f>C2477/'g. Dimensio.AnlagenEE2035'!$F$11</f>
        <v>8.3903142857142857E-2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27"/>
    </row>
    <row r="2478" spans="1:14" s="28" customFormat="1" x14ac:dyDescent="0.25">
      <c r="A2478" s="24">
        <v>43569.041666666664</v>
      </c>
      <c r="B2478" s="25">
        <v>43569.125</v>
      </c>
      <c r="C2478" s="7">
        <v>271.13099999999997</v>
      </c>
      <c r="D2478" s="26">
        <f>C2478/'g. Dimensio.AnlagenEE2035'!$F$11</f>
        <v>7.7465999999999993E-2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27"/>
    </row>
    <row r="2479" spans="1:14" s="28" customFormat="1" x14ac:dyDescent="0.25">
      <c r="A2479" s="24">
        <v>43569.083333333336</v>
      </c>
      <c r="B2479" s="25">
        <v>43569.166666666664</v>
      </c>
      <c r="C2479" s="7">
        <v>213.227</v>
      </c>
      <c r="D2479" s="26">
        <f>C2479/'g. Dimensio.AnlagenEE2035'!$F$11</f>
        <v>6.0922000000000004E-2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27"/>
    </row>
    <row r="2480" spans="1:14" s="28" customFormat="1" x14ac:dyDescent="0.25">
      <c r="A2480" s="24">
        <v>43569.125</v>
      </c>
      <c r="B2480" s="25">
        <v>43569.208333333336</v>
      </c>
      <c r="C2480" s="7">
        <v>150.00899999999999</v>
      </c>
      <c r="D2480" s="26">
        <f>C2480/'g. Dimensio.AnlagenEE2035'!$F$11</f>
        <v>4.2859714285714279E-2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27"/>
    </row>
    <row r="2481" spans="1:14" s="28" customFormat="1" x14ac:dyDescent="0.25">
      <c r="A2481" s="24">
        <v>43569.166666666664</v>
      </c>
      <c r="B2481" s="25">
        <v>43569.25</v>
      </c>
      <c r="C2481" s="7">
        <v>142.232</v>
      </c>
      <c r="D2481" s="26">
        <f>C2481/'g. Dimensio.AnlagenEE2035'!$F$11</f>
        <v>4.0637714285714284E-2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27"/>
    </row>
    <row r="2482" spans="1:14" s="28" customFormat="1" x14ac:dyDescent="0.25">
      <c r="A2482" s="24">
        <v>43569.208333333336</v>
      </c>
      <c r="B2482" s="25">
        <v>43569.291666666664</v>
      </c>
      <c r="C2482" s="7">
        <v>107.648</v>
      </c>
      <c r="D2482" s="26">
        <f>C2482/'g. Dimensio.AnlagenEE2035'!$F$11</f>
        <v>3.0756571428571428E-2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27"/>
    </row>
    <row r="2483" spans="1:14" s="28" customFormat="1" x14ac:dyDescent="0.25">
      <c r="A2483" s="24">
        <v>43569.25</v>
      </c>
      <c r="B2483" s="25">
        <v>43569.333333333336</v>
      </c>
      <c r="C2483" s="7">
        <v>97.686999999999998</v>
      </c>
      <c r="D2483" s="26">
        <f>C2483/'g. Dimensio.AnlagenEE2035'!$F$11</f>
        <v>2.7910571428571427E-2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27"/>
    </row>
    <row r="2484" spans="1:14" s="28" customFormat="1" x14ac:dyDescent="0.25">
      <c r="A2484" s="24">
        <v>43569.291666666664</v>
      </c>
      <c r="B2484" s="25">
        <v>43569.375</v>
      </c>
      <c r="C2484" s="7">
        <v>114.514</v>
      </c>
      <c r="D2484" s="26">
        <f>C2484/'g. Dimensio.AnlagenEE2035'!$F$11</f>
        <v>3.2718285714285714E-2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27"/>
    </row>
    <row r="2485" spans="1:14" s="28" customFormat="1" x14ac:dyDescent="0.25">
      <c r="A2485" s="24">
        <v>43569.333333333336</v>
      </c>
      <c r="B2485" s="25">
        <v>43569.416666666664</v>
      </c>
      <c r="C2485" s="7">
        <v>186.286</v>
      </c>
      <c r="D2485" s="26">
        <f>C2485/'g. Dimensio.AnlagenEE2035'!$F$11</f>
        <v>5.3224571428571427E-2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27"/>
    </row>
    <row r="2486" spans="1:14" s="28" customFormat="1" x14ac:dyDescent="0.25">
      <c r="A2486" s="24">
        <v>43569.375</v>
      </c>
      <c r="B2486" s="25">
        <v>43569.458333333336</v>
      </c>
      <c r="C2486" s="7">
        <v>271.66899999999998</v>
      </c>
      <c r="D2486" s="26">
        <f>C2486/'g. Dimensio.AnlagenEE2035'!$F$11</f>
        <v>7.7619714285714278E-2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27"/>
    </row>
    <row r="2487" spans="1:14" s="28" customFormat="1" x14ac:dyDescent="0.25">
      <c r="A2487" s="24">
        <v>43569.416666666664</v>
      </c>
      <c r="B2487" s="25">
        <v>43569.5</v>
      </c>
      <c r="C2487" s="7">
        <v>335.709</v>
      </c>
      <c r="D2487" s="26">
        <f>C2487/'g. Dimensio.AnlagenEE2035'!$F$11</f>
        <v>9.5916857142857137E-2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27"/>
    </row>
    <row r="2488" spans="1:14" s="28" customFormat="1" x14ac:dyDescent="0.25">
      <c r="A2488" s="24">
        <v>43569.458333333336</v>
      </c>
      <c r="B2488" s="25">
        <v>43569.541666666664</v>
      </c>
      <c r="C2488" s="7">
        <v>386.79300000000001</v>
      </c>
      <c r="D2488" s="26">
        <f>C2488/'g. Dimensio.AnlagenEE2035'!$F$11</f>
        <v>0.11051228571428572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27"/>
    </row>
    <row r="2489" spans="1:14" s="28" customFormat="1" x14ac:dyDescent="0.25">
      <c r="A2489" s="24">
        <v>43569.5</v>
      </c>
      <c r="B2489" s="25">
        <v>43569.583333333336</v>
      </c>
      <c r="C2489" s="7">
        <v>454.44</v>
      </c>
      <c r="D2489" s="26">
        <f>C2489/'g. Dimensio.AnlagenEE2035'!$F$11</f>
        <v>0.12984000000000001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27"/>
    </row>
    <row r="2490" spans="1:14" s="28" customFormat="1" x14ac:dyDescent="0.25">
      <c r="A2490" s="24">
        <v>43569.541666666664</v>
      </c>
      <c r="B2490" s="25">
        <v>43569.625</v>
      </c>
      <c r="C2490" s="7">
        <v>514.47500000000002</v>
      </c>
      <c r="D2490" s="26">
        <f>C2490/'g. Dimensio.AnlagenEE2035'!$F$11</f>
        <v>0.14699285714285715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27"/>
    </row>
    <row r="2491" spans="1:14" s="28" customFormat="1" x14ac:dyDescent="0.25">
      <c r="A2491" s="24">
        <v>43569.583333333336</v>
      </c>
      <c r="B2491" s="25">
        <v>43569.666666666664</v>
      </c>
      <c r="C2491" s="7">
        <v>564.95000000000005</v>
      </c>
      <c r="D2491" s="26">
        <f>C2491/'g. Dimensio.AnlagenEE2035'!$F$11</f>
        <v>0.16141428571428573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27"/>
    </row>
    <row r="2492" spans="1:14" s="28" customFormat="1" x14ac:dyDescent="0.25">
      <c r="A2492" s="24">
        <v>43569.625</v>
      </c>
      <c r="B2492" s="25">
        <v>43569.708333333336</v>
      </c>
      <c r="C2492" s="7">
        <v>604.95500000000004</v>
      </c>
      <c r="D2492" s="26">
        <f>C2492/'g. Dimensio.AnlagenEE2035'!$F$11</f>
        <v>0.17284428571428573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27"/>
    </row>
    <row r="2493" spans="1:14" s="28" customFormat="1" x14ac:dyDescent="0.25">
      <c r="A2493" s="24">
        <v>43569.666666666664</v>
      </c>
      <c r="B2493" s="25">
        <v>43569.75</v>
      </c>
      <c r="C2493" s="7">
        <v>628.37400000000002</v>
      </c>
      <c r="D2493" s="26">
        <f>C2493/'g. Dimensio.AnlagenEE2035'!$F$11</f>
        <v>0.17953542857142857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27"/>
    </row>
    <row r="2494" spans="1:14" s="28" customFormat="1" x14ac:dyDescent="0.25">
      <c r="A2494" s="24">
        <v>43569.708333333336</v>
      </c>
      <c r="B2494" s="25">
        <v>43569.791666666664</v>
      </c>
      <c r="C2494" s="7">
        <v>695.91300000000001</v>
      </c>
      <c r="D2494" s="26">
        <f>C2494/'g. Dimensio.AnlagenEE2035'!$F$11</f>
        <v>0.19883228571428571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27"/>
    </row>
    <row r="2495" spans="1:14" s="28" customFormat="1" x14ac:dyDescent="0.25">
      <c r="A2495" s="24">
        <v>43569.75</v>
      </c>
      <c r="B2495" s="25">
        <v>43569.833333333336</v>
      </c>
      <c r="C2495" s="7">
        <v>958.04399999999998</v>
      </c>
      <c r="D2495" s="26">
        <f>C2495/'g. Dimensio.AnlagenEE2035'!$F$11</f>
        <v>0.27372685714285716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27"/>
    </row>
    <row r="2496" spans="1:14" s="28" customFormat="1" x14ac:dyDescent="0.25">
      <c r="A2496" s="24">
        <v>43569.791666666664</v>
      </c>
      <c r="B2496" s="25">
        <v>43569.875</v>
      </c>
      <c r="C2496" s="7">
        <v>1029.626</v>
      </c>
      <c r="D2496" s="26">
        <f>C2496/'g. Dimensio.AnlagenEE2035'!$F$11</f>
        <v>0.29417885714285713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27"/>
    </row>
    <row r="2497" spans="1:14" s="28" customFormat="1" x14ac:dyDescent="0.25">
      <c r="A2497" s="24">
        <v>43569.833333333336</v>
      </c>
      <c r="B2497" s="25">
        <v>43569.916666666664</v>
      </c>
      <c r="C2497" s="7">
        <v>863.17499999999995</v>
      </c>
      <c r="D2497" s="26">
        <f>C2497/'g. Dimensio.AnlagenEE2035'!$F$11</f>
        <v>0.24662142857142855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27"/>
    </row>
    <row r="2498" spans="1:14" s="28" customFormat="1" x14ac:dyDescent="0.25">
      <c r="A2498" s="24">
        <v>43569.875</v>
      </c>
      <c r="B2498" s="25">
        <v>43569.958333333336</v>
      </c>
      <c r="C2498" s="7">
        <v>731.66</v>
      </c>
      <c r="D2498" s="26">
        <f>C2498/'g. Dimensio.AnlagenEE2035'!$F$11</f>
        <v>0.20904571428571428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27"/>
    </row>
    <row r="2499" spans="1:14" s="28" customFormat="1" x14ac:dyDescent="0.25">
      <c r="A2499" s="24">
        <v>43569.916666666664</v>
      </c>
      <c r="B2499" s="25">
        <v>43570</v>
      </c>
      <c r="C2499" s="7">
        <v>608.24800000000005</v>
      </c>
      <c r="D2499" s="26">
        <f>C2499/'g. Dimensio.AnlagenEE2035'!$F$11</f>
        <v>0.17378514285714286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27"/>
    </row>
    <row r="2500" spans="1:14" s="28" customFormat="1" x14ac:dyDescent="0.25">
      <c r="A2500" s="24">
        <v>43569.958333333336</v>
      </c>
      <c r="B2500" s="25">
        <v>43570.041666666664</v>
      </c>
      <c r="C2500" s="7">
        <v>527.47199999999998</v>
      </c>
      <c r="D2500" s="26">
        <f>C2500/'g. Dimensio.AnlagenEE2035'!$F$11</f>
        <v>0.15070628571428571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27"/>
    </row>
    <row r="2501" spans="1:14" s="28" customFormat="1" x14ac:dyDescent="0.25">
      <c r="A2501" s="24">
        <v>43570</v>
      </c>
      <c r="B2501" s="25">
        <v>43570.083333333336</v>
      </c>
      <c r="C2501" s="7">
        <v>436.86</v>
      </c>
      <c r="D2501" s="26">
        <f>C2501/'g. Dimensio.AnlagenEE2035'!$F$11</f>
        <v>0.12481714285714286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27"/>
    </row>
    <row r="2502" spans="1:14" s="28" customFormat="1" x14ac:dyDescent="0.25">
      <c r="A2502" s="24">
        <v>43570.041666666664</v>
      </c>
      <c r="B2502" s="25">
        <v>43570.125</v>
      </c>
      <c r="C2502" s="7">
        <v>361.57</v>
      </c>
      <c r="D2502" s="26">
        <f>C2502/'g. Dimensio.AnlagenEE2035'!$F$11</f>
        <v>0.10330571428571428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27"/>
    </row>
    <row r="2503" spans="1:14" s="28" customFormat="1" x14ac:dyDescent="0.25">
      <c r="A2503" s="24">
        <v>43570.083333333336</v>
      </c>
      <c r="B2503" s="25">
        <v>43570.166666666664</v>
      </c>
      <c r="C2503" s="7">
        <v>297.01799999999997</v>
      </c>
      <c r="D2503" s="26">
        <f>C2503/'g. Dimensio.AnlagenEE2035'!$F$11</f>
        <v>8.486228571428571E-2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27"/>
    </row>
    <row r="2504" spans="1:14" s="28" customFormat="1" x14ac:dyDescent="0.25">
      <c r="A2504" s="24">
        <v>43570.125</v>
      </c>
      <c r="B2504" s="25">
        <v>43570.208333333336</v>
      </c>
      <c r="C2504" s="7">
        <v>263.37</v>
      </c>
      <c r="D2504" s="26">
        <f>C2504/'g. Dimensio.AnlagenEE2035'!$F$11</f>
        <v>7.5248571428571429E-2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27"/>
    </row>
    <row r="2505" spans="1:14" s="28" customFormat="1" x14ac:dyDescent="0.25">
      <c r="A2505" s="24">
        <v>43570.166666666664</v>
      </c>
      <c r="B2505" s="25">
        <v>43570.25</v>
      </c>
      <c r="C2505" s="7">
        <v>246.14699999999999</v>
      </c>
      <c r="D2505" s="26">
        <f>C2505/'g. Dimensio.AnlagenEE2035'!$F$11</f>
        <v>7.0327714285714285E-2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27"/>
    </row>
    <row r="2506" spans="1:14" s="28" customFormat="1" x14ac:dyDescent="0.25">
      <c r="A2506" s="24">
        <v>43570.208333333336</v>
      </c>
      <c r="B2506" s="25">
        <v>43570.291666666664</v>
      </c>
      <c r="C2506" s="7">
        <v>196.18600000000001</v>
      </c>
      <c r="D2506" s="26">
        <f>C2506/'g. Dimensio.AnlagenEE2035'!$F$11</f>
        <v>5.6053142857142857E-2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27"/>
    </row>
    <row r="2507" spans="1:14" s="28" customFormat="1" x14ac:dyDescent="0.25">
      <c r="A2507" s="24">
        <v>43570.25</v>
      </c>
      <c r="B2507" s="25">
        <v>43570.333333333336</v>
      </c>
      <c r="C2507" s="7">
        <v>265.26499999999999</v>
      </c>
      <c r="D2507" s="26">
        <f>C2507/'g. Dimensio.AnlagenEE2035'!$F$11</f>
        <v>7.5789999999999996E-2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27"/>
    </row>
    <row r="2508" spans="1:14" s="28" customFormat="1" x14ac:dyDescent="0.25">
      <c r="A2508" s="24">
        <v>43570.291666666664</v>
      </c>
      <c r="B2508" s="25">
        <v>43570.375</v>
      </c>
      <c r="C2508" s="7">
        <v>320.00400000000002</v>
      </c>
      <c r="D2508" s="26">
        <f>C2508/'g. Dimensio.AnlagenEE2035'!$F$11</f>
        <v>9.1429714285714295E-2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27"/>
    </row>
    <row r="2509" spans="1:14" s="28" customFormat="1" x14ac:dyDescent="0.25">
      <c r="A2509" s="24">
        <v>43570.333333333336</v>
      </c>
      <c r="B2509" s="25">
        <v>43570.416666666664</v>
      </c>
      <c r="C2509" s="7">
        <v>433.66899999999998</v>
      </c>
      <c r="D2509" s="26">
        <f>C2509/'g. Dimensio.AnlagenEE2035'!$F$11</f>
        <v>0.12390542857142857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27"/>
    </row>
    <row r="2510" spans="1:14" s="28" customFormat="1" x14ac:dyDescent="0.25">
      <c r="A2510" s="24">
        <v>43570.375</v>
      </c>
      <c r="B2510" s="25">
        <v>43570.458333333336</v>
      </c>
      <c r="C2510" s="7">
        <v>629.88900000000001</v>
      </c>
      <c r="D2510" s="26">
        <f>C2510/'g. Dimensio.AnlagenEE2035'!$F$11</f>
        <v>0.17996828571428572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27"/>
    </row>
    <row r="2511" spans="1:14" s="28" customFormat="1" x14ac:dyDescent="0.25">
      <c r="A2511" s="24">
        <v>43570.416666666664</v>
      </c>
      <c r="B2511" s="25">
        <v>43570.5</v>
      </c>
      <c r="C2511" s="7">
        <v>852.75</v>
      </c>
      <c r="D2511" s="26">
        <f>C2511/'g. Dimensio.AnlagenEE2035'!$F$11</f>
        <v>0.24364285714285713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27"/>
    </row>
    <row r="2512" spans="1:14" s="28" customFormat="1" x14ac:dyDescent="0.25">
      <c r="A2512" s="24">
        <v>43570.458333333336</v>
      </c>
      <c r="B2512" s="25">
        <v>43570.541666666664</v>
      </c>
      <c r="C2512" s="7">
        <v>966.56399999999996</v>
      </c>
      <c r="D2512" s="26">
        <f>C2512/'g. Dimensio.AnlagenEE2035'!$F$11</f>
        <v>0.27616114285714283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27"/>
    </row>
    <row r="2513" spans="1:14" s="28" customFormat="1" x14ac:dyDescent="0.25">
      <c r="A2513" s="24">
        <v>43570.5</v>
      </c>
      <c r="B2513" s="25">
        <v>43570.583333333336</v>
      </c>
      <c r="C2513" s="7">
        <v>1028.4449999999999</v>
      </c>
      <c r="D2513" s="26">
        <f>C2513/'g. Dimensio.AnlagenEE2035'!$F$11</f>
        <v>0.29384142857142853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27"/>
    </row>
    <row r="2514" spans="1:14" s="28" customFormat="1" x14ac:dyDescent="0.25">
      <c r="A2514" s="24">
        <v>43570.541666666664</v>
      </c>
      <c r="B2514" s="25">
        <v>43570.625</v>
      </c>
      <c r="C2514" s="7">
        <v>1071.0830000000001</v>
      </c>
      <c r="D2514" s="26">
        <f>C2514/'g. Dimensio.AnlagenEE2035'!$F$11</f>
        <v>0.30602371428571429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27"/>
    </row>
    <row r="2515" spans="1:14" s="28" customFormat="1" x14ac:dyDescent="0.25">
      <c r="A2515" s="24">
        <v>43570.583333333336</v>
      </c>
      <c r="B2515" s="25">
        <v>43570.666666666664</v>
      </c>
      <c r="C2515" s="7">
        <v>1124.0440000000001</v>
      </c>
      <c r="D2515" s="26">
        <f>C2515/'g. Dimensio.AnlagenEE2035'!$F$11</f>
        <v>0.32115542857142859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27"/>
    </row>
    <row r="2516" spans="1:14" s="28" customFormat="1" x14ac:dyDescent="0.25">
      <c r="A2516" s="24">
        <v>43570.625</v>
      </c>
      <c r="B2516" s="25">
        <v>43570.708333333336</v>
      </c>
      <c r="C2516" s="7">
        <v>1158.7729999999999</v>
      </c>
      <c r="D2516" s="26">
        <f>C2516/'g. Dimensio.AnlagenEE2035'!$F$11</f>
        <v>0.33107799999999998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27"/>
    </row>
    <row r="2517" spans="1:14" s="28" customFormat="1" x14ac:dyDescent="0.25">
      <c r="A2517" s="24">
        <v>43570.666666666664</v>
      </c>
      <c r="B2517" s="25">
        <v>43570.75</v>
      </c>
      <c r="C2517" s="7">
        <v>1177.0830000000001</v>
      </c>
      <c r="D2517" s="26">
        <f>C2517/'g. Dimensio.AnlagenEE2035'!$F$11</f>
        <v>0.33630942857142859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27"/>
    </row>
    <row r="2518" spans="1:14" s="28" customFormat="1" x14ac:dyDescent="0.25">
      <c r="A2518" s="24">
        <v>43570.708333333336</v>
      </c>
      <c r="B2518" s="25">
        <v>43570.791666666664</v>
      </c>
      <c r="C2518" s="7">
        <v>1338.848</v>
      </c>
      <c r="D2518" s="26">
        <f>C2518/'g. Dimensio.AnlagenEE2035'!$F$11</f>
        <v>0.38252799999999998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27"/>
    </row>
    <row r="2519" spans="1:14" s="28" customFormat="1" x14ac:dyDescent="0.25">
      <c r="A2519" s="24">
        <v>43570.75</v>
      </c>
      <c r="B2519" s="25">
        <v>43570.833333333336</v>
      </c>
      <c r="C2519" s="7">
        <v>1580.3119999999999</v>
      </c>
      <c r="D2519" s="26">
        <f>C2519/'g. Dimensio.AnlagenEE2035'!$F$11</f>
        <v>0.45151771428571424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27"/>
    </row>
    <row r="2520" spans="1:14" s="28" customFormat="1" x14ac:dyDescent="0.25">
      <c r="A2520" s="24">
        <v>43570.791666666664</v>
      </c>
      <c r="B2520" s="25">
        <v>43570.875</v>
      </c>
      <c r="C2520" s="7">
        <v>1626.752</v>
      </c>
      <c r="D2520" s="26">
        <f>C2520/'g. Dimensio.AnlagenEE2035'!$F$11</f>
        <v>0.46478628571428571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27"/>
    </row>
    <row r="2521" spans="1:14" s="28" customFormat="1" x14ac:dyDescent="0.25">
      <c r="A2521" s="24">
        <v>43570.833333333336</v>
      </c>
      <c r="B2521" s="25">
        <v>43570.916666666664</v>
      </c>
      <c r="C2521" s="7">
        <v>1407.2449999999999</v>
      </c>
      <c r="D2521" s="26">
        <f>C2521/'g. Dimensio.AnlagenEE2035'!$F$11</f>
        <v>0.40206999999999998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27"/>
    </row>
    <row r="2522" spans="1:14" s="28" customFormat="1" x14ac:dyDescent="0.25">
      <c r="A2522" s="24">
        <v>43570.875</v>
      </c>
      <c r="B2522" s="25">
        <v>43570.958333333336</v>
      </c>
      <c r="C2522" s="7">
        <v>1129.5129999999999</v>
      </c>
      <c r="D2522" s="26">
        <f>C2522/'g. Dimensio.AnlagenEE2035'!$F$11</f>
        <v>0.322718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27"/>
    </row>
    <row r="2523" spans="1:14" s="28" customFormat="1" x14ac:dyDescent="0.25">
      <c r="A2523" s="24">
        <v>43570.916666666664</v>
      </c>
      <c r="B2523" s="25">
        <v>43571</v>
      </c>
      <c r="C2523" s="7">
        <v>999.70399999999995</v>
      </c>
      <c r="D2523" s="26">
        <f>C2523/'g. Dimensio.AnlagenEE2035'!$F$11</f>
        <v>0.28562971428571426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27"/>
    </row>
    <row r="2524" spans="1:14" s="28" customFormat="1" x14ac:dyDescent="0.25">
      <c r="A2524" s="24">
        <v>43570.958333333336</v>
      </c>
      <c r="B2524" s="25">
        <v>43571.041666666664</v>
      </c>
      <c r="C2524" s="7">
        <v>958.68600000000004</v>
      </c>
      <c r="D2524" s="26">
        <f>C2524/'g. Dimensio.AnlagenEE2035'!$F$11</f>
        <v>0.27391028571428572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27"/>
    </row>
    <row r="2525" spans="1:14" s="28" customFormat="1" x14ac:dyDescent="0.25">
      <c r="A2525" s="24">
        <v>43571</v>
      </c>
      <c r="B2525" s="25">
        <v>43571.083333333336</v>
      </c>
      <c r="C2525" s="7">
        <v>924.83299999999997</v>
      </c>
      <c r="D2525" s="26">
        <f>C2525/'g. Dimensio.AnlagenEE2035'!$F$11</f>
        <v>0.26423799999999997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27"/>
    </row>
    <row r="2526" spans="1:14" s="28" customFormat="1" x14ac:dyDescent="0.25">
      <c r="A2526" s="24">
        <v>43571.041666666664</v>
      </c>
      <c r="B2526" s="25">
        <v>43571.125</v>
      </c>
      <c r="C2526" s="7">
        <v>782.87300000000005</v>
      </c>
      <c r="D2526" s="26">
        <f>C2526/'g. Dimensio.AnlagenEE2035'!$F$11</f>
        <v>0.22367800000000002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27"/>
    </row>
    <row r="2527" spans="1:14" s="28" customFormat="1" x14ac:dyDescent="0.25">
      <c r="A2527" s="24">
        <v>43571.083333333336</v>
      </c>
      <c r="B2527" s="25">
        <v>43571.166666666664</v>
      </c>
      <c r="C2527" s="7">
        <v>545.91399999999999</v>
      </c>
      <c r="D2527" s="26">
        <f>C2527/'g. Dimensio.AnlagenEE2035'!$F$11</f>
        <v>0.15597542857142857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27"/>
    </row>
    <row r="2528" spans="1:14" s="28" customFormat="1" x14ac:dyDescent="0.25">
      <c r="A2528" s="24">
        <v>43571.125</v>
      </c>
      <c r="B2528" s="25">
        <v>43571.208333333336</v>
      </c>
      <c r="C2528" s="7">
        <v>348.96699999999998</v>
      </c>
      <c r="D2528" s="26">
        <f>C2528/'g. Dimensio.AnlagenEE2035'!$F$11</f>
        <v>9.9704857142857137E-2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27"/>
    </row>
    <row r="2529" spans="1:14" s="28" customFormat="1" x14ac:dyDescent="0.25">
      <c r="A2529" s="24">
        <v>43571.166666666664</v>
      </c>
      <c r="B2529" s="25">
        <v>43571.25</v>
      </c>
      <c r="C2529" s="7">
        <v>276.88900000000001</v>
      </c>
      <c r="D2529" s="26">
        <f>C2529/'g. Dimensio.AnlagenEE2035'!$F$11</f>
        <v>7.9111142857142866E-2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27"/>
    </row>
    <row r="2530" spans="1:14" s="28" customFormat="1" x14ac:dyDescent="0.25">
      <c r="A2530" s="24">
        <v>43571.208333333336</v>
      </c>
      <c r="B2530" s="25">
        <v>43571.291666666664</v>
      </c>
      <c r="C2530" s="7">
        <v>213.83199999999999</v>
      </c>
      <c r="D2530" s="26">
        <f>C2530/'g. Dimensio.AnlagenEE2035'!$F$11</f>
        <v>6.1094857142857138E-2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27"/>
    </row>
    <row r="2531" spans="1:14" s="28" customFormat="1" x14ac:dyDescent="0.25">
      <c r="A2531" s="24">
        <v>43571.25</v>
      </c>
      <c r="B2531" s="25">
        <v>43571.333333333336</v>
      </c>
      <c r="C2531" s="7">
        <v>89.51</v>
      </c>
      <c r="D2531" s="26">
        <f>C2531/'g. Dimensio.AnlagenEE2035'!$F$11</f>
        <v>2.5574285714285716E-2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27"/>
    </row>
    <row r="2532" spans="1:14" s="28" customFormat="1" x14ac:dyDescent="0.25">
      <c r="A2532" s="24">
        <v>43571.291666666664</v>
      </c>
      <c r="B2532" s="25">
        <v>43571.375</v>
      </c>
      <c r="C2532" s="7">
        <v>69.525999999999996</v>
      </c>
      <c r="D2532" s="26">
        <f>C2532/'g. Dimensio.AnlagenEE2035'!$F$11</f>
        <v>1.9864571428571426E-2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27"/>
    </row>
    <row r="2533" spans="1:14" s="28" customFormat="1" x14ac:dyDescent="0.25">
      <c r="A2533" s="24">
        <v>43571.333333333336</v>
      </c>
      <c r="B2533" s="25">
        <v>43571.416666666664</v>
      </c>
      <c r="C2533" s="7">
        <v>168.83699999999999</v>
      </c>
      <c r="D2533" s="26">
        <f>C2533/'g. Dimensio.AnlagenEE2035'!$F$11</f>
        <v>4.8239142857142855E-2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27"/>
    </row>
    <row r="2534" spans="1:14" s="28" customFormat="1" x14ac:dyDescent="0.25">
      <c r="A2534" s="24">
        <v>43571.375</v>
      </c>
      <c r="B2534" s="25">
        <v>43571.458333333336</v>
      </c>
      <c r="C2534" s="7">
        <v>203.09200000000001</v>
      </c>
      <c r="D2534" s="26">
        <f>C2534/'g. Dimensio.AnlagenEE2035'!$F$11</f>
        <v>5.8026285714285718E-2</v>
      </c>
      <c r="E2534" s="6"/>
      <c r="F2534" s="6"/>
      <c r="G2534" s="6"/>
      <c r="H2534" s="6"/>
      <c r="I2534" s="6"/>
      <c r="J2534" s="6"/>
      <c r="K2534" s="6"/>
      <c r="L2534" s="6"/>
      <c r="M2534" s="6"/>
      <c r="N2534" s="27"/>
    </row>
    <row r="2535" spans="1:14" s="28" customFormat="1" x14ac:dyDescent="0.25">
      <c r="A2535" s="24">
        <v>43571.416666666664</v>
      </c>
      <c r="B2535" s="25">
        <v>43571.5</v>
      </c>
      <c r="C2535" s="7">
        <v>215.31299999999999</v>
      </c>
      <c r="D2535" s="26">
        <f>C2535/'g. Dimensio.AnlagenEE2035'!$F$11</f>
        <v>6.1517999999999996E-2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27"/>
    </row>
    <row r="2536" spans="1:14" s="28" customFormat="1" x14ac:dyDescent="0.25">
      <c r="A2536" s="24">
        <v>43571.458333333336</v>
      </c>
      <c r="B2536" s="25">
        <v>43571.541666666664</v>
      </c>
      <c r="C2536" s="7">
        <v>228.28899999999999</v>
      </c>
      <c r="D2536" s="26">
        <f>C2536/'g. Dimensio.AnlagenEE2035'!$F$11</f>
        <v>6.5225428571428573E-2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27"/>
    </row>
    <row r="2537" spans="1:14" s="28" customFormat="1" x14ac:dyDescent="0.25">
      <c r="A2537" s="24">
        <v>43571.5</v>
      </c>
      <c r="B2537" s="25">
        <v>43571.583333333336</v>
      </c>
      <c r="C2537" s="7">
        <v>236.00200000000001</v>
      </c>
      <c r="D2537" s="26">
        <f>C2537/'g. Dimensio.AnlagenEE2035'!$F$11</f>
        <v>6.7429142857142854E-2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27"/>
    </row>
    <row r="2538" spans="1:14" s="28" customFormat="1" x14ac:dyDescent="0.25">
      <c r="A2538" s="24">
        <v>43571.541666666664</v>
      </c>
      <c r="B2538" s="25">
        <v>43571.625</v>
      </c>
      <c r="C2538" s="7">
        <v>249.06100000000001</v>
      </c>
      <c r="D2538" s="26">
        <f>C2538/'g. Dimensio.AnlagenEE2035'!$F$11</f>
        <v>7.1160285714285718E-2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27"/>
    </row>
    <row r="2539" spans="1:14" s="28" customFormat="1" x14ac:dyDescent="0.25">
      <c r="A2539" s="24">
        <v>43571.583333333336</v>
      </c>
      <c r="B2539" s="25">
        <v>43571.666666666664</v>
      </c>
      <c r="C2539" s="7">
        <v>251.227</v>
      </c>
      <c r="D2539" s="26">
        <f>C2539/'g. Dimensio.AnlagenEE2035'!$F$11</f>
        <v>7.1779142857142861E-2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27"/>
    </row>
    <row r="2540" spans="1:14" s="28" customFormat="1" x14ac:dyDescent="0.25">
      <c r="A2540" s="24">
        <v>43571.625</v>
      </c>
      <c r="B2540" s="25">
        <v>43571.708333333336</v>
      </c>
      <c r="C2540" s="7">
        <v>234.851</v>
      </c>
      <c r="D2540" s="26">
        <f>C2540/'g. Dimensio.AnlagenEE2035'!$F$11</f>
        <v>6.710028571428571E-2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27"/>
    </row>
    <row r="2541" spans="1:14" s="28" customFormat="1" x14ac:dyDescent="0.25">
      <c r="A2541" s="24">
        <v>43571.666666666664</v>
      </c>
      <c r="B2541" s="25">
        <v>43571.75</v>
      </c>
      <c r="C2541" s="7">
        <v>196.99600000000001</v>
      </c>
      <c r="D2541" s="26">
        <f>C2541/'g. Dimensio.AnlagenEE2035'!$F$11</f>
        <v>5.6284571428571434E-2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27"/>
    </row>
    <row r="2542" spans="1:14" s="28" customFormat="1" x14ac:dyDescent="0.25">
      <c r="A2542" s="24">
        <v>43571.708333333336</v>
      </c>
      <c r="B2542" s="25">
        <v>43571.791666666664</v>
      </c>
      <c r="C2542" s="7">
        <v>176.28</v>
      </c>
      <c r="D2542" s="26">
        <f>C2542/'g. Dimensio.AnlagenEE2035'!$F$11</f>
        <v>5.0365714285714284E-2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27"/>
    </row>
    <row r="2543" spans="1:14" s="28" customFormat="1" x14ac:dyDescent="0.25">
      <c r="A2543" s="24">
        <v>43571.75</v>
      </c>
      <c r="B2543" s="25">
        <v>43571.833333333336</v>
      </c>
      <c r="C2543" s="7">
        <v>169.869</v>
      </c>
      <c r="D2543" s="26">
        <f>C2543/'g. Dimensio.AnlagenEE2035'!$F$11</f>
        <v>4.8534000000000001E-2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27"/>
    </row>
    <row r="2544" spans="1:14" s="28" customFormat="1" x14ac:dyDescent="0.25">
      <c r="A2544" s="24">
        <v>43571.791666666664</v>
      </c>
      <c r="B2544" s="25">
        <v>43571.875</v>
      </c>
      <c r="C2544" s="7">
        <v>164.25299999999999</v>
      </c>
      <c r="D2544" s="26">
        <f>C2544/'g. Dimensio.AnlagenEE2035'!$F$11</f>
        <v>4.6929428571428566E-2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27"/>
    </row>
    <row r="2545" spans="1:14" s="28" customFormat="1" x14ac:dyDescent="0.25">
      <c r="A2545" s="24">
        <v>43571.833333333336</v>
      </c>
      <c r="B2545" s="25">
        <v>43571.916666666664</v>
      </c>
      <c r="C2545" s="7">
        <v>164.33</v>
      </c>
      <c r="D2545" s="26">
        <f>C2545/'g. Dimensio.AnlagenEE2035'!$F$11</f>
        <v>4.6951428571428575E-2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27"/>
    </row>
    <row r="2546" spans="1:14" s="28" customFormat="1" x14ac:dyDescent="0.25">
      <c r="A2546" s="24">
        <v>43571.875</v>
      </c>
      <c r="B2546" s="25">
        <v>43571.958333333336</v>
      </c>
      <c r="C2546" s="7">
        <v>170.48</v>
      </c>
      <c r="D2546" s="26">
        <f>C2546/'g. Dimensio.AnlagenEE2035'!$F$11</f>
        <v>4.8708571428571427E-2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27"/>
    </row>
    <row r="2547" spans="1:14" s="28" customFormat="1" x14ac:dyDescent="0.25">
      <c r="A2547" s="24">
        <v>43571.916666666664</v>
      </c>
      <c r="B2547" s="25">
        <v>43572</v>
      </c>
      <c r="C2547" s="7">
        <v>185.25200000000001</v>
      </c>
      <c r="D2547" s="26">
        <f>C2547/'g. Dimensio.AnlagenEE2035'!$F$11</f>
        <v>5.2929142857142862E-2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27"/>
    </row>
    <row r="2548" spans="1:14" s="28" customFormat="1" x14ac:dyDescent="0.25">
      <c r="A2548" s="24">
        <v>43571.958333333336</v>
      </c>
      <c r="B2548" s="25">
        <v>43572.041666666664</v>
      </c>
      <c r="C2548" s="7">
        <v>197.12700000000001</v>
      </c>
      <c r="D2548" s="26">
        <f>C2548/'g. Dimensio.AnlagenEE2035'!$F$11</f>
        <v>5.6322000000000004E-2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27"/>
    </row>
    <row r="2549" spans="1:14" s="28" customFormat="1" x14ac:dyDescent="0.25">
      <c r="A2549" s="24">
        <v>43572</v>
      </c>
      <c r="B2549" s="25">
        <v>43572.083333333336</v>
      </c>
      <c r="C2549" s="7">
        <v>201.881</v>
      </c>
      <c r="D2549" s="26">
        <f>C2549/'g. Dimensio.AnlagenEE2035'!$F$11</f>
        <v>5.7680285714285712E-2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27"/>
    </row>
    <row r="2550" spans="1:14" s="28" customFormat="1" x14ac:dyDescent="0.25">
      <c r="A2550" s="24">
        <v>43572.041666666664</v>
      </c>
      <c r="B2550" s="25">
        <v>43572.125</v>
      </c>
      <c r="C2550" s="7">
        <v>209.072</v>
      </c>
      <c r="D2550" s="26">
        <f>C2550/'g. Dimensio.AnlagenEE2035'!$F$11</f>
        <v>5.9734857142857145E-2</v>
      </c>
      <c r="E2550" s="6"/>
      <c r="F2550" s="6"/>
      <c r="G2550" s="6"/>
      <c r="H2550" s="6"/>
      <c r="I2550" s="6"/>
      <c r="J2550" s="6"/>
      <c r="K2550" s="6"/>
      <c r="L2550" s="6"/>
      <c r="M2550" s="6"/>
      <c r="N2550" s="27"/>
    </row>
    <row r="2551" spans="1:14" s="28" customFormat="1" x14ac:dyDescent="0.25">
      <c r="A2551" s="24">
        <v>43572.083333333336</v>
      </c>
      <c r="B2551" s="25">
        <v>43572.166666666664</v>
      </c>
      <c r="C2551" s="7">
        <v>230.30199999999999</v>
      </c>
      <c r="D2551" s="26">
        <f>C2551/'g. Dimensio.AnlagenEE2035'!$F$11</f>
        <v>6.580057142857143E-2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27"/>
    </row>
    <row r="2552" spans="1:14" s="28" customFormat="1" x14ac:dyDescent="0.25">
      <c r="A2552" s="24">
        <v>43572.125</v>
      </c>
      <c r="B2552" s="25">
        <v>43572.208333333336</v>
      </c>
      <c r="C2552" s="7">
        <v>245.126</v>
      </c>
      <c r="D2552" s="26">
        <f>C2552/'g. Dimensio.AnlagenEE2035'!$F$11</f>
        <v>7.0036000000000001E-2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27"/>
    </row>
    <row r="2553" spans="1:14" s="28" customFormat="1" x14ac:dyDescent="0.25">
      <c r="A2553" s="24">
        <v>43572.166666666664</v>
      </c>
      <c r="B2553" s="25">
        <v>43572.25</v>
      </c>
      <c r="C2553" s="7">
        <v>251.35599999999999</v>
      </c>
      <c r="D2553" s="26">
        <f>C2553/'g. Dimensio.AnlagenEE2035'!$F$11</f>
        <v>7.1816000000000005E-2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27"/>
    </row>
    <row r="2554" spans="1:14" s="28" customFormat="1" x14ac:dyDescent="0.25">
      <c r="A2554" s="24">
        <v>43572.208333333336</v>
      </c>
      <c r="B2554" s="25">
        <v>43572.291666666664</v>
      </c>
      <c r="C2554" s="7">
        <v>217.273</v>
      </c>
      <c r="D2554" s="26">
        <f>C2554/'g. Dimensio.AnlagenEE2035'!$F$11</f>
        <v>6.2078000000000001E-2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27"/>
    </row>
    <row r="2555" spans="1:14" s="28" customFormat="1" x14ac:dyDescent="0.25">
      <c r="A2555" s="24">
        <v>43572.25</v>
      </c>
      <c r="B2555" s="25">
        <v>43572.333333333336</v>
      </c>
      <c r="C2555" s="7">
        <v>108.315</v>
      </c>
      <c r="D2555" s="26">
        <f>C2555/'g. Dimensio.AnlagenEE2035'!$F$11</f>
        <v>3.0947142857142857E-2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27"/>
    </row>
    <row r="2556" spans="1:14" s="28" customFormat="1" x14ac:dyDescent="0.25">
      <c r="A2556" s="24">
        <v>43572.291666666664</v>
      </c>
      <c r="B2556" s="25">
        <v>43572.375</v>
      </c>
      <c r="C2556" s="7">
        <v>65.045000000000002</v>
      </c>
      <c r="D2556" s="26">
        <f>C2556/'g. Dimensio.AnlagenEE2035'!$F$11</f>
        <v>1.8584285714285716E-2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27"/>
    </row>
    <row r="2557" spans="1:14" s="28" customFormat="1" x14ac:dyDescent="0.25">
      <c r="A2557" s="24">
        <v>43572.333333333336</v>
      </c>
      <c r="B2557" s="25">
        <v>43572.416666666664</v>
      </c>
      <c r="C2557" s="7">
        <v>51.787999999999997</v>
      </c>
      <c r="D2557" s="26">
        <f>C2557/'g. Dimensio.AnlagenEE2035'!$F$11</f>
        <v>1.4796571428571428E-2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27"/>
    </row>
    <row r="2558" spans="1:14" s="28" customFormat="1" x14ac:dyDescent="0.25">
      <c r="A2558" s="24">
        <v>43572.375</v>
      </c>
      <c r="B2558" s="25">
        <v>43572.458333333336</v>
      </c>
      <c r="C2558" s="7">
        <v>52.406999999999996</v>
      </c>
      <c r="D2558" s="26">
        <f>C2558/'g. Dimensio.AnlagenEE2035'!$F$11</f>
        <v>1.497342857142857E-2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27"/>
    </row>
    <row r="2559" spans="1:14" s="28" customFormat="1" x14ac:dyDescent="0.25">
      <c r="A2559" s="24">
        <v>43572.416666666664</v>
      </c>
      <c r="B2559" s="25">
        <v>43572.5</v>
      </c>
      <c r="C2559" s="7">
        <v>56.118000000000002</v>
      </c>
      <c r="D2559" s="26">
        <f>C2559/'g. Dimensio.AnlagenEE2035'!$F$11</f>
        <v>1.6033714285714287E-2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27"/>
    </row>
    <row r="2560" spans="1:14" s="28" customFormat="1" x14ac:dyDescent="0.25">
      <c r="A2560" s="24">
        <v>43572.458333333336</v>
      </c>
      <c r="B2560" s="25">
        <v>43572.541666666664</v>
      </c>
      <c r="C2560" s="7">
        <v>77.489000000000004</v>
      </c>
      <c r="D2560" s="26">
        <f>C2560/'g. Dimensio.AnlagenEE2035'!$F$11</f>
        <v>2.2139714285714287E-2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27"/>
    </row>
    <row r="2561" spans="1:14" s="28" customFormat="1" x14ac:dyDescent="0.25">
      <c r="A2561" s="24">
        <v>43572.5</v>
      </c>
      <c r="B2561" s="25">
        <v>43572.583333333336</v>
      </c>
      <c r="C2561" s="7">
        <v>127.63500000000001</v>
      </c>
      <c r="D2561" s="26">
        <f>C2561/'g. Dimensio.AnlagenEE2035'!$F$11</f>
        <v>3.6467142857142858E-2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27"/>
    </row>
    <row r="2562" spans="1:14" s="28" customFormat="1" x14ac:dyDescent="0.25">
      <c r="A2562" s="24">
        <v>43572.541666666664</v>
      </c>
      <c r="B2562" s="25">
        <v>43572.625</v>
      </c>
      <c r="C2562" s="7">
        <v>189.76599999999999</v>
      </c>
      <c r="D2562" s="26">
        <f>C2562/'g. Dimensio.AnlagenEE2035'!$F$11</f>
        <v>5.4218857142857138E-2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27"/>
    </row>
    <row r="2563" spans="1:14" s="28" customFormat="1" x14ac:dyDescent="0.25">
      <c r="A2563" s="24">
        <v>43572.583333333336</v>
      </c>
      <c r="B2563" s="25">
        <v>43572.666666666664</v>
      </c>
      <c r="C2563" s="7">
        <v>247.41200000000001</v>
      </c>
      <c r="D2563" s="26">
        <f>C2563/'g. Dimensio.AnlagenEE2035'!$F$11</f>
        <v>7.0689142857142853E-2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27"/>
    </row>
    <row r="2564" spans="1:14" s="28" customFormat="1" x14ac:dyDescent="0.25">
      <c r="A2564" s="24">
        <v>43572.625</v>
      </c>
      <c r="B2564" s="25">
        <v>43572.708333333336</v>
      </c>
      <c r="C2564" s="7">
        <v>291.54300000000001</v>
      </c>
      <c r="D2564" s="26">
        <f>C2564/'g. Dimensio.AnlagenEE2035'!$F$11</f>
        <v>8.3297999999999997E-2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27"/>
    </row>
    <row r="2565" spans="1:14" s="28" customFormat="1" x14ac:dyDescent="0.25">
      <c r="A2565" s="24">
        <v>43572.666666666664</v>
      </c>
      <c r="B2565" s="25">
        <v>43572.75</v>
      </c>
      <c r="C2565" s="7">
        <v>324.72300000000001</v>
      </c>
      <c r="D2565" s="26">
        <f>C2565/'g. Dimensio.AnlagenEE2035'!$F$11</f>
        <v>9.2777999999999999E-2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27"/>
    </row>
    <row r="2566" spans="1:14" s="28" customFormat="1" x14ac:dyDescent="0.25">
      <c r="A2566" s="24">
        <v>43572.708333333336</v>
      </c>
      <c r="B2566" s="25">
        <v>43572.791666666664</v>
      </c>
      <c r="C2566" s="7">
        <v>505.25099999999998</v>
      </c>
      <c r="D2566" s="26">
        <f>C2566/'g. Dimensio.AnlagenEE2035'!$F$11</f>
        <v>0.14435742857142855</v>
      </c>
      <c r="E2566" s="6"/>
      <c r="F2566" s="6"/>
      <c r="G2566" s="6"/>
      <c r="H2566" s="6"/>
      <c r="I2566" s="6"/>
      <c r="J2566" s="6"/>
      <c r="K2566" s="6"/>
      <c r="L2566" s="6"/>
      <c r="M2566" s="6"/>
      <c r="N2566" s="27"/>
    </row>
    <row r="2567" spans="1:14" s="28" customFormat="1" x14ac:dyDescent="0.25">
      <c r="A2567" s="24">
        <v>43572.75</v>
      </c>
      <c r="B2567" s="25">
        <v>43572.833333333336</v>
      </c>
      <c r="C2567" s="7">
        <v>891.35500000000002</v>
      </c>
      <c r="D2567" s="26">
        <f>C2567/'g. Dimensio.AnlagenEE2035'!$F$11</f>
        <v>0.25467285714285715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27"/>
    </row>
    <row r="2568" spans="1:14" s="28" customFormat="1" x14ac:dyDescent="0.25">
      <c r="A2568" s="24">
        <v>43572.791666666664</v>
      </c>
      <c r="B2568" s="25">
        <v>43572.875</v>
      </c>
      <c r="C2568" s="7">
        <v>1335.72</v>
      </c>
      <c r="D2568" s="26">
        <f>C2568/'g. Dimensio.AnlagenEE2035'!$F$11</f>
        <v>0.3816342857142857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27"/>
    </row>
    <row r="2569" spans="1:14" s="28" customFormat="1" x14ac:dyDescent="0.25">
      <c r="A2569" s="24">
        <v>43572.833333333336</v>
      </c>
      <c r="B2569" s="25">
        <v>43572.916666666664</v>
      </c>
      <c r="C2569" s="7">
        <v>1577.578</v>
      </c>
      <c r="D2569" s="26">
        <f>C2569/'g. Dimensio.AnlagenEE2035'!$F$11</f>
        <v>0.45073657142857143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27"/>
    </row>
    <row r="2570" spans="1:14" s="28" customFormat="1" x14ac:dyDescent="0.25">
      <c r="A2570" s="24">
        <v>43572.875</v>
      </c>
      <c r="B2570" s="25">
        <v>43572.958333333336</v>
      </c>
      <c r="C2570" s="7">
        <v>1606.2850000000001</v>
      </c>
      <c r="D2570" s="26">
        <f>C2570/'g. Dimensio.AnlagenEE2035'!$F$11</f>
        <v>0.45893857142857147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27"/>
    </row>
    <row r="2571" spans="1:14" s="28" customFormat="1" x14ac:dyDescent="0.25">
      <c r="A2571" s="24">
        <v>43572.916666666664</v>
      </c>
      <c r="B2571" s="25">
        <v>43573</v>
      </c>
      <c r="C2571" s="7">
        <v>1403.0709999999999</v>
      </c>
      <c r="D2571" s="26">
        <f>C2571/'g. Dimensio.AnlagenEE2035'!$F$11</f>
        <v>0.40087742857142855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27"/>
    </row>
    <row r="2572" spans="1:14" s="28" customFormat="1" x14ac:dyDescent="0.25">
      <c r="A2572" s="24">
        <v>43572.958333333336</v>
      </c>
      <c r="B2572" s="25">
        <v>43573.041666666664</v>
      </c>
      <c r="C2572" s="7">
        <v>1178.9690000000001</v>
      </c>
      <c r="D2572" s="26">
        <f>C2572/'g. Dimensio.AnlagenEE2035'!$F$11</f>
        <v>0.33684828571428571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27"/>
    </row>
    <row r="2573" spans="1:14" s="28" customFormat="1" x14ac:dyDescent="0.25">
      <c r="A2573" s="24">
        <v>43573</v>
      </c>
      <c r="B2573" s="25">
        <v>43573.083333333336</v>
      </c>
      <c r="C2573" s="7">
        <v>1102.2660000000001</v>
      </c>
      <c r="D2573" s="26">
        <f>C2573/'g. Dimensio.AnlagenEE2035'!$F$11</f>
        <v>0.31493314285714286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27"/>
    </row>
    <row r="2574" spans="1:14" s="28" customFormat="1" x14ac:dyDescent="0.25">
      <c r="A2574" s="24">
        <v>43573.041666666664</v>
      </c>
      <c r="B2574" s="25">
        <v>43573.125</v>
      </c>
      <c r="C2574" s="7">
        <v>1144.1279999999999</v>
      </c>
      <c r="D2574" s="26">
        <f>C2574/'g. Dimensio.AnlagenEE2035'!$F$11</f>
        <v>0.32689371428571429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27"/>
    </row>
    <row r="2575" spans="1:14" s="28" customFormat="1" x14ac:dyDescent="0.25">
      <c r="A2575" s="24">
        <v>43573.083333333336</v>
      </c>
      <c r="B2575" s="25">
        <v>43573.166666666664</v>
      </c>
      <c r="C2575" s="7">
        <v>1180.8050000000001</v>
      </c>
      <c r="D2575" s="26">
        <f>C2575/'g. Dimensio.AnlagenEE2035'!$F$11</f>
        <v>0.33737285714285714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27"/>
    </row>
    <row r="2576" spans="1:14" s="28" customFormat="1" x14ac:dyDescent="0.25">
      <c r="A2576" s="24">
        <v>43573.125</v>
      </c>
      <c r="B2576" s="25">
        <v>43573.208333333336</v>
      </c>
      <c r="C2576" s="7">
        <v>1128.193</v>
      </c>
      <c r="D2576" s="26">
        <f>C2576/'g. Dimensio.AnlagenEE2035'!$F$11</f>
        <v>0.32234085714285715</v>
      </c>
      <c r="E2576" s="6"/>
      <c r="F2576" s="6"/>
      <c r="G2576" s="6"/>
      <c r="H2576" s="6"/>
      <c r="I2576" s="6"/>
      <c r="J2576" s="6"/>
      <c r="K2576" s="6"/>
      <c r="L2576" s="6"/>
      <c r="M2576" s="6"/>
      <c r="N2576" s="27"/>
    </row>
    <row r="2577" spans="1:14" s="28" customFormat="1" x14ac:dyDescent="0.25">
      <c r="A2577" s="24">
        <v>43573.166666666664</v>
      </c>
      <c r="B2577" s="25">
        <v>43573.25</v>
      </c>
      <c r="C2577" s="7">
        <v>1110.577</v>
      </c>
      <c r="D2577" s="26">
        <f>C2577/'g. Dimensio.AnlagenEE2035'!$F$11</f>
        <v>0.3173077142857143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27"/>
    </row>
    <row r="2578" spans="1:14" s="28" customFormat="1" x14ac:dyDescent="0.25">
      <c r="A2578" s="24">
        <v>43573.208333333336</v>
      </c>
      <c r="B2578" s="25">
        <v>43573.291666666664</v>
      </c>
      <c r="C2578" s="7">
        <v>835.60299999999995</v>
      </c>
      <c r="D2578" s="26">
        <f>C2578/'g. Dimensio.AnlagenEE2035'!$F$11</f>
        <v>0.23874371428571428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27"/>
    </row>
    <row r="2579" spans="1:14" s="28" customFormat="1" x14ac:dyDescent="0.25">
      <c r="A2579" s="24">
        <v>43573.25</v>
      </c>
      <c r="B2579" s="25">
        <v>43573.333333333336</v>
      </c>
      <c r="C2579" s="7">
        <v>465.38400000000001</v>
      </c>
      <c r="D2579" s="26">
        <f>C2579/'g. Dimensio.AnlagenEE2035'!$F$11</f>
        <v>0.13296685714285714</v>
      </c>
      <c r="E2579" s="6"/>
      <c r="F2579" s="6"/>
      <c r="G2579" s="6"/>
      <c r="H2579" s="6"/>
      <c r="I2579" s="6"/>
      <c r="J2579" s="6"/>
      <c r="K2579" s="6"/>
      <c r="L2579" s="6"/>
      <c r="M2579" s="6"/>
      <c r="N2579" s="27"/>
    </row>
    <row r="2580" spans="1:14" s="28" customFormat="1" x14ac:dyDescent="0.25">
      <c r="A2580" s="24">
        <v>43573.291666666664</v>
      </c>
      <c r="B2580" s="25">
        <v>43573.375</v>
      </c>
      <c r="C2580" s="7">
        <v>798.6</v>
      </c>
      <c r="D2580" s="26">
        <f>C2580/'g. Dimensio.AnlagenEE2035'!$F$11</f>
        <v>0.22817142857142858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27"/>
    </row>
    <row r="2581" spans="1:14" s="28" customFormat="1" x14ac:dyDescent="0.25">
      <c r="A2581" s="24">
        <v>43573.333333333336</v>
      </c>
      <c r="B2581" s="25">
        <v>43573.416666666664</v>
      </c>
      <c r="C2581" s="7">
        <v>1019.966</v>
      </c>
      <c r="D2581" s="26">
        <f>C2581/'g. Dimensio.AnlagenEE2035'!$F$11</f>
        <v>0.29141885714285715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27"/>
    </row>
    <row r="2582" spans="1:14" s="28" customFormat="1" x14ac:dyDescent="0.25">
      <c r="A2582" s="24">
        <v>43573.375</v>
      </c>
      <c r="B2582" s="25">
        <v>43573.458333333336</v>
      </c>
      <c r="C2582" s="7">
        <v>985.101</v>
      </c>
      <c r="D2582" s="26">
        <f>C2582/'g. Dimensio.AnlagenEE2035'!$F$11</f>
        <v>0.28145742857142858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27"/>
    </row>
    <row r="2583" spans="1:14" s="28" customFormat="1" x14ac:dyDescent="0.25">
      <c r="A2583" s="24">
        <v>43573.416666666664</v>
      </c>
      <c r="B2583" s="25">
        <v>43573.5</v>
      </c>
      <c r="C2583" s="7">
        <v>916.05100000000004</v>
      </c>
      <c r="D2583" s="26">
        <f>C2583/'g. Dimensio.AnlagenEE2035'!$F$11</f>
        <v>0.26172885714285715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27"/>
    </row>
    <row r="2584" spans="1:14" s="28" customFormat="1" x14ac:dyDescent="0.25">
      <c r="A2584" s="24">
        <v>43573.458333333336</v>
      </c>
      <c r="B2584" s="25">
        <v>43573.541666666664</v>
      </c>
      <c r="C2584" s="7">
        <v>858.024</v>
      </c>
      <c r="D2584" s="26">
        <f>C2584/'g. Dimensio.AnlagenEE2035'!$F$11</f>
        <v>0.24514971428571428</v>
      </c>
      <c r="E2584" s="6"/>
      <c r="F2584" s="6"/>
      <c r="G2584" s="6"/>
      <c r="H2584" s="6"/>
      <c r="I2584" s="6"/>
      <c r="J2584" s="6"/>
      <c r="K2584" s="6"/>
      <c r="L2584" s="6"/>
      <c r="M2584" s="6"/>
      <c r="N2584" s="27"/>
    </row>
    <row r="2585" spans="1:14" s="28" customFormat="1" x14ac:dyDescent="0.25">
      <c r="A2585" s="24">
        <v>43573.5</v>
      </c>
      <c r="B2585" s="25">
        <v>43573.583333333336</v>
      </c>
      <c r="C2585" s="7">
        <v>821.31</v>
      </c>
      <c r="D2585" s="26">
        <f>C2585/'g. Dimensio.AnlagenEE2035'!$F$11</f>
        <v>0.23465999999999998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27"/>
    </row>
    <row r="2586" spans="1:14" s="28" customFormat="1" x14ac:dyDescent="0.25">
      <c r="A2586" s="24">
        <v>43573.541666666664</v>
      </c>
      <c r="B2586" s="25">
        <v>43573.625</v>
      </c>
      <c r="C2586" s="7">
        <v>812.15099999999995</v>
      </c>
      <c r="D2586" s="26">
        <f>C2586/'g. Dimensio.AnlagenEE2035'!$F$11</f>
        <v>0.23204314285714284</v>
      </c>
      <c r="E2586" s="6"/>
      <c r="F2586" s="6"/>
      <c r="G2586" s="6"/>
      <c r="H2586" s="6"/>
      <c r="I2586" s="6"/>
      <c r="J2586" s="6"/>
      <c r="K2586" s="6"/>
      <c r="L2586" s="6"/>
      <c r="M2586" s="6"/>
      <c r="N2586" s="27"/>
    </row>
    <row r="2587" spans="1:14" s="28" customFormat="1" x14ac:dyDescent="0.25">
      <c r="A2587" s="24">
        <v>43573.583333333336</v>
      </c>
      <c r="B2587" s="25">
        <v>43573.666666666664</v>
      </c>
      <c r="C2587" s="7">
        <v>849.57799999999997</v>
      </c>
      <c r="D2587" s="26">
        <f>C2587/'g. Dimensio.AnlagenEE2035'!$F$11</f>
        <v>0.24273657142857141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27"/>
    </row>
    <row r="2588" spans="1:14" s="28" customFormat="1" x14ac:dyDescent="0.25">
      <c r="A2588" s="24">
        <v>43573.625</v>
      </c>
      <c r="B2588" s="25">
        <v>43573.708333333336</v>
      </c>
      <c r="C2588" s="7">
        <v>939.53399999999999</v>
      </c>
      <c r="D2588" s="26">
        <f>C2588/'g. Dimensio.AnlagenEE2035'!$F$11</f>
        <v>0.26843828571428568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27"/>
    </row>
    <row r="2589" spans="1:14" s="28" customFormat="1" x14ac:dyDescent="0.25">
      <c r="A2589" s="24">
        <v>43573.666666666664</v>
      </c>
      <c r="B2589" s="25">
        <v>43573.75</v>
      </c>
      <c r="C2589" s="7">
        <v>1018.5</v>
      </c>
      <c r="D2589" s="26">
        <f>C2589/'g. Dimensio.AnlagenEE2035'!$F$11</f>
        <v>0.29099999999999998</v>
      </c>
      <c r="E2589" s="6"/>
      <c r="F2589" s="6"/>
      <c r="G2589" s="6"/>
      <c r="H2589" s="6"/>
      <c r="I2589" s="6"/>
      <c r="J2589" s="6"/>
      <c r="K2589" s="6"/>
      <c r="L2589" s="6"/>
      <c r="M2589" s="6"/>
      <c r="N2589" s="27"/>
    </row>
    <row r="2590" spans="1:14" s="28" customFormat="1" x14ac:dyDescent="0.25">
      <c r="A2590" s="24">
        <v>43573.708333333336</v>
      </c>
      <c r="B2590" s="25">
        <v>43573.791666666664</v>
      </c>
      <c r="C2590" s="7">
        <v>1371.585</v>
      </c>
      <c r="D2590" s="26">
        <f>C2590/'g. Dimensio.AnlagenEE2035'!$F$11</f>
        <v>0.3918814285714286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27"/>
    </row>
    <row r="2591" spans="1:14" s="28" customFormat="1" x14ac:dyDescent="0.25">
      <c r="A2591" s="24">
        <v>43573.75</v>
      </c>
      <c r="B2591" s="25">
        <v>43573.833333333336</v>
      </c>
      <c r="C2591" s="7">
        <v>1803.03</v>
      </c>
      <c r="D2591" s="26">
        <f>C2591/'g. Dimensio.AnlagenEE2035'!$F$11</f>
        <v>0.51515142857142859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27"/>
    </row>
    <row r="2592" spans="1:14" s="28" customFormat="1" x14ac:dyDescent="0.25">
      <c r="A2592" s="24">
        <v>43573.791666666664</v>
      </c>
      <c r="B2592" s="25">
        <v>43573.875</v>
      </c>
      <c r="C2592" s="7">
        <v>1884.4970000000001</v>
      </c>
      <c r="D2592" s="26">
        <f>C2592/'g. Dimensio.AnlagenEE2035'!$F$11</f>
        <v>0.53842771428571434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27"/>
    </row>
    <row r="2593" spans="1:14" s="28" customFormat="1" x14ac:dyDescent="0.25">
      <c r="A2593" s="24">
        <v>43573.833333333336</v>
      </c>
      <c r="B2593" s="25">
        <v>43573.916666666664</v>
      </c>
      <c r="C2593" s="7">
        <v>1804.6020000000001</v>
      </c>
      <c r="D2593" s="26">
        <f>C2593/'g. Dimensio.AnlagenEE2035'!$F$11</f>
        <v>0.51560057142857141</v>
      </c>
      <c r="E2593" s="6"/>
      <c r="F2593" s="6"/>
      <c r="G2593" s="6"/>
      <c r="H2593" s="6"/>
      <c r="I2593" s="6"/>
      <c r="J2593" s="6"/>
      <c r="K2593" s="6"/>
      <c r="L2593" s="6"/>
      <c r="M2593" s="6"/>
      <c r="N2593" s="27"/>
    </row>
    <row r="2594" spans="1:14" s="28" customFormat="1" x14ac:dyDescent="0.25">
      <c r="A2594" s="24">
        <v>43573.875</v>
      </c>
      <c r="B2594" s="25">
        <v>43573.958333333336</v>
      </c>
      <c r="C2594" s="7">
        <v>1661.297</v>
      </c>
      <c r="D2594" s="26">
        <f>C2594/'g. Dimensio.AnlagenEE2035'!$F$11</f>
        <v>0.4746562857142857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27"/>
    </row>
    <row r="2595" spans="1:14" s="28" customFormat="1" x14ac:dyDescent="0.25">
      <c r="A2595" s="24">
        <v>43573.916666666664</v>
      </c>
      <c r="B2595" s="25">
        <v>43574</v>
      </c>
      <c r="C2595" s="7">
        <v>1556.7570000000001</v>
      </c>
      <c r="D2595" s="26">
        <f>C2595/'g. Dimensio.AnlagenEE2035'!$F$11</f>
        <v>0.44478771428571429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27"/>
    </row>
    <row r="2596" spans="1:14" s="28" customFormat="1" x14ac:dyDescent="0.25">
      <c r="A2596" s="24">
        <v>43573.958333333336</v>
      </c>
      <c r="B2596" s="25">
        <v>43574.041666666664</v>
      </c>
      <c r="C2596" s="7">
        <v>1376.077</v>
      </c>
      <c r="D2596" s="26">
        <f>C2596/'g. Dimensio.AnlagenEE2035'!$F$11</f>
        <v>0.39316485714285715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27"/>
    </row>
    <row r="2597" spans="1:14" s="28" customFormat="1" x14ac:dyDescent="0.25">
      <c r="A2597" s="24">
        <v>43574</v>
      </c>
      <c r="B2597" s="25">
        <v>43574.083333333336</v>
      </c>
      <c r="C2597" s="7">
        <v>1135.615</v>
      </c>
      <c r="D2597" s="26">
        <f>C2597/'g. Dimensio.AnlagenEE2035'!$F$11</f>
        <v>0.32446142857142857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27"/>
    </row>
    <row r="2598" spans="1:14" s="28" customFormat="1" x14ac:dyDescent="0.25">
      <c r="A2598" s="24">
        <v>43574.041666666664</v>
      </c>
      <c r="B2598" s="25">
        <v>43574.125</v>
      </c>
      <c r="C2598" s="7">
        <v>941</v>
      </c>
      <c r="D2598" s="26">
        <f>C2598/'g. Dimensio.AnlagenEE2035'!$F$11</f>
        <v>0.26885714285714285</v>
      </c>
      <c r="E2598" s="6"/>
      <c r="F2598" s="6"/>
      <c r="G2598" s="6"/>
      <c r="H2598" s="6"/>
      <c r="I2598" s="6"/>
      <c r="J2598" s="6"/>
      <c r="K2598" s="6"/>
      <c r="L2598" s="6"/>
      <c r="M2598" s="6"/>
      <c r="N2598" s="27"/>
    </row>
    <row r="2599" spans="1:14" s="28" customFormat="1" x14ac:dyDescent="0.25">
      <c r="A2599" s="24">
        <v>43574.083333333336</v>
      </c>
      <c r="B2599" s="25">
        <v>43574.166666666664</v>
      </c>
      <c r="C2599" s="7">
        <v>795.14099999999996</v>
      </c>
      <c r="D2599" s="26">
        <f>C2599/'g. Dimensio.AnlagenEE2035'!$F$11</f>
        <v>0.22718314285714283</v>
      </c>
      <c r="E2599" s="6"/>
      <c r="F2599" s="6"/>
      <c r="G2599" s="6"/>
      <c r="H2599" s="6"/>
      <c r="I2599" s="6"/>
      <c r="J2599" s="6"/>
      <c r="K2599" s="6"/>
      <c r="L2599" s="6"/>
      <c r="M2599" s="6"/>
      <c r="N2599" s="27"/>
    </row>
    <row r="2600" spans="1:14" s="28" customFormat="1" x14ac:dyDescent="0.25">
      <c r="A2600" s="24">
        <v>43574.125</v>
      </c>
      <c r="B2600" s="25">
        <v>43574.208333333336</v>
      </c>
      <c r="C2600" s="7">
        <v>674.73900000000003</v>
      </c>
      <c r="D2600" s="26">
        <f>C2600/'g. Dimensio.AnlagenEE2035'!$F$11</f>
        <v>0.19278257142857144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27"/>
    </row>
    <row r="2601" spans="1:14" s="28" customFormat="1" x14ac:dyDescent="0.25">
      <c r="A2601" s="24">
        <v>43574.166666666664</v>
      </c>
      <c r="B2601" s="25">
        <v>43574.25</v>
      </c>
      <c r="C2601" s="7">
        <v>605.35900000000004</v>
      </c>
      <c r="D2601" s="26">
        <f>C2601/'g. Dimensio.AnlagenEE2035'!$F$11</f>
        <v>0.1729597142857143</v>
      </c>
      <c r="E2601" s="6"/>
      <c r="F2601" s="6"/>
      <c r="G2601" s="6"/>
      <c r="H2601" s="6"/>
      <c r="I2601" s="6"/>
      <c r="J2601" s="6"/>
      <c r="K2601" s="6"/>
      <c r="L2601" s="6"/>
      <c r="M2601" s="6"/>
      <c r="N2601" s="27"/>
    </row>
    <row r="2602" spans="1:14" s="28" customFormat="1" x14ac:dyDescent="0.25">
      <c r="A2602" s="24">
        <v>43574.208333333336</v>
      </c>
      <c r="B2602" s="25">
        <v>43574.291666666664</v>
      </c>
      <c r="C2602" s="7">
        <v>412.09199999999998</v>
      </c>
      <c r="D2602" s="26">
        <f>C2602/'g. Dimensio.AnlagenEE2035'!$F$11</f>
        <v>0.11774057142857143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27"/>
    </row>
    <row r="2603" spans="1:14" s="28" customFormat="1" x14ac:dyDescent="0.25">
      <c r="A2603" s="24">
        <v>43574.25</v>
      </c>
      <c r="B2603" s="25">
        <v>43574.333333333336</v>
      </c>
      <c r="C2603" s="7">
        <v>227.08600000000001</v>
      </c>
      <c r="D2603" s="26">
        <f>C2603/'g. Dimensio.AnlagenEE2035'!$F$11</f>
        <v>6.4881714285714293E-2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27"/>
    </row>
    <row r="2604" spans="1:14" s="28" customFormat="1" x14ac:dyDescent="0.25">
      <c r="A2604" s="24">
        <v>43574.291666666664</v>
      </c>
      <c r="B2604" s="25">
        <v>43574.375</v>
      </c>
      <c r="C2604" s="7">
        <v>179.93799999999999</v>
      </c>
      <c r="D2604" s="26">
        <f>C2604/'g. Dimensio.AnlagenEE2035'!$F$11</f>
        <v>5.141085714285714E-2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27"/>
    </row>
    <row r="2605" spans="1:14" s="28" customFormat="1" x14ac:dyDescent="0.25">
      <c r="A2605" s="24">
        <v>43574.333333333336</v>
      </c>
      <c r="B2605" s="25">
        <v>43574.416666666664</v>
      </c>
      <c r="C2605" s="7">
        <v>189.28299999999999</v>
      </c>
      <c r="D2605" s="26">
        <f>C2605/'g. Dimensio.AnlagenEE2035'!$F$11</f>
        <v>5.4080857142857139E-2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27"/>
    </row>
    <row r="2606" spans="1:14" s="28" customFormat="1" x14ac:dyDescent="0.25">
      <c r="A2606" s="24">
        <v>43574.375</v>
      </c>
      <c r="B2606" s="25">
        <v>43574.458333333336</v>
      </c>
      <c r="C2606" s="7">
        <v>192.72900000000001</v>
      </c>
      <c r="D2606" s="26">
        <f>C2606/'g. Dimensio.AnlagenEE2035'!$F$11</f>
        <v>5.5065428571428578E-2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27"/>
    </row>
    <row r="2607" spans="1:14" s="28" customFormat="1" x14ac:dyDescent="0.25">
      <c r="A2607" s="24">
        <v>43574.416666666664</v>
      </c>
      <c r="B2607" s="25">
        <v>43574.5</v>
      </c>
      <c r="C2607" s="7">
        <v>173.23500000000001</v>
      </c>
      <c r="D2607" s="26">
        <f>C2607/'g. Dimensio.AnlagenEE2035'!$F$11</f>
        <v>4.9495714285714289E-2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27"/>
    </row>
    <row r="2608" spans="1:14" s="28" customFormat="1" x14ac:dyDescent="0.25">
      <c r="A2608" s="24">
        <v>43574.458333333336</v>
      </c>
      <c r="B2608" s="25">
        <v>43574.541666666664</v>
      </c>
      <c r="C2608" s="7">
        <v>144.221</v>
      </c>
      <c r="D2608" s="26">
        <f>C2608/'g. Dimensio.AnlagenEE2035'!$F$11</f>
        <v>4.1206E-2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27"/>
    </row>
    <row r="2609" spans="1:14" s="28" customFormat="1" x14ac:dyDescent="0.25">
      <c r="A2609" s="24">
        <v>43574.5</v>
      </c>
      <c r="B2609" s="25">
        <v>43574.583333333336</v>
      </c>
      <c r="C2609" s="7">
        <v>140.81200000000001</v>
      </c>
      <c r="D2609" s="26">
        <f>C2609/'g. Dimensio.AnlagenEE2035'!$F$11</f>
        <v>4.0232000000000004E-2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27"/>
    </row>
    <row r="2610" spans="1:14" s="28" customFormat="1" x14ac:dyDescent="0.25">
      <c r="A2610" s="24">
        <v>43574.541666666664</v>
      </c>
      <c r="B2610" s="25">
        <v>43574.625</v>
      </c>
      <c r="C2610" s="7">
        <v>170.399</v>
      </c>
      <c r="D2610" s="26">
        <f>C2610/'g. Dimensio.AnlagenEE2035'!$F$11</f>
        <v>4.8685428571428574E-2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27"/>
    </row>
    <row r="2611" spans="1:14" s="28" customFormat="1" x14ac:dyDescent="0.25">
      <c r="A2611" s="24">
        <v>43574.583333333336</v>
      </c>
      <c r="B2611" s="25">
        <v>43574.666666666664</v>
      </c>
      <c r="C2611" s="7">
        <v>231.10599999999999</v>
      </c>
      <c r="D2611" s="26">
        <f>C2611/'g. Dimensio.AnlagenEE2035'!$F$11</f>
        <v>6.6030285714285708E-2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27"/>
    </row>
    <row r="2612" spans="1:14" s="28" customFormat="1" x14ac:dyDescent="0.25">
      <c r="A2612" s="24">
        <v>43574.625</v>
      </c>
      <c r="B2612" s="25">
        <v>43574.708333333336</v>
      </c>
      <c r="C2612" s="7">
        <v>309.10199999999998</v>
      </c>
      <c r="D2612" s="26">
        <f>C2612/'g. Dimensio.AnlagenEE2035'!$F$11</f>
        <v>8.8314857142857139E-2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27"/>
    </row>
    <row r="2613" spans="1:14" s="28" customFormat="1" x14ac:dyDescent="0.25">
      <c r="A2613" s="24">
        <v>43574.666666666664</v>
      </c>
      <c r="B2613" s="25">
        <v>43574.75</v>
      </c>
      <c r="C2613" s="7">
        <v>439.81700000000001</v>
      </c>
      <c r="D2613" s="26">
        <f>C2613/'g. Dimensio.AnlagenEE2035'!$F$11</f>
        <v>0.125662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27"/>
    </row>
    <row r="2614" spans="1:14" s="28" customFormat="1" x14ac:dyDescent="0.25">
      <c r="A2614" s="24">
        <v>43574.708333333336</v>
      </c>
      <c r="B2614" s="25">
        <v>43574.791666666664</v>
      </c>
      <c r="C2614" s="7">
        <v>726.69399999999996</v>
      </c>
      <c r="D2614" s="26">
        <f>C2614/'g. Dimensio.AnlagenEE2035'!$F$11</f>
        <v>0.20762685714285714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27"/>
    </row>
    <row r="2615" spans="1:14" s="28" customFormat="1" x14ac:dyDescent="0.25">
      <c r="A2615" s="24">
        <v>43574.75</v>
      </c>
      <c r="B2615" s="25">
        <v>43574.833333333336</v>
      </c>
      <c r="C2615" s="7">
        <v>1116.271</v>
      </c>
      <c r="D2615" s="26">
        <f>C2615/'g. Dimensio.AnlagenEE2035'!$F$11</f>
        <v>0.3189345714285714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27"/>
    </row>
    <row r="2616" spans="1:14" s="28" customFormat="1" x14ac:dyDescent="0.25">
      <c r="A2616" s="24">
        <v>43574.791666666664</v>
      </c>
      <c r="B2616" s="25">
        <v>43574.875</v>
      </c>
      <c r="C2616" s="7">
        <v>1322.441</v>
      </c>
      <c r="D2616" s="26">
        <f>C2616/'g. Dimensio.AnlagenEE2035'!$F$11</f>
        <v>0.37784028571428574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27"/>
    </row>
    <row r="2617" spans="1:14" s="28" customFormat="1" x14ac:dyDescent="0.25">
      <c r="A2617" s="24">
        <v>43574.833333333336</v>
      </c>
      <c r="B2617" s="25">
        <v>43574.916666666664</v>
      </c>
      <c r="C2617" s="7">
        <v>1338.857</v>
      </c>
      <c r="D2617" s="26">
        <f>C2617/'g. Dimensio.AnlagenEE2035'!$F$11</f>
        <v>0.38253057142857144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27"/>
    </row>
    <row r="2618" spans="1:14" s="28" customFormat="1" x14ac:dyDescent="0.25">
      <c r="A2618" s="24">
        <v>43574.875</v>
      </c>
      <c r="B2618" s="25">
        <v>43574.958333333336</v>
      </c>
      <c r="C2618" s="7">
        <v>1250.825</v>
      </c>
      <c r="D2618" s="26">
        <f>C2618/'g. Dimensio.AnlagenEE2035'!$F$11</f>
        <v>0.35737857142857143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27"/>
    </row>
    <row r="2619" spans="1:14" s="28" customFormat="1" x14ac:dyDescent="0.25">
      <c r="A2619" s="24">
        <v>43574.916666666664</v>
      </c>
      <c r="B2619" s="25">
        <v>43575</v>
      </c>
      <c r="C2619" s="7">
        <v>1121.6020000000001</v>
      </c>
      <c r="D2619" s="26">
        <f>C2619/'g. Dimensio.AnlagenEE2035'!$F$11</f>
        <v>0.32045771428571429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27"/>
    </row>
    <row r="2620" spans="1:14" s="28" customFormat="1" x14ac:dyDescent="0.25">
      <c r="A2620" s="24">
        <v>43574.958333333336</v>
      </c>
      <c r="B2620" s="25">
        <v>43575.041666666664</v>
      </c>
      <c r="C2620" s="7">
        <v>979.70799999999997</v>
      </c>
      <c r="D2620" s="26">
        <f>C2620/'g. Dimensio.AnlagenEE2035'!$F$11</f>
        <v>0.2799165714285714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27"/>
    </row>
    <row r="2621" spans="1:14" s="28" customFormat="1" x14ac:dyDescent="0.25">
      <c r="A2621" s="24">
        <v>43575</v>
      </c>
      <c r="B2621" s="25">
        <v>43575.083333333336</v>
      </c>
      <c r="C2621" s="7">
        <v>861.36699999999996</v>
      </c>
      <c r="D2621" s="26">
        <f>C2621/'g. Dimensio.AnlagenEE2035'!$F$11</f>
        <v>0.24610485714285713</v>
      </c>
      <c r="E2621" s="6"/>
      <c r="F2621" s="6"/>
      <c r="G2621" s="6"/>
      <c r="H2621" s="6"/>
      <c r="I2621" s="6"/>
      <c r="J2621" s="6"/>
      <c r="K2621" s="6"/>
      <c r="L2621" s="6"/>
      <c r="M2621" s="6"/>
      <c r="N2621" s="27"/>
    </row>
    <row r="2622" spans="1:14" s="28" customFormat="1" x14ac:dyDescent="0.25">
      <c r="A2622" s="24">
        <v>43575.041666666664</v>
      </c>
      <c r="B2622" s="25">
        <v>43575.125</v>
      </c>
      <c r="C2622" s="7">
        <v>769.55899999999997</v>
      </c>
      <c r="D2622" s="26">
        <f>C2622/'g. Dimensio.AnlagenEE2035'!$F$11</f>
        <v>0.21987399999999999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27"/>
    </row>
    <row r="2623" spans="1:14" s="28" customFormat="1" x14ac:dyDescent="0.25">
      <c r="A2623" s="24">
        <v>43575.083333333336</v>
      </c>
      <c r="B2623" s="25">
        <v>43575.166666666664</v>
      </c>
      <c r="C2623" s="7">
        <v>710.65800000000002</v>
      </c>
      <c r="D2623" s="26">
        <f>C2623/'g. Dimensio.AnlagenEE2035'!$F$11</f>
        <v>0.20304514285714287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27"/>
    </row>
    <row r="2624" spans="1:14" s="28" customFormat="1" x14ac:dyDescent="0.25">
      <c r="A2624" s="24">
        <v>43575.125</v>
      </c>
      <c r="B2624" s="25">
        <v>43575.208333333336</v>
      </c>
      <c r="C2624" s="7">
        <v>647.69600000000003</v>
      </c>
      <c r="D2624" s="26">
        <f>C2624/'g. Dimensio.AnlagenEE2035'!$F$11</f>
        <v>0.185056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27"/>
    </row>
    <row r="2625" spans="1:14" s="28" customFormat="1" x14ac:dyDescent="0.25">
      <c r="A2625" s="24">
        <v>43575.166666666664</v>
      </c>
      <c r="B2625" s="25">
        <v>43575.25</v>
      </c>
      <c r="C2625" s="7">
        <v>623.18299999999999</v>
      </c>
      <c r="D2625" s="26">
        <f>C2625/'g. Dimensio.AnlagenEE2035'!$F$11</f>
        <v>0.17805228571428572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27"/>
    </row>
    <row r="2626" spans="1:14" s="28" customFormat="1" x14ac:dyDescent="0.25">
      <c r="A2626" s="24">
        <v>43575.208333333336</v>
      </c>
      <c r="B2626" s="25">
        <v>43575.291666666664</v>
      </c>
      <c r="C2626" s="7">
        <v>536.81100000000004</v>
      </c>
      <c r="D2626" s="26">
        <f>C2626/'g. Dimensio.AnlagenEE2035'!$F$11</f>
        <v>0.15337457142857144</v>
      </c>
      <c r="E2626" s="6"/>
      <c r="F2626" s="6"/>
      <c r="G2626" s="6"/>
      <c r="H2626" s="6"/>
      <c r="I2626" s="6"/>
      <c r="J2626" s="6"/>
      <c r="K2626" s="6"/>
      <c r="L2626" s="6"/>
      <c r="M2626" s="6"/>
      <c r="N2626" s="27"/>
    </row>
    <row r="2627" spans="1:14" s="28" customFormat="1" x14ac:dyDescent="0.25">
      <c r="A2627" s="24">
        <v>43575.25</v>
      </c>
      <c r="B2627" s="25">
        <v>43575.333333333336</v>
      </c>
      <c r="C2627" s="7">
        <v>271.33100000000002</v>
      </c>
      <c r="D2627" s="26">
        <f>C2627/'g. Dimensio.AnlagenEE2035'!$F$11</f>
        <v>7.752314285714286E-2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27"/>
    </row>
    <row r="2628" spans="1:14" s="28" customFormat="1" x14ac:dyDescent="0.25">
      <c r="A2628" s="24">
        <v>43575.291666666664</v>
      </c>
      <c r="B2628" s="25">
        <v>43575.375</v>
      </c>
      <c r="C2628" s="7">
        <v>197.12100000000001</v>
      </c>
      <c r="D2628" s="26">
        <f>C2628/'g. Dimensio.AnlagenEE2035'!$F$11</f>
        <v>5.6320285714285719E-2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27"/>
    </row>
    <row r="2629" spans="1:14" s="28" customFormat="1" x14ac:dyDescent="0.25">
      <c r="A2629" s="24">
        <v>43575.333333333336</v>
      </c>
      <c r="B2629" s="25">
        <v>43575.416666666664</v>
      </c>
      <c r="C2629" s="7">
        <v>401.23599999999999</v>
      </c>
      <c r="D2629" s="26">
        <f>C2629/'g. Dimensio.AnlagenEE2035'!$F$11</f>
        <v>0.11463885714285714</v>
      </c>
      <c r="E2629" s="6"/>
      <c r="F2629" s="6"/>
      <c r="G2629" s="6"/>
      <c r="H2629" s="6"/>
      <c r="I2629" s="6"/>
      <c r="J2629" s="6"/>
      <c r="K2629" s="6"/>
      <c r="L2629" s="6"/>
      <c r="M2629" s="6"/>
      <c r="N2629" s="27"/>
    </row>
    <row r="2630" spans="1:14" s="28" customFormat="1" x14ac:dyDescent="0.25">
      <c r="A2630" s="24">
        <v>43575.375</v>
      </c>
      <c r="B2630" s="25">
        <v>43575.458333333336</v>
      </c>
      <c r="C2630" s="7">
        <v>710.74099999999999</v>
      </c>
      <c r="D2630" s="26">
        <f>C2630/'g. Dimensio.AnlagenEE2035'!$F$11</f>
        <v>0.20306885714285713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27"/>
    </row>
    <row r="2631" spans="1:14" s="28" customFormat="1" x14ac:dyDescent="0.25">
      <c r="A2631" s="24">
        <v>43575.416666666664</v>
      </c>
      <c r="B2631" s="25">
        <v>43575.5</v>
      </c>
      <c r="C2631" s="7">
        <v>866.79700000000003</v>
      </c>
      <c r="D2631" s="26">
        <f>C2631/'g. Dimensio.AnlagenEE2035'!$F$11</f>
        <v>0.24765628571428572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27"/>
    </row>
    <row r="2632" spans="1:14" s="28" customFormat="1" x14ac:dyDescent="0.25">
      <c r="A2632" s="24">
        <v>43575.458333333336</v>
      </c>
      <c r="B2632" s="25">
        <v>43575.541666666664</v>
      </c>
      <c r="C2632" s="7">
        <v>920.22400000000005</v>
      </c>
      <c r="D2632" s="26">
        <f>C2632/'g. Dimensio.AnlagenEE2035'!$F$11</f>
        <v>0.26292114285714285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27"/>
    </row>
    <row r="2633" spans="1:14" s="28" customFormat="1" x14ac:dyDescent="0.25">
      <c r="A2633" s="24">
        <v>43575.5</v>
      </c>
      <c r="B2633" s="25">
        <v>43575.583333333336</v>
      </c>
      <c r="C2633" s="7">
        <v>892.803</v>
      </c>
      <c r="D2633" s="26">
        <f>C2633/'g. Dimensio.AnlagenEE2035'!$F$11</f>
        <v>0.25508657142857144</v>
      </c>
      <c r="E2633" s="6"/>
      <c r="F2633" s="6"/>
      <c r="G2633" s="6"/>
      <c r="H2633" s="6"/>
      <c r="I2633" s="6"/>
      <c r="J2633" s="6"/>
      <c r="K2633" s="6"/>
      <c r="L2633" s="6"/>
      <c r="M2633" s="6"/>
      <c r="N2633" s="27"/>
    </row>
    <row r="2634" spans="1:14" s="28" customFormat="1" x14ac:dyDescent="0.25">
      <c r="A2634" s="24">
        <v>43575.541666666664</v>
      </c>
      <c r="B2634" s="25">
        <v>43575.625</v>
      </c>
      <c r="C2634" s="7">
        <v>850.93799999999999</v>
      </c>
      <c r="D2634" s="26">
        <f>C2634/'g. Dimensio.AnlagenEE2035'!$F$11</f>
        <v>0.24312514285714285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27"/>
    </row>
    <row r="2635" spans="1:14" s="28" customFormat="1" x14ac:dyDescent="0.25">
      <c r="A2635" s="24">
        <v>43575.583333333336</v>
      </c>
      <c r="B2635" s="25">
        <v>43575.666666666664</v>
      </c>
      <c r="C2635" s="7">
        <v>822.08500000000004</v>
      </c>
      <c r="D2635" s="26">
        <f>C2635/'g. Dimensio.AnlagenEE2035'!$F$11</f>
        <v>0.23488142857142857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27"/>
    </row>
    <row r="2636" spans="1:14" s="28" customFormat="1" x14ac:dyDescent="0.25">
      <c r="A2636" s="24">
        <v>43575.625</v>
      </c>
      <c r="B2636" s="25">
        <v>43575.708333333336</v>
      </c>
      <c r="C2636" s="7">
        <v>833.1</v>
      </c>
      <c r="D2636" s="26">
        <f>C2636/'g. Dimensio.AnlagenEE2035'!$F$11</f>
        <v>0.23802857142857142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27"/>
    </row>
    <row r="2637" spans="1:14" s="28" customFormat="1" x14ac:dyDescent="0.25">
      <c r="A2637" s="24">
        <v>43575.666666666664</v>
      </c>
      <c r="B2637" s="25">
        <v>43575.75</v>
      </c>
      <c r="C2637" s="7">
        <v>828.86500000000001</v>
      </c>
      <c r="D2637" s="26">
        <f>C2637/'g. Dimensio.AnlagenEE2035'!$F$11</f>
        <v>0.23681857142857143</v>
      </c>
      <c r="E2637" s="6"/>
      <c r="F2637" s="6"/>
      <c r="G2637" s="6"/>
      <c r="H2637" s="6"/>
      <c r="I2637" s="6"/>
      <c r="J2637" s="6"/>
      <c r="K2637" s="6"/>
      <c r="L2637" s="6"/>
      <c r="M2637" s="6"/>
      <c r="N2637" s="27"/>
    </row>
    <row r="2638" spans="1:14" s="28" customFormat="1" x14ac:dyDescent="0.25">
      <c r="A2638" s="24">
        <v>43575.708333333336</v>
      </c>
      <c r="B2638" s="25">
        <v>43575.791666666664</v>
      </c>
      <c r="C2638" s="7">
        <v>1014.552</v>
      </c>
      <c r="D2638" s="26">
        <f>C2638/'g. Dimensio.AnlagenEE2035'!$F$11</f>
        <v>0.28987200000000002</v>
      </c>
      <c r="E2638" s="6"/>
      <c r="F2638" s="6"/>
      <c r="G2638" s="6"/>
      <c r="H2638" s="6"/>
      <c r="I2638" s="6"/>
      <c r="J2638" s="6"/>
      <c r="K2638" s="6"/>
      <c r="L2638" s="6"/>
      <c r="M2638" s="6"/>
      <c r="N2638" s="27"/>
    </row>
    <row r="2639" spans="1:14" s="28" customFormat="1" x14ac:dyDescent="0.25">
      <c r="A2639" s="24">
        <v>43575.75</v>
      </c>
      <c r="B2639" s="25">
        <v>43575.833333333336</v>
      </c>
      <c r="C2639" s="7">
        <v>1211.0719999999999</v>
      </c>
      <c r="D2639" s="26">
        <f>C2639/'g. Dimensio.AnlagenEE2035'!$F$11</f>
        <v>0.3460205714285714</v>
      </c>
      <c r="E2639" s="6"/>
      <c r="F2639" s="6"/>
      <c r="G2639" s="6"/>
      <c r="H2639" s="6"/>
      <c r="I2639" s="6"/>
      <c r="J2639" s="6"/>
      <c r="K2639" s="6"/>
      <c r="L2639" s="6"/>
      <c r="M2639" s="6"/>
      <c r="N2639" s="27"/>
    </row>
    <row r="2640" spans="1:14" s="28" customFormat="1" x14ac:dyDescent="0.25">
      <c r="A2640" s="24">
        <v>43575.791666666664</v>
      </c>
      <c r="B2640" s="25">
        <v>43575.875</v>
      </c>
      <c r="C2640" s="7">
        <v>1247.6110000000001</v>
      </c>
      <c r="D2640" s="26">
        <f>C2640/'g. Dimensio.AnlagenEE2035'!$F$11</f>
        <v>0.35646028571428573</v>
      </c>
      <c r="E2640" s="6"/>
      <c r="F2640" s="6"/>
      <c r="G2640" s="6"/>
      <c r="H2640" s="6"/>
      <c r="I2640" s="6"/>
      <c r="J2640" s="6"/>
      <c r="K2640" s="6"/>
      <c r="L2640" s="6"/>
      <c r="M2640" s="6"/>
      <c r="N2640" s="27"/>
    </row>
    <row r="2641" spans="1:14" s="28" customFormat="1" x14ac:dyDescent="0.25">
      <c r="A2641" s="24">
        <v>43575.833333333336</v>
      </c>
      <c r="B2641" s="25">
        <v>43575.916666666664</v>
      </c>
      <c r="C2641" s="7">
        <v>1212.605</v>
      </c>
      <c r="D2641" s="26">
        <f>C2641/'g. Dimensio.AnlagenEE2035'!$F$11</f>
        <v>0.34645857142857145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27"/>
    </row>
    <row r="2642" spans="1:14" s="28" customFormat="1" x14ac:dyDescent="0.25">
      <c r="A2642" s="24">
        <v>43575.875</v>
      </c>
      <c r="B2642" s="25">
        <v>43575.958333333336</v>
      </c>
      <c r="C2642" s="7">
        <v>1173.691</v>
      </c>
      <c r="D2642" s="26">
        <f>C2642/'g. Dimensio.AnlagenEE2035'!$F$11</f>
        <v>0.3353402857142857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27"/>
    </row>
    <row r="2643" spans="1:14" s="28" customFormat="1" x14ac:dyDescent="0.25">
      <c r="A2643" s="24">
        <v>43575.916666666664</v>
      </c>
      <c r="B2643" s="25">
        <v>43576</v>
      </c>
      <c r="C2643" s="7">
        <v>1164.8789999999999</v>
      </c>
      <c r="D2643" s="26">
        <f>C2643/'g. Dimensio.AnlagenEE2035'!$F$11</f>
        <v>0.33282257142857141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27"/>
    </row>
    <row r="2644" spans="1:14" s="28" customFormat="1" x14ac:dyDescent="0.25">
      <c r="A2644" s="24">
        <v>43575.958333333336</v>
      </c>
      <c r="B2644" s="25">
        <v>43576.041666666664</v>
      </c>
      <c r="C2644" s="7">
        <v>1130.019</v>
      </c>
      <c r="D2644" s="26">
        <f>C2644/'g. Dimensio.AnlagenEE2035'!$F$11</f>
        <v>0.32286257142857144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27"/>
    </row>
    <row r="2645" spans="1:14" s="28" customFormat="1" x14ac:dyDescent="0.25">
      <c r="A2645" s="24">
        <v>43576</v>
      </c>
      <c r="B2645" s="25">
        <v>43576.083333333336</v>
      </c>
      <c r="C2645" s="7">
        <v>1037.7349999999999</v>
      </c>
      <c r="D2645" s="26">
        <f>C2645/'g. Dimensio.AnlagenEE2035'!$F$11</f>
        <v>0.29649571428571425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27"/>
    </row>
    <row r="2646" spans="1:14" s="28" customFormat="1" x14ac:dyDescent="0.25">
      <c r="A2646" s="24">
        <v>43576.041666666664</v>
      </c>
      <c r="B2646" s="25">
        <v>43576.125</v>
      </c>
      <c r="C2646" s="7">
        <v>915.90499999999997</v>
      </c>
      <c r="D2646" s="26">
        <f>C2646/'g. Dimensio.AnlagenEE2035'!$F$11</f>
        <v>0.26168714285714284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27"/>
    </row>
    <row r="2647" spans="1:14" s="28" customFormat="1" x14ac:dyDescent="0.25">
      <c r="A2647" s="24">
        <v>43576.083333333336</v>
      </c>
      <c r="B2647" s="25">
        <v>43576.166666666664</v>
      </c>
      <c r="C2647" s="7">
        <v>781.529</v>
      </c>
      <c r="D2647" s="26">
        <f>C2647/'g. Dimensio.AnlagenEE2035'!$F$11</f>
        <v>0.22329399999999999</v>
      </c>
      <c r="E2647" s="6"/>
      <c r="F2647" s="6"/>
      <c r="G2647" s="6"/>
      <c r="H2647" s="6"/>
      <c r="I2647" s="6"/>
      <c r="J2647" s="6"/>
      <c r="K2647" s="6"/>
      <c r="L2647" s="6"/>
      <c r="M2647" s="6"/>
      <c r="N2647" s="27"/>
    </row>
    <row r="2648" spans="1:14" s="28" customFormat="1" x14ac:dyDescent="0.25">
      <c r="A2648" s="24">
        <v>43576.125</v>
      </c>
      <c r="B2648" s="25">
        <v>43576.208333333336</v>
      </c>
      <c r="C2648" s="7">
        <v>692.51900000000001</v>
      </c>
      <c r="D2648" s="26">
        <f>C2648/'g. Dimensio.AnlagenEE2035'!$F$11</f>
        <v>0.19786257142857144</v>
      </c>
      <c r="E2648" s="6"/>
      <c r="F2648" s="6"/>
      <c r="G2648" s="6"/>
      <c r="H2648" s="6"/>
      <c r="I2648" s="6"/>
      <c r="J2648" s="6"/>
      <c r="K2648" s="6"/>
      <c r="L2648" s="6"/>
      <c r="M2648" s="6"/>
      <c r="N2648" s="27"/>
    </row>
    <row r="2649" spans="1:14" s="28" customFormat="1" x14ac:dyDescent="0.25">
      <c r="A2649" s="24">
        <v>43576.166666666664</v>
      </c>
      <c r="B2649" s="25">
        <v>43576.25</v>
      </c>
      <c r="C2649" s="7">
        <v>679.89700000000005</v>
      </c>
      <c r="D2649" s="26">
        <f>C2649/'g. Dimensio.AnlagenEE2035'!$F$11</f>
        <v>0.19425628571428571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27"/>
    </row>
    <row r="2650" spans="1:14" s="28" customFormat="1" x14ac:dyDescent="0.25">
      <c r="A2650" s="24">
        <v>43576.208333333336</v>
      </c>
      <c r="B2650" s="25">
        <v>43576.291666666664</v>
      </c>
      <c r="C2650" s="7">
        <v>619.41</v>
      </c>
      <c r="D2650" s="26">
        <f>C2650/'g. Dimensio.AnlagenEE2035'!$F$11</f>
        <v>0.1769742857142857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27"/>
    </row>
    <row r="2651" spans="1:14" s="28" customFormat="1" x14ac:dyDescent="0.25">
      <c r="A2651" s="24">
        <v>43576.25</v>
      </c>
      <c r="B2651" s="25">
        <v>43576.333333333336</v>
      </c>
      <c r="C2651" s="7">
        <v>383.12599999999998</v>
      </c>
      <c r="D2651" s="26">
        <f>C2651/'g. Dimensio.AnlagenEE2035'!$F$11</f>
        <v>0.10946457142857142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27"/>
    </row>
    <row r="2652" spans="1:14" s="28" customFormat="1" x14ac:dyDescent="0.25">
      <c r="A2652" s="24">
        <v>43576.291666666664</v>
      </c>
      <c r="B2652" s="25">
        <v>43576.375</v>
      </c>
      <c r="C2652" s="7">
        <v>361.19799999999998</v>
      </c>
      <c r="D2652" s="26">
        <f>C2652/'g. Dimensio.AnlagenEE2035'!$F$11</f>
        <v>0.10319942857142857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27"/>
    </row>
    <row r="2653" spans="1:14" s="28" customFormat="1" x14ac:dyDescent="0.25">
      <c r="A2653" s="24">
        <v>43576.333333333336</v>
      </c>
      <c r="B2653" s="25">
        <v>43576.416666666664</v>
      </c>
      <c r="C2653" s="7">
        <v>680.173</v>
      </c>
      <c r="D2653" s="26">
        <f>C2653/'g. Dimensio.AnlagenEE2035'!$F$11</f>
        <v>0.19433514285714285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27"/>
    </row>
    <row r="2654" spans="1:14" s="28" customFormat="1" x14ac:dyDescent="0.25">
      <c r="A2654" s="24">
        <v>43576.375</v>
      </c>
      <c r="B2654" s="25">
        <v>43576.458333333336</v>
      </c>
      <c r="C2654" s="7">
        <v>1076.451</v>
      </c>
      <c r="D2654" s="26">
        <f>C2654/'g. Dimensio.AnlagenEE2035'!$F$11</f>
        <v>0.30755742857142859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27"/>
    </row>
    <row r="2655" spans="1:14" s="28" customFormat="1" x14ac:dyDescent="0.25">
      <c r="A2655" s="24">
        <v>43576.416666666664</v>
      </c>
      <c r="B2655" s="25">
        <v>43576.5</v>
      </c>
      <c r="C2655" s="7">
        <v>1049.3579999999999</v>
      </c>
      <c r="D2655" s="26">
        <f>C2655/'g. Dimensio.AnlagenEE2035'!$F$11</f>
        <v>0.29981657142857143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27"/>
    </row>
    <row r="2656" spans="1:14" s="28" customFormat="1" x14ac:dyDescent="0.25">
      <c r="A2656" s="24">
        <v>43576.458333333336</v>
      </c>
      <c r="B2656" s="25">
        <v>43576.541666666664</v>
      </c>
      <c r="C2656" s="7">
        <v>920.01900000000001</v>
      </c>
      <c r="D2656" s="26">
        <f>C2656/'g. Dimensio.AnlagenEE2035'!$F$11</f>
        <v>0.26286257142857145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27"/>
    </row>
    <row r="2657" spans="1:14" s="28" customFormat="1" x14ac:dyDescent="0.25">
      <c r="A2657" s="24">
        <v>43576.5</v>
      </c>
      <c r="B2657" s="25">
        <v>43576.583333333336</v>
      </c>
      <c r="C2657" s="7">
        <v>798.67600000000004</v>
      </c>
      <c r="D2657" s="26">
        <f>C2657/'g. Dimensio.AnlagenEE2035'!$F$11</f>
        <v>0.22819314285714287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27"/>
    </row>
    <row r="2658" spans="1:14" s="28" customFormat="1" x14ac:dyDescent="0.25">
      <c r="A2658" s="24">
        <v>43576.541666666664</v>
      </c>
      <c r="B2658" s="25">
        <v>43576.625</v>
      </c>
      <c r="C2658" s="7">
        <v>717.65899999999999</v>
      </c>
      <c r="D2658" s="26">
        <f>C2658/'g. Dimensio.AnlagenEE2035'!$F$11</f>
        <v>0.20504542857142857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27"/>
    </row>
    <row r="2659" spans="1:14" s="28" customFormat="1" x14ac:dyDescent="0.25">
      <c r="A2659" s="24">
        <v>43576.583333333336</v>
      </c>
      <c r="B2659" s="25">
        <v>43576.666666666664</v>
      </c>
      <c r="C2659" s="7">
        <v>677.70799999999997</v>
      </c>
      <c r="D2659" s="26">
        <f>C2659/'g. Dimensio.AnlagenEE2035'!$F$11</f>
        <v>0.19363085714285713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27"/>
    </row>
    <row r="2660" spans="1:14" s="28" customFormat="1" x14ac:dyDescent="0.25">
      <c r="A2660" s="24">
        <v>43576.625</v>
      </c>
      <c r="B2660" s="25">
        <v>43576.708333333336</v>
      </c>
      <c r="C2660" s="7">
        <v>689.81799999999998</v>
      </c>
      <c r="D2660" s="26">
        <f>C2660/'g. Dimensio.AnlagenEE2035'!$F$11</f>
        <v>0.19709085714285715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27"/>
    </row>
    <row r="2661" spans="1:14" s="28" customFormat="1" x14ac:dyDescent="0.25">
      <c r="A2661" s="24">
        <v>43576.666666666664</v>
      </c>
      <c r="B2661" s="25">
        <v>43576.75</v>
      </c>
      <c r="C2661" s="7">
        <v>692.27099999999996</v>
      </c>
      <c r="D2661" s="26">
        <f>C2661/'g. Dimensio.AnlagenEE2035'!$F$11</f>
        <v>0.19779171428571427</v>
      </c>
      <c r="E2661" s="6"/>
      <c r="F2661" s="6"/>
      <c r="G2661" s="6"/>
      <c r="H2661" s="6"/>
      <c r="I2661" s="6"/>
      <c r="J2661" s="6"/>
      <c r="K2661" s="6"/>
      <c r="L2661" s="6"/>
      <c r="M2661" s="6"/>
      <c r="N2661" s="27"/>
    </row>
    <row r="2662" spans="1:14" s="28" customFormat="1" x14ac:dyDescent="0.25">
      <c r="A2662" s="24">
        <v>43576.708333333336</v>
      </c>
      <c r="B2662" s="25">
        <v>43576.791666666664</v>
      </c>
      <c r="C2662" s="7">
        <v>877.06399999999996</v>
      </c>
      <c r="D2662" s="26">
        <f>C2662/'g. Dimensio.AnlagenEE2035'!$F$11</f>
        <v>0.25058971428571425</v>
      </c>
      <c r="E2662" s="6"/>
      <c r="F2662" s="6"/>
      <c r="G2662" s="6"/>
      <c r="H2662" s="6"/>
      <c r="I2662" s="6"/>
      <c r="J2662" s="6"/>
      <c r="K2662" s="6"/>
      <c r="L2662" s="6"/>
      <c r="M2662" s="6"/>
      <c r="N2662" s="27"/>
    </row>
    <row r="2663" spans="1:14" s="28" customFormat="1" x14ac:dyDescent="0.25">
      <c r="A2663" s="24">
        <v>43576.75</v>
      </c>
      <c r="B2663" s="25">
        <v>43576.833333333336</v>
      </c>
      <c r="C2663" s="7">
        <v>1095.692</v>
      </c>
      <c r="D2663" s="26">
        <f>C2663/'g. Dimensio.AnlagenEE2035'!$F$11</f>
        <v>0.31305485714285713</v>
      </c>
      <c r="E2663" s="6"/>
      <c r="F2663" s="6"/>
      <c r="G2663" s="6"/>
      <c r="H2663" s="6"/>
      <c r="I2663" s="6"/>
      <c r="J2663" s="6"/>
      <c r="K2663" s="6"/>
      <c r="L2663" s="6"/>
      <c r="M2663" s="6"/>
      <c r="N2663" s="27"/>
    </row>
    <row r="2664" spans="1:14" s="28" customFormat="1" x14ac:dyDescent="0.25">
      <c r="A2664" s="24">
        <v>43576.791666666664</v>
      </c>
      <c r="B2664" s="25">
        <v>43576.875</v>
      </c>
      <c r="C2664" s="7">
        <v>1192.712</v>
      </c>
      <c r="D2664" s="26">
        <f>C2664/'g. Dimensio.AnlagenEE2035'!$F$11</f>
        <v>0.34077485714285716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27"/>
    </row>
    <row r="2665" spans="1:14" s="28" customFormat="1" x14ac:dyDescent="0.25">
      <c r="A2665" s="24">
        <v>43576.833333333336</v>
      </c>
      <c r="B2665" s="25">
        <v>43576.916666666664</v>
      </c>
      <c r="C2665" s="7">
        <v>1209.049</v>
      </c>
      <c r="D2665" s="26">
        <f>C2665/'g. Dimensio.AnlagenEE2035'!$F$11</f>
        <v>0.34544257142857143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27"/>
    </row>
    <row r="2666" spans="1:14" s="28" customFormat="1" x14ac:dyDescent="0.25">
      <c r="A2666" s="24">
        <v>43576.875</v>
      </c>
      <c r="B2666" s="25">
        <v>43576.958333333336</v>
      </c>
      <c r="C2666" s="7">
        <v>1269.883</v>
      </c>
      <c r="D2666" s="26">
        <f>C2666/'g. Dimensio.AnlagenEE2035'!$F$11</f>
        <v>0.3628237142857143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27"/>
    </row>
    <row r="2667" spans="1:14" s="28" customFormat="1" x14ac:dyDescent="0.25">
      <c r="A2667" s="24">
        <v>43576.916666666664</v>
      </c>
      <c r="B2667" s="25">
        <v>43577</v>
      </c>
      <c r="C2667" s="7">
        <v>1281.3720000000001</v>
      </c>
      <c r="D2667" s="26">
        <f>C2667/'g. Dimensio.AnlagenEE2035'!$F$11</f>
        <v>0.36610628571428572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27"/>
    </row>
    <row r="2668" spans="1:14" s="28" customFormat="1" x14ac:dyDescent="0.25">
      <c r="A2668" s="24">
        <v>43576.958333333336</v>
      </c>
      <c r="B2668" s="25">
        <v>43577.041666666664</v>
      </c>
      <c r="C2668" s="7">
        <v>1200.5920000000001</v>
      </c>
      <c r="D2668" s="26">
        <f>C2668/'g. Dimensio.AnlagenEE2035'!$F$11</f>
        <v>0.34302628571428573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27"/>
    </row>
    <row r="2669" spans="1:14" s="28" customFormat="1" x14ac:dyDescent="0.25">
      <c r="A2669" s="24">
        <v>43577</v>
      </c>
      <c r="B2669" s="25">
        <v>43577.083333333336</v>
      </c>
      <c r="C2669" s="7">
        <v>1157.3900000000001</v>
      </c>
      <c r="D2669" s="26">
        <f>C2669/'g. Dimensio.AnlagenEE2035'!$F$11</f>
        <v>0.33068285714285717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27"/>
    </row>
    <row r="2670" spans="1:14" s="28" customFormat="1" x14ac:dyDescent="0.25">
      <c r="A2670" s="24">
        <v>43577.041666666664</v>
      </c>
      <c r="B2670" s="25">
        <v>43577.125</v>
      </c>
      <c r="C2670" s="7">
        <v>1186.104</v>
      </c>
      <c r="D2670" s="26">
        <f>C2670/'g. Dimensio.AnlagenEE2035'!$F$11</f>
        <v>0.33888685714285716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27"/>
    </row>
    <row r="2671" spans="1:14" s="28" customFormat="1" x14ac:dyDescent="0.25">
      <c r="A2671" s="24">
        <v>43577.083333333336</v>
      </c>
      <c r="B2671" s="25">
        <v>43577.166666666664</v>
      </c>
      <c r="C2671" s="7">
        <v>1239.3689999999999</v>
      </c>
      <c r="D2671" s="26">
        <f>C2671/'g. Dimensio.AnlagenEE2035'!$F$11</f>
        <v>0.35410542857142857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27"/>
    </row>
    <row r="2672" spans="1:14" s="28" customFormat="1" x14ac:dyDescent="0.25">
      <c r="A2672" s="24">
        <v>43577.125</v>
      </c>
      <c r="B2672" s="25">
        <v>43577.208333333336</v>
      </c>
      <c r="C2672" s="7">
        <v>1217.125</v>
      </c>
      <c r="D2672" s="26">
        <f>C2672/'g. Dimensio.AnlagenEE2035'!$F$11</f>
        <v>0.34775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27"/>
    </row>
    <row r="2673" spans="1:14" s="28" customFormat="1" x14ac:dyDescent="0.25">
      <c r="A2673" s="24">
        <v>43577.166666666664</v>
      </c>
      <c r="B2673" s="25">
        <v>43577.25</v>
      </c>
      <c r="C2673" s="7">
        <v>1129.5150000000001</v>
      </c>
      <c r="D2673" s="26">
        <f>C2673/'g. Dimensio.AnlagenEE2035'!$F$11</f>
        <v>0.32271857142857147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27"/>
    </row>
    <row r="2674" spans="1:14" s="28" customFormat="1" x14ac:dyDescent="0.25">
      <c r="A2674" s="24">
        <v>43577.208333333336</v>
      </c>
      <c r="B2674" s="25">
        <v>43577.291666666664</v>
      </c>
      <c r="C2674" s="7">
        <v>726.77700000000004</v>
      </c>
      <c r="D2674" s="26">
        <f>C2674/'g. Dimensio.AnlagenEE2035'!$F$11</f>
        <v>0.20765057142857143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27"/>
    </row>
    <row r="2675" spans="1:14" s="28" customFormat="1" x14ac:dyDescent="0.25">
      <c r="A2675" s="24">
        <v>43577.25</v>
      </c>
      <c r="B2675" s="25">
        <v>43577.333333333336</v>
      </c>
      <c r="C2675" s="7">
        <v>377.85199999999998</v>
      </c>
      <c r="D2675" s="26">
        <f>C2675/'g. Dimensio.AnlagenEE2035'!$F$11</f>
        <v>0.10795771428571428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27"/>
    </row>
    <row r="2676" spans="1:14" s="28" customFormat="1" x14ac:dyDescent="0.25">
      <c r="A2676" s="24">
        <v>43577.291666666664</v>
      </c>
      <c r="B2676" s="25">
        <v>43577.375</v>
      </c>
      <c r="C2676" s="7">
        <v>340.64699999999999</v>
      </c>
      <c r="D2676" s="26">
        <f>C2676/'g. Dimensio.AnlagenEE2035'!$F$11</f>
        <v>9.7327714285714281E-2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27"/>
    </row>
    <row r="2677" spans="1:14" s="28" customFormat="1" x14ac:dyDescent="0.25">
      <c r="A2677" s="24">
        <v>43577.333333333336</v>
      </c>
      <c r="B2677" s="25">
        <v>43577.416666666664</v>
      </c>
      <c r="C2677" s="7">
        <v>798.63300000000004</v>
      </c>
      <c r="D2677" s="26">
        <f>C2677/'g. Dimensio.AnlagenEE2035'!$F$11</f>
        <v>0.22818085714285716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27"/>
    </row>
    <row r="2678" spans="1:14" s="28" customFormat="1" x14ac:dyDescent="0.25">
      <c r="A2678" s="24">
        <v>43577.375</v>
      </c>
      <c r="B2678" s="25">
        <v>43577.458333333336</v>
      </c>
      <c r="C2678" s="7">
        <v>1037.953</v>
      </c>
      <c r="D2678" s="26">
        <f>C2678/'g. Dimensio.AnlagenEE2035'!$F$11</f>
        <v>0.29655799999999999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27"/>
    </row>
    <row r="2679" spans="1:14" s="28" customFormat="1" x14ac:dyDescent="0.25">
      <c r="A2679" s="24">
        <v>43577.416666666664</v>
      </c>
      <c r="B2679" s="25">
        <v>43577.5</v>
      </c>
      <c r="C2679" s="7">
        <v>1108.479</v>
      </c>
      <c r="D2679" s="26">
        <f>C2679/'g. Dimensio.AnlagenEE2035'!$F$11</f>
        <v>0.31670828571428572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27"/>
    </row>
    <row r="2680" spans="1:14" s="28" customFormat="1" x14ac:dyDescent="0.25">
      <c r="A2680" s="24">
        <v>43577.458333333336</v>
      </c>
      <c r="B2680" s="25">
        <v>43577.541666666664</v>
      </c>
      <c r="C2680" s="7">
        <v>1192.6010000000001</v>
      </c>
      <c r="D2680" s="26">
        <f>C2680/'g. Dimensio.AnlagenEE2035'!$F$11</f>
        <v>0.34074314285714291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27"/>
    </row>
    <row r="2681" spans="1:14" s="28" customFormat="1" x14ac:dyDescent="0.25">
      <c r="A2681" s="24">
        <v>43577.5</v>
      </c>
      <c r="B2681" s="25">
        <v>43577.583333333336</v>
      </c>
      <c r="C2681" s="7">
        <v>1278.559</v>
      </c>
      <c r="D2681" s="26">
        <f>C2681/'g. Dimensio.AnlagenEE2035'!$F$11</f>
        <v>0.36530257142857142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27"/>
    </row>
    <row r="2682" spans="1:14" s="28" customFormat="1" x14ac:dyDescent="0.25">
      <c r="A2682" s="24">
        <v>43577.541666666664</v>
      </c>
      <c r="B2682" s="25">
        <v>43577.625</v>
      </c>
      <c r="C2682" s="7">
        <v>1367.825</v>
      </c>
      <c r="D2682" s="26">
        <f>C2682/'g. Dimensio.AnlagenEE2035'!$F$11</f>
        <v>0.39080714285714285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27"/>
    </row>
    <row r="2683" spans="1:14" s="28" customFormat="1" x14ac:dyDescent="0.25">
      <c r="A2683" s="24">
        <v>43577.583333333336</v>
      </c>
      <c r="B2683" s="25">
        <v>43577.666666666664</v>
      </c>
      <c r="C2683" s="7">
        <v>1451.2660000000001</v>
      </c>
      <c r="D2683" s="26">
        <f>C2683/'g. Dimensio.AnlagenEE2035'!$F$11</f>
        <v>0.41464742857142861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27"/>
    </row>
    <row r="2684" spans="1:14" s="28" customFormat="1" x14ac:dyDescent="0.25">
      <c r="A2684" s="24">
        <v>43577.625</v>
      </c>
      <c r="B2684" s="25">
        <v>43577.708333333336</v>
      </c>
      <c r="C2684" s="7">
        <v>1488.924</v>
      </c>
      <c r="D2684" s="26">
        <f>C2684/'g. Dimensio.AnlagenEE2035'!$F$11</f>
        <v>0.42540685714285714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27"/>
    </row>
    <row r="2685" spans="1:14" s="28" customFormat="1" x14ac:dyDescent="0.25">
      <c r="A2685" s="24">
        <v>43577.666666666664</v>
      </c>
      <c r="B2685" s="25">
        <v>43577.75</v>
      </c>
      <c r="C2685" s="7">
        <v>1547.239</v>
      </c>
      <c r="D2685" s="26">
        <f>C2685/'g. Dimensio.AnlagenEE2035'!$F$11</f>
        <v>0.44206828571428575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27"/>
    </row>
    <row r="2686" spans="1:14" s="28" customFormat="1" x14ac:dyDescent="0.25">
      <c r="A2686" s="24">
        <v>43577.708333333336</v>
      </c>
      <c r="B2686" s="25">
        <v>43577.791666666664</v>
      </c>
      <c r="C2686" s="7">
        <v>1703.807</v>
      </c>
      <c r="D2686" s="26">
        <f>C2686/'g. Dimensio.AnlagenEE2035'!$F$11</f>
        <v>0.48680200000000001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27"/>
    </row>
    <row r="2687" spans="1:14" s="28" customFormat="1" x14ac:dyDescent="0.25">
      <c r="A2687" s="24">
        <v>43577.75</v>
      </c>
      <c r="B2687" s="25">
        <v>43577.833333333336</v>
      </c>
      <c r="C2687" s="7">
        <v>1855.425</v>
      </c>
      <c r="D2687" s="26">
        <f>C2687/'g. Dimensio.AnlagenEE2035'!$F$11</f>
        <v>0.53012142857142852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27"/>
    </row>
    <row r="2688" spans="1:14" s="28" customFormat="1" x14ac:dyDescent="0.25">
      <c r="A2688" s="24">
        <v>43577.791666666664</v>
      </c>
      <c r="B2688" s="25">
        <v>43577.875</v>
      </c>
      <c r="C2688" s="7">
        <v>1803.2470000000001</v>
      </c>
      <c r="D2688" s="26">
        <f>C2688/'g. Dimensio.AnlagenEE2035'!$F$11</f>
        <v>0.5152134285714286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27"/>
    </row>
    <row r="2689" spans="1:14" s="28" customFormat="1" x14ac:dyDescent="0.25">
      <c r="A2689" s="24">
        <v>43577.833333333336</v>
      </c>
      <c r="B2689" s="25">
        <v>43577.916666666664</v>
      </c>
      <c r="C2689" s="7">
        <v>1535.422</v>
      </c>
      <c r="D2689" s="26">
        <f>C2689/'g. Dimensio.AnlagenEE2035'!$F$11</f>
        <v>0.43869200000000003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27"/>
    </row>
    <row r="2690" spans="1:14" s="28" customFormat="1" x14ac:dyDescent="0.25">
      <c r="A2690" s="24">
        <v>43577.875</v>
      </c>
      <c r="B2690" s="25">
        <v>43577.958333333336</v>
      </c>
      <c r="C2690" s="7">
        <v>1412.2909999999999</v>
      </c>
      <c r="D2690" s="26">
        <f>C2690/'g. Dimensio.AnlagenEE2035'!$F$11</f>
        <v>0.40351171428571425</v>
      </c>
      <c r="E2690" s="6"/>
      <c r="F2690" s="6"/>
      <c r="G2690" s="6"/>
      <c r="H2690" s="6"/>
      <c r="I2690" s="6"/>
      <c r="J2690" s="6"/>
      <c r="K2690" s="6"/>
      <c r="L2690" s="6"/>
      <c r="M2690" s="6"/>
      <c r="N2690" s="27"/>
    </row>
    <row r="2691" spans="1:14" s="28" customFormat="1" x14ac:dyDescent="0.25">
      <c r="A2691" s="24">
        <v>43577.916666666664</v>
      </c>
      <c r="B2691" s="25">
        <v>43578</v>
      </c>
      <c r="C2691" s="7">
        <v>1384.422</v>
      </c>
      <c r="D2691" s="26">
        <f>C2691/'g. Dimensio.AnlagenEE2035'!$F$11</f>
        <v>0.39554914285714288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27"/>
    </row>
    <row r="2692" spans="1:14" s="28" customFormat="1" x14ac:dyDescent="0.25">
      <c r="A2692" s="24">
        <v>43577.958333333336</v>
      </c>
      <c r="B2692" s="25">
        <v>43578.041666666664</v>
      </c>
      <c r="C2692" s="7">
        <v>1328.914</v>
      </c>
      <c r="D2692" s="26">
        <f>C2692/'g. Dimensio.AnlagenEE2035'!$F$11</f>
        <v>0.3796897142857143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27"/>
    </row>
    <row r="2693" spans="1:14" s="28" customFormat="1" x14ac:dyDescent="0.25">
      <c r="A2693" s="24">
        <v>43578</v>
      </c>
      <c r="B2693" s="25">
        <v>43578.083333333336</v>
      </c>
      <c r="C2693" s="7">
        <v>1180.7619999999999</v>
      </c>
      <c r="D2693" s="26">
        <f>C2693/'g. Dimensio.AnlagenEE2035'!$F$11</f>
        <v>0.3373605714285714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27"/>
    </row>
    <row r="2694" spans="1:14" s="28" customFormat="1" x14ac:dyDescent="0.25">
      <c r="A2694" s="24">
        <v>43578.041666666664</v>
      </c>
      <c r="B2694" s="25">
        <v>43578.125</v>
      </c>
      <c r="C2694" s="7">
        <v>966.49099999999999</v>
      </c>
      <c r="D2694" s="26">
        <f>C2694/'g. Dimensio.AnlagenEE2035'!$F$11</f>
        <v>0.27614028571428573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27"/>
    </row>
    <row r="2695" spans="1:14" s="28" customFormat="1" x14ac:dyDescent="0.25">
      <c r="A2695" s="24">
        <v>43578.083333333336</v>
      </c>
      <c r="B2695" s="25">
        <v>43578.166666666664</v>
      </c>
      <c r="C2695" s="7">
        <v>783.95399999999995</v>
      </c>
      <c r="D2695" s="26">
        <f>C2695/'g. Dimensio.AnlagenEE2035'!$F$11</f>
        <v>0.22398685714285713</v>
      </c>
      <c r="E2695" s="6"/>
      <c r="F2695" s="6"/>
      <c r="G2695" s="6"/>
      <c r="H2695" s="6"/>
      <c r="I2695" s="6"/>
      <c r="J2695" s="6"/>
      <c r="K2695" s="6"/>
      <c r="L2695" s="6"/>
      <c r="M2695" s="6"/>
      <c r="N2695" s="27"/>
    </row>
    <row r="2696" spans="1:14" s="28" customFormat="1" x14ac:dyDescent="0.25">
      <c r="A2696" s="24">
        <v>43578.125</v>
      </c>
      <c r="B2696" s="25">
        <v>43578.208333333336</v>
      </c>
      <c r="C2696" s="7">
        <v>669.35400000000004</v>
      </c>
      <c r="D2696" s="26">
        <f>C2696/'g. Dimensio.AnlagenEE2035'!$F$11</f>
        <v>0.19124400000000003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27"/>
    </row>
    <row r="2697" spans="1:14" s="28" customFormat="1" x14ac:dyDescent="0.25">
      <c r="A2697" s="24">
        <v>43578.166666666664</v>
      </c>
      <c r="B2697" s="25">
        <v>43578.25</v>
      </c>
      <c r="C2697" s="7">
        <v>579.18499999999995</v>
      </c>
      <c r="D2697" s="26">
        <f>C2697/'g. Dimensio.AnlagenEE2035'!$F$11</f>
        <v>0.16548142857142856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27"/>
    </row>
    <row r="2698" spans="1:14" s="28" customFormat="1" x14ac:dyDescent="0.25">
      <c r="A2698" s="24">
        <v>43578.208333333336</v>
      </c>
      <c r="B2698" s="25">
        <v>43578.291666666664</v>
      </c>
      <c r="C2698" s="7">
        <v>413.14299999999997</v>
      </c>
      <c r="D2698" s="26">
        <f>C2698/'g. Dimensio.AnlagenEE2035'!$F$11</f>
        <v>0.11804085714285714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27"/>
    </row>
    <row r="2699" spans="1:14" s="28" customFormat="1" x14ac:dyDescent="0.25">
      <c r="A2699" s="24">
        <v>43578.25</v>
      </c>
      <c r="B2699" s="25">
        <v>43578.333333333336</v>
      </c>
      <c r="C2699" s="7">
        <v>271.74400000000003</v>
      </c>
      <c r="D2699" s="26">
        <f>C2699/'g. Dimensio.AnlagenEE2035'!$F$11</f>
        <v>7.7641142857142867E-2</v>
      </c>
      <c r="E2699" s="6"/>
      <c r="F2699" s="6"/>
      <c r="G2699" s="6"/>
      <c r="H2699" s="6"/>
      <c r="I2699" s="6"/>
      <c r="J2699" s="6"/>
      <c r="K2699" s="6"/>
      <c r="L2699" s="6"/>
      <c r="M2699" s="6"/>
      <c r="N2699" s="27"/>
    </row>
    <row r="2700" spans="1:14" s="28" customFormat="1" x14ac:dyDescent="0.25">
      <c r="A2700" s="24">
        <v>43578.291666666664</v>
      </c>
      <c r="B2700" s="25">
        <v>43578.375</v>
      </c>
      <c r="C2700" s="7">
        <v>172.05699999999999</v>
      </c>
      <c r="D2700" s="26">
        <f>C2700/'g. Dimensio.AnlagenEE2035'!$F$11</f>
        <v>4.9159142857142853E-2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27"/>
    </row>
    <row r="2701" spans="1:14" s="28" customFormat="1" x14ac:dyDescent="0.25">
      <c r="A2701" s="24">
        <v>43578.333333333336</v>
      </c>
      <c r="B2701" s="25">
        <v>43578.416666666664</v>
      </c>
      <c r="C2701" s="7">
        <v>105.336</v>
      </c>
      <c r="D2701" s="26">
        <f>C2701/'g. Dimensio.AnlagenEE2035'!$F$11</f>
        <v>3.0096000000000001E-2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27"/>
    </row>
    <row r="2702" spans="1:14" s="28" customFormat="1" x14ac:dyDescent="0.25">
      <c r="A2702" s="24">
        <v>43578.375</v>
      </c>
      <c r="B2702" s="25">
        <v>43578.458333333336</v>
      </c>
      <c r="C2702" s="7">
        <v>106.977</v>
      </c>
      <c r="D2702" s="26">
        <f>C2702/'g. Dimensio.AnlagenEE2035'!$F$11</f>
        <v>3.0564857142857144E-2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27"/>
    </row>
    <row r="2703" spans="1:14" s="28" customFormat="1" x14ac:dyDescent="0.25">
      <c r="A2703" s="24">
        <v>43578.416666666664</v>
      </c>
      <c r="B2703" s="25">
        <v>43578.5</v>
      </c>
      <c r="C2703" s="7">
        <v>112.117</v>
      </c>
      <c r="D2703" s="26">
        <f>C2703/'g. Dimensio.AnlagenEE2035'!$F$11</f>
        <v>3.2033428571428574E-2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27"/>
    </row>
    <row r="2704" spans="1:14" s="28" customFormat="1" x14ac:dyDescent="0.25">
      <c r="A2704" s="24">
        <v>43578.458333333336</v>
      </c>
      <c r="B2704" s="25">
        <v>43578.541666666664</v>
      </c>
      <c r="C2704" s="7">
        <v>88.222999999999999</v>
      </c>
      <c r="D2704" s="26">
        <f>C2704/'g. Dimensio.AnlagenEE2035'!$F$11</f>
        <v>2.5206571428571429E-2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27"/>
    </row>
    <row r="2705" spans="1:14" s="28" customFormat="1" x14ac:dyDescent="0.25">
      <c r="A2705" s="24">
        <v>43578.5</v>
      </c>
      <c r="B2705" s="25">
        <v>43578.583333333336</v>
      </c>
      <c r="C2705" s="7">
        <v>67.150000000000006</v>
      </c>
      <c r="D2705" s="26">
        <f>C2705/'g. Dimensio.AnlagenEE2035'!$F$11</f>
        <v>1.9185714285714289E-2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27"/>
    </row>
    <row r="2706" spans="1:14" s="28" customFormat="1" x14ac:dyDescent="0.25">
      <c r="A2706" s="24">
        <v>43578.541666666664</v>
      </c>
      <c r="B2706" s="25">
        <v>43578.625</v>
      </c>
      <c r="C2706" s="7">
        <v>66.067999999999998</v>
      </c>
      <c r="D2706" s="26">
        <f>C2706/'g. Dimensio.AnlagenEE2035'!$F$11</f>
        <v>1.8876571428571427E-2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27"/>
    </row>
    <row r="2707" spans="1:14" s="28" customFormat="1" x14ac:dyDescent="0.25">
      <c r="A2707" s="24">
        <v>43578.583333333336</v>
      </c>
      <c r="B2707" s="25">
        <v>43578.666666666664</v>
      </c>
      <c r="C2707" s="7">
        <v>75.102999999999994</v>
      </c>
      <c r="D2707" s="26">
        <f>C2707/'g. Dimensio.AnlagenEE2035'!$F$11</f>
        <v>2.1457999999999998E-2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27"/>
    </row>
    <row r="2708" spans="1:14" s="28" customFormat="1" x14ac:dyDescent="0.25">
      <c r="A2708" s="24">
        <v>43578.625</v>
      </c>
      <c r="B2708" s="25">
        <v>43578.708333333336</v>
      </c>
      <c r="C2708" s="7">
        <v>85.602000000000004</v>
      </c>
      <c r="D2708" s="26">
        <f>C2708/'g. Dimensio.AnlagenEE2035'!$F$11</f>
        <v>2.4457714285714287E-2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27"/>
    </row>
    <row r="2709" spans="1:14" s="28" customFormat="1" x14ac:dyDescent="0.25">
      <c r="A2709" s="24">
        <v>43578.666666666664</v>
      </c>
      <c r="B2709" s="25">
        <v>43578.75</v>
      </c>
      <c r="C2709" s="7">
        <v>76.790999999999997</v>
      </c>
      <c r="D2709" s="26">
        <f>C2709/'g. Dimensio.AnlagenEE2035'!$F$11</f>
        <v>2.1940285714285714E-2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27"/>
    </row>
    <row r="2710" spans="1:14" s="28" customFormat="1" x14ac:dyDescent="0.25">
      <c r="A2710" s="24">
        <v>43578.708333333336</v>
      </c>
      <c r="B2710" s="25">
        <v>43578.791666666664</v>
      </c>
      <c r="C2710" s="7">
        <v>66.605999999999995</v>
      </c>
      <c r="D2710" s="26">
        <f>C2710/'g. Dimensio.AnlagenEE2035'!$F$11</f>
        <v>1.9030285714285711E-2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27"/>
    </row>
    <row r="2711" spans="1:14" s="28" customFormat="1" x14ac:dyDescent="0.25">
      <c r="A2711" s="24">
        <v>43578.75</v>
      </c>
      <c r="B2711" s="25">
        <v>43578.833333333336</v>
      </c>
      <c r="C2711" s="7">
        <v>139.63399999999999</v>
      </c>
      <c r="D2711" s="26">
        <f>C2711/'g. Dimensio.AnlagenEE2035'!$F$11</f>
        <v>3.9895428571428568E-2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27"/>
    </row>
    <row r="2712" spans="1:14" s="28" customFormat="1" x14ac:dyDescent="0.25">
      <c r="A2712" s="24">
        <v>43578.791666666664</v>
      </c>
      <c r="B2712" s="25">
        <v>43578.875</v>
      </c>
      <c r="C2712" s="7">
        <v>300.42899999999997</v>
      </c>
      <c r="D2712" s="26">
        <f>C2712/'g. Dimensio.AnlagenEE2035'!$F$11</f>
        <v>8.5836857142857131E-2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27"/>
    </row>
    <row r="2713" spans="1:14" s="28" customFormat="1" x14ac:dyDescent="0.25">
      <c r="A2713" s="24">
        <v>43578.833333333336</v>
      </c>
      <c r="B2713" s="25">
        <v>43578.916666666664</v>
      </c>
      <c r="C2713" s="7">
        <v>467.923</v>
      </c>
      <c r="D2713" s="26">
        <f>C2713/'g. Dimensio.AnlagenEE2035'!$F$11</f>
        <v>0.13369228571428571</v>
      </c>
      <c r="E2713" s="6"/>
      <c r="F2713" s="6"/>
      <c r="G2713" s="6"/>
      <c r="H2713" s="6"/>
      <c r="I2713" s="6"/>
      <c r="J2713" s="6"/>
      <c r="K2713" s="6"/>
      <c r="L2713" s="6"/>
      <c r="M2713" s="6"/>
      <c r="N2713" s="27"/>
    </row>
    <row r="2714" spans="1:14" s="28" customFormat="1" x14ac:dyDescent="0.25">
      <c r="A2714" s="24">
        <v>43578.875</v>
      </c>
      <c r="B2714" s="25">
        <v>43578.958333333336</v>
      </c>
      <c r="C2714" s="7">
        <v>554.58399999999995</v>
      </c>
      <c r="D2714" s="26">
        <f>C2714/'g. Dimensio.AnlagenEE2035'!$F$11</f>
        <v>0.15845257142857141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27"/>
    </row>
    <row r="2715" spans="1:14" s="28" customFormat="1" x14ac:dyDescent="0.25">
      <c r="A2715" s="24">
        <v>43578.916666666664</v>
      </c>
      <c r="B2715" s="25">
        <v>43579</v>
      </c>
      <c r="C2715" s="7">
        <v>496.40100000000001</v>
      </c>
      <c r="D2715" s="26">
        <f>C2715/'g. Dimensio.AnlagenEE2035'!$F$11</f>
        <v>0.14182885714285715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27"/>
    </row>
    <row r="2716" spans="1:14" s="28" customFormat="1" x14ac:dyDescent="0.25">
      <c r="A2716" s="24">
        <v>43578.958333333336</v>
      </c>
      <c r="B2716" s="25">
        <v>43579.041666666664</v>
      </c>
      <c r="C2716" s="7">
        <v>449.82600000000002</v>
      </c>
      <c r="D2716" s="26">
        <f>C2716/'g. Dimensio.AnlagenEE2035'!$F$11</f>
        <v>0.12852171428571429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27"/>
    </row>
    <row r="2717" spans="1:14" s="28" customFormat="1" x14ac:dyDescent="0.25">
      <c r="A2717" s="24">
        <v>43579</v>
      </c>
      <c r="B2717" s="25">
        <v>43579.083333333336</v>
      </c>
      <c r="C2717" s="7">
        <v>486.55799999999999</v>
      </c>
      <c r="D2717" s="26">
        <f>C2717/'g. Dimensio.AnlagenEE2035'!$F$11</f>
        <v>0.13901657142857143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27"/>
    </row>
    <row r="2718" spans="1:14" s="28" customFormat="1" x14ac:dyDescent="0.25">
      <c r="A2718" s="24">
        <v>43579.041666666664</v>
      </c>
      <c r="B2718" s="25">
        <v>43579.125</v>
      </c>
      <c r="C2718" s="7">
        <v>570.34400000000005</v>
      </c>
      <c r="D2718" s="26">
        <f>C2718/'g. Dimensio.AnlagenEE2035'!$F$11</f>
        <v>0.16295542857142858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27"/>
    </row>
    <row r="2719" spans="1:14" s="28" customFormat="1" x14ac:dyDescent="0.25">
      <c r="A2719" s="24">
        <v>43579.083333333336</v>
      </c>
      <c r="B2719" s="25">
        <v>43579.166666666664</v>
      </c>
      <c r="C2719" s="7">
        <v>704.82399999999996</v>
      </c>
      <c r="D2719" s="26">
        <f>C2719/'g. Dimensio.AnlagenEE2035'!$F$11</f>
        <v>0.2013782857142857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27"/>
    </row>
    <row r="2720" spans="1:14" s="28" customFormat="1" x14ac:dyDescent="0.25">
      <c r="A2720" s="24">
        <v>43579.125</v>
      </c>
      <c r="B2720" s="25">
        <v>43579.208333333336</v>
      </c>
      <c r="C2720" s="7">
        <v>791.94100000000003</v>
      </c>
      <c r="D2720" s="26">
        <f>C2720/'g. Dimensio.AnlagenEE2035'!$F$11</f>
        <v>0.22626885714285716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27"/>
    </row>
    <row r="2721" spans="1:14" s="28" customFormat="1" x14ac:dyDescent="0.25">
      <c r="A2721" s="24">
        <v>43579.166666666664</v>
      </c>
      <c r="B2721" s="25">
        <v>43579.25</v>
      </c>
      <c r="C2721" s="7">
        <v>712.15599999999995</v>
      </c>
      <c r="D2721" s="26">
        <f>C2721/'g. Dimensio.AnlagenEE2035'!$F$11</f>
        <v>0.20347314285714285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27"/>
    </row>
    <row r="2722" spans="1:14" s="28" customFormat="1" x14ac:dyDescent="0.25">
      <c r="A2722" s="24">
        <v>43579.208333333336</v>
      </c>
      <c r="B2722" s="25">
        <v>43579.291666666664</v>
      </c>
      <c r="C2722" s="7">
        <v>395.32299999999998</v>
      </c>
      <c r="D2722" s="26">
        <f>C2722/'g. Dimensio.AnlagenEE2035'!$F$11</f>
        <v>0.11294942857142856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27"/>
    </row>
    <row r="2723" spans="1:14" s="28" customFormat="1" x14ac:dyDescent="0.25">
      <c r="A2723" s="24">
        <v>43579.25</v>
      </c>
      <c r="B2723" s="25">
        <v>43579.333333333336</v>
      </c>
      <c r="C2723" s="7">
        <v>115.809</v>
      </c>
      <c r="D2723" s="26">
        <f>C2723/'g. Dimensio.AnlagenEE2035'!$F$11</f>
        <v>3.3088285714285716E-2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27"/>
    </row>
    <row r="2724" spans="1:14" s="28" customFormat="1" x14ac:dyDescent="0.25">
      <c r="A2724" s="24">
        <v>43579.291666666664</v>
      </c>
      <c r="B2724" s="25">
        <v>43579.375</v>
      </c>
      <c r="C2724" s="7">
        <v>111.65300000000001</v>
      </c>
      <c r="D2724" s="26">
        <f>C2724/'g. Dimensio.AnlagenEE2035'!$F$11</f>
        <v>3.1900857142857147E-2</v>
      </c>
      <c r="E2724" s="6"/>
      <c r="F2724" s="6"/>
      <c r="G2724" s="6"/>
      <c r="H2724" s="6"/>
      <c r="I2724" s="6"/>
      <c r="J2724" s="6"/>
      <c r="K2724" s="6"/>
      <c r="L2724" s="6"/>
      <c r="M2724" s="6"/>
      <c r="N2724" s="27"/>
    </row>
    <row r="2725" spans="1:14" s="28" customFormat="1" x14ac:dyDescent="0.25">
      <c r="A2725" s="24">
        <v>43579.333333333336</v>
      </c>
      <c r="B2725" s="25">
        <v>43579.416666666664</v>
      </c>
      <c r="C2725" s="7">
        <v>88.613</v>
      </c>
      <c r="D2725" s="26">
        <f>C2725/'g. Dimensio.AnlagenEE2035'!$F$11</f>
        <v>2.5318E-2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27"/>
    </row>
    <row r="2726" spans="1:14" s="28" customFormat="1" x14ac:dyDescent="0.25">
      <c r="A2726" s="24">
        <v>43579.375</v>
      </c>
      <c r="B2726" s="25">
        <v>43579.458333333336</v>
      </c>
      <c r="C2726" s="7">
        <v>26.254000000000001</v>
      </c>
      <c r="D2726" s="26">
        <f>C2726/'g. Dimensio.AnlagenEE2035'!$F$11</f>
        <v>7.5011428571428573E-3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27"/>
    </row>
    <row r="2727" spans="1:14" s="28" customFormat="1" x14ac:dyDescent="0.25">
      <c r="A2727" s="24">
        <v>43579.416666666664</v>
      </c>
      <c r="B2727" s="25">
        <v>43579.5</v>
      </c>
      <c r="C2727" s="7">
        <v>43.98</v>
      </c>
      <c r="D2727" s="26">
        <f>C2727/'g. Dimensio.AnlagenEE2035'!$F$11</f>
        <v>1.2565714285714284E-2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27"/>
    </row>
    <row r="2728" spans="1:14" s="28" customFormat="1" x14ac:dyDescent="0.25">
      <c r="A2728" s="24">
        <v>43579.458333333336</v>
      </c>
      <c r="B2728" s="25">
        <v>43579.541666666664</v>
      </c>
      <c r="C2728" s="7">
        <v>134.548</v>
      </c>
      <c r="D2728" s="26">
        <f>C2728/'g. Dimensio.AnlagenEE2035'!$F$11</f>
        <v>3.8442285714285714E-2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27"/>
    </row>
    <row r="2729" spans="1:14" s="28" customFormat="1" x14ac:dyDescent="0.25">
      <c r="A2729" s="24">
        <v>43579.5</v>
      </c>
      <c r="B2729" s="25">
        <v>43579.583333333336</v>
      </c>
      <c r="C2729" s="7">
        <v>208.155</v>
      </c>
      <c r="D2729" s="26">
        <f>C2729/'g. Dimensio.AnlagenEE2035'!$F$11</f>
        <v>5.947285714285714E-2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27"/>
    </row>
    <row r="2730" spans="1:14" s="28" customFormat="1" x14ac:dyDescent="0.25">
      <c r="A2730" s="24">
        <v>43579.541666666664</v>
      </c>
      <c r="B2730" s="25">
        <v>43579.625</v>
      </c>
      <c r="C2730" s="7">
        <v>210.51599999999999</v>
      </c>
      <c r="D2730" s="26">
        <f>C2730/'g. Dimensio.AnlagenEE2035'!$F$11</f>
        <v>6.0147428571428567E-2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27"/>
    </row>
    <row r="2731" spans="1:14" s="28" customFormat="1" x14ac:dyDescent="0.25">
      <c r="A2731" s="24">
        <v>43579.583333333336</v>
      </c>
      <c r="B2731" s="25">
        <v>43579.666666666664</v>
      </c>
      <c r="C2731" s="7">
        <v>189.77500000000001</v>
      </c>
      <c r="D2731" s="26">
        <f>C2731/'g. Dimensio.AnlagenEE2035'!$F$11</f>
        <v>5.4221428571428573E-2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27"/>
    </row>
    <row r="2732" spans="1:14" s="28" customFormat="1" x14ac:dyDescent="0.25">
      <c r="A2732" s="24">
        <v>43579.625</v>
      </c>
      <c r="B2732" s="25">
        <v>43579.708333333336</v>
      </c>
      <c r="C2732" s="7">
        <v>601.25800000000004</v>
      </c>
      <c r="D2732" s="26">
        <f>C2732/'g. Dimensio.AnlagenEE2035'!$F$11</f>
        <v>0.17178800000000002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27"/>
    </row>
    <row r="2733" spans="1:14" s="28" customFormat="1" x14ac:dyDescent="0.25">
      <c r="A2733" s="24">
        <v>43579.666666666664</v>
      </c>
      <c r="B2733" s="25">
        <v>43579.75</v>
      </c>
      <c r="C2733" s="7">
        <v>1442.7750000000001</v>
      </c>
      <c r="D2733" s="26">
        <f>C2733/'g. Dimensio.AnlagenEE2035'!$F$11</f>
        <v>0.41222142857142857</v>
      </c>
      <c r="E2733" s="6"/>
      <c r="F2733" s="6"/>
      <c r="G2733" s="6"/>
      <c r="H2733" s="6"/>
      <c r="I2733" s="6"/>
      <c r="J2733" s="6"/>
      <c r="K2733" s="6"/>
      <c r="L2733" s="6"/>
      <c r="M2733" s="6"/>
      <c r="N2733" s="27"/>
    </row>
    <row r="2734" spans="1:14" s="28" customFormat="1" x14ac:dyDescent="0.25">
      <c r="A2734" s="24">
        <v>43579.708333333336</v>
      </c>
      <c r="B2734" s="25">
        <v>43579.791666666664</v>
      </c>
      <c r="C2734" s="7">
        <v>1820.6610000000001</v>
      </c>
      <c r="D2734" s="26">
        <f>C2734/'g. Dimensio.AnlagenEE2035'!$F$11</f>
        <v>0.52018885714285712</v>
      </c>
      <c r="E2734" s="6"/>
      <c r="F2734" s="6"/>
      <c r="G2734" s="6"/>
      <c r="H2734" s="6"/>
      <c r="I2734" s="6"/>
      <c r="J2734" s="6"/>
      <c r="K2734" s="6"/>
      <c r="L2734" s="6"/>
      <c r="M2734" s="6"/>
      <c r="N2734" s="27"/>
    </row>
    <row r="2735" spans="1:14" s="28" customFormat="1" x14ac:dyDescent="0.25">
      <c r="A2735" s="24">
        <v>43579.75</v>
      </c>
      <c r="B2735" s="25">
        <v>43579.833333333336</v>
      </c>
      <c r="C2735" s="7">
        <v>1544.2460000000001</v>
      </c>
      <c r="D2735" s="26">
        <f>C2735/'g. Dimensio.AnlagenEE2035'!$F$11</f>
        <v>0.44121314285714286</v>
      </c>
      <c r="E2735" s="6"/>
      <c r="F2735" s="6"/>
      <c r="G2735" s="6"/>
      <c r="H2735" s="6"/>
      <c r="I2735" s="6"/>
      <c r="J2735" s="6"/>
      <c r="K2735" s="6"/>
      <c r="L2735" s="6"/>
      <c r="M2735" s="6"/>
      <c r="N2735" s="27"/>
    </row>
    <row r="2736" spans="1:14" s="28" customFormat="1" x14ac:dyDescent="0.25">
      <c r="A2736" s="24">
        <v>43579.791666666664</v>
      </c>
      <c r="B2736" s="25">
        <v>43579.875</v>
      </c>
      <c r="C2736" s="7">
        <v>878.57799999999997</v>
      </c>
      <c r="D2736" s="26">
        <f>C2736/'g. Dimensio.AnlagenEE2035'!$F$11</f>
        <v>0.2510222857142857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27"/>
    </row>
    <row r="2737" spans="1:14" s="28" customFormat="1" x14ac:dyDescent="0.25">
      <c r="A2737" s="24">
        <v>43579.833333333336</v>
      </c>
      <c r="B2737" s="25">
        <v>43579.916666666664</v>
      </c>
      <c r="C2737" s="7">
        <v>250.90899999999999</v>
      </c>
      <c r="D2737" s="26">
        <f>C2737/'g. Dimensio.AnlagenEE2035'!$F$11</f>
        <v>7.1688285714285718E-2</v>
      </c>
      <c r="E2737" s="6"/>
      <c r="F2737" s="6"/>
      <c r="G2737" s="6"/>
      <c r="H2737" s="6"/>
      <c r="I2737" s="6"/>
      <c r="J2737" s="6"/>
      <c r="K2737" s="6"/>
      <c r="L2737" s="6"/>
      <c r="M2737" s="6"/>
      <c r="N2737" s="27"/>
    </row>
    <row r="2738" spans="1:14" s="28" customFormat="1" x14ac:dyDescent="0.25">
      <c r="A2738" s="24">
        <v>43579.875</v>
      </c>
      <c r="B2738" s="25">
        <v>43579.958333333336</v>
      </c>
      <c r="C2738" s="7">
        <v>255.89699999999999</v>
      </c>
      <c r="D2738" s="26">
        <f>C2738/'g. Dimensio.AnlagenEE2035'!$F$11</f>
        <v>7.3113428571428565E-2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27"/>
    </row>
    <row r="2739" spans="1:14" s="28" customFormat="1" x14ac:dyDescent="0.25">
      <c r="A2739" s="24">
        <v>43579.916666666664</v>
      </c>
      <c r="B2739" s="25">
        <v>43580</v>
      </c>
      <c r="C2739" s="7">
        <v>361.36399999999998</v>
      </c>
      <c r="D2739" s="26">
        <f>C2739/'g. Dimensio.AnlagenEE2035'!$F$11</f>
        <v>0.10324685714285714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27"/>
    </row>
    <row r="2740" spans="1:14" s="28" customFormat="1" x14ac:dyDescent="0.25">
      <c r="A2740" s="24">
        <v>43579.958333333336</v>
      </c>
      <c r="B2740" s="25">
        <v>43580.041666666664</v>
      </c>
      <c r="C2740" s="7">
        <v>522.19200000000001</v>
      </c>
      <c r="D2740" s="26">
        <f>C2740/'g. Dimensio.AnlagenEE2035'!$F$11</f>
        <v>0.14919771428571429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27"/>
    </row>
    <row r="2741" spans="1:14" s="28" customFormat="1" x14ac:dyDescent="0.25">
      <c r="A2741" s="24">
        <v>43580</v>
      </c>
      <c r="B2741" s="25">
        <v>43580.083333333336</v>
      </c>
      <c r="C2741" s="7">
        <v>721.72900000000004</v>
      </c>
      <c r="D2741" s="26">
        <f>C2741/'g. Dimensio.AnlagenEE2035'!$F$11</f>
        <v>0.20620828571428573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27"/>
    </row>
    <row r="2742" spans="1:14" s="28" customFormat="1" x14ac:dyDescent="0.25">
      <c r="A2742" s="24">
        <v>43580.041666666664</v>
      </c>
      <c r="B2742" s="25">
        <v>43580.125</v>
      </c>
      <c r="C2742" s="7">
        <v>835.67600000000004</v>
      </c>
      <c r="D2742" s="26">
        <f>C2742/'g. Dimensio.AnlagenEE2035'!$F$11</f>
        <v>0.23876457142857144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27"/>
    </row>
    <row r="2743" spans="1:14" s="28" customFormat="1" x14ac:dyDescent="0.25">
      <c r="A2743" s="24">
        <v>43580.083333333336</v>
      </c>
      <c r="B2743" s="25">
        <v>43580.166666666664</v>
      </c>
      <c r="C2743" s="7">
        <v>859.58699999999999</v>
      </c>
      <c r="D2743" s="26">
        <f>C2743/'g. Dimensio.AnlagenEE2035'!$F$11</f>
        <v>0.24559628571428571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27"/>
    </row>
    <row r="2744" spans="1:14" s="28" customFormat="1" x14ac:dyDescent="0.25">
      <c r="A2744" s="24">
        <v>43580.125</v>
      </c>
      <c r="B2744" s="25">
        <v>43580.208333333336</v>
      </c>
      <c r="C2744" s="7">
        <v>801.52499999999998</v>
      </c>
      <c r="D2744" s="26">
        <f>C2744/'g. Dimensio.AnlagenEE2035'!$F$11</f>
        <v>0.22900714285714285</v>
      </c>
      <c r="E2744" s="6"/>
      <c r="F2744" s="6"/>
      <c r="G2744" s="6"/>
      <c r="H2744" s="6"/>
      <c r="I2744" s="6"/>
      <c r="J2744" s="6"/>
      <c r="K2744" s="6"/>
      <c r="L2744" s="6"/>
      <c r="M2744" s="6"/>
      <c r="N2744" s="27"/>
    </row>
    <row r="2745" spans="1:14" s="28" customFormat="1" x14ac:dyDescent="0.25">
      <c r="A2745" s="24">
        <v>43580.166666666664</v>
      </c>
      <c r="B2745" s="25">
        <v>43580.25</v>
      </c>
      <c r="C2745" s="7">
        <v>775.49900000000002</v>
      </c>
      <c r="D2745" s="26">
        <f>C2745/'g. Dimensio.AnlagenEE2035'!$F$11</f>
        <v>0.22157114285714286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27"/>
    </row>
    <row r="2746" spans="1:14" s="28" customFormat="1" x14ac:dyDescent="0.25">
      <c r="A2746" s="24">
        <v>43580.208333333336</v>
      </c>
      <c r="B2746" s="25">
        <v>43580.291666666664</v>
      </c>
      <c r="C2746" s="7">
        <v>681.25300000000004</v>
      </c>
      <c r="D2746" s="26">
        <f>C2746/'g. Dimensio.AnlagenEE2035'!$F$11</f>
        <v>0.19464371428571431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27"/>
    </row>
    <row r="2747" spans="1:14" s="28" customFormat="1" x14ac:dyDescent="0.25">
      <c r="A2747" s="24">
        <v>43580.25</v>
      </c>
      <c r="B2747" s="25">
        <v>43580.333333333336</v>
      </c>
      <c r="C2747" s="7">
        <v>564.98699999999997</v>
      </c>
      <c r="D2747" s="26">
        <f>C2747/'g. Dimensio.AnlagenEE2035'!$F$11</f>
        <v>0.16142485714285712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27"/>
    </row>
    <row r="2748" spans="1:14" s="28" customFormat="1" x14ac:dyDescent="0.25">
      <c r="A2748" s="24">
        <v>43580.291666666664</v>
      </c>
      <c r="B2748" s="25">
        <v>43580.375</v>
      </c>
      <c r="C2748" s="7">
        <v>668.53599999999994</v>
      </c>
      <c r="D2748" s="26">
        <f>C2748/'g. Dimensio.AnlagenEE2035'!$F$11</f>
        <v>0.19101028571428569</v>
      </c>
      <c r="E2748" s="6"/>
      <c r="F2748" s="6"/>
      <c r="G2748" s="6"/>
      <c r="H2748" s="6"/>
      <c r="I2748" s="6"/>
      <c r="J2748" s="6"/>
      <c r="K2748" s="6"/>
      <c r="L2748" s="6"/>
      <c r="M2748" s="6"/>
      <c r="N2748" s="27"/>
    </row>
    <row r="2749" spans="1:14" s="28" customFormat="1" x14ac:dyDescent="0.25">
      <c r="A2749" s="24">
        <v>43580.333333333336</v>
      </c>
      <c r="B2749" s="25">
        <v>43580.416666666664</v>
      </c>
      <c r="C2749" s="7">
        <v>643.86199999999997</v>
      </c>
      <c r="D2749" s="26">
        <f>C2749/'g. Dimensio.AnlagenEE2035'!$F$11</f>
        <v>0.18396057142857142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27"/>
    </row>
    <row r="2750" spans="1:14" s="28" customFormat="1" x14ac:dyDescent="0.25">
      <c r="A2750" s="24">
        <v>43580.375</v>
      </c>
      <c r="B2750" s="25">
        <v>43580.458333333336</v>
      </c>
      <c r="C2750" s="7">
        <v>514.49699999999996</v>
      </c>
      <c r="D2750" s="26">
        <f>C2750/'g. Dimensio.AnlagenEE2035'!$F$11</f>
        <v>0.14699914285714286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27"/>
    </row>
    <row r="2751" spans="1:14" s="28" customFormat="1" x14ac:dyDescent="0.25">
      <c r="A2751" s="24">
        <v>43580.416666666664</v>
      </c>
      <c r="B2751" s="25">
        <v>43580.5</v>
      </c>
      <c r="C2751" s="7">
        <v>439.59</v>
      </c>
      <c r="D2751" s="26">
        <f>C2751/'g. Dimensio.AnlagenEE2035'!$F$11</f>
        <v>0.12559714285714285</v>
      </c>
      <c r="E2751" s="6"/>
      <c r="F2751" s="6"/>
      <c r="G2751" s="6"/>
      <c r="H2751" s="6"/>
      <c r="I2751" s="6"/>
      <c r="J2751" s="6"/>
      <c r="K2751" s="6"/>
      <c r="L2751" s="6"/>
      <c r="M2751" s="6"/>
      <c r="N2751" s="27"/>
    </row>
    <row r="2752" spans="1:14" s="28" customFormat="1" x14ac:dyDescent="0.25">
      <c r="A2752" s="24">
        <v>43580.458333333336</v>
      </c>
      <c r="B2752" s="25">
        <v>43580.541666666664</v>
      </c>
      <c r="C2752" s="7">
        <v>432.68400000000003</v>
      </c>
      <c r="D2752" s="26">
        <f>C2752/'g. Dimensio.AnlagenEE2035'!$F$11</f>
        <v>0.12362400000000001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27"/>
    </row>
    <row r="2753" spans="1:14" s="28" customFormat="1" x14ac:dyDescent="0.25">
      <c r="A2753" s="24">
        <v>43580.5</v>
      </c>
      <c r="B2753" s="25">
        <v>43580.583333333336</v>
      </c>
      <c r="C2753" s="7">
        <v>499.29700000000003</v>
      </c>
      <c r="D2753" s="26">
        <f>C2753/'g. Dimensio.AnlagenEE2035'!$F$11</f>
        <v>0.14265628571428571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27"/>
    </row>
    <row r="2754" spans="1:14" s="28" customFormat="1" x14ac:dyDescent="0.25">
      <c r="A2754" s="24">
        <v>43580.541666666664</v>
      </c>
      <c r="B2754" s="25">
        <v>43580.625</v>
      </c>
      <c r="C2754" s="7">
        <v>601.11699999999996</v>
      </c>
      <c r="D2754" s="26">
        <f>C2754/'g. Dimensio.AnlagenEE2035'!$F$11</f>
        <v>0.17174771428571428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27"/>
    </row>
    <row r="2755" spans="1:14" s="28" customFormat="1" x14ac:dyDescent="0.25">
      <c r="A2755" s="24">
        <v>43580.583333333336</v>
      </c>
      <c r="B2755" s="25">
        <v>43580.666666666664</v>
      </c>
      <c r="C2755" s="7">
        <v>674.58399999999995</v>
      </c>
      <c r="D2755" s="26">
        <f>C2755/'g. Dimensio.AnlagenEE2035'!$F$11</f>
        <v>0.1927382857142857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27"/>
    </row>
    <row r="2756" spans="1:14" s="28" customFormat="1" x14ac:dyDescent="0.25">
      <c r="A2756" s="24">
        <v>43580.625</v>
      </c>
      <c r="B2756" s="25">
        <v>43580.708333333336</v>
      </c>
      <c r="C2756" s="7">
        <v>667.15099999999995</v>
      </c>
      <c r="D2756" s="26">
        <f>C2756/'g. Dimensio.AnlagenEE2035'!$F$11</f>
        <v>0.19061457142857141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27"/>
    </row>
    <row r="2757" spans="1:14" s="28" customFormat="1" x14ac:dyDescent="0.25">
      <c r="A2757" s="24">
        <v>43580.666666666664</v>
      </c>
      <c r="B2757" s="25">
        <v>43580.75</v>
      </c>
      <c r="C2757" s="7">
        <v>559.25900000000001</v>
      </c>
      <c r="D2757" s="26">
        <f>C2757/'g. Dimensio.AnlagenEE2035'!$F$11</f>
        <v>0.15978828571428572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27"/>
    </row>
    <row r="2758" spans="1:14" s="28" customFormat="1" x14ac:dyDescent="0.25">
      <c r="A2758" s="24">
        <v>43580.708333333336</v>
      </c>
      <c r="B2758" s="25">
        <v>43580.791666666664</v>
      </c>
      <c r="C2758" s="7">
        <v>484.20299999999997</v>
      </c>
      <c r="D2758" s="26">
        <f>C2758/'g. Dimensio.AnlagenEE2035'!$F$11</f>
        <v>0.13834371428571429</v>
      </c>
      <c r="E2758" s="6"/>
      <c r="F2758" s="6"/>
      <c r="G2758" s="6"/>
      <c r="H2758" s="6"/>
      <c r="I2758" s="6"/>
      <c r="J2758" s="6"/>
      <c r="K2758" s="6"/>
      <c r="L2758" s="6"/>
      <c r="M2758" s="6"/>
      <c r="N2758" s="27"/>
    </row>
    <row r="2759" spans="1:14" s="28" customFormat="1" x14ac:dyDescent="0.25">
      <c r="A2759" s="24">
        <v>43580.75</v>
      </c>
      <c r="B2759" s="25">
        <v>43580.833333333336</v>
      </c>
      <c r="C2759" s="7">
        <v>408.55200000000002</v>
      </c>
      <c r="D2759" s="26">
        <f>C2759/'g. Dimensio.AnlagenEE2035'!$F$11</f>
        <v>0.11672914285714286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27"/>
    </row>
    <row r="2760" spans="1:14" s="28" customFormat="1" x14ac:dyDescent="0.25">
      <c r="A2760" s="24">
        <v>43580.791666666664</v>
      </c>
      <c r="B2760" s="25">
        <v>43580.875</v>
      </c>
      <c r="C2760" s="7">
        <v>462.93</v>
      </c>
      <c r="D2760" s="26">
        <f>C2760/'g. Dimensio.AnlagenEE2035'!$F$11</f>
        <v>0.13226571428571429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27"/>
    </row>
    <row r="2761" spans="1:14" s="28" customFormat="1" x14ac:dyDescent="0.25">
      <c r="A2761" s="24">
        <v>43580.833333333336</v>
      </c>
      <c r="B2761" s="25">
        <v>43580.916666666664</v>
      </c>
      <c r="C2761" s="7">
        <v>626.68200000000002</v>
      </c>
      <c r="D2761" s="26">
        <f>C2761/'g. Dimensio.AnlagenEE2035'!$F$11</f>
        <v>0.17905200000000002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27"/>
    </row>
    <row r="2762" spans="1:14" s="28" customFormat="1" x14ac:dyDescent="0.25">
      <c r="A2762" s="24">
        <v>43580.875</v>
      </c>
      <c r="B2762" s="25">
        <v>43580.958333333336</v>
      </c>
      <c r="C2762" s="7">
        <v>519.04399999999998</v>
      </c>
      <c r="D2762" s="26">
        <f>C2762/'g. Dimensio.AnlagenEE2035'!$F$11</f>
        <v>0.14829828571428572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27"/>
    </row>
    <row r="2763" spans="1:14" s="28" customFormat="1" x14ac:dyDescent="0.25">
      <c r="A2763" s="24">
        <v>43580.916666666664</v>
      </c>
      <c r="B2763" s="25">
        <v>43581</v>
      </c>
      <c r="C2763" s="7">
        <v>321.97000000000003</v>
      </c>
      <c r="D2763" s="26">
        <f>C2763/'g. Dimensio.AnlagenEE2035'!$F$11</f>
        <v>9.1991428571428585E-2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27"/>
    </row>
    <row r="2764" spans="1:14" s="28" customFormat="1" x14ac:dyDescent="0.25">
      <c r="A2764" s="24">
        <v>43580.958333333336</v>
      </c>
      <c r="B2764" s="25">
        <v>43581.041666666664</v>
      </c>
      <c r="C2764" s="7">
        <v>322.07600000000002</v>
      </c>
      <c r="D2764" s="26">
        <f>C2764/'g. Dimensio.AnlagenEE2035'!$F$11</f>
        <v>9.202171428571429E-2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27"/>
    </row>
    <row r="2765" spans="1:14" s="28" customFormat="1" x14ac:dyDescent="0.25">
      <c r="A2765" s="24">
        <v>43581</v>
      </c>
      <c r="B2765" s="25">
        <v>43581.083333333336</v>
      </c>
      <c r="C2765" s="7">
        <v>345.88600000000002</v>
      </c>
      <c r="D2765" s="26">
        <f>C2765/'g. Dimensio.AnlagenEE2035'!$F$11</f>
        <v>9.8824571428571442E-2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27"/>
    </row>
    <row r="2766" spans="1:14" s="28" customFormat="1" x14ac:dyDescent="0.25">
      <c r="A2766" s="24">
        <v>43581.041666666664</v>
      </c>
      <c r="B2766" s="25">
        <v>43581.125</v>
      </c>
      <c r="C2766" s="7">
        <v>345.85199999999998</v>
      </c>
      <c r="D2766" s="26">
        <f>C2766/'g. Dimensio.AnlagenEE2035'!$F$11</f>
        <v>9.8814857142857135E-2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27"/>
    </row>
    <row r="2767" spans="1:14" s="28" customFormat="1" x14ac:dyDescent="0.25">
      <c r="A2767" s="24">
        <v>43581.083333333336</v>
      </c>
      <c r="B2767" s="25">
        <v>43581.166666666664</v>
      </c>
      <c r="C2767" s="7">
        <v>364.54899999999998</v>
      </c>
      <c r="D2767" s="26">
        <f>C2767/'g. Dimensio.AnlagenEE2035'!$F$11</f>
        <v>0.10415685714285713</v>
      </c>
      <c r="E2767" s="6"/>
      <c r="F2767" s="6"/>
      <c r="G2767" s="6"/>
      <c r="H2767" s="6"/>
      <c r="I2767" s="6"/>
      <c r="J2767" s="6"/>
      <c r="K2767" s="6"/>
      <c r="L2767" s="6"/>
      <c r="M2767" s="6"/>
      <c r="N2767" s="27"/>
    </row>
    <row r="2768" spans="1:14" s="28" customFormat="1" x14ac:dyDescent="0.25">
      <c r="A2768" s="24">
        <v>43581.125</v>
      </c>
      <c r="B2768" s="25">
        <v>43581.208333333336</v>
      </c>
      <c r="C2768" s="7">
        <v>410.18900000000002</v>
      </c>
      <c r="D2768" s="26">
        <f>C2768/'g. Dimensio.AnlagenEE2035'!$F$11</f>
        <v>0.11719685714285714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27"/>
    </row>
    <row r="2769" spans="1:14" s="28" customFormat="1" x14ac:dyDescent="0.25">
      <c r="A2769" s="24">
        <v>43581.166666666664</v>
      </c>
      <c r="B2769" s="25">
        <v>43581.25</v>
      </c>
      <c r="C2769" s="7">
        <v>449.82799999999997</v>
      </c>
      <c r="D2769" s="26">
        <f>C2769/'g. Dimensio.AnlagenEE2035'!$F$11</f>
        <v>0.1285222857142857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27"/>
    </row>
    <row r="2770" spans="1:14" s="28" customFormat="1" x14ac:dyDescent="0.25">
      <c r="A2770" s="24">
        <v>43581.208333333336</v>
      </c>
      <c r="B2770" s="25">
        <v>43581.291666666664</v>
      </c>
      <c r="C2770" s="7">
        <v>482.03399999999999</v>
      </c>
      <c r="D2770" s="26">
        <f>C2770/'g. Dimensio.AnlagenEE2035'!$F$11</f>
        <v>0.13772399999999999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27"/>
    </row>
    <row r="2771" spans="1:14" s="28" customFormat="1" x14ac:dyDescent="0.25">
      <c r="A2771" s="24">
        <v>43581.25</v>
      </c>
      <c r="B2771" s="25">
        <v>43581.333333333336</v>
      </c>
      <c r="C2771" s="7">
        <v>527.33900000000006</v>
      </c>
      <c r="D2771" s="26">
        <f>C2771/'g. Dimensio.AnlagenEE2035'!$F$11</f>
        <v>0.15066828571428573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27"/>
    </row>
    <row r="2772" spans="1:14" s="28" customFormat="1" x14ac:dyDescent="0.25">
      <c r="A2772" s="24">
        <v>43581.291666666664</v>
      </c>
      <c r="B2772" s="25">
        <v>43581.375</v>
      </c>
      <c r="C2772" s="7">
        <v>622.81799999999998</v>
      </c>
      <c r="D2772" s="26">
        <f>C2772/'g. Dimensio.AnlagenEE2035'!$F$11</f>
        <v>0.177948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27"/>
    </row>
    <row r="2773" spans="1:14" s="28" customFormat="1" x14ac:dyDescent="0.25">
      <c r="A2773" s="24">
        <v>43581.333333333336</v>
      </c>
      <c r="B2773" s="25">
        <v>43581.416666666664</v>
      </c>
      <c r="C2773" s="7">
        <v>675.45399999999995</v>
      </c>
      <c r="D2773" s="26">
        <f>C2773/'g. Dimensio.AnlagenEE2035'!$F$11</f>
        <v>0.19298685714285713</v>
      </c>
      <c r="E2773" s="6"/>
      <c r="F2773" s="6"/>
      <c r="G2773" s="6"/>
      <c r="H2773" s="6"/>
      <c r="I2773" s="6"/>
      <c r="J2773" s="6"/>
      <c r="K2773" s="6"/>
      <c r="L2773" s="6"/>
      <c r="M2773" s="6"/>
      <c r="N2773" s="27"/>
    </row>
    <row r="2774" spans="1:14" s="28" customFormat="1" x14ac:dyDescent="0.25">
      <c r="A2774" s="24">
        <v>43581.375</v>
      </c>
      <c r="B2774" s="25">
        <v>43581.458333333336</v>
      </c>
      <c r="C2774" s="7">
        <v>591.81899999999996</v>
      </c>
      <c r="D2774" s="26">
        <f>C2774/'g. Dimensio.AnlagenEE2035'!$F$11</f>
        <v>0.16909114285714286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27"/>
    </row>
    <row r="2775" spans="1:14" s="28" customFormat="1" x14ac:dyDescent="0.25">
      <c r="A2775" s="24">
        <v>43581.416666666664</v>
      </c>
      <c r="B2775" s="25">
        <v>43581.5</v>
      </c>
      <c r="C2775" s="7">
        <v>496.48</v>
      </c>
      <c r="D2775" s="26">
        <f>C2775/'g. Dimensio.AnlagenEE2035'!$F$11</f>
        <v>0.14185142857142857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27"/>
    </row>
    <row r="2776" spans="1:14" s="28" customFormat="1" x14ac:dyDescent="0.25">
      <c r="A2776" s="24">
        <v>43581.458333333336</v>
      </c>
      <c r="B2776" s="25">
        <v>43581.541666666664</v>
      </c>
      <c r="C2776" s="7">
        <v>481.59</v>
      </c>
      <c r="D2776" s="26">
        <f>C2776/'g. Dimensio.AnlagenEE2035'!$F$11</f>
        <v>0.13759714285714286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27"/>
    </row>
    <row r="2777" spans="1:14" s="28" customFormat="1" x14ac:dyDescent="0.25">
      <c r="A2777" s="24">
        <v>43581.5</v>
      </c>
      <c r="B2777" s="25">
        <v>43581.583333333336</v>
      </c>
      <c r="C2777" s="7">
        <v>489.85199999999998</v>
      </c>
      <c r="D2777" s="26">
        <f>C2777/'g. Dimensio.AnlagenEE2035'!$F$11</f>
        <v>0.13995771428571427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27"/>
    </row>
    <row r="2778" spans="1:14" s="28" customFormat="1" x14ac:dyDescent="0.25">
      <c r="A2778" s="24">
        <v>43581.541666666664</v>
      </c>
      <c r="B2778" s="25">
        <v>43581.625</v>
      </c>
      <c r="C2778" s="7">
        <v>438.85300000000001</v>
      </c>
      <c r="D2778" s="26">
        <f>C2778/'g. Dimensio.AnlagenEE2035'!$F$11</f>
        <v>0.12538657142857143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27"/>
    </row>
    <row r="2779" spans="1:14" s="28" customFormat="1" x14ac:dyDescent="0.25">
      <c r="A2779" s="24">
        <v>43581.583333333336</v>
      </c>
      <c r="B2779" s="25">
        <v>43581.666666666664</v>
      </c>
      <c r="C2779" s="7">
        <v>395.47399999999999</v>
      </c>
      <c r="D2779" s="26">
        <f>C2779/'g. Dimensio.AnlagenEE2035'!$F$11</f>
        <v>0.11299257142857143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27"/>
    </row>
    <row r="2780" spans="1:14" s="28" customFormat="1" x14ac:dyDescent="0.25">
      <c r="A2780" s="24">
        <v>43581.625</v>
      </c>
      <c r="B2780" s="25">
        <v>43581.708333333336</v>
      </c>
      <c r="C2780" s="7">
        <v>390.67399999999998</v>
      </c>
      <c r="D2780" s="26">
        <f>C2780/'g. Dimensio.AnlagenEE2035'!$F$11</f>
        <v>0.11162114285714285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27"/>
    </row>
    <row r="2781" spans="1:14" s="28" customFormat="1" x14ac:dyDescent="0.25">
      <c r="A2781" s="24">
        <v>43581.666666666664</v>
      </c>
      <c r="B2781" s="25">
        <v>43581.75</v>
      </c>
      <c r="C2781" s="7">
        <v>316.02199999999999</v>
      </c>
      <c r="D2781" s="26">
        <f>C2781/'g. Dimensio.AnlagenEE2035'!$F$11</f>
        <v>9.0291999999999997E-2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27"/>
    </row>
    <row r="2782" spans="1:14" s="28" customFormat="1" x14ac:dyDescent="0.25">
      <c r="A2782" s="24">
        <v>43581.708333333336</v>
      </c>
      <c r="B2782" s="25">
        <v>43581.791666666664</v>
      </c>
      <c r="C2782" s="7">
        <v>159.792</v>
      </c>
      <c r="D2782" s="26">
        <f>C2782/'g. Dimensio.AnlagenEE2035'!$F$11</f>
        <v>4.5654857142857143E-2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27"/>
    </row>
    <row r="2783" spans="1:14" s="28" customFormat="1" x14ac:dyDescent="0.25">
      <c r="A2783" s="24">
        <v>43581.75</v>
      </c>
      <c r="B2783" s="25">
        <v>43581.833333333336</v>
      </c>
      <c r="C2783" s="7">
        <v>180.625</v>
      </c>
      <c r="D2783" s="26">
        <f>C2783/'g. Dimensio.AnlagenEE2035'!$F$11</f>
        <v>5.1607142857142858E-2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27"/>
    </row>
    <row r="2784" spans="1:14" s="28" customFormat="1" x14ac:dyDescent="0.25">
      <c r="A2784" s="24">
        <v>43581.791666666664</v>
      </c>
      <c r="B2784" s="25">
        <v>43581.875</v>
      </c>
      <c r="C2784" s="7">
        <v>340.79399999999998</v>
      </c>
      <c r="D2784" s="26">
        <f>C2784/'g. Dimensio.AnlagenEE2035'!$F$11</f>
        <v>9.7369714285714282E-2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27"/>
    </row>
    <row r="2785" spans="1:14" s="28" customFormat="1" x14ac:dyDescent="0.25">
      <c r="A2785" s="24">
        <v>43581.833333333336</v>
      </c>
      <c r="B2785" s="25">
        <v>43581.916666666664</v>
      </c>
      <c r="C2785" s="7">
        <v>554.53499999999997</v>
      </c>
      <c r="D2785" s="26">
        <f>C2785/'g. Dimensio.AnlagenEE2035'!$F$11</f>
        <v>0.15843857142857143</v>
      </c>
      <c r="E2785" s="6"/>
      <c r="F2785" s="6"/>
      <c r="G2785" s="6"/>
      <c r="H2785" s="6"/>
      <c r="I2785" s="6"/>
      <c r="J2785" s="6"/>
      <c r="K2785" s="6"/>
      <c r="L2785" s="6"/>
      <c r="M2785" s="6"/>
      <c r="N2785" s="27"/>
    </row>
    <row r="2786" spans="1:14" s="28" customFormat="1" x14ac:dyDescent="0.25">
      <c r="A2786" s="24">
        <v>43581.875</v>
      </c>
      <c r="B2786" s="25">
        <v>43581.958333333336</v>
      </c>
      <c r="C2786" s="7">
        <v>682.27599999999995</v>
      </c>
      <c r="D2786" s="26">
        <f>C2786/'g. Dimensio.AnlagenEE2035'!$F$11</f>
        <v>0.194936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27"/>
    </row>
    <row r="2787" spans="1:14" s="28" customFormat="1" x14ac:dyDescent="0.25">
      <c r="A2787" s="24">
        <v>43581.916666666664</v>
      </c>
      <c r="B2787" s="25">
        <v>43582</v>
      </c>
      <c r="C2787" s="7">
        <v>733.39599999999996</v>
      </c>
      <c r="D2787" s="26">
        <f>C2787/'g. Dimensio.AnlagenEE2035'!$F$11</f>
        <v>0.20954171428571428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27"/>
    </row>
    <row r="2788" spans="1:14" s="28" customFormat="1" x14ac:dyDescent="0.25">
      <c r="A2788" s="24">
        <v>43581.958333333336</v>
      </c>
      <c r="B2788" s="25">
        <v>43582.041666666664</v>
      </c>
      <c r="C2788" s="7">
        <v>746.14200000000005</v>
      </c>
      <c r="D2788" s="26">
        <f>C2788/'g. Dimensio.AnlagenEE2035'!$F$11</f>
        <v>0.21318342857142858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27"/>
    </row>
    <row r="2789" spans="1:14" s="28" customFormat="1" x14ac:dyDescent="0.25">
      <c r="A2789" s="24">
        <v>43582</v>
      </c>
      <c r="B2789" s="25">
        <v>43582.083333333336</v>
      </c>
      <c r="C2789" s="7">
        <v>739.79899999999998</v>
      </c>
      <c r="D2789" s="26">
        <f>C2789/'g. Dimensio.AnlagenEE2035'!$F$11</f>
        <v>0.21137114285714284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27"/>
    </row>
    <row r="2790" spans="1:14" s="28" customFormat="1" x14ac:dyDescent="0.25">
      <c r="A2790" s="24">
        <v>43582.041666666664</v>
      </c>
      <c r="B2790" s="25">
        <v>43582.125</v>
      </c>
      <c r="C2790" s="7">
        <v>739.81700000000001</v>
      </c>
      <c r="D2790" s="26">
        <f>C2790/'g. Dimensio.AnlagenEE2035'!$F$11</f>
        <v>0.21137628571428571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27"/>
    </row>
    <row r="2791" spans="1:14" s="28" customFormat="1" x14ac:dyDescent="0.25">
      <c r="A2791" s="24">
        <v>43582.083333333336</v>
      </c>
      <c r="B2791" s="25">
        <v>43582.166666666664</v>
      </c>
      <c r="C2791" s="7">
        <v>759.26400000000001</v>
      </c>
      <c r="D2791" s="26">
        <f>C2791/'g. Dimensio.AnlagenEE2035'!$F$11</f>
        <v>0.21693257142857142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27"/>
    </row>
    <row r="2792" spans="1:14" s="28" customFormat="1" x14ac:dyDescent="0.25">
      <c r="A2792" s="24">
        <v>43582.125</v>
      </c>
      <c r="B2792" s="25">
        <v>43582.208333333336</v>
      </c>
      <c r="C2792" s="7">
        <v>798.47699999999998</v>
      </c>
      <c r="D2792" s="26">
        <f>C2792/'g. Dimensio.AnlagenEE2035'!$F$11</f>
        <v>0.22813628571428571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27"/>
    </row>
    <row r="2793" spans="1:14" s="28" customFormat="1" x14ac:dyDescent="0.25">
      <c r="A2793" s="24">
        <v>43582.166666666664</v>
      </c>
      <c r="B2793" s="25">
        <v>43582.25</v>
      </c>
      <c r="C2793" s="7">
        <v>825.61800000000005</v>
      </c>
      <c r="D2793" s="26">
        <f>C2793/'g. Dimensio.AnlagenEE2035'!$F$11</f>
        <v>0.23589085714285715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27"/>
    </row>
    <row r="2794" spans="1:14" s="28" customFormat="1" x14ac:dyDescent="0.25">
      <c r="A2794" s="24">
        <v>43582.208333333336</v>
      </c>
      <c r="B2794" s="25">
        <v>43582.291666666664</v>
      </c>
      <c r="C2794" s="7">
        <v>639.69100000000003</v>
      </c>
      <c r="D2794" s="26">
        <f>C2794/'g. Dimensio.AnlagenEE2035'!$F$11</f>
        <v>0.18276885714285715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27"/>
    </row>
    <row r="2795" spans="1:14" s="28" customFormat="1" x14ac:dyDescent="0.25">
      <c r="A2795" s="24">
        <v>43582.25</v>
      </c>
      <c r="B2795" s="25">
        <v>43582.333333333336</v>
      </c>
      <c r="C2795" s="7">
        <v>702.14499999999998</v>
      </c>
      <c r="D2795" s="26">
        <f>C2795/'g. Dimensio.AnlagenEE2035'!$F$11</f>
        <v>0.20061285714285715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27"/>
    </row>
    <row r="2796" spans="1:14" s="28" customFormat="1" x14ac:dyDescent="0.25">
      <c r="A2796" s="24">
        <v>43582.291666666664</v>
      </c>
      <c r="B2796" s="25">
        <v>43582.375</v>
      </c>
      <c r="C2796" s="7">
        <v>1022.526</v>
      </c>
      <c r="D2796" s="26">
        <f>C2796/'g. Dimensio.AnlagenEE2035'!$F$11</f>
        <v>0.2921502857142857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27"/>
    </row>
    <row r="2797" spans="1:14" s="28" customFormat="1" x14ac:dyDescent="0.25">
      <c r="A2797" s="24">
        <v>43582.333333333336</v>
      </c>
      <c r="B2797" s="25">
        <v>43582.416666666664</v>
      </c>
      <c r="C2797" s="7">
        <v>1239.835</v>
      </c>
      <c r="D2797" s="26">
        <f>C2797/'g. Dimensio.AnlagenEE2035'!$F$11</f>
        <v>0.35423857142857146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27"/>
    </row>
    <row r="2798" spans="1:14" s="28" customFormat="1" x14ac:dyDescent="0.25">
      <c r="A2798" s="24">
        <v>43582.375</v>
      </c>
      <c r="B2798" s="25">
        <v>43582.458333333336</v>
      </c>
      <c r="C2798" s="7">
        <v>1350.377</v>
      </c>
      <c r="D2798" s="26">
        <f>C2798/'g. Dimensio.AnlagenEE2035'!$F$11</f>
        <v>0.385822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27"/>
    </row>
    <row r="2799" spans="1:14" s="28" customFormat="1" x14ac:dyDescent="0.25">
      <c r="A2799" s="24">
        <v>43582.416666666664</v>
      </c>
      <c r="B2799" s="25">
        <v>43582.5</v>
      </c>
      <c r="C2799" s="7">
        <v>1501.4390000000001</v>
      </c>
      <c r="D2799" s="26">
        <f>C2799/'g. Dimensio.AnlagenEE2035'!$F$11</f>
        <v>0.42898257142857144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27"/>
    </row>
    <row r="2800" spans="1:14" s="28" customFormat="1" x14ac:dyDescent="0.25">
      <c r="A2800" s="24">
        <v>43582.458333333336</v>
      </c>
      <c r="B2800" s="25">
        <v>43582.541666666664</v>
      </c>
      <c r="C2800" s="7">
        <v>1658.1769999999999</v>
      </c>
      <c r="D2800" s="26">
        <f>C2800/'g. Dimensio.AnlagenEE2035'!$F$11</f>
        <v>0.4737648571428571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27"/>
    </row>
    <row r="2801" spans="1:14" s="28" customFormat="1" x14ac:dyDescent="0.25">
      <c r="A2801" s="24">
        <v>43582.5</v>
      </c>
      <c r="B2801" s="25">
        <v>43582.583333333336</v>
      </c>
      <c r="C2801" s="7">
        <v>1804.3869999999999</v>
      </c>
      <c r="D2801" s="26">
        <f>C2801/'g. Dimensio.AnlagenEE2035'!$F$11</f>
        <v>0.51553914285714286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27"/>
    </row>
    <row r="2802" spans="1:14" s="28" customFormat="1" x14ac:dyDescent="0.25">
      <c r="A2802" s="24">
        <v>43582.541666666664</v>
      </c>
      <c r="B2802" s="25">
        <v>43582.625</v>
      </c>
      <c r="C2802" s="7">
        <v>1872.0530000000001</v>
      </c>
      <c r="D2802" s="26">
        <f>C2802/'g. Dimensio.AnlagenEE2035'!$F$11</f>
        <v>0.5348722857142858</v>
      </c>
      <c r="E2802" s="6"/>
      <c r="F2802" s="6"/>
      <c r="G2802" s="6"/>
      <c r="H2802" s="6"/>
      <c r="I2802" s="6"/>
      <c r="J2802" s="6"/>
      <c r="K2802" s="6"/>
      <c r="L2802" s="6"/>
      <c r="M2802" s="6"/>
      <c r="N2802" s="27"/>
    </row>
    <row r="2803" spans="1:14" s="28" customFormat="1" x14ac:dyDescent="0.25">
      <c r="A2803" s="24">
        <v>43582.583333333336</v>
      </c>
      <c r="B2803" s="25">
        <v>43582.666666666664</v>
      </c>
      <c r="C2803" s="7">
        <v>1859.4280000000001</v>
      </c>
      <c r="D2803" s="26">
        <f>C2803/'g. Dimensio.AnlagenEE2035'!$F$11</f>
        <v>0.53126514285714288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27"/>
    </row>
    <row r="2804" spans="1:14" s="28" customFormat="1" x14ac:dyDescent="0.25">
      <c r="A2804" s="24">
        <v>43582.625</v>
      </c>
      <c r="B2804" s="25">
        <v>43582.708333333336</v>
      </c>
      <c r="C2804" s="7">
        <v>1843.3109999999999</v>
      </c>
      <c r="D2804" s="26">
        <f>C2804/'g. Dimensio.AnlagenEE2035'!$F$11</f>
        <v>0.52666028571428569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27"/>
    </row>
    <row r="2805" spans="1:14" s="28" customFormat="1" x14ac:dyDescent="0.25">
      <c r="A2805" s="24">
        <v>43582.666666666664</v>
      </c>
      <c r="B2805" s="25">
        <v>43582.75</v>
      </c>
      <c r="C2805" s="7">
        <v>1574.5740000000001</v>
      </c>
      <c r="D2805" s="26">
        <f>C2805/'g. Dimensio.AnlagenEE2035'!$F$11</f>
        <v>0.44987828571428573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27"/>
    </row>
    <row r="2806" spans="1:14" s="28" customFormat="1" x14ac:dyDescent="0.25">
      <c r="A2806" s="24">
        <v>43582.708333333336</v>
      </c>
      <c r="B2806" s="25">
        <v>43582.791666666664</v>
      </c>
      <c r="C2806" s="7">
        <v>1172.7850000000001</v>
      </c>
      <c r="D2806" s="26">
        <f>C2806/'g. Dimensio.AnlagenEE2035'!$F$11</f>
        <v>0.33508142857142859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27"/>
    </row>
    <row r="2807" spans="1:14" s="28" customFormat="1" x14ac:dyDescent="0.25">
      <c r="A2807" s="24">
        <v>43582.75</v>
      </c>
      <c r="B2807" s="25">
        <v>43582.833333333336</v>
      </c>
      <c r="C2807" s="7">
        <v>948.17499999999995</v>
      </c>
      <c r="D2807" s="26">
        <f>C2807/'g. Dimensio.AnlagenEE2035'!$F$11</f>
        <v>0.27090714285714285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27"/>
    </row>
    <row r="2808" spans="1:14" s="28" customFormat="1" x14ac:dyDescent="0.25">
      <c r="A2808" s="24">
        <v>43582.791666666664</v>
      </c>
      <c r="B2808" s="25">
        <v>43582.875</v>
      </c>
      <c r="C2808" s="7">
        <v>859.70399999999995</v>
      </c>
      <c r="D2808" s="26">
        <f>C2808/'g. Dimensio.AnlagenEE2035'!$F$11</f>
        <v>0.24562971428571428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27"/>
    </row>
    <row r="2809" spans="1:14" s="28" customFormat="1" x14ac:dyDescent="0.25">
      <c r="A2809" s="24">
        <v>43582.833333333336</v>
      </c>
      <c r="B2809" s="25">
        <v>43582.916666666664</v>
      </c>
      <c r="C2809" s="7">
        <v>766.26</v>
      </c>
      <c r="D2809" s="26">
        <f>C2809/'g. Dimensio.AnlagenEE2035'!$F$11</f>
        <v>0.21893142857142858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27"/>
    </row>
    <row r="2810" spans="1:14" s="28" customFormat="1" x14ac:dyDescent="0.25">
      <c r="A2810" s="24">
        <v>43582.875</v>
      </c>
      <c r="B2810" s="25">
        <v>43582.958333333336</v>
      </c>
      <c r="C2810" s="7">
        <v>739.029</v>
      </c>
      <c r="D2810" s="26">
        <f>C2810/'g. Dimensio.AnlagenEE2035'!$F$11</f>
        <v>0.21115114285714284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27"/>
    </row>
    <row r="2811" spans="1:14" s="28" customFormat="1" x14ac:dyDescent="0.25">
      <c r="A2811" s="24">
        <v>43582.916666666664</v>
      </c>
      <c r="B2811" s="25">
        <v>43583</v>
      </c>
      <c r="C2811" s="7">
        <v>765.06299999999999</v>
      </c>
      <c r="D2811" s="26">
        <f>C2811/'g. Dimensio.AnlagenEE2035'!$F$11</f>
        <v>0.21858942857142857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27"/>
    </row>
    <row r="2812" spans="1:14" s="28" customFormat="1" x14ac:dyDescent="0.25">
      <c r="A2812" s="24">
        <v>43582.958333333336</v>
      </c>
      <c r="B2812" s="25">
        <v>43583.041666666664</v>
      </c>
      <c r="C2812" s="7">
        <v>758.76</v>
      </c>
      <c r="D2812" s="26">
        <f>C2812/'g. Dimensio.AnlagenEE2035'!$F$11</f>
        <v>0.21678857142857141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27"/>
    </row>
    <row r="2813" spans="1:14" s="28" customFormat="1" x14ac:dyDescent="0.25">
      <c r="A2813" s="24">
        <v>43583</v>
      </c>
      <c r="B2813" s="25">
        <v>43583.083333333336</v>
      </c>
      <c r="C2813" s="7">
        <v>798.52499999999998</v>
      </c>
      <c r="D2813" s="26">
        <f>C2813/'g. Dimensio.AnlagenEE2035'!$F$11</f>
        <v>0.22814999999999999</v>
      </c>
      <c r="E2813" s="6"/>
      <c r="F2813" s="6"/>
      <c r="G2813" s="6"/>
      <c r="H2813" s="6"/>
      <c r="I2813" s="6"/>
      <c r="J2813" s="6"/>
      <c r="K2813" s="6"/>
      <c r="L2813" s="6"/>
      <c r="M2813" s="6"/>
      <c r="N2813" s="27"/>
    </row>
    <row r="2814" spans="1:14" s="28" customFormat="1" x14ac:dyDescent="0.25">
      <c r="A2814" s="24">
        <v>43583.041666666664</v>
      </c>
      <c r="B2814" s="25">
        <v>43583.125</v>
      </c>
      <c r="C2814" s="7">
        <v>775.38199999999995</v>
      </c>
      <c r="D2814" s="26">
        <f>C2814/'g. Dimensio.AnlagenEE2035'!$F$11</f>
        <v>0.22153771428571428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27"/>
    </row>
    <row r="2815" spans="1:14" s="28" customFormat="1" x14ac:dyDescent="0.25">
      <c r="A2815" s="24">
        <v>43583.083333333336</v>
      </c>
      <c r="B2815" s="25">
        <v>43583.166666666664</v>
      </c>
      <c r="C2815" s="7">
        <v>637.56100000000004</v>
      </c>
      <c r="D2815" s="26">
        <f>C2815/'g. Dimensio.AnlagenEE2035'!$F$11</f>
        <v>0.18216028571428572</v>
      </c>
      <c r="E2815" s="6"/>
      <c r="F2815" s="6"/>
      <c r="G2815" s="6"/>
      <c r="H2815" s="6"/>
      <c r="I2815" s="6"/>
      <c r="J2815" s="6"/>
      <c r="K2815" s="6"/>
      <c r="L2815" s="6"/>
      <c r="M2815" s="6"/>
      <c r="N2815" s="27"/>
    </row>
    <row r="2816" spans="1:14" s="28" customFormat="1" x14ac:dyDescent="0.25">
      <c r="A2816" s="24">
        <v>43583.125</v>
      </c>
      <c r="B2816" s="25">
        <v>43583.208333333336</v>
      </c>
      <c r="C2816" s="7">
        <v>565.428</v>
      </c>
      <c r="D2816" s="26">
        <f>C2816/'g. Dimensio.AnlagenEE2035'!$F$11</f>
        <v>0.16155085714285713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27"/>
    </row>
    <row r="2817" spans="1:14" s="28" customFormat="1" x14ac:dyDescent="0.25">
      <c r="A2817" s="24">
        <v>43583.166666666664</v>
      </c>
      <c r="B2817" s="25">
        <v>43583.25</v>
      </c>
      <c r="C2817" s="7">
        <v>519.37300000000005</v>
      </c>
      <c r="D2817" s="26">
        <f>C2817/'g. Dimensio.AnlagenEE2035'!$F$11</f>
        <v>0.14839228571428573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27"/>
    </row>
    <row r="2818" spans="1:14" s="28" customFormat="1" x14ac:dyDescent="0.25">
      <c r="A2818" s="24">
        <v>43583.208333333336</v>
      </c>
      <c r="B2818" s="25">
        <v>43583.291666666664</v>
      </c>
      <c r="C2818" s="7">
        <v>419.01900000000001</v>
      </c>
      <c r="D2818" s="26">
        <f>C2818/'g. Dimensio.AnlagenEE2035'!$F$11</f>
        <v>0.11971971428571429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27"/>
    </row>
    <row r="2819" spans="1:14" s="28" customFormat="1" x14ac:dyDescent="0.25">
      <c r="A2819" s="24">
        <v>43583.25</v>
      </c>
      <c r="B2819" s="25">
        <v>43583.333333333336</v>
      </c>
      <c r="C2819" s="7">
        <v>413.12900000000002</v>
      </c>
      <c r="D2819" s="26">
        <f>C2819/'g. Dimensio.AnlagenEE2035'!$F$11</f>
        <v>0.11803685714285715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27"/>
    </row>
    <row r="2820" spans="1:14" s="28" customFormat="1" x14ac:dyDescent="0.25">
      <c r="A2820" s="24">
        <v>43583.291666666664</v>
      </c>
      <c r="B2820" s="25">
        <v>43583.375</v>
      </c>
      <c r="C2820" s="7">
        <v>411.59500000000003</v>
      </c>
      <c r="D2820" s="26">
        <f>C2820/'g. Dimensio.AnlagenEE2035'!$F$11</f>
        <v>0.11759857142857144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27"/>
    </row>
    <row r="2821" spans="1:14" s="28" customFormat="1" x14ac:dyDescent="0.25">
      <c r="A2821" s="24">
        <v>43583.333333333336</v>
      </c>
      <c r="B2821" s="25">
        <v>43583.416666666664</v>
      </c>
      <c r="C2821" s="7">
        <v>396.71199999999999</v>
      </c>
      <c r="D2821" s="26">
        <f>C2821/'g. Dimensio.AnlagenEE2035'!$F$11</f>
        <v>0.1133462857142857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27"/>
    </row>
    <row r="2822" spans="1:14" s="28" customFormat="1" x14ac:dyDescent="0.25">
      <c r="A2822" s="24">
        <v>43583.375</v>
      </c>
      <c r="B2822" s="25">
        <v>43583.458333333336</v>
      </c>
      <c r="C2822" s="7">
        <v>357.85599999999999</v>
      </c>
      <c r="D2822" s="26">
        <f>C2822/'g. Dimensio.AnlagenEE2035'!$F$11</f>
        <v>0.10224457142857142</v>
      </c>
      <c r="E2822" s="6"/>
      <c r="F2822" s="6"/>
      <c r="G2822" s="6"/>
      <c r="H2822" s="6"/>
      <c r="I2822" s="6"/>
      <c r="J2822" s="6"/>
      <c r="K2822" s="6"/>
      <c r="L2822" s="6"/>
      <c r="M2822" s="6"/>
      <c r="N2822" s="27"/>
    </row>
    <row r="2823" spans="1:14" s="28" customFormat="1" x14ac:dyDescent="0.25">
      <c r="A2823" s="24">
        <v>43583.416666666664</v>
      </c>
      <c r="B2823" s="25">
        <v>43583.5</v>
      </c>
      <c r="C2823" s="7">
        <v>296.44299999999998</v>
      </c>
      <c r="D2823" s="26">
        <f>C2823/'g. Dimensio.AnlagenEE2035'!$F$11</f>
        <v>8.4697999999999996E-2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27"/>
    </row>
    <row r="2824" spans="1:14" s="28" customFormat="1" x14ac:dyDescent="0.25">
      <c r="A2824" s="24">
        <v>43583.458333333336</v>
      </c>
      <c r="B2824" s="25">
        <v>43583.541666666664</v>
      </c>
      <c r="C2824" s="7">
        <v>252.17500000000001</v>
      </c>
      <c r="D2824" s="26">
        <f>C2824/'g. Dimensio.AnlagenEE2035'!$F$11</f>
        <v>7.2050000000000003E-2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27"/>
    </row>
    <row r="2825" spans="1:14" s="28" customFormat="1" x14ac:dyDescent="0.25">
      <c r="A2825" s="24">
        <v>43583.5</v>
      </c>
      <c r="B2825" s="25">
        <v>43583.583333333336</v>
      </c>
      <c r="C2825" s="7">
        <v>232.233</v>
      </c>
      <c r="D2825" s="26">
        <f>C2825/'g. Dimensio.AnlagenEE2035'!$F$11</f>
        <v>6.6352285714285711E-2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27"/>
    </row>
    <row r="2826" spans="1:14" s="28" customFormat="1" x14ac:dyDescent="0.25">
      <c r="A2826" s="24">
        <v>43583.541666666664</v>
      </c>
      <c r="B2826" s="25">
        <v>43583.625</v>
      </c>
      <c r="C2826" s="7">
        <v>208.352</v>
      </c>
      <c r="D2826" s="26">
        <f>C2826/'g. Dimensio.AnlagenEE2035'!$F$11</f>
        <v>5.9529142857142857E-2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27"/>
    </row>
    <row r="2827" spans="1:14" s="28" customFormat="1" x14ac:dyDescent="0.25">
      <c r="A2827" s="24">
        <v>43583.583333333336</v>
      </c>
      <c r="B2827" s="25">
        <v>43583.666666666664</v>
      </c>
      <c r="C2827" s="7">
        <v>163.36099999999999</v>
      </c>
      <c r="D2827" s="26">
        <f>C2827/'g. Dimensio.AnlagenEE2035'!$F$11</f>
        <v>4.6674571428571426E-2</v>
      </c>
      <c r="E2827" s="6"/>
      <c r="F2827" s="6"/>
      <c r="G2827" s="6"/>
      <c r="H2827" s="6"/>
      <c r="I2827" s="6"/>
      <c r="J2827" s="6"/>
      <c r="K2827" s="6"/>
      <c r="L2827" s="6"/>
      <c r="M2827" s="6"/>
      <c r="N2827" s="27"/>
    </row>
    <row r="2828" spans="1:14" s="28" customFormat="1" x14ac:dyDescent="0.25">
      <c r="A2828" s="24">
        <v>43583.625</v>
      </c>
      <c r="B2828" s="25">
        <v>43583.708333333336</v>
      </c>
      <c r="C2828" s="7">
        <v>137.59899999999999</v>
      </c>
      <c r="D2828" s="26">
        <f>C2828/'g. Dimensio.AnlagenEE2035'!$F$11</f>
        <v>3.9313999999999995E-2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27"/>
    </row>
    <row r="2829" spans="1:14" s="28" customFormat="1" x14ac:dyDescent="0.25">
      <c r="A2829" s="24">
        <v>43583.666666666664</v>
      </c>
      <c r="B2829" s="25">
        <v>43583.75</v>
      </c>
      <c r="C2829" s="7">
        <v>125.407</v>
      </c>
      <c r="D2829" s="26">
        <f>C2829/'g. Dimensio.AnlagenEE2035'!$F$11</f>
        <v>3.5830571428571427E-2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27"/>
    </row>
    <row r="2830" spans="1:14" s="28" customFormat="1" x14ac:dyDescent="0.25">
      <c r="A2830" s="24">
        <v>43583.708333333336</v>
      </c>
      <c r="B2830" s="25">
        <v>43583.791666666664</v>
      </c>
      <c r="C2830" s="7">
        <v>106.964</v>
      </c>
      <c r="D2830" s="26">
        <f>C2830/'g. Dimensio.AnlagenEE2035'!$F$11</f>
        <v>3.0561142857142856E-2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27"/>
    </row>
    <row r="2831" spans="1:14" s="28" customFormat="1" x14ac:dyDescent="0.25">
      <c r="A2831" s="24">
        <v>43583.75</v>
      </c>
      <c r="B2831" s="25">
        <v>43583.833333333336</v>
      </c>
      <c r="C2831" s="7">
        <v>99.228999999999999</v>
      </c>
      <c r="D2831" s="26">
        <f>C2831/'g. Dimensio.AnlagenEE2035'!$F$11</f>
        <v>2.8351142857142856E-2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27"/>
    </row>
    <row r="2832" spans="1:14" s="28" customFormat="1" x14ac:dyDescent="0.25">
      <c r="A2832" s="24">
        <v>43583.791666666664</v>
      </c>
      <c r="B2832" s="25">
        <v>43583.875</v>
      </c>
      <c r="C2832" s="7">
        <v>110.73699999999999</v>
      </c>
      <c r="D2832" s="26">
        <f>C2832/'g. Dimensio.AnlagenEE2035'!$F$11</f>
        <v>3.1639142857142859E-2</v>
      </c>
      <c r="E2832" s="6"/>
      <c r="F2832" s="6"/>
      <c r="G2832" s="6"/>
      <c r="H2832" s="6"/>
      <c r="I2832" s="6"/>
      <c r="J2832" s="6"/>
      <c r="K2832" s="6"/>
      <c r="L2832" s="6"/>
      <c r="M2832" s="6"/>
      <c r="N2832" s="27"/>
    </row>
    <row r="2833" spans="1:14" s="28" customFormat="1" x14ac:dyDescent="0.25">
      <c r="A2833" s="24">
        <v>43583.833333333336</v>
      </c>
      <c r="B2833" s="25">
        <v>43583.916666666664</v>
      </c>
      <c r="C2833" s="7">
        <v>162.29400000000001</v>
      </c>
      <c r="D2833" s="26">
        <f>C2833/'g. Dimensio.AnlagenEE2035'!$F$11</f>
        <v>4.6369714285714292E-2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27"/>
    </row>
    <row r="2834" spans="1:14" s="28" customFormat="1" x14ac:dyDescent="0.25">
      <c r="A2834" s="24">
        <v>43583.875</v>
      </c>
      <c r="B2834" s="25">
        <v>43583.958333333336</v>
      </c>
      <c r="C2834" s="7">
        <v>228.78299999999999</v>
      </c>
      <c r="D2834" s="26">
        <f>C2834/'g. Dimensio.AnlagenEE2035'!$F$11</f>
        <v>6.5366571428571427E-2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27"/>
    </row>
    <row r="2835" spans="1:14" s="28" customFormat="1" x14ac:dyDescent="0.25">
      <c r="A2835" s="24">
        <v>43583.916666666664</v>
      </c>
      <c r="B2835" s="25">
        <v>43584</v>
      </c>
      <c r="C2835" s="7">
        <v>253.50899999999999</v>
      </c>
      <c r="D2835" s="26">
        <f>C2835/'g. Dimensio.AnlagenEE2035'!$F$11</f>
        <v>7.2431142857142847E-2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27"/>
    </row>
    <row r="2836" spans="1:14" s="28" customFormat="1" x14ac:dyDescent="0.25">
      <c r="A2836" s="24">
        <v>43583.958333333336</v>
      </c>
      <c r="B2836" s="25">
        <v>43584.041666666664</v>
      </c>
      <c r="C2836" s="7">
        <v>255.131</v>
      </c>
      <c r="D2836" s="26">
        <f>C2836/'g. Dimensio.AnlagenEE2035'!$F$11</f>
        <v>7.2894571428571434E-2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27"/>
    </row>
    <row r="2837" spans="1:14" s="28" customFormat="1" x14ac:dyDescent="0.25">
      <c r="A2837" s="24">
        <v>43584</v>
      </c>
      <c r="B2837" s="25">
        <v>43584.083333333336</v>
      </c>
      <c r="C2837" s="7">
        <v>251.28</v>
      </c>
      <c r="D2837" s="26">
        <f>C2837/'g. Dimensio.AnlagenEE2035'!$F$11</f>
        <v>7.1794285714285713E-2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27"/>
    </row>
    <row r="2838" spans="1:14" s="28" customFormat="1" x14ac:dyDescent="0.25">
      <c r="A2838" s="24">
        <v>43584.041666666664</v>
      </c>
      <c r="B2838" s="25">
        <v>43584.125</v>
      </c>
      <c r="C2838" s="7">
        <v>226.68199999999999</v>
      </c>
      <c r="D2838" s="26">
        <f>C2838/'g. Dimensio.AnlagenEE2035'!$F$11</f>
        <v>6.4766285714285707E-2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27"/>
    </row>
    <row r="2839" spans="1:14" s="28" customFormat="1" x14ac:dyDescent="0.25">
      <c r="A2839" s="24">
        <v>43584.083333333336</v>
      </c>
      <c r="B2839" s="25">
        <v>43584.166666666664</v>
      </c>
      <c r="C2839" s="7">
        <v>176.08600000000001</v>
      </c>
      <c r="D2839" s="26">
        <f>C2839/'g. Dimensio.AnlagenEE2035'!$F$11</f>
        <v>5.0310285714285717E-2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27"/>
    </row>
    <row r="2840" spans="1:14" s="28" customFormat="1" x14ac:dyDescent="0.25">
      <c r="A2840" s="24">
        <v>43584.125</v>
      </c>
      <c r="B2840" s="25">
        <v>43584.208333333336</v>
      </c>
      <c r="C2840" s="7">
        <v>125.446</v>
      </c>
      <c r="D2840" s="26">
        <f>C2840/'g. Dimensio.AnlagenEE2035'!$F$11</f>
        <v>3.5841714285714282E-2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27"/>
    </row>
    <row r="2841" spans="1:14" s="28" customFormat="1" x14ac:dyDescent="0.25">
      <c r="A2841" s="24">
        <v>43584.166666666664</v>
      </c>
      <c r="B2841" s="25">
        <v>43584.25</v>
      </c>
      <c r="C2841" s="7">
        <v>93.113</v>
      </c>
      <c r="D2841" s="26">
        <f>C2841/'g. Dimensio.AnlagenEE2035'!$F$11</f>
        <v>2.6603714285714286E-2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27"/>
    </row>
    <row r="2842" spans="1:14" s="28" customFormat="1" x14ac:dyDescent="0.25">
      <c r="A2842" s="24">
        <v>43584.208333333336</v>
      </c>
      <c r="B2842" s="25">
        <v>43584.291666666664</v>
      </c>
      <c r="C2842" s="7">
        <v>80.210999999999999</v>
      </c>
      <c r="D2842" s="26">
        <f>C2842/'g. Dimensio.AnlagenEE2035'!$F$11</f>
        <v>2.2917428571428571E-2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27"/>
    </row>
    <row r="2843" spans="1:14" s="28" customFormat="1" x14ac:dyDescent="0.25">
      <c r="A2843" s="24">
        <v>43584.25</v>
      </c>
      <c r="B2843" s="25">
        <v>43584.333333333336</v>
      </c>
      <c r="C2843" s="7">
        <v>79.906000000000006</v>
      </c>
      <c r="D2843" s="26">
        <f>C2843/'g. Dimensio.AnlagenEE2035'!$F$11</f>
        <v>2.2830285714285716E-2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27"/>
    </row>
    <row r="2844" spans="1:14" s="28" customFormat="1" x14ac:dyDescent="0.25">
      <c r="A2844" s="24">
        <v>43584.291666666664</v>
      </c>
      <c r="B2844" s="25">
        <v>43584.375</v>
      </c>
      <c r="C2844" s="7">
        <v>91.215000000000003</v>
      </c>
      <c r="D2844" s="26">
        <f>C2844/'g. Dimensio.AnlagenEE2035'!$F$11</f>
        <v>2.6061428571428572E-2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27"/>
    </row>
    <row r="2845" spans="1:14" s="28" customFormat="1" x14ac:dyDescent="0.25">
      <c r="A2845" s="24">
        <v>43584.333333333336</v>
      </c>
      <c r="B2845" s="25">
        <v>43584.416666666664</v>
      </c>
      <c r="C2845" s="7">
        <v>119.265</v>
      </c>
      <c r="D2845" s="26">
        <f>C2845/'g. Dimensio.AnlagenEE2035'!$F$11</f>
        <v>3.4075714285714286E-2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27"/>
    </row>
    <row r="2846" spans="1:14" s="28" customFormat="1" x14ac:dyDescent="0.25">
      <c r="A2846" s="24">
        <v>43584.375</v>
      </c>
      <c r="B2846" s="25">
        <v>43584.458333333336</v>
      </c>
      <c r="C2846" s="7">
        <v>147.59700000000001</v>
      </c>
      <c r="D2846" s="26">
        <f>C2846/'g. Dimensio.AnlagenEE2035'!$F$11</f>
        <v>4.2170571428571432E-2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27"/>
    </row>
    <row r="2847" spans="1:14" s="28" customFormat="1" x14ac:dyDescent="0.25">
      <c r="A2847" s="24">
        <v>43584.416666666664</v>
      </c>
      <c r="B2847" s="25">
        <v>43584.5</v>
      </c>
      <c r="C2847" s="7">
        <v>161.55000000000001</v>
      </c>
      <c r="D2847" s="26">
        <f>C2847/'g. Dimensio.AnlagenEE2035'!$F$11</f>
        <v>4.6157142857142862E-2</v>
      </c>
      <c r="E2847" s="6"/>
      <c r="F2847" s="6"/>
      <c r="G2847" s="6"/>
      <c r="H2847" s="6"/>
      <c r="I2847" s="6"/>
      <c r="J2847" s="6"/>
      <c r="K2847" s="6"/>
      <c r="L2847" s="6"/>
      <c r="M2847" s="6"/>
      <c r="N2847" s="27"/>
    </row>
    <row r="2848" spans="1:14" s="28" customFormat="1" x14ac:dyDescent="0.25">
      <c r="A2848" s="24">
        <v>43584.458333333336</v>
      </c>
      <c r="B2848" s="25">
        <v>43584.541666666664</v>
      </c>
      <c r="C2848" s="7">
        <v>182.61600000000001</v>
      </c>
      <c r="D2848" s="26">
        <f>C2848/'g. Dimensio.AnlagenEE2035'!$F$11</f>
        <v>5.2176000000000007E-2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27"/>
    </row>
    <row r="2849" spans="1:14" s="28" customFormat="1" x14ac:dyDescent="0.25">
      <c r="A2849" s="24">
        <v>43584.5</v>
      </c>
      <c r="B2849" s="25">
        <v>43584.583333333336</v>
      </c>
      <c r="C2849" s="7">
        <v>206.416</v>
      </c>
      <c r="D2849" s="26">
        <f>C2849/'g. Dimensio.AnlagenEE2035'!$F$11</f>
        <v>5.8976000000000001E-2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27"/>
    </row>
    <row r="2850" spans="1:14" s="28" customFormat="1" x14ac:dyDescent="0.25">
      <c r="A2850" s="24">
        <v>43584.541666666664</v>
      </c>
      <c r="B2850" s="25">
        <v>43584.625</v>
      </c>
      <c r="C2850" s="7">
        <v>249.501</v>
      </c>
      <c r="D2850" s="26">
        <f>C2850/'g. Dimensio.AnlagenEE2035'!$F$11</f>
        <v>7.1286000000000002E-2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27"/>
    </row>
    <row r="2851" spans="1:14" s="28" customFormat="1" x14ac:dyDescent="0.25">
      <c r="A2851" s="24">
        <v>43584.583333333336</v>
      </c>
      <c r="B2851" s="25">
        <v>43584.666666666664</v>
      </c>
      <c r="C2851" s="7">
        <v>314.24599999999998</v>
      </c>
      <c r="D2851" s="26">
        <f>C2851/'g. Dimensio.AnlagenEE2035'!$F$11</f>
        <v>8.9784571428571422E-2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27"/>
    </row>
    <row r="2852" spans="1:14" s="28" customFormat="1" x14ac:dyDescent="0.25">
      <c r="A2852" s="24">
        <v>43584.625</v>
      </c>
      <c r="B2852" s="25">
        <v>43584.708333333336</v>
      </c>
      <c r="C2852" s="7">
        <v>375.53199999999998</v>
      </c>
      <c r="D2852" s="26">
        <f>C2852/'g. Dimensio.AnlagenEE2035'!$F$11</f>
        <v>0.10729485714285714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27"/>
    </row>
    <row r="2853" spans="1:14" s="28" customFormat="1" x14ac:dyDescent="0.25">
      <c r="A2853" s="24">
        <v>43584.666666666664</v>
      </c>
      <c r="B2853" s="25">
        <v>43584.75</v>
      </c>
      <c r="C2853" s="7">
        <v>355.53100000000001</v>
      </c>
      <c r="D2853" s="26">
        <f>C2853/'g. Dimensio.AnlagenEE2035'!$F$11</f>
        <v>0.10158028571428572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27"/>
    </row>
    <row r="2854" spans="1:14" s="28" customFormat="1" x14ac:dyDescent="0.25">
      <c r="A2854" s="24">
        <v>43584.708333333336</v>
      </c>
      <c r="B2854" s="25">
        <v>43584.791666666664</v>
      </c>
      <c r="C2854" s="7">
        <v>319.84300000000002</v>
      </c>
      <c r="D2854" s="26">
        <f>C2854/'g. Dimensio.AnlagenEE2035'!$F$11</f>
        <v>9.138371428571429E-2</v>
      </c>
      <c r="E2854" s="6"/>
      <c r="F2854" s="6"/>
      <c r="G2854" s="6"/>
      <c r="H2854" s="6"/>
      <c r="I2854" s="6"/>
      <c r="J2854" s="6"/>
      <c r="K2854" s="6"/>
      <c r="L2854" s="6"/>
      <c r="M2854" s="6"/>
      <c r="N2854" s="27"/>
    </row>
    <row r="2855" spans="1:14" s="28" customFormat="1" x14ac:dyDescent="0.25">
      <c r="A2855" s="24">
        <v>43584.75</v>
      </c>
      <c r="B2855" s="25">
        <v>43584.833333333336</v>
      </c>
      <c r="C2855" s="7">
        <v>333.82600000000002</v>
      </c>
      <c r="D2855" s="26">
        <f>C2855/'g. Dimensio.AnlagenEE2035'!$F$11</f>
        <v>9.5378857142857154E-2</v>
      </c>
      <c r="E2855" s="6"/>
      <c r="F2855" s="6"/>
      <c r="G2855" s="6"/>
      <c r="H2855" s="6"/>
      <c r="I2855" s="6"/>
      <c r="J2855" s="6"/>
      <c r="K2855" s="6"/>
      <c r="L2855" s="6"/>
      <c r="M2855" s="6"/>
      <c r="N2855" s="27"/>
    </row>
    <row r="2856" spans="1:14" s="28" customFormat="1" x14ac:dyDescent="0.25">
      <c r="A2856" s="24">
        <v>43584.791666666664</v>
      </c>
      <c r="B2856" s="25">
        <v>43584.875</v>
      </c>
      <c r="C2856" s="7">
        <v>328.51600000000002</v>
      </c>
      <c r="D2856" s="26">
        <f>C2856/'g. Dimensio.AnlagenEE2035'!$F$11</f>
        <v>9.3861714285714284E-2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27"/>
    </row>
    <row r="2857" spans="1:14" s="28" customFormat="1" x14ac:dyDescent="0.25">
      <c r="A2857" s="24">
        <v>43584.833333333336</v>
      </c>
      <c r="B2857" s="25">
        <v>43584.916666666664</v>
      </c>
      <c r="C2857" s="7">
        <v>345.846</v>
      </c>
      <c r="D2857" s="26">
        <f>C2857/'g. Dimensio.AnlagenEE2035'!$F$11</f>
        <v>9.8813142857142863E-2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27"/>
    </row>
    <row r="2858" spans="1:14" s="28" customFormat="1" x14ac:dyDescent="0.25">
      <c r="A2858" s="24">
        <v>43584.875</v>
      </c>
      <c r="B2858" s="25">
        <v>43584.958333333336</v>
      </c>
      <c r="C2858" s="7">
        <v>412.1</v>
      </c>
      <c r="D2858" s="26">
        <f>C2858/'g. Dimensio.AnlagenEE2035'!$F$11</f>
        <v>0.11774285714285715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27"/>
    </row>
    <row r="2859" spans="1:14" s="28" customFormat="1" x14ac:dyDescent="0.25">
      <c r="A2859" s="24">
        <v>43584.916666666664</v>
      </c>
      <c r="B2859" s="25">
        <v>43585</v>
      </c>
      <c r="C2859" s="7">
        <v>458.70499999999998</v>
      </c>
      <c r="D2859" s="26">
        <f>C2859/'g. Dimensio.AnlagenEE2035'!$F$11</f>
        <v>0.13105857142857141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27"/>
    </row>
    <row r="2860" spans="1:14" s="28" customFormat="1" x14ac:dyDescent="0.25">
      <c r="A2860" s="24">
        <v>43584.958333333336</v>
      </c>
      <c r="B2860" s="25">
        <v>43585.041666666664</v>
      </c>
      <c r="C2860" s="7">
        <v>469.005</v>
      </c>
      <c r="D2860" s="26">
        <f>C2860/'g. Dimensio.AnlagenEE2035'!$F$11</f>
        <v>0.13400142857142858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27"/>
    </row>
    <row r="2861" spans="1:14" s="28" customFormat="1" x14ac:dyDescent="0.25">
      <c r="A2861" s="24">
        <v>43585</v>
      </c>
      <c r="B2861" s="25">
        <v>43585.083333333336</v>
      </c>
      <c r="C2861" s="7">
        <v>553.32899999999995</v>
      </c>
      <c r="D2861" s="26">
        <f>C2861/'g. Dimensio.AnlagenEE2035'!$F$11</f>
        <v>0.15809399999999998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27"/>
    </row>
    <row r="2862" spans="1:14" s="28" customFormat="1" x14ac:dyDescent="0.25">
      <c r="A2862" s="24">
        <v>43585.041666666664</v>
      </c>
      <c r="B2862" s="25">
        <v>43585.125</v>
      </c>
      <c r="C2862" s="7">
        <v>538.26499999999999</v>
      </c>
      <c r="D2862" s="26">
        <f>C2862/'g. Dimensio.AnlagenEE2035'!$F$11</f>
        <v>0.15378999999999998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27"/>
    </row>
    <row r="2863" spans="1:14" s="28" customFormat="1" x14ac:dyDescent="0.25">
      <c r="A2863" s="24">
        <v>43585.083333333336</v>
      </c>
      <c r="B2863" s="25">
        <v>43585.166666666664</v>
      </c>
      <c r="C2863" s="7">
        <v>504.19</v>
      </c>
      <c r="D2863" s="26">
        <f>C2863/'g. Dimensio.AnlagenEE2035'!$F$11</f>
        <v>0.14405428571428572</v>
      </c>
      <c r="E2863" s="6"/>
      <c r="F2863" s="6"/>
      <c r="G2863" s="6"/>
      <c r="H2863" s="6"/>
      <c r="I2863" s="6"/>
      <c r="J2863" s="6"/>
      <c r="K2863" s="6"/>
      <c r="L2863" s="6"/>
      <c r="M2863" s="6"/>
      <c r="N2863" s="27"/>
    </row>
    <row r="2864" spans="1:14" s="28" customFormat="1" x14ac:dyDescent="0.25">
      <c r="A2864" s="24">
        <v>43585.125</v>
      </c>
      <c r="B2864" s="25">
        <v>43585.208333333336</v>
      </c>
      <c r="C2864" s="7">
        <v>455.43299999999999</v>
      </c>
      <c r="D2864" s="26">
        <f>C2864/'g. Dimensio.AnlagenEE2035'!$F$11</f>
        <v>0.13012371428571429</v>
      </c>
      <c r="E2864" s="6"/>
      <c r="F2864" s="6"/>
      <c r="G2864" s="6"/>
      <c r="H2864" s="6"/>
      <c r="I2864" s="6"/>
      <c r="J2864" s="6"/>
      <c r="K2864" s="6"/>
      <c r="L2864" s="6"/>
      <c r="M2864" s="6"/>
      <c r="N2864" s="27"/>
    </row>
    <row r="2865" spans="1:14" s="28" customFormat="1" x14ac:dyDescent="0.25">
      <c r="A2865" s="24">
        <v>43585.166666666664</v>
      </c>
      <c r="B2865" s="25">
        <v>43585.25</v>
      </c>
      <c r="C2865" s="7">
        <v>406.09300000000002</v>
      </c>
      <c r="D2865" s="26">
        <f>C2865/'g. Dimensio.AnlagenEE2035'!$F$11</f>
        <v>0.11602657142857144</v>
      </c>
      <c r="E2865" s="6"/>
      <c r="F2865" s="6"/>
      <c r="G2865" s="6"/>
      <c r="H2865" s="6"/>
      <c r="I2865" s="6"/>
      <c r="J2865" s="6"/>
      <c r="K2865" s="6"/>
      <c r="L2865" s="6"/>
      <c r="M2865" s="6"/>
      <c r="N2865" s="27"/>
    </row>
    <row r="2866" spans="1:14" s="28" customFormat="1" x14ac:dyDescent="0.25">
      <c r="A2866" s="24">
        <v>43585.208333333336</v>
      </c>
      <c r="B2866" s="25">
        <v>43585.291666666664</v>
      </c>
      <c r="C2866" s="7">
        <v>372.03399999999999</v>
      </c>
      <c r="D2866" s="26">
        <f>C2866/'g. Dimensio.AnlagenEE2035'!$F$11</f>
        <v>0.10629542857142857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27"/>
    </row>
    <row r="2867" spans="1:14" s="28" customFormat="1" x14ac:dyDescent="0.25">
      <c r="A2867" s="24">
        <v>43585.25</v>
      </c>
      <c r="B2867" s="25">
        <v>43585.333333333336</v>
      </c>
      <c r="C2867" s="7">
        <v>410.18400000000003</v>
      </c>
      <c r="D2867" s="26">
        <f>C2867/'g. Dimensio.AnlagenEE2035'!$F$11</f>
        <v>0.11719542857142858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27"/>
    </row>
    <row r="2868" spans="1:14" s="28" customFormat="1" x14ac:dyDescent="0.25">
      <c r="A2868" s="24">
        <v>43585.291666666664</v>
      </c>
      <c r="B2868" s="25">
        <v>43585.375</v>
      </c>
      <c r="C2868" s="7">
        <v>400.62700000000001</v>
      </c>
      <c r="D2868" s="26">
        <f>C2868/'g. Dimensio.AnlagenEE2035'!$F$11</f>
        <v>0.11446485714285715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27"/>
    </row>
    <row r="2869" spans="1:14" s="28" customFormat="1" x14ac:dyDescent="0.25">
      <c r="A2869" s="24">
        <v>43585.333333333336</v>
      </c>
      <c r="B2869" s="25">
        <v>43585.416666666664</v>
      </c>
      <c r="C2869" s="7">
        <v>354.90600000000001</v>
      </c>
      <c r="D2869" s="26">
        <f>C2869/'g. Dimensio.AnlagenEE2035'!$F$11</f>
        <v>0.10140171428571429</v>
      </c>
      <c r="E2869" s="6"/>
      <c r="F2869" s="6"/>
      <c r="G2869" s="6"/>
      <c r="H2869" s="6"/>
      <c r="I2869" s="6"/>
      <c r="J2869" s="6"/>
      <c r="K2869" s="6"/>
      <c r="L2869" s="6"/>
      <c r="M2869" s="6"/>
      <c r="N2869" s="27"/>
    </row>
    <row r="2870" spans="1:14" s="28" customFormat="1" x14ac:dyDescent="0.25">
      <c r="A2870" s="24">
        <v>43585.375</v>
      </c>
      <c r="B2870" s="25">
        <v>43585.458333333336</v>
      </c>
      <c r="C2870" s="7">
        <v>330.06400000000002</v>
      </c>
      <c r="D2870" s="26">
        <f>C2870/'g. Dimensio.AnlagenEE2035'!$F$11</f>
        <v>9.4304000000000013E-2</v>
      </c>
      <c r="E2870" s="6"/>
      <c r="F2870" s="6"/>
      <c r="G2870" s="6"/>
      <c r="H2870" s="6"/>
      <c r="I2870" s="6"/>
      <c r="J2870" s="6"/>
      <c r="K2870" s="6"/>
      <c r="L2870" s="6"/>
      <c r="M2870" s="6"/>
      <c r="N2870" s="27"/>
    </row>
    <row r="2871" spans="1:14" s="28" customFormat="1" x14ac:dyDescent="0.25">
      <c r="A2871" s="24">
        <v>43585.416666666664</v>
      </c>
      <c r="B2871" s="25">
        <v>43585.5</v>
      </c>
      <c r="C2871" s="7">
        <v>322.065</v>
      </c>
      <c r="D2871" s="26">
        <f>C2871/'g. Dimensio.AnlagenEE2035'!$F$11</f>
        <v>9.2018571428571422E-2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27"/>
    </row>
    <row r="2872" spans="1:14" s="28" customFormat="1" x14ac:dyDescent="0.25">
      <c r="A2872" s="24">
        <v>43585.458333333336</v>
      </c>
      <c r="B2872" s="25">
        <v>43585.541666666664</v>
      </c>
      <c r="C2872" s="7">
        <v>315.60399999999998</v>
      </c>
      <c r="D2872" s="26">
        <f>C2872/'g. Dimensio.AnlagenEE2035'!$F$11</f>
        <v>9.0172571428571421E-2</v>
      </c>
      <c r="E2872" s="6"/>
      <c r="F2872" s="6"/>
      <c r="G2872" s="6"/>
      <c r="H2872" s="6"/>
      <c r="I2872" s="6"/>
      <c r="J2872" s="6"/>
      <c r="K2872" s="6"/>
      <c r="L2872" s="6"/>
      <c r="M2872" s="6"/>
      <c r="N2872" s="27"/>
    </row>
    <row r="2873" spans="1:14" s="28" customFormat="1" x14ac:dyDescent="0.25">
      <c r="A2873" s="24">
        <v>43585.5</v>
      </c>
      <c r="B2873" s="25">
        <v>43585.583333333336</v>
      </c>
      <c r="C2873" s="7">
        <v>307.58499999999998</v>
      </c>
      <c r="D2873" s="26">
        <f>C2873/'g. Dimensio.AnlagenEE2035'!$F$11</f>
        <v>8.7881428571428569E-2</v>
      </c>
      <c r="E2873" s="6"/>
      <c r="F2873" s="6"/>
      <c r="G2873" s="6"/>
      <c r="H2873" s="6"/>
      <c r="I2873" s="6"/>
      <c r="J2873" s="6"/>
      <c r="K2873" s="6"/>
      <c r="L2873" s="6"/>
      <c r="M2873" s="6"/>
      <c r="N2873" s="27"/>
    </row>
    <row r="2874" spans="1:14" s="28" customFormat="1" x14ac:dyDescent="0.25">
      <c r="A2874" s="24">
        <v>43585.541666666664</v>
      </c>
      <c r="B2874" s="25">
        <v>43585.625</v>
      </c>
      <c r="C2874" s="7">
        <v>297.29000000000002</v>
      </c>
      <c r="D2874" s="26">
        <f>C2874/'g. Dimensio.AnlagenEE2035'!$F$11</f>
        <v>8.4940000000000002E-2</v>
      </c>
      <c r="E2874" s="6"/>
      <c r="F2874" s="6"/>
      <c r="G2874" s="6"/>
      <c r="H2874" s="6"/>
      <c r="I2874" s="6"/>
      <c r="J2874" s="6"/>
      <c r="K2874" s="6"/>
      <c r="L2874" s="6"/>
      <c r="M2874" s="6"/>
      <c r="N2874" s="27"/>
    </row>
    <row r="2875" spans="1:14" s="28" customFormat="1" x14ac:dyDescent="0.25">
      <c r="A2875" s="24">
        <v>43585.583333333336</v>
      </c>
      <c r="B2875" s="25">
        <v>43585.666666666664</v>
      </c>
      <c r="C2875" s="7">
        <v>284.38499999999999</v>
      </c>
      <c r="D2875" s="26">
        <f>C2875/'g. Dimensio.AnlagenEE2035'!$F$11</f>
        <v>8.1252857142857141E-2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27"/>
    </row>
    <row r="2876" spans="1:14" s="28" customFormat="1" x14ac:dyDescent="0.25">
      <c r="A2876" s="24">
        <v>43585.625</v>
      </c>
      <c r="B2876" s="25">
        <v>43585.708333333336</v>
      </c>
      <c r="C2876" s="7">
        <v>272.31400000000002</v>
      </c>
      <c r="D2876" s="26">
        <f>C2876/'g. Dimensio.AnlagenEE2035'!$F$11</f>
        <v>7.7804000000000012E-2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27"/>
    </row>
    <row r="2877" spans="1:14" s="28" customFormat="1" x14ac:dyDescent="0.25">
      <c r="A2877" s="24">
        <v>43585.666666666664</v>
      </c>
      <c r="B2877" s="25">
        <v>43585.75</v>
      </c>
      <c r="C2877" s="7">
        <v>255.43799999999999</v>
      </c>
      <c r="D2877" s="26">
        <f>C2877/'g. Dimensio.AnlagenEE2035'!$F$11</f>
        <v>7.2982285714285708E-2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27"/>
    </row>
    <row r="2878" spans="1:14" s="28" customFormat="1" x14ac:dyDescent="0.25">
      <c r="A2878" s="24">
        <v>43585.708333333336</v>
      </c>
      <c r="B2878" s="25">
        <v>43585.791666666664</v>
      </c>
      <c r="C2878" s="7">
        <v>215.81200000000001</v>
      </c>
      <c r="D2878" s="26">
        <f>C2878/'g. Dimensio.AnlagenEE2035'!$F$11</f>
        <v>6.1660571428571433E-2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27"/>
    </row>
    <row r="2879" spans="1:14" s="28" customFormat="1" x14ac:dyDescent="0.25">
      <c r="A2879" s="24">
        <v>43585.75</v>
      </c>
      <c r="B2879" s="25">
        <v>43585.833333333336</v>
      </c>
      <c r="C2879" s="7">
        <v>157.96100000000001</v>
      </c>
      <c r="D2879" s="26">
        <f>C2879/'g. Dimensio.AnlagenEE2035'!$F$11</f>
        <v>4.5131714285714289E-2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27"/>
    </row>
    <row r="2880" spans="1:14" s="28" customFormat="1" x14ac:dyDescent="0.25">
      <c r="A2880" s="24">
        <v>43585.791666666664</v>
      </c>
      <c r="B2880" s="25">
        <v>43585.875</v>
      </c>
      <c r="C2880" s="7">
        <v>117.249</v>
      </c>
      <c r="D2880" s="26">
        <f>C2880/'g. Dimensio.AnlagenEE2035'!$F$11</f>
        <v>3.3499714285714285E-2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27"/>
    </row>
    <row r="2881" spans="1:14" s="28" customFormat="1" x14ac:dyDescent="0.25">
      <c r="A2881" s="24">
        <v>43585.833333333336</v>
      </c>
      <c r="B2881" s="25">
        <v>43585.916666666664</v>
      </c>
      <c r="C2881" s="7">
        <v>82.52</v>
      </c>
      <c r="D2881" s="26">
        <f>C2881/'g. Dimensio.AnlagenEE2035'!$F$11</f>
        <v>2.3577142857142856E-2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27"/>
    </row>
    <row r="2882" spans="1:14" s="28" customFormat="1" x14ac:dyDescent="0.25">
      <c r="A2882" s="24">
        <v>43585.875</v>
      </c>
      <c r="B2882" s="25">
        <v>43585.958333333336</v>
      </c>
      <c r="C2882" s="7">
        <v>63.767000000000003</v>
      </c>
      <c r="D2882" s="26">
        <f>C2882/'g. Dimensio.AnlagenEE2035'!$F$11</f>
        <v>1.8219142857142857E-2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27"/>
    </row>
    <row r="2883" spans="1:14" s="28" customFormat="1" x14ac:dyDescent="0.25">
      <c r="A2883" s="24">
        <v>43585.916666666664</v>
      </c>
      <c r="B2883" s="25">
        <v>43586</v>
      </c>
      <c r="C2883" s="7">
        <v>57.146000000000001</v>
      </c>
      <c r="D2883" s="26">
        <f>C2883/'g. Dimensio.AnlagenEE2035'!$F$11</f>
        <v>1.6327428571428573E-2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27"/>
    </row>
    <row r="2884" spans="1:14" s="28" customFormat="1" x14ac:dyDescent="0.25">
      <c r="A2884" s="24">
        <v>43585.958333333336</v>
      </c>
      <c r="B2884" s="25">
        <v>43586.041666666664</v>
      </c>
      <c r="C2884" s="7">
        <v>46.222000000000001</v>
      </c>
      <c r="D2884" s="26">
        <f>C2884/'g. Dimensio.AnlagenEE2035'!$F$11</f>
        <v>1.3206285714285714E-2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27"/>
    </row>
    <row r="2885" spans="1:14" s="28" customFormat="1" x14ac:dyDescent="0.25">
      <c r="A2885" s="24">
        <v>43586</v>
      </c>
      <c r="B2885" s="25">
        <v>43586.083333333336</v>
      </c>
      <c r="C2885" s="7">
        <v>30.44</v>
      </c>
      <c r="D2885" s="26">
        <f>C2885/'g. Dimensio.AnlagenEE2035'!$F$11</f>
        <v>8.6971428571428581E-3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27"/>
    </row>
    <row r="2886" spans="1:14" s="28" customFormat="1" x14ac:dyDescent="0.25">
      <c r="A2886" s="24">
        <v>43586.041666666664</v>
      </c>
      <c r="B2886" s="25">
        <v>43586.125</v>
      </c>
      <c r="C2886" s="7">
        <v>19.82</v>
      </c>
      <c r="D2886" s="26">
        <f>C2886/'g. Dimensio.AnlagenEE2035'!$F$11</f>
        <v>5.6628571428571431E-3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27"/>
    </row>
    <row r="2887" spans="1:14" s="28" customFormat="1" x14ac:dyDescent="0.25">
      <c r="A2887" s="24">
        <v>43586.083333333336</v>
      </c>
      <c r="B2887" s="25">
        <v>43586.166666666664</v>
      </c>
      <c r="C2887" s="7">
        <v>13.654</v>
      </c>
      <c r="D2887" s="26">
        <f>C2887/'g. Dimensio.AnlagenEE2035'!$F$11</f>
        <v>3.9011428571428569E-3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27"/>
    </row>
    <row r="2888" spans="1:14" s="28" customFormat="1" x14ac:dyDescent="0.25">
      <c r="A2888" s="24">
        <v>43586.125</v>
      </c>
      <c r="B2888" s="25">
        <v>43586.208333333336</v>
      </c>
      <c r="C2888" s="7">
        <v>12.88</v>
      </c>
      <c r="D2888" s="26">
        <f>C2888/'g. Dimensio.AnlagenEE2035'!$F$11</f>
        <v>3.6800000000000001E-3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27"/>
    </row>
    <row r="2889" spans="1:14" s="28" customFormat="1" x14ac:dyDescent="0.25">
      <c r="A2889" s="24">
        <v>43586.166666666664</v>
      </c>
      <c r="B2889" s="25">
        <v>43586.25</v>
      </c>
      <c r="C2889" s="7">
        <v>12.978</v>
      </c>
      <c r="D2889" s="26">
        <f>C2889/'g. Dimensio.AnlagenEE2035'!$F$11</f>
        <v>3.7079999999999999E-3</v>
      </c>
      <c r="E2889" s="6"/>
      <c r="F2889" s="6"/>
      <c r="G2889" s="6"/>
      <c r="H2889" s="6"/>
      <c r="I2889" s="6"/>
      <c r="J2889" s="6"/>
      <c r="K2889" s="6"/>
      <c r="L2889" s="6"/>
      <c r="M2889" s="6"/>
      <c r="N2889" s="27"/>
    </row>
    <row r="2890" spans="1:14" s="28" customFormat="1" x14ac:dyDescent="0.25">
      <c r="A2890" s="24">
        <v>43586.208333333336</v>
      </c>
      <c r="B2890" s="25">
        <v>43586.291666666664</v>
      </c>
      <c r="C2890" s="7">
        <v>11.013</v>
      </c>
      <c r="D2890" s="26">
        <f>C2890/'g. Dimensio.AnlagenEE2035'!$F$11</f>
        <v>3.1465714285714287E-3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27"/>
    </row>
    <row r="2891" spans="1:14" s="28" customFormat="1" x14ac:dyDescent="0.25">
      <c r="A2891" s="24">
        <v>43586.25</v>
      </c>
      <c r="B2891" s="25">
        <v>43586.333333333336</v>
      </c>
      <c r="C2891" s="7">
        <v>10.064</v>
      </c>
      <c r="D2891" s="26">
        <f>C2891/'g. Dimensio.AnlagenEE2035'!$F$11</f>
        <v>2.8754285714285713E-3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27"/>
    </row>
    <row r="2892" spans="1:14" s="28" customFormat="1" x14ac:dyDescent="0.25">
      <c r="A2892" s="24">
        <v>43586.291666666664</v>
      </c>
      <c r="B2892" s="25">
        <v>43586.375</v>
      </c>
      <c r="C2892" s="7">
        <v>9.6850000000000005</v>
      </c>
      <c r="D2892" s="26">
        <f>C2892/'g. Dimensio.AnlagenEE2035'!$F$11</f>
        <v>2.7671428571428573E-3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27"/>
    </row>
    <row r="2893" spans="1:14" s="28" customFormat="1" x14ac:dyDescent="0.25">
      <c r="A2893" s="24">
        <v>43586.333333333336</v>
      </c>
      <c r="B2893" s="25">
        <v>43586.416666666664</v>
      </c>
      <c r="C2893" s="7">
        <v>15.897</v>
      </c>
      <c r="D2893" s="26">
        <f>C2893/'g. Dimensio.AnlagenEE2035'!$F$11</f>
        <v>4.542E-3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27"/>
    </row>
    <row r="2894" spans="1:14" s="28" customFormat="1" x14ac:dyDescent="0.25">
      <c r="A2894" s="24">
        <v>43586.375</v>
      </c>
      <c r="B2894" s="25">
        <v>43586.458333333336</v>
      </c>
      <c r="C2894" s="7">
        <v>18.376999999999999</v>
      </c>
      <c r="D2894" s="26">
        <f>C2894/'g. Dimensio.AnlagenEE2035'!$F$11</f>
        <v>5.2505714285714282E-3</v>
      </c>
      <c r="E2894" s="6"/>
      <c r="F2894" s="6"/>
      <c r="G2894" s="6"/>
      <c r="H2894" s="6"/>
      <c r="I2894" s="6"/>
      <c r="J2894" s="6"/>
      <c r="K2894" s="6"/>
      <c r="L2894" s="6"/>
      <c r="M2894" s="6"/>
      <c r="N2894" s="27"/>
    </row>
    <row r="2895" spans="1:14" s="28" customFormat="1" x14ac:dyDescent="0.25">
      <c r="A2895" s="24">
        <v>43586.416666666664</v>
      </c>
      <c r="B2895" s="25">
        <v>43586.5</v>
      </c>
      <c r="C2895" s="7">
        <v>20.338000000000001</v>
      </c>
      <c r="D2895" s="26">
        <f>C2895/'g. Dimensio.AnlagenEE2035'!$F$11</f>
        <v>5.8108571428571428E-3</v>
      </c>
      <c r="E2895" s="6"/>
      <c r="F2895" s="6"/>
      <c r="G2895" s="6"/>
      <c r="H2895" s="6"/>
      <c r="I2895" s="6"/>
      <c r="J2895" s="6"/>
      <c r="K2895" s="6"/>
      <c r="L2895" s="6"/>
      <c r="M2895" s="6"/>
      <c r="N2895" s="27"/>
    </row>
    <row r="2896" spans="1:14" s="28" customFormat="1" x14ac:dyDescent="0.25">
      <c r="A2896" s="24">
        <v>43586.458333333336</v>
      </c>
      <c r="B2896" s="25">
        <v>43586.541666666664</v>
      </c>
      <c r="C2896" s="7">
        <v>21.478999999999999</v>
      </c>
      <c r="D2896" s="26">
        <f>C2896/'g. Dimensio.AnlagenEE2035'!$F$11</f>
        <v>6.1368571428571427E-3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27"/>
    </row>
    <row r="2897" spans="1:14" s="28" customFormat="1" x14ac:dyDescent="0.25">
      <c r="A2897" s="24">
        <v>43586.5</v>
      </c>
      <c r="B2897" s="25">
        <v>43586.583333333336</v>
      </c>
      <c r="C2897" s="7">
        <v>19.71</v>
      </c>
      <c r="D2897" s="26">
        <f>C2897/'g. Dimensio.AnlagenEE2035'!$F$11</f>
        <v>5.6314285714285719E-3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27"/>
    </row>
    <row r="2898" spans="1:14" s="28" customFormat="1" x14ac:dyDescent="0.25">
      <c r="A2898" s="24">
        <v>43586.541666666664</v>
      </c>
      <c r="B2898" s="25">
        <v>43586.625</v>
      </c>
      <c r="C2898" s="7">
        <v>16.318000000000001</v>
      </c>
      <c r="D2898" s="26">
        <f>C2898/'g. Dimensio.AnlagenEE2035'!$F$11</f>
        <v>4.6622857142857143E-3</v>
      </c>
      <c r="E2898" s="6"/>
      <c r="F2898" s="6"/>
      <c r="G2898" s="6"/>
      <c r="H2898" s="6"/>
      <c r="I2898" s="6"/>
      <c r="J2898" s="6"/>
      <c r="K2898" s="6"/>
      <c r="L2898" s="6"/>
      <c r="M2898" s="6"/>
      <c r="N2898" s="27"/>
    </row>
    <row r="2899" spans="1:14" s="28" customFormat="1" x14ac:dyDescent="0.25">
      <c r="A2899" s="24">
        <v>43586.583333333336</v>
      </c>
      <c r="B2899" s="25">
        <v>43586.666666666664</v>
      </c>
      <c r="C2899" s="7">
        <v>12.039</v>
      </c>
      <c r="D2899" s="26">
        <f>C2899/'g. Dimensio.AnlagenEE2035'!$F$11</f>
        <v>3.4397142857142855E-3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27"/>
    </row>
    <row r="2900" spans="1:14" s="28" customFormat="1" x14ac:dyDescent="0.25">
      <c r="A2900" s="24">
        <v>43586.625</v>
      </c>
      <c r="B2900" s="25">
        <v>43586.708333333336</v>
      </c>
      <c r="C2900" s="7">
        <v>8.2159999999999993</v>
      </c>
      <c r="D2900" s="26">
        <f>C2900/'g. Dimensio.AnlagenEE2035'!$F$11</f>
        <v>2.3474285714285711E-3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27"/>
    </row>
    <row r="2901" spans="1:14" s="28" customFormat="1" x14ac:dyDescent="0.25">
      <c r="A2901" s="24">
        <v>43586.666666666664</v>
      </c>
      <c r="B2901" s="25">
        <v>43586.75</v>
      </c>
      <c r="C2901" s="7">
        <v>7.359</v>
      </c>
      <c r="D2901" s="26">
        <f>C2901/'g. Dimensio.AnlagenEE2035'!$F$11</f>
        <v>2.1025714285714285E-3</v>
      </c>
      <c r="E2901" s="6"/>
      <c r="F2901" s="6"/>
      <c r="G2901" s="6"/>
      <c r="H2901" s="6"/>
      <c r="I2901" s="6"/>
      <c r="J2901" s="6"/>
      <c r="K2901" s="6"/>
      <c r="L2901" s="6"/>
      <c r="M2901" s="6"/>
      <c r="N2901" s="27"/>
    </row>
    <row r="2902" spans="1:14" s="28" customFormat="1" x14ac:dyDescent="0.25">
      <c r="A2902" s="24">
        <v>43586.708333333336</v>
      </c>
      <c r="B2902" s="25">
        <v>43586.791666666664</v>
      </c>
      <c r="C2902" s="7">
        <v>11.837</v>
      </c>
      <c r="D2902" s="26">
        <f>C2902/'g. Dimensio.AnlagenEE2035'!$F$11</f>
        <v>3.382E-3</v>
      </c>
      <c r="E2902" s="6"/>
      <c r="F2902" s="6"/>
      <c r="G2902" s="6"/>
      <c r="H2902" s="6"/>
      <c r="I2902" s="6"/>
      <c r="J2902" s="6"/>
      <c r="K2902" s="6"/>
      <c r="L2902" s="6"/>
      <c r="M2902" s="6"/>
      <c r="N2902" s="27"/>
    </row>
    <row r="2903" spans="1:14" s="28" customFormat="1" x14ac:dyDescent="0.25">
      <c r="A2903" s="24">
        <v>43586.75</v>
      </c>
      <c r="B2903" s="25">
        <v>43586.833333333336</v>
      </c>
      <c r="C2903" s="7">
        <v>18.399999999999999</v>
      </c>
      <c r="D2903" s="26">
        <f>C2903/'g. Dimensio.AnlagenEE2035'!$F$11</f>
        <v>5.2571428571428569E-3</v>
      </c>
      <c r="E2903" s="6"/>
      <c r="F2903" s="6"/>
      <c r="G2903" s="6"/>
      <c r="H2903" s="6"/>
      <c r="I2903" s="6"/>
      <c r="J2903" s="6"/>
      <c r="K2903" s="6"/>
      <c r="L2903" s="6"/>
      <c r="M2903" s="6"/>
      <c r="N2903" s="27"/>
    </row>
    <row r="2904" spans="1:14" s="28" customFormat="1" x14ac:dyDescent="0.25">
      <c r="A2904" s="24">
        <v>43586.791666666664</v>
      </c>
      <c r="B2904" s="25">
        <v>43586.875</v>
      </c>
      <c r="C2904" s="7">
        <v>24.460999999999999</v>
      </c>
      <c r="D2904" s="26">
        <f>C2904/'g. Dimensio.AnlagenEE2035'!$F$11</f>
        <v>6.9888571428571421E-3</v>
      </c>
      <c r="E2904" s="6"/>
      <c r="F2904" s="6"/>
      <c r="G2904" s="6"/>
      <c r="H2904" s="6"/>
      <c r="I2904" s="6"/>
      <c r="J2904" s="6"/>
      <c r="K2904" s="6"/>
      <c r="L2904" s="6"/>
      <c r="M2904" s="6"/>
      <c r="N2904" s="27"/>
    </row>
    <row r="2905" spans="1:14" s="28" customFormat="1" x14ac:dyDescent="0.25">
      <c r="A2905" s="24">
        <v>43586.833333333336</v>
      </c>
      <c r="B2905" s="25">
        <v>43586.916666666664</v>
      </c>
      <c r="C2905" s="7">
        <v>34.070999999999998</v>
      </c>
      <c r="D2905" s="26">
        <f>C2905/'g. Dimensio.AnlagenEE2035'!$F$11</f>
        <v>9.7345714285714275E-3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27"/>
    </row>
    <row r="2906" spans="1:14" s="28" customFormat="1" x14ac:dyDescent="0.25">
      <c r="A2906" s="24">
        <v>43586.875</v>
      </c>
      <c r="B2906" s="25">
        <v>43586.958333333336</v>
      </c>
      <c r="C2906" s="7">
        <v>49.097999999999999</v>
      </c>
      <c r="D2906" s="26">
        <f>C2906/'g. Dimensio.AnlagenEE2035'!$F$11</f>
        <v>1.4028000000000001E-2</v>
      </c>
      <c r="E2906" s="6"/>
      <c r="F2906" s="6"/>
      <c r="G2906" s="6"/>
      <c r="H2906" s="6"/>
      <c r="I2906" s="6"/>
      <c r="J2906" s="6"/>
      <c r="K2906" s="6"/>
      <c r="L2906" s="6"/>
      <c r="M2906" s="6"/>
      <c r="N2906" s="27"/>
    </row>
    <row r="2907" spans="1:14" s="28" customFormat="1" x14ac:dyDescent="0.25">
      <c r="A2907" s="24">
        <v>43586.916666666664</v>
      </c>
      <c r="B2907" s="25">
        <v>43587</v>
      </c>
      <c r="C2907" s="7">
        <v>65.138000000000005</v>
      </c>
      <c r="D2907" s="26">
        <f>C2907/'g. Dimensio.AnlagenEE2035'!$F$11</f>
        <v>1.8610857142857144E-2</v>
      </c>
      <c r="E2907" s="6"/>
      <c r="F2907" s="6"/>
      <c r="G2907" s="6"/>
      <c r="H2907" s="6"/>
      <c r="I2907" s="6"/>
      <c r="J2907" s="6"/>
      <c r="K2907" s="6"/>
      <c r="L2907" s="6"/>
      <c r="M2907" s="6"/>
      <c r="N2907" s="27"/>
    </row>
    <row r="2908" spans="1:14" s="28" customFormat="1" x14ac:dyDescent="0.25">
      <c r="A2908" s="24">
        <v>43586.958333333336</v>
      </c>
      <c r="B2908" s="25">
        <v>43587.041666666664</v>
      </c>
      <c r="C2908" s="7">
        <v>79.718000000000004</v>
      </c>
      <c r="D2908" s="26">
        <f>C2908/'g. Dimensio.AnlagenEE2035'!$F$11</f>
        <v>2.2776571428571431E-2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27"/>
    </row>
    <row r="2909" spans="1:14" s="28" customFormat="1" x14ac:dyDescent="0.25">
      <c r="A2909" s="24">
        <v>43587</v>
      </c>
      <c r="B2909" s="25">
        <v>43587.083333333336</v>
      </c>
      <c r="C2909" s="7">
        <v>101.294</v>
      </c>
      <c r="D2909" s="26">
        <f>C2909/'g. Dimensio.AnlagenEE2035'!$F$11</f>
        <v>2.8941142857142856E-2</v>
      </c>
      <c r="E2909" s="6"/>
      <c r="F2909" s="6"/>
      <c r="G2909" s="6"/>
      <c r="H2909" s="6"/>
      <c r="I2909" s="6"/>
      <c r="J2909" s="6"/>
      <c r="K2909" s="6"/>
      <c r="L2909" s="6"/>
      <c r="M2909" s="6"/>
      <c r="N2909" s="27"/>
    </row>
    <row r="2910" spans="1:14" s="28" customFormat="1" x14ac:dyDescent="0.25">
      <c r="A2910" s="24">
        <v>43587.041666666664</v>
      </c>
      <c r="B2910" s="25">
        <v>43587.125</v>
      </c>
      <c r="C2910" s="7">
        <v>118.453</v>
      </c>
      <c r="D2910" s="26">
        <f>C2910/'g. Dimensio.AnlagenEE2035'!$F$11</f>
        <v>3.3843714285714289E-2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27"/>
    </row>
    <row r="2911" spans="1:14" s="28" customFormat="1" x14ac:dyDescent="0.25">
      <c r="A2911" s="24">
        <v>43587.083333333336</v>
      </c>
      <c r="B2911" s="25">
        <v>43587.166666666664</v>
      </c>
      <c r="C2911" s="7">
        <v>122.446</v>
      </c>
      <c r="D2911" s="26">
        <f>C2911/'g. Dimensio.AnlagenEE2035'!$F$11</f>
        <v>3.4984571428571427E-2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27"/>
    </row>
    <row r="2912" spans="1:14" s="28" customFormat="1" x14ac:dyDescent="0.25">
      <c r="A2912" s="24">
        <v>43587.125</v>
      </c>
      <c r="B2912" s="25">
        <v>43587.208333333336</v>
      </c>
      <c r="C2912" s="7">
        <v>108.88500000000001</v>
      </c>
      <c r="D2912" s="26">
        <f>C2912/'g. Dimensio.AnlagenEE2035'!$F$11</f>
        <v>3.1110000000000002E-2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27"/>
    </row>
    <row r="2913" spans="1:14" s="28" customFormat="1" x14ac:dyDescent="0.25">
      <c r="A2913" s="24">
        <v>43587.166666666664</v>
      </c>
      <c r="B2913" s="25">
        <v>43587.25</v>
      </c>
      <c r="C2913" s="7">
        <v>95.613</v>
      </c>
      <c r="D2913" s="26">
        <f>C2913/'g. Dimensio.AnlagenEE2035'!$F$11</f>
        <v>2.7317999999999999E-2</v>
      </c>
      <c r="E2913" s="6"/>
      <c r="F2913" s="6"/>
      <c r="G2913" s="6"/>
      <c r="H2913" s="6"/>
      <c r="I2913" s="6"/>
      <c r="J2913" s="6"/>
      <c r="K2913" s="6"/>
      <c r="L2913" s="6"/>
      <c r="M2913" s="6"/>
      <c r="N2913" s="27"/>
    </row>
    <row r="2914" spans="1:14" s="28" customFormat="1" x14ac:dyDescent="0.25">
      <c r="A2914" s="24">
        <v>43587.208333333336</v>
      </c>
      <c r="B2914" s="25">
        <v>43587.291666666664</v>
      </c>
      <c r="C2914" s="7">
        <v>82.18</v>
      </c>
      <c r="D2914" s="26">
        <f>C2914/'g. Dimensio.AnlagenEE2035'!$F$11</f>
        <v>2.3480000000000001E-2</v>
      </c>
      <c r="E2914" s="6"/>
      <c r="F2914" s="6"/>
      <c r="G2914" s="6"/>
      <c r="H2914" s="6"/>
      <c r="I2914" s="6"/>
      <c r="J2914" s="6"/>
      <c r="K2914" s="6"/>
      <c r="L2914" s="6"/>
      <c r="M2914" s="6"/>
      <c r="N2914" s="27"/>
    </row>
    <row r="2915" spans="1:14" s="28" customFormat="1" x14ac:dyDescent="0.25">
      <c r="A2915" s="24">
        <v>43587.25</v>
      </c>
      <c r="B2915" s="25">
        <v>43587.333333333336</v>
      </c>
      <c r="C2915" s="7">
        <v>60.612000000000002</v>
      </c>
      <c r="D2915" s="26">
        <f>C2915/'g. Dimensio.AnlagenEE2035'!$F$11</f>
        <v>1.7317714285714287E-2</v>
      </c>
      <c r="E2915" s="6"/>
      <c r="F2915" s="6"/>
      <c r="G2915" s="6"/>
      <c r="H2915" s="6"/>
      <c r="I2915" s="6"/>
      <c r="J2915" s="6"/>
      <c r="K2915" s="6"/>
      <c r="L2915" s="6"/>
      <c r="M2915" s="6"/>
      <c r="N2915" s="27"/>
    </row>
    <row r="2916" spans="1:14" s="28" customFormat="1" x14ac:dyDescent="0.25">
      <c r="A2916" s="24">
        <v>43587.291666666664</v>
      </c>
      <c r="B2916" s="25">
        <v>43587.375</v>
      </c>
      <c r="C2916" s="7">
        <v>99.51</v>
      </c>
      <c r="D2916" s="26">
        <f>C2916/'g. Dimensio.AnlagenEE2035'!$F$11</f>
        <v>2.8431428571428573E-2</v>
      </c>
      <c r="E2916" s="6"/>
      <c r="F2916" s="6"/>
      <c r="G2916" s="6"/>
      <c r="H2916" s="6"/>
      <c r="I2916" s="6"/>
      <c r="J2916" s="6"/>
      <c r="K2916" s="6"/>
      <c r="L2916" s="6"/>
      <c r="M2916" s="6"/>
      <c r="N2916" s="27"/>
    </row>
    <row r="2917" spans="1:14" s="28" customFormat="1" x14ac:dyDescent="0.25">
      <c r="A2917" s="24">
        <v>43587.333333333336</v>
      </c>
      <c r="B2917" s="25">
        <v>43587.416666666664</v>
      </c>
      <c r="C2917" s="7">
        <v>159.27799999999999</v>
      </c>
      <c r="D2917" s="26">
        <f>C2917/'g. Dimensio.AnlagenEE2035'!$F$11</f>
        <v>4.5508E-2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27"/>
    </row>
    <row r="2918" spans="1:14" s="28" customFormat="1" x14ac:dyDescent="0.25">
      <c r="A2918" s="24">
        <v>43587.375</v>
      </c>
      <c r="B2918" s="25">
        <v>43587.458333333336</v>
      </c>
      <c r="C2918" s="7">
        <v>228.42400000000001</v>
      </c>
      <c r="D2918" s="26">
        <f>C2918/'g. Dimensio.AnlagenEE2035'!$F$11</f>
        <v>6.5264000000000003E-2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27"/>
    </row>
    <row r="2919" spans="1:14" s="28" customFormat="1" x14ac:dyDescent="0.25">
      <c r="A2919" s="24">
        <v>43587.416666666664</v>
      </c>
      <c r="B2919" s="25">
        <v>43587.5</v>
      </c>
      <c r="C2919" s="7">
        <v>298.435</v>
      </c>
      <c r="D2919" s="26">
        <f>C2919/'g. Dimensio.AnlagenEE2035'!$F$11</f>
        <v>8.5267142857142861E-2</v>
      </c>
      <c r="E2919" s="6"/>
      <c r="F2919" s="6"/>
      <c r="G2919" s="6"/>
      <c r="H2919" s="6"/>
      <c r="I2919" s="6"/>
      <c r="J2919" s="6"/>
      <c r="K2919" s="6"/>
      <c r="L2919" s="6"/>
      <c r="M2919" s="6"/>
      <c r="N2919" s="27"/>
    </row>
    <row r="2920" spans="1:14" s="28" customFormat="1" x14ac:dyDescent="0.25">
      <c r="A2920" s="24">
        <v>43587.458333333336</v>
      </c>
      <c r="B2920" s="25">
        <v>43587.541666666664</v>
      </c>
      <c r="C2920" s="7">
        <v>350.71</v>
      </c>
      <c r="D2920" s="26">
        <f>C2920/'g. Dimensio.AnlagenEE2035'!$F$11</f>
        <v>0.10020285714285714</v>
      </c>
      <c r="E2920" s="6"/>
      <c r="F2920" s="6"/>
      <c r="G2920" s="6"/>
      <c r="H2920" s="6"/>
      <c r="I2920" s="6"/>
      <c r="J2920" s="6"/>
      <c r="K2920" s="6"/>
      <c r="L2920" s="6"/>
      <c r="M2920" s="6"/>
      <c r="N2920" s="27"/>
    </row>
    <row r="2921" spans="1:14" s="28" customFormat="1" x14ac:dyDescent="0.25">
      <c r="A2921" s="24">
        <v>43587.5</v>
      </c>
      <c r="B2921" s="25">
        <v>43587.583333333336</v>
      </c>
      <c r="C2921" s="7">
        <v>409.58199999999999</v>
      </c>
      <c r="D2921" s="26">
        <f>C2921/'g. Dimensio.AnlagenEE2035'!$F$11</f>
        <v>0.11702342857142857</v>
      </c>
      <c r="E2921" s="6"/>
      <c r="F2921" s="6"/>
      <c r="G2921" s="6"/>
      <c r="H2921" s="6"/>
      <c r="I2921" s="6"/>
      <c r="J2921" s="6"/>
      <c r="K2921" s="6"/>
      <c r="L2921" s="6"/>
      <c r="M2921" s="6"/>
      <c r="N2921" s="27"/>
    </row>
    <row r="2922" spans="1:14" s="28" customFormat="1" x14ac:dyDescent="0.25">
      <c r="A2922" s="24">
        <v>43587.541666666664</v>
      </c>
      <c r="B2922" s="25">
        <v>43587.625</v>
      </c>
      <c r="C2922" s="7">
        <v>527.95299999999997</v>
      </c>
      <c r="D2922" s="26">
        <f>C2922/'g. Dimensio.AnlagenEE2035'!$F$11</f>
        <v>0.15084371428571428</v>
      </c>
      <c r="E2922" s="6"/>
      <c r="F2922" s="6"/>
      <c r="G2922" s="6"/>
      <c r="H2922" s="6"/>
      <c r="I2922" s="6"/>
      <c r="J2922" s="6"/>
      <c r="K2922" s="6"/>
      <c r="L2922" s="6"/>
      <c r="M2922" s="6"/>
      <c r="N2922" s="27"/>
    </row>
    <row r="2923" spans="1:14" s="28" customFormat="1" x14ac:dyDescent="0.25">
      <c r="A2923" s="24">
        <v>43587.583333333336</v>
      </c>
      <c r="B2923" s="25">
        <v>43587.666666666664</v>
      </c>
      <c r="C2923" s="7">
        <v>649.83799999999997</v>
      </c>
      <c r="D2923" s="26">
        <f>C2923/'g. Dimensio.AnlagenEE2035'!$F$11</f>
        <v>0.185668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27"/>
    </row>
    <row r="2924" spans="1:14" s="28" customFormat="1" x14ac:dyDescent="0.25">
      <c r="A2924" s="24">
        <v>43587.625</v>
      </c>
      <c r="B2924" s="25">
        <v>43587.708333333336</v>
      </c>
      <c r="C2924" s="7">
        <v>627.54200000000003</v>
      </c>
      <c r="D2924" s="26">
        <f>C2924/'g. Dimensio.AnlagenEE2035'!$F$11</f>
        <v>0.17929771428571428</v>
      </c>
      <c r="E2924" s="6"/>
      <c r="F2924" s="6"/>
      <c r="G2924" s="6"/>
      <c r="H2924" s="6"/>
      <c r="I2924" s="6"/>
      <c r="J2924" s="6"/>
      <c r="K2924" s="6"/>
      <c r="L2924" s="6"/>
      <c r="M2924" s="6"/>
      <c r="N2924" s="27"/>
    </row>
    <row r="2925" spans="1:14" s="28" customFormat="1" x14ac:dyDescent="0.25">
      <c r="A2925" s="24">
        <v>43587.666666666664</v>
      </c>
      <c r="B2925" s="25">
        <v>43587.75</v>
      </c>
      <c r="C2925" s="7">
        <v>612.18799999999999</v>
      </c>
      <c r="D2925" s="26">
        <f>C2925/'g. Dimensio.AnlagenEE2035'!$F$11</f>
        <v>0.17491085714285715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27"/>
    </row>
    <row r="2926" spans="1:14" s="28" customFormat="1" x14ac:dyDescent="0.25">
      <c r="A2926" s="24">
        <v>43587.708333333336</v>
      </c>
      <c r="B2926" s="25">
        <v>43587.791666666664</v>
      </c>
      <c r="C2926" s="7">
        <v>775.37699999999995</v>
      </c>
      <c r="D2926" s="26">
        <f>C2926/'g. Dimensio.AnlagenEE2035'!$F$11</f>
        <v>0.22153628571428571</v>
      </c>
      <c r="E2926" s="6"/>
      <c r="F2926" s="6"/>
      <c r="G2926" s="6"/>
      <c r="H2926" s="6"/>
      <c r="I2926" s="6"/>
      <c r="J2926" s="6"/>
      <c r="K2926" s="6"/>
      <c r="L2926" s="6"/>
      <c r="M2926" s="6"/>
      <c r="N2926" s="27"/>
    </row>
    <row r="2927" spans="1:14" s="28" customFormat="1" x14ac:dyDescent="0.25">
      <c r="A2927" s="24">
        <v>43587.75</v>
      </c>
      <c r="B2927" s="25">
        <v>43587.833333333336</v>
      </c>
      <c r="C2927" s="7">
        <v>890.54499999999996</v>
      </c>
      <c r="D2927" s="26">
        <f>C2927/'g. Dimensio.AnlagenEE2035'!$F$11</f>
        <v>0.25444142857142854</v>
      </c>
      <c r="E2927" s="6"/>
      <c r="F2927" s="6"/>
      <c r="G2927" s="6"/>
      <c r="H2927" s="6"/>
      <c r="I2927" s="6"/>
      <c r="J2927" s="6"/>
      <c r="K2927" s="6"/>
      <c r="L2927" s="6"/>
      <c r="M2927" s="6"/>
      <c r="N2927" s="27"/>
    </row>
    <row r="2928" spans="1:14" s="28" customFormat="1" x14ac:dyDescent="0.25">
      <c r="A2928" s="24">
        <v>43587.791666666664</v>
      </c>
      <c r="B2928" s="25">
        <v>43587.875</v>
      </c>
      <c r="C2928" s="7">
        <v>876.69600000000003</v>
      </c>
      <c r="D2928" s="26">
        <f>C2928/'g. Dimensio.AnlagenEE2035'!$F$11</f>
        <v>0.25048457142857145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27"/>
    </row>
    <row r="2929" spans="1:14" s="28" customFormat="1" x14ac:dyDescent="0.25">
      <c r="A2929" s="24">
        <v>43587.833333333336</v>
      </c>
      <c r="B2929" s="25">
        <v>43587.916666666664</v>
      </c>
      <c r="C2929" s="7">
        <v>814.33699999999999</v>
      </c>
      <c r="D2929" s="26">
        <f>C2929/'g. Dimensio.AnlagenEE2035'!$F$11</f>
        <v>0.23266771428571428</v>
      </c>
      <c r="E2929" s="6"/>
      <c r="F2929" s="6"/>
      <c r="G2929" s="6"/>
      <c r="H2929" s="6"/>
      <c r="I2929" s="6"/>
      <c r="J2929" s="6"/>
      <c r="K2929" s="6"/>
      <c r="L2929" s="6"/>
      <c r="M2929" s="6"/>
      <c r="N2929" s="27"/>
    </row>
    <row r="2930" spans="1:14" s="28" customFormat="1" x14ac:dyDescent="0.25">
      <c r="A2930" s="24">
        <v>43587.875</v>
      </c>
      <c r="B2930" s="25">
        <v>43587.958333333336</v>
      </c>
      <c r="C2930" s="7">
        <v>695.851</v>
      </c>
      <c r="D2930" s="26">
        <f>C2930/'g. Dimensio.AnlagenEE2035'!$F$11</f>
        <v>0.19881457142857142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27"/>
    </row>
    <row r="2931" spans="1:14" s="28" customFormat="1" x14ac:dyDescent="0.25">
      <c r="A2931" s="24">
        <v>43587.916666666664</v>
      </c>
      <c r="B2931" s="25">
        <v>43588</v>
      </c>
      <c r="C2931" s="7">
        <v>536.75900000000001</v>
      </c>
      <c r="D2931" s="26">
        <f>C2931/'g. Dimensio.AnlagenEE2035'!$F$11</f>
        <v>0.15335971428571429</v>
      </c>
      <c r="E2931" s="6"/>
      <c r="F2931" s="6"/>
      <c r="G2931" s="6"/>
      <c r="H2931" s="6"/>
      <c r="I2931" s="6"/>
      <c r="J2931" s="6"/>
      <c r="K2931" s="6"/>
      <c r="L2931" s="6"/>
      <c r="M2931" s="6"/>
      <c r="N2931" s="27"/>
    </row>
    <row r="2932" spans="1:14" s="28" customFormat="1" x14ac:dyDescent="0.25">
      <c r="A2932" s="24">
        <v>43587.958333333336</v>
      </c>
      <c r="B2932" s="25">
        <v>43588.041666666664</v>
      </c>
      <c r="C2932" s="7">
        <v>405.49</v>
      </c>
      <c r="D2932" s="26">
        <f>C2932/'g. Dimensio.AnlagenEE2035'!$F$11</f>
        <v>0.11585428571428572</v>
      </c>
      <c r="E2932" s="6"/>
      <c r="F2932" s="6"/>
      <c r="G2932" s="6"/>
      <c r="H2932" s="6"/>
      <c r="I2932" s="6"/>
      <c r="J2932" s="6"/>
      <c r="K2932" s="6"/>
      <c r="L2932" s="6"/>
      <c r="M2932" s="6"/>
      <c r="N2932" s="27"/>
    </row>
    <row r="2933" spans="1:14" s="28" customFormat="1" x14ac:dyDescent="0.25">
      <c r="A2933" s="24">
        <v>43588</v>
      </c>
      <c r="B2933" s="25">
        <v>43588.083333333336</v>
      </c>
      <c r="C2933" s="7">
        <v>361.58</v>
      </c>
      <c r="D2933" s="26">
        <f>C2933/'g. Dimensio.AnlagenEE2035'!$F$11</f>
        <v>0.10330857142857143</v>
      </c>
      <c r="E2933" s="6"/>
      <c r="F2933" s="6"/>
      <c r="G2933" s="6"/>
      <c r="H2933" s="6"/>
      <c r="I2933" s="6"/>
      <c r="J2933" s="6"/>
      <c r="K2933" s="6"/>
      <c r="L2933" s="6"/>
      <c r="M2933" s="6"/>
      <c r="N2933" s="27"/>
    </row>
    <row r="2934" spans="1:14" s="28" customFormat="1" x14ac:dyDescent="0.25">
      <c r="A2934" s="24">
        <v>43588.041666666664</v>
      </c>
      <c r="B2934" s="25">
        <v>43588.125</v>
      </c>
      <c r="C2934" s="7">
        <v>358.40899999999999</v>
      </c>
      <c r="D2934" s="26">
        <f>C2934/'g. Dimensio.AnlagenEE2035'!$F$11</f>
        <v>0.10240257142857143</v>
      </c>
      <c r="E2934" s="6"/>
      <c r="F2934" s="6"/>
      <c r="G2934" s="6"/>
      <c r="H2934" s="6"/>
      <c r="I2934" s="6"/>
      <c r="J2934" s="6"/>
      <c r="K2934" s="6"/>
      <c r="L2934" s="6"/>
      <c r="M2934" s="6"/>
      <c r="N2934" s="27"/>
    </row>
    <row r="2935" spans="1:14" s="28" customFormat="1" x14ac:dyDescent="0.25">
      <c r="A2935" s="24">
        <v>43588.083333333336</v>
      </c>
      <c r="B2935" s="25">
        <v>43588.166666666664</v>
      </c>
      <c r="C2935" s="7">
        <v>375.702</v>
      </c>
      <c r="D2935" s="26">
        <f>C2935/'g. Dimensio.AnlagenEE2035'!$F$11</f>
        <v>0.10734342857142858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27"/>
    </row>
    <row r="2936" spans="1:14" s="28" customFormat="1" x14ac:dyDescent="0.25">
      <c r="A2936" s="24">
        <v>43588.125</v>
      </c>
      <c r="B2936" s="25">
        <v>43588.208333333336</v>
      </c>
      <c r="C2936" s="7">
        <v>353.35300000000001</v>
      </c>
      <c r="D2936" s="26">
        <f>C2936/'g. Dimensio.AnlagenEE2035'!$F$11</f>
        <v>0.10095800000000001</v>
      </c>
      <c r="E2936" s="6"/>
      <c r="F2936" s="6"/>
      <c r="G2936" s="6"/>
      <c r="H2936" s="6"/>
      <c r="I2936" s="6"/>
      <c r="J2936" s="6"/>
      <c r="K2936" s="6"/>
      <c r="L2936" s="6"/>
      <c r="M2936" s="6"/>
      <c r="N2936" s="27"/>
    </row>
    <row r="2937" spans="1:14" s="28" customFormat="1" x14ac:dyDescent="0.25">
      <c r="A2937" s="24">
        <v>43588.166666666664</v>
      </c>
      <c r="B2937" s="25">
        <v>43588.25</v>
      </c>
      <c r="C2937" s="7">
        <v>328.815</v>
      </c>
      <c r="D2937" s="26">
        <f>C2937/'g. Dimensio.AnlagenEE2035'!$F$11</f>
        <v>9.3947142857142854E-2</v>
      </c>
      <c r="E2937" s="6"/>
      <c r="F2937" s="6"/>
      <c r="G2937" s="6"/>
      <c r="H2937" s="6"/>
      <c r="I2937" s="6"/>
      <c r="J2937" s="6"/>
      <c r="K2937" s="6"/>
      <c r="L2937" s="6"/>
      <c r="M2937" s="6"/>
      <c r="N2937" s="27"/>
    </row>
    <row r="2938" spans="1:14" s="28" customFormat="1" x14ac:dyDescent="0.25">
      <c r="A2938" s="24">
        <v>43588.208333333336</v>
      </c>
      <c r="B2938" s="25">
        <v>43588.291666666664</v>
      </c>
      <c r="C2938" s="7">
        <v>254.994</v>
      </c>
      <c r="D2938" s="26">
        <f>C2938/'g. Dimensio.AnlagenEE2035'!$F$11</f>
        <v>7.2855428571428571E-2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27"/>
    </row>
    <row r="2939" spans="1:14" s="28" customFormat="1" x14ac:dyDescent="0.25">
      <c r="A2939" s="24">
        <v>43588.25</v>
      </c>
      <c r="B2939" s="25">
        <v>43588.333333333336</v>
      </c>
      <c r="C2939" s="7">
        <v>282.31900000000002</v>
      </c>
      <c r="D2939" s="26">
        <f>C2939/'g. Dimensio.AnlagenEE2035'!$F$11</f>
        <v>8.0662571428571431E-2</v>
      </c>
      <c r="E2939" s="6"/>
      <c r="F2939" s="6"/>
      <c r="G2939" s="6"/>
      <c r="H2939" s="6"/>
      <c r="I2939" s="6"/>
      <c r="J2939" s="6"/>
      <c r="K2939" s="6"/>
      <c r="L2939" s="6"/>
      <c r="M2939" s="6"/>
      <c r="N2939" s="27"/>
    </row>
    <row r="2940" spans="1:14" s="28" customFormat="1" x14ac:dyDescent="0.25">
      <c r="A2940" s="24">
        <v>43588.291666666664</v>
      </c>
      <c r="B2940" s="25">
        <v>43588.375</v>
      </c>
      <c r="C2940" s="7">
        <v>267.029</v>
      </c>
      <c r="D2940" s="26">
        <f>C2940/'g. Dimensio.AnlagenEE2035'!$F$11</f>
        <v>7.6294000000000001E-2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27"/>
    </row>
    <row r="2941" spans="1:14" s="28" customFormat="1" x14ac:dyDescent="0.25">
      <c r="A2941" s="24">
        <v>43588.333333333336</v>
      </c>
      <c r="B2941" s="25">
        <v>43588.416666666664</v>
      </c>
      <c r="C2941" s="7">
        <v>229.863</v>
      </c>
      <c r="D2941" s="26">
        <f>C2941/'g. Dimensio.AnlagenEE2035'!$F$11</f>
        <v>6.5675142857142862E-2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27"/>
    </row>
    <row r="2942" spans="1:14" s="28" customFormat="1" x14ac:dyDescent="0.25">
      <c r="A2942" s="24">
        <v>43588.375</v>
      </c>
      <c r="B2942" s="25">
        <v>43588.458333333336</v>
      </c>
      <c r="C2942" s="7">
        <v>200.54499999999999</v>
      </c>
      <c r="D2942" s="26">
        <f>C2942/'g. Dimensio.AnlagenEE2035'!$F$11</f>
        <v>5.7298571428571428E-2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27"/>
    </row>
    <row r="2943" spans="1:14" s="28" customFormat="1" x14ac:dyDescent="0.25">
      <c r="A2943" s="24">
        <v>43588.416666666664</v>
      </c>
      <c r="B2943" s="25">
        <v>43588.5</v>
      </c>
      <c r="C2943" s="7">
        <v>200.95699999999999</v>
      </c>
      <c r="D2943" s="26">
        <f>C2943/'g. Dimensio.AnlagenEE2035'!$F$11</f>
        <v>5.7416285714285711E-2</v>
      </c>
      <c r="E2943" s="6"/>
      <c r="F2943" s="6"/>
      <c r="G2943" s="6"/>
      <c r="H2943" s="6"/>
      <c r="I2943" s="6"/>
      <c r="J2943" s="6"/>
      <c r="K2943" s="6"/>
      <c r="L2943" s="6"/>
      <c r="M2943" s="6"/>
      <c r="N2943" s="27"/>
    </row>
    <row r="2944" spans="1:14" s="28" customFormat="1" x14ac:dyDescent="0.25">
      <c r="A2944" s="24">
        <v>43588.458333333336</v>
      </c>
      <c r="B2944" s="25">
        <v>43588.541666666664</v>
      </c>
      <c r="C2944" s="7">
        <v>228.428</v>
      </c>
      <c r="D2944" s="26">
        <f>C2944/'g. Dimensio.AnlagenEE2035'!$F$11</f>
        <v>6.5265142857142855E-2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27"/>
    </row>
    <row r="2945" spans="1:14" s="28" customFormat="1" x14ac:dyDescent="0.25">
      <c r="A2945" s="24">
        <v>43588.5</v>
      </c>
      <c r="B2945" s="25">
        <v>43588.583333333336</v>
      </c>
      <c r="C2945" s="7">
        <v>277.97899999999998</v>
      </c>
      <c r="D2945" s="26">
        <f>C2945/'g. Dimensio.AnlagenEE2035'!$F$11</f>
        <v>7.9422571428571426E-2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27"/>
    </row>
    <row r="2946" spans="1:14" s="28" customFormat="1" x14ac:dyDescent="0.25">
      <c r="A2946" s="24">
        <v>43588.541666666664</v>
      </c>
      <c r="B2946" s="25">
        <v>43588.625</v>
      </c>
      <c r="C2946" s="7">
        <v>322.14499999999998</v>
      </c>
      <c r="D2946" s="26">
        <f>C2946/'g. Dimensio.AnlagenEE2035'!$F$11</f>
        <v>9.2041428571428566E-2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27"/>
    </row>
    <row r="2947" spans="1:14" s="28" customFormat="1" x14ac:dyDescent="0.25">
      <c r="A2947" s="24">
        <v>43588.583333333336</v>
      </c>
      <c r="B2947" s="25">
        <v>43588.666666666664</v>
      </c>
      <c r="C2947" s="7">
        <v>345.92700000000002</v>
      </c>
      <c r="D2947" s="26">
        <f>C2947/'g. Dimensio.AnlagenEE2035'!$F$11</f>
        <v>9.8836285714285724E-2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27"/>
    </row>
    <row r="2948" spans="1:14" s="28" customFormat="1" x14ac:dyDescent="0.25">
      <c r="A2948" s="24">
        <v>43588.625</v>
      </c>
      <c r="B2948" s="25">
        <v>43588.708333333336</v>
      </c>
      <c r="C2948" s="7">
        <v>324.267</v>
      </c>
      <c r="D2948" s="26">
        <f>C2948/'g. Dimensio.AnlagenEE2035'!$F$11</f>
        <v>9.2647714285714278E-2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27"/>
    </row>
    <row r="2949" spans="1:14" s="28" customFormat="1" x14ac:dyDescent="0.25">
      <c r="A2949" s="24">
        <v>43588.666666666664</v>
      </c>
      <c r="B2949" s="25">
        <v>43588.75</v>
      </c>
      <c r="C2949" s="7">
        <v>281.839</v>
      </c>
      <c r="D2949" s="26">
        <f>C2949/'g. Dimensio.AnlagenEE2035'!$F$11</f>
        <v>8.0525428571428567E-2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27"/>
    </row>
    <row r="2950" spans="1:14" s="28" customFormat="1" x14ac:dyDescent="0.25">
      <c r="A2950" s="24">
        <v>43588.708333333336</v>
      </c>
      <c r="B2950" s="25">
        <v>43588.791666666664</v>
      </c>
      <c r="C2950" s="7">
        <v>231.93</v>
      </c>
      <c r="D2950" s="26">
        <f>C2950/'g. Dimensio.AnlagenEE2035'!$F$11</f>
        <v>6.6265714285714289E-2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27"/>
    </row>
    <row r="2951" spans="1:14" s="28" customFormat="1" x14ac:dyDescent="0.25">
      <c r="A2951" s="24">
        <v>43588.75</v>
      </c>
      <c r="B2951" s="25">
        <v>43588.833333333336</v>
      </c>
      <c r="C2951" s="7">
        <v>198.04300000000001</v>
      </c>
      <c r="D2951" s="26">
        <f>C2951/'g. Dimensio.AnlagenEE2035'!$F$11</f>
        <v>5.6583714285714286E-2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27"/>
    </row>
    <row r="2952" spans="1:14" s="28" customFormat="1" x14ac:dyDescent="0.25">
      <c r="A2952" s="24">
        <v>43588.791666666664</v>
      </c>
      <c r="B2952" s="25">
        <v>43588.875</v>
      </c>
      <c r="C2952" s="7">
        <v>150.67099999999999</v>
      </c>
      <c r="D2952" s="26">
        <f>C2952/'g. Dimensio.AnlagenEE2035'!$F$11</f>
        <v>4.3048857142857139E-2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27"/>
    </row>
    <row r="2953" spans="1:14" s="28" customFormat="1" x14ac:dyDescent="0.25">
      <c r="A2953" s="24">
        <v>43588.833333333336</v>
      </c>
      <c r="B2953" s="25">
        <v>43588.916666666664</v>
      </c>
      <c r="C2953" s="7">
        <v>100.357</v>
      </c>
      <c r="D2953" s="26">
        <f>C2953/'g. Dimensio.AnlagenEE2035'!$F$11</f>
        <v>2.8673428571428572E-2</v>
      </c>
      <c r="E2953" s="6"/>
      <c r="F2953" s="6"/>
      <c r="G2953" s="6"/>
      <c r="H2953" s="6"/>
      <c r="I2953" s="6"/>
      <c r="J2953" s="6"/>
      <c r="K2953" s="6"/>
      <c r="L2953" s="6"/>
      <c r="M2953" s="6"/>
      <c r="N2953" s="27"/>
    </row>
    <row r="2954" spans="1:14" s="28" customFormat="1" x14ac:dyDescent="0.25">
      <c r="A2954" s="24">
        <v>43588.875</v>
      </c>
      <c r="B2954" s="25">
        <v>43588.958333333336</v>
      </c>
      <c r="C2954" s="7">
        <v>83.483000000000004</v>
      </c>
      <c r="D2954" s="26">
        <f>C2954/'g. Dimensio.AnlagenEE2035'!$F$11</f>
        <v>2.3852285714285715E-2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27"/>
    </row>
    <row r="2955" spans="1:14" s="28" customFormat="1" x14ac:dyDescent="0.25">
      <c r="A2955" s="24">
        <v>43588.916666666664</v>
      </c>
      <c r="B2955" s="25">
        <v>43589</v>
      </c>
      <c r="C2955" s="7">
        <v>106.989</v>
      </c>
      <c r="D2955" s="26">
        <f>C2955/'g. Dimensio.AnlagenEE2035'!$F$11</f>
        <v>3.0568285714285715E-2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27"/>
    </row>
    <row r="2956" spans="1:14" s="28" customFormat="1" x14ac:dyDescent="0.25">
      <c r="A2956" s="24">
        <v>43588.958333333336</v>
      </c>
      <c r="B2956" s="25">
        <v>43589.041666666664</v>
      </c>
      <c r="C2956" s="7">
        <v>174.40700000000001</v>
      </c>
      <c r="D2956" s="26">
        <f>C2956/'g. Dimensio.AnlagenEE2035'!$F$11</f>
        <v>4.9830571428571432E-2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27"/>
    </row>
    <row r="2957" spans="1:14" s="28" customFormat="1" x14ac:dyDescent="0.25">
      <c r="A2957" s="24">
        <v>43589</v>
      </c>
      <c r="B2957" s="25">
        <v>43589.083333333336</v>
      </c>
      <c r="C2957" s="7">
        <v>285.25900000000001</v>
      </c>
      <c r="D2957" s="26">
        <f>C2957/'g. Dimensio.AnlagenEE2035'!$F$11</f>
        <v>8.1502571428571438E-2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27"/>
    </row>
    <row r="2958" spans="1:14" s="28" customFormat="1" x14ac:dyDescent="0.25">
      <c r="A2958" s="24">
        <v>43589.041666666664</v>
      </c>
      <c r="B2958" s="25">
        <v>43589.125</v>
      </c>
      <c r="C2958" s="7">
        <v>394.39499999999998</v>
      </c>
      <c r="D2958" s="26">
        <f>C2958/'g. Dimensio.AnlagenEE2035'!$F$11</f>
        <v>0.11268428571428571</v>
      </c>
      <c r="E2958" s="6"/>
      <c r="F2958" s="6"/>
      <c r="G2958" s="6"/>
      <c r="H2958" s="6"/>
      <c r="I2958" s="6"/>
      <c r="J2958" s="6"/>
      <c r="K2958" s="6"/>
      <c r="L2958" s="6"/>
      <c r="M2958" s="6"/>
      <c r="N2958" s="27"/>
    </row>
    <row r="2959" spans="1:14" s="28" customFormat="1" x14ac:dyDescent="0.25">
      <c r="A2959" s="24">
        <v>43589.083333333336</v>
      </c>
      <c r="B2959" s="25">
        <v>43589.166666666664</v>
      </c>
      <c r="C2959" s="7">
        <v>485.40199999999999</v>
      </c>
      <c r="D2959" s="26">
        <f>C2959/'g. Dimensio.AnlagenEE2035'!$F$11</f>
        <v>0.13868628571428571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27"/>
    </row>
    <row r="2960" spans="1:14" s="28" customFormat="1" x14ac:dyDescent="0.25">
      <c r="A2960" s="24">
        <v>43589.125</v>
      </c>
      <c r="B2960" s="25">
        <v>43589.208333333336</v>
      </c>
      <c r="C2960" s="7">
        <v>556.83299999999997</v>
      </c>
      <c r="D2960" s="26">
        <f>C2960/'g. Dimensio.AnlagenEE2035'!$F$11</f>
        <v>0.15909514285714285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27"/>
    </row>
    <row r="2961" spans="1:14" s="28" customFormat="1" x14ac:dyDescent="0.25">
      <c r="A2961" s="24">
        <v>43589.166666666664</v>
      </c>
      <c r="B2961" s="25">
        <v>43589.25</v>
      </c>
      <c r="C2961" s="7">
        <v>537.1</v>
      </c>
      <c r="D2961" s="26">
        <f>C2961/'g. Dimensio.AnlagenEE2035'!$F$11</f>
        <v>0.15345714285714288</v>
      </c>
      <c r="E2961" s="6"/>
      <c r="F2961" s="6"/>
      <c r="G2961" s="6"/>
      <c r="H2961" s="6"/>
      <c r="I2961" s="6"/>
      <c r="J2961" s="6"/>
      <c r="K2961" s="6"/>
      <c r="L2961" s="6"/>
      <c r="M2961" s="6"/>
      <c r="N2961" s="27"/>
    </row>
    <row r="2962" spans="1:14" s="28" customFormat="1" x14ac:dyDescent="0.25">
      <c r="A2962" s="24">
        <v>43589.208333333336</v>
      </c>
      <c r="B2962" s="25">
        <v>43589.291666666664</v>
      </c>
      <c r="C2962" s="7">
        <v>376.42399999999998</v>
      </c>
      <c r="D2962" s="26">
        <f>C2962/'g. Dimensio.AnlagenEE2035'!$F$11</f>
        <v>0.10754971428571428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27"/>
    </row>
    <row r="2963" spans="1:14" s="28" customFormat="1" x14ac:dyDescent="0.25">
      <c r="A2963" s="24">
        <v>43589.25</v>
      </c>
      <c r="B2963" s="25">
        <v>43589.333333333336</v>
      </c>
      <c r="C2963" s="7">
        <v>353.471</v>
      </c>
      <c r="D2963" s="26">
        <f>C2963/'g. Dimensio.AnlagenEE2035'!$F$11</f>
        <v>0.10099171428571428</v>
      </c>
      <c r="E2963" s="6"/>
      <c r="F2963" s="6"/>
      <c r="G2963" s="6"/>
      <c r="H2963" s="6"/>
      <c r="I2963" s="6"/>
      <c r="J2963" s="6"/>
      <c r="K2963" s="6"/>
      <c r="L2963" s="6"/>
      <c r="M2963" s="6"/>
      <c r="N2963" s="27"/>
    </row>
    <row r="2964" spans="1:14" s="28" customFormat="1" x14ac:dyDescent="0.25">
      <c r="A2964" s="24">
        <v>43589.291666666664</v>
      </c>
      <c r="B2964" s="25">
        <v>43589.375</v>
      </c>
      <c r="C2964" s="7">
        <v>453.76</v>
      </c>
      <c r="D2964" s="26">
        <f>C2964/'g. Dimensio.AnlagenEE2035'!$F$11</f>
        <v>0.12964571428571428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27"/>
    </row>
    <row r="2965" spans="1:14" s="28" customFormat="1" x14ac:dyDescent="0.25">
      <c r="A2965" s="24">
        <v>43589.333333333336</v>
      </c>
      <c r="B2965" s="25">
        <v>43589.416666666664</v>
      </c>
      <c r="C2965" s="7">
        <v>670.72199999999998</v>
      </c>
      <c r="D2965" s="26">
        <f>C2965/'g. Dimensio.AnlagenEE2035'!$F$11</f>
        <v>0.19163485714285713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27"/>
    </row>
    <row r="2966" spans="1:14" s="28" customFormat="1" x14ac:dyDescent="0.25">
      <c r="A2966" s="24">
        <v>43589.375</v>
      </c>
      <c r="B2966" s="25">
        <v>43589.458333333336</v>
      </c>
      <c r="C2966" s="7">
        <v>884.01199999999994</v>
      </c>
      <c r="D2966" s="26">
        <f>C2966/'g. Dimensio.AnlagenEE2035'!$F$11</f>
        <v>0.2525748571428571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27"/>
    </row>
    <row r="2967" spans="1:14" s="28" customFormat="1" x14ac:dyDescent="0.25">
      <c r="A2967" s="24">
        <v>43589.416666666664</v>
      </c>
      <c r="B2967" s="25">
        <v>43589.5</v>
      </c>
      <c r="C2967" s="7">
        <v>847.42899999999997</v>
      </c>
      <c r="D2967" s="26">
        <f>C2967/'g. Dimensio.AnlagenEE2035'!$F$11</f>
        <v>0.24212257142857141</v>
      </c>
      <c r="E2967" s="6"/>
      <c r="F2967" s="6"/>
      <c r="G2967" s="6"/>
      <c r="H2967" s="6"/>
      <c r="I2967" s="6"/>
      <c r="J2967" s="6"/>
      <c r="K2967" s="6"/>
      <c r="L2967" s="6"/>
      <c r="M2967" s="6"/>
      <c r="N2967" s="27"/>
    </row>
    <row r="2968" spans="1:14" s="28" customFormat="1" x14ac:dyDescent="0.25">
      <c r="A2968" s="24">
        <v>43589.458333333336</v>
      </c>
      <c r="B2968" s="25">
        <v>43589.541666666664</v>
      </c>
      <c r="C2968" s="7">
        <v>695.90899999999999</v>
      </c>
      <c r="D2968" s="26">
        <f>C2968/'g. Dimensio.AnlagenEE2035'!$F$11</f>
        <v>0.19883114285714285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27"/>
    </row>
    <row r="2969" spans="1:14" s="28" customFormat="1" x14ac:dyDescent="0.25">
      <c r="A2969" s="24">
        <v>43589.5</v>
      </c>
      <c r="B2969" s="25">
        <v>43589.583333333336</v>
      </c>
      <c r="C2969" s="7">
        <v>545.97699999999998</v>
      </c>
      <c r="D2969" s="26">
        <f>C2969/'g. Dimensio.AnlagenEE2035'!$F$11</f>
        <v>0.15599342857142856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27"/>
    </row>
    <row r="2970" spans="1:14" s="28" customFormat="1" x14ac:dyDescent="0.25">
      <c r="A2970" s="24">
        <v>43589.541666666664</v>
      </c>
      <c r="B2970" s="25">
        <v>43589.625</v>
      </c>
      <c r="C2970" s="7">
        <v>421.89400000000001</v>
      </c>
      <c r="D2970" s="26">
        <f>C2970/'g. Dimensio.AnlagenEE2035'!$F$11</f>
        <v>0.12054114285714286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27"/>
    </row>
    <row r="2971" spans="1:14" s="28" customFormat="1" x14ac:dyDescent="0.25">
      <c r="A2971" s="24">
        <v>43589.583333333336</v>
      </c>
      <c r="B2971" s="25">
        <v>43589.666666666664</v>
      </c>
      <c r="C2971" s="7">
        <v>335.57299999999998</v>
      </c>
      <c r="D2971" s="26">
        <f>C2971/'g. Dimensio.AnlagenEE2035'!$F$11</f>
        <v>9.5877999999999991E-2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27"/>
    </row>
    <row r="2972" spans="1:14" s="28" customFormat="1" x14ac:dyDescent="0.25">
      <c r="A2972" s="24">
        <v>43589.625</v>
      </c>
      <c r="B2972" s="25">
        <v>43589.708333333336</v>
      </c>
      <c r="C2972" s="7">
        <v>273.52100000000002</v>
      </c>
      <c r="D2972" s="26">
        <f>C2972/'g. Dimensio.AnlagenEE2035'!$F$11</f>
        <v>7.8148857142857145E-2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27"/>
    </row>
    <row r="2973" spans="1:14" s="28" customFormat="1" x14ac:dyDescent="0.25">
      <c r="A2973" s="24">
        <v>43589.666666666664</v>
      </c>
      <c r="B2973" s="25">
        <v>43589.75</v>
      </c>
      <c r="C2973" s="7">
        <v>216.536</v>
      </c>
      <c r="D2973" s="26">
        <f>C2973/'g. Dimensio.AnlagenEE2035'!$F$11</f>
        <v>6.1867428571428573E-2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27"/>
    </row>
    <row r="2974" spans="1:14" s="28" customFormat="1" x14ac:dyDescent="0.25">
      <c r="A2974" s="24">
        <v>43589.708333333336</v>
      </c>
      <c r="B2974" s="25">
        <v>43589.791666666664</v>
      </c>
      <c r="C2974" s="7">
        <v>138.26499999999999</v>
      </c>
      <c r="D2974" s="26">
        <f>C2974/'g. Dimensio.AnlagenEE2035'!$F$11</f>
        <v>3.9504285714285707E-2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27"/>
    </row>
    <row r="2975" spans="1:14" s="28" customFormat="1" x14ac:dyDescent="0.25">
      <c r="A2975" s="24">
        <v>43589.75</v>
      </c>
      <c r="B2975" s="25">
        <v>43589.833333333336</v>
      </c>
      <c r="C2975" s="7">
        <v>166.29599999999999</v>
      </c>
      <c r="D2975" s="26">
        <f>C2975/'g. Dimensio.AnlagenEE2035'!$F$11</f>
        <v>4.7513142857142858E-2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27"/>
    </row>
    <row r="2976" spans="1:14" s="28" customFormat="1" x14ac:dyDescent="0.25">
      <c r="A2976" s="24">
        <v>43589.791666666664</v>
      </c>
      <c r="B2976" s="25">
        <v>43589.875</v>
      </c>
      <c r="C2976" s="7">
        <v>278.50799999999998</v>
      </c>
      <c r="D2976" s="26">
        <f>C2976/'g. Dimensio.AnlagenEE2035'!$F$11</f>
        <v>7.9573714285714275E-2</v>
      </c>
      <c r="E2976" s="6"/>
      <c r="F2976" s="6"/>
      <c r="G2976" s="6"/>
      <c r="H2976" s="6"/>
      <c r="I2976" s="6"/>
      <c r="J2976" s="6"/>
      <c r="K2976" s="6"/>
      <c r="L2976" s="6"/>
      <c r="M2976" s="6"/>
      <c r="N2976" s="27"/>
    </row>
    <row r="2977" spans="1:14" s="28" customFormat="1" x14ac:dyDescent="0.25">
      <c r="A2977" s="24">
        <v>43589.833333333336</v>
      </c>
      <c r="B2977" s="25">
        <v>43589.916666666664</v>
      </c>
      <c r="C2977" s="7">
        <v>405.69799999999998</v>
      </c>
      <c r="D2977" s="26">
        <f>C2977/'g. Dimensio.AnlagenEE2035'!$F$11</f>
        <v>0.11591371428571429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27"/>
    </row>
    <row r="2978" spans="1:14" s="28" customFormat="1" x14ac:dyDescent="0.25">
      <c r="A2978" s="24">
        <v>43589.875</v>
      </c>
      <c r="B2978" s="25">
        <v>43589.958333333336</v>
      </c>
      <c r="C2978" s="7">
        <v>568.19000000000005</v>
      </c>
      <c r="D2978" s="26">
        <f>C2978/'g. Dimensio.AnlagenEE2035'!$F$11</f>
        <v>0.16234000000000001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27"/>
    </row>
    <row r="2979" spans="1:14" s="28" customFormat="1" x14ac:dyDescent="0.25">
      <c r="A2979" s="24">
        <v>43589.916666666664</v>
      </c>
      <c r="B2979" s="25">
        <v>43590</v>
      </c>
      <c r="C2979" s="7">
        <v>760.66200000000003</v>
      </c>
      <c r="D2979" s="26">
        <f>C2979/'g. Dimensio.AnlagenEE2035'!$F$11</f>
        <v>0.217332</v>
      </c>
      <c r="E2979" s="6"/>
      <c r="F2979" s="6"/>
      <c r="G2979" s="6"/>
      <c r="H2979" s="6"/>
      <c r="I2979" s="6"/>
      <c r="J2979" s="6"/>
      <c r="K2979" s="6"/>
      <c r="L2979" s="6"/>
      <c r="M2979" s="6"/>
      <c r="N2979" s="27"/>
    </row>
    <row r="2980" spans="1:14" s="28" customFormat="1" x14ac:dyDescent="0.25">
      <c r="A2980" s="24">
        <v>43589.958333333336</v>
      </c>
      <c r="B2980" s="25">
        <v>43590.041666666664</v>
      </c>
      <c r="C2980" s="7">
        <v>688.71900000000005</v>
      </c>
      <c r="D2980" s="26">
        <f>C2980/'g. Dimensio.AnlagenEE2035'!$F$11</f>
        <v>0.19677685714285717</v>
      </c>
      <c r="E2980" s="6"/>
      <c r="F2980" s="6"/>
      <c r="G2980" s="6"/>
      <c r="H2980" s="6"/>
      <c r="I2980" s="6"/>
      <c r="J2980" s="6"/>
      <c r="K2980" s="6"/>
      <c r="L2980" s="6"/>
      <c r="M2980" s="6"/>
      <c r="N2980" s="27"/>
    </row>
    <row r="2981" spans="1:14" s="28" customFormat="1" x14ac:dyDescent="0.25">
      <c r="A2981" s="24">
        <v>43590</v>
      </c>
      <c r="B2981" s="25">
        <v>43590.083333333336</v>
      </c>
      <c r="C2981" s="7">
        <v>572.74199999999996</v>
      </c>
      <c r="D2981" s="26">
        <f>C2981/'g. Dimensio.AnlagenEE2035'!$F$11</f>
        <v>0.16364057142857141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27"/>
    </row>
    <row r="2982" spans="1:14" s="28" customFormat="1" x14ac:dyDescent="0.25">
      <c r="A2982" s="24">
        <v>43590.041666666664</v>
      </c>
      <c r="B2982" s="25">
        <v>43590.125</v>
      </c>
      <c r="C2982" s="7">
        <v>470.34199999999998</v>
      </c>
      <c r="D2982" s="26">
        <f>C2982/'g. Dimensio.AnlagenEE2035'!$F$11</f>
        <v>0.13438342857142857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27"/>
    </row>
    <row r="2983" spans="1:14" s="28" customFormat="1" x14ac:dyDescent="0.25">
      <c r="A2983" s="24">
        <v>43590.083333333336</v>
      </c>
      <c r="B2983" s="25">
        <v>43590.166666666664</v>
      </c>
      <c r="C2983" s="7">
        <v>351.36099999999999</v>
      </c>
      <c r="D2983" s="26">
        <f>C2983/'g. Dimensio.AnlagenEE2035'!$F$11</f>
        <v>0.10038885714285714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27"/>
    </row>
    <row r="2984" spans="1:14" s="28" customFormat="1" x14ac:dyDescent="0.25">
      <c r="A2984" s="24">
        <v>43590.125</v>
      </c>
      <c r="B2984" s="25">
        <v>43590.208333333336</v>
      </c>
      <c r="C2984" s="7">
        <v>361.69400000000002</v>
      </c>
      <c r="D2984" s="26">
        <f>C2984/'g. Dimensio.AnlagenEE2035'!$F$11</f>
        <v>0.10334114285714287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27"/>
    </row>
    <row r="2985" spans="1:14" s="28" customFormat="1" x14ac:dyDescent="0.25">
      <c r="A2985" s="24">
        <v>43590.166666666664</v>
      </c>
      <c r="B2985" s="25">
        <v>43590.25</v>
      </c>
      <c r="C2985" s="7">
        <v>407.108</v>
      </c>
      <c r="D2985" s="26">
        <f>C2985/'g. Dimensio.AnlagenEE2035'!$F$11</f>
        <v>0.11631657142857144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27"/>
    </row>
    <row r="2986" spans="1:14" s="28" customFormat="1" x14ac:dyDescent="0.25">
      <c r="A2986" s="24">
        <v>43590.208333333336</v>
      </c>
      <c r="B2986" s="25">
        <v>43590.291666666664</v>
      </c>
      <c r="C2986" s="7">
        <v>294.26799999999997</v>
      </c>
      <c r="D2986" s="26">
        <f>C2986/'g. Dimensio.AnlagenEE2035'!$F$11</f>
        <v>8.4076571428571417E-2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27"/>
    </row>
    <row r="2987" spans="1:14" s="28" customFormat="1" x14ac:dyDescent="0.25">
      <c r="A2987" s="24">
        <v>43590.25</v>
      </c>
      <c r="B2987" s="25">
        <v>43590.333333333336</v>
      </c>
      <c r="C2987" s="7">
        <v>353.10500000000002</v>
      </c>
      <c r="D2987" s="26">
        <f>C2987/'g. Dimensio.AnlagenEE2035'!$F$11</f>
        <v>0.10088714285714286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27"/>
    </row>
    <row r="2988" spans="1:14" s="28" customFormat="1" x14ac:dyDescent="0.25">
      <c r="A2988" s="24">
        <v>43590.291666666664</v>
      </c>
      <c r="B2988" s="25">
        <v>43590.375</v>
      </c>
      <c r="C2988" s="7">
        <v>521.44100000000003</v>
      </c>
      <c r="D2988" s="26">
        <f>C2988/'g. Dimensio.AnlagenEE2035'!$F$11</f>
        <v>0.14898314285714287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27"/>
    </row>
    <row r="2989" spans="1:14" s="28" customFormat="1" x14ac:dyDescent="0.25">
      <c r="A2989" s="24">
        <v>43590.333333333336</v>
      </c>
      <c r="B2989" s="25">
        <v>43590.416666666664</v>
      </c>
      <c r="C2989" s="7">
        <v>633.38699999999994</v>
      </c>
      <c r="D2989" s="26">
        <f>C2989/'g. Dimensio.AnlagenEE2035'!$F$11</f>
        <v>0.18096771428571426</v>
      </c>
      <c r="E2989" s="6"/>
      <c r="F2989" s="6"/>
      <c r="G2989" s="6"/>
      <c r="H2989" s="6"/>
      <c r="I2989" s="6"/>
      <c r="J2989" s="6"/>
      <c r="K2989" s="6"/>
      <c r="L2989" s="6"/>
      <c r="M2989" s="6"/>
      <c r="N2989" s="27"/>
    </row>
    <row r="2990" spans="1:14" s="28" customFormat="1" x14ac:dyDescent="0.25">
      <c r="A2990" s="24">
        <v>43590.375</v>
      </c>
      <c r="B2990" s="25">
        <v>43590.458333333336</v>
      </c>
      <c r="C2990" s="7">
        <v>603.15099999999995</v>
      </c>
      <c r="D2990" s="26">
        <f>C2990/'g. Dimensio.AnlagenEE2035'!$F$11</f>
        <v>0.17232885714285712</v>
      </c>
      <c r="E2990" s="6"/>
      <c r="F2990" s="6"/>
      <c r="G2990" s="6"/>
      <c r="H2990" s="6"/>
      <c r="I2990" s="6"/>
      <c r="J2990" s="6"/>
      <c r="K2990" s="6"/>
      <c r="L2990" s="6"/>
      <c r="M2990" s="6"/>
      <c r="N2990" s="27"/>
    </row>
    <row r="2991" spans="1:14" s="28" customFormat="1" x14ac:dyDescent="0.25">
      <c r="A2991" s="24">
        <v>43590.416666666664</v>
      </c>
      <c r="B2991" s="25">
        <v>43590.5</v>
      </c>
      <c r="C2991" s="7">
        <v>484.858</v>
      </c>
      <c r="D2991" s="26">
        <f>C2991/'g. Dimensio.AnlagenEE2035'!$F$11</f>
        <v>0.13853085714285715</v>
      </c>
      <c r="E2991" s="6"/>
      <c r="F2991" s="6"/>
      <c r="G2991" s="6"/>
      <c r="H2991" s="6"/>
      <c r="I2991" s="6"/>
      <c r="J2991" s="6"/>
      <c r="K2991" s="6"/>
      <c r="L2991" s="6"/>
      <c r="M2991" s="6"/>
      <c r="N2991" s="27"/>
    </row>
    <row r="2992" spans="1:14" s="28" customFormat="1" x14ac:dyDescent="0.25">
      <c r="A2992" s="24">
        <v>43590.458333333336</v>
      </c>
      <c r="B2992" s="25">
        <v>43590.541666666664</v>
      </c>
      <c r="C2992" s="7">
        <v>411.75700000000001</v>
      </c>
      <c r="D2992" s="26">
        <f>C2992/'g. Dimensio.AnlagenEE2035'!$F$11</f>
        <v>0.11764485714285715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27"/>
    </row>
    <row r="2993" spans="1:14" s="28" customFormat="1" x14ac:dyDescent="0.25">
      <c r="A2993" s="24">
        <v>43590.5</v>
      </c>
      <c r="B2993" s="25">
        <v>43590.583333333336</v>
      </c>
      <c r="C2993" s="7">
        <v>402.58800000000002</v>
      </c>
      <c r="D2993" s="26">
        <f>C2993/'g. Dimensio.AnlagenEE2035'!$F$11</f>
        <v>0.11502514285714287</v>
      </c>
      <c r="E2993" s="6"/>
      <c r="F2993" s="6"/>
      <c r="G2993" s="6"/>
      <c r="H2993" s="6"/>
      <c r="I2993" s="6"/>
      <c r="J2993" s="6"/>
      <c r="K2993" s="6"/>
      <c r="L2993" s="6"/>
      <c r="M2993" s="6"/>
      <c r="N2993" s="27"/>
    </row>
    <row r="2994" spans="1:14" s="28" customFormat="1" x14ac:dyDescent="0.25">
      <c r="A2994" s="24">
        <v>43590.541666666664</v>
      </c>
      <c r="B2994" s="25">
        <v>43590.625</v>
      </c>
      <c r="C2994" s="7">
        <v>441.69200000000001</v>
      </c>
      <c r="D2994" s="26">
        <f>C2994/'g. Dimensio.AnlagenEE2035'!$F$11</f>
        <v>0.12619771428571427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27"/>
    </row>
    <row r="2995" spans="1:14" s="28" customFormat="1" x14ac:dyDescent="0.25">
      <c r="A2995" s="24">
        <v>43590.583333333336</v>
      </c>
      <c r="B2995" s="25">
        <v>43590.666666666664</v>
      </c>
      <c r="C2995" s="7">
        <v>504.822</v>
      </c>
      <c r="D2995" s="26">
        <f>C2995/'g. Dimensio.AnlagenEE2035'!$F$11</f>
        <v>0.14423485714285714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27"/>
    </row>
    <row r="2996" spans="1:14" s="28" customFormat="1" x14ac:dyDescent="0.25">
      <c r="A2996" s="24">
        <v>43590.625</v>
      </c>
      <c r="B2996" s="25">
        <v>43590.708333333336</v>
      </c>
      <c r="C2996" s="7">
        <v>522.21100000000001</v>
      </c>
      <c r="D2996" s="26">
        <f>C2996/'g. Dimensio.AnlagenEE2035'!$F$11</f>
        <v>0.14920314285714287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27"/>
    </row>
    <row r="2997" spans="1:14" s="28" customFormat="1" x14ac:dyDescent="0.25">
      <c r="A2997" s="24">
        <v>43590.666666666664</v>
      </c>
      <c r="B2997" s="25">
        <v>43590.75</v>
      </c>
      <c r="C2997" s="7">
        <v>482.428</v>
      </c>
      <c r="D2997" s="26">
        <f>C2997/'g. Dimensio.AnlagenEE2035'!$F$11</f>
        <v>0.13783657142857142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27"/>
    </row>
    <row r="2998" spans="1:14" s="28" customFormat="1" x14ac:dyDescent="0.25">
      <c r="A2998" s="24">
        <v>43590.708333333336</v>
      </c>
      <c r="B2998" s="25">
        <v>43590.791666666664</v>
      </c>
      <c r="C2998" s="7">
        <v>380.40899999999999</v>
      </c>
      <c r="D2998" s="26">
        <f>C2998/'g. Dimensio.AnlagenEE2035'!$F$11</f>
        <v>0.10868828571428571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27"/>
    </row>
    <row r="2999" spans="1:14" s="28" customFormat="1" x14ac:dyDescent="0.25">
      <c r="A2999" s="24">
        <v>43590.75</v>
      </c>
      <c r="B2999" s="25">
        <v>43590.833333333336</v>
      </c>
      <c r="C2999" s="7">
        <v>368.09300000000002</v>
      </c>
      <c r="D2999" s="26">
        <f>C2999/'g. Dimensio.AnlagenEE2035'!$F$11</f>
        <v>0.10516942857142858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27"/>
    </row>
    <row r="3000" spans="1:14" s="28" customFormat="1" x14ac:dyDescent="0.25">
      <c r="A3000" s="24">
        <v>43590.791666666664</v>
      </c>
      <c r="B3000" s="25">
        <v>43590.875</v>
      </c>
      <c r="C3000" s="7">
        <v>412.11200000000002</v>
      </c>
      <c r="D3000" s="26">
        <f>C3000/'g. Dimensio.AnlagenEE2035'!$F$11</f>
        <v>0.11774628571428572</v>
      </c>
      <c r="E3000" s="6"/>
      <c r="F3000" s="6"/>
      <c r="G3000" s="6"/>
      <c r="H3000" s="6"/>
      <c r="I3000" s="6"/>
      <c r="J3000" s="6"/>
      <c r="K3000" s="6"/>
      <c r="L3000" s="6"/>
      <c r="M3000" s="6"/>
      <c r="N3000" s="27"/>
    </row>
    <row r="3001" spans="1:14" s="28" customFormat="1" x14ac:dyDescent="0.25">
      <c r="A3001" s="24">
        <v>43590.833333333336</v>
      </c>
      <c r="B3001" s="25">
        <v>43590.916666666664</v>
      </c>
      <c r="C3001" s="7">
        <v>431.11700000000002</v>
      </c>
      <c r="D3001" s="26">
        <f>C3001/'g. Dimensio.AnlagenEE2035'!$F$11</f>
        <v>0.12317628571428572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27"/>
    </row>
    <row r="3002" spans="1:14" s="28" customFormat="1" x14ac:dyDescent="0.25">
      <c r="A3002" s="24">
        <v>43590.875</v>
      </c>
      <c r="B3002" s="25">
        <v>43590.958333333336</v>
      </c>
      <c r="C3002" s="7">
        <v>422.649</v>
      </c>
      <c r="D3002" s="26">
        <f>C3002/'g. Dimensio.AnlagenEE2035'!$F$11</f>
        <v>0.12075685714285714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27"/>
    </row>
    <row r="3003" spans="1:14" s="28" customFormat="1" x14ac:dyDescent="0.25">
      <c r="A3003" s="24">
        <v>43590.916666666664</v>
      </c>
      <c r="B3003" s="25">
        <v>43591</v>
      </c>
      <c r="C3003" s="7">
        <v>395.04599999999999</v>
      </c>
      <c r="D3003" s="26">
        <f>C3003/'g. Dimensio.AnlagenEE2035'!$F$11</f>
        <v>0.11287028571428571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27"/>
    </row>
    <row r="3004" spans="1:14" s="28" customFormat="1" x14ac:dyDescent="0.25">
      <c r="A3004" s="24">
        <v>43590.958333333336</v>
      </c>
      <c r="B3004" s="25">
        <v>43591.041666666664</v>
      </c>
      <c r="C3004" s="7">
        <v>368.65</v>
      </c>
      <c r="D3004" s="26">
        <f>C3004/'g. Dimensio.AnlagenEE2035'!$F$11</f>
        <v>0.10532857142857142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27"/>
    </row>
    <row r="3005" spans="1:14" s="28" customFormat="1" x14ac:dyDescent="0.25">
      <c r="A3005" s="24">
        <v>43591</v>
      </c>
      <c r="B3005" s="25">
        <v>43591.083333333336</v>
      </c>
      <c r="C3005" s="7">
        <v>346.95400000000001</v>
      </c>
      <c r="D3005" s="26">
        <f>C3005/'g. Dimensio.AnlagenEE2035'!$F$11</f>
        <v>9.9129714285714293E-2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27"/>
    </row>
    <row r="3006" spans="1:14" s="28" customFormat="1" x14ac:dyDescent="0.25">
      <c r="A3006" s="24">
        <v>43591.041666666664</v>
      </c>
      <c r="B3006" s="25">
        <v>43591.125</v>
      </c>
      <c r="C3006" s="7">
        <v>312.30399999999997</v>
      </c>
      <c r="D3006" s="26">
        <f>C3006/'g. Dimensio.AnlagenEE2035'!$F$11</f>
        <v>8.9229714285714273E-2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27"/>
    </row>
    <row r="3007" spans="1:14" s="28" customFormat="1" x14ac:dyDescent="0.25">
      <c r="A3007" s="24">
        <v>43591.083333333336</v>
      </c>
      <c r="B3007" s="25">
        <v>43591.166666666664</v>
      </c>
      <c r="C3007" s="7">
        <v>270.55200000000002</v>
      </c>
      <c r="D3007" s="26">
        <f>C3007/'g. Dimensio.AnlagenEE2035'!$F$11</f>
        <v>7.7300571428571441E-2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27"/>
    </row>
    <row r="3008" spans="1:14" s="28" customFormat="1" x14ac:dyDescent="0.25">
      <c r="A3008" s="24">
        <v>43591.125</v>
      </c>
      <c r="B3008" s="25">
        <v>43591.208333333336</v>
      </c>
      <c r="C3008" s="7">
        <v>225.69</v>
      </c>
      <c r="D3008" s="26">
        <f>C3008/'g. Dimensio.AnlagenEE2035'!$F$11</f>
        <v>6.4482857142857147E-2</v>
      </c>
      <c r="E3008" s="6"/>
      <c r="F3008" s="6"/>
      <c r="G3008" s="6"/>
      <c r="H3008" s="6"/>
      <c r="I3008" s="6"/>
      <c r="J3008" s="6"/>
      <c r="K3008" s="6"/>
      <c r="L3008" s="6"/>
      <c r="M3008" s="6"/>
      <c r="N3008" s="27"/>
    </row>
    <row r="3009" spans="1:14" s="28" customFormat="1" x14ac:dyDescent="0.25">
      <c r="A3009" s="24">
        <v>43591.166666666664</v>
      </c>
      <c r="B3009" s="25">
        <v>43591.25</v>
      </c>
      <c r="C3009" s="7">
        <v>173.60900000000001</v>
      </c>
      <c r="D3009" s="26">
        <f>C3009/'g. Dimensio.AnlagenEE2035'!$F$11</f>
        <v>4.9602571428571433E-2</v>
      </c>
      <c r="E3009" s="6"/>
      <c r="F3009" s="6"/>
      <c r="G3009" s="6"/>
      <c r="H3009" s="6"/>
      <c r="I3009" s="6"/>
      <c r="J3009" s="6"/>
      <c r="K3009" s="6"/>
      <c r="L3009" s="6"/>
      <c r="M3009" s="6"/>
      <c r="N3009" s="27"/>
    </row>
    <row r="3010" spans="1:14" s="28" customFormat="1" x14ac:dyDescent="0.25">
      <c r="A3010" s="24">
        <v>43591.208333333336</v>
      </c>
      <c r="B3010" s="25">
        <v>43591.291666666664</v>
      </c>
      <c r="C3010" s="7">
        <v>88.888999999999996</v>
      </c>
      <c r="D3010" s="26">
        <f>C3010/'g. Dimensio.AnlagenEE2035'!$F$11</f>
        <v>2.5396857142857141E-2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27"/>
    </row>
    <row r="3011" spans="1:14" s="28" customFormat="1" x14ac:dyDescent="0.25">
      <c r="A3011" s="24">
        <v>43591.25</v>
      </c>
      <c r="B3011" s="25">
        <v>43591.333333333336</v>
      </c>
      <c r="C3011" s="7">
        <v>92.293999999999997</v>
      </c>
      <c r="D3011" s="26">
        <f>C3011/'g. Dimensio.AnlagenEE2035'!$F$11</f>
        <v>2.6369714285714285E-2</v>
      </c>
      <c r="E3011" s="6"/>
      <c r="F3011" s="6"/>
      <c r="G3011" s="6"/>
      <c r="H3011" s="6"/>
      <c r="I3011" s="6"/>
      <c r="J3011" s="6"/>
      <c r="K3011" s="6"/>
      <c r="L3011" s="6"/>
      <c r="M3011" s="6"/>
      <c r="N3011" s="27"/>
    </row>
    <row r="3012" spans="1:14" s="28" customFormat="1" x14ac:dyDescent="0.25">
      <c r="A3012" s="24">
        <v>43591.291666666664</v>
      </c>
      <c r="B3012" s="25">
        <v>43591.375</v>
      </c>
      <c r="C3012" s="7">
        <v>109.994</v>
      </c>
      <c r="D3012" s="26">
        <f>C3012/'g. Dimensio.AnlagenEE2035'!$F$11</f>
        <v>3.1426857142857145E-2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27"/>
    </row>
    <row r="3013" spans="1:14" s="28" customFormat="1" x14ac:dyDescent="0.25">
      <c r="A3013" s="24">
        <v>43591.333333333336</v>
      </c>
      <c r="B3013" s="25">
        <v>43591.416666666664</v>
      </c>
      <c r="C3013" s="7">
        <v>119.294</v>
      </c>
      <c r="D3013" s="26">
        <f>C3013/'g. Dimensio.AnlagenEE2035'!$F$11</f>
        <v>3.4083999999999996E-2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27"/>
    </row>
    <row r="3014" spans="1:14" s="28" customFormat="1" x14ac:dyDescent="0.25">
      <c r="A3014" s="24">
        <v>43591.375</v>
      </c>
      <c r="B3014" s="25">
        <v>43591.458333333336</v>
      </c>
      <c r="C3014" s="7">
        <v>125.855</v>
      </c>
      <c r="D3014" s="26">
        <f>C3014/'g. Dimensio.AnlagenEE2035'!$F$11</f>
        <v>3.595857142857143E-2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27"/>
    </row>
    <row r="3015" spans="1:14" s="28" customFormat="1" x14ac:dyDescent="0.25">
      <c r="A3015" s="24">
        <v>43591.416666666664</v>
      </c>
      <c r="B3015" s="25">
        <v>43591.5</v>
      </c>
      <c r="C3015" s="7">
        <v>143.69300000000001</v>
      </c>
      <c r="D3015" s="26">
        <f>C3015/'g. Dimensio.AnlagenEE2035'!$F$11</f>
        <v>4.1055142857142859E-2</v>
      </c>
      <c r="E3015" s="6"/>
      <c r="F3015" s="6"/>
      <c r="G3015" s="6"/>
      <c r="H3015" s="6"/>
      <c r="I3015" s="6"/>
      <c r="J3015" s="6"/>
      <c r="K3015" s="6"/>
      <c r="L3015" s="6"/>
      <c r="M3015" s="6"/>
      <c r="N3015" s="27"/>
    </row>
    <row r="3016" spans="1:14" s="28" customFormat="1" x14ac:dyDescent="0.25">
      <c r="A3016" s="24">
        <v>43591.458333333336</v>
      </c>
      <c r="B3016" s="25">
        <v>43591.541666666664</v>
      </c>
      <c r="C3016" s="7">
        <v>170.61600000000001</v>
      </c>
      <c r="D3016" s="26">
        <f>C3016/'g. Dimensio.AnlagenEE2035'!$F$11</f>
        <v>4.8747428571428573E-2</v>
      </c>
      <c r="E3016" s="6"/>
      <c r="F3016" s="6"/>
      <c r="G3016" s="6"/>
      <c r="H3016" s="6"/>
      <c r="I3016" s="6"/>
      <c r="J3016" s="6"/>
      <c r="K3016" s="6"/>
      <c r="L3016" s="6"/>
      <c r="M3016" s="6"/>
      <c r="N3016" s="27"/>
    </row>
    <row r="3017" spans="1:14" s="28" customFormat="1" x14ac:dyDescent="0.25">
      <c r="A3017" s="24">
        <v>43591.5</v>
      </c>
      <c r="B3017" s="25">
        <v>43591.583333333336</v>
      </c>
      <c r="C3017" s="7">
        <v>191.13399999999999</v>
      </c>
      <c r="D3017" s="26">
        <f>C3017/'g. Dimensio.AnlagenEE2035'!$F$11</f>
        <v>5.4609714285714282E-2</v>
      </c>
      <c r="E3017" s="6"/>
      <c r="F3017" s="6"/>
      <c r="G3017" s="6"/>
      <c r="H3017" s="6"/>
      <c r="I3017" s="6"/>
      <c r="J3017" s="6"/>
      <c r="K3017" s="6"/>
      <c r="L3017" s="6"/>
      <c r="M3017" s="6"/>
      <c r="N3017" s="27"/>
    </row>
    <row r="3018" spans="1:14" s="28" customFormat="1" x14ac:dyDescent="0.25">
      <c r="A3018" s="24">
        <v>43591.541666666664</v>
      </c>
      <c r="B3018" s="25">
        <v>43591.625</v>
      </c>
      <c r="C3018" s="7">
        <v>208.6</v>
      </c>
      <c r="D3018" s="26">
        <f>C3018/'g. Dimensio.AnlagenEE2035'!$F$11</f>
        <v>5.96E-2</v>
      </c>
      <c r="E3018" s="6"/>
      <c r="F3018" s="6"/>
      <c r="G3018" s="6"/>
      <c r="H3018" s="6"/>
      <c r="I3018" s="6"/>
      <c r="J3018" s="6"/>
      <c r="K3018" s="6"/>
      <c r="L3018" s="6"/>
      <c r="M3018" s="6"/>
      <c r="N3018" s="27"/>
    </row>
    <row r="3019" spans="1:14" s="28" customFormat="1" x14ac:dyDescent="0.25">
      <c r="A3019" s="24">
        <v>43591.583333333336</v>
      </c>
      <c r="B3019" s="25">
        <v>43591.666666666664</v>
      </c>
      <c r="C3019" s="7">
        <v>214.34399999999999</v>
      </c>
      <c r="D3019" s="26">
        <f>C3019/'g. Dimensio.AnlagenEE2035'!$F$11</f>
        <v>6.1241142857142855E-2</v>
      </c>
      <c r="E3019" s="6"/>
      <c r="F3019" s="6"/>
      <c r="G3019" s="6"/>
      <c r="H3019" s="6"/>
      <c r="I3019" s="6"/>
      <c r="J3019" s="6"/>
      <c r="K3019" s="6"/>
      <c r="L3019" s="6"/>
      <c r="M3019" s="6"/>
      <c r="N3019" s="27"/>
    </row>
    <row r="3020" spans="1:14" s="28" customFormat="1" x14ac:dyDescent="0.25">
      <c r="A3020" s="24">
        <v>43591.625</v>
      </c>
      <c r="B3020" s="25">
        <v>43591.708333333336</v>
      </c>
      <c r="C3020" s="7">
        <v>222.23099999999999</v>
      </c>
      <c r="D3020" s="26">
        <f>C3020/'g. Dimensio.AnlagenEE2035'!$F$11</f>
        <v>6.3494571428571428E-2</v>
      </c>
      <c r="E3020" s="6"/>
      <c r="F3020" s="6"/>
      <c r="G3020" s="6"/>
      <c r="H3020" s="6"/>
      <c r="I3020" s="6"/>
      <c r="J3020" s="6"/>
      <c r="K3020" s="6"/>
      <c r="L3020" s="6"/>
      <c r="M3020" s="6"/>
      <c r="N3020" s="27"/>
    </row>
    <row r="3021" spans="1:14" s="28" customFormat="1" x14ac:dyDescent="0.25">
      <c r="A3021" s="24">
        <v>43591.666666666664</v>
      </c>
      <c r="B3021" s="25">
        <v>43591.75</v>
      </c>
      <c r="C3021" s="7">
        <v>226.58099999999999</v>
      </c>
      <c r="D3021" s="26">
        <f>C3021/'g. Dimensio.AnlagenEE2035'!$F$11</f>
        <v>6.4737428571428571E-2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27"/>
    </row>
    <row r="3022" spans="1:14" s="28" customFormat="1" x14ac:dyDescent="0.25">
      <c r="A3022" s="24">
        <v>43591.708333333336</v>
      </c>
      <c r="B3022" s="25">
        <v>43591.791666666664</v>
      </c>
      <c r="C3022" s="7">
        <v>217.23400000000001</v>
      </c>
      <c r="D3022" s="26">
        <f>C3022/'g. Dimensio.AnlagenEE2035'!$F$11</f>
        <v>6.2066857142857146E-2</v>
      </c>
      <c r="E3022" s="6"/>
      <c r="F3022" s="6"/>
      <c r="G3022" s="6"/>
      <c r="H3022" s="6"/>
      <c r="I3022" s="6"/>
      <c r="J3022" s="6"/>
      <c r="K3022" s="6"/>
      <c r="L3022" s="6"/>
      <c r="M3022" s="6"/>
      <c r="N3022" s="27"/>
    </row>
    <row r="3023" spans="1:14" s="28" customFormat="1" x14ac:dyDescent="0.25">
      <c r="A3023" s="24">
        <v>43591.75</v>
      </c>
      <c r="B3023" s="25">
        <v>43591.833333333336</v>
      </c>
      <c r="C3023" s="7">
        <v>198.369</v>
      </c>
      <c r="D3023" s="26">
        <f>C3023/'g. Dimensio.AnlagenEE2035'!$F$11</f>
        <v>5.667685714285714E-2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27"/>
    </row>
    <row r="3024" spans="1:14" s="28" customFormat="1" x14ac:dyDescent="0.25">
      <c r="A3024" s="24">
        <v>43591.791666666664</v>
      </c>
      <c r="B3024" s="25">
        <v>43591.875</v>
      </c>
      <c r="C3024" s="7">
        <v>158.90299999999999</v>
      </c>
      <c r="D3024" s="26">
        <f>C3024/'g. Dimensio.AnlagenEE2035'!$F$11</f>
        <v>4.5400857142857139E-2</v>
      </c>
      <c r="E3024" s="6"/>
      <c r="F3024" s="6"/>
      <c r="G3024" s="6"/>
      <c r="H3024" s="6"/>
      <c r="I3024" s="6"/>
      <c r="J3024" s="6"/>
      <c r="K3024" s="6"/>
      <c r="L3024" s="6"/>
      <c r="M3024" s="6"/>
      <c r="N3024" s="27"/>
    </row>
    <row r="3025" spans="1:14" s="28" customFormat="1" x14ac:dyDescent="0.25">
      <c r="A3025" s="24">
        <v>43591.833333333336</v>
      </c>
      <c r="B3025" s="25">
        <v>43591.916666666664</v>
      </c>
      <c r="C3025" s="7">
        <v>134.649</v>
      </c>
      <c r="D3025" s="26">
        <f>C3025/'g. Dimensio.AnlagenEE2035'!$F$11</f>
        <v>3.8471142857142857E-2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27"/>
    </row>
    <row r="3026" spans="1:14" s="28" customFormat="1" x14ac:dyDescent="0.25">
      <c r="A3026" s="24">
        <v>43591.875</v>
      </c>
      <c r="B3026" s="25">
        <v>43591.958333333336</v>
      </c>
      <c r="C3026" s="7">
        <v>133.66</v>
      </c>
      <c r="D3026" s="26">
        <f>C3026/'g. Dimensio.AnlagenEE2035'!$F$11</f>
        <v>3.8188571428571426E-2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27"/>
    </row>
    <row r="3027" spans="1:14" s="28" customFormat="1" x14ac:dyDescent="0.25">
      <c r="A3027" s="24">
        <v>43591.916666666664</v>
      </c>
      <c r="B3027" s="25">
        <v>43592</v>
      </c>
      <c r="C3027" s="7">
        <v>136.416</v>
      </c>
      <c r="D3027" s="26">
        <f>C3027/'g. Dimensio.AnlagenEE2035'!$F$11</f>
        <v>3.8975999999999997E-2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27"/>
    </row>
    <row r="3028" spans="1:14" s="28" customFormat="1" x14ac:dyDescent="0.25">
      <c r="A3028" s="24">
        <v>43591.958333333336</v>
      </c>
      <c r="B3028" s="25">
        <v>43592.041666666664</v>
      </c>
      <c r="C3028" s="7">
        <v>111.63800000000001</v>
      </c>
      <c r="D3028" s="26">
        <f>C3028/'g. Dimensio.AnlagenEE2035'!$F$11</f>
        <v>3.1896571428571427E-2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27"/>
    </row>
    <row r="3029" spans="1:14" s="28" customFormat="1" x14ac:dyDescent="0.25">
      <c r="A3029" s="24">
        <v>43592</v>
      </c>
      <c r="B3029" s="25">
        <v>43592.083333333336</v>
      </c>
      <c r="C3029" s="7">
        <v>83.066999999999993</v>
      </c>
      <c r="D3029" s="26">
        <f>C3029/'g. Dimensio.AnlagenEE2035'!$F$11</f>
        <v>2.3733428571428569E-2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27"/>
    </row>
    <row r="3030" spans="1:14" s="28" customFormat="1" x14ac:dyDescent="0.25">
      <c r="A3030" s="24">
        <v>43592.041666666664</v>
      </c>
      <c r="B3030" s="25">
        <v>43592.125</v>
      </c>
      <c r="C3030" s="7">
        <v>65.108999999999995</v>
      </c>
      <c r="D3030" s="26">
        <f>C3030/'g. Dimensio.AnlagenEE2035'!$F$11</f>
        <v>1.8602571428571427E-2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27"/>
    </row>
    <row r="3031" spans="1:14" s="28" customFormat="1" x14ac:dyDescent="0.25">
      <c r="A3031" s="24">
        <v>43592.083333333336</v>
      </c>
      <c r="B3031" s="25">
        <v>43592.166666666664</v>
      </c>
      <c r="C3031" s="7">
        <v>56.71</v>
      </c>
      <c r="D3031" s="26">
        <f>C3031/'g. Dimensio.AnlagenEE2035'!$F$11</f>
        <v>1.6202857142857144E-2</v>
      </c>
      <c r="E3031" s="6"/>
      <c r="F3031" s="6"/>
      <c r="G3031" s="6"/>
      <c r="H3031" s="6"/>
      <c r="I3031" s="6"/>
      <c r="J3031" s="6"/>
      <c r="K3031" s="6"/>
      <c r="L3031" s="6"/>
      <c r="M3031" s="6"/>
      <c r="N3031" s="27"/>
    </row>
    <row r="3032" spans="1:14" s="28" customFormat="1" x14ac:dyDescent="0.25">
      <c r="A3032" s="24">
        <v>43592.125</v>
      </c>
      <c r="B3032" s="25">
        <v>43592.208333333336</v>
      </c>
      <c r="C3032" s="7">
        <v>48.149000000000001</v>
      </c>
      <c r="D3032" s="26">
        <f>C3032/'g. Dimensio.AnlagenEE2035'!$F$11</f>
        <v>1.3756857142857144E-2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27"/>
    </row>
    <row r="3033" spans="1:14" s="28" customFormat="1" x14ac:dyDescent="0.25">
      <c r="A3033" s="24">
        <v>43592.166666666664</v>
      </c>
      <c r="B3033" s="25">
        <v>43592.25</v>
      </c>
      <c r="C3033" s="7">
        <v>35.481000000000002</v>
      </c>
      <c r="D3033" s="26">
        <f>C3033/'g. Dimensio.AnlagenEE2035'!$F$11</f>
        <v>1.0137428571428572E-2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27"/>
    </row>
    <row r="3034" spans="1:14" s="28" customFormat="1" x14ac:dyDescent="0.25">
      <c r="A3034" s="24">
        <v>43592.208333333336</v>
      </c>
      <c r="B3034" s="25">
        <v>43592.291666666664</v>
      </c>
      <c r="C3034" s="7">
        <v>36.043999999999997</v>
      </c>
      <c r="D3034" s="26">
        <f>C3034/'g. Dimensio.AnlagenEE2035'!$F$11</f>
        <v>1.0298285714285713E-2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27"/>
    </row>
    <row r="3035" spans="1:14" s="28" customFormat="1" x14ac:dyDescent="0.25">
      <c r="A3035" s="24">
        <v>43592.25</v>
      </c>
      <c r="B3035" s="25">
        <v>43592.333333333336</v>
      </c>
      <c r="C3035" s="7">
        <v>31.56</v>
      </c>
      <c r="D3035" s="26">
        <f>C3035/'g. Dimensio.AnlagenEE2035'!$F$11</f>
        <v>9.0171428571428573E-3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27"/>
    </row>
    <row r="3036" spans="1:14" s="28" customFormat="1" x14ac:dyDescent="0.25">
      <c r="A3036" s="24">
        <v>43592.291666666664</v>
      </c>
      <c r="B3036" s="25">
        <v>43592.375</v>
      </c>
      <c r="C3036" s="7">
        <v>23.858000000000001</v>
      </c>
      <c r="D3036" s="26">
        <f>C3036/'g. Dimensio.AnlagenEE2035'!$F$11</f>
        <v>6.8165714285714288E-3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27"/>
    </row>
    <row r="3037" spans="1:14" s="28" customFormat="1" x14ac:dyDescent="0.25">
      <c r="A3037" s="24">
        <v>43592.333333333336</v>
      </c>
      <c r="B3037" s="25">
        <v>43592.416666666664</v>
      </c>
      <c r="C3037" s="7">
        <v>28.38</v>
      </c>
      <c r="D3037" s="26">
        <f>C3037/'g. Dimensio.AnlagenEE2035'!$F$11</f>
        <v>8.1085714285714285E-3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27"/>
    </row>
    <row r="3038" spans="1:14" s="28" customFormat="1" x14ac:dyDescent="0.25">
      <c r="A3038" s="24">
        <v>43592.375</v>
      </c>
      <c r="B3038" s="25">
        <v>43592.458333333336</v>
      </c>
      <c r="C3038" s="7">
        <v>29.920999999999999</v>
      </c>
      <c r="D3038" s="26">
        <f>C3038/'g. Dimensio.AnlagenEE2035'!$F$11</f>
        <v>8.5488571428571428E-3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27"/>
    </row>
    <row r="3039" spans="1:14" s="28" customFormat="1" x14ac:dyDescent="0.25">
      <c r="A3039" s="24">
        <v>43592.416666666664</v>
      </c>
      <c r="B3039" s="25">
        <v>43592.5</v>
      </c>
      <c r="C3039" s="7">
        <v>34.451999999999998</v>
      </c>
      <c r="D3039" s="26">
        <f>C3039/'g. Dimensio.AnlagenEE2035'!$F$11</f>
        <v>9.8434285714285707E-3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27"/>
    </row>
    <row r="3040" spans="1:14" s="28" customFormat="1" x14ac:dyDescent="0.25">
      <c r="A3040" s="24">
        <v>43592.458333333336</v>
      </c>
      <c r="B3040" s="25">
        <v>43592.541666666664</v>
      </c>
      <c r="C3040" s="7">
        <v>40.423999999999999</v>
      </c>
      <c r="D3040" s="26">
        <f>C3040/'g. Dimensio.AnlagenEE2035'!$F$11</f>
        <v>1.1549714285714286E-2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27"/>
    </row>
    <row r="3041" spans="1:14" s="28" customFormat="1" x14ac:dyDescent="0.25">
      <c r="A3041" s="24">
        <v>43592.5</v>
      </c>
      <c r="B3041" s="25">
        <v>43592.583333333336</v>
      </c>
      <c r="C3041" s="7">
        <v>38.895000000000003</v>
      </c>
      <c r="D3041" s="26">
        <f>C3041/'g. Dimensio.AnlagenEE2035'!$F$11</f>
        <v>1.1112857142857143E-2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27"/>
    </row>
    <row r="3042" spans="1:14" s="28" customFormat="1" x14ac:dyDescent="0.25">
      <c r="A3042" s="24">
        <v>43592.541666666664</v>
      </c>
      <c r="B3042" s="25">
        <v>43592.625</v>
      </c>
      <c r="C3042" s="7">
        <v>35.683999999999997</v>
      </c>
      <c r="D3042" s="26">
        <f>C3042/'g. Dimensio.AnlagenEE2035'!$F$11</f>
        <v>1.0195428571428571E-2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27"/>
    </row>
    <row r="3043" spans="1:14" s="28" customFormat="1" x14ac:dyDescent="0.25">
      <c r="A3043" s="24">
        <v>43592.583333333336</v>
      </c>
      <c r="B3043" s="25">
        <v>43592.666666666664</v>
      </c>
      <c r="C3043" s="7">
        <v>29.606000000000002</v>
      </c>
      <c r="D3043" s="26">
        <f>C3043/'g. Dimensio.AnlagenEE2035'!$F$11</f>
        <v>8.458857142857143E-3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27"/>
    </row>
    <row r="3044" spans="1:14" s="28" customFormat="1" x14ac:dyDescent="0.25">
      <c r="A3044" s="24">
        <v>43592.625</v>
      </c>
      <c r="B3044" s="25">
        <v>43592.708333333336</v>
      </c>
      <c r="C3044" s="7">
        <v>28.28</v>
      </c>
      <c r="D3044" s="26">
        <f>C3044/'g. Dimensio.AnlagenEE2035'!$F$11</f>
        <v>8.0800000000000004E-3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27"/>
    </row>
    <row r="3045" spans="1:14" s="28" customFormat="1" x14ac:dyDescent="0.25">
      <c r="A3045" s="24">
        <v>43592.666666666664</v>
      </c>
      <c r="B3045" s="25">
        <v>43592.75</v>
      </c>
      <c r="C3045" s="7">
        <v>19.753</v>
      </c>
      <c r="D3045" s="26">
        <f>C3045/'g. Dimensio.AnlagenEE2035'!$F$11</f>
        <v>5.6437142857142858E-3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27"/>
    </row>
    <row r="3046" spans="1:14" s="28" customFormat="1" x14ac:dyDescent="0.25">
      <c r="A3046" s="24">
        <v>43592.708333333336</v>
      </c>
      <c r="B3046" s="25">
        <v>43592.791666666664</v>
      </c>
      <c r="C3046" s="7">
        <v>10.641999999999999</v>
      </c>
      <c r="D3046" s="26">
        <f>C3046/'g. Dimensio.AnlagenEE2035'!$F$11</f>
        <v>3.0405714285714285E-3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27"/>
    </row>
    <row r="3047" spans="1:14" s="28" customFormat="1" x14ac:dyDescent="0.25">
      <c r="A3047" s="24">
        <v>43592.75</v>
      </c>
      <c r="B3047" s="25">
        <v>43592.833333333336</v>
      </c>
      <c r="C3047" s="7">
        <v>80.45</v>
      </c>
      <c r="D3047" s="26">
        <f>C3047/'g. Dimensio.AnlagenEE2035'!$F$11</f>
        <v>2.2985714285714286E-2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27"/>
    </row>
    <row r="3048" spans="1:14" s="28" customFormat="1" x14ac:dyDescent="0.25">
      <c r="A3048" s="24">
        <v>43592.791666666664</v>
      </c>
      <c r="B3048" s="25">
        <v>43592.875</v>
      </c>
      <c r="C3048" s="7">
        <v>306.49799999999999</v>
      </c>
      <c r="D3048" s="26">
        <f>C3048/'g. Dimensio.AnlagenEE2035'!$F$11</f>
        <v>8.7570857142857145E-2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27"/>
    </row>
    <row r="3049" spans="1:14" s="28" customFormat="1" x14ac:dyDescent="0.25">
      <c r="A3049" s="24">
        <v>43592.833333333336</v>
      </c>
      <c r="B3049" s="25">
        <v>43592.916666666664</v>
      </c>
      <c r="C3049" s="7">
        <v>615.40800000000002</v>
      </c>
      <c r="D3049" s="26">
        <f>C3049/'g. Dimensio.AnlagenEE2035'!$F$11</f>
        <v>0.17583085714285715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27"/>
    </row>
    <row r="3050" spans="1:14" s="28" customFormat="1" x14ac:dyDescent="0.25">
      <c r="A3050" s="24">
        <v>43592.875</v>
      </c>
      <c r="B3050" s="25">
        <v>43592.958333333336</v>
      </c>
      <c r="C3050" s="7">
        <v>710.41600000000005</v>
      </c>
      <c r="D3050" s="26">
        <f>C3050/'g. Dimensio.AnlagenEE2035'!$F$11</f>
        <v>0.20297600000000002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27"/>
    </row>
    <row r="3051" spans="1:14" s="28" customFormat="1" x14ac:dyDescent="0.25">
      <c r="A3051" s="24">
        <v>43592.916666666664</v>
      </c>
      <c r="B3051" s="25">
        <v>43593</v>
      </c>
      <c r="C3051" s="7">
        <v>662.48800000000006</v>
      </c>
      <c r="D3051" s="26">
        <f>C3051/'g. Dimensio.AnlagenEE2035'!$F$11</f>
        <v>0.18928228571428574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27"/>
    </row>
    <row r="3052" spans="1:14" s="28" customFormat="1" x14ac:dyDescent="0.25">
      <c r="A3052" s="24">
        <v>43592.958333333336</v>
      </c>
      <c r="B3052" s="25">
        <v>43593.041666666664</v>
      </c>
      <c r="C3052" s="7">
        <v>560.69100000000003</v>
      </c>
      <c r="D3052" s="26">
        <f>C3052/'g. Dimensio.AnlagenEE2035'!$F$11</f>
        <v>0.16019742857142857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27"/>
    </row>
    <row r="3053" spans="1:14" s="28" customFormat="1" x14ac:dyDescent="0.25">
      <c r="A3053" s="24">
        <v>43593</v>
      </c>
      <c r="B3053" s="25">
        <v>43593.083333333336</v>
      </c>
      <c r="C3053" s="7">
        <v>531.59799999999996</v>
      </c>
      <c r="D3053" s="26">
        <f>C3053/'g. Dimensio.AnlagenEE2035'!$F$11</f>
        <v>0.15188514285714286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27"/>
    </row>
    <row r="3054" spans="1:14" s="28" customFormat="1" x14ac:dyDescent="0.25">
      <c r="A3054" s="24">
        <v>43593.041666666664</v>
      </c>
      <c r="B3054" s="25">
        <v>43593.125</v>
      </c>
      <c r="C3054" s="7">
        <v>627.11199999999997</v>
      </c>
      <c r="D3054" s="26">
        <f>C3054/'g. Dimensio.AnlagenEE2035'!$F$11</f>
        <v>0.17917485714285714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27"/>
    </row>
    <row r="3055" spans="1:14" s="28" customFormat="1" x14ac:dyDescent="0.25">
      <c r="A3055" s="24">
        <v>43593.083333333336</v>
      </c>
      <c r="B3055" s="25">
        <v>43593.166666666664</v>
      </c>
      <c r="C3055" s="7">
        <v>814.25</v>
      </c>
      <c r="D3055" s="26">
        <f>C3055/'g. Dimensio.AnlagenEE2035'!$F$11</f>
        <v>0.23264285714285715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27"/>
    </row>
    <row r="3056" spans="1:14" s="28" customFormat="1" x14ac:dyDescent="0.25">
      <c r="A3056" s="24">
        <v>43593.125</v>
      </c>
      <c r="B3056" s="25">
        <v>43593.208333333336</v>
      </c>
      <c r="C3056" s="7">
        <v>764.88499999999999</v>
      </c>
      <c r="D3056" s="26">
        <f>C3056/'g. Dimensio.AnlagenEE2035'!$F$11</f>
        <v>0.21853857142857142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27"/>
    </row>
    <row r="3057" spans="1:14" s="28" customFormat="1" x14ac:dyDescent="0.25">
      <c r="A3057" s="24">
        <v>43593.166666666664</v>
      </c>
      <c r="B3057" s="25">
        <v>43593.25</v>
      </c>
      <c r="C3057" s="7">
        <v>577.52300000000002</v>
      </c>
      <c r="D3057" s="26">
        <f>C3057/'g. Dimensio.AnlagenEE2035'!$F$11</f>
        <v>0.16500657142857145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27"/>
    </row>
    <row r="3058" spans="1:14" s="28" customFormat="1" x14ac:dyDescent="0.25">
      <c r="A3058" s="24">
        <v>43593.208333333336</v>
      </c>
      <c r="B3058" s="25">
        <v>43593.291666666664</v>
      </c>
      <c r="C3058" s="7">
        <v>458.178</v>
      </c>
      <c r="D3058" s="26">
        <f>C3058/'g. Dimensio.AnlagenEE2035'!$F$11</f>
        <v>0.130908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27"/>
    </row>
    <row r="3059" spans="1:14" s="28" customFormat="1" x14ac:dyDescent="0.25">
      <c r="A3059" s="24">
        <v>43593.25</v>
      </c>
      <c r="B3059" s="25">
        <v>43593.333333333336</v>
      </c>
      <c r="C3059" s="7">
        <v>422.4</v>
      </c>
      <c r="D3059" s="26">
        <f>C3059/'g. Dimensio.AnlagenEE2035'!$F$11</f>
        <v>0.12068571428571429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27"/>
    </row>
    <row r="3060" spans="1:14" s="28" customFormat="1" x14ac:dyDescent="0.25">
      <c r="A3060" s="24">
        <v>43593.291666666664</v>
      </c>
      <c r="B3060" s="25">
        <v>43593.375</v>
      </c>
      <c r="C3060" s="7">
        <v>501.47500000000002</v>
      </c>
      <c r="D3060" s="26">
        <f>C3060/'g. Dimensio.AnlagenEE2035'!$F$11</f>
        <v>0.14327857142857142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27"/>
    </row>
    <row r="3061" spans="1:14" s="28" customFormat="1" x14ac:dyDescent="0.25">
      <c r="A3061" s="24">
        <v>43593.333333333336</v>
      </c>
      <c r="B3061" s="25">
        <v>43593.416666666664</v>
      </c>
      <c r="C3061" s="7">
        <v>703.101</v>
      </c>
      <c r="D3061" s="26">
        <f>C3061/'g. Dimensio.AnlagenEE2035'!$F$11</f>
        <v>0.20088600000000001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27"/>
    </row>
    <row r="3062" spans="1:14" s="28" customFormat="1" x14ac:dyDescent="0.25">
      <c r="A3062" s="24">
        <v>43593.375</v>
      </c>
      <c r="B3062" s="25">
        <v>43593.458333333336</v>
      </c>
      <c r="C3062" s="7">
        <v>930.86199999999997</v>
      </c>
      <c r="D3062" s="26">
        <f>C3062/'g. Dimensio.AnlagenEE2035'!$F$11</f>
        <v>0.26596057142857144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27"/>
    </row>
    <row r="3063" spans="1:14" s="28" customFormat="1" x14ac:dyDescent="0.25">
      <c r="A3063" s="24">
        <v>43593.416666666664</v>
      </c>
      <c r="B3063" s="25">
        <v>43593.5</v>
      </c>
      <c r="C3063" s="7">
        <v>1229.404</v>
      </c>
      <c r="D3063" s="26">
        <f>C3063/'g. Dimensio.AnlagenEE2035'!$F$11</f>
        <v>0.35125828571428569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27"/>
    </row>
    <row r="3064" spans="1:14" s="28" customFormat="1" x14ac:dyDescent="0.25">
      <c r="A3064" s="24">
        <v>43593.458333333336</v>
      </c>
      <c r="B3064" s="25">
        <v>43593.541666666664</v>
      </c>
      <c r="C3064" s="7">
        <v>1293.739</v>
      </c>
      <c r="D3064" s="26">
        <f>C3064/'g. Dimensio.AnlagenEE2035'!$F$11</f>
        <v>0.36963971428571429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27"/>
    </row>
    <row r="3065" spans="1:14" s="28" customFormat="1" x14ac:dyDescent="0.25">
      <c r="A3065" s="24">
        <v>43593.5</v>
      </c>
      <c r="B3065" s="25">
        <v>43593.583333333336</v>
      </c>
      <c r="C3065" s="7">
        <v>1110.0650000000001</v>
      </c>
      <c r="D3065" s="26">
        <f>C3065/'g. Dimensio.AnlagenEE2035'!$F$11</f>
        <v>0.31716142857142859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27"/>
    </row>
    <row r="3066" spans="1:14" s="28" customFormat="1" x14ac:dyDescent="0.25">
      <c r="A3066" s="24">
        <v>43593.541666666664</v>
      </c>
      <c r="B3066" s="25">
        <v>43593.625</v>
      </c>
      <c r="C3066" s="7">
        <v>948.28399999999999</v>
      </c>
      <c r="D3066" s="26">
        <f>C3066/'g. Dimensio.AnlagenEE2035'!$F$11</f>
        <v>0.27093828571428569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27"/>
    </row>
    <row r="3067" spans="1:14" s="28" customFormat="1" x14ac:dyDescent="0.25">
      <c r="A3067" s="24">
        <v>43593.583333333336</v>
      </c>
      <c r="B3067" s="25">
        <v>43593.666666666664</v>
      </c>
      <c r="C3067" s="7">
        <v>785.24199999999996</v>
      </c>
      <c r="D3067" s="26">
        <f>C3067/'g. Dimensio.AnlagenEE2035'!$F$11</f>
        <v>0.22435485714285713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27"/>
    </row>
    <row r="3068" spans="1:14" s="28" customFormat="1" x14ac:dyDescent="0.25">
      <c r="A3068" s="24">
        <v>43593.625</v>
      </c>
      <c r="B3068" s="25">
        <v>43593.708333333336</v>
      </c>
      <c r="C3068" s="7">
        <v>845.81700000000001</v>
      </c>
      <c r="D3068" s="26">
        <f>C3068/'g. Dimensio.AnlagenEE2035'!$F$11</f>
        <v>0.24166200000000002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27"/>
    </row>
    <row r="3069" spans="1:14" s="28" customFormat="1" x14ac:dyDescent="0.25">
      <c r="A3069" s="24">
        <v>43593.666666666664</v>
      </c>
      <c r="B3069" s="25">
        <v>43593.75</v>
      </c>
      <c r="C3069" s="7">
        <v>1281.4069999999999</v>
      </c>
      <c r="D3069" s="26">
        <f>C3069/'g. Dimensio.AnlagenEE2035'!$F$11</f>
        <v>0.36611628571428567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27"/>
    </row>
    <row r="3070" spans="1:14" s="28" customFormat="1" x14ac:dyDescent="0.25">
      <c r="A3070" s="24">
        <v>43593.708333333336</v>
      </c>
      <c r="B3070" s="25">
        <v>43593.791666666664</v>
      </c>
      <c r="C3070" s="7">
        <v>1506.528</v>
      </c>
      <c r="D3070" s="26">
        <f>C3070/'g. Dimensio.AnlagenEE2035'!$F$11</f>
        <v>0.43043657142857145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27"/>
    </row>
    <row r="3071" spans="1:14" s="28" customFormat="1" x14ac:dyDescent="0.25">
      <c r="A3071" s="24">
        <v>43593.75</v>
      </c>
      <c r="B3071" s="25">
        <v>43593.833333333336</v>
      </c>
      <c r="C3071" s="7">
        <v>1390.6379999999999</v>
      </c>
      <c r="D3071" s="26">
        <f>C3071/'g. Dimensio.AnlagenEE2035'!$F$11</f>
        <v>0.39732514285714282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27"/>
    </row>
    <row r="3072" spans="1:14" s="28" customFormat="1" x14ac:dyDescent="0.25">
      <c r="A3072" s="24">
        <v>43593.791666666664</v>
      </c>
      <c r="B3072" s="25">
        <v>43593.875</v>
      </c>
      <c r="C3072" s="7">
        <v>1304.788</v>
      </c>
      <c r="D3072" s="26">
        <f>C3072/'g. Dimensio.AnlagenEE2035'!$F$11</f>
        <v>0.37279657142857142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27"/>
    </row>
    <row r="3073" spans="1:14" s="28" customFormat="1" x14ac:dyDescent="0.25">
      <c r="A3073" s="24">
        <v>43593.833333333336</v>
      </c>
      <c r="B3073" s="25">
        <v>43593.916666666664</v>
      </c>
      <c r="C3073" s="7">
        <v>1246.432</v>
      </c>
      <c r="D3073" s="26">
        <f>C3073/'g. Dimensio.AnlagenEE2035'!$F$11</f>
        <v>0.35612342857142859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27"/>
    </row>
    <row r="3074" spans="1:14" s="28" customFormat="1" x14ac:dyDescent="0.25">
      <c r="A3074" s="24">
        <v>43593.875</v>
      </c>
      <c r="B3074" s="25">
        <v>43593.958333333336</v>
      </c>
      <c r="C3074" s="7">
        <v>1172.579</v>
      </c>
      <c r="D3074" s="26">
        <f>C3074/'g. Dimensio.AnlagenEE2035'!$F$11</f>
        <v>0.33502257142857139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27"/>
    </row>
    <row r="3075" spans="1:14" s="28" customFormat="1" x14ac:dyDescent="0.25">
      <c r="A3075" s="24">
        <v>43593.916666666664</v>
      </c>
      <c r="B3075" s="25">
        <v>43594</v>
      </c>
      <c r="C3075" s="7">
        <v>1257.058</v>
      </c>
      <c r="D3075" s="26">
        <f>C3075/'g. Dimensio.AnlagenEE2035'!$F$11</f>
        <v>0.35915942857142857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27"/>
    </row>
    <row r="3076" spans="1:14" s="28" customFormat="1" x14ac:dyDescent="0.25">
      <c r="A3076" s="24">
        <v>43593.958333333336</v>
      </c>
      <c r="B3076" s="25">
        <v>43594.041666666664</v>
      </c>
      <c r="C3076" s="7">
        <v>1338.8150000000001</v>
      </c>
      <c r="D3076" s="26">
        <f>C3076/'g. Dimensio.AnlagenEE2035'!$F$11</f>
        <v>0.38251857142857143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27"/>
    </row>
    <row r="3077" spans="1:14" s="28" customFormat="1" x14ac:dyDescent="0.25">
      <c r="A3077" s="24">
        <v>43594</v>
      </c>
      <c r="B3077" s="25">
        <v>43594.083333333336</v>
      </c>
      <c r="C3077" s="7">
        <v>1399.6690000000001</v>
      </c>
      <c r="D3077" s="26">
        <f>C3077/'g. Dimensio.AnlagenEE2035'!$F$11</f>
        <v>0.39990542857142858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27"/>
    </row>
    <row r="3078" spans="1:14" s="28" customFormat="1" x14ac:dyDescent="0.25">
      <c r="A3078" s="24">
        <v>43594.041666666664</v>
      </c>
      <c r="B3078" s="25">
        <v>43594.125</v>
      </c>
      <c r="C3078" s="7">
        <v>1301.953</v>
      </c>
      <c r="D3078" s="26">
        <f>C3078/'g. Dimensio.AnlagenEE2035'!$F$11</f>
        <v>0.37198657142857144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27"/>
    </row>
    <row r="3079" spans="1:14" s="28" customFormat="1" x14ac:dyDescent="0.25">
      <c r="A3079" s="24">
        <v>43594.083333333336</v>
      </c>
      <c r="B3079" s="25">
        <v>43594.166666666664</v>
      </c>
      <c r="C3079" s="7">
        <v>1014.693</v>
      </c>
      <c r="D3079" s="26">
        <f>C3079/'g. Dimensio.AnlagenEE2035'!$F$11</f>
        <v>0.28991228571428573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27"/>
    </row>
    <row r="3080" spans="1:14" s="28" customFormat="1" x14ac:dyDescent="0.25">
      <c r="A3080" s="24">
        <v>43594.125</v>
      </c>
      <c r="B3080" s="25">
        <v>43594.208333333336</v>
      </c>
      <c r="C3080" s="7">
        <v>876.96299999999997</v>
      </c>
      <c r="D3080" s="26">
        <f>C3080/'g. Dimensio.AnlagenEE2035'!$F$11</f>
        <v>0.25056085714285714</v>
      </c>
      <c r="E3080" s="6"/>
      <c r="F3080" s="6"/>
      <c r="G3080" s="6"/>
      <c r="H3080" s="6"/>
      <c r="I3080" s="6"/>
      <c r="J3080" s="6"/>
      <c r="K3080" s="6"/>
      <c r="L3080" s="6"/>
      <c r="M3080" s="6"/>
      <c r="N3080" s="27"/>
    </row>
    <row r="3081" spans="1:14" s="28" customFormat="1" x14ac:dyDescent="0.25">
      <c r="A3081" s="24">
        <v>43594.166666666664</v>
      </c>
      <c r="B3081" s="25">
        <v>43594.25</v>
      </c>
      <c r="C3081" s="7">
        <v>889.91800000000001</v>
      </c>
      <c r="D3081" s="26">
        <f>C3081/'g. Dimensio.AnlagenEE2035'!$F$11</f>
        <v>0.25426228571428572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27"/>
    </row>
    <row r="3082" spans="1:14" s="28" customFormat="1" x14ac:dyDescent="0.25">
      <c r="A3082" s="24">
        <v>43594.208333333336</v>
      </c>
      <c r="B3082" s="25">
        <v>43594.291666666664</v>
      </c>
      <c r="C3082" s="7">
        <v>609.35</v>
      </c>
      <c r="D3082" s="26">
        <f>C3082/'g. Dimensio.AnlagenEE2035'!$F$11</f>
        <v>0.1741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27"/>
    </row>
    <row r="3083" spans="1:14" s="28" customFormat="1" x14ac:dyDescent="0.25">
      <c r="A3083" s="24">
        <v>43594.25</v>
      </c>
      <c r="B3083" s="25">
        <v>43594.333333333336</v>
      </c>
      <c r="C3083" s="7">
        <v>514.596</v>
      </c>
      <c r="D3083" s="26">
        <f>C3083/'g. Dimensio.AnlagenEE2035'!$F$11</f>
        <v>0.14702742857142856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27"/>
    </row>
    <row r="3084" spans="1:14" s="28" customFormat="1" x14ac:dyDescent="0.25">
      <c r="A3084" s="24">
        <v>43594.291666666664</v>
      </c>
      <c r="B3084" s="25">
        <v>43594.375</v>
      </c>
      <c r="C3084" s="7">
        <v>1007.1130000000001</v>
      </c>
      <c r="D3084" s="26">
        <f>C3084/'g. Dimensio.AnlagenEE2035'!$F$11</f>
        <v>0.28774657142857146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27"/>
    </row>
    <row r="3085" spans="1:14" s="28" customFormat="1" x14ac:dyDescent="0.25">
      <c r="A3085" s="24">
        <v>43594.333333333336</v>
      </c>
      <c r="B3085" s="25">
        <v>43594.416666666664</v>
      </c>
      <c r="C3085" s="7">
        <v>1847.0940000000001</v>
      </c>
      <c r="D3085" s="26">
        <f>C3085/'g. Dimensio.AnlagenEE2035'!$F$11</f>
        <v>0.52774114285714291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27"/>
    </row>
    <row r="3086" spans="1:14" s="28" customFormat="1" x14ac:dyDescent="0.25">
      <c r="A3086" s="24">
        <v>43594.375</v>
      </c>
      <c r="B3086" s="25">
        <v>43594.458333333336</v>
      </c>
      <c r="C3086" s="7">
        <v>2211.5479999999998</v>
      </c>
      <c r="D3086" s="26">
        <f>C3086/'g. Dimensio.AnlagenEE2035'!$F$11</f>
        <v>0.63187085714285707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27"/>
    </row>
    <row r="3087" spans="1:14" s="28" customFormat="1" x14ac:dyDescent="0.25">
      <c r="A3087" s="24">
        <v>43594.416666666664</v>
      </c>
      <c r="B3087" s="25">
        <v>43594.5</v>
      </c>
      <c r="C3087" s="7">
        <v>2154.3580000000002</v>
      </c>
      <c r="D3087" s="26">
        <f>C3087/'g. Dimensio.AnlagenEE2035'!$F$11</f>
        <v>0.61553085714285716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27"/>
    </row>
    <row r="3088" spans="1:14" s="28" customFormat="1" x14ac:dyDescent="0.25">
      <c r="A3088" s="24">
        <v>43594.458333333336</v>
      </c>
      <c r="B3088" s="25">
        <v>43594.541666666664</v>
      </c>
      <c r="C3088" s="7">
        <v>2263.6959999999999</v>
      </c>
      <c r="D3088" s="26">
        <f>C3088/'g. Dimensio.AnlagenEE2035'!$F$11</f>
        <v>0.64677028571428574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27"/>
    </row>
    <row r="3089" spans="1:14" s="28" customFormat="1" x14ac:dyDescent="0.25">
      <c r="A3089" s="24">
        <v>43594.5</v>
      </c>
      <c r="B3089" s="25">
        <v>43594.583333333336</v>
      </c>
      <c r="C3089" s="7">
        <v>2463.498</v>
      </c>
      <c r="D3089" s="26">
        <f>C3089/'g. Dimensio.AnlagenEE2035'!$F$11</f>
        <v>0.70385657142857139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27"/>
    </row>
    <row r="3090" spans="1:14" s="28" customFormat="1" x14ac:dyDescent="0.25">
      <c r="A3090" s="24">
        <v>43594.541666666664</v>
      </c>
      <c r="B3090" s="25">
        <v>43594.625</v>
      </c>
      <c r="C3090" s="7">
        <v>2470.1729999999998</v>
      </c>
      <c r="D3090" s="26">
        <f>C3090/'g. Dimensio.AnlagenEE2035'!$F$11</f>
        <v>0.70576371428571427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27"/>
    </row>
    <row r="3091" spans="1:14" s="28" customFormat="1" x14ac:dyDescent="0.25">
      <c r="A3091" s="24">
        <v>43594.583333333336</v>
      </c>
      <c r="B3091" s="25">
        <v>43594.666666666664</v>
      </c>
      <c r="C3091" s="7">
        <v>2256.105</v>
      </c>
      <c r="D3091" s="26">
        <f>C3091/'g. Dimensio.AnlagenEE2035'!$F$11</f>
        <v>0.64460142857142855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27"/>
    </row>
    <row r="3092" spans="1:14" s="28" customFormat="1" x14ac:dyDescent="0.25">
      <c r="A3092" s="24">
        <v>43594.625</v>
      </c>
      <c r="B3092" s="25">
        <v>43594.708333333336</v>
      </c>
      <c r="C3092" s="7">
        <v>2207.3090000000002</v>
      </c>
      <c r="D3092" s="26">
        <f>C3092/'g. Dimensio.AnlagenEE2035'!$F$11</f>
        <v>0.63065971428571432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27"/>
    </row>
    <row r="3093" spans="1:14" s="28" customFormat="1" x14ac:dyDescent="0.25">
      <c r="A3093" s="24">
        <v>43594.666666666664</v>
      </c>
      <c r="B3093" s="25">
        <v>43594.75</v>
      </c>
      <c r="C3093" s="7">
        <v>1924.0440000000001</v>
      </c>
      <c r="D3093" s="26">
        <f>C3093/'g. Dimensio.AnlagenEE2035'!$F$11</f>
        <v>0.54972685714285718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27"/>
    </row>
    <row r="3094" spans="1:14" s="28" customFormat="1" x14ac:dyDescent="0.25">
      <c r="A3094" s="24">
        <v>43594.708333333336</v>
      </c>
      <c r="B3094" s="25">
        <v>43594.791666666664</v>
      </c>
      <c r="C3094" s="7">
        <v>1597.78</v>
      </c>
      <c r="D3094" s="26">
        <f>C3094/'g. Dimensio.AnlagenEE2035'!$F$11</f>
        <v>0.45650857142857143</v>
      </c>
      <c r="E3094" s="6"/>
      <c r="F3094" s="6"/>
      <c r="G3094" s="6"/>
      <c r="H3094" s="6"/>
      <c r="I3094" s="6"/>
      <c r="J3094" s="6"/>
      <c r="K3094" s="6"/>
      <c r="L3094" s="6"/>
      <c r="M3094" s="6"/>
      <c r="N3094" s="27"/>
    </row>
    <row r="3095" spans="1:14" s="28" customFormat="1" x14ac:dyDescent="0.25">
      <c r="A3095" s="24">
        <v>43594.75</v>
      </c>
      <c r="B3095" s="25">
        <v>43594.833333333336</v>
      </c>
      <c r="C3095" s="7">
        <v>1398.194</v>
      </c>
      <c r="D3095" s="26">
        <f>C3095/'g. Dimensio.AnlagenEE2035'!$F$11</f>
        <v>0.39948400000000001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27"/>
    </row>
    <row r="3096" spans="1:14" s="28" customFormat="1" x14ac:dyDescent="0.25">
      <c r="A3096" s="24">
        <v>43594.791666666664</v>
      </c>
      <c r="B3096" s="25">
        <v>43594.875</v>
      </c>
      <c r="C3096" s="7">
        <v>1139.001</v>
      </c>
      <c r="D3096" s="26">
        <f>C3096/'g. Dimensio.AnlagenEE2035'!$F$11</f>
        <v>0.32542885714285713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27"/>
    </row>
    <row r="3097" spans="1:14" s="28" customFormat="1" x14ac:dyDescent="0.25">
      <c r="A3097" s="24">
        <v>43594.833333333336</v>
      </c>
      <c r="B3097" s="25">
        <v>43594.916666666664</v>
      </c>
      <c r="C3097" s="7">
        <v>1085.828</v>
      </c>
      <c r="D3097" s="26">
        <f>C3097/'g. Dimensio.AnlagenEE2035'!$F$11</f>
        <v>0.31023657142857142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27"/>
    </row>
    <row r="3098" spans="1:14" s="28" customFormat="1" x14ac:dyDescent="0.25">
      <c r="A3098" s="24">
        <v>43594.875</v>
      </c>
      <c r="B3098" s="25">
        <v>43594.958333333336</v>
      </c>
      <c r="C3098" s="7">
        <v>1028.152</v>
      </c>
      <c r="D3098" s="26">
        <f>C3098/'g. Dimensio.AnlagenEE2035'!$F$11</f>
        <v>0.29375771428571429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27"/>
    </row>
    <row r="3099" spans="1:14" s="28" customFormat="1" x14ac:dyDescent="0.25">
      <c r="A3099" s="24">
        <v>43594.916666666664</v>
      </c>
      <c r="B3099" s="25">
        <v>43595</v>
      </c>
      <c r="C3099" s="7">
        <v>1051.6600000000001</v>
      </c>
      <c r="D3099" s="26">
        <f>C3099/'g. Dimensio.AnlagenEE2035'!$F$11</f>
        <v>0.30047428571428575</v>
      </c>
      <c r="E3099" s="6"/>
      <c r="F3099" s="6"/>
      <c r="G3099" s="6"/>
      <c r="H3099" s="6"/>
      <c r="I3099" s="6"/>
      <c r="J3099" s="6"/>
      <c r="K3099" s="6"/>
      <c r="L3099" s="6"/>
      <c r="M3099" s="6"/>
      <c r="N3099" s="27"/>
    </row>
    <row r="3100" spans="1:14" s="28" customFormat="1" x14ac:dyDescent="0.25">
      <c r="A3100" s="24">
        <v>43594.958333333336</v>
      </c>
      <c r="B3100" s="25">
        <v>43595.041666666664</v>
      </c>
      <c r="C3100" s="7">
        <v>891.06299999999999</v>
      </c>
      <c r="D3100" s="26">
        <f>C3100/'g. Dimensio.AnlagenEE2035'!$F$11</f>
        <v>0.25458942857142858</v>
      </c>
      <c r="E3100" s="6"/>
      <c r="F3100" s="6"/>
      <c r="G3100" s="6"/>
      <c r="H3100" s="6"/>
      <c r="I3100" s="6"/>
      <c r="J3100" s="6"/>
      <c r="K3100" s="6"/>
      <c r="L3100" s="6"/>
      <c r="M3100" s="6"/>
      <c r="N3100" s="27"/>
    </row>
    <row r="3101" spans="1:14" s="28" customFormat="1" x14ac:dyDescent="0.25">
      <c r="A3101" s="24">
        <v>43595</v>
      </c>
      <c r="B3101" s="25">
        <v>43595.083333333336</v>
      </c>
      <c r="C3101" s="7">
        <v>852.76199999999994</v>
      </c>
      <c r="D3101" s="26">
        <f>C3101/'g. Dimensio.AnlagenEE2035'!$F$11</f>
        <v>0.2436462857142857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27"/>
    </row>
    <row r="3102" spans="1:14" s="28" customFormat="1" x14ac:dyDescent="0.25">
      <c r="A3102" s="24">
        <v>43595.041666666664</v>
      </c>
      <c r="B3102" s="25">
        <v>43595.125</v>
      </c>
      <c r="C3102" s="7">
        <v>761.36199999999997</v>
      </c>
      <c r="D3102" s="26">
        <f>C3102/'g. Dimensio.AnlagenEE2035'!$F$11</f>
        <v>0.217532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27"/>
    </row>
    <row r="3103" spans="1:14" s="28" customFormat="1" x14ac:dyDescent="0.25">
      <c r="A3103" s="24">
        <v>43595.083333333336</v>
      </c>
      <c r="B3103" s="25">
        <v>43595.166666666664</v>
      </c>
      <c r="C3103" s="7">
        <v>627.11199999999997</v>
      </c>
      <c r="D3103" s="26">
        <f>C3103/'g. Dimensio.AnlagenEE2035'!$F$11</f>
        <v>0.17917485714285714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27"/>
    </row>
    <row r="3104" spans="1:14" s="28" customFormat="1" x14ac:dyDescent="0.25">
      <c r="A3104" s="24">
        <v>43595.125</v>
      </c>
      <c r="B3104" s="25">
        <v>43595.208333333336</v>
      </c>
      <c r="C3104" s="7">
        <v>556.70100000000002</v>
      </c>
      <c r="D3104" s="26">
        <f>C3104/'g. Dimensio.AnlagenEE2035'!$F$11</f>
        <v>0.15905742857142857</v>
      </c>
      <c r="E3104" s="6"/>
      <c r="F3104" s="6"/>
      <c r="G3104" s="6"/>
      <c r="H3104" s="6"/>
      <c r="I3104" s="6"/>
      <c r="J3104" s="6"/>
      <c r="K3104" s="6"/>
      <c r="L3104" s="6"/>
      <c r="M3104" s="6"/>
      <c r="N3104" s="27"/>
    </row>
    <row r="3105" spans="1:14" s="28" customFormat="1" x14ac:dyDescent="0.25">
      <c r="A3105" s="24">
        <v>43595.166666666664</v>
      </c>
      <c r="B3105" s="25">
        <v>43595.25</v>
      </c>
      <c r="C3105" s="7">
        <v>486.76299999999998</v>
      </c>
      <c r="D3105" s="26">
        <f>C3105/'g. Dimensio.AnlagenEE2035'!$F$11</f>
        <v>0.13907514285714284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27"/>
    </row>
    <row r="3106" spans="1:14" s="28" customFormat="1" x14ac:dyDescent="0.25">
      <c r="A3106" s="24">
        <v>43595.208333333336</v>
      </c>
      <c r="B3106" s="25">
        <v>43595.291666666664</v>
      </c>
      <c r="C3106" s="7">
        <v>315.23700000000002</v>
      </c>
      <c r="D3106" s="26">
        <f>C3106/'g. Dimensio.AnlagenEE2035'!$F$11</f>
        <v>9.0067714285714293E-2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27"/>
    </row>
    <row r="3107" spans="1:14" s="28" customFormat="1" x14ac:dyDescent="0.25">
      <c r="A3107" s="24">
        <v>43595.25</v>
      </c>
      <c r="B3107" s="25">
        <v>43595.333333333336</v>
      </c>
      <c r="C3107" s="7">
        <v>323.40600000000001</v>
      </c>
      <c r="D3107" s="26">
        <f>C3107/'g. Dimensio.AnlagenEE2035'!$F$11</f>
        <v>9.2401714285714281E-2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27"/>
    </row>
    <row r="3108" spans="1:14" s="28" customFormat="1" x14ac:dyDescent="0.25">
      <c r="A3108" s="24">
        <v>43595.291666666664</v>
      </c>
      <c r="B3108" s="25">
        <v>43595.375</v>
      </c>
      <c r="C3108" s="7">
        <v>450.87099999999998</v>
      </c>
      <c r="D3108" s="26">
        <f>C3108/'g. Dimensio.AnlagenEE2035'!$F$11</f>
        <v>0.12882028571428572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27"/>
    </row>
    <row r="3109" spans="1:14" s="28" customFormat="1" x14ac:dyDescent="0.25">
      <c r="A3109" s="24">
        <v>43595.333333333336</v>
      </c>
      <c r="B3109" s="25">
        <v>43595.416666666664</v>
      </c>
      <c r="C3109" s="7">
        <v>518.53800000000001</v>
      </c>
      <c r="D3109" s="26">
        <f>C3109/'g. Dimensio.AnlagenEE2035'!$F$11</f>
        <v>0.14815371428571428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27"/>
    </row>
    <row r="3110" spans="1:14" s="28" customFormat="1" x14ac:dyDescent="0.25">
      <c r="A3110" s="24">
        <v>43595.375</v>
      </c>
      <c r="B3110" s="25">
        <v>43595.458333333336</v>
      </c>
      <c r="C3110" s="7">
        <v>550.74400000000003</v>
      </c>
      <c r="D3110" s="26">
        <f>C3110/'g. Dimensio.AnlagenEE2035'!$F$11</f>
        <v>0.15735542857142859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27"/>
    </row>
    <row r="3111" spans="1:14" s="28" customFormat="1" x14ac:dyDescent="0.25">
      <c r="A3111" s="24">
        <v>43595.416666666664</v>
      </c>
      <c r="B3111" s="25">
        <v>43595.5</v>
      </c>
      <c r="C3111" s="7">
        <v>564.93299999999999</v>
      </c>
      <c r="D3111" s="26">
        <f>C3111/'g. Dimensio.AnlagenEE2035'!$F$11</f>
        <v>0.16140942857142856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27"/>
    </row>
    <row r="3112" spans="1:14" s="28" customFormat="1" x14ac:dyDescent="0.25">
      <c r="A3112" s="24">
        <v>43595.458333333336</v>
      </c>
      <c r="B3112" s="25">
        <v>43595.541666666664</v>
      </c>
      <c r="C3112" s="7">
        <v>559.09799999999996</v>
      </c>
      <c r="D3112" s="26">
        <f>C3112/'g. Dimensio.AnlagenEE2035'!$F$11</f>
        <v>0.1597422857142857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27"/>
    </row>
    <row r="3113" spans="1:14" s="28" customFormat="1" x14ac:dyDescent="0.25">
      <c r="A3113" s="24">
        <v>43595.5</v>
      </c>
      <c r="B3113" s="25">
        <v>43595.583333333336</v>
      </c>
      <c r="C3113" s="7">
        <v>520.45799999999997</v>
      </c>
      <c r="D3113" s="26">
        <f>C3113/'g. Dimensio.AnlagenEE2035'!$F$11</f>
        <v>0.1487022857142857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27"/>
    </row>
    <row r="3114" spans="1:14" s="28" customFormat="1" x14ac:dyDescent="0.25">
      <c r="A3114" s="24">
        <v>43595.541666666664</v>
      </c>
      <c r="B3114" s="25">
        <v>43595.625</v>
      </c>
      <c r="C3114" s="7">
        <v>479.29300000000001</v>
      </c>
      <c r="D3114" s="26">
        <f>C3114/'g. Dimensio.AnlagenEE2035'!$F$11</f>
        <v>0.13694085714285714</v>
      </c>
      <c r="E3114" s="6"/>
      <c r="F3114" s="6"/>
      <c r="G3114" s="6"/>
      <c r="H3114" s="6"/>
      <c r="I3114" s="6"/>
      <c r="J3114" s="6"/>
      <c r="K3114" s="6"/>
      <c r="L3114" s="6"/>
      <c r="M3114" s="6"/>
      <c r="N3114" s="27"/>
    </row>
    <row r="3115" spans="1:14" s="28" customFormat="1" x14ac:dyDescent="0.25">
      <c r="A3115" s="24">
        <v>43595.583333333336</v>
      </c>
      <c r="B3115" s="25">
        <v>43595.666666666664</v>
      </c>
      <c r="C3115" s="7">
        <v>402.72199999999998</v>
      </c>
      <c r="D3115" s="26">
        <f>C3115/'g. Dimensio.AnlagenEE2035'!$F$11</f>
        <v>0.11506342857142857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27"/>
    </row>
    <row r="3116" spans="1:14" s="28" customFormat="1" x14ac:dyDescent="0.25">
      <c r="A3116" s="24">
        <v>43595.625</v>
      </c>
      <c r="B3116" s="25">
        <v>43595.708333333336</v>
      </c>
      <c r="C3116" s="7">
        <v>319.35599999999999</v>
      </c>
      <c r="D3116" s="26">
        <f>C3116/'g. Dimensio.AnlagenEE2035'!$F$11</f>
        <v>9.1244571428571425E-2</v>
      </c>
      <c r="E3116" s="6"/>
      <c r="F3116" s="6"/>
      <c r="G3116" s="6"/>
      <c r="H3116" s="6"/>
      <c r="I3116" s="6"/>
      <c r="J3116" s="6"/>
      <c r="K3116" s="6"/>
      <c r="L3116" s="6"/>
      <c r="M3116" s="6"/>
      <c r="N3116" s="27"/>
    </row>
    <row r="3117" spans="1:14" s="28" customFormat="1" x14ac:dyDescent="0.25">
      <c r="A3117" s="24">
        <v>43595.666666666664</v>
      </c>
      <c r="B3117" s="25">
        <v>43595.75</v>
      </c>
      <c r="C3117" s="7">
        <v>231.97200000000001</v>
      </c>
      <c r="D3117" s="26">
        <f>C3117/'g. Dimensio.AnlagenEE2035'!$F$11</f>
        <v>6.6277714285714287E-2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27"/>
    </row>
    <row r="3118" spans="1:14" s="28" customFormat="1" x14ac:dyDescent="0.25">
      <c r="A3118" s="24">
        <v>43595.708333333336</v>
      </c>
      <c r="B3118" s="25">
        <v>43595.791666666664</v>
      </c>
      <c r="C3118" s="7">
        <v>135.465</v>
      </c>
      <c r="D3118" s="26">
        <f>C3118/'g. Dimensio.AnlagenEE2035'!$F$11</f>
        <v>3.8704285714285712E-2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27"/>
    </row>
    <row r="3119" spans="1:14" s="28" customFormat="1" x14ac:dyDescent="0.25">
      <c r="A3119" s="24">
        <v>43595.75</v>
      </c>
      <c r="B3119" s="25">
        <v>43595.833333333336</v>
      </c>
      <c r="C3119" s="7">
        <v>82.552999999999997</v>
      </c>
      <c r="D3119" s="26">
        <f>C3119/'g. Dimensio.AnlagenEE2035'!$F$11</f>
        <v>2.3586571428571429E-2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27"/>
    </row>
    <row r="3120" spans="1:14" s="28" customFormat="1" x14ac:dyDescent="0.25">
      <c r="A3120" s="24">
        <v>43595.791666666664</v>
      </c>
      <c r="B3120" s="25">
        <v>43595.875</v>
      </c>
      <c r="C3120" s="7">
        <v>12.02</v>
      </c>
      <c r="D3120" s="26">
        <f>C3120/'g. Dimensio.AnlagenEE2035'!$F$11</f>
        <v>3.4342857142857144E-3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27"/>
    </row>
    <row r="3121" spans="1:14" s="28" customFormat="1" x14ac:dyDescent="0.25">
      <c r="A3121" s="24">
        <v>43595.833333333336</v>
      </c>
      <c r="B3121" s="25">
        <v>43595.916666666664</v>
      </c>
      <c r="C3121" s="7">
        <v>58.084000000000003</v>
      </c>
      <c r="D3121" s="26">
        <f>C3121/'g. Dimensio.AnlagenEE2035'!$F$11</f>
        <v>1.6595428571428573E-2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27"/>
    </row>
    <row r="3122" spans="1:14" s="28" customFormat="1" x14ac:dyDescent="0.25">
      <c r="A3122" s="24">
        <v>43595.875</v>
      </c>
      <c r="B3122" s="25">
        <v>43595.958333333336</v>
      </c>
      <c r="C3122" s="7">
        <v>223.952</v>
      </c>
      <c r="D3122" s="26">
        <f>C3122/'g. Dimensio.AnlagenEE2035'!$F$11</f>
        <v>6.3986285714285718E-2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27"/>
    </row>
    <row r="3123" spans="1:14" s="28" customFormat="1" x14ac:dyDescent="0.25">
      <c r="A3123" s="24">
        <v>43595.916666666664</v>
      </c>
      <c r="B3123" s="25">
        <v>43596</v>
      </c>
      <c r="C3123" s="7">
        <v>527.33699999999999</v>
      </c>
      <c r="D3123" s="26">
        <f>C3123/'g. Dimensio.AnlagenEE2035'!$F$11</f>
        <v>0.15066771428571429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27"/>
    </row>
    <row r="3124" spans="1:14" s="28" customFormat="1" x14ac:dyDescent="0.25">
      <c r="A3124" s="24">
        <v>43595.958333333336</v>
      </c>
      <c r="B3124" s="25">
        <v>43596.041666666664</v>
      </c>
      <c r="C3124" s="7">
        <v>681.67899999999997</v>
      </c>
      <c r="D3124" s="26">
        <f>C3124/'g. Dimensio.AnlagenEE2035'!$F$11</f>
        <v>0.19476542857142856</v>
      </c>
      <c r="E3124" s="6"/>
      <c r="F3124" s="6"/>
      <c r="G3124" s="6"/>
      <c r="H3124" s="6"/>
      <c r="I3124" s="6"/>
      <c r="J3124" s="6"/>
      <c r="K3124" s="6"/>
      <c r="L3124" s="6"/>
      <c r="M3124" s="6"/>
      <c r="N3124" s="27"/>
    </row>
    <row r="3125" spans="1:14" s="28" customFormat="1" x14ac:dyDescent="0.25">
      <c r="A3125" s="24">
        <v>43596</v>
      </c>
      <c r="B3125" s="25">
        <v>43596.083333333336</v>
      </c>
      <c r="C3125" s="7">
        <v>653.51700000000005</v>
      </c>
      <c r="D3125" s="26">
        <f>C3125/'g. Dimensio.AnlagenEE2035'!$F$11</f>
        <v>0.18671914285714286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27"/>
    </row>
    <row r="3126" spans="1:14" s="28" customFormat="1" x14ac:dyDescent="0.25">
      <c r="A3126" s="24">
        <v>43596.041666666664</v>
      </c>
      <c r="B3126" s="25">
        <v>43596.125</v>
      </c>
      <c r="C3126" s="7">
        <v>635.77099999999996</v>
      </c>
      <c r="D3126" s="26">
        <f>C3126/'g. Dimensio.AnlagenEE2035'!$F$11</f>
        <v>0.18164885714285714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27"/>
    </row>
    <row r="3127" spans="1:14" s="28" customFormat="1" x14ac:dyDescent="0.25">
      <c r="A3127" s="24">
        <v>43596.083333333336</v>
      </c>
      <c r="B3127" s="25">
        <v>43596.166666666664</v>
      </c>
      <c r="C3127" s="7">
        <v>799.98400000000004</v>
      </c>
      <c r="D3127" s="26">
        <f>C3127/'g. Dimensio.AnlagenEE2035'!$F$11</f>
        <v>0.22856685714285715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27"/>
    </row>
    <row r="3128" spans="1:14" s="28" customFormat="1" x14ac:dyDescent="0.25">
      <c r="A3128" s="24">
        <v>43596.125</v>
      </c>
      <c r="B3128" s="25">
        <v>43596.208333333336</v>
      </c>
      <c r="C3128" s="7">
        <v>1180.7139999999999</v>
      </c>
      <c r="D3128" s="26">
        <f>C3128/'g. Dimensio.AnlagenEE2035'!$F$11</f>
        <v>0.33734685714285711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27"/>
    </row>
    <row r="3129" spans="1:14" s="28" customFormat="1" x14ac:dyDescent="0.25">
      <c r="A3129" s="24">
        <v>43596.166666666664</v>
      </c>
      <c r="B3129" s="25">
        <v>43596.25</v>
      </c>
      <c r="C3129" s="7">
        <v>1442.8340000000001</v>
      </c>
      <c r="D3129" s="26">
        <f>C3129/'g. Dimensio.AnlagenEE2035'!$F$11</f>
        <v>0.41223828571428572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27"/>
    </row>
    <row r="3130" spans="1:14" s="28" customFormat="1" x14ac:dyDescent="0.25">
      <c r="A3130" s="24">
        <v>43596.208333333336</v>
      </c>
      <c r="B3130" s="25">
        <v>43596.291666666664</v>
      </c>
      <c r="C3130" s="7">
        <v>1674.788</v>
      </c>
      <c r="D3130" s="26">
        <f>C3130/'g. Dimensio.AnlagenEE2035'!$F$11</f>
        <v>0.47851085714285713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27"/>
    </row>
    <row r="3131" spans="1:14" s="28" customFormat="1" x14ac:dyDescent="0.25">
      <c r="A3131" s="24">
        <v>43596.25</v>
      </c>
      <c r="B3131" s="25">
        <v>43596.333333333336</v>
      </c>
      <c r="C3131" s="7">
        <v>1862.8030000000001</v>
      </c>
      <c r="D3131" s="26">
        <f>C3131/'g. Dimensio.AnlagenEE2035'!$F$11</f>
        <v>0.53222942857142863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27"/>
    </row>
    <row r="3132" spans="1:14" s="28" customFormat="1" x14ac:dyDescent="0.25">
      <c r="A3132" s="24">
        <v>43596.291666666664</v>
      </c>
      <c r="B3132" s="25">
        <v>43596.375</v>
      </c>
      <c r="C3132" s="7">
        <v>2185.1419999999998</v>
      </c>
      <c r="D3132" s="26">
        <f>C3132/'g. Dimensio.AnlagenEE2035'!$F$11</f>
        <v>0.62432628571428561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27"/>
    </row>
    <row r="3133" spans="1:14" s="28" customFormat="1" x14ac:dyDescent="0.25">
      <c r="A3133" s="24">
        <v>43596.333333333336</v>
      </c>
      <c r="B3133" s="25">
        <v>43596.416666666664</v>
      </c>
      <c r="C3133" s="7">
        <v>2545.7069999999999</v>
      </c>
      <c r="D3133" s="26">
        <f>C3133/'g. Dimensio.AnlagenEE2035'!$F$11</f>
        <v>0.72734485714285713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27"/>
    </row>
    <row r="3134" spans="1:14" s="28" customFormat="1" x14ac:dyDescent="0.25">
      <c r="A3134" s="24">
        <v>43596.375</v>
      </c>
      <c r="B3134" s="25">
        <v>43596.458333333336</v>
      </c>
      <c r="C3134" s="7">
        <v>2598.154</v>
      </c>
      <c r="D3134" s="26">
        <f>C3134/'g. Dimensio.AnlagenEE2035'!$F$11</f>
        <v>0.74232971428571426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27"/>
    </row>
    <row r="3135" spans="1:14" s="28" customFormat="1" x14ac:dyDescent="0.25">
      <c r="A3135" s="24">
        <v>43596.416666666664</v>
      </c>
      <c r="B3135" s="25">
        <v>43596.5</v>
      </c>
      <c r="C3135" s="7">
        <v>2380.63</v>
      </c>
      <c r="D3135" s="26">
        <f>C3135/'g. Dimensio.AnlagenEE2035'!$F$11</f>
        <v>0.68018000000000001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27"/>
    </row>
    <row r="3136" spans="1:14" s="28" customFormat="1" x14ac:dyDescent="0.25">
      <c r="A3136" s="24">
        <v>43596.458333333336</v>
      </c>
      <c r="B3136" s="25">
        <v>43596.541666666664</v>
      </c>
      <c r="C3136" s="7">
        <v>2209.4899999999998</v>
      </c>
      <c r="D3136" s="26">
        <f>C3136/'g. Dimensio.AnlagenEE2035'!$F$11</f>
        <v>0.63128285714285703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27"/>
    </row>
    <row r="3137" spans="1:14" s="28" customFormat="1" x14ac:dyDescent="0.25">
      <c r="A3137" s="24">
        <v>43596.5</v>
      </c>
      <c r="B3137" s="25">
        <v>43596.583333333336</v>
      </c>
      <c r="C3137" s="7">
        <v>1849.338</v>
      </c>
      <c r="D3137" s="26">
        <f>C3137/'g. Dimensio.AnlagenEE2035'!$F$11</f>
        <v>0.52838228571428569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27"/>
    </row>
    <row r="3138" spans="1:14" s="28" customFormat="1" x14ac:dyDescent="0.25">
      <c r="A3138" s="24">
        <v>43596.541666666664</v>
      </c>
      <c r="B3138" s="25">
        <v>43596.625</v>
      </c>
      <c r="C3138" s="7">
        <v>1337.15</v>
      </c>
      <c r="D3138" s="26">
        <f>C3138/'g. Dimensio.AnlagenEE2035'!$F$11</f>
        <v>0.38204285714285718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27"/>
    </row>
    <row r="3139" spans="1:14" s="28" customFormat="1" x14ac:dyDescent="0.25">
      <c r="A3139" s="24">
        <v>43596.583333333336</v>
      </c>
      <c r="B3139" s="25">
        <v>43596.666666666664</v>
      </c>
      <c r="C3139" s="7">
        <v>946.11599999999999</v>
      </c>
      <c r="D3139" s="26">
        <f>C3139/'g. Dimensio.AnlagenEE2035'!$F$11</f>
        <v>0.27031885714285714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27"/>
    </row>
    <row r="3140" spans="1:14" s="28" customFormat="1" x14ac:dyDescent="0.25">
      <c r="A3140" s="24">
        <v>43596.625</v>
      </c>
      <c r="B3140" s="25">
        <v>43596.708333333336</v>
      </c>
      <c r="C3140" s="7">
        <v>999.67200000000003</v>
      </c>
      <c r="D3140" s="26">
        <f>C3140/'g. Dimensio.AnlagenEE2035'!$F$11</f>
        <v>0.28562057142857145</v>
      </c>
      <c r="E3140" s="6"/>
      <c r="F3140" s="6"/>
      <c r="G3140" s="6"/>
      <c r="H3140" s="6"/>
      <c r="I3140" s="6"/>
      <c r="J3140" s="6"/>
      <c r="K3140" s="6"/>
      <c r="L3140" s="6"/>
      <c r="M3140" s="6"/>
      <c r="N3140" s="27"/>
    </row>
    <row r="3141" spans="1:14" s="28" customFormat="1" x14ac:dyDescent="0.25">
      <c r="A3141" s="24">
        <v>43596.666666666664</v>
      </c>
      <c r="B3141" s="25">
        <v>43596.75</v>
      </c>
      <c r="C3141" s="7">
        <v>1326.694</v>
      </c>
      <c r="D3141" s="26">
        <f>C3141/'g. Dimensio.AnlagenEE2035'!$F$11</f>
        <v>0.37905542857142854</v>
      </c>
      <c r="E3141" s="6"/>
      <c r="F3141" s="6"/>
      <c r="G3141" s="6"/>
      <c r="H3141" s="6"/>
      <c r="I3141" s="6"/>
      <c r="J3141" s="6"/>
      <c r="K3141" s="6"/>
      <c r="L3141" s="6"/>
      <c r="M3141" s="6"/>
      <c r="N3141" s="27"/>
    </row>
    <row r="3142" spans="1:14" s="28" customFormat="1" x14ac:dyDescent="0.25">
      <c r="A3142" s="24">
        <v>43596.708333333336</v>
      </c>
      <c r="B3142" s="25">
        <v>43596.791666666664</v>
      </c>
      <c r="C3142" s="7">
        <v>1388.3440000000001</v>
      </c>
      <c r="D3142" s="26">
        <f>C3142/'g. Dimensio.AnlagenEE2035'!$F$11</f>
        <v>0.39666971428571429</v>
      </c>
      <c r="E3142" s="6"/>
      <c r="F3142" s="6"/>
      <c r="G3142" s="6"/>
      <c r="H3142" s="6"/>
      <c r="I3142" s="6"/>
      <c r="J3142" s="6"/>
      <c r="K3142" s="6"/>
      <c r="L3142" s="6"/>
      <c r="M3142" s="6"/>
      <c r="N3142" s="27"/>
    </row>
    <row r="3143" spans="1:14" s="28" customFormat="1" x14ac:dyDescent="0.25">
      <c r="A3143" s="24">
        <v>43596.75</v>
      </c>
      <c r="B3143" s="25">
        <v>43596.833333333336</v>
      </c>
      <c r="C3143" s="7">
        <v>1321.2159999999999</v>
      </c>
      <c r="D3143" s="26">
        <f>C3143/'g. Dimensio.AnlagenEE2035'!$F$11</f>
        <v>0.37749028571428567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27"/>
    </row>
    <row r="3144" spans="1:14" s="28" customFormat="1" x14ac:dyDescent="0.25">
      <c r="A3144" s="24">
        <v>43596.791666666664</v>
      </c>
      <c r="B3144" s="25">
        <v>43596.875</v>
      </c>
      <c r="C3144" s="7">
        <v>1094.5229999999999</v>
      </c>
      <c r="D3144" s="26">
        <f>C3144/'g. Dimensio.AnlagenEE2035'!$F$11</f>
        <v>0.31272085714285713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27"/>
    </row>
    <row r="3145" spans="1:14" s="28" customFormat="1" x14ac:dyDescent="0.25">
      <c r="A3145" s="24">
        <v>43596.833333333336</v>
      </c>
      <c r="B3145" s="25">
        <v>43596.916666666664</v>
      </c>
      <c r="C3145" s="7">
        <v>890.26800000000003</v>
      </c>
      <c r="D3145" s="26">
        <f>C3145/'g. Dimensio.AnlagenEE2035'!$F$11</f>
        <v>0.25436228571428571</v>
      </c>
      <c r="E3145" s="6"/>
      <c r="F3145" s="6"/>
      <c r="G3145" s="6"/>
      <c r="H3145" s="6"/>
      <c r="I3145" s="6"/>
      <c r="J3145" s="6"/>
      <c r="K3145" s="6"/>
      <c r="L3145" s="6"/>
      <c r="M3145" s="6"/>
      <c r="N3145" s="27"/>
    </row>
    <row r="3146" spans="1:14" s="28" customFormat="1" x14ac:dyDescent="0.25">
      <c r="A3146" s="24">
        <v>43596.875</v>
      </c>
      <c r="B3146" s="25">
        <v>43596.958333333336</v>
      </c>
      <c r="C3146" s="7">
        <v>714.71199999999999</v>
      </c>
      <c r="D3146" s="26">
        <f>C3146/'g. Dimensio.AnlagenEE2035'!$F$11</f>
        <v>0.20420342857142856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27"/>
    </row>
    <row r="3147" spans="1:14" s="28" customFormat="1" x14ac:dyDescent="0.25">
      <c r="A3147" s="24">
        <v>43596.916666666664</v>
      </c>
      <c r="B3147" s="25">
        <v>43597</v>
      </c>
      <c r="C3147" s="7">
        <v>558.15800000000002</v>
      </c>
      <c r="D3147" s="26">
        <f>C3147/'g. Dimensio.AnlagenEE2035'!$F$11</f>
        <v>0.1594737142857143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27"/>
    </row>
    <row r="3148" spans="1:14" s="28" customFormat="1" x14ac:dyDescent="0.25">
      <c r="A3148" s="24">
        <v>43596.958333333336</v>
      </c>
      <c r="B3148" s="25">
        <v>43597.041666666664</v>
      </c>
      <c r="C3148" s="7">
        <v>428.88600000000002</v>
      </c>
      <c r="D3148" s="26">
        <f>C3148/'g. Dimensio.AnlagenEE2035'!$F$11</f>
        <v>0.12253885714285714</v>
      </c>
      <c r="E3148" s="6"/>
      <c r="F3148" s="6"/>
      <c r="G3148" s="6"/>
      <c r="H3148" s="6"/>
      <c r="I3148" s="6"/>
      <c r="J3148" s="6"/>
      <c r="K3148" s="6"/>
      <c r="L3148" s="6"/>
      <c r="M3148" s="6"/>
      <c r="N3148" s="27"/>
    </row>
    <row r="3149" spans="1:14" s="28" customFormat="1" x14ac:dyDescent="0.25">
      <c r="A3149" s="24">
        <v>43597</v>
      </c>
      <c r="B3149" s="25">
        <v>43597.083333333336</v>
      </c>
      <c r="C3149" s="7">
        <v>441.745</v>
      </c>
      <c r="D3149" s="26">
        <f>C3149/'g. Dimensio.AnlagenEE2035'!$F$11</f>
        <v>0.12621285714285715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27"/>
    </row>
    <row r="3150" spans="1:14" s="28" customFormat="1" x14ac:dyDescent="0.25">
      <c r="A3150" s="24">
        <v>43597.041666666664</v>
      </c>
      <c r="B3150" s="25">
        <v>43597.125</v>
      </c>
      <c r="C3150" s="7">
        <v>518.38499999999999</v>
      </c>
      <c r="D3150" s="26">
        <f>C3150/'g. Dimensio.AnlagenEE2035'!$F$11</f>
        <v>0.14810999999999999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27"/>
    </row>
    <row r="3151" spans="1:14" s="28" customFormat="1" x14ac:dyDescent="0.25">
      <c r="A3151" s="24">
        <v>43597.083333333336</v>
      </c>
      <c r="B3151" s="25">
        <v>43597.166666666664</v>
      </c>
      <c r="C3151" s="7">
        <v>571.505</v>
      </c>
      <c r="D3151" s="26">
        <f>C3151/'g. Dimensio.AnlagenEE2035'!$F$11</f>
        <v>0.16328714285714285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27"/>
    </row>
    <row r="3152" spans="1:14" s="28" customFormat="1" x14ac:dyDescent="0.25">
      <c r="A3152" s="24">
        <v>43597.125</v>
      </c>
      <c r="B3152" s="25">
        <v>43597.208333333336</v>
      </c>
      <c r="C3152" s="7">
        <v>531.50300000000004</v>
      </c>
      <c r="D3152" s="26">
        <f>C3152/'g. Dimensio.AnlagenEE2035'!$F$11</f>
        <v>0.15185800000000002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27"/>
    </row>
    <row r="3153" spans="1:14" s="28" customFormat="1" x14ac:dyDescent="0.25">
      <c r="A3153" s="24">
        <v>43597.166666666664</v>
      </c>
      <c r="B3153" s="25">
        <v>43597.25</v>
      </c>
      <c r="C3153" s="7">
        <v>462.96100000000001</v>
      </c>
      <c r="D3153" s="26">
        <f>C3153/'g. Dimensio.AnlagenEE2035'!$F$11</f>
        <v>0.13227457142857144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27"/>
    </row>
    <row r="3154" spans="1:14" s="28" customFormat="1" x14ac:dyDescent="0.25">
      <c r="A3154" s="24">
        <v>43597.208333333336</v>
      </c>
      <c r="B3154" s="25">
        <v>43597.291666666664</v>
      </c>
      <c r="C3154" s="7">
        <v>361.70400000000001</v>
      </c>
      <c r="D3154" s="26">
        <f>C3154/'g. Dimensio.AnlagenEE2035'!$F$11</f>
        <v>0.10334400000000001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27"/>
    </row>
    <row r="3155" spans="1:14" s="28" customFormat="1" x14ac:dyDescent="0.25">
      <c r="A3155" s="24">
        <v>43597.25</v>
      </c>
      <c r="B3155" s="25">
        <v>43597.333333333336</v>
      </c>
      <c r="C3155" s="7">
        <v>474.28500000000003</v>
      </c>
      <c r="D3155" s="26">
        <f>C3155/'g. Dimensio.AnlagenEE2035'!$F$11</f>
        <v>0.13551000000000002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27"/>
    </row>
    <row r="3156" spans="1:14" s="28" customFormat="1" x14ac:dyDescent="0.25">
      <c r="A3156" s="24">
        <v>43597.291666666664</v>
      </c>
      <c r="B3156" s="25">
        <v>43597.375</v>
      </c>
      <c r="C3156" s="7">
        <v>529.01800000000003</v>
      </c>
      <c r="D3156" s="26">
        <f>C3156/'g. Dimensio.AnlagenEE2035'!$F$11</f>
        <v>0.151148</v>
      </c>
      <c r="E3156" s="6"/>
      <c r="F3156" s="6"/>
      <c r="G3156" s="6"/>
      <c r="H3156" s="6"/>
      <c r="I3156" s="6"/>
      <c r="J3156" s="6"/>
      <c r="K3156" s="6"/>
      <c r="L3156" s="6"/>
      <c r="M3156" s="6"/>
      <c r="N3156" s="27"/>
    </row>
    <row r="3157" spans="1:14" s="28" customFormat="1" x14ac:dyDescent="0.25">
      <c r="A3157" s="24">
        <v>43597.333333333336</v>
      </c>
      <c r="B3157" s="25">
        <v>43597.416666666664</v>
      </c>
      <c r="C3157" s="7">
        <v>496.43</v>
      </c>
      <c r="D3157" s="26">
        <f>C3157/'g. Dimensio.AnlagenEE2035'!$F$11</f>
        <v>0.14183714285714286</v>
      </c>
      <c r="E3157" s="6"/>
      <c r="F3157" s="6"/>
      <c r="G3157" s="6"/>
      <c r="H3157" s="6"/>
      <c r="I3157" s="6"/>
      <c r="J3157" s="6"/>
      <c r="K3157" s="6"/>
      <c r="L3157" s="6"/>
      <c r="M3157" s="6"/>
      <c r="N3157" s="27"/>
    </row>
    <row r="3158" spans="1:14" s="28" customFormat="1" x14ac:dyDescent="0.25">
      <c r="A3158" s="24">
        <v>43597.375</v>
      </c>
      <c r="B3158" s="25">
        <v>43597.458333333336</v>
      </c>
      <c r="C3158" s="7">
        <v>507.33800000000002</v>
      </c>
      <c r="D3158" s="26">
        <f>C3158/'g. Dimensio.AnlagenEE2035'!$F$11</f>
        <v>0.1449537142857143</v>
      </c>
      <c r="E3158" s="6"/>
      <c r="F3158" s="6"/>
      <c r="G3158" s="6"/>
      <c r="H3158" s="6"/>
      <c r="I3158" s="6"/>
      <c r="J3158" s="6"/>
      <c r="K3158" s="6"/>
      <c r="L3158" s="6"/>
      <c r="M3158" s="6"/>
      <c r="N3158" s="27"/>
    </row>
    <row r="3159" spans="1:14" s="28" customFormat="1" x14ac:dyDescent="0.25">
      <c r="A3159" s="24">
        <v>43597.416666666664</v>
      </c>
      <c r="B3159" s="25">
        <v>43597.5</v>
      </c>
      <c r="C3159" s="7">
        <v>577.30399999999997</v>
      </c>
      <c r="D3159" s="26">
        <f>C3159/'g. Dimensio.AnlagenEE2035'!$F$11</f>
        <v>0.16494399999999998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27"/>
    </row>
    <row r="3160" spans="1:14" s="28" customFormat="1" x14ac:dyDescent="0.25">
      <c r="A3160" s="24">
        <v>43597.458333333336</v>
      </c>
      <c r="B3160" s="25">
        <v>43597.541666666664</v>
      </c>
      <c r="C3160" s="7">
        <v>632.12599999999998</v>
      </c>
      <c r="D3160" s="26">
        <f>C3160/'g. Dimensio.AnlagenEE2035'!$F$11</f>
        <v>0.18060742857142856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27"/>
    </row>
    <row r="3161" spans="1:14" s="28" customFormat="1" x14ac:dyDescent="0.25">
      <c r="A3161" s="24">
        <v>43597.5</v>
      </c>
      <c r="B3161" s="25">
        <v>43597.583333333336</v>
      </c>
      <c r="C3161" s="7">
        <v>674.58500000000004</v>
      </c>
      <c r="D3161" s="26">
        <f>C3161/'g. Dimensio.AnlagenEE2035'!$F$11</f>
        <v>0.19273857142857143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27"/>
    </row>
    <row r="3162" spans="1:14" s="28" customFormat="1" x14ac:dyDescent="0.25">
      <c r="A3162" s="24">
        <v>43597.541666666664</v>
      </c>
      <c r="B3162" s="25">
        <v>43597.625</v>
      </c>
      <c r="C3162" s="7">
        <v>771.35199999999998</v>
      </c>
      <c r="D3162" s="26">
        <f>C3162/'g. Dimensio.AnlagenEE2035'!$F$11</f>
        <v>0.2203862857142857</v>
      </c>
      <c r="E3162" s="6"/>
      <c r="F3162" s="6"/>
      <c r="G3162" s="6"/>
      <c r="H3162" s="6"/>
      <c r="I3162" s="6"/>
      <c r="J3162" s="6"/>
      <c r="K3162" s="6"/>
      <c r="L3162" s="6"/>
      <c r="M3162" s="6"/>
      <c r="N3162" s="27"/>
    </row>
    <row r="3163" spans="1:14" s="28" customFormat="1" x14ac:dyDescent="0.25">
      <c r="A3163" s="24">
        <v>43597.583333333336</v>
      </c>
      <c r="B3163" s="25">
        <v>43597.666666666664</v>
      </c>
      <c r="C3163" s="7">
        <v>862.96199999999999</v>
      </c>
      <c r="D3163" s="26">
        <f>C3163/'g. Dimensio.AnlagenEE2035'!$F$11</f>
        <v>0.24656057142857143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27"/>
    </row>
    <row r="3164" spans="1:14" s="28" customFormat="1" x14ac:dyDescent="0.25">
      <c r="A3164" s="24">
        <v>43597.625</v>
      </c>
      <c r="B3164" s="25">
        <v>43597.708333333336</v>
      </c>
      <c r="C3164" s="7">
        <v>915.96500000000003</v>
      </c>
      <c r="D3164" s="26">
        <f>C3164/'g. Dimensio.AnlagenEE2035'!$F$11</f>
        <v>0.26170428571428572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27"/>
    </row>
    <row r="3165" spans="1:14" s="28" customFormat="1" x14ac:dyDescent="0.25">
      <c r="A3165" s="24">
        <v>43597.666666666664</v>
      </c>
      <c r="B3165" s="25">
        <v>43597.75</v>
      </c>
      <c r="C3165" s="7">
        <v>955.31200000000001</v>
      </c>
      <c r="D3165" s="26">
        <f>C3165/'g. Dimensio.AnlagenEE2035'!$F$11</f>
        <v>0.2729462857142857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27"/>
    </row>
    <row r="3166" spans="1:14" s="28" customFormat="1" x14ac:dyDescent="0.25">
      <c r="A3166" s="24">
        <v>43597.708333333336</v>
      </c>
      <c r="B3166" s="25">
        <v>43597.791666666664</v>
      </c>
      <c r="C3166" s="7">
        <v>934.447</v>
      </c>
      <c r="D3166" s="26">
        <f>C3166/'g. Dimensio.AnlagenEE2035'!$F$11</f>
        <v>0.26698485714285713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27"/>
    </row>
    <row r="3167" spans="1:14" s="28" customFormat="1" x14ac:dyDescent="0.25">
      <c r="A3167" s="24">
        <v>43597.75</v>
      </c>
      <c r="B3167" s="25">
        <v>43597.833333333336</v>
      </c>
      <c r="C3167" s="7">
        <v>1046.5989999999999</v>
      </c>
      <c r="D3167" s="26">
        <f>C3167/'g. Dimensio.AnlagenEE2035'!$F$11</f>
        <v>0.29902828571428569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27"/>
    </row>
    <row r="3168" spans="1:14" s="28" customFormat="1" x14ac:dyDescent="0.25">
      <c r="A3168" s="24">
        <v>43597.791666666664</v>
      </c>
      <c r="B3168" s="25">
        <v>43597.875</v>
      </c>
      <c r="C3168" s="7">
        <v>1273.306</v>
      </c>
      <c r="D3168" s="26">
        <f>C3168/'g. Dimensio.AnlagenEE2035'!$F$11</f>
        <v>0.36380171428571428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27"/>
    </row>
    <row r="3169" spans="1:14" s="28" customFormat="1" x14ac:dyDescent="0.25">
      <c r="A3169" s="24">
        <v>43597.833333333336</v>
      </c>
      <c r="B3169" s="25">
        <v>43597.916666666664</v>
      </c>
      <c r="C3169" s="7">
        <v>1340.7829999999999</v>
      </c>
      <c r="D3169" s="26">
        <f>C3169/'g. Dimensio.AnlagenEE2035'!$F$11</f>
        <v>0.38308085714285711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27"/>
    </row>
    <row r="3170" spans="1:14" s="28" customFormat="1" x14ac:dyDescent="0.25">
      <c r="A3170" s="24">
        <v>43597.875</v>
      </c>
      <c r="B3170" s="25">
        <v>43597.958333333336</v>
      </c>
      <c r="C3170" s="7">
        <v>1359.5</v>
      </c>
      <c r="D3170" s="26">
        <f>C3170/'g. Dimensio.AnlagenEE2035'!$F$11</f>
        <v>0.3884285714285714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27"/>
    </row>
    <row r="3171" spans="1:14" s="28" customFormat="1" x14ac:dyDescent="0.25">
      <c r="A3171" s="24">
        <v>43597.916666666664</v>
      </c>
      <c r="B3171" s="25">
        <v>43598</v>
      </c>
      <c r="C3171" s="7">
        <v>1228.7149999999999</v>
      </c>
      <c r="D3171" s="26">
        <f>C3171/'g. Dimensio.AnlagenEE2035'!$F$11</f>
        <v>0.35106142857142852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27"/>
    </row>
    <row r="3172" spans="1:14" s="28" customFormat="1" x14ac:dyDescent="0.25">
      <c r="A3172" s="24">
        <v>43597.958333333336</v>
      </c>
      <c r="B3172" s="25">
        <v>43598.041666666664</v>
      </c>
      <c r="C3172" s="7">
        <v>1129.462</v>
      </c>
      <c r="D3172" s="26">
        <f>C3172/'g. Dimensio.AnlagenEE2035'!$F$11</f>
        <v>0.32270342857142859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27"/>
    </row>
    <row r="3173" spans="1:14" s="28" customFormat="1" x14ac:dyDescent="0.25">
      <c r="A3173" s="24">
        <v>43598</v>
      </c>
      <c r="B3173" s="25">
        <v>43598.083333333336</v>
      </c>
      <c r="C3173" s="7">
        <v>1075.1690000000001</v>
      </c>
      <c r="D3173" s="26">
        <f>C3173/'g. Dimensio.AnlagenEE2035'!$F$11</f>
        <v>0.30719114285714288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27"/>
    </row>
    <row r="3174" spans="1:14" s="28" customFormat="1" x14ac:dyDescent="0.25">
      <c r="A3174" s="24">
        <v>43598.041666666664</v>
      </c>
      <c r="B3174" s="25">
        <v>43598.125</v>
      </c>
      <c r="C3174" s="7">
        <v>1036.3869999999999</v>
      </c>
      <c r="D3174" s="26">
        <f>C3174/'g. Dimensio.AnlagenEE2035'!$F$11</f>
        <v>0.29611057142857139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27"/>
    </row>
    <row r="3175" spans="1:14" s="28" customFormat="1" x14ac:dyDescent="0.25">
      <c r="A3175" s="24">
        <v>43598.083333333336</v>
      </c>
      <c r="B3175" s="25">
        <v>43598.166666666664</v>
      </c>
      <c r="C3175" s="7">
        <v>973.88300000000004</v>
      </c>
      <c r="D3175" s="26">
        <f>C3175/'g. Dimensio.AnlagenEE2035'!$F$11</f>
        <v>0.27825228571428573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27"/>
    </row>
    <row r="3176" spans="1:14" s="28" customFormat="1" x14ac:dyDescent="0.25">
      <c r="A3176" s="24">
        <v>43598.125</v>
      </c>
      <c r="B3176" s="25">
        <v>43598.208333333336</v>
      </c>
      <c r="C3176" s="7">
        <v>922.96199999999999</v>
      </c>
      <c r="D3176" s="26">
        <f>C3176/'g. Dimensio.AnlagenEE2035'!$F$11</f>
        <v>0.26370342857142859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27"/>
    </row>
    <row r="3177" spans="1:14" s="28" customFormat="1" x14ac:dyDescent="0.25">
      <c r="A3177" s="24">
        <v>43598.166666666664</v>
      </c>
      <c r="B3177" s="25">
        <v>43598.25</v>
      </c>
      <c r="C3177" s="7">
        <v>941.03399999999999</v>
      </c>
      <c r="D3177" s="26">
        <f>C3177/'g. Dimensio.AnlagenEE2035'!$F$11</f>
        <v>0.26886685714285713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27"/>
    </row>
    <row r="3178" spans="1:14" s="28" customFormat="1" x14ac:dyDescent="0.25">
      <c r="A3178" s="24">
        <v>43598.208333333336</v>
      </c>
      <c r="B3178" s="25">
        <v>43598.291666666664</v>
      </c>
      <c r="C3178" s="7">
        <v>663.88400000000001</v>
      </c>
      <c r="D3178" s="26">
        <f>C3178/'g. Dimensio.AnlagenEE2035'!$F$11</f>
        <v>0.18968114285714285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27"/>
    </row>
    <row r="3179" spans="1:14" s="28" customFormat="1" x14ac:dyDescent="0.25">
      <c r="A3179" s="24">
        <v>43598.25</v>
      </c>
      <c r="B3179" s="25">
        <v>43598.333333333336</v>
      </c>
      <c r="C3179" s="7">
        <v>779.21</v>
      </c>
      <c r="D3179" s="26">
        <f>C3179/'g. Dimensio.AnlagenEE2035'!$F$11</f>
        <v>0.22263142857142859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27"/>
    </row>
    <row r="3180" spans="1:14" s="28" customFormat="1" x14ac:dyDescent="0.25">
      <c r="A3180" s="24">
        <v>43598.291666666664</v>
      </c>
      <c r="B3180" s="25">
        <v>43598.375</v>
      </c>
      <c r="C3180" s="7">
        <v>948.25699999999995</v>
      </c>
      <c r="D3180" s="26">
        <f>C3180/'g. Dimensio.AnlagenEE2035'!$F$11</f>
        <v>0.27093057142857141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27"/>
    </row>
    <row r="3181" spans="1:14" s="28" customFormat="1" x14ac:dyDescent="0.25">
      <c r="A3181" s="24">
        <v>43598.333333333336</v>
      </c>
      <c r="B3181" s="25">
        <v>43598.416666666664</v>
      </c>
      <c r="C3181" s="7">
        <v>999.596</v>
      </c>
      <c r="D3181" s="26">
        <f>C3181/'g. Dimensio.AnlagenEE2035'!$F$11</f>
        <v>0.28559885714285715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27"/>
    </row>
    <row r="3182" spans="1:14" s="28" customFormat="1" x14ac:dyDescent="0.25">
      <c r="A3182" s="24">
        <v>43598.375</v>
      </c>
      <c r="B3182" s="25">
        <v>43598.458333333336</v>
      </c>
      <c r="C3182" s="7">
        <v>1026.4159999999999</v>
      </c>
      <c r="D3182" s="26">
        <f>C3182/'g. Dimensio.AnlagenEE2035'!$F$11</f>
        <v>0.29326171428571429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27"/>
    </row>
    <row r="3183" spans="1:14" s="28" customFormat="1" x14ac:dyDescent="0.25">
      <c r="A3183" s="24">
        <v>43598.416666666664</v>
      </c>
      <c r="B3183" s="25">
        <v>43598.5</v>
      </c>
      <c r="C3183" s="7">
        <v>1049.0930000000001</v>
      </c>
      <c r="D3183" s="26">
        <f>C3183/'g. Dimensio.AnlagenEE2035'!$F$11</f>
        <v>0.29974085714285714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27"/>
    </row>
    <row r="3184" spans="1:14" s="28" customFormat="1" x14ac:dyDescent="0.25">
      <c r="A3184" s="24">
        <v>43598.458333333336</v>
      </c>
      <c r="B3184" s="25">
        <v>43598.541666666664</v>
      </c>
      <c r="C3184" s="7">
        <v>1082.193</v>
      </c>
      <c r="D3184" s="26">
        <f>C3184/'g. Dimensio.AnlagenEE2035'!$F$11</f>
        <v>0.30919799999999997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27"/>
    </row>
    <row r="3185" spans="1:14" s="28" customFormat="1" x14ac:dyDescent="0.25">
      <c r="A3185" s="24">
        <v>43598.5</v>
      </c>
      <c r="B3185" s="25">
        <v>43598.583333333336</v>
      </c>
      <c r="C3185" s="7">
        <v>1131.3699999999999</v>
      </c>
      <c r="D3185" s="26">
        <f>C3185/'g. Dimensio.AnlagenEE2035'!$F$11</f>
        <v>0.32324857142857139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27"/>
    </row>
    <row r="3186" spans="1:14" s="28" customFormat="1" x14ac:dyDescent="0.25">
      <c r="A3186" s="24">
        <v>43598.541666666664</v>
      </c>
      <c r="B3186" s="25">
        <v>43598.625</v>
      </c>
      <c r="C3186" s="7">
        <v>1192.749</v>
      </c>
      <c r="D3186" s="26">
        <f>C3186/'g. Dimensio.AnlagenEE2035'!$F$11</f>
        <v>0.34078542857142857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27"/>
    </row>
    <row r="3187" spans="1:14" s="28" customFormat="1" x14ac:dyDescent="0.25">
      <c r="A3187" s="24">
        <v>43598.583333333336</v>
      </c>
      <c r="B3187" s="25">
        <v>43598.666666666664</v>
      </c>
      <c r="C3187" s="7">
        <v>1281.384</v>
      </c>
      <c r="D3187" s="26">
        <f>C3187/'g. Dimensio.AnlagenEE2035'!$F$11</f>
        <v>0.36610971428571432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27"/>
    </row>
    <row r="3188" spans="1:14" s="28" customFormat="1" x14ac:dyDescent="0.25">
      <c r="A3188" s="24">
        <v>43598.625</v>
      </c>
      <c r="B3188" s="25">
        <v>43598.708333333336</v>
      </c>
      <c r="C3188" s="7">
        <v>1324.877</v>
      </c>
      <c r="D3188" s="26">
        <f>C3188/'g. Dimensio.AnlagenEE2035'!$F$11</f>
        <v>0.37853628571428571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27"/>
    </row>
    <row r="3189" spans="1:14" s="28" customFormat="1" x14ac:dyDescent="0.25">
      <c r="A3189" s="24">
        <v>43598.666666666664</v>
      </c>
      <c r="B3189" s="25">
        <v>43598.75</v>
      </c>
      <c r="C3189" s="7">
        <v>1330.569</v>
      </c>
      <c r="D3189" s="26">
        <f>C3189/'g. Dimensio.AnlagenEE2035'!$F$11</f>
        <v>0.38016257142857141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27"/>
    </row>
    <row r="3190" spans="1:14" s="28" customFormat="1" x14ac:dyDescent="0.25">
      <c r="A3190" s="24">
        <v>43598.708333333336</v>
      </c>
      <c r="B3190" s="25">
        <v>43598.791666666664</v>
      </c>
      <c r="C3190" s="7">
        <v>1208.596</v>
      </c>
      <c r="D3190" s="26">
        <f>C3190/'g. Dimensio.AnlagenEE2035'!$F$11</f>
        <v>0.34531314285714287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27"/>
    </row>
    <row r="3191" spans="1:14" s="28" customFormat="1" x14ac:dyDescent="0.25">
      <c r="A3191" s="24">
        <v>43598.75</v>
      </c>
      <c r="B3191" s="25">
        <v>43598.833333333336</v>
      </c>
      <c r="C3191" s="7">
        <v>1221.0609999999999</v>
      </c>
      <c r="D3191" s="26">
        <f>C3191/'g. Dimensio.AnlagenEE2035'!$F$11</f>
        <v>0.34887457142857142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27"/>
    </row>
    <row r="3192" spans="1:14" s="28" customFormat="1" x14ac:dyDescent="0.25">
      <c r="A3192" s="24">
        <v>43598.791666666664</v>
      </c>
      <c r="B3192" s="25">
        <v>43598.875</v>
      </c>
      <c r="C3192" s="7">
        <v>1368.617</v>
      </c>
      <c r="D3192" s="26">
        <f>C3192/'g. Dimensio.AnlagenEE2035'!$F$11</f>
        <v>0.39103342857142859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27"/>
    </row>
    <row r="3193" spans="1:14" s="28" customFormat="1" x14ac:dyDescent="0.25">
      <c r="A3193" s="24">
        <v>43598.833333333336</v>
      </c>
      <c r="B3193" s="25">
        <v>43598.916666666664</v>
      </c>
      <c r="C3193" s="7">
        <v>1367.809</v>
      </c>
      <c r="D3193" s="26">
        <f>C3193/'g. Dimensio.AnlagenEE2035'!$F$11</f>
        <v>0.39080257142857144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27"/>
    </row>
    <row r="3194" spans="1:14" s="28" customFormat="1" x14ac:dyDescent="0.25">
      <c r="A3194" s="24">
        <v>43598.875</v>
      </c>
      <c r="B3194" s="25">
        <v>43598.958333333336</v>
      </c>
      <c r="C3194" s="7">
        <v>1293.652</v>
      </c>
      <c r="D3194" s="26">
        <f>C3194/'g. Dimensio.AnlagenEE2035'!$F$11</f>
        <v>0.36961485714285713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27"/>
    </row>
    <row r="3195" spans="1:14" s="28" customFormat="1" x14ac:dyDescent="0.25">
      <c r="A3195" s="24">
        <v>43598.916666666664</v>
      </c>
      <c r="B3195" s="25">
        <v>43599</v>
      </c>
      <c r="C3195" s="7">
        <v>1219.8050000000001</v>
      </c>
      <c r="D3195" s="26">
        <f>C3195/'g. Dimensio.AnlagenEE2035'!$F$11</f>
        <v>0.34851571428571432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27"/>
    </row>
    <row r="3196" spans="1:14" s="28" customFormat="1" x14ac:dyDescent="0.25">
      <c r="A3196" s="24">
        <v>43598.958333333336</v>
      </c>
      <c r="B3196" s="25">
        <v>43599.041666666664</v>
      </c>
      <c r="C3196" s="7">
        <v>1129.422</v>
      </c>
      <c r="D3196" s="26">
        <f>C3196/'g. Dimensio.AnlagenEE2035'!$F$11</f>
        <v>0.32269200000000003</v>
      </c>
      <c r="E3196" s="6"/>
      <c r="F3196" s="6"/>
      <c r="G3196" s="6"/>
      <c r="H3196" s="6"/>
      <c r="I3196" s="6"/>
      <c r="J3196" s="6"/>
      <c r="K3196" s="6"/>
      <c r="L3196" s="6"/>
      <c r="M3196" s="6"/>
      <c r="N3196" s="27"/>
    </row>
    <row r="3197" spans="1:14" s="28" customFormat="1" x14ac:dyDescent="0.25">
      <c r="A3197" s="24">
        <v>43599</v>
      </c>
      <c r="B3197" s="25">
        <v>43599.083333333336</v>
      </c>
      <c r="C3197" s="7">
        <v>1044.1610000000001</v>
      </c>
      <c r="D3197" s="26">
        <f>C3197/'g. Dimensio.AnlagenEE2035'!$F$11</f>
        <v>0.29833171428571431</v>
      </c>
      <c r="E3197" s="6"/>
      <c r="F3197" s="6"/>
      <c r="G3197" s="6"/>
      <c r="H3197" s="6"/>
      <c r="I3197" s="6"/>
      <c r="J3197" s="6"/>
      <c r="K3197" s="6"/>
      <c r="L3197" s="6"/>
      <c r="M3197" s="6"/>
      <c r="N3197" s="27"/>
    </row>
    <row r="3198" spans="1:14" s="28" customFormat="1" x14ac:dyDescent="0.25">
      <c r="A3198" s="24">
        <v>43599.041666666664</v>
      </c>
      <c r="B3198" s="25">
        <v>43599.125</v>
      </c>
      <c r="C3198" s="7">
        <v>999.779</v>
      </c>
      <c r="D3198" s="26">
        <f>C3198/'g. Dimensio.AnlagenEE2035'!$F$11</f>
        <v>0.28565114285714288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27"/>
    </row>
    <row r="3199" spans="1:14" s="28" customFormat="1" x14ac:dyDescent="0.25">
      <c r="A3199" s="24">
        <v>43599.083333333336</v>
      </c>
      <c r="B3199" s="25">
        <v>43599.166666666664</v>
      </c>
      <c r="C3199" s="7">
        <v>966.46100000000001</v>
      </c>
      <c r="D3199" s="26">
        <f>C3199/'g. Dimensio.AnlagenEE2035'!$F$11</f>
        <v>0.27613171428571431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27"/>
    </row>
    <row r="3200" spans="1:14" s="28" customFormat="1" x14ac:dyDescent="0.25">
      <c r="A3200" s="24">
        <v>43599.125</v>
      </c>
      <c r="B3200" s="25">
        <v>43599.208333333336</v>
      </c>
      <c r="C3200" s="7">
        <v>891.10900000000004</v>
      </c>
      <c r="D3200" s="26">
        <f>C3200/'g. Dimensio.AnlagenEE2035'!$F$11</f>
        <v>0.25460257142857146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27"/>
    </row>
    <row r="3201" spans="1:14" s="28" customFormat="1" x14ac:dyDescent="0.25">
      <c r="A3201" s="24">
        <v>43599.166666666664</v>
      </c>
      <c r="B3201" s="25">
        <v>43599.25</v>
      </c>
      <c r="C3201" s="7">
        <v>685.81700000000001</v>
      </c>
      <c r="D3201" s="26">
        <f>C3201/'g. Dimensio.AnlagenEE2035'!$F$11</f>
        <v>0.19594771428571428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27"/>
    </row>
    <row r="3202" spans="1:14" s="28" customFormat="1" x14ac:dyDescent="0.25">
      <c r="A3202" s="24">
        <v>43599.208333333336</v>
      </c>
      <c r="B3202" s="25">
        <v>43599.291666666664</v>
      </c>
      <c r="C3202" s="7">
        <v>345.92700000000002</v>
      </c>
      <c r="D3202" s="26">
        <f>C3202/'g. Dimensio.AnlagenEE2035'!$F$11</f>
        <v>9.8836285714285724E-2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27"/>
    </row>
    <row r="3203" spans="1:14" s="28" customFormat="1" x14ac:dyDescent="0.25">
      <c r="A3203" s="24">
        <v>43599.25</v>
      </c>
      <c r="B3203" s="25">
        <v>43599.333333333336</v>
      </c>
      <c r="C3203" s="7">
        <v>367.53300000000002</v>
      </c>
      <c r="D3203" s="26">
        <f>C3203/'g. Dimensio.AnlagenEE2035'!$F$11</f>
        <v>0.10500942857142857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27"/>
    </row>
    <row r="3204" spans="1:14" s="28" customFormat="1" x14ac:dyDescent="0.25">
      <c r="A3204" s="24">
        <v>43599.291666666664</v>
      </c>
      <c r="B3204" s="25">
        <v>43599.375</v>
      </c>
      <c r="C3204" s="7">
        <v>564.99800000000005</v>
      </c>
      <c r="D3204" s="26">
        <f>C3204/'g. Dimensio.AnlagenEE2035'!$F$11</f>
        <v>0.16142800000000002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27"/>
    </row>
    <row r="3205" spans="1:14" s="28" customFormat="1" x14ac:dyDescent="0.25">
      <c r="A3205" s="24">
        <v>43599.333333333336</v>
      </c>
      <c r="B3205" s="25">
        <v>43599.416666666664</v>
      </c>
      <c r="C3205" s="7">
        <v>774.64400000000001</v>
      </c>
      <c r="D3205" s="26">
        <f>C3205/'g. Dimensio.AnlagenEE2035'!$F$11</f>
        <v>0.22132685714285713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27"/>
    </row>
    <row r="3206" spans="1:14" s="28" customFormat="1" x14ac:dyDescent="0.25">
      <c r="A3206" s="24">
        <v>43599.375</v>
      </c>
      <c r="B3206" s="25">
        <v>43599.458333333336</v>
      </c>
      <c r="C3206" s="7">
        <v>933.75199999999995</v>
      </c>
      <c r="D3206" s="26">
        <f>C3206/'g. Dimensio.AnlagenEE2035'!$F$11</f>
        <v>0.2667862857142857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27"/>
    </row>
    <row r="3207" spans="1:14" s="28" customFormat="1" x14ac:dyDescent="0.25">
      <c r="A3207" s="24">
        <v>43599.416666666664</v>
      </c>
      <c r="B3207" s="25">
        <v>43599.5</v>
      </c>
      <c r="C3207" s="7">
        <v>1024.5650000000001</v>
      </c>
      <c r="D3207" s="26">
        <f>C3207/'g. Dimensio.AnlagenEE2035'!$F$11</f>
        <v>0.29273285714285718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27"/>
    </row>
    <row r="3208" spans="1:14" s="28" customFormat="1" x14ac:dyDescent="0.25">
      <c r="A3208" s="24">
        <v>43599.458333333336</v>
      </c>
      <c r="B3208" s="25">
        <v>43599.541666666664</v>
      </c>
      <c r="C3208" s="7">
        <v>1088.008</v>
      </c>
      <c r="D3208" s="26">
        <f>C3208/'g. Dimensio.AnlagenEE2035'!$F$11</f>
        <v>0.31085942857142856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27"/>
    </row>
    <row r="3209" spans="1:14" s="28" customFormat="1" x14ac:dyDescent="0.25">
      <c r="A3209" s="24">
        <v>43599.5</v>
      </c>
      <c r="B3209" s="25">
        <v>43599.583333333336</v>
      </c>
      <c r="C3209" s="7">
        <v>1142.546</v>
      </c>
      <c r="D3209" s="26">
        <f>C3209/'g. Dimensio.AnlagenEE2035'!$F$11</f>
        <v>0.32644171428571428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27"/>
    </row>
    <row r="3210" spans="1:14" s="28" customFormat="1" x14ac:dyDescent="0.25">
      <c r="A3210" s="24">
        <v>43599.541666666664</v>
      </c>
      <c r="B3210" s="25">
        <v>43599.625</v>
      </c>
      <c r="C3210" s="7">
        <v>1178.231</v>
      </c>
      <c r="D3210" s="26">
        <f>C3210/'g. Dimensio.AnlagenEE2035'!$F$11</f>
        <v>0.33663742857142859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27"/>
    </row>
    <row r="3211" spans="1:14" s="28" customFormat="1" x14ac:dyDescent="0.25">
      <c r="A3211" s="24">
        <v>43599.583333333336</v>
      </c>
      <c r="B3211" s="25">
        <v>43599.666666666664</v>
      </c>
      <c r="C3211" s="7">
        <v>1167.758</v>
      </c>
      <c r="D3211" s="26">
        <f>C3211/'g. Dimensio.AnlagenEE2035'!$F$11</f>
        <v>0.33364514285714286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27"/>
    </row>
    <row r="3212" spans="1:14" s="28" customFormat="1" x14ac:dyDescent="0.25">
      <c r="A3212" s="24">
        <v>43599.625</v>
      </c>
      <c r="B3212" s="25">
        <v>43599.708333333336</v>
      </c>
      <c r="C3212" s="7">
        <v>1121.721</v>
      </c>
      <c r="D3212" s="26">
        <f>C3212/'g. Dimensio.AnlagenEE2035'!$F$11</f>
        <v>0.32049171428571427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27"/>
    </row>
    <row r="3213" spans="1:14" s="28" customFormat="1" x14ac:dyDescent="0.25">
      <c r="A3213" s="24">
        <v>43599.666666666664</v>
      </c>
      <c r="B3213" s="25">
        <v>43599.75</v>
      </c>
      <c r="C3213" s="7">
        <v>1115.1880000000001</v>
      </c>
      <c r="D3213" s="26">
        <f>C3213/'g. Dimensio.AnlagenEE2035'!$F$11</f>
        <v>0.31862514285714288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27"/>
    </row>
    <row r="3214" spans="1:14" s="28" customFormat="1" x14ac:dyDescent="0.25">
      <c r="A3214" s="24">
        <v>43599.708333333336</v>
      </c>
      <c r="B3214" s="25">
        <v>43599.791666666664</v>
      </c>
      <c r="C3214" s="7">
        <v>1040.404</v>
      </c>
      <c r="D3214" s="26">
        <f>C3214/'g. Dimensio.AnlagenEE2035'!$F$11</f>
        <v>0.2972582857142857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27"/>
    </row>
    <row r="3215" spans="1:14" s="28" customFormat="1" x14ac:dyDescent="0.25">
      <c r="A3215" s="24">
        <v>43599.75</v>
      </c>
      <c r="B3215" s="25">
        <v>43599.833333333336</v>
      </c>
      <c r="C3215" s="7">
        <v>1092.7339999999999</v>
      </c>
      <c r="D3215" s="26">
        <f>C3215/'g. Dimensio.AnlagenEE2035'!$F$11</f>
        <v>0.31220971428571426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27"/>
    </row>
    <row r="3216" spans="1:14" s="28" customFormat="1" x14ac:dyDescent="0.25">
      <c r="A3216" s="24">
        <v>43599.791666666664</v>
      </c>
      <c r="B3216" s="25">
        <v>43599.875</v>
      </c>
      <c r="C3216" s="7">
        <v>1220.692</v>
      </c>
      <c r="D3216" s="26">
        <f>C3216/'g. Dimensio.AnlagenEE2035'!$F$11</f>
        <v>0.34876914285714283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27"/>
    </row>
    <row r="3217" spans="1:14" s="28" customFormat="1" x14ac:dyDescent="0.25">
      <c r="A3217" s="24">
        <v>43599.833333333336</v>
      </c>
      <c r="B3217" s="25">
        <v>43599.916666666664</v>
      </c>
      <c r="C3217" s="7">
        <v>1208.614</v>
      </c>
      <c r="D3217" s="26">
        <f>C3217/'g. Dimensio.AnlagenEE2035'!$F$11</f>
        <v>0.34531828571428574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27"/>
    </row>
    <row r="3218" spans="1:14" s="28" customFormat="1" x14ac:dyDescent="0.25">
      <c r="A3218" s="24">
        <v>43599.875</v>
      </c>
      <c r="B3218" s="25">
        <v>43599.958333333336</v>
      </c>
      <c r="C3218" s="7">
        <v>1149.6130000000001</v>
      </c>
      <c r="D3218" s="26">
        <f>C3218/'g. Dimensio.AnlagenEE2035'!$F$11</f>
        <v>0.32846085714285717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27"/>
    </row>
    <row r="3219" spans="1:14" s="28" customFormat="1" x14ac:dyDescent="0.25">
      <c r="A3219" s="24">
        <v>43599.916666666664</v>
      </c>
      <c r="B3219" s="25">
        <v>43600</v>
      </c>
      <c r="C3219" s="7">
        <v>953.80499999999995</v>
      </c>
      <c r="D3219" s="26">
        <f>C3219/'g. Dimensio.AnlagenEE2035'!$F$11</f>
        <v>0.27251571428571425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27"/>
    </row>
    <row r="3220" spans="1:14" s="28" customFormat="1" x14ac:dyDescent="0.25">
      <c r="A3220" s="24">
        <v>43599.958333333336</v>
      </c>
      <c r="B3220" s="25">
        <v>43600.041666666664</v>
      </c>
      <c r="C3220" s="7">
        <v>775.43100000000004</v>
      </c>
      <c r="D3220" s="26">
        <f>C3220/'g. Dimensio.AnlagenEE2035'!$F$11</f>
        <v>0.2215517142857143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27"/>
    </row>
    <row r="3221" spans="1:14" s="28" customFormat="1" x14ac:dyDescent="0.25">
      <c r="A3221" s="24">
        <v>43600</v>
      </c>
      <c r="B3221" s="25">
        <v>43600.083333333336</v>
      </c>
      <c r="C3221" s="7">
        <v>675.947</v>
      </c>
      <c r="D3221" s="26">
        <f>C3221/'g. Dimensio.AnlagenEE2035'!$F$11</f>
        <v>0.19312771428571429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27"/>
    </row>
    <row r="3222" spans="1:14" s="28" customFormat="1" x14ac:dyDescent="0.25">
      <c r="A3222" s="24">
        <v>43600.041666666664</v>
      </c>
      <c r="B3222" s="25">
        <v>43600.125</v>
      </c>
      <c r="C3222" s="7">
        <v>614.73400000000004</v>
      </c>
      <c r="D3222" s="26">
        <f>C3222/'g. Dimensio.AnlagenEE2035'!$F$11</f>
        <v>0.17563828571428572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27"/>
    </row>
    <row r="3223" spans="1:14" s="28" customFormat="1" x14ac:dyDescent="0.25">
      <c r="A3223" s="24">
        <v>43600.083333333336</v>
      </c>
      <c r="B3223" s="25">
        <v>43600.166666666664</v>
      </c>
      <c r="C3223" s="7">
        <v>595.58799999999997</v>
      </c>
      <c r="D3223" s="26">
        <f>C3223/'g. Dimensio.AnlagenEE2035'!$F$11</f>
        <v>0.17016799999999999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27"/>
    </row>
    <row r="3224" spans="1:14" s="28" customFormat="1" x14ac:dyDescent="0.25">
      <c r="A3224" s="24">
        <v>43600.125</v>
      </c>
      <c r="B3224" s="25">
        <v>43600.208333333336</v>
      </c>
      <c r="C3224" s="7">
        <v>615.24300000000005</v>
      </c>
      <c r="D3224" s="26">
        <f>C3224/'g. Dimensio.AnlagenEE2035'!$F$11</f>
        <v>0.17578371428571429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27"/>
    </row>
    <row r="3225" spans="1:14" s="28" customFormat="1" x14ac:dyDescent="0.25">
      <c r="A3225" s="24">
        <v>43600.166666666664</v>
      </c>
      <c r="B3225" s="25">
        <v>43600.25</v>
      </c>
      <c r="C3225" s="7">
        <v>563.05100000000004</v>
      </c>
      <c r="D3225" s="26">
        <f>C3225/'g. Dimensio.AnlagenEE2035'!$F$11</f>
        <v>0.16087171428571431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27"/>
    </row>
    <row r="3226" spans="1:14" s="28" customFormat="1" x14ac:dyDescent="0.25">
      <c r="A3226" s="24">
        <v>43600.208333333336</v>
      </c>
      <c r="B3226" s="25">
        <v>43600.291666666664</v>
      </c>
      <c r="C3226" s="7">
        <v>343.59699999999998</v>
      </c>
      <c r="D3226" s="26">
        <f>C3226/'g. Dimensio.AnlagenEE2035'!$F$11</f>
        <v>9.8170571428571426E-2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27"/>
    </row>
    <row r="3227" spans="1:14" s="28" customFormat="1" x14ac:dyDescent="0.25">
      <c r="A3227" s="24">
        <v>43600.25</v>
      </c>
      <c r="B3227" s="25">
        <v>43600.333333333336</v>
      </c>
      <c r="C3227" s="7">
        <v>528.24</v>
      </c>
      <c r="D3227" s="26">
        <f>C3227/'g. Dimensio.AnlagenEE2035'!$F$11</f>
        <v>0.1509257142857143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27"/>
    </row>
    <row r="3228" spans="1:14" s="28" customFormat="1" x14ac:dyDescent="0.25">
      <c r="A3228" s="24">
        <v>43600.291666666664</v>
      </c>
      <c r="B3228" s="25">
        <v>43600.375</v>
      </c>
      <c r="C3228" s="7">
        <v>823.17499999999995</v>
      </c>
      <c r="D3228" s="26">
        <f>C3228/'g. Dimensio.AnlagenEE2035'!$F$11</f>
        <v>0.23519285714285712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27"/>
    </row>
    <row r="3229" spans="1:14" s="28" customFormat="1" x14ac:dyDescent="0.25">
      <c r="A3229" s="24">
        <v>43600.333333333336</v>
      </c>
      <c r="B3229" s="25">
        <v>43600.416666666664</v>
      </c>
      <c r="C3229" s="7">
        <v>861.76199999999994</v>
      </c>
      <c r="D3229" s="26">
        <f>C3229/'g. Dimensio.AnlagenEE2035'!$F$11</f>
        <v>0.24621771428571426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27"/>
    </row>
    <row r="3230" spans="1:14" s="28" customFormat="1" x14ac:dyDescent="0.25">
      <c r="A3230" s="24">
        <v>43600.375</v>
      </c>
      <c r="B3230" s="25">
        <v>43600.458333333336</v>
      </c>
      <c r="C3230" s="7">
        <v>787.93700000000001</v>
      </c>
      <c r="D3230" s="26">
        <f>C3230/'g. Dimensio.AnlagenEE2035'!$F$11</f>
        <v>0.22512485714285715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27"/>
    </row>
    <row r="3231" spans="1:14" s="28" customFormat="1" x14ac:dyDescent="0.25">
      <c r="A3231" s="24">
        <v>43600.416666666664</v>
      </c>
      <c r="B3231" s="25">
        <v>43600.5</v>
      </c>
      <c r="C3231" s="7">
        <v>695.971</v>
      </c>
      <c r="D3231" s="26">
        <f>C3231/'g. Dimensio.AnlagenEE2035'!$F$11</f>
        <v>0.19884885714285713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27"/>
    </row>
    <row r="3232" spans="1:14" s="28" customFormat="1" x14ac:dyDescent="0.25">
      <c r="A3232" s="24">
        <v>43600.458333333336</v>
      </c>
      <c r="B3232" s="25">
        <v>43600.541666666664</v>
      </c>
      <c r="C3232" s="7">
        <v>625.11800000000005</v>
      </c>
      <c r="D3232" s="26">
        <f>C3232/'g. Dimensio.AnlagenEE2035'!$F$11</f>
        <v>0.17860514285714288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27"/>
    </row>
    <row r="3233" spans="1:14" s="28" customFormat="1" x14ac:dyDescent="0.25">
      <c r="A3233" s="24">
        <v>43600.5</v>
      </c>
      <c r="B3233" s="25">
        <v>43600.583333333336</v>
      </c>
      <c r="C3233" s="7">
        <v>583.24</v>
      </c>
      <c r="D3233" s="26">
        <f>C3233/'g. Dimensio.AnlagenEE2035'!$F$11</f>
        <v>0.16664000000000001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27"/>
    </row>
    <row r="3234" spans="1:14" s="28" customFormat="1" x14ac:dyDescent="0.25">
      <c r="A3234" s="24">
        <v>43600.541666666664</v>
      </c>
      <c r="B3234" s="25">
        <v>43600.625</v>
      </c>
      <c r="C3234" s="7">
        <v>574.88499999999999</v>
      </c>
      <c r="D3234" s="26">
        <f>C3234/'g. Dimensio.AnlagenEE2035'!$F$11</f>
        <v>0.16425285714285714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27"/>
    </row>
    <row r="3235" spans="1:14" s="28" customFormat="1" x14ac:dyDescent="0.25">
      <c r="A3235" s="24">
        <v>43600.583333333336</v>
      </c>
      <c r="B3235" s="25">
        <v>43600.666666666664</v>
      </c>
      <c r="C3235" s="7">
        <v>573.09199999999998</v>
      </c>
      <c r="D3235" s="26">
        <f>C3235/'g. Dimensio.AnlagenEE2035'!$F$11</f>
        <v>0.16374057142857143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27"/>
    </row>
    <row r="3236" spans="1:14" s="28" customFormat="1" x14ac:dyDescent="0.25">
      <c r="A3236" s="24">
        <v>43600.625</v>
      </c>
      <c r="B3236" s="25">
        <v>43600.708333333336</v>
      </c>
      <c r="C3236" s="7">
        <v>591.70500000000004</v>
      </c>
      <c r="D3236" s="26">
        <f>C3236/'g. Dimensio.AnlagenEE2035'!$F$11</f>
        <v>0.16905857142857145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27"/>
    </row>
    <row r="3237" spans="1:14" s="28" customFormat="1" x14ac:dyDescent="0.25">
      <c r="A3237" s="24">
        <v>43600.666666666664</v>
      </c>
      <c r="B3237" s="25">
        <v>43600.75</v>
      </c>
      <c r="C3237" s="7">
        <v>627.79300000000001</v>
      </c>
      <c r="D3237" s="26">
        <f>C3237/'g. Dimensio.AnlagenEE2035'!$F$11</f>
        <v>0.17936942857142857</v>
      </c>
      <c r="E3237" s="6"/>
      <c r="F3237" s="6"/>
      <c r="G3237" s="6"/>
      <c r="H3237" s="6"/>
      <c r="I3237" s="6"/>
      <c r="J3237" s="6"/>
      <c r="K3237" s="6"/>
      <c r="L3237" s="6"/>
      <c r="M3237" s="6"/>
      <c r="N3237" s="27"/>
    </row>
    <row r="3238" spans="1:14" s="28" customFormat="1" x14ac:dyDescent="0.25">
      <c r="A3238" s="24">
        <v>43600.708333333336</v>
      </c>
      <c r="B3238" s="25">
        <v>43600.791666666664</v>
      </c>
      <c r="C3238" s="7">
        <v>615.35699999999997</v>
      </c>
      <c r="D3238" s="26">
        <f>C3238/'g. Dimensio.AnlagenEE2035'!$F$11</f>
        <v>0.1758162857142857</v>
      </c>
      <c r="E3238" s="6"/>
      <c r="F3238" s="6"/>
      <c r="G3238" s="6"/>
      <c r="H3238" s="6"/>
      <c r="I3238" s="6"/>
      <c r="J3238" s="6"/>
      <c r="K3238" s="6"/>
      <c r="L3238" s="6"/>
      <c r="M3238" s="6"/>
      <c r="N3238" s="27"/>
    </row>
    <row r="3239" spans="1:14" s="28" customFormat="1" x14ac:dyDescent="0.25">
      <c r="A3239" s="24">
        <v>43600.75</v>
      </c>
      <c r="B3239" s="25">
        <v>43600.833333333336</v>
      </c>
      <c r="C3239" s="7">
        <v>649.50300000000004</v>
      </c>
      <c r="D3239" s="26">
        <f>C3239/'g. Dimensio.AnlagenEE2035'!$F$11</f>
        <v>0.18557228571428572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27"/>
    </row>
    <row r="3240" spans="1:14" s="28" customFormat="1" x14ac:dyDescent="0.25">
      <c r="A3240" s="24">
        <v>43600.791666666664</v>
      </c>
      <c r="B3240" s="25">
        <v>43600.875</v>
      </c>
      <c r="C3240" s="7">
        <v>841.96400000000006</v>
      </c>
      <c r="D3240" s="26">
        <f>C3240/'g. Dimensio.AnlagenEE2035'!$F$11</f>
        <v>0.24056114285714286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27"/>
    </row>
    <row r="3241" spans="1:14" s="28" customFormat="1" x14ac:dyDescent="0.25">
      <c r="A3241" s="24">
        <v>43600.833333333336</v>
      </c>
      <c r="B3241" s="25">
        <v>43600.916666666664</v>
      </c>
      <c r="C3241" s="7">
        <v>878.625</v>
      </c>
      <c r="D3241" s="26">
        <f>C3241/'g. Dimensio.AnlagenEE2035'!$F$11</f>
        <v>0.25103571428571431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27"/>
    </row>
    <row r="3242" spans="1:14" s="28" customFormat="1" x14ac:dyDescent="0.25">
      <c r="A3242" s="24">
        <v>43600.875</v>
      </c>
      <c r="B3242" s="25">
        <v>43600.958333333336</v>
      </c>
      <c r="C3242" s="7">
        <v>810.06600000000003</v>
      </c>
      <c r="D3242" s="26">
        <f>C3242/'g. Dimensio.AnlagenEE2035'!$F$11</f>
        <v>0.23144742857142858</v>
      </c>
      <c r="E3242" s="6"/>
      <c r="F3242" s="6"/>
      <c r="G3242" s="6"/>
      <c r="H3242" s="6"/>
      <c r="I3242" s="6"/>
      <c r="J3242" s="6"/>
      <c r="K3242" s="6"/>
      <c r="L3242" s="6"/>
      <c r="M3242" s="6"/>
      <c r="N3242" s="27"/>
    </row>
    <row r="3243" spans="1:14" s="28" customFormat="1" x14ac:dyDescent="0.25">
      <c r="A3243" s="24">
        <v>43600.916666666664</v>
      </c>
      <c r="B3243" s="25">
        <v>43601</v>
      </c>
      <c r="C3243" s="7">
        <v>723.41899999999998</v>
      </c>
      <c r="D3243" s="26">
        <f>C3243/'g. Dimensio.AnlagenEE2035'!$F$11</f>
        <v>0.20669114285714285</v>
      </c>
      <c r="E3243" s="6"/>
      <c r="F3243" s="6"/>
      <c r="G3243" s="6"/>
      <c r="H3243" s="6"/>
      <c r="I3243" s="6"/>
      <c r="J3243" s="6"/>
      <c r="K3243" s="6"/>
      <c r="L3243" s="6"/>
      <c r="M3243" s="6"/>
      <c r="N3243" s="27"/>
    </row>
    <row r="3244" spans="1:14" s="28" customFormat="1" x14ac:dyDescent="0.25">
      <c r="A3244" s="24">
        <v>43600.958333333336</v>
      </c>
      <c r="B3244" s="25">
        <v>43601.041666666664</v>
      </c>
      <c r="C3244" s="7">
        <v>647.15800000000002</v>
      </c>
      <c r="D3244" s="26">
        <f>C3244/'g. Dimensio.AnlagenEE2035'!$F$11</f>
        <v>0.18490228571428571</v>
      </c>
      <c r="E3244" s="6"/>
      <c r="F3244" s="6"/>
      <c r="G3244" s="6"/>
      <c r="H3244" s="6"/>
      <c r="I3244" s="6"/>
      <c r="J3244" s="6"/>
      <c r="K3244" s="6"/>
      <c r="L3244" s="6"/>
      <c r="M3244" s="6"/>
      <c r="N3244" s="27"/>
    </row>
    <row r="3245" spans="1:14" s="28" customFormat="1" x14ac:dyDescent="0.25">
      <c r="A3245" s="24">
        <v>43601</v>
      </c>
      <c r="B3245" s="25">
        <v>43601.083333333336</v>
      </c>
      <c r="C3245" s="7">
        <v>601.12800000000004</v>
      </c>
      <c r="D3245" s="26">
        <f>C3245/'g. Dimensio.AnlagenEE2035'!$F$11</f>
        <v>0.17175085714285715</v>
      </c>
      <c r="E3245" s="6"/>
      <c r="F3245" s="6"/>
      <c r="G3245" s="6"/>
      <c r="H3245" s="6"/>
      <c r="I3245" s="6"/>
      <c r="J3245" s="6"/>
      <c r="K3245" s="6"/>
      <c r="L3245" s="6"/>
      <c r="M3245" s="6"/>
      <c r="N3245" s="27"/>
    </row>
    <row r="3246" spans="1:14" s="28" customFormat="1" x14ac:dyDescent="0.25">
      <c r="A3246" s="24">
        <v>43601.041666666664</v>
      </c>
      <c r="B3246" s="25">
        <v>43601.125</v>
      </c>
      <c r="C3246" s="7">
        <v>557.28399999999999</v>
      </c>
      <c r="D3246" s="26">
        <f>C3246/'g. Dimensio.AnlagenEE2035'!$F$11</f>
        <v>0.159224</v>
      </c>
      <c r="E3246" s="6"/>
      <c r="F3246" s="6"/>
      <c r="G3246" s="6"/>
      <c r="H3246" s="6"/>
      <c r="I3246" s="6"/>
      <c r="J3246" s="6"/>
      <c r="K3246" s="6"/>
      <c r="L3246" s="6"/>
      <c r="M3246" s="6"/>
      <c r="N3246" s="27"/>
    </row>
    <row r="3247" spans="1:14" s="28" customFormat="1" x14ac:dyDescent="0.25">
      <c r="A3247" s="24">
        <v>43601.083333333336</v>
      </c>
      <c r="B3247" s="25">
        <v>43601.166666666664</v>
      </c>
      <c r="C3247" s="7">
        <v>518.36400000000003</v>
      </c>
      <c r="D3247" s="26">
        <f>C3247/'g. Dimensio.AnlagenEE2035'!$F$11</f>
        <v>0.14810400000000001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27"/>
    </row>
    <row r="3248" spans="1:14" s="28" customFormat="1" x14ac:dyDescent="0.25">
      <c r="A3248" s="24">
        <v>43601.125</v>
      </c>
      <c r="B3248" s="25">
        <v>43601.208333333336</v>
      </c>
      <c r="C3248" s="7">
        <v>496.38600000000002</v>
      </c>
      <c r="D3248" s="26">
        <f>C3248/'g. Dimensio.AnlagenEE2035'!$F$11</f>
        <v>0.14182457142857144</v>
      </c>
      <c r="E3248" s="6"/>
      <c r="F3248" s="6"/>
      <c r="G3248" s="6"/>
      <c r="H3248" s="6"/>
      <c r="I3248" s="6"/>
      <c r="J3248" s="6"/>
      <c r="K3248" s="6"/>
      <c r="L3248" s="6"/>
      <c r="M3248" s="6"/>
      <c r="N3248" s="27"/>
    </row>
    <row r="3249" spans="1:14" s="28" customFormat="1" x14ac:dyDescent="0.25">
      <c r="A3249" s="24">
        <v>43601.166666666664</v>
      </c>
      <c r="B3249" s="25">
        <v>43601.25</v>
      </c>
      <c r="C3249" s="7">
        <v>448.77699999999999</v>
      </c>
      <c r="D3249" s="26">
        <f>C3249/'g. Dimensio.AnlagenEE2035'!$F$11</f>
        <v>0.128222</v>
      </c>
      <c r="E3249" s="6"/>
      <c r="F3249" s="6"/>
      <c r="G3249" s="6"/>
      <c r="H3249" s="6"/>
      <c r="I3249" s="6"/>
      <c r="J3249" s="6"/>
      <c r="K3249" s="6"/>
      <c r="L3249" s="6"/>
      <c r="M3249" s="6"/>
      <c r="N3249" s="27"/>
    </row>
    <row r="3250" spans="1:14" s="28" customFormat="1" x14ac:dyDescent="0.25">
      <c r="A3250" s="24">
        <v>43601.208333333336</v>
      </c>
      <c r="B3250" s="25">
        <v>43601.291666666664</v>
      </c>
      <c r="C3250" s="7">
        <v>272.202</v>
      </c>
      <c r="D3250" s="26">
        <f>C3250/'g. Dimensio.AnlagenEE2035'!$F$11</f>
        <v>7.7771999999999994E-2</v>
      </c>
      <c r="E3250" s="6"/>
      <c r="F3250" s="6"/>
      <c r="G3250" s="6"/>
      <c r="H3250" s="6"/>
      <c r="I3250" s="6"/>
      <c r="J3250" s="6"/>
      <c r="K3250" s="6"/>
      <c r="L3250" s="6"/>
      <c r="M3250" s="6"/>
      <c r="N3250" s="27"/>
    </row>
    <row r="3251" spans="1:14" s="28" customFormat="1" x14ac:dyDescent="0.25">
      <c r="A3251" s="24">
        <v>43601.25</v>
      </c>
      <c r="B3251" s="25">
        <v>43601.333333333336</v>
      </c>
      <c r="C3251" s="7">
        <v>391.43</v>
      </c>
      <c r="D3251" s="26">
        <f>C3251/'g. Dimensio.AnlagenEE2035'!$F$11</f>
        <v>0.11183714285714286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27"/>
    </row>
    <row r="3252" spans="1:14" s="28" customFormat="1" x14ac:dyDescent="0.25">
      <c r="A3252" s="24">
        <v>43601.291666666664</v>
      </c>
      <c r="B3252" s="25">
        <v>43601.375</v>
      </c>
      <c r="C3252" s="7">
        <v>385.983</v>
      </c>
      <c r="D3252" s="26">
        <f>C3252/'g. Dimensio.AnlagenEE2035'!$F$11</f>
        <v>0.11028085714285714</v>
      </c>
      <c r="E3252" s="6"/>
      <c r="F3252" s="6"/>
      <c r="G3252" s="6"/>
      <c r="H3252" s="6"/>
      <c r="I3252" s="6"/>
      <c r="J3252" s="6"/>
      <c r="K3252" s="6"/>
      <c r="L3252" s="6"/>
      <c r="M3252" s="6"/>
      <c r="N3252" s="27"/>
    </row>
    <row r="3253" spans="1:14" s="28" customFormat="1" x14ac:dyDescent="0.25">
      <c r="A3253" s="24">
        <v>43601.333333333336</v>
      </c>
      <c r="B3253" s="25">
        <v>43601.416666666664</v>
      </c>
      <c r="C3253" s="7">
        <v>354.19099999999997</v>
      </c>
      <c r="D3253" s="26">
        <f>C3253/'g. Dimensio.AnlagenEE2035'!$F$11</f>
        <v>0.10119742857142856</v>
      </c>
      <c r="E3253" s="6"/>
      <c r="F3253" s="6"/>
      <c r="G3253" s="6"/>
      <c r="H3253" s="6"/>
      <c r="I3253" s="6"/>
      <c r="J3253" s="6"/>
      <c r="K3253" s="6"/>
      <c r="L3253" s="6"/>
      <c r="M3253" s="6"/>
      <c r="N3253" s="27"/>
    </row>
    <row r="3254" spans="1:14" s="28" customFormat="1" x14ac:dyDescent="0.25">
      <c r="A3254" s="24">
        <v>43601.375</v>
      </c>
      <c r="B3254" s="25">
        <v>43601.458333333336</v>
      </c>
      <c r="C3254" s="7">
        <v>321.36399999999998</v>
      </c>
      <c r="D3254" s="26">
        <f>C3254/'g. Dimensio.AnlagenEE2035'!$F$11</f>
        <v>9.1818285714285713E-2</v>
      </c>
      <c r="E3254" s="6"/>
      <c r="F3254" s="6"/>
      <c r="G3254" s="6"/>
      <c r="H3254" s="6"/>
      <c r="I3254" s="6"/>
      <c r="J3254" s="6"/>
      <c r="K3254" s="6"/>
      <c r="L3254" s="6"/>
      <c r="M3254" s="6"/>
      <c r="N3254" s="27"/>
    </row>
    <row r="3255" spans="1:14" s="28" customFormat="1" x14ac:dyDescent="0.25">
      <c r="A3255" s="24">
        <v>43601.416666666664</v>
      </c>
      <c r="B3255" s="25">
        <v>43601.5</v>
      </c>
      <c r="C3255" s="7">
        <v>288.37099999999998</v>
      </c>
      <c r="D3255" s="26">
        <f>C3255/'g. Dimensio.AnlagenEE2035'!$F$11</f>
        <v>8.2391714285714276E-2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27"/>
    </row>
    <row r="3256" spans="1:14" s="28" customFormat="1" x14ac:dyDescent="0.25">
      <c r="A3256" s="24">
        <v>43601.458333333336</v>
      </c>
      <c r="B3256" s="25">
        <v>43601.541666666664</v>
      </c>
      <c r="C3256" s="7">
        <v>251.38300000000001</v>
      </c>
      <c r="D3256" s="26">
        <f>C3256/'g. Dimensio.AnlagenEE2035'!$F$11</f>
        <v>7.1823714285714282E-2</v>
      </c>
      <c r="E3256" s="6"/>
      <c r="F3256" s="6"/>
      <c r="G3256" s="6"/>
      <c r="H3256" s="6"/>
      <c r="I3256" s="6"/>
      <c r="J3256" s="6"/>
      <c r="K3256" s="6"/>
      <c r="L3256" s="6"/>
      <c r="M3256" s="6"/>
      <c r="N3256" s="27"/>
    </row>
    <row r="3257" spans="1:14" s="28" customFormat="1" x14ac:dyDescent="0.25">
      <c r="A3257" s="24">
        <v>43601.5</v>
      </c>
      <c r="B3257" s="25">
        <v>43601.583333333336</v>
      </c>
      <c r="C3257" s="7">
        <v>216.267</v>
      </c>
      <c r="D3257" s="26">
        <f>C3257/'g. Dimensio.AnlagenEE2035'!$F$11</f>
        <v>6.1790571428571431E-2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27"/>
    </row>
    <row r="3258" spans="1:14" s="28" customFormat="1" x14ac:dyDescent="0.25">
      <c r="A3258" s="24">
        <v>43601.541666666664</v>
      </c>
      <c r="B3258" s="25">
        <v>43601.625</v>
      </c>
      <c r="C3258" s="7">
        <v>186.19300000000001</v>
      </c>
      <c r="D3258" s="26">
        <f>C3258/'g. Dimensio.AnlagenEE2035'!$F$11</f>
        <v>5.3198000000000002E-2</v>
      </c>
      <c r="E3258" s="6"/>
      <c r="F3258" s="6"/>
      <c r="G3258" s="6"/>
      <c r="H3258" s="6"/>
      <c r="I3258" s="6"/>
      <c r="J3258" s="6"/>
      <c r="K3258" s="6"/>
      <c r="L3258" s="6"/>
      <c r="M3258" s="6"/>
      <c r="N3258" s="27"/>
    </row>
    <row r="3259" spans="1:14" s="28" customFormat="1" x14ac:dyDescent="0.25">
      <c r="A3259" s="24">
        <v>43601.583333333336</v>
      </c>
      <c r="B3259" s="25">
        <v>43601.666666666664</v>
      </c>
      <c r="C3259" s="7">
        <v>162.62100000000001</v>
      </c>
      <c r="D3259" s="26">
        <f>C3259/'g. Dimensio.AnlagenEE2035'!$F$11</f>
        <v>4.6463142857142863E-2</v>
      </c>
      <c r="E3259" s="6"/>
      <c r="F3259" s="6"/>
      <c r="G3259" s="6"/>
      <c r="H3259" s="6"/>
      <c r="I3259" s="6"/>
      <c r="J3259" s="6"/>
      <c r="K3259" s="6"/>
      <c r="L3259" s="6"/>
      <c r="M3259" s="6"/>
      <c r="N3259" s="27"/>
    </row>
    <row r="3260" spans="1:14" s="28" customFormat="1" x14ac:dyDescent="0.25">
      <c r="A3260" s="24">
        <v>43601.625</v>
      </c>
      <c r="B3260" s="25">
        <v>43601.708333333336</v>
      </c>
      <c r="C3260" s="7">
        <v>160.785</v>
      </c>
      <c r="D3260" s="26">
        <f>C3260/'g. Dimensio.AnlagenEE2035'!$F$11</f>
        <v>4.5938571428571426E-2</v>
      </c>
      <c r="E3260" s="6"/>
      <c r="F3260" s="6"/>
      <c r="G3260" s="6"/>
      <c r="H3260" s="6"/>
      <c r="I3260" s="6"/>
      <c r="J3260" s="6"/>
      <c r="K3260" s="6"/>
      <c r="L3260" s="6"/>
      <c r="M3260" s="6"/>
      <c r="N3260" s="27"/>
    </row>
    <row r="3261" spans="1:14" s="28" customFormat="1" x14ac:dyDescent="0.25">
      <c r="A3261" s="24">
        <v>43601.666666666664</v>
      </c>
      <c r="B3261" s="25">
        <v>43601.75</v>
      </c>
      <c r="C3261" s="7">
        <v>191.79499999999999</v>
      </c>
      <c r="D3261" s="26">
        <f>C3261/'g. Dimensio.AnlagenEE2035'!$F$11</f>
        <v>5.4798571428571426E-2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27"/>
    </row>
    <row r="3262" spans="1:14" s="28" customFormat="1" x14ac:dyDescent="0.25">
      <c r="A3262" s="24">
        <v>43601.708333333336</v>
      </c>
      <c r="B3262" s="25">
        <v>43601.791666666664</v>
      </c>
      <c r="C3262" s="7">
        <v>252.50700000000001</v>
      </c>
      <c r="D3262" s="26">
        <f>C3262/'g. Dimensio.AnlagenEE2035'!$F$11</f>
        <v>7.2144857142857149E-2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27"/>
    </row>
    <row r="3263" spans="1:14" s="28" customFormat="1" x14ac:dyDescent="0.25">
      <c r="A3263" s="24">
        <v>43601.75</v>
      </c>
      <c r="B3263" s="25">
        <v>43601.833333333336</v>
      </c>
      <c r="C3263" s="7">
        <v>369.56599999999997</v>
      </c>
      <c r="D3263" s="26">
        <f>C3263/'g. Dimensio.AnlagenEE2035'!$F$11</f>
        <v>0.10559028571428571</v>
      </c>
      <c r="E3263" s="6"/>
      <c r="F3263" s="6"/>
      <c r="G3263" s="6"/>
      <c r="H3263" s="6"/>
      <c r="I3263" s="6"/>
      <c r="J3263" s="6"/>
      <c r="K3263" s="6"/>
      <c r="L3263" s="6"/>
      <c r="M3263" s="6"/>
      <c r="N3263" s="27"/>
    </row>
    <row r="3264" spans="1:14" s="28" customFormat="1" x14ac:dyDescent="0.25">
      <c r="A3264" s="24">
        <v>43601.791666666664</v>
      </c>
      <c r="B3264" s="25">
        <v>43601.875</v>
      </c>
      <c r="C3264" s="7">
        <v>493.65899999999999</v>
      </c>
      <c r="D3264" s="26">
        <f>C3264/'g. Dimensio.AnlagenEE2035'!$F$11</f>
        <v>0.14104542857142857</v>
      </c>
      <c r="E3264" s="6"/>
      <c r="F3264" s="6"/>
      <c r="G3264" s="6"/>
      <c r="H3264" s="6"/>
      <c r="I3264" s="6"/>
      <c r="J3264" s="6"/>
      <c r="K3264" s="6"/>
      <c r="L3264" s="6"/>
      <c r="M3264" s="6"/>
      <c r="N3264" s="27"/>
    </row>
    <row r="3265" spans="1:14" s="28" customFormat="1" x14ac:dyDescent="0.25">
      <c r="A3265" s="24">
        <v>43601.833333333336</v>
      </c>
      <c r="B3265" s="25">
        <v>43601.916666666664</v>
      </c>
      <c r="C3265" s="7">
        <v>499.041</v>
      </c>
      <c r="D3265" s="26">
        <f>C3265/'g. Dimensio.AnlagenEE2035'!$F$11</f>
        <v>0.14258314285714285</v>
      </c>
      <c r="E3265" s="6"/>
      <c r="F3265" s="6"/>
      <c r="G3265" s="6"/>
      <c r="H3265" s="6"/>
      <c r="I3265" s="6"/>
      <c r="J3265" s="6"/>
      <c r="K3265" s="6"/>
      <c r="L3265" s="6"/>
      <c r="M3265" s="6"/>
      <c r="N3265" s="27"/>
    </row>
    <row r="3266" spans="1:14" s="28" customFormat="1" x14ac:dyDescent="0.25">
      <c r="A3266" s="24">
        <v>43601.875</v>
      </c>
      <c r="B3266" s="25">
        <v>43601.958333333336</v>
      </c>
      <c r="C3266" s="7">
        <v>434.24799999999999</v>
      </c>
      <c r="D3266" s="26">
        <f>C3266/'g. Dimensio.AnlagenEE2035'!$F$11</f>
        <v>0.12407085714285714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27"/>
    </row>
    <row r="3267" spans="1:14" s="28" customFormat="1" x14ac:dyDescent="0.25">
      <c r="A3267" s="24">
        <v>43601.916666666664</v>
      </c>
      <c r="B3267" s="25">
        <v>43602</v>
      </c>
      <c r="C3267" s="7">
        <v>376.12</v>
      </c>
      <c r="D3267" s="26">
        <f>C3267/'g. Dimensio.AnlagenEE2035'!$F$11</f>
        <v>0.10746285714285714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27"/>
    </row>
    <row r="3268" spans="1:14" s="28" customFormat="1" x14ac:dyDescent="0.25">
      <c r="A3268" s="24">
        <v>43601.958333333336</v>
      </c>
      <c r="B3268" s="25">
        <v>43602.041666666664</v>
      </c>
      <c r="C3268" s="7">
        <v>326.57600000000002</v>
      </c>
      <c r="D3268" s="26">
        <f>C3268/'g. Dimensio.AnlagenEE2035'!$F$11</f>
        <v>9.3307428571428583E-2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27"/>
    </row>
    <row r="3269" spans="1:14" s="28" customFormat="1" x14ac:dyDescent="0.25">
      <c r="A3269" s="24">
        <v>43602</v>
      </c>
      <c r="B3269" s="25">
        <v>43602.083333333336</v>
      </c>
      <c r="C3269" s="7">
        <v>295.48</v>
      </c>
      <c r="D3269" s="26">
        <f>C3269/'g. Dimensio.AnlagenEE2035'!$F$11</f>
        <v>8.4422857142857147E-2</v>
      </c>
      <c r="E3269" s="6"/>
      <c r="F3269" s="6"/>
      <c r="G3269" s="6"/>
      <c r="H3269" s="6"/>
      <c r="I3269" s="6"/>
      <c r="J3269" s="6"/>
      <c r="K3269" s="6"/>
      <c r="L3269" s="6"/>
      <c r="M3269" s="6"/>
      <c r="N3269" s="27"/>
    </row>
    <row r="3270" spans="1:14" s="28" customFormat="1" x14ac:dyDescent="0.25">
      <c r="A3270" s="24">
        <v>43602.041666666664</v>
      </c>
      <c r="B3270" s="25">
        <v>43602.125</v>
      </c>
      <c r="C3270" s="7">
        <v>284.69499999999999</v>
      </c>
      <c r="D3270" s="26">
        <f>C3270/'g. Dimensio.AnlagenEE2035'!$F$11</f>
        <v>8.1341428571428565E-2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27"/>
    </row>
    <row r="3271" spans="1:14" s="28" customFormat="1" x14ac:dyDescent="0.25">
      <c r="A3271" s="24">
        <v>43602.083333333336</v>
      </c>
      <c r="B3271" s="25">
        <v>43602.166666666664</v>
      </c>
      <c r="C3271" s="7">
        <v>289.16699999999997</v>
      </c>
      <c r="D3271" s="26">
        <f>C3271/'g. Dimensio.AnlagenEE2035'!$F$11</f>
        <v>8.2619142857142849E-2</v>
      </c>
      <c r="E3271" s="6"/>
      <c r="F3271" s="6"/>
      <c r="G3271" s="6"/>
      <c r="H3271" s="6"/>
      <c r="I3271" s="6"/>
      <c r="J3271" s="6"/>
      <c r="K3271" s="6"/>
      <c r="L3271" s="6"/>
      <c r="M3271" s="6"/>
      <c r="N3271" s="27"/>
    </row>
    <row r="3272" spans="1:14" s="28" customFormat="1" x14ac:dyDescent="0.25">
      <c r="A3272" s="24">
        <v>43602.125</v>
      </c>
      <c r="B3272" s="25">
        <v>43602.208333333336</v>
      </c>
      <c r="C3272" s="7">
        <v>283.12700000000001</v>
      </c>
      <c r="D3272" s="26">
        <f>C3272/'g. Dimensio.AnlagenEE2035'!$F$11</f>
        <v>8.0893428571428574E-2</v>
      </c>
      <c r="E3272" s="6"/>
      <c r="F3272" s="6"/>
      <c r="G3272" s="6"/>
      <c r="H3272" s="6"/>
      <c r="I3272" s="6"/>
      <c r="J3272" s="6"/>
      <c r="K3272" s="6"/>
      <c r="L3272" s="6"/>
      <c r="M3272" s="6"/>
      <c r="N3272" s="27"/>
    </row>
    <row r="3273" spans="1:14" s="28" customFormat="1" x14ac:dyDescent="0.25">
      <c r="A3273" s="24">
        <v>43602.166666666664</v>
      </c>
      <c r="B3273" s="25">
        <v>43602.25</v>
      </c>
      <c r="C3273" s="7">
        <v>257.33300000000003</v>
      </c>
      <c r="D3273" s="26">
        <f>C3273/'g. Dimensio.AnlagenEE2035'!$F$11</f>
        <v>7.3523714285714289E-2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27"/>
    </row>
    <row r="3274" spans="1:14" s="28" customFormat="1" x14ac:dyDescent="0.25">
      <c r="A3274" s="24">
        <v>43602.208333333336</v>
      </c>
      <c r="B3274" s="25">
        <v>43602.291666666664</v>
      </c>
      <c r="C3274" s="7">
        <v>189.75200000000001</v>
      </c>
      <c r="D3274" s="26">
        <f>C3274/'g. Dimensio.AnlagenEE2035'!$F$11</f>
        <v>5.4214857142857148E-2</v>
      </c>
      <c r="E3274" s="6"/>
      <c r="F3274" s="6"/>
      <c r="G3274" s="6"/>
      <c r="H3274" s="6"/>
      <c r="I3274" s="6"/>
      <c r="J3274" s="6"/>
      <c r="K3274" s="6"/>
      <c r="L3274" s="6"/>
      <c r="M3274" s="6"/>
      <c r="N3274" s="27"/>
    </row>
    <row r="3275" spans="1:14" s="28" customFormat="1" x14ac:dyDescent="0.25">
      <c r="A3275" s="24">
        <v>43602.25</v>
      </c>
      <c r="B3275" s="25">
        <v>43602.333333333336</v>
      </c>
      <c r="C3275" s="7">
        <v>225.327</v>
      </c>
      <c r="D3275" s="26">
        <f>C3275/'g. Dimensio.AnlagenEE2035'!$F$11</f>
        <v>6.4379142857142857E-2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27"/>
    </row>
    <row r="3276" spans="1:14" s="28" customFormat="1" x14ac:dyDescent="0.25">
      <c r="A3276" s="24">
        <v>43602.291666666664</v>
      </c>
      <c r="B3276" s="25">
        <v>43602.375</v>
      </c>
      <c r="C3276" s="7">
        <v>267.69200000000001</v>
      </c>
      <c r="D3276" s="26">
        <f>C3276/'g. Dimensio.AnlagenEE2035'!$F$11</f>
        <v>7.6483428571428577E-2</v>
      </c>
      <c r="E3276" s="6"/>
      <c r="F3276" s="6"/>
      <c r="G3276" s="6"/>
      <c r="H3276" s="6"/>
      <c r="I3276" s="6"/>
      <c r="J3276" s="6"/>
      <c r="K3276" s="6"/>
      <c r="L3276" s="6"/>
      <c r="M3276" s="6"/>
      <c r="N3276" s="27"/>
    </row>
    <row r="3277" spans="1:14" s="28" customFormat="1" x14ac:dyDescent="0.25">
      <c r="A3277" s="24">
        <v>43602.333333333336</v>
      </c>
      <c r="B3277" s="25">
        <v>43602.416666666664</v>
      </c>
      <c r="C3277" s="7">
        <v>265.89699999999999</v>
      </c>
      <c r="D3277" s="26">
        <f>C3277/'g. Dimensio.AnlagenEE2035'!$F$11</f>
        <v>7.5970571428571429E-2</v>
      </c>
      <c r="E3277" s="6"/>
      <c r="F3277" s="6"/>
      <c r="G3277" s="6"/>
      <c r="H3277" s="6"/>
      <c r="I3277" s="6"/>
      <c r="J3277" s="6"/>
      <c r="K3277" s="6"/>
      <c r="L3277" s="6"/>
      <c r="M3277" s="6"/>
      <c r="N3277" s="27"/>
    </row>
    <row r="3278" spans="1:14" s="28" customFormat="1" x14ac:dyDescent="0.25">
      <c r="A3278" s="24">
        <v>43602.375</v>
      </c>
      <c r="B3278" s="25">
        <v>43602.458333333336</v>
      </c>
      <c r="C3278" s="7">
        <v>232.43899999999999</v>
      </c>
      <c r="D3278" s="26">
        <f>C3278/'g. Dimensio.AnlagenEE2035'!$F$11</f>
        <v>6.6411142857142849E-2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27"/>
    </row>
    <row r="3279" spans="1:14" s="28" customFormat="1" x14ac:dyDescent="0.25">
      <c r="A3279" s="24">
        <v>43602.416666666664</v>
      </c>
      <c r="B3279" s="25">
        <v>43602.5</v>
      </c>
      <c r="C3279" s="7">
        <v>174.80799999999999</v>
      </c>
      <c r="D3279" s="26">
        <f>C3279/'g. Dimensio.AnlagenEE2035'!$F$11</f>
        <v>4.9945142857142855E-2</v>
      </c>
      <c r="E3279" s="6"/>
      <c r="F3279" s="6"/>
      <c r="G3279" s="6"/>
      <c r="H3279" s="6"/>
      <c r="I3279" s="6"/>
      <c r="J3279" s="6"/>
      <c r="K3279" s="6"/>
      <c r="L3279" s="6"/>
      <c r="M3279" s="6"/>
      <c r="N3279" s="27"/>
    </row>
    <row r="3280" spans="1:14" s="28" customFormat="1" x14ac:dyDescent="0.25">
      <c r="A3280" s="24">
        <v>43602.458333333336</v>
      </c>
      <c r="B3280" s="25">
        <v>43602.541666666664</v>
      </c>
      <c r="C3280" s="7">
        <v>114.232</v>
      </c>
      <c r="D3280" s="26">
        <f>C3280/'g. Dimensio.AnlagenEE2035'!$F$11</f>
        <v>3.2637714285714284E-2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27"/>
    </row>
    <row r="3281" spans="1:14" s="28" customFormat="1" x14ac:dyDescent="0.25">
      <c r="A3281" s="24">
        <v>43602.5</v>
      </c>
      <c r="B3281" s="25">
        <v>43602.583333333336</v>
      </c>
      <c r="C3281" s="7">
        <v>75.543000000000006</v>
      </c>
      <c r="D3281" s="26">
        <f>C3281/'g. Dimensio.AnlagenEE2035'!$F$11</f>
        <v>2.1583714285714286E-2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27"/>
    </row>
    <row r="3282" spans="1:14" s="28" customFormat="1" x14ac:dyDescent="0.25">
      <c r="A3282" s="24">
        <v>43602.541666666664</v>
      </c>
      <c r="B3282" s="25">
        <v>43602.625</v>
      </c>
      <c r="C3282" s="7">
        <v>60.103000000000002</v>
      </c>
      <c r="D3282" s="26">
        <f>C3282/'g. Dimensio.AnlagenEE2035'!$F$11</f>
        <v>1.7172285714285716E-2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27"/>
    </row>
    <row r="3283" spans="1:14" s="28" customFormat="1" x14ac:dyDescent="0.25">
      <c r="A3283" s="24">
        <v>43602.583333333336</v>
      </c>
      <c r="B3283" s="25">
        <v>43602.666666666664</v>
      </c>
      <c r="C3283" s="7">
        <v>50.655999999999999</v>
      </c>
      <c r="D3283" s="26">
        <f>C3283/'g. Dimensio.AnlagenEE2035'!$F$11</f>
        <v>1.4473142857142856E-2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27"/>
    </row>
    <row r="3284" spans="1:14" s="28" customFormat="1" x14ac:dyDescent="0.25">
      <c r="A3284" s="24">
        <v>43602.625</v>
      </c>
      <c r="B3284" s="25">
        <v>43602.708333333336</v>
      </c>
      <c r="C3284" s="7">
        <v>38.146999999999998</v>
      </c>
      <c r="D3284" s="26">
        <f>C3284/'g. Dimensio.AnlagenEE2035'!$F$11</f>
        <v>1.0899142857142857E-2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27"/>
    </row>
    <row r="3285" spans="1:14" s="28" customFormat="1" x14ac:dyDescent="0.25">
      <c r="A3285" s="24">
        <v>43602.666666666664</v>
      </c>
      <c r="B3285" s="25">
        <v>43602.75</v>
      </c>
      <c r="C3285" s="7">
        <v>26.806999999999999</v>
      </c>
      <c r="D3285" s="26">
        <f>C3285/'g. Dimensio.AnlagenEE2035'!$F$11</f>
        <v>7.6591428571428566E-3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27"/>
    </row>
    <row r="3286" spans="1:14" s="28" customFormat="1" x14ac:dyDescent="0.25">
      <c r="A3286" s="24">
        <v>43602.708333333336</v>
      </c>
      <c r="B3286" s="25">
        <v>43602.791666666664</v>
      </c>
      <c r="C3286" s="7">
        <v>26.728000000000002</v>
      </c>
      <c r="D3286" s="26">
        <f>C3286/'g. Dimensio.AnlagenEE2035'!$F$11</f>
        <v>7.6365714285714292E-3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27"/>
    </row>
    <row r="3287" spans="1:14" s="28" customFormat="1" x14ac:dyDescent="0.25">
      <c r="A3287" s="24">
        <v>43602.75</v>
      </c>
      <c r="B3287" s="25">
        <v>43602.833333333336</v>
      </c>
      <c r="C3287" s="7">
        <v>42.414999999999999</v>
      </c>
      <c r="D3287" s="26">
        <f>C3287/'g. Dimensio.AnlagenEE2035'!$F$11</f>
        <v>1.2118571428571428E-2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27"/>
    </row>
    <row r="3288" spans="1:14" s="28" customFormat="1" x14ac:dyDescent="0.25">
      <c r="A3288" s="24">
        <v>43602.791666666664</v>
      </c>
      <c r="B3288" s="25">
        <v>43602.875</v>
      </c>
      <c r="C3288" s="7">
        <v>49.24</v>
      </c>
      <c r="D3288" s="26">
        <f>C3288/'g. Dimensio.AnlagenEE2035'!$F$11</f>
        <v>1.4068571428571429E-2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27"/>
    </row>
    <row r="3289" spans="1:14" s="28" customFormat="1" x14ac:dyDescent="0.25">
      <c r="A3289" s="24">
        <v>43602.833333333336</v>
      </c>
      <c r="B3289" s="25">
        <v>43602.916666666664</v>
      </c>
      <c r="C3289" s="7">
        <v>47.337000000000003</v>
      </c>
      <c r="D3289" s="26">
        <f>C3289/'g. Dimensio.AnlagenEE2035'!$F$11</f>
        <v>1.3524857142857144E-2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27"/>
    </row>
    <row r="3290" spans="1:14" s="28" customFormat="1" x14ac:dyDescent="0.25">
      <c r="A3290" s="24">
        <v>43602.875</v>
      </c>
      <c r="B3290" s="25">
        <v>43602.958333333336</v>
      </c>
      <c r="C3290" s="7">
        <v>27.736999999999998</v>
      </c>
      <c r="D3290" s="26">
        <f>C3290/'g. Dimensio.AnlagenEE2035'!$F$11</f>
        <v>7.9248571428571432E-3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27"/>
    </row>
    <row r="3291" spans="1:14" s="28" customFormat="1" x14ac:dyDescent="0.25">
      <c r="A3291" s="24">
        <v>43602.916666666664</v>
      </c>
      <c r="B3291" s="25">
        <v>43603</v>
      </c>
      <c r="C3291" s="7">
        <v>34.533000000000001</v>
      </c>
      <c r="D3291" s="26">
        <f>C3291/'g. Dimensio.AnlagenEE2035'!$F$11</f>
        <v>9.8665714285714294E-3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27"/>
    </row>
    <row r="3292" spans="1:14" s="28" customFormat="1" x14ac:dyDescent="0.25">
      <c r="A3292" s="24">
        <v>43602.958333333336</v>
      </c>
      <c r="B3292" s="25">
        <v>43603.041666666664</v>
      </c>
      <c r="C3292" s="7">
        <v>109.45</v>
      </c>
      <c r="D3292" s="26">
        <f>C3292/'g. Dimensio.AnlagenEE2035'!$F$11</f>
        <v>3.1271428571428575E-2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27"/>
    </row>
    <row r="3293" spans="1:14" s="28" customFormat="1" x14ac:dyDescent="0.25">
      <c r="A3293" s="24">
        <v>43603</v>
      </c>
      <c r="B3293" s="25">
        <v>43603.083333333336</v>
      </c>
      <c r="C3293" s="7">
        <v>240.23</v>
      </c>
      <c r="D3293" s="26">
        <f>C3293/'g. Dimensio.AnlagenEE2035'!$F$11</f>
        <v>6.8637142857142855E-2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27"/>
    </row>
    <row r="3294" spans="1:14" s="28" customFormat="1" x14ac:dyDescent="0.25">
      <c r="A3294" s="24">
        <v>43603.041666666664</v>
      </c>
      <c r="B3294" s="25">
        <v>43603.125</v>
      </c>
      <c r="C3294" s="7">
        <v>375.15499999999997</v>
      </c>
      <c r="D3294" s="26">
        <f>C3294/'g. Dimensio.AnlagenEE2035'!$F$11</f>
        <v>0.10718714285714286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27"/>
    </row>
    <row r="3295" spans="1:14" s="28" customFormat="1" x14ac:dyDescent="0.25">
      <c r="A3295" s="24">
        <v>43603.083333333336</v>
      </c>
      <c r="B3295" s="25">
        <v>43603.166666666664</v>
      </c>
      <c r="C3295" s="7">
        <v>386.22300000000001</v>
      </c>
      <c r="D3295" s="26">
        <f>C3295/'g. Dimensio.AnlagenEE2035'!$F$11</f>
        <v>0.11034942857142857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27"/>
    </row>
    <row r="3296" spans="1:14" s="28" customFormat="1" x14ac:dyDescent="0.25">
      <c r="A3296" s="24">
        <v>43603.125</v>
      </c>
      <c r="B3296" s="25">
        <v>43603.208333333336</v>
      </c>
      <c r="C3296" s="7">
        <v>324.50700000000001</v>
      </c>
      <c r="D3296" s="26">
        <f>C3296/'g. Dimensio.AnlagenEE2035'!$F$11</f>
        <v>9.2716285714285709E-2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27"/>
    </row>
    <row r="3297" spans="1:14" s="28" customFormat="1" x14ac:dyDescent="0.25">
      <c r="A3297" s="24">
        <v>43603.166666666664</v>
      </c>
      <c r="B3297" s="25">
        <v>43603.25</v>
      </c>
      <c r="C3297" s="7">
        <v>235.34299999999999</v>
      </c>
      <c r="D3297" s="26">
        <f>C3297/'g. Dimensio.AnlagenEE2035'!$F$11</f>
        <v>6.7240857142857144E-2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27"/>
    </row>
    <row r="3298" spans="1:14" s="28" customFormat="1" x14ac:dyDescent="0.25">
      <c r="A3298" s="24">
        <v>43603.208333333336</v>
      </c>
      <c r="B3298" s="25">
        <v>43603.291666666664</v>
      </c>
      <c r="C3298" s="7">
        <v>132.785</v>
      </c>
      <c r="D3298" s="26">
        <f>C3298/'g. Dimensio.AnlagenEE2035'!$F$11</f>
        <v>3.7938571428571426E-2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27"/>
    </row>
    <row r="3299" spans="1:14" s="28" customFormat="1" x14ac:dyDescent="0.25">
      <c r="A3299" s="24">
        <v>43603.25</v>
      </c>
      <c r="B3299" s="25">
        <v>43603.333333333336</v>
      </c>
      <c r="C3299" s="7">
        <v>107.625</v>
      </c>
      <c r="D3299" s="26">
        <f>C3299/'g. Dimensio.AnlagenEE2035'!$F$11</f>
        <v>3.075E-2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27"/>
    </row>
    <row r="3300" spans="1:14" s="28" customFormat="1" x14ac:dyDescent="0.25">
      <c r="A3300" s="24">
        <v>43603.291666666664</v>
      </c>
      <c r="B3300" s="25">
        <v>43603.375</v>
      </c>
      <c r="C3300" s="7">
        <v>55.704999999999998</v>
      </c>
      <c r="D3300" s="26">
        <f>C3300/'g. Dimensio.AnlagenEE2035'!$F$11</f>
        <v>1.5915714285714287E-2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27"/>
    </row>
    <row r="3301" spans="1:14" s="28" customFormat="1" x14ac:dyDescent="0.25">
      <c r="A3301" s="24">
        <v>43603.333333333336</v>
      </c>
      <c r="B3301" s="25">
        <v>43603.416666666664</v>
      </c>
      <c r="C3301" s="7">
        <v>21.291</v>
      </c>
      <c r="D3301" s="26">
        <f>C3301/'g. Dimensio.AnlagenEE2035'!$F$11</f>
        <v>6.0831428571428573E-3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27"/>
    </row>
    <row r="3302" spans="1:14" s="28" customFormat="1" x14ac:dyDescent="0.25">
      <c r="A3302" s="24">
        <v>43603.375</v>
      </c>
      <c r="B3302" s="25">
        <v>43603.458333333336</v>
      </c>
      <c r="C3302" s="7">
        <v>12.067</v>
      </c>
      <c r="D3302" s="26">
        <f>C3302/'g. Dimensio.AnlagenEE2035'!$F$11</f>
        <v>3.4477142857142857E-3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27"/>
    </row>
    <row r="3303" spans="1:14" s="28" customFormat="1" x14ac:dyDescent="0.25">
      <c r="A3303" s="24">
        <v>43603.416666666664</v>
      </c>
      <c r="B3303" s="25">
        <v>43603.5</v>
      </c>
      <c r="C3303" s="7">
        <v>17.561</v>
      </c>
      <c r="D3303" s="26">
        <f>C3303/'g. Dimensio.AnlagenEE2035'!$F$11</f>
        <v>5.0174285714285711E-3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27"/>
    </row>
    <row r="3304" spans="1:14" s="28" customFormat="1" x14ac:dyDescent="0.25">
      <c r="A3304" s="24">
        <v>43603.458333333336</v>
      </c>
      <c r="B3304" s="25">
        <v>43603.541666666664</v>
      </c>
      <c r="C3304" s="7">
        <v>22.17</v>
      </c>
      <c r="D3304" s="26">
        <f>C3304/'g. Dimensio.AnlagenEE2035'!$F$11</f>
        <v>6.334285714285715E-3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27"/>
    </row>
    <row r="3305" spans="1:14" s="28" customFormat="1" x14ac:dyDescent="0.25">
      <c r="A3305" s="24">
        <v>43603.5</v>
      </c>
      <c r="B3305" s="25">
        <v>43603.583333333336</v>
      </c>
      <c r="C3305" s="7">
        <v>22.533000000000001</v>
      </c>
      <c r="D3305" s="26">
        <f>C3305/'g. Dimensio.AnlagenEE2035'!$F$11</f>
        <v>6.4380000000000001E-3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27"/>
    </row>
    <row r="3306" spans="1:14" s="28" customFormat="1" x14ac:dyDescent="0.25">
      <c r="A3306" s="24">
        <v>43603.541666666664</v>
      </c>
      <c r="B3306" s="25">
        <v>43603.625</v>
      </c>
      <c r="C3306" s="7">
        <v>20.260999999999999</v>
      </c>
      <c r="D3306" s="26">
        <f>C3306/'g. Dimensio.AnlagenEE2035'!$F$11</f>
        <v>5.7888571428571425E-3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27"/>
    </row>
    <row r="3307" spans="1:14" s="28" customFormat="1" x14ac:dyDescent="0.25">
      <c r="A3307" s="24">
        <v>43603.583333333336</v>
      </c>
      <c r="B3307" s="25">
        <v>43603.666666666664</v>
      </c>
      <c r="C3307" s="7">
        <v>14.214</v>
      </c>
      <c r="D3307" s="26">
        <f>C3307/'g. Dimensio.AnlagenEE2035'!$F$11</f>
        <v>4.0611428571428569E-3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27"/>
    </row>
    <row r="3308" spans="1:14" s="28" customFormat="1" x14ac:dyDescent="0.25">
      <c r="A3308" s="24">
        <v>43603.625</v>
      </c>
      <c r="B3308" s="25">
        <v>43603.708333333336</v>
      </c>
      <c r="C3308" s="7">
        <v>11.39</v>
      </c>
      <c r="D3308" s="26">
        <f>C3308/'g. Dimensio.AnlagenEE2035'!$F$11</f>
        <v>3.2542857142857143E-3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27"/>
    </row>
    <row r="3309" spans="1:14" s="28" customFormat="1" x14ac:dyDescent="0.25">
      <c r="A3309" s="24">
        <v>43603.666666666664</v>
      </c>
      <c r="B3309" s="25">
        <v>43603.75</v>
      </c>
      <c r="C3309" s="7">
        <v>23.725999999999999</v>
      </c>
      <c r="D3309" s="26">
        <f>C3309/'g. Dimensio.AnlagenEE2035'!$F$11</f>
        <v>6.7788571428571429E-3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27"/>
    </row>
    <row r="3310" spans="1:14" s="28" customFormat="1" x14ac:dyDescent="0.25">
      <c r="A3310" s="24">
        <v>43603.708333333336</v>
      </c>
      <c r="B3310" s="25">
        <v>43603.791666666664</v>
      </c>
      <c r="C3310" s="7">
        <v>53.822000000000003</v>
      </c>
      <c r="D3310" s="26">
        <f>C3310/'g. Dimensio.AnlagenEE2035'!$F$11</f>
        <v>1.5377714285714286E-2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27"/>
    </row>
    <row r="3311" spans="1:14" s="28" customFormat="1" x14ac:dyDescent="0.25">
      <c r="A3311" s="24">
        <v>43603.75</v>
      </c>
      <c r="B3311" s="25">
        <v>43603.833333333336</v>
      </c>
      <c r="C3311" s="7">
        <v>107.238</v>
      </c>
      <c r="D3311" s="26">
        <f>C3311/'g. Dimensio.AnlagenEE2035'!$F$11</f>
        <v>3.0639428571428571E-2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27"/>
    </row>
    <row r="3312" spans="1:14" s="28" customFormat="1" x14ac:dyDescent="0.25">
      <c r="A3312" s="24">
        <v>43603.791666666664</v>
      </c>
      <c r="B3312" s="25">
        <v>43603.875</v>
      </c>
      <c r="C3312" s="7">
        <v>158.12200000000001</v>
      </c>
      <c r="D3312" s="26">
        <f>C3312/'g. Dimensio.AnlagenEE2035'!$F$11</f>
        <v>4.5177714285714286E-2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27"/>
    </row>
    <row r="3313" spans="1:14" s="28" customFormat="1" x14ac:dyDescent="0.25">
      <c r="A3313" s="24">
        <v>43603.833333333336</v>
      </c>
      <c r="B3313" s="25">
        <v>43603.916666666664</v>
      </c>
      <c r="C3313" s="7">
        <v>194.16900000000001</v>
      </c>
      <c r="D3313" s="26">
        <f>C3313/'g. Dimensio.AnlagenEE2035'!$F$11</f>
        <v>5.5476857142857147E-2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27"/>
    </row>
    <row r="3314" spans="1:14" s="28" customFormat="1" x14ac:dyDescent="0.25">
      <c r="A3314" s="24">
        <v>43603.875</v>
      </c>
      <c r="B3314" s="25">
        <v>43603.958333333336</v>
      </c>
      <c r="C3314" s="7">
        <v>220.471</v>
      </c>
      <c r="D3314" s="26">
        <f>C3314/'g. Dimensio.AnlagenEE2035'!$F$11</f>
        <v>6.299171428571429E-2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27"/>
    </row>
    <row r="3315" spans="1:14" s="28" customFormat="1" x14ac:dyDescent="0.25">
      <c r="A3315" s="24">
        <v>43603.916666666664</v>
      </c>
      <c r="B3315" s="25">
        <v>43604</v>
      </c>
      <c r="C3315" s="7">
        <v>216.37899999999999</v>
      </c>
      <c r="D3315" s="26">
        <f>C3315/'g. Dimensio.AnlagenEE2035'!$F$11</f>
        <v>6.1822571428571428E-2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27"/>
    </row>
    <row r="3316" spans="1:14" s="28" customFormat="1" x14ac:dyDescent="0.25">
      <c r="A3316" s="24">
        <v>43603.958333333336</v>
      </c>
      <c r="B3316" s="25">
        <v>43604.041666666664</v>
      </c>
      <c r="C3316" s="7">
        <v>187.648</v>
      </c>
      <c r="D3316" s="26">
        <f>C3316/'g. Dimensio.AnlagenEE2035'!$F$11</f>
        <v>5.3613714285714285E-2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27"/>
    </row>
    <row r="3317" spans="1:14" s="28" customFormat="1" x14ac:dyDescent="0.25">
      <c r="A3317" s="24">
        <v>43604</v>
      </c>
      <c r="B3317" s="25">
        <v>43604.083333333336</v>
      </c>
      <c r="C3317" s="7">
        <v>152.19900000000001</v>
      </c>
      <c r="D3317" s="26">
        <f>C3317/'g. Dimensio.AnlagenEE2035'!$F$11</f>
        <v>4.3485428571428578E-2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27"/>
    </row>
    <row r="3318" spans="1:14" s="28" customFormat="1" x14ac:dyDescent="0.25">
      <c r="A3318" s="24">
        <v>43604.041666666664</v>
      </c>
      <c r="B3318" s="25">
        <v>43604.125</v>
      </c>
      <c r="C3318" s="7">
        <v>133.66900000000001</v>
      </c>
      <c r="D3318" s="26">
        <f>C3318/'g. Dimensio.AnlagenEE2035'!$F$11</f>
        <v>3.8191142857142861E-2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27"/>
    </row>
    <row r="3319" spans="1:14" s="28" customFormat="1" x14ac:dyDescent="0.25">
      <c r="A3319" s="24">
        <v>43604.083333333336</v>
      </c>
      <c r="B3319" s="25">
        <v>43604.166666666664</v>
      </c>
      <c r="C3319" s="7">
        <v>133.69200000000001</v>
      </c>
      <c r="D3319" s="26">
        <f>C3319/'g. Dimensio.AnlagenEE2035'!$F$11</f>
        <v>3.8197714285714286E-2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27"/>
    </row>
    <row r="3320" spans="1:14" s="28" customFormat="1" x14ac:dyDescent="0.25">
      <c r="A3320" s="24">
        <v>43604.125</v>
      </c>
      <c r="B3320" s="25">
        <v>43604.208333333336</v>
      </c>
      <c r="C3320" s="7">
        <v>139.649</v>
      </c>
      <c r="D3320" s="26">
        <f>C3320/'g. Dimensio.AnlagenEE2035'!$F$11</f>
        <v>3.9899714285714288E-2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27"/>
    </row>
    <row r="3321" spans="1:14" s="28" customFormat="1" x14ac:dyDescent="0.25">
      <c r="A3321" s="24">
        <v>43604.166666666664</v>
      </c>
      <c r="B3321" s="25">
        <v>43604.25</v>
      </c>
      <c r="C3321" s="7">
        <v>133.66900000000001</v>
      </c>
      <c r="D3321" s="26">
        <f>C3321/'g. Dimensio.AnlagenEE2035'!$F$11</f>
        <v>3.8191142857142861E-2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27"/>
    </row>
    <row r="3322" spans="1:14" s="28" customFormat="1" x14ac:dyDescent="0.25">
      <c r="A3322" s="24">
        <v>43604.208333333336</v>
      </c>
      <c r="B3322" s="25">
        <v>43604.291666666664</v>
      </c>
      <c r="C3322" s="7">
        <v>77.617000000000004</v>
      </c>
      <c r="D3322" s="26">
        <f>C3322/'g. Dimensio.AnlagenEE2035'!$F$11</f>
        <v>2.2176285714285714E-2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27"/>
    </row>
    <row r="3323" spans="1:14" s="28" customFormat="1" x14ac:dyDescent="0.25">
      <c r="A3323" s="24">
        <v>43604.25</v>
      </c>
      <c r="B3323" s="25">
        <v>43604.333333333336</v>
      </c>
      <c r="C3323" s="7">
        <v>70.971999999999994</v>
      </c>
      <c r="D3323" s="26">
        <f>C3323/'g. Dimensio.AnlagenEE2035'!$F$11</f>
        <v>2.0277714285714284E-2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27"/>
    </row>
    <row r="3324" spans="1:14" s="28" customFormat="1" x14ac:dyDescent="0.25">
      <c r="A3324" s="24">
        <v>43604.291666666664</v>
      </c>
      <c r="B3324" s="25">
        <v>43604.375</v>
      </c>
      <c r="C3324" s="7">
        <v>64.881</v>
      </c>
      <c r="D3324" s="26">
        <f>C3324/'g. Dimensio.AnlagenEE2035'!$F$11</f>
        <v>1.8537428571428573E-2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27"/>
    </row>
    <row r="3325" spans="1:14" s="28" customFormat="1" x14ac:dyDescent="0.25">
      <c r="A3325" s="24">
        <v>43604.333333333336</v>
      </c>
      <c r="B3325" s="25">
        <v>43604.416666666664</v>
      </c>
      <c r="C3325" s="7">
        <v>53.06</v>
      </c>
      <c r="D3325" s="26">
        <f>C3325/'g. Dimensio.AnlagenEE2035'!$F$11</f>
        <v>1.516E-2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27"/>
    </row>
    <row r="3326" spans="1:14" s="28" customFormat="1" x14ac:dyDescent="0.25">
      <c r="A3326" s="24">
        <v>43604.375</v>
      </c>
      <c r="B3326" s="25">
        <v>43604.458333333336</v>
      </c>
      <c r="C3326" s="7">
        <v>44.115000000000002</v>
      </c>
      <c r="D3326" s="26">
        <f>C3326/'g. Dimensio.AnlagenEE2035'!$F$11</f>
        <v>1.2604285714285715E-2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27"/>
    </row>
    <row r="3327" spans="1:14" s="28" customFormat="1" x14ac:dyDescent="0.25">
      <c r="A3327" s="24">
        <v>43604.416666666664</v>
      </c>
      <c r="B3327" s="25">
        <v>43604.5</v>
      </c>
      <c r="C3327" s="7">
        <v>40.887999999999998</v>
      </c>
      <c r="D3327" s="26">
        <f>C3327/'g. Dimensio.AnlagenEE2035'!$F$11</f>
        <v>1.1682285714285714E-2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27"/>
    </row>
    <row r="3328" spans="1:14" s="28" customFormat="1" x14ac:dyDescent="0.25">
      <c r="A3328" s="24">
        <v>43604.458333333336</v>
      </c>
      <c r="B3328" s="25">
        <v>43604.541666666664</v>
      </c>
      <c r="C3328" s="7">
        <v>43.488999999999997</v>
      </c>
      <c r="D3328" s="26">
        <f>C3328/'g. Dimensio.AnlagenEE2035'!$F$11</f>
        <v>1.242542857142857E-2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27"/>
    </row>
    <row r="3329" spans="1:14" s="28" customFormat="1" x14ac:dyDescent="0.25">
      <c r="A3329" s="24">
        <v>43604.5</v>
      </c>
      <c r="B3329" s="25">
        <v>43604.583333333336</v>
      </c>
      <c r="C3329" s="7">
        <v>62.139000000000003</v>
      </c>
      <c r="D3329" s="26">
        <f>C3329/'g. Dimensio.AnlagenEE2035'!$F$11</f>
        <v>1.7754000000000002E-2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27"/>
    </row>
    <row r="3330" spans="1:14" s="28" customFormat="1" x14ac:dyDescent="0.25">
      <c r="A3330" s="24">
        <v>43604.541666666664</v>
      </c>
      <c r="B3330" s="25">
        <v>43604.625</v>
      </c>
      <c r="C3330" s="7">
        <v>97.974000000000004</v>
      </c>
      <c r="D3330" s="26">
        <f>C3330/'g. Dimensio.AnlagenEE2035'!$F$11</f>
        <v>2.7992571428571429E-2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27"/>
    </row>
    <row r="3331" spans="1:14" s="28" customFormat="1" x14ac:dyDescent="0.25">
      <c r="A3331" s="24">
        <v>43604.583333333336</v>
      </c>
      <c r="B3331" s="25">
        <v>43604.666666666664</v>
      </c>
      <c r="C3331" s="7">
        <v>137.27600000000001</v>
      </c>
      <c r="D3331" s="26">
        <f>C3331/'g. Dimensio.AnlagenEE2035'!$F$11</f>
        <v>3.922171428571429E-2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27"/>
    </row>
    <row r="3332" spans="1:14" s="28" customFormat="1" x14ac:dyDescent="0.25">
      <c r="A3332" s="24">
        <v>43604.625</v>
      </c>
      <c r="B3332" s="25">
        <v>43604.708333333336</v>
      </c>
      <c r="C3332" s="7">
        <v>181.38200000000001</v>
      </c>
      <c r="D3332" s="26">
        <f>C3332/'g. Dimensio.AnlagenEE2035'!$F$11</f>
        <v>5.1823428571428576E-2</v>
      </c>
      <c r="E3332" s="6"/>
      <c r="F3332" s="6"/>
      <c r="G3332" s="6"/>
      <c r="H3332" s="6"/>
      <c r="I3332" s="6"/>
      <c r="J3332" s="6"/>
      <c r="K3332" s="6"/>
      <c r="L3332" s="6"/>
      <c r="M3332" s="6"/>
      <c r="N3332" s="27"/>
    </row>
    <row r="3333" spans="1:14" s="28" customFormat="1" x14ac:dyDescent="0.25">
      <c r="A3333" s="24">
        <v>43604.666666666664</v>
      </c>
      <c r="B3333" s="25">
        <v>43604.75</v>
      </c>
      <c r="C3333" s="7">
        <v>227.06800000000001</v>
      </c>
      <c r="D3333" s="26">
        <f>C3333/'g. Dimensio.AnlagenEE2035'!$F$11</f>
        <v>6.4876571428571436E-2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27"/>
    </row>
    <row r="3334" spans="1:14" s="28" customFormat="1" x14ac:dyDescent="0.25">
      <c r="A3334" s="24">
        <v>43604.708333333336</v>
      </c>
      <c r="B3334" s="25">
        <v>43604.791666666664</v>
      </c>
      <c r="C3334" s="7">
        <v>290.85500000000002</v>
      </c>
      <c r="D3334" s="26">
        <f>C3334/'g. Dimensio.AnlagenEE2035'!$F$11</f>
        <v>8.3101428571428576E-2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27"/>
    </row>
    <row r="3335" spans="1:14" s="28" customFormat="1" x14ac:dyDescent="0.25">
      <c r="A3335" s="24">
        <v>43604.75</v>
      </c>
      <c r="B3335" s="25">
        <v>43604.833333333336</v>
      </c>
      <c r="C3335" s="7">
        <v>441.43299999999999</v>
      </c>
      <c r="D3335" s="26">
        <f>C3335/'g. Dimensio.AnlagenEE2035'!$F$11</f>
        <v>0.12612371428571428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27"/>
    </row>
    <row r="3336" spans="1:14" s="28" customFormat="1" x14ac:dyDescent="0.25">
      <c r="A3336" s="24">
        <v>43604.791666666664</v>
      </c>
      <c r="B3336" s="25">
        <v>43604.875</v>
      </c>
      <c r="C3336" s="7">
        <v>604.94899999999996</v>
      </c>
      <c r="D3336" s="26">
        <f>C3336/'g. Dimensio.AnlagenEE2035'!$F$11</f>
        <v>0.17284257142857143</v>
      </c>
      <c r="E3336" s="6"/>
      <c r="F3336" s="6"/>
      <c r="G3336" s="6"/>
      <c r="H3336" s="6"/>
      <c r="I3336" s="6"/>
      <c r="J3336" s="6"/>
      <c r="K3336" s="6"/>
      <c r="L3336" s="6"/>
      <c r="M3336" s="6"/>
      <c r="N3336" s="27"/>
    </row>
    <row r="3337" spans="1:14" s="28" customFormat="1" x14ac:dyDescent="0.25">
      <c r="A3337" s="24">
        <v>43604.833333333336</v>
      </c>
      <c r="B3337" s="25">
        <v>43604.916666666664</v>
      </c>
      <c r="C3337" s="7">
        <v>674.95699999999999</v>
      </c>
      <c r="D3337" s="26">
        <f>C3337/'g. Dimensio.AnlagenEE2035'!$F$11</f>
        <v>0.19284485714285715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27"/>
    </row>
    <row r="3338" spans="1:14" s="28" customFormat="1" x14ac:dyDescent="0.25">
      <c r="A3338" s="24">
        <v>43604.875</v>
      </c>
      <c r="B3338" s="25">
        <v>43604.958333333336</v>
      </c>
      <c r="C3338" s="7">
        <v>684.21100000000001</v>
      </c>
      <c r="D3338" s="26">
        <f>C3338/'g. Dimensio.AnlagenEE2035'!$F$11</f>
        <v>0.19548885714285716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27"/>
    </row>
    <row r="3339" spans="1:14" s="28" customFormat="1" x14ac:dyDescent="0.25">
      <c r="A3339" s="24">
        <v>43604.916666666664</v>
      </c>
      <c r="B3339" s="25">
        <v>43605</v>
      </c>
      <c r="C3339" s="7">
        <v>643.93799999999999</v>
      </c>
      <c r="D3339" s="26">
        <f>C3339/'g. Dimensio.AnlagenEE2035'!$F$11</f>
        <v>0.18398228571428571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27"/>
    </row>
    <row r="3340" spans="1:14" s="28" customFormat="1" x14ac:dyDescent="0.25">
      <c r="A3340" s="24">
        <v>43604.958333333336</v>
      </c>
      <c r="B3340" s="25">
        <v>43605.041666666664</v>
      </c>
      <c r="C3340" s="7">
        <v>551.69399999999996</v>
      </c>
      <c r="D3340" s="26">
        <f>C3340/'g. Dimensio.AnlagenEE2035'!$F$11</f>
        <v>0.15762685714285712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27"/>
    </row>
    <row r="3341" spans="1:14" s="28" customFormat="1" x14ac:dyDescent="0.25">
      <c r="A3341" s="24">
        <v>43605</v>
      </c>
      <c r="B3341" s="25">
        <v>43605.083333333336</v>
      </c>
      <c r="C3341" s="7">
        <v>489.04700000000003</v>
      </c>
      <c r="D3341" s="26">
        <f>C3341/'g. Dimensio.AnlagenEE2035'!$F$11</f>
        <v>0.13972771428571429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27"/>
    </row>
    <row r="3342" spans="1:14" s="28" customFormat="1" x14ac:dyDescent="0.25">
      <c r="A3342" s="24">
        <v>43605.041666666664</v>
      </c>
      <c r="B3342" s="25">
        <v>43605.125</v>
      </c>
      <c r="C3342" s="7">
        <v>465.20100000000002</v>
      </c>
      <c r="D3342" s="26">
        <f>C3342/'g. Dimensio.AnlagenEE2035'!$F$11</f>
        <v>0.13291457142857144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27"/>
    </row>
    <row r="3343" spans="1:14" s="28" customFormat="1" x14ac:dyDescent="0.25">
      <c r="A3343" s="24">
        <v>43605.083333333336</v>
      </c>
      <c r="B3343" s="25">
        <v>43605.166666666664</v>
      </c>
      <c r="C3343" s="7">
        <v>448.96600000000001</v>
      </c>
      <c r="D3343" s="26">
        <f>C3343/'g. Dimensio.AnlagenEE2035'!$F$11</f>
        <v>0.128276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27"/>
    </row>
    <row r="3344" spans="1:14" s="28" customFormat="1" x14ac:dyDescent="0.25">
      <c r="A3344" s="24">
        <v>43605.125</v>
      </c>
      <c r="B3344" s="25">
        <v>43605.208333333336</v>
      </c>
      <c r="C3344" s="7">
        <v>385.30799999999999</v>
      </c>
      <c r="D3344" s="26">
        <f>C3344/'g. Dimensio.AnlagenEE2035'!$F$11</f>
        <v>0.11008799999999999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27"/>
    </row>
    <row r="3345" spans="1:14" s="28" customFormat="1" x14ac:dyDescent="0.25">
      <c r="A3345" s="24">
        <v>43605.166666666664</v>
      </c>
      <c r="B3345" s="25">
        <v>43605.25</v>
      </c>
      <c r="C3345" s="7">
        <v>331.40199999999999</v>
      </c>
      <c r="D3345" s="26">
        <f>C3345/'g. Dimensio.AnlagenEE2035'!$F$11</f>
        <v>9.4686285714285709E-2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27"/>
    </row>
    <row r="3346" spans="1:14" s="28" customFormat="1" x14ac:dyDescent="0.25">
      <c r="A3346" s="24">
        <v>43605.208333333336</v>
      </c>
      <c r="B3346" s="25">
        <v>43605.291666666664</v>
      </c>
      <c r="C3346" s="7">
        <v>312.83999999999997</v>
      </c>
      <c r="D3346" s="26">
        <f>C3346/'g. Dimensio.AnlagenEE2035'!$F$11</f>
        <v>8.9382857142857139E-2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27"/>
    </row>
    <row r="3347" spans="1:14" s="28" customFormat="1" x14ac:dyDescent="0.25">
      <c r="A3347" s="24">
        <v>43605.25</v>
      </c>
      <c r="B3347" s="25">
        <v>43605.333333333336</v>
      </c>
      <c r="C3347" s="7">
        <v>318.233</v>
      </c>
      <c r="D3347" s="26">
        <f>C3347/'g. Dimensio.AnlagenEE2035'!$F$11</f>
        <v>9.0923714285714288E-2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27"/>
    </row>
    <row r="3348" spans="1:14" s="28" customFormat="1" x14ac:dyDescent="0.25">
      <c r="A3348" s="24">
        <v>43605.291666666664</v>
      </c>
      <c r="B3348" s="25">
        <v>43605.375</v>
      </c>
      <c r="C3348" s="7">
        <v>346.80399999999997</v>
      </c>
      <c r="D3348" s="26">
        <f>C3348/'g. Dimensio.AnlagenEE2035'!$F$11</f>
        <v>9.9086857142857129E-2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27"/>
    </row>
    <row r="3349" spans="1:14" s="28" customFormat="1" x14ac:dyDescent="0.25">
      <c r="A3349" s="24">
        <v>43605.333333333336</v>
      </c>
      <c r="B3349" s="25">
        <v>43605.416666666664</v>
      </c>
      <c r="C3349" s="7">
        <v>399.19400000000002</v>
      </c>
      <c r="D3349" s="26">
        <f>C3349/'g. Dimensio.AnlagenEE2035'!$F$11</f>
        <v>0.11405542857142857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27"/>
    </row>
    <row r="3350" spans="1:14" s="28" customFormat="1" x14ac:dyDescent="0.25">
      <c r="A3350" s="24">
        <v>43605.375</v>
      </c>
      <c r="B3350" s="25">
        <v>43605.458333333336</v>
      </c>
      <c r="C3350" s="7">
        <v>444.74</v>
      </c>
      <c r="D3350" s="26">
        <f>C3350/'g. Dimensio.AnlagenEE2035'!$F$11</f>
        <v>0.12706857142857142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27"/>
    </row>
    <row r="3351" spans="1:14" s="28" customFormat="1" x14ac:dyDescent="0.25">
      <c r="A3351" s="24">
        <v>43605.416666666664</v>
      </c>
      <c r="B3351" s="25">
        <v>43605.5</v>
      </c>
      <c r="C3351" s="7">
        <v>476.35899999999998</v>
      </c>
      <c r="D3351" s="26">
        <f>C3351/'g. Dimensio.AnlagenEE2035'!$F$11</f>
        <v>0.13610257142857143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27"/>
    </row>
    <row r="3352" spans="1:14" s="28" customFormat="1" x14ac:dyDescent="0.25">
      <c r="A3352" s="24">
        <v>43605.458333333336</v>
      </c>
      <c r="B3352" s="25">
        <v>43605.541666666664</v>
      </c>
      <c r="C3352" s="7">
        <v>504.952</v>
      </c>
      <c r="D3352" s="26">
        <f>C3352/'g. Dimensio.AnlagenEE2035'!$F$11</f>
        <v>0.14427200000000001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27"/>
    </row>
    <row r="3353" spans="1:14" s="28" customFormat="1" x14ac:dyDescent="0.25">
      <c r="A3353" s="24">
        <v>43605.5</v>
      </c>
      <c r="B3353" s="25">
        <v>43605.583333333336</v>
      </c>
      <c r="C3353" s="7">
        <v>537.06600000000003</v>
      </c>
      <c r="D3353" s="26">
        <f>C3353/'g. Dimensio.AnlagenEE2035'!$F$11</f>
        <v>0.15344742857142857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27"/>
    </row>
    <row r="3354" spans="1:14" s="28" customFormat="1" x14ac:dyDescent="0.25">
      <c r="A3354" s="24">
        <v>43605.541666666664</v>
      </c>
      <c r="B3354" s="25">
        <v>43605.625</v>
      </c>
      <c r="C3354" s="7">
        <v>589.86900000000003</v>
      </c>
      <c r="D3354" s="26">
        <f>C3354/'g. Dimensio.AnlagenEE2035'!$F$11</f>
        <v>0.16853400000000002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27"/>
    </row>
    <row r="3355" spans="1:14" s="28" customFormat="1" x14ac:dyDescent="0.25">
      <c r="A3355" s="24">
        <v>43605.583333333336</v>
      </c>
      <c r="B3355" s="25">
        <v>43605.666666666664</v>
      </c>
      <c r="C3355" s="7">
        <v>601.11800000000005</v>
      </c>
      <c r="D3355" s="26">
        <f>C3355/'g. Dimensio.AnlagenEE2035'!$F$11</f>
        <v>0.17174800000000001</v>
      </c>
      <c r="E3355" s="6"/>
      <c r="F3355" s="6"/>
      <c r="G3355" s="6"/>
      <c r="H3355" s="6"/>
      <c r="I3355" s="6"/>
      <c r="J3355" s="6"/>
      <c r="K3355" s="6"/>
      <c r="L3355" s="6"/>
      <c r="M3355" s="6"/>
      <c r="N3355" s="27"/>
    </row>
    <row r="3356" spans="1:14" s="28" customFormat="1" x14ac:dyDescent="0.25">
      <c r="A3356" s="24">
        <v>43605.625</v>
      </c>
      <c r="B3356" s="25">
        <v>43605.708333333336</v>
      </c>
      <c r="C3356" s="7">
        <v>645.50599999999997</v>
      </c>
      <c r="D3356" s="26">
        <f>C3356/'g. Dimensio.AnlagenEE2035'!$F$11</f>
        <v>0.18443028571428571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27"/>
    </row>
    <row r="3357" spans="1:14" s="28" customFormat="1" x14ac:dyDescent="0.25">
      <c r="A3357" s="24">
        <v>43605.666666666664</v>
      </c>
      <c r="B3357" s="25">
        <v>43605.75</v>
      </c>
      <c r="C3357" s="7">
        <v>781.97799999999995</v>
      </c>
      <c r="D3357" s="26">
        <f>C3357/'g. Dimensio.AnlagenEE2035'!$F$11</f>
        <v>0.22342228571428571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27"/>
    </row>
    <row r="3358" spans="1:14" s="28" customFormat="1" x14ac:dyDescent="0.25">
      <c r="A3358" s="24">
        <v>43605.708333333336</v>
      </c>
      <c r="B3358" s="25">
        <v>43605.791666666664</v>
      </c>
      <c r="C3358" s="7">
        <v>932.38699999999994</v>
      </c>
      <c r="D3358" s="26">
        <f>C3358/'g. Dimensio.AnlagenEE2035'!$F$11</f>
        <v>0.2663962857142857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27"/>
    </row>
    <row r="3359" spans="1:14" s="28" customFormat="1" x14ac:dyDescent="0.25">
      <c r="A3359" s="24">
        <v>43605.75</v>
      </c>
      <c r="B3359" s="25">
        <v>43605.833333333336</v>
      </c>
      <c r="C3359" s="7">
        <v>952.25599999999997</v>
      </c>
      <c r="D3359" s="26">
        <f>C3359/'g. Dimensio.AnlagenEE2035'!$F$11</f>
        <v>0.27207314285714285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27"/>
    </row>
    <row r="3360" spans="1:14" s="28" customFormat="1" x14ac:dyDescent="0.25">
      <c r="A3360" s="24">
        <v>43605.791666666664</v>
      </c>
      <c r="B3360" s="25">
        <v>43605.875</v>
      </c>
      <c r="C3360" s="7">
        <v>1003.711</v>
      </c>
      <c r="D3360" s="26">
        <f>C3360/'g. Dimensio.AnlagenEE2035'!$F$11</f>
        <v>0.28677457142857143</v>
      </c>
      <c r="E3360" s="6"/>
      <c r="F3360" s="6"/>
      <c r="G3360" s="6"/>
      <c r="H3360" s="6"/>
      <c r="I3360" s="6"/>
      <c r="J3360" s="6"/>
      <c r="K3360" s="6"/>
      <c r="L3360" s="6"/>
      <c r="M3360" s="6"/>
      <c r="N3360" s="27"/>
    </row>
    <row r="3361" spans="1:14" s="28" customFormat="1" x14ac:dyDescent="0.25">
      <c r="A3361" s="24">
        <v>43605.833333333336</v>
      </c>
      <c r="B3361" s="25">
        <v>43605.916666666664</v>
      </c>
      <c r="C3361" s="7">
        <v>1094.4110000000001</v>
      </c>
      <c r="D3361" s="26">
        <f>C3361/'g. Dimensio.AnlagenEE2035'!$F$11</f>
        <v>0.31268885714285716</v>
      </c>
      <c r="E3361" s="6"/>
      <c r="F3361" s="6"/>
      <c r="G3361" s="6"/>
      <c r="H3361" s="6"/>
      <c r="I3361" s="6"/>
      <c r="J3361" s="6"/>
      <c r="K3361" s="6"/>
      <c r="L3361" s="6"/>
      <c r="M3361" s="6"/>
      <c r="N3361" s="27"/>
    </row>
    <row r="3362" spans="1:14" s="28" customFormat="1" x14ac:dyDescent="0.25">
      <c r="A3362" s="24">
        <v>43605.875</v>
      </c>
      <c r="B3362" s="25">
        <v>43605.958333333336</v>
      </c>
      <c r="C3362" s="7">
        <v>1216.0260000000001</v>
      </c>
      <c r="D3362" s="26">
        <f>C3362/'g. Dimensio.AnlagenEE2035'!$F$11</f>
        <v>0.34743600000000002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27"/>
    </row>
    <row r="3363" spans="1:14" s="28" customFormat="1" x14ac:dyDescent="0.25">
      <c r="A3363" s="24">
        <v>43605.916666666664</v>
      </c>
      <c r="B3363" s="25">
        <v>43606</v>
      </c>
      <c r="C3363" s="7">
        <v>1313.8779999999999</v>
      </c>
      <c r="D3363" s="26">
        <f>C3363/'g. Dimensio.AnlagenEE2035'!$F$11</f>
        <v>0.37539371428571428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27"/>
    </row>
    <row r="3364" spans="1:14" s="28" customFormat="1" x14ac:dyDescent="0.25">
      <c r="A3364" s="24">
        <v>43605.958333333336</v>
      </c>
      <c r="B3364" s="25">
        <v>43606.041666666664</v>
      </c>
      <c r="C3364" s="7">
        <v>1384.413</v>
      </c>
      <c r="D3364" s="26">
        <f>C3364/'g. Dimensio.AnlagenEE2035'!$F$11</f>
        <v>0.39554657142857141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27"/>
    </row>
    <row r="3365" spans="1:14" s="28" customFormat="1" x14ac:dyDescent="0.25">
      <c r="A3365" s="24">
        <v>43606</v>
      </c>
      <c r="B3365" s="25">
        <v>43606.083333333336</v>
      </c>
      <c r="C3365" s="7">
        <v>1382.194</v>
      </c>
      <c r="D3365" s="26">
        <f>C3365/'g. Dimensio.AnlagenEE2035'!$F$11</f>
        <v>0.39491257142857139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27"/>
    </row>
    <row r="3366" spans="1:14" s="28" customFormat="1" x14ac:dyDescent="0.25">
      <c r="A3366" s="24">
        <v>43606.041666666664</v>
      </c>
      <c r="B3366" s="25">
        <v>43606.125</v>
      </c>
      <c r="C3366" s="7">
        <v>1384.4169999999999</v>
      </c>
      <c r="D3366" s="26">
        <f>C3366/'g. Dimensio.AnlagenEE2035'!$F$11</f>
        <v>0.39554771428571428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27"/>
    </row>
    <row r="3367" spans="1:14" s="28" customFormat="1" x14ac:dyDescent="0.25">
      <c r="A3367" s="24">
        <v>43606.083333333336</v>
      </c>
      <c r="B3367" s="25">
        <v>43606.166666666664</v>
      </c>
      <c r="C3367" s="7">
        <v>1356.873</v>
      </c>
      <c r="D3367" s="26">
        <f>C3367/'g. Dimensio.AnlagenEE2035'!$F$11</f>
        <v>0.38767800000000002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27"/>
    </row>
    <row r="3368" spans="1:14" s="28" customFormat="1" x14ac:dyDescent="0.25">
      <c r="A3368" s="24">
        <v>43606.125</v>
      </c>
      <c r="B3368" s="25">
        <v>43606.208333333336</v>
      </c>
      <c r="C3368" s="7">
        <v>1372.473</v>
      </c>
      <c r="D3368" s="26">
        <f>C3368/'g. Dimensio.AnlagenEE2035'!$F$11</f>
        <v>0.39213514285714285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27"/>
    </row>
    <row r="3369" spans="1:14" s="28" customFormat="1" x14ac:dyDescent="0.25">
      <c r="A3369" s="24">
        <v>43606.166666666664</v>
      </c>
      <c r="B3369" s="25">
        <v>43606.25</v>
      </c>
      <c r="C3369" s="7">
        <v>1404.17</v>
      </c>
      <c r="D3369" s="26">
        <f>C3369/'g. Dimensio.AnlagenEE2035'!$F$11</f>
        <v>0.40119142857142859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27"/>
    </row>
    <row r="3370" spans="1:14" s="28" customFormat="1" x14ac:dyDescent="0.25">
      <c r="A3370" s="24">
        <v>43606.208333333336</v>
      </c>
      <c r="B3370" s="25">
        <v>43606.291666666664</v>
      </c>
      <c r="C3370" s="7">
        <v>1453.557</v>
      </c>
      <c r="D3370" s="26">
        <f>C3370/'g. Dimensio.AnlagenEE2035'!$F$11</f>
        <v>0.415302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27"/>
    </row>
    <row r="3371" spans="1:14" s="28" customFormat="1" x14ac:dyDescent="0.25">
      <c r="A3371" s="24">
        <v>43606.25</v>
      </c>
      <c r="B3371" s="25">
        <v>43606.333333333336</v>
      </c>
      <c r="C3371" s="7">
        <v>1483.921</v>
      </c>
      <c r="D3371" s="26">
        <f>C3371/'g. Dimensio.AnlagenEE2035'!$F$11</f>
        <v>0.42397742857142856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27"/>
    </row>
    <row r="3372" spans="1:14" s="28" customFormat="1" x14ac:dyDescent="0.25">
      <c r="A3372" s="24">
        <v>43606.291666666664</v>
      </c>
      <c r="B3372" s="25">
        <v>43606.375</v>
      </c>
      <c r="C3372" s="7">
        <v>1498.8679999999999</v>
      </c>
      <c r="D3372" s="26">
        <f>C3372/'g. Dimensio.AnlagenEE2035'!$F$11</f>
        <v>0.42824799999999996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27"/>
    </row>
    <row r="3373" spans="1:14" s="28" customFormat="1" x14ac:dyDescent="0.25">
      <c r="A3373" s="24">
        <v>43606.333333333336</v>
      </c>
      <c r="B3373" s="25">
        <v>43606.416666666664</v>
      </c>
      <c r="C3373" s="7">
        <v>1553.25</v>
      </c>
      <c r="D3373" s="26">
        <f>C3373/'g. Dimensio.AnlagenEE2035'!$F$11</f>
        <v>0.44378571428571428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27"/>
    </row>
    <row r="3374" spans="1:14" s="28" customFormat="1" x14ac:dyDescent="0.25">
      <c r="A3374" s="24">
        <v>43606.375</v>
      </c>
      <c r="B3374" s="25">
        <v>43606.458333333336</v>
      </c>
      <c r="C3374" s="7">
        <v>1600.2819999999999</v>
      </c>
      <c r="D3374" s="26">
        <f>C3374/'g. Dimensio.AnlagenEE2035'!$F$11</f>
        <v>0.45722342857142856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27"/>
    </row>
    <row r="3375" spans="1:14" s="28" customFormat="1" x14ac:dyDescent="0.25">
      <c r="A3375" s="24">
        <v>43606.416666666664</v>
      </c>
      <c r="B3375" s="25">
        <v>43606.5</v>
      </c>
      <c r="C3375" s="7">
        <v>1622.952</v>
      </c>
      <c r="D3375" s="26">
        <f>C3375/'g. Dimensio.AnlagenEE2035'!$F$11</f>
        <v>0.46370057142857141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27"/>
    </row>
    <row r="3376" spans="1:14" s="28" customFormat="1" x14ac:dyDescent="0.25">
      <c r="A3376" s="24">
        <v>43606.458333333336</v>
      </c>
      <c r="B3376" s="25">
        <v>43606.541666666664</v>
      </c>
      <c r="C3376" s="7">
        <v>1594.49</v>
      </c>
      <c r="D3376" s="26">
        <f>C3376/'g. Dimensio.AnlagenEE2035'!$F$11</f>
        <v>0.45556857142857143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27"/>
    </row>
    <row r="3377" spans="1:14" s="28" customFormat="1" x14ac:dyDescent="0.25">
      <c r="A3377" s="24">
        <v>43606.5</v>
      </c>
      <c r="B3377" s="25">
        <v>43606.583333333336</v>
      </c>
      <c r="C3377" s="7">
        <v>1546.067</v>
      </c>
      <c r="D3377" s="26">
        <f>C3377/'g. Dimensio.AnlagenEE2035'!$F$11</f>
        <v>0.44173342857142855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27"/>
    </row>
    <row r="3378" spans="1:14" s="28" customFormat="1" x14ac:dyDescent="0.25">
      <c r="A3378" s="24">
        <v>43606.541666666664</v>
      </c>
      <c r="B3378" s="25">
        <v>43606.625</v>
      </c>
      <c r="C3378" s="7">
        <v>1421.1679999999999</v>
      </c>
      <c r="D3378" s="26">
        <f>C3378/'g. Dimensio.AnlagenEE2035'!$F$11</f>
        <v>0.40604799999999996</v>
      </c>
      <c r="E3378" s="6"/>
      <c r="F3378" s="6"/>
      <c r="G3378" s="6"/>
      <c r="H3378" s="6"/>
      <c r="I3378" s="6"/>
      <c r="J3378" s="6"/>
      <c r="K3378" s="6"/>
      <c r="L3378" s="6"/>
      <c r="M3378" s="6"/>
      <c r="N3378" s="27"/>
    </row>
    <row r="3379" spans="1:14" s="28" customFormat="1" x14ac:dyDescent="0.25">
      <c r="A3379" s="24">
        <v>43606.583333333336</v>
      </c>
      <c r="B3379" s="25">
        <v>43606.666666666664</v>
      </c>
      <c r="C3379" s="7">
        <v>1145.308</v>
      </c>
      <c r="D3379" s="26">
        <f>C3379/'g. Dimensio.AnlagenEE2035'!$F$11</f>
        <v>0.32723085714285716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27"/>
    </row>
    <row r="3380" spans="1:14" s="28" customFormat="1" x14ac:dyDescent="0.25">
      <c r="A3380" s="24">
        <v>43606.625</v>
      </c>
      <c r="B3380" s="25">
        <v>43606.708333333336</v>
      </c>
      <c r="C3380" s="7">
        <v>867.49699999999996</v>
      </c>
      <c r="D3380" s="26">
        <f>C3380/'g. Dimensio.AnlagenEE2035'!$F$11</f>
        <v>0.2478562857142857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27"/>
    </row>
    <row r="3381" spans="1:14" s="28" customFormat="1" x14ac:dyDescent="0.25">
      <c r="A3381" s="24">
        <v>43606.666666666664</v>
      </c>
      <c r="B3381" s="25">
        <v>43606.75</v>
      </c>
      <c r="C3381" s="7">
        <v>715.36800000000005</v>
      </c>
      <c r="D3381" s="26">
        <f>C3381/'g. Dimensio.AnlagenEE2035'!$F$11</f>
        <v>0.20439085714285715</v>
      </c>
      <c r="E3381" s="6"/>
      <c r="F3381" s="6"/>
      <c r="G3381" s="6"/>
      <c r="H3381" s="6"/>
      <c r="I3381" s="6"/>
      <c r="J3381" s="6"/>
      <c r="K3381" s="6"/>
      <c r="L3381" s="6"/>
      <c r="M3381" s="6"/>
      <c r="N3381" s="27"/>
    </row>
    <row r="3382" spans="1:14" s="28" customFormat="1" x14ac:dyDescent="0.25">
      <c r="A3382" s="24">
        <v>43606.708333333336</v>
      </c>
      <c r="B3382" s="25">
        <v>43606.791666666664</v>
      </c>
      <c r="C3382" s="7">
        <v>692.12699999999995</v>
      </c>
      <c r="D3382" s="26">
        <f>C3382/'g. Dimensio.AnlagenEE2035'!$F$11</f>
        <v>0.19775057142857141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27"/>
    </row>
    <row r="3383" spans="1:14" s="28" customFormat="1" x14ac:dyDescent="0.25">
      <c r="A3383" s="24">
        <v>43606.75</v>
      </c>
      <c r="B3383" s="25">
        <v>43606.833333333336</v>
      </c>
      <c r="C3383" s="7">
        <v>701.76700000000005</v>
      </c>
      <c r="D3383" s="26">
        <f>C3383/'g. Dimensio.AnlagenEE2035'!$F$11</f>
        <v>0.20050485714285715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27"/>
    </row>
    <row r="3384" spans="1:14" s="28" customFormat="1" x14ac:dyDescent="0.25">
      <c r="A3384" s="24">
        <v>43606.791666666664</v>
      </c>
      <c r="B3384" s="25">
        <v>43606.875</v>
      </c>
      <c r="C3384" s="7">
        <v>695.92100000000005</v>
      </c>
      <c r="D3384" s="26">
        <f>C3384/'g. Dimensio.AnlagenEE2035'!$F$11</f>
        <v>0.19883457142857144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27"/>
    </row>
    <row r="3385" spans="1:14" s="28" customFormat="1" x14ac:dyDescent="0.25">
      <c r="A3385" s="24">
        <v>43606.833333333336</v>
      </c>
      <c r="B3385" s="25">
        <v>43606.916666666664</v>
      </c>
      <c r="C3385" s="7">
        <v>644.06799999999998</v>
      </c>
      <c r="D3385" s="26">
        <f>C3385/'g. Dimensio.AnlagenEE2035'!$F$11</f>
        <v>0.18401942857142856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27"/>
    </row>
    <row r="3386" spans="1:14" s="28" customFormat="1" x14ac:dyDescent="0.25">
      <c r="A3386" s="24">
        <v>43606.875</v>
      </c>
      <c r="B3386" s="25">
        <v>43606.958333333336</v>
      </c>
      <c r="C3386" s="7">
        <v>575.81299999999999</v>
      </c>
      <c r="D3386" s="26">
        <f>C3386/'g. Dimensio.AnlagenEE2035'!$F$11</f>
        <v>0.164518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27"/>
    </row>
    <row r="3387" spans="1:14" s="28" customFormat="1" x14ac:dyDescent="0.25">
      <c r="A3387" s="24">
        <v>43606.916666666664</v>
      </c>
      <c r="B3387" s="25">
        <v>43607</v>
      </c>
      <c r="C3387" s="7">
        <v>514.32600000000002</v>
      </c>
      <c r="D3387" s="26">
        <f>C3387/'g. Dimensio.AnlagenEE2035'!$F$11</f>
        <v>0.14695028571428573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27"/>
    </row>
    <row r="3388" spans="1:14" s="28" customFormat="1" x14ac:dyDescent="0.25">
      <c r="A3388" s="24">
        <v>43606.958333333336</v>
      </c>
      <c r="B3388" s="25">
        <v>43607.041666666664</v>
      </c>
      <c r="C3388" s="7">
        <v>459.57</v>
      </c>
      <c r="D3388" s="26">
        <f>C3388/'g. Dimensio.AnlagenEE2035'!$F$11</f>
        <v>0.13130571428571428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27"/>
    </row>
    <row r="3389" spans="1:14" s="28" customFormat="1" x14ac:dyDescent="0.25">
      <c r="A3389" s="24">
        <v>43607</v>
      </c>
      <c r="B3389" s="25">
        <v>43607.083333333336</v>
      </c>
      <c r="C3389" s="7">
        <v>408.75299999999999</v>
      </c>
      <c r="D3389" s="26">
        <f>C3389/'g. Dimensio.AnlagenEE2035'!$F$11</f>
        <v>0.11678657142857142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27"/>
    </row>
    <row r="3390" spans="1:14" s="28" customFormat="1" x14ac:dyDescent="0.25">
      <c r="A3390" s="24">
        <v>43607.041666666664</v>
      </c>
      <c r="B3390" s="25">
        <v>43607.125</v>
      </c>
      <c r="C3390" s="7">
        <v>408.19</v>
      </c>
      <c r="D3390" s="26">
        <f>C3390/'g. Dimensio.AnlagenEE2035'!$F$11</f>
        <v>0.11662571428571429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27"/>
    </row>
    <row r="3391" spans="1:14" s="28" customFormat="1" x14ac:dyDescent="0.25">
      <c r="A3391" s="24">
        <v>43607.083333333336</v>
      </c>
      <c r="B3391" s="25">
        <v>43607.166666666664</v>
      </c>
      <c r="C3391" s="7">
        <v>445.77800000000002</v>
      </c>
      <c r="D3391" s="26">
        <f>C3391/'g. Dimensio.AnlagenEE2035'!$F$11</f>
        <v>0.12736514285714287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27"/>
    </row>
    <row r="3392" spans="1:14" s="28" customFormat="1" x14ac:dyDescent="0.25">
      <c r="A3392" s="24">
        <v>43607.125</v>
      </c>
      <c r="B3392" s="25">
        <v>43607.208333333336</v>
      </c>
      <c r="C3392" s="7">
        <v>418.43599999999998</v>
      </c>
      <c r="D3392" s="26">
        <f>C3392/'g. Dimensio.AnlagenEE2035'!$F$11</f>
        <v>0.11955314285714286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27"/>
    </row>
    <row r="3393" spans="1:14" s="28" customFormat="1" x14ac:dyDescent="0.25">
      <c r="A3393" s="24">
        <v>43607.166666666664</v>
      </c>
      <c r="B3393" s="25">
        <v>43607.25</v>
      </c>
      <c r="C3393" s="7">
        <v>300.26799999999997</v>
      </c>
      <c r="D3393" s="26">
        <f>C3393/'g. Dimensio.AnlagenEE2035'!$F$11</f>
        <v>8.5790857142857141E-2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27"/>
    </row>
    <row r="3394" spans="1:14" s="28" customFormat="1" x14ac:dyDescent="0.25">
      <c r="A3394" s="24">
        <v>43607.208333333336</v>
      </c>
      <c r="B3394" s="25">
        <v>43607.291666666664</v>
      </c>
      <c r="C3394" s="7">
        <v>189.69</v>
      </c>
      <c r="D3394" s="26">
        <f>C3394/'g. Dimensio.AnlagenEE2035'!$F$11</f>
        <v>5.4197142857142853E-2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27"/>
    </row>
    <row r="3395" spans="1:14" s="28" customFormat="1" x14ac:dyDescent="0.25">
      <c r="A3395" s="24">
        <v>43607.25</v>
      </c>
      <c r="B3395" s="25">
        <v>43607.333333333336</v>
      </c>
      <c r="C3395" s="7">
        <v>166.666</v>
      </c>
      <c r="D3395" s="26">
        <f>C3395/'g. Dimensio.AnlagenEE2035'!$F$11</f>
        <v>4.7618857142857143E-2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27"/>
    </row>
    <row r="3396" spans="1:14" s="28" customFormat="1" x14ac:dyDescent="0.25">
      <c r="A3396" s="24">
        <v>43607.291666666664</v>
      </c>
      <c r="B3396" s="25">
        <v>43607.375</v>
      </c>
      <c r="C3396" s="7">
        <v>167.08199999999999</v>
      </c>
      <c r="D3396" s="26">
        <f>C3396/'g. Dimensio.AnlagenEE2035'!$F$11</f>
        <v>4.7737714285714286E-2</v>
      </c>
      <c r="E3396" s="6"/>
      <c r="F3396" s="6"/>
      <c r="G3396" s="6"/>
      <c r="H3396" s="6"/>
      <c r="I3396" s="6"/>
      <c r="J3396" s="6"/>
      <c r="K3396" s="6"/>
      <c r="L3396" s="6"/>
      <c r="M3396" s="6"/>
      <c r="N3396" s="27"/>
    </row>
    <row r="3397" spans="1:14" s="28" customFormat="1" x14ac:dyDescent="0.25">
      <c r="A3397" s="24">
        <v>43607.333333333336</v>
      </c>
      <c r="B3397" s="25">
        <v>43607.416666666664</v>
      </c>
      <c r="C3397" s="7">
        <v>168.636</v>
      </c>
      <c r="D3397" s="26">
        <f>C3397/'g. Dimensio.AnlagenEE2035'!$F$11</f>
        <v>4.8181714285714286E-2</v>
      </c>
      <c r="E3397" s="6"/>
      <c r="F3397" s="6"/>
      <c r="G3397" s="6"/>
      <c r="H3397" s="6"/>
      <c r="I3397" s="6"/>
      <c r="J3397" s="6"/>
      <c r="K3397" s="6"/>
      <c r="L3397" s="6"/>
      <c r="M3397" s="6"/>
      <c r="N3397" s="27"/>
    </row>
    <row r="3398" spans="1:14" s="28" customFormat="1" x14ac:dyDescent="0.25">
      <c r="A3398" s="24">
        <v>43607.375</v>
      </c>
      <c r="B3398" s="25">
        <v>43607.458333333336</v>
      </c>
      <c r="C3398" s="7">
        <v>165.41200000000001</v>
      </c>
      <c r="D3398" s="26">
        <f>C3398/'g. Dimensio.AnlagenEE2035'!$F$11</f>
        <v>4.726057142857143E-2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27"/>
    </row>
    <row r="3399" spans="1:14" s="28" customFormat="1" x14ac:dyDescent="0.25">
      <c r="A3399" s="24">
        <v>43607.416666666664</v>
      </c>
      <c r="B3399" s="25">
        <v>43607.5</v>
      </c>
      <c r="C3399" s="7">
        <v>167.71600000000001</v>
      </c>
      <c r="D3399" s="26">
        <f>C3399/'g. Dimensio.AnlagenEE2035'!$F$11</f>
        <v>4.7918857142857145E-2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27"/>
    </row>
    <row r="3400" spans="1:14" s="28" customFormat="1" x14ac:dyDescent="0.25">
      <c r="A3400" s="24">
        <v>43607.458333333336</v>
      </c>
      <c r="B3400" s="25">
        <v>43607.541666666664</v>
      </c>
      <c r="C3400" s="7">
        <v>181.333</v>
      </c>
      <c r="D3400" s="26">
        <f>C3400/'g. Dimensio.AnlagenEE2035'!$F$11</f>
        <v>5.1809428571428569E-2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27"/>
    </row>
    <row r="3401" spans="1:14" s="28" customFormat="1" x14ac:dyDescent="0.25">
      <c r="A3401" s="24">
        <v>43607.5</v>
      </c>
      <c r="B3401" s="25">
        <v>43607.583333333336</v>
      </c>
      <c r="C3401" s="7">
        <v>202.28700000000001</v>
      </c>
      <c r="D3401" s="26">
        <f>C3401/'g. Dimensio.AnlagenEE2035'!$F$11</f>
        <v>5.7796285714285717E-2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27"/>
    </row>
    <row r="3402" spans="1:14" s="28" customFormat="1" x14ac:dyDescent="0.25">
      <c r="A3402" s="24">
        <v>43607.541666666664</v>
      </c>
      <c r="B3402" s="25">
        <v>43607.625</v>
      </c>
      <c r="C3402" s="7">
        <v>222.91800000000001</v>
      </c>
      <c r="D3402" s="26">
        <f>C3402/'g. Dimensio.AnlagenEE2035'!$F$11</f>
        <v>6.3690857142857146E-2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27"/>
    </row>
    <row r="3403" spans="1:14" s="28" customFormat="1" x14ac:dyDescent="0.25">
      <c r="A3403" s="24">
        <v>43607.583333333336</v>
      </c>
      <c r="B3403" s="25">
        <v>43607.666666666664</v>
      </c>
      <c r="C3403" s="7">
        <v>237.21</v>
      </c>
      <c r="D3403" s="26">
        <f>C3403/'g. Dimensio.AnlagenEE2035'!$F$11</f>
        <v>6.7774285714285717E-2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27"/>
    </row>
    <row r="3404" spans="1:14" s="28" customFormat="1" x14ac:dyDescent="0.25">
      <c r="A3404" s="24">
        <v>43607.625</v>
      </c>
      <c r="B3404" s="25">
        <v>43607.708333333336</v>
      </c>
      <c r="C3404" s="7">
        <v>248.79</v>
      </c>
      <c r="D3404" s="26">
        <f>C3404/'g. Dimensio.AnlagenEE2035'!$F$11</f>
        <v>7.1082857142857142E-2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27"/>
    </row>
    <row r="3405" spans="1:14" s="28" customFormat="1" x14ac:dyDescent="0.25">
      <c r="A3405" s="24">
        <v>43607.666666666664</v>
      </c>
      <c r="B3405" s="25">
        <v>43607.75</v>
      </c>
      <c r="C3405" s="7">
        <v>247.654</v>
      </c>
      <c r="D3405" s="26">
        <f>C3405/'g. Dimensio.AnlagenEE2035'!$F$11</f>
        <v>7.0758285714285718E-2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27"/>
    </row>
    <row r="3406" spans="1:14" s="28" customFormat="1" x14ac:dyDescent="0.25">
      <c r="A3406" s="24">
        <v>43607.708333333336</v>
      </c>
      <c r="B3406" s="25">
        <v>43607.791666666664</v>
      </c>
      <c r="C3406" s="7">
        <v>235.95500000000001</v>
      </c>
      <c r="D3406" s="26">
        <f>C3406/'g. Dimensio.AnlagenEE2035'!$F$11</f>
        <v>6.7415714285714287E-2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27"/>
    </row>
    <row r="3407" spans="1:14" s="28" customFormat="1" x14ac:dyDescent="0.25">
      <c r="A3407" s="24">
        <v>43607.75</v>
      </c>
      <c r="B3407" s="25">
        <v>43607.833333333336</v>
      </c>
      <c r="C3407" s="7">
        <v>222.298</v>
      </c>
      <c r="D3407" s="26">
        <f>C3407/'g. Dimensio.AnlagenEE2035'!$F$11</f>
        <v>6.3513714285714284E-2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27"/>
    </row>
    <row r="3408" spans="1:14" s="28" customFormat="1" x14ac:dyDescent="0.25">
      <c r="A3408" s="24">
        <v>43607.791666666664</v>
      </c>
      <c r="B3408" s="25">
        <v>43607.875</v>
      </c>
      <c r="C3408" s="7">
        <v>193.006</v>
      </c>
      <c r="D3408" s="26">
        <f>C3408/'g. Dimensio.AnlagenEE2035'!$F$11</f>
        <v>5.5144571428571432E-2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27"/>
    </row>
    <row r="3409" spans="1:14" s="28" customFormat="1" x14ac:dyDescent="0.25">
      <c r="A3409" s="24">
        <v>43607.833333333336</v>
      </c>
      <c r="B3409" s="25">
        <v>43607.916666666664</v>
      </c>
      <c r="C3409" s="7">
        <v>158.946</v>
      </c>
      <c r="D3409" s="26">
        <f>C3409/'g. Dimensio.AnlagenEE2035'!$F$11</f>
        <v>4.5413142857142853E-2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27"/>
    </row>
    <row r="3410" spans="1:14" s="28" customFormat="1" x14ac:dyDescent="0.25">
      <c r="A3410" s="24">
        <v>43607.875</v>
      </c>
      <c r="B3410" s="25">
        <v>43607.958333333336</v>
      </c>
      <c r="C3410" s="7">
        <v>135.90299999999999</v>
      </c>
      <c r="D3410" s="26">
        <f>C3410/'g. Dimensio.AnlagenEE2035'!$F$11</f>
        <v>3.882942857142857E-2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27"/>
    </row>
    <row r="3411" spans="1:14" s="28" customFormat="1" x14ac:dyDescent="0.25">
      <c r="A3411" s="24">
        <v>43607.916666666664</v>
      </c>
      <c r="B3411" s="25">
        <v>43608</v>
      </c>
      <c r="C3411" s="7">
        <v>118.857</v>
      </c>
      <c r="D3411" s="26">
        <f>C3411/'g. Dimensio.AnlagenEE2035'!$F$11</f>
        <v>3.3959142857142854E-2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27"/>
    </row>
    <row r="3412" spans="1:14" s="28" customFormat="1" x14ac:dyDescent="0.25">
      <c r="A3412" s="24">
        <v>43607.958333333336</v>
      </c>
      <c r="B3412" s="25">
        <v>43608.041666666664</v>
      </c>
      <c r="C3412" s="7">
        <v>99.242999999999995</v>
      </c>
      <c r="D3412" s="26">
        <f>C3412/'g. Dimensio.AnlagenEE2035'!$F$11</f>
        <v>2.8355142857142857E-2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27"/>
    </row>
    <row r="3413" spans="1:14" s="28" customFormat="1" x14ac:dyDescent="0.25">
      <c r="A3413" s="24">
        <v>43608</v>
      </c>
      <c r="B3413" s="25">
        <v>43608.083333333336</v>
      </c>
      <c r="C3413" s="7">
        <v>83.825000000000003</v>
      </c>
      <c r="D3413" s="26">
        <f>C3413/'g. Dimensio.AnlagenEE2035'!$F$11</f>
        <v>2.3950000000000003E-2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27"/>
    </row>
    <row r="3414" spans="1:14" s="28" customFormat="1" x14ac:dyDescent="0.25">
      <c r="A3414" s="24">
        <v>43608.041666666664</v>
      </c>
      <c r="B3414" s="25">
        <v>43608.125</v>
      </c>
      <c r="C3414" s="7">
        <v>79.12</v>
      </c>
      <c r="D3414" s="26">
        <f>C3414/'g. Dimensio.AnlagenEE2035'!$F$11</f>
        <v>2.2605714285714288E-2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27"/>
    </row>
    <row r="3415" spans="1:14" s="28" customFormat="1" x14ac:dyDescent="0.25">
      <c r="A3415" s="24">
        <v>43608.083333333336</v>
      </c>
      <c r="B3415" s="25">
        <v>43608.166666666664</v>
      </c>
      <c r="C3415" s="7">
        <v>94.191999999999993</v>
      </c>
      <c r="D3415" s="26">
        <f>C3415/'g. Dimensio.AnlagenEE2035'!$F$11</f>
        <v>2.6911999999999998E-2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27"/>
    </row>
    <row r="3416" spans="1:14" s="28" customFormat="1" x14ac:dyDescent="0.25">
      <c r="A3416" s="24">
        <v>43608.125</v>
      </c>
      <c r="B3416" s="25">
        <v>43608.208333333336</v>
      </c>
      <c r="C3416" s="7">
        <v>127.089</v>
      </c>
      <c r="D3416" s="26">
        <f>C3416/'g. Dimensio.AnlagenEE2035'!$F$11</f>
        <v>3.6311142857142854E-2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27"/>
    </row>
    <row r="3417" spans="1:14" s="28" customFormat="1" x14ac:dyDescent="0.25">
      <c r="A3417" s="24">
        <v>43608.166666666664</v>
      </c>
      <c r="B3417" s="25">
        <v>43608.25</v>
      </c>
      <c r="C3417" s="7">
        <v>165.565</v>
      </c>
      <c r="D3417" s="26">
        <f>C3417/'g. Dimensio.AnlagenEE2035'!$F$11</f>
        <v>4.7304285714285715E-2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27"/>
    </row>
    <row r="3418" spans="1:14" s="28" customFormat="1" x14ac:dyDescent="0.25">
      <c r="A3418" s="24">
        <v>43608.208333333336</v>
      </c>
      <c r="B3418" s="25">
        <v>43608.291666666664</v>
      </c>
      <c r="C3418" s="7">
        <v>111.003</v>
      </c>
      <c r="D3418" s="26">
        <f>C3418/'g. Dimensio.AnlagenEE2035'!$F$11</f>
        <v>3.1715142857142858E-2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27"/>
    </row>
    <row r="3419" spans="1:14" s="28" customFormat="1" x14ac:dyDescent="0.25">
      <c r="A3419" s="24">
        <v>43608.25</v>
      </c>
      <c r="B3419" s="25">
        <v>43608.333333333336</v>
      </c>
      <c r="C3419" s="7">
        <v>54.018999999999998</v>
      </c>
      <c r="D3419" s="26">
        <f>C3419/'g. Dimensio.AnlagenEE2035'!$F$11</f>
        <v>1.5434E-2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27"/>
    </row>
    <row r="3420" spans="1:14" s="28" customFormat="1" x14ac:dyDescent="0.25">
      <c r="A3420" s="24">
        <v>43608.291666666664</v>
      </c>
      <c r="B3420" s="25">
        <v>43608.375</v>
      </c>
      <c r="C3420" s="7">
        <v>63.808</v>
      </c>
      <c r="D3420" s="26">
        <f>C3420/'g. Dimensio.AnlagenEE2035'!$F$11</f>
        <v>1.8230857142857142E-2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27"/>
    </row>
    <row r="3421" spans="1:14" s="28" customFormat="1" x14ac:dyDescent="0.25">
      <c r="A3421" s="24">
        <v>43608.333333333336</v>
      </c>
      <c r="B3421" s="25">
        <v>43608.416666666664</v>
      </c>
      <c r="C3421" s="7">
        <v>75.623000000000005</v>
      </c>
      <c r="D3421" s="26">
        <f>C3421/'g. Dimensio.AnlagenEE2035'!$F$11</f>
        <v>2.160657142857143E-2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27"/>
    </row>
    <row r="3422" spans="1:14" s="28" customFormat="1" x14ac:dyDescent="0.25">
      <c r="A3422" s="24">
        <v>43608.375</v>
      </c>
      <c r="B3422" s="25">
        <v>43608.458333333336</v>
      </c>
      <c r="C3422" s="7">
        <v>80.323999999999998</v>
      </c>
      <c r="D3422" s="26">
        <f>C3422/'g. Dimensio.AnlagenEE2035'!$F$11</f>
        <v>2.2949714285714285E-2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27"/>
    </row>
    <row r="3423" spans="1:14" s="28" customFormat="1" x14ac:dyDescent="0.25">
      <c r="A3423" s="24">
        <v>43608.416666666664</v>
      </c>
      <c r="B3423" s="25">
        <v>43608.5</v>
      </c>
      <c r="C3423" s="7">
        <v>72.727000000000004</v>
      </c>
      <c r="D3423" s="26">
        <f>C3423/'g. Dimensio.AnlagenEE2035'!$F$11</f>
        <v>2.0779142857142857E-2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27"/>
    </row>
    <row r="3424" spans="1:14" s="28" customFormat="1" x14ac:dyDescent="0.25">
      <c r="A3424" s="24">
        <v>43608.458333333336</v>
      </c>
      <c r="B3424" s="25">
        <v>43608.541666666664</v>
      </c>
      <c r="C3424" s="7">
        <v>66.319999999999993</v>
      </c>
      <c r="D3424" s="26">
        <f>C3424/'g. Dimensio.AnlagenEE2035'!$F$11</f>
        <v>1.8948571428571426E-2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27"/>
    </row>
    <row r="3425" spans="1:14" s="28" customFormat="1" x14ac:dyDescent="0.25">
      <c r="A3425" s="24">
        <v>43608.5</v>
      </c>
      <c r="B3425" s="25">
        <v>43608.583333333336</v>
      </c>
      <c r="C3425" s="7">
        <v>63.469000000000001</v>
      </c>
      <c r="D3425" s="26">
        <f>C3425/'g. Dimensio.AnlagenEE2035'!$F$11</f>
        <v>1.8134000000000001E-2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27"/>
    </row>
    <row r="3426" spans="1:14" s="28" customFormat="1" x14ac:dyDescent="0.25">
      <c r="A3426" s="24">
        <v>43608.541666666664</v>
      </c>
      <c r="B3426" s="25">
        <v>43608.625</v>
      </c>
      <c r="C3426" s="7">
        <v>59.317</v>
      </c>
      <c r="D3426" s="26">
        <f>C3426/'g. Dimensio.AnlagenEE2035'!$F$11</f>
        <v>1.6947714285714285E-2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27"/>
    </row>
    <row r="3427" spans="1:14" s="28" customFormat="1" x14ac:dyDescent="0.25">
      <c r="A3427" s="24">
        <v>43608.583333333336</v>
      </c>
      <c r="B3427" s="25">
        <v>43608.666666666664</v>
      </c>
      <c r="C3427" s="7">
        <v>59.353999999999999</v>
      </c>
      <c r="D3427" s="26">
        <f>C3427/'g. Dimensio.AnlagenEE2035'!$F$11</f>
        <v>1.6958285714285714E-2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27"/>
    </row>
    <row r="3428" spans="1:14" s="28" customFormat="1" x14ac:dyDescent="0.25">
      <c r="A3428" s="24">
        <v>43608.625</v>
      </c>
      <c r="B3428" s="25">
        <v>43608.708333333336</v>
      </c>
      <c r="C3428" s="7">
        <v>63.673000000000002</v>
      </c>
      <c r="D3428" s="26">
        <f>C3428/'g. Dimensio.AnlagenEE2035'!$F$11</f>
        <v>1.8192285714285716E-2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27"/>
    </row>
    <row r="3429" spans="1:14" s="28" customFormat="1" x14ac:dyDescent="0.25">
      <c r="A3429" s="24">
        <v>43608.666666666664</v>
      </c>
      <c r="B3429" s="25">
        <v>43608.75</v>
      </c>
      <c r="C3429" s="7">
        <v>71.462999999999994</v>
      </c>
      <c r="D3429" s="26">
        <f>C3429/'g. Dimensio.AnlagenEE2035'!$F$11</f>
        <v>2.0417999999999999E-2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27"/>
    </row>
    <row r="3430" spans="1:14" s="28" customFormat="1" x14ac:dyDescent="0.25">
      <c r="A3430" s="24">
        <v>43608.708333333336</v>
      </c>
      <c r="B3430" s="25">
        <v>43608.791666666664</v>
      </c>
      <c r="C3430" s="7">
        <v>90.668000000000006</v>
      </c>
      <c r="D3430" s="26">
        <f>C3430/'g. Dimensio.AnlagenEE2035'!$F$11</f>
        <v>2.5905142857142859E-2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27"/>
    </row>
    <row r="3431" spans="1:14" s="28" customFormat="1" x14ac:dyDescent="0.25">
      <c r="A3431" s="24">
        <v>43608.75</v>
      </c>
      <c r="B3431" s="25">
        <v>43608.833333333336</v>
      </c>
      <c r="C3431" s="7">
        <v>144.16800000000001</v>
      </c>
      <c r="D3431" s="26">
        <f>C3431/'g. Dimensio.AnlagenEE2035'!$F$11</f>
        <v>4.1190857142857147E-2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27"/>
    </row>
    <row r="3432" spans="1:14" s="28" customFormat="1" x14ac:dyDescent="0.25">
      <c r="A3432" s="24">
        <v>43608.791666666664</v>
      </c>
      <c r="B3432" s="25">
        <v>43608.875</v>
      </c>
      <c r="C3432" s="7">
        <v>210.94</v>
      </c>
      <c r="D3432" s="26">
        <f>C3432/'g. Dimensio.AnlagenEE2035'!$F$11</f>
        <v>6.0268571428571428E-2</v>
      </c>
      <c r="E3432" s="6"/>
      <c r="F3432" s="6"/>
      <c r="G3432" s="6"/>
      <c r="H3432" s="6"/>
      <c r="I3432" s="6"/>
      <c r="J3432" s="6"/>
      <c r="K3432" s="6"/>
      <c r="L3432" s="6"/>
      <c r="M3432" s="6"/>
      <c r="N3432" s="27"/>
    </row>
    <row r="3433" spans="1:14" s="28" customFormat="1" x14ac:dyDescent="0.25">
      <c r="A3433" s="24">
        <v>43608.833333333336</v>
      </c>
      <c r="B3433" s="25">
        <v>43608.916666666664</v>
      </c>
      <c r="C3433" s="7">
        <v>263.97199999999998</v>
      </c>
      <c r="D3433" s="26">
        <f>C3433/'g. Dimensio.AnlagenEE2035'!$F$11</f>
        <v>7.542057142857142E-2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27"/>
    </row>
    <row r="3434" spans="1:14" s="28" customFormat="1" x14ac:dyDescent="0.25">
      <c r="A3434" s="24">
        <v>43608.875</v>
      </c>
      <c r="B3434" s="25">
        <v>43608.958333333336</v>
      </c>
      <c r="C3434" s="7">
        <v>292.27300000000002</v>
      </c>
      <c r="D3434" s="26">
        <f>C3434/'g. Dimensio.AnlagenEE2035'!$F$11</f>
        <v>8.350657142857143E-2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27"/>
    </row>
    <row r="3435" spans="1:14" s="28" customFormat="1" x14ac:dyDescent="0.25">
      <c r="A3435" s="24">
        <v>43608.916666666664</v>
      </c>
      <c r="B3435" s="25">
        <v>43609</v>
      </c>
      <c r="C3435" s="7">
        <v>297.06599999999997</v>
      </c>
      <c r="D3435" s="26">
        <f>C3435/'g. Dimensio.AnlagenEE2035'!$F$11</f>
        <v>8.4875999999999993E-2</v>
      </c>
      <c r="E3435" s="6"/>
      <c r="F3435" s="6"/>
      <c r="G3435" s="6"/>
      <c r="H3435" s="6"/>
      <c r="I3435" s="6"/>
      <c r="J3435" s="6"/>
      <c r="K3435" s="6"/>
      <c r="L3435" s="6"/>
      <c r="M3435" s="6"/>
      <c r="N3435" s="27"/>
    </row>
    <row r="3436" spans="1:14" s="28" customFormat="1" x14ac:dyDescent="0.25">
      <c r="A3436" s="24">
        <v>43608.958333333336</v>
      </c>
      <c r="B3436" s="25">
        <v>43609.041666666664</v>
      </c>
      <c r="C3436" s="7">
        <v>284.964</v>
      </c>
      <c r="D3436" s="26">
        <f>C3436/'g. Dimensio.AnlagenEE2035'!$F$11</f>
        <v>8.1418285714285721E-2</v>
      </c>
      <c r="E3436" s="6"/>
      <c r="F3436" s="6"/>
      <c r="G3436" s="6"/>
      <c r="H3436" s="6"/>
      <c r="I3436" s="6"/>
      <c r="J3436" s="6"/>
      <c r="K3436" s="6"/>
      <c r="L3436" s="6"/>
      <c r="M3436" s="6"/>
      <c r="N3436" s="27"/>
    </row>
    <row r="3437" spans="1:14" s="28" customFormat="1" x14ac:dyDescent="0.25">
      <c r="A3437" s="24">
        <v>43609</v>
      </c>
      <c r="B3437" s="25">
        <v>43609.083333333336</v>
      </c>
      <c r="C3437" s="7">
        <v>257.93299999999999</v>
      </c>
      <c r="D3437" s="26">
        <f>C3437/'g. Dimensio.AnlagenEE2035'!$F$11</f>
        <v>7.3695142857142862E-2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27"/>
    </row>
    <row r="3438" spans="1:14" s="28" customFormat="1" x14ac:dyDescent="0.25">
      <c r="A3438" s="24">
        <v>43609.041666666664</v>
      </c>
      <c r="B3438" s="25">
        <v>43609.125</v>
      </c>
      <c r="C3438" s="7">
        <v>214.88200000000001</v>
      </c>
      <c r="D3438" s="26">
        <f>C3438/'g. Dimensio.AnlagenEE2035'!$F$11</f>
        <v>6.1394857142857147E-2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27"/>
    </row>
    <row r="3439" spans="1:14" s="28" customFormat="1" x14ac:dyDescent="0.25">
      <c r="A3439" s="24">
        <v>43609.083333333336</v>
      </c>
      <c r="B3439" s="25">
        <v>43609.166666666664</v>
      </c>
      <c r="C3439" s="7">
        <v>162.15600000000001</v>
      </c>
      <c r="D3439" s="26">
        <f>C3439/'g. Dimensio.AnlagenEE2035'!$F$11</f>
        <v>4.6330285714285713E-2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27"/>
    </row>
    <row r="3440" spans="1:14" s="28" customFormat="1" x14ac:dyDescent="0.25">
      <c r="A3440" s="24">
        <v>43609.125</v>
      </c>
      <c r="B3440" s="25">
        <v>43609.208333333336</v>
      </c>
      <c r="C3440" s="7">
        <v>119.7</v>
      </c>
      <c r="D3440" s="26">
        <f>C3440/'g. Dimensio.AnlagenEE2035'!$F$11</f>
        <v>3.4200000000000001E-2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27"/>
    </row>
    <row r="3441" spans="1:14" s="28" customFormat="1" x14ac:dyDescent="0.25">
      <c r="A3441" s="24">
        <v>43609.166666666664</v>
      </c>
      <c r="B3441" s="25">
        <v>43609.25</v>
      </c>
      <c r="C3441" s="7">
        <v>85.058000000000007</v>
      </c>
      <c r="D3441" s="26">
        <f>C3441/'g. Dimensio.AnlagenEE2035'!$F$11</f>
        <v>2.4302285714285717E-2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27"/>
    </row>
    <row r="3442" spans="1:14" s="28" customFormat="1" x14ac:dyDescent="0.25">
      <c r="A3442" s="24">
        <v>43609.208333333336</v>
      </c>
      <c r="B3442" s="25">
        <v>43609.291666666664</v>
      </c>
      <c r="C3442" s="7">
        <v>37.664999999999999</v>
      </c>
      <c r="D3442" s="26">
        <f>C3442/'g. Dimensio.AnlagenEE2035'!$F$11</f>
        <v>1.0761428571428571E-2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27"/>
    </row>
    <row r="3443" spans="1:14" s="28" customFormat="1" x14ac:dyDescent="0.25">
      <c r="A3443" s="24">
        <v>43609.25</v>
      </c>
      <c r="B3443" s="25">
        <v>43609.333333333336</v>
      </c>
      <c r="C3443" s="7">
        <v>14.113</v>
      </c>
      <c r="D3443" s="26">
        <f>C3443/'g. Dimensio.AnlagenEE2035'!$F$11</f>
        <v>4.0322857142857139E-3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27"/>
    </row>
    <row r="3444" spans="1:14" s="28" customFormat="1" x14ac:dyDescent="0.25">
      <c r="A3444" s="24">
        <v>43609.291666666664</v>
      </c>
      <c r="B3444" s="25">
        <v>43609.375</v>
      </c>
      <c r="C3444" s="7">
        <v>20.474</v>
      </c>
      <c r="D3444" s="26">
        <f>C3444/'g. Dimensio.AnlagenEE2035'!$F$11</f>
        <v>5.8497142857142853E-3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27"/>
    </row>
    <row r="3445" spans="1:14" s="28" customFormat="1" x14ac:dyDescent="0.25">
      <c r="A3445" s="24">
        <v>43609.333333333336</v>
      </c>
      <c r="B3445" s="25">
        <v>43609.416666666664</v>
      </c>
      <c r="C3445" s="7">
        <v>41.067</v>
      </c>
      <c r="D3445" s="26">
        <f>C3445/'g. Dimensio.AnlagenEE2035'!$F$11</f>
        <v>1.1733428571428572E-2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27"/>
    </row>
    <row r="3446" spans="1:14" s="28" customFormat="1" x14ac:dyDescent="0.25">
      <c r="A3446" s="24">
        <v>43609.375</v>
      </c>
      <c r="B3446" s="25">
        <v>43609.458333333336</v>
      </c>
      <c r="C3446" s="7">
        <v>38.337000000000003</v>
      </c>
      <c r="D3446" s="26">
        <f>C3446/'g. Dimensio.AnlagenEE2035'!$F$11</f>
        <v>1.0953428571428572E-2</v>
      </c>
      <c r="E3446" s="6"/>
      <c r="F3446" s="6"/>
      <c r="G3446" s="6"/>
      <c r="H3446" s="6"/>
      <c r="I3446" s="6"/>
      <c r="J3446" s="6"/>
      <c r="K3446" s="6"/>
      <c r="L3446" s="6"/>
      <c r="M3446" s="6"/>
      <c r="N3446" s="27"/>
    </row>
    <row r="3447" spans="1:14" s="28" customFormat="1" x14ac:dyDescent="0.25">
      <c r="A3447" s="24">
        <v>43609.416666666664</v>
      </c>
      <c r="B3447" s="25">
        <v>43609.5</v>
      </c>
      <c r="C3447" s="7">
        <v>24.512</v>
      </c>
      <c r="D3447" s="26">
        <f>C3447/'g. Dimensio.AnlagenEE2035'!$F$11</f>
        <v>7.0034285714285719E-3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27"/>
    </row>
    <row r="3448" spans="1:14" s="28" customFormat="1" x14ac:dyDescent="0.25">
      <c r="A3448" s="24">
        <v>43609.458333333336</v>
      </c>
      <c r="B3448" s="25">
        <v>43609.541666666664</v>
      </c>
      <c r="C3448" s="7">
        <v>17.295999999999999</v>
      </c>
      <c r="D3448" s="26">
        <f>C3448/'g. Dimensio.AnlagenEE2035'!$F$11</f>
        <v>4.9417142857142854E-3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27"/>
    </row>
    <row r="3449" spans="1:14" s="28" customFormat="1" x14ac:dyDescent="0.25">
      <c r="A3449" s="24">
        <v>43609.5</v>
      </c>
      <c r="B3449" s="25">
        <v>43609.583333333336</v>
      </c>
      <c r="C3449" s="7">
        <v>28.754999999999999</v>
      </c>
      <c r="D3449" s="26">
        <f>C3449/'g. Dimensio.AnlagenEE2035'!$F$11</f>
        <v>8.2157142857142863E-3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27"/>
    </row>
    <row r="3450" spans="1:14" s="28" customFormat="1" x14ac:dyDescent="0.25">
      <c r="A3450" s="24">
        <v>43609.541666666664</v>
      </c>
      <c r="B3450" s="25">
        <v>43609.625</v>
      </c>
      <c r="C3450" s="7">
        <v>44.908999999999999</v>
      </c>
      <c r="D3450" s="26">
        <f>C3450/'g. Dimensio.AnlagenEE2035'!$F$11</f>
        <v>1.2831142857142857E-2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27"/>
    </row>
    <row r="3451" spans="1:14" s="28" customFormat="1" x14ac:dyDescent="0.25">
      <c r="A3451" s="24">
        <v>43609.583333333336</v>
      </c>
      <c r="B3451" s="25">
        <v>43609.666666666664</v>
      </c>
      <c r="C3451" s="7">
        <v>61.951999999999998</v>
      </c>
      <c r="D3451" s="26">
        <f>C3451/'g. Dimensio.AnlagenEE2035'!$F$11</f>
        <v>1.7700571428571427E-2</v>
      </c>
      <c r="E3451" s="6"/>
      <c r="F3451" s="6"/>
      <c r="G3451" s="6"/>
      <c r="H3451" s="6"/>
      <c r="I3451" s="6"/>
      <c r="J3451" s="6"/>
      <c r="K3451" s="6"/>
      <c r="L3451" s="6"/>
      <c r="M3451" s="6"/>
      <c r="N3451" s="27"/>
    </row>
    <row r="3452" spans="1:14" s="28" customFormat="1" x14ac:dyDescent="0.25">
      <c r="A3452" s="24">
        <v>43609.625</v>
      </c>
      <c r="B3452" s="25">
        <v>43609.708333333336</v>
      </c>
      <c r="C3452" s="7">
        <v>73.192999999999998</v>
      </c>
      <c r="D3452" s="26">
        <f>C3452/'g. Dimensio.AnlagenEE2035'!$F$11</f>
        <v>2.0912285714285713E-2</v>
      </c>
      <c r="E3452" s="6"/>
      <c r="F3452" s="6"/>
      <c r="G3452" s="6"/>
      <c r="H3452" s="6"/>
      <c r="I3452" s="6"/>
      <c r="J3452" s="6"/>
      <c r="K3452" s="6"/>
      <c r="L3452" s="6"/>
      <c r="M3452" s="6"/>
      <c r="N3452" s="27"/>
    </row>
    <row r="3453" spans="1:14" s="28" customFormat="1" x14ac:dyDescent="0.25">
      <c r="A3453" s="24">
        <v>43609.666666666664</v>
      </c>
      <c r="B3453" s="25">
        <v>43609.75</v>
      </c>
      <c r="C3453" s="7">
        <v>76.665999999999997</v>
      </c>
      <c r="D3453" s="26">
        <f>C3453/'g. Dimensio.AnlagenEE2035'!$F$11</f>
        <v>2.1904571428571426E-2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27"/>
    </row>
    <row r="3454" spans="1:14" s="28" customFormat="1" x14ac:dyDescent="0.25">
      <c r="A3454" s="24">
        <v>43609.708333333336</v>
      </c>
      <c r="B3454" s="25">
        <v>43609.791666666664</v>
      </c>
      <c r="C3454" s="7">
        <v>72.816000000000003</v>
      </c>
      <c r="D3454" s="26">
        <f>C3454/'g. Dimensio.AnlagenEE2035'!$F$11</f>
        <v>2.0804571428571429E-2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27"/>
    </row>
    <row r="3455" spans="1:14" s="28" customFormat="1" x14ac:dyDescent="0.25">
      <c r="A3455" s="24">
        <v>43609.75</v>
      </c>
      <c r="B3455" s="25">
        <v>43609.833333333336</v>
      </c>
      <c r="C3455" s="7">
        <v>54.475000000000001</v>
      </c>
      <c r="D3455" s="26">
        <f>C3455/'g. Dimensio.AnlagenEE2035'!$F$11</f>
        <v>1.5564285714285715E-2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27"/>
    </row>
    <row r="3456" spans="1:14" s="28" customFormat="1" x14ac:dyDescent="0.25">
      <c r="A3456" s="24">
        <v>43609.791666666664</v>
      </c>
      <c r="B3456" s="25">
        <v>43609.875</v>
      </c>
      <c r="C3456" s="7">
        <v>32.777000000000001</v>
      </c>
      <c r="D3456" s="26">
        <f>C3456/'g. Dimensio.AnlagenEE2035'!$F$11</f>
        <v>9.3648571428571435E-3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27"/>
    </row>
    <row r="3457" spans="1:14" s="28" customFormat="1" x14ac:dyDescent="0.25">
      <c r="A3457" s="24">
        <v>43609.833333333336</v>
      </c>
      <c r="B3457" s="25">
        <v>43609.916666666664</v>
      </c>
      <c r="C3457" s="7">
        <v>19.986999999999998</v>
      </c>
      <c r="D3457" s="26">
        <f>C3457/'g. Dimensio.AnlagenEE2035'!$F$11</f>
        <v>5.7105714285714277E-3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27"/>
    </row>
    <row r="3458" spans="1:14" s="28" customFormat="1" x14ac:dyDescent="0.25">
      <c r="A3458" s="24">
        <v>43609.875</v>
      </c>
      <c r="B3458" s="25">
        <v>43609.958333333336</v>
      </c>
      <c r="C3458" s="7">
        <v>18.783999999999999</v>
      </c>
      <c r="D3458" s="26">
        <f>C3458/'g. Dimensio.AnlagenEE2035'!$F$11</f>
        <v>5.3668571428571428E-3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27"/>
    </row>
    <row r="3459" spans="1:14" s="28" customFormat="1" x14ac:dyDescent="0.25">
      <c r="A3459" s="24">
        <v>43609.916666666664</v>
      </c>
      <c r="B3459" s="25">
        <v>43610</v>
      </c>
      <c r="C3459" s="7">
        <v>27.734000000000002</v>
      </c>
      <c r="D3459" s="26">
        <f>C3459/'g. Dimensio.AnlagenEE2035'!$F$11</f>
        <v>7.9240000000000005E-3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27"/>
    </row>
    <row r="3460" spans="1:14" s="28" customFormat="1" x14ac:dyDescent="0.25">
      <c r="A3460" s="24">
        <v>43609.958333333336</v>
      </c>
      <c r="B3460" s="25">
        <v>43610.041666666664</v>
      </c>
      <c r="C3460" s="7">
        <v>42.363999999999997</v>
      </c>
      <c r="D3460" s="26">
        <f>C3460/'g. Dimensio.AnlagenEE2035'!$F$11</f>
        <v>1.2103999999999998E-2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27"/>
    </row>
    <row r="3461" spans="1:14" s="28" customFormat="1" x14ac:dyDescent="0.25">
      <c r="A3461" s="24">
        <v>43610</v>
      </c>
      <c r="B3461" s="25">
        <v>43610.083333333336</v>
      </c>
      <c r="C3461" s="7">
        <v>64.832999999999998</v>
      </c>
      <c r="D3461" s="26">
        <f>C3461/'g. Dimensio.AnlagenEE2035'!$F$11</f>
        <v>1.8523714285714286E-2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27"/>
    </row>
    <row r="3462" spans="1:14" s="28" customFormat="1" x14ac:dyDescent="0.25">
      <c r="A3462" s="24">
        <v>43610.041666666664</v>
      </c>
      <c r="B3462" s="25">
        <v>43610.125</v>
      </c>
      <c r="C3462" s="7">
        <v>106.407</v>
      </c>
      <c r="D3462" s="26">
        <f>C3462/'g. Dimensio.AnlagenEE2035'!$F$11</f>
        <v>3.0401999999999998E-2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27"/>
    </row>
    <row r="3463" spans="1:14" s="28" customFormat="1" x14ac:dyDescent="0.25">
      <c r="A3463" s="24">
        <v>43610.083333333336</v>
      </c>
      <c r="B3463" s="25">
        <v>43610.166666666664</v>
      </c>
      <c r="C3463" s="7">
        <v>153.99199999999999</v>
      </c>
      <c r="D3463" s="26">
        <f>C3463/'g. Dimensio.AnlagenEE2035'!$F$11</f>
        <v>4.3997714285714286E-2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27"/>
    </row>
    <row r="3464" spans="1:14" s="28" customFormat="1" x14ac:dyDescent="0.25">
      <c r="A3464" s="24">
        <v>43610.125</v>
      </c>
      <c r="B3464" s="25">
        <v>43610.208333333336</v>
      </c>
      <c r="C3464" s="7">
        <v>194.72300000000001</v>
      </c>
      <c r="D3464" s="26">
        <f>C3464/'g. Dimensio.AnlagenEE2035'!$F$11</f>
        <v>5.5635142857142862E-2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27"/>
    </row>
    <row r="3465" spans="1:14" s="28" customFormat="1" x14ac:dyDescent="0.25">
      <c r="A3465" s="24">
        <v>43610.166666666664</v>
      </c>
      <c r="B3465" s="25">
        <v>43610.25</v>
      </c>
      <c r="C3465" s="7">
        <v>203.15700000000001</v>
      </c>
      <c r="D3465" s="26">
        <f>C3465/'g. Dimensio.AnlagenEE2035'!$F$11</f>
        <v>5.8044857142857148E-2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27"/>
    </row>
    <row r="3466" spans="1:14" s="28" customFormat="1" x14ac:dyDescent="0.25">
      <c r="A3466" s="24">
        <v>43610.208333333336</v>
      </c>
      <c r="B3466" s="25">
        <v>43610.291666666664</v>
      </c>
      <c r="C3466" s="7">
        <v>149.49199999999999</v>
      </c>
      <c r="D3466" s="26">
        <f>C3466/'g. Dimensio.AnlagenEE2035'!$F$11</f>
        <v>4.2712E-2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27"/>
    </row>
    <row r="3467" spans="1:14" s="28" customFormat="1" x14ac:dyDescent="0.25">
      <c r="A3467" s="24">
        <v>43610.25</v>
      </c>
      <c r="B3467" s="25">
        <v>43610.333333333336</v>
      </c>
      <c r="C3467" s="7">
        <v>148.06899999999999</v>
      </c>
      <c r="D3467" s="26">
        <f>C3467/'g. Dimensio.AnlagenEE2035'!$F$11</f>
        <v>4.230542857142857E-2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27"/>
    </row>
    <row r="3468" spans="1:14" s="28" customFormat="1" x14ac:dyDescent="0.25">
      <c r="A3468" s="24">
        <v>43610.291666666664</v>
      </c>
      <c r="B3468" s="25">
        <v>43610.375</v>
      </c>
      <c r="C3468" s="7">
        <v>186.239</v>
      </c>
      <c r="D3468" s="26">
        <f>C3468/'g. Dimensio.AnlagenEE2035'!$F$11</f>
        <v>5.321114285714286E-2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27"/>
    </row>
    <row r="3469" spans="1:14" s="28" customFormat="1" x14ac:dyDescent="0.25">
      <c r="A3469" s="24">
        <v>43610.333333333336</v>
      </c>
      <c r="B3469" s="25">
        <v>43610.416666666664</v>
      </c>
      <c r="C3469" s="7">
        <v>184.55099999999999</v>
      </c>
      <c r="D3469" s="26">
        <f>C3469/'g. Dimensio.AnlagenEE2035'!$F$11</f>
        <v>5.272885714285714E-2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27"/>
    </row>
    <row r="3470" spans="1:14" s="28" customFormat="1" x14ac:dyDescent="0.25">
      <c r="A3470" s="24">
        <v>43610.375</v>
      </c>
      <c r="B3470" s="25">
        <v>43610.458333333336</v>
      </c>
      <c r="C3470" s="7">
        <v>169</v>
      </c>
      <c r="D3470" s="26">
        <f>C3470/'g. Dimensio.AnlagenEE2035'!$F$11</f>
        <v>4.8285714285714286E-2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27"/>
    </row>
    <row r="3471" spans="1:14" s="28" customFormat="1" x14ac:dyDescent="0.25">
      <c r="A3471" s="24">
        <v>43610.416666666664</v>
      </c>
      <c r="B3471" s="25">
        <v>43610.5</v>
      </c>
      <c r="C3471" s="7">
        <v>157.39699999999999</v>
      </c>
      <c r="D3471" s="26">
        <f>C3471/'g. Dimensio.AnlagenEE2035'!$F$11</f>
        <v>4.4970571428571429E-2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27"/>
    </row>
    <row r="3472" spans="1:14" s="28" customFormat="1" x14ac:dyDescent="0.25">
      <c r="A3472" s="24">
        <v>43610.458333333336</v>
      </c>
      <c r="B3472" s="25">
        <v>43610.541666666664</v>
      </c>
      <c r="C3472" s="7">
        <v>160.459</v>
      </c>
      <c r="D3472" s="26">
        <f>C3472/'g. Dimensio.AnlagenEE2035'!$F$11</f>
        <v>4.5845428571428572E-2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27"/>
    </row>
    <row r="3473" spans="1:14" s="28" customFormat="1" x14ac:dyDescent="0.25">
      <c r="A3473" s="24">
        <v>43610.5</v>
      </c>
      <c r="B3473" s="25">
        <v>43610.583333333336</v>
      </c>
      <c r="C3473" s="7">
        <v>159.87299999999999</v>
      </c>
      <c r="D3473" s="26">
        <f>C3473/'g. Dimensio.AnlagenEE2035'!$F$11</f>
        <v>4.5677999999999996E-2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27"/>
    </row>
    <row r="3474" spans="1:14" s="28" customFormat="1" x14ac:dyDescent="0.25">
      <c r="A3474" s="24">
        <v>43610.541666666664</v>
      </c>
      <c r="B3474" s="25">
        <v>43610.625</v>
      </c>
      <c r="C3474" s="7">
        <v>155.36500000000001</v>
      </c>
      <c r="D3474" s="26">
        <f>C3474/'g. Dimensio.AnlagenEE2035'!$F$11</f>
        <v>4.4390000000000006E-2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27"/>
    </row>
    <row r="3475" spans="1:14" s="28" customFormat="1" x14ac:dyDescent="0.25">
      <c r="A3475" s="24">
        <v>43610.583333333336</v>
      </c>
      <c r="B3475" s="25">
        <v>43610.666666666664</v>
      </c>
      <c r="C3475" s="7">
        <v>157.46600000000001</v>
      </c>
      <c r="D3475" s="26">
        <f>C3475/'g. Dimensio.AnlagenEE2035'!$F$11</f>
        <v>4.4990285714285719E-2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27"/>
    </row>
    <row r="3476" spans="1:14" s="28" customFormat="1" x14ac:dyDescent="0.25">
      <c r="A3476" s="24">
        <v>43610.625</v>
      </c>
      <c r="B3476" s="25">
        <v>43610.708333333336</v>
      </c>
      <c r="C3476" s="7">
        <v>155.226</v>
      </c>
      <c r="D3476" s="26">
        <f>C3476/'g. Dimensio.AnlagenEE2035'!$F$11</f>
        <v>4.4350285714285717E-2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27"/>
    </row>
    <row r="3477" spans="1:14" s="28" customFormat="1" x14ac:dyDescent="0.25">
      <c r="A3477" s="24">
        <v>43610.666666666664</v>
      </c>
      <c r="B3477" s="25">
        <v>43610.75</v>
      </c>
      <c r="C3477" s="7">
        <v>150.62799999999999</v>
      </c>
      <c r="D3477" s="26">
        <f>C3477/'g. Dimensio.AnlagenEE2035'!$F$11</f>
        <v>4.3036571428571424E-2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27"/>
    </row>
    <row r="3478" spans="1:14" s="28" customFormat="1" x14ac:dyDescent="0.25">
      <c r="A3478" s="24">
        <v>43610.708333333336</v>
      </c>
      <c r="B3478" s="25">
        <v>43610.791666666664</v>
      </c>
      <c r="C3478" s="7">
        <v>155.393</v>
      </c>
      <c r="D3478" s="26">
        <f>C3478/'g. Dimensio.AnlagenEE2035'!$F$11</f>
        <v>4.4398E-2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27"/>
    </row>
    <row r="3479" spans="1:14" s="28" customFormat="1" x14ac:dyDescent="0.25">
      <c r="A3479" s="24">
        <v>43610.75</v>
      </c>
      <c r="B3479" s="25">
        <v>43610.833333333336</v>
      </c>
      <c r="C3479" s="7">
        <v>198.423</v>
      </c>
      <c r="D3479" s="26">
        <f>C3479/'g. Dimensio.AnlagenEE2035'!$F$11</f>
        <v>5.6692285714285716E-2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27"/>
    </row>
    <row r="3480" spans="1:14" s="28" customFormat="1" x14ac:dyDescent="0.25">
      <c r="A3480" s="24">
        <v>43610.791666666664</v>
      </c>
      <c r="B3480" s="25">
        <v>43610.875</v>
      </c>
      <c r="C3480" s="7">
        <v>274.15100000000001</v>
      </c>
      <c r="D3480" s="26">
        <f>C3480/'g. Dimensio.AnlagenEE2035'!$F$11</f>
        <v>7.8328857142857145E-2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27"/>
    </row>
    <row r="3481" spans="1:14" s="28" customFormat="1" x14ac:dyDescent="0.25">
      <c r="A3481" s="24">
        <v>43610.833333333336</v>
      </c>
      <c r="B3481" s="25">
        <v>43610.916666666664</v>
      </c>
      <c r="C3481" s="7">
        <v>295.52999999999997</v>
      </c>
      <c r="D3481" s="26">
        <f>C3481/'g. Dimensio.AnlagenEE2035'!$F$11</f>
        <v>8.443714285714285E-2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27"/>
    </row>
    <row r="3482" spans="1:14" s="28" customFormat="1" x14ac:dyDescent="0.25">
      <c r="A3482" s="24">
        <v>43610.875</v>
      </c>
      <c r="B3482" s="25">
        <v>43610.958333333336</v>
      </c>
      <c r="C3482" s="7">
        <v>249.25800000000001</v>
      </c>
      <c r="D3482" s="26">
        <f>C3482/'g. Dimensio.AnlagenEE2035'!$F$11</f>
        <v>7.1216571428571435E-2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27"/>
    </row>
    <row r="3483" spans="1:14" s="28" customFormat="1" x14ac:dyDescent="0.25">
      <c r="A3483" s="24">
        <v>43610.916666666664</v>
      </c>
      <c r="B3483" s="25">
        <v>43611</v>
      </c>
      <c r="C3483" s="7">
        <v>228.35599999999999</v>
      </c>
      <c r="D3483" s="26">
        <f>C3483/'g. Dimensio.AnlagenEE2035'!$F$11</f>
        <v>6.524457142857143E-2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27"/>
    </row>
    <row r="3484" spans="1:14" s="28" customFormat="1" x14ac:dyDescent="0.25">
      <c r="A3484" s="24">
        <v>43610.958333333336</v>
      </c>
      <c r="B3484" s="25">
        <v>43611.041666666664</v>
      </c>
      <c r="C3484" s="7">
        <v>248.887</v>
      </c>
      <c r="D3484" s="26">
        <f>C3484/'g. Dimensio.AnlagenEE2035'!$F$11</f>
        <v>7.1110571428571426E-2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27"/>
    </row>
    <row r="3485" spans="1:14" s="28" customFormat="1" x14ac:dyDescent="0.25">
      <c r="A3485" s="24">
        <v>43611</v>
      </c>
      <c r="B3485" s="25">
        <v>43611.083333333336</v>
      </c>
      <c r="C3485" s="7">
        <v>275.58600000000001</v>
      </c>
      <c r="D3485" s="26">
        <f>C3485/'g. Dimensio.AnlagenEE2035'!$F$11</f>
        <v>7.8738857142857152E-2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27"/>
    </row>
    <row r="3486" spans="1:14" s="28" customFormat="1" x14ac:dyDescent="0.25">
      <c r="A3486" s="24">
        <v>43611.041666666664</v>
      </c>
      <c r="B3486" s="25">
        <v>43611.125</v>
      </c>
      <c r="C3486" s="7">
        <v>291.18400000000003</v>
      </c>
      <c r="D3486" s="26">
        <f>C3486/'g. Dimensio.AnlagenEE2035'!$F$11</f>
        <v>8.3195428571428573E-2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27"/>
    </row>
    <row r="3487" spans="1:14" s="28" customFormat="1" x14ac:dyDescent="0.25">
      <c r="A3487" s="24">
        <v>43611.083333333336</v>
      </c>
      <c r="B3487" s="25">
        <v>43611.166666666664</v>
      </c>
      <c r="C3487" s="7">
        <v>267.75599999999997</v>
      </c>
      <c r="D3487" s="26">
        <f>C3487/'g. Dimensio.AnlagenEE2035'!$F$11</f>
        <v>7.6501714285714284E-2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27"/>
    </row>
    <row r="3488" spans="1:14" s="28" customFormat="1" x14ac:dyDescent="0.25">
      <c r="A3488" s="24">
        <v>43611.125</v>
      </c>
      <c r="B3488" s="25">
        <v>43611.208333333336</v>
      </c>
      <c r="C3488" s="7">
        <v>195.76599999999999</v>
      </c>
      <c r="D3488" s="26">
        <f>C3488/'g. Dimensio.AnlagenEE2035'!$F$11</f>
        <v>5.5933142857142855E-2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27"/>
    </row>
    <row r="3489" spans="1:14" s="28" customFormat="1" x14ac:dyDescent="0.25">
      <c r="A3489" s="24">
        <v>43611.166666666664</v>
      </c>
      <c r="B3489" s="25">
        <v>43611.25</v>
      </c>
      <c r="C3489" s="7">
        <v>100.105</v>
      </c>
      <c r="D3489" s="26">
        <f>C3489/'g. Dimensio.AnlagenEE2035'!$F$11</f>
        <v>2.8601428571428573E-2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27"/>
    </row>
    <row r="3490" spans="1:14" s="28" customFormat="1" x14ac:dyDescent="0.25">
      <c r="A3490" s="24">
        <v>43611.208333333336</v>
      </c>
      <c r="B3490" s="25">
        <v>43611.291666666664</v>
      </c>
      <c r="C3490" s="7">
        <v>49.77</v>
      </c>
      <c r="D3490" s="26">
        <f>C3490/'g. Dimensio.AnlagenEE2035'!$F$11</f>
        <v>1.4220000000000002E-2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27"/>
    </row>
    <row r="3491" spans="1:14" s="28" customFormat="1" x14ac:dyDescent="0.25">
      <c r="A3491" s="24">
        <v>43611.25</v>
      </c>
      <c r="B3491" s="25">
        <v>43611.333333333336</v>
      </c>
      <c r="C3491" s="7">
        <v>49.43</v>
      </c>
      <c r="D3491" s="26">
        <f>C3491/'g. Dimensio.AnlagenEE2035'!$F$11</f>
        <v>1.4122857142857144E-2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27"/>
    </row>
    <row r="3492" spans="1:14" s="28" customFormat="1" x14ac:dyDescent="0.25">
      <c r="A3492" s="24">
        <v>43611.291666666664</v>
      </c>
      <c r="B3492" s="25">
        <v>43611.375</v>
      </c>
      <c r="C3492" s="7">
        <v>85.331999999999994</v>
      </c>
      <c r="D3492" s="26">
        <f>C3492/'g. Dimensio.AnlagenEE2035'!$F$11</f>
        <v>2.4380571428571425E-2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27"/>
    </row>
    <row r="3493" spans="1:14" s="28" customFormat="1" x14ac:dyDescent="0.25">
      <c r="A3493" s="24">
        <v>43611.333333333336</v>
      </c>
      <c r="B3493" s="25">
        <v>43611.416666666664</v>
      </c>
      <c r="C3493" s="7">
        <v>127.739</v>
      </c>
      <c r="D3493" s="26">
        <f>C3493/'g. Dimensio.AnlagenEE2035'!$F$11</f>
        <v>3.6496857142857143E-2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27"/>
    </row>
    <row r="3494" spans="1:14" s="28" customFormat="1" x14ac:dyDescent="0.25">
      <c r="A3494" s="24">
        <v>43611.375</v>
      </c>
      <c r="B3494" s="25">
        <v>43611.458333333336</v>
      </c>
      <c r="C3494" s="7">
        <v>163.23699999999999</v>
      </c>
      <c r="D3494" s="26">
        <f>C3494/'g. Dimensio.AnlagenEE2035'!$F$11</f>
        <v>4.6639142857142858E-2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27"/>
    </row>
    <row r="3495" spans="1:14" s="28" customFormat="1" x14ac:dyDescent="0.25">
      <c r="A3495" s="24">
        <v>43611.416666666664</v>
      </c>
      <c r="B3495" s="25">
        <v>43611.5</v>
      </c>
      <c r="C3495" s="7">
        <v>184.995</v>
      </c>
      <c r="D3495" s="26">
        <f>C3495/'g. Dimensio.AnlagenEE2035'!$F$11</f>
        <v>5.2855714285714284E-2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27"/>
    </row>
    <row r="3496" spans="1:14" s="28" customFormat="1" x14ac:dyDescent="0.25">
      <c r="A3496" s="24">
        <v>43611.458333333336</v>
      </c>
      <c r="B3496" s="25">
        <v>43611.541666666664</v>
      </c>
      <c r="C3496" s="7">
        <v>203.161</v>
      </c>
      <c r="D3496" s="26">
        <f>C3496/'g. Dimensio.AnlagenEE2035'!$F$11</f>
        <v>5.8046E-2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27"/>
    </row>
    <row r="3497" spans="1:14" s="28" customFormat="1" x14ac:dyDescent="0.25">
      <c r="A3497" s="24">
        <v>43611.5</v>
      </c>
      <c r="B3497" s="25">
        <v>43611.583333333336</v>
      </c>
      <c r="C3497" s="7">
        <v>227.047</v>
      </c>
      <c r="D3497" s="26">
        <f>C3497/'g. Dimensio.AnlagenEE2035'!$F$11</f>
        <v>6.487057142857143E-2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27"/>
    </row>
    <row r="3498" spans="1:14" s="28" customFormat="1" x14ac:dyDescent="0.25">
      <c r="A3498" s="24">
        <v>43611.541666666664</v>
      </c>
      <c r="B3498" s="25">
        <v>43611.625</v>
      </c>
      <c r="C3498" s="7">
        <v>251.09100000000001</v>
      </c>
      <c r="D3498" s="26">
        <f>C3498/'g. Dimensio.AnlagenEE2035'!$F$11</f>
        <v>7.1740285714285715E-2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27"/>
    </row>
    <row r="3499" spans="1:14" s="28" customFormat="1" x14ac:dyDescent="0.25">
      <c r="A3499" s="24">
        <v>43611.583333333336</v>
      </c>
      <c r="B3499" s="25">
        <v>43611.666666666664</v>
      </c>
      <c r="C3499" s="7">
        <v>267.34500000000003</v>
      </c>
      <c r="D3499" s="26">
        <f>C3499/'g. Dimensio.AnlagenEE2035'!$F$11</f>
        <v>7.6384285714285724E-2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27"/>
    </row>
    <row r="3500" spans="1:14" s="28" customFormat="1" x14ac:dyDescent="0.25">
      <c r="A3500" s="24">
        <v>43611.625</v>
      </c>
      <c r="B3500" s="25">
        <v>43611.708333333336</v>
      </c>
      <c r="C3500" s="7">
        <v>298.02800000000002</v>
      </c>
      <c r="D3500" s="26">
        <f>C3500/'g. Dimensio.AnlagenEE2035'!$F$11</f>
        <v>8.5150857142857153E-2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27"/>
    </row>
    <row r="3501" spans="1:14" s="28" customFormat="1" x14ac:dyDescent="0.25">
      <c r="A3501" s="24">
        <v>43611.666666666664</v>
      </c>
      <c r="B3501" s="25">
        <v>43611.75</v>
      </c>
      <c r="C3501" s="7">
        <v>345.94600000000003</v>
      </c>
      <c r="D3501" s="26">
        <f>C3501/'g. Dimensio.AnlagenEE2035'!$F$11</f>
        <v>9.8841714285714297E-2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27"/>
    </row>
    <row r="3502" spans="1:14" s="28" customFormat="1" x14ac:dyDescent="0.25">
      <c r="A3502" s="24">
        <v>43611.708333333336</v>
      </c>
      <c r="B3502" s="25">
        <v>43611.791666666664</v>
      </c>
      <c r="C3502" s="7">
        <v>380.31200000000001</v>
      </c>
      <c r="D3502" s="26">
        <f>C3502/'g. Dimensio.AnlagenEE2035'!$F$11</f>
        <v>0.10866057142857143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27"/>
    </row>
    <row r="3503" spans="1:14" s="28" customFormat="1" x14ac:dyDescent="0.25">
      <c r="A3503" s="24">
        <v>43611.75</v>
      </c>
      <c r="B3503" s="25">
        <v>43611.833333333336</v>
      </c>
      <c r="C3503" s="7">
        <v>385.74700000000001</v>
      </c>
      <c r="D3503" s="26">
        <f>C3503/'g. Dimensio.AnlagenEE2035'!$F$11</f>
        <v>0.11021342857142857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27"/>
    </row>
    <row r="3504" spans="1:14" s="28" customFormat="1" x14ac:dyDescent="0.25">
      <c r="A3504" s="24">
        <v>43611.791666666664</v>
      </c>
      <c r="B3504" s="25">
        <v>43611.875</v>
      </c>
      <c r="C3504" s="7">
        <v>365.23599999999999</v>
      </c>
      <c r="D3504" s="26">
        <f>C3504/'g. Dimensio.AnlagenEE2035'!$F$11</f>
        <v>0.10435314285714285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27"/>
    </row>
    <row r="3505" spans="1:14" s="28" customFormat="1" x14ac:dyDescent="0.25">
      <c r="A3505" s="24">
        <v>43611.833333333336</v>
      </c>
      <c r="B3505" s="25">
        <v>43611.916666666664</v>
      </c>
      <c r="C3505" s="7">
        <v>334.62099999999998</v>
      </c>
      <c r="D3505" s="26">
        <f>C3505/'g. Dimensio.AnlagenEE2035'!$F$11</f>
        <v>9.5605999999999997E-2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27"/>
    </row>
    <row r="3506" spans="1:14" s="28" customFormat="1" x14ac:dyDescent="0.25">
      <c r="A3506" s="24">
        <v>43611.875</v>
      </c>
      <c r="B3506" s="25">
        <v>43611.958333333336</v>
      </c>
      <c r="C3506" s="7">
        <v>348.38600000000002</v>
      </c>
      <c r="D3506" s="26">
        <f>C3506/'g. Dimensio.AnlagenEE2035'!$F$11</f>
        <v>9.9538857142857151E-2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27"/>
    </row>
    <row r="3507" spans="1:14" s="28" customFormat="1" x14ac:dyDescent="0.25">
      <c r="A3507" s="24">
        <v>43611.916666666664</v>
      </c>
      <c r="B3507" s="25">
        <v>43612</v>
      </c>
      <c r="C3507" s="7">
        <v>400.8</v>
      </c>
      <c r="D3507" s="26">
        <f>C3507/'g. Dimensio.AnlagenEE2035'!$F$11</f>
        <v>0.11451428571428572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27"/>
    </row>
    <row r="3508" spans="1:14" s="28" customFormat="1" x14ac:dyDescent="0.25">
      <c r="A3508" s="24">
        <v>43611.958333333336</v>
      </c>
      <c r="B3508" s="25">
        <v>43612.041666666664</v>
      </c>
      <c r="C3508" s="7">
        <v>445.06200000000001</v>
      </c>
      <c r="D3508" s="26">
        <f>C3508/'g. Dimensio.AnlagenEE2035'!$F$11</f>
        <v>0.12716057142857143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27"/>
    </row>
    <row r="3509" spans="1:14" s="28" customFormat="1" x14ac:dyDescent="0.25">
      <c r="A3509" s="24">
        <v>43612</v>
      </c>
      <c r="B3509" s="25">
        <v>43612.083333333336</v>
      </c>
      <c r="C3509" s="7">
        <v>474.45</v>
      </c>
      <c r="D3509" s="26">
        <f>C3509/'g. Dimensio.AnlagenEE2035'!$F$11</f>
        <v>0.13555714285714285</v>
      </c>
      <c r="E3509" s="6"/>
      <c r="F3509" s="6"/>
      <c r="G3509" s="6"/>
      <c r="H3509" s="6"/>
      <c r="I3509" s="6"/>
      <c r="J3509" s="6"/>
      <c r="K3509" s="6"/>
      <c r="L3509" s="6"/>
      <c r="M3509" s="6"/>
      <c r="N3509" s="27"/>
    </row>
    <row r="3510" spans="1:14" s="28" customFormat="1" x14ac:dyDescent="0.25">
      <c r="A3510" s="24">
        <v>43612.041666666664</v>
      </c>
      <c r="B3510" s="25">
        <v>43612.125</v>
      </c>
      <c r="C3510" s="7">
        <v>481.62299999999999</v>
      </c>
      <c r="D3510" s="26">
        <f>C3510/'g. Dimensio.AnlagenEE2035'!$F$11</f>
        <v>0.13760657142857144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27"/>
    </row>
    <row r="3511" spans="1:14" s="28" customFormat="1" x14ac:dyDescent="0.25">
      <c r="A3511" s="24">
        <v>43612.083333333336</v>
      </c>
      <c r="B3511" s="25">
        <v>43612.166666666664</v>
      </c>
      <c r="C3511" s="7">
        <v>474.18099999999998</v>
      </c>
      <c r="D3511" s="26">
        <f>C3511/'g. Dimensio.AnlagenEE2035'!$F$11</f>
        <v>0.13548028571428572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27"/>
    </row>
    <row r="3512" spans="1:14" s="28" customFormat="1" x14ac:dyDescent="0.25">
      <c r="A3512" s="24">
        <v>43612.125</v>
      </c>
      <c r="B3512" s="25">
        <v>43612.208333333336</v>
      </c>
      <c r="C3512" s="7">
        <v>458.036</v>
      </c>
      <c r="D3512" s="26">
        <f>C3512/'g. Dimensio.AnlagenEE2035'!$F$11</f>
        <v>0.13086742857142858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27"/>
    </row>
    <row r="3513" spans="1:14" s="28" customFormat="1" x14ac:dyDescent="0.25">
      <c r="A3513" s="24">
        <v>43612.166666666664</v>
      </c>
      <c r="B3513" s="25">
        <v>43612.25</v>
      </c>
      <c r="C3513" s="7">
        <v>406.70499999999998</v>
      </c>
      <c r="D3513" s="26">
        <f>C3513/'g. Dimensio.AnlagenEE2035'!$F$11</f>
        <v>0.11620142857142857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27"/>
    </row>
    <row r="3514" spans="1:14" s="28" customFormat="1" x14ac:dyDescent="0.25">
      <c r="A3514" s="24">
        <v>43612.208333333336</v>
      </c>
      <c r="B3514" s="25">
        <v>43612.291666666664</v>
      </c>
      <c r="C3514" s="7">
        <v>251.334</v>
      </c>
      <c r="D3514" s="26">
        <f>C3514/'g. Dimensio.AnlagenEE2035'!$F$11</f>
        <v>7.1809714285714282E-2</v>
      </c>
      <c r="E3514" s="6"/>
      <c r="F3514" s="6"/>
      <c r="G3514" s="6"/>
      <c r="H3514" s="6"/>
      <c r="I3514" s="6"/>
      <c r="J3514" s="6"/>
      <c r="K3514" s="6"/>
      <c r="L3514" s="6"/>
      <c r="M3514" s="6"/>
      <c r="N3514" s="27"/>
    </row>
    <row r="3515" spans="1:14" s="28" customFormat="1" x14ac:dyDescent="0.25">
      <c r="A3515" s="24">
        <v>43612.25</v>
      </c>
      <c r="B3515" s="25">
        <v>43612.333333333336</v>
      </c>
      <c r="C3515" s="7">
        <v>271.97300000000001</v>
      </c>
      <c r="D3515" s="26">
        <f>C3515/'g. Dimensio.AnlagenEE2035'!$F$11</f>
        <v>7.770657142857143E-2</v>
      </c>
      <c r="E3515" s="6"/>
      <c r="F3515" s="6"/>
      <c r="G3515" s="6"/>
      <c r="H3515" s="6"/>
      <c r="I3515" s="6"/>
      <c r="J3515" s="6"/>
      <c r="K3515" s="6"/>
      <c r="L3515" s="6"/>
      <c r="M3515" s="6"/>
      <c r="N3515" s="27"/>
    </row>
    <row r="3516" spans="1:14" s="28" customFormat="1" x14ac:dyDescent="0.25">
      <c r="A3516" s="24">
        <v>43612.291666666664</v>
      </c>
      <c r="B3516" s="25">
        <v>43612.375</v>
      </c>
      <c r="C3516" s="7">
        <v>298.34899999999999</v>
      </c>
      <c r="D3516" s="26">
        <f>C3516/'g. Dimensio.AnlagenEE2035'!$F$11</f>
        <v>8.5242571428571431E-2</v>
      </c>
      <c r="E3516" s="6"/>
      <c r="F3516" s="6"/>
      <c r="G3516" s="6"/>
      <c r="H3516" s="6"/>
      <c r="I3516" s="6"/>
      <c r="J3516" s="6"/>
      <c r="K3516" s="6"/>
      <c r="L3516" s="6"/>
      <c r="M3516" s="6"/>
      <c r="N3516" s="27"/>
    </row>
    <row r="3517" spans="1:14" s="28" customFormat="1" x14ac:dyDescent="0.25">
      <c r="A3517" s="24">
        <v>43612.333333333336</v>
      </c>
      <c r="B3517" s="25">
        <v>43612.416666666664</v>
      </c>
      <c r="C3517" s="7">
        <v>294.53500000000003</v>
      </c>
      <c r="D3517" s="26">
        <f>C3517/'g. Dimensio.AnlagenEE2035'!$F$11</f>
        <v>8.4152857142857154E-2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27"/>
    </row>
    <row r="3518" spans="1:14" s="28" customFormat="1" x14ac:dyDescent="0.25">
      <c r="A3518" s="24">
        <v>43612.375</v>
      </c>
      <c r="B3518" s="25">
        <v>43612.458333333336</v>
      </c>
      <c r="C3518" s="7">
        <v>274.815</v>
      </c>
      <c r="D3518" s="26">
        <f>C3518/'g. Dimensio.AnlagenEE2035'!$F$11</f>
        <v>7.8518571428571424E-2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27"/>
    </row>
    <row r="3519" spans="1:14" s="28" customFormat="1" x14ac:dyDescent="0.25">
      <c r="A3519" s="24">
        <v>43612.416666666664</v>
      </c>
      <c r="B3519" s="25">
        <v>43612.5</v>
      </c>
      <c r="C3519" s="7">
        <v>264.64999999999998</v>
      </c>
      <c r="D3519" s="26">
        <f>C3519/'g. Dimensio.AnlagenEE2035'!$F$11</f>
        <v>7.5614285714285703E-2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27"/>
    </row>
    <row r="3520" spans="1:14" s="28" customFormat="1" x14ac:dyDescent="0.25">
      <c r="A3520" s="24">
        <v>43612.458333333336</v>
      </c>
      <c r="B3520" s="25">
        <v>43612.541666666664</v>
      </c>
      <c r="C3520" s="7">
        <v>252.48500000000001</v>
      </c>
      <c r="D3520" s="26">
        <f>C3520/'g. Dimensio.AnlagenEE2035'!$F$11</f>
        <v>7.2138571428571427E-2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27"/>
    </row>
    <row r="3521" spans="1:14" s="28" customFormat="1" x14ac:dyDescent="0.25">
      <c r="A3521" s="24">
        <v>43612.5</v>
      </c>
      <c r="B3521" s="25">
        <v>43612.583333333336</v>
      </c>
      <c r="C3521" s="7">
        <v>229.59</v>
      </c>
      <c r="D3521" s="26">
        <f>C3521/'g. Dimensio.AnlagenEE2035'!$F$11</f>
        <v>6.5597142857142854E-2</v>
      </c>
      <c r="E3521" s="6"/>
      <c r="F3521" s="6"/>
      <c r="G3521" s="6"/>
      <c r="H3521" s="6"/>
      <c r="I3521" s="6"/>
      <c r="J3521" s="6"/>
      <c r="K3521" s="6"/>
      <c r="L3521" s="6"/>
      <c r="M3521" s="6"/>
      <c r="N3521" s="27"/>
    </row>
    <row r="3522" spans="1:14" s="28" customFormat="1" x14ac:dyDescent="0.25">
      <c r="A3522" s="24">
        <v>43612.541666666664</v>
      </c>
      <c r="B3522" s="25">
        <v>43612.625</v>
      </c>
      <c r="C3522" s="7">
        <v>214.16399999999999</v>
      </c>
      <c r="D3522" s="26">
        <f>C3522/'g. Dimensio.AnlagenEE2035'!$F$11</f>
        <v>6.1189714285714285E-2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27"/>
    </row>
    <row r="3523" spans="1:14" s="28" customFormat="1" x14ac:dyDescent="0.25">
      <c r="A3523" s="24">
        <v>43612.583333333336</v>
      </c>
      <c r="B3523" s="25">
        <v>43612.666666666664</v>
      </c>
      <c r="C3523" s="7">
        <v>226.43700000000001</v>
      </c>
      <c r="D3523" s="26">
        <f>C3523/'g. Dimensio.AnlagenEE2035'!$F$11</f>
        <v>6.469628571428572E-2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27"/>
    </row>
    <row r="3524" spans="1:14" s="28" customFormat="1" x14ac:dyDescent="0.25">
      <c r="A3524" s="24">
        <v>43612.625</v>
      </c>
      <c r="B3524" s="25">
        <v>43612.708333333336</v>
      </c>
      <c r="C3524" s="7">
        <v>254.16399999999999</v>
      </c>
      <c r="D3524" s="26">
        <f>C3524/'g. Dimensio.AnlagenEE2035'!$F$11</f>
        <v>7.2618285714285705E-2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27"/>
    </row>
    <row r="3525" spans="1:14" s="28" customFormat="1" x14ac:dyDescent="0.25">
      <c r="A3525" s="24">
        <v>43612.666666666664</v>
      </c>
      <c r="B3525" s="25">
        <v>43612.75</v>
      </c>
      <c r="C3525" s="7">
        <v>274.517</v>
      </c>
      <c r="D3525" s="26">
        <f>C3525/'g. Dimensio.AnlagenEE2035'!$F$11</f>
        <v>7.8433428571428571E-2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27"/>
    </row>
    <row r="3526" spans="1:14" s="28" customFormat="1" x14ac:dyDescent="0.25">
      <c r="A3526" s="24">
        <v>43612.708333333336</v>
      </c>
      <c r="B3526" s="25">
        <v>43612.791666666664</v>
      </c>
      <c r="C3526" s="7">
        <v>280.91199999999998</v>
      </c>
      <c r="D3526" s="26">
        <f>C3526/'g. Dimensio.AnlagenEE2035'!$F$11</f>
        <v>8.0260571428571417E-2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27"/>
    </row>
    <row r="3527" spans="1:14" s="28" customFormat="1" x14ac:dyDescent="0.25">
      <c r="A3527" s="24">
        <v>43612.75</v>
      </c>
      <c r="B3527" s="25">
        <v>43612.833333333336</v>
      </c>
      <c r="C3527" s="7">
        <v>296.82900000000001</v>
      </c>
      <c r="D3527" s="26">
        <f>C3527/'g. Dimensio.AnlagenEE2035'!$F$11</f>
        <v>8.4808285714285711E-2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27"/>
    </row>
    <row r="3528" spans="1:14" s="28" customFormat="1" x14ac:dyDescent="0.25">
      <c r="A3528" s="24">
        <v>43612.791666666664</v>
      </c>
      <c r="B3528" s="25">
        <v>43612.875</v>
      </c>
      <c r="C3528" s="7">
        <v>346.45800000000003</v>
      </c>
      <c r="D3528" s="26">
        <f>C3528/'g. Dimensio.AnlagenEE2035'!$F$11</f>
        <v>9.8988000000000007E-2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27"/>
    </row>
    <row r="3529" spans="1:14" s="28" customFormat="1" x14ac:dyDescent="0.25">
      <c r="A3529" s="24">
        <v>43612.833333333336</v>
      </c>
      <c r="B3529" s="25">
        <v>43612.916666666664</v>
      </c>
      <c r="C3529" s="7">
        <v>317.74</v>
      </c>
      <c r="D3529" s="26">
        <f>C3529/'g. Dimensio.AnlagenEE2035'!$F$11</f>
        <v>9.0782857142857151E-2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27"/>
    </row>
    <row r="3530" spans="1:14" s="28" customFormat="1" x14ac:dyDescent="0.25">
      <c r="A3530" s="24">
        <v>43612.875</v>
      </c>
      <c r="B3530" s="25">
        <v>43612.958333333336</v>
      </c>
      <c r="C3530" s="7">
        <v>267.51499999999999</v>
      </c>
      <c r="D3530" s="26">
        <f>C3530/'g. Dimensio.AnlagenEE2035'!$F$11</f>
        <v>7.6432857142857136E-2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27"/>
    </row>
    <row r="3531" spans="1:14" s="28" customFormat="1" x14ac:dyDescent="0.25">
      <c r="A3531" s="24">
        <v>43612.916666666664</v>
      </c>
      <c r="B3531" s="25">
        <v>43613</v>
      </c>
      <c r="C3531" s="7">
        <v>224.09399999999999</v>
      </c>
      <c r="D3531" s="26">
        <f>C3531/'g. Dimensio.AnlagenEE2035'!$F$11</f>
        <v>6.4026857142857135E-2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27"/>
    </row>
    <row r="3532" spans="1:14" s="28" customFormat="1" x14ac:dyDescent="0.25">
      <c r="A3532" s="24">
        <v>43612.958333333336</v>
      </c>
      <c r="B3532" s="25">
        <v>43613.041666666664</v>
      </c>
      <c r="C3532" s="7">
        <v>193.113</v>
      </c>
      <c r="D3532" s="26">
        <f>C3532/'g. Dimensio.AnlagenEE2035'!$F$11</f>
        <v>5.517514285714286E-2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27"/>
    </row>
    <row r="3533" spans="1:14" s="28" customFormat="1" x14ac:dyDescent="0.25">
      <c r="A3533" s="24">
        <v>43613</v>
      </c>
      <c r="B3533" s="25">
        <v>43613.083333333336</v>
      </c>
      <c r="C3533" s="7">
        <v>180.791</v>
      </c>
      <c r="D3533" s="26">
        <f>C3533/'g. Dimensio.AnlagenEE2035'!$F$11</f>
        <v>5.1654571428571425E-2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27"/>
    </row>
    <row r="3534" spans="1:14" s="28" customFormat="1" x14ac:dyDescent="0.25">
      <c r="A3534" s="24">
        <v>43613.041666666664</v>
      </c>
      <c r="B3534" s="25">
        <v>43613.125</v>
      </c>
      <c r="C3534" s="7">
        <v>222.001</v>
      </c>
      <c r="D3534" s="26">
        <f>C3534/'g. Dimensio.AnlagenEE2035'!$F$11</f>
        <v>6.3428857142857148E-2</v>
      </c>
      <c r="E3534" s="6"/>
      <c r="F3534" s="6"/>
      <c r="G3534" s="6"/>
      <c r="H3534" s="6"/>
      <c r="I3534" s="6"/>
      <c r="J3534" s="6"/>
      <c r="K3534" s="6"/>
      <c r="L3534" s="6"/>
      <c r="M3534" s="6"/>
      <c r="N3534" s="27"/>
    </row>
    <row r="3535" spans="1:14" s="28" customFormat="1" x14ac:dyDescent="0.25">
      <c r="A3535" s="24">
        <v>43613.083333333336</v>
      </c>
      <c r="B3535" s="25">
        <v>43613.166666666664</v>
      </c>
      <c r="C3535" s="7">
        <v>268.19499999999999</v>
      </c>
      <c r="D3535" s="26">
        <f>C3535/'g. Dimensio.AnlagenEE2035'!$F$11</f>
        <v>7.6627142857142852E-2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27"/>
    </row>
    <row r="3536" spans="1:14" s="28" customFormat="1" x14ac:dyDescent="0.25">
      <c r="A3536" s="24">
        <v>43613.125</v>
      </c>
      <c r="B3536" s="25">
        <v>43613.208333333336</v>
      </c>
      <c r="C3536" s="7">
        <v>287.15800000000002</v>
      </c>
      <c r="D3536" s="26">
        <f>C3536/'g. Dimensio.AnlagenEE2035'!$F$11</f>
        <v>8.2045142857142858E-2</v>
      </c>
      <c r="E3536" s="6"/>
      <c r="F3536" s="6"/>
      <c r="G3536" s="6"/>
      <c r="H3536" s="6"/>
      <c r="I3536" s="6"/>
      <c r="J3536" s="6"/>
      <c r="K3536" s="6"/>
      <c r="L3536" s="6"/>
      <c r="M3536" s="6"/>
      <c r="N3536" s="27"/>
    </row>
    <row r="3537" spans="1:14" s="28" customFormat="1" x14ac:dyDescent="0.25">
      <c r="A3537" s="24">
        <v>43613.166666666664</v>
      </c>
      <c r="B3537" s="25">
        <v>43613.25</v>
      </c>
      <c r="C3537" s="7">
        <v>269.339</v>
      </c>
      <c r="D3537" s="26">
        <f>C3537/'g. Dimensio.AnlagenEE2035'!$F$11</f>
        <v>7.6953999999999995E-2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27"/>
    </row>
    <row r="3538" spans="1:14" s="28" customFormat="1" x14ac:dyDescent="0.25">
      <c r="A3538" s="24">
        <v>43613.208333333336</v>
      </c>
      <c r="B3538" s="25">
        <v>43613.291666666664</v>
      </c>
      <c r="C3538" s="7">
        <v>227.126</v>
      </c>
      <c r="D3538" s="26">
        <f>C3538/'g. Dimensio.AnlagenEE2035'!$F$11</f>
        <v>6.4893142857142858E-2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27"/>
    </row>
    <row r="3539" spans="1:14" s="28" customFormat="1" x14ac:dyDescent="0.25">
      <c r="A3539" s="24">
        <v>43613.25</v>
      </c>
      <c r="B3539" s="25">
        <v>43613.333333333336</v>
      </c>
      <c r="C3539" s="7">
        <v>222.44900000000001</v>
      </c>
      <c r="D3539" s="26">
        <f>C3539/'g. Dimensio.AnlagenEE2035'!$F$11</f>
        <v>6.3556857142857151E-2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27"/>
    </row>
    <row r="3540" spans="1:14" s="28" customFormat="1" x14ac:dyDescent="0.25">
      <c r="A3540" s="24">
        <v>43613.291666666664</v>
      </c>
      <c r="B3540" s="25">
        <v>43613.375</v>
      </c>
      <c r="C3540" s="7">
        <v>280.58800000000002</v>
      </c>
      <c r="D3540" s="26">
        <f>C3540/'g. Dimensio.AnlagenEE2035'!$F$11</f>
        <v>8.0168000000000003E-2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27"/>
    </row>
    <row r="3541" spans="1:14" s="28" customFormat="1" x14ac:dyDescent="0.25">
      <c r="A3541" s="24">
        <v>43613.333333333336</v>
      </c>
      <c r="B3541" s="25">
        <v>43613.416666666664</v>
      </c>
      <c r="C3541" s="7">
        <v>335.21100000000001</v>
      </c>
      <c r="D3541" s="26">
        <f>C3541/'g. Dimensio.AnlagenEE2035'!$F$11</f>
        <v>9.5774571428571431E-2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27"/>
    </row>
    <row r="3542" spans="1:14" s="28" customFormat="1" x14ac:dyDescent="0.25">
      <c r="A3542" s="24">
        <v>43613.375</v>
      </c>
      <c r="B3542" s="25">
        <v>43613.458333333336</v>
      </c>
      <c r="C3542" s="7">
        <v>401.37700000000001</v>
      </c>
      <c r="D3542" s="26">
        <f>C3542/'g. Dimensio.AnlagenEE2035'!$F$11</f>
        <v>0.11467914285714285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27"/>
    </row>
    <row r="3543" spans="1:14" s="28" customFormat="1" x14ac:dyDescent="0.25">
      <c r="A3543" s="24">
        <v>43613.416666666664</v>
      </c>
      <c r="B3543" s="25">
        <v>43613.5</v>
      </c>
      <c r="C3543" s="7">
        <v>483.23200000000003</v>
      </c>
      <c r="D3543" s="26">
        <f>C3543/'g. Dimensio.AnlagenEE2035'!$F$11</f>
        <v>0.13806628571428572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27"/>
    </row>
    <row r="3544" spans="1:14" s="28" customFormat="1" x14ac:dyDescent="0.25">
      <c r="A3544" s="24">
        <v>43613.458333333336</v>
      </c>
      <c r="B3544" s="25">
        <v>43613.541666666664</v>
      </c>
      <c r="C3544" s="7">
        <v>601.18499999999995</v>
      </c>
      <c r="D3544" s="26">
        <f>C3544/'g. Dimensio.AnlagenEE2035'!$F$11</f>
        <v>0.17176714285714284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27"/>
    </row>
    <row r="3545" spans="1:14" s="28" customFormat="1" x14ac:dyDescent="0.25">
      <c r="A3545" s="24">
        <v>43613.5</v>
      </c>
      <c r="B3545" s="25">
        <v>43613.583333333336</v>
      </c>
      <c r="C3545" s="7">
        <v>726.44500000000005</v>
      </c>
      <c r="D3545" s="26">
        <f>C3545/'g. Dimensio.AnlagenEE2035'!$F$11</f>
        <v>0.20755571428571429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27"/>
    </row>
    <row r="3546" spans="1:14" s="28" customFormat="1" x14ac:dyDescent="0.25">
      <c r="A3546" s="24">
        <v>43613.541666666664</v>
      </c>
      <c r="B3546" s="25">
        <v>43613.625</v>
      </c>
      <c r="C3546" s="7">
        <v>831.923</v>
      </c>
      <c r="D3546" s="26">
        <f>C3546/'g. Dimensio.AnlagenEE2035'!$F$11</f>
        <v>0.23769228571428572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27"/>
    </row>
    <row r="3547" spans="1:14" s="28" customFormat="1" x14ac:dyDescent="0.25">
      <c r="A3547" s="24">
        <v>43613.583333333336</v>
      </c>
      <c r="B3547" s="25">
        <v>43613.666666666664</v>
      </c>
      <c r="C3547" s="7">
        <v>882.84199999999998</v>
      </c>
      <c r="D3547" s="26">
        <f>C3547/'g. Dimensio.AnlagenEE2035'!$F$11</f>
        <v>0.25224057142857143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27"/>
    </row>
    <row r="3548" spans="1:14" s="28" customFormat="1" x14ac:dyDescent="0.25">
      <c r="A3548" s="24">
        <v>43613.625</v>
      </c>
      <c r="B3548" s="25">
        <v>43613.708333333336</v>
      </c>
      <c r="C3548" s="7">
        <v>847.85500000000002</v>
      </c>
      <c r="D3548" s="26">
        <f>C3548/'g. Dimensio.AnlagenEE2035'!$F$11</f>
        <v>0.24224428571428572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27"/>
    </row>
    <row r="3549" spans="1:14" s="28" customFormat="1" x14ac:dyDescent="0.25">
      <c r="A3549" s="24">
        <v>43613.666666666664</v>
      </c>
      <c r="B3549" s="25">
        <v>43613.75</v>
      </c>
      <c r="C3549" s="7">
        <v>735.053</v>
      </c>
      <c r="D3549" s="26">
        <f>C3549/'g. Dimensio.AnlagenEE2035'!$F$11</f>
        <v>0.21001514285714284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27"/>
    </row>
    <row r="3550" spans="1:14" s="28" customFormat="1" x14ac:dyDescent="0.25">
      <c r="A3550" s="24">
        <v>43613.708333333336</v>
      </c>
      <c r="B3550" s="25">
        <v>43613.791666666664</v>
      </c>
      <c r="C3550" s="7">
        <v>621.24099999999999</v>
      </c>
      <c r="D3550" s="26">
        <f>C3550/'g. Dimensio.AnlagenEE2035'!$F$11</f>
        <v>0.17749742857142856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27"/>
    </row>
    <row r="3551" spans="1:14" s="28" customFormat="1" x14ac:dyDescent="0.25">
      <c r="A3551" s="24">
        <v>43613.75</v>
      </c>
      <c r="B3551" s="25">
        <v>43613.833333333336</v>
      </c>
      <c r="C3551" s="7">
        <v>557.86099999999999</v>
      </c>
      <c r="D3551" s="26">
        <f>C3551/'g. Dimensio.AnlagenEE2035'!$F$11</f>
        <v>0.15938885714285714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27"/>
    </row>
    <row r="3552" spans="1:14" s="28" customFormat="1" x14ac:dyDescent="0.25">
      <c r="A3552" s="24">
        <v>43613.791666666664</v>
      </c>
      <c r="B3552" s="25">
        <v>43613.875</v>
      </c>
      <c r="C3552" s="7">
        <v>589.94500000000005</v>
      </c>
      <c r="D3552" s="26">
        <f>C3552/'g. Dimensio.AnlagenEE2035'!$F$11</f>
        <v>0.16855571428571431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27"/>
    </row>
    <row r="3553" spans="1:14" s="28" customFormat="1" x14ac:dyDescent="0.25">
      <c r="A3553" s="24">
        <v>43613.833333333336</v>
      </c>
      <c r="B3553" s="25">
        <v>43613.916666666664</v>
      </c>
      <c r="C3553" s="7">
        <v>564.13699999999994</v>
      </c>
      <c r="D3553" s="26">
        <f>C3553/'g. Dimensio.AnlagenEE2035'!$F$11</f>
        <v>0.16118199999999999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27"/>
    </row>
    <row r="3554" spans="1:14" s="28" customFormat="1" x14ac:dyDescent="0.25">
      <c r="A3554" s="24">
        <v>43613.875</v>
      </c>
      <c r="B3554" s="25">
        <v>43613.958333333336</v>
      </c>
      <c r="C3554" s="7">
        <v>545.28599999999994</v>
      </c>
      <c r="D3554" s="26">
        <f>C3554/'g. Dimensio.AnlagenEE2035'!$F$11</f>
        <v>0.15579599999999999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27"/>
    </row>
    <row r="3555" spans="1:14" s="28" customFormat="1" x14ac:dyDescent="0.25">
      <c r="A3555" s="24">
        <v>43613.916666666664</v>
      </c>
      <c r="B3555" s="25">
        <v>43614</v>
      </c>
      <c r="C3555" s="7">
        <v>532.89099999999996</v>
      </c>
      <c r="D3555" s="26">
        <f>C3555/'g. Dimensio.AnlagenEE2035'!$F$11</f>
        <v>0.15225457142857141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27"/>
    </row>
    <row r="3556" spans="1:14" s="28" customFormat="1" x14ac:dyDescent="0.25">
      <c r="A3556" s="24">
        <v>43613.958333333336</v>
      </c>
      <c r="B3556" s="25">
        <v>43614.041666666664</v>
      </c>
      <c r="C3556" s="7">
        <v>522.22799999999995</v>
      </c>
      <c r="D3556" s="26">
        <f>C3556/'g. Dimensio.AnlagenEE2035'!$F$11</f>
        <v>0.14920799999999998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27"/>
    </row>
    <row r="3557" spans="1:14" s="28" customFormat="1" x14ac:dyDescent="0.25">
      <c r="A3557" s="24">
        <v>43614</v>
      </c>
      <c r="B3557" s="25">
        <v>43614.083333333336</v>
      </c>
      <c r="C3557" s="7">
        <v>488.495</v>
      </c>
      <c r="D3557" s="26">
        <f>C3557/'g. Dimensio.AnlagenEE2035'!$F$11</f>
        <v>0.13957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27"/>
    </row>
    <row r="3558" spans="1:14" s="28" customFormat="1" x14ac:dyDescent="0.25">
      <c r="A3558" s="24">
        <v>43614.041666666664</v>
      </c>
      <c r="B3558" s="25">
        <v>43614.125</v>
      </c>
      <c r="C3558" s="7">
        <v>440.55399999999997</v>
      </c>
      <c r="D3558" s="26">
        <f>C3558/'g. Dimensio.AnlagenEE2035'!$F$11</f>
        <v>0.12587257142857142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27"/>
    </row>
    <row r="3559" spans="1:14" s="28" customFormat="1" x14ac:dyDescent="0.25">
      <c r="A3559" s="24">
        <v>43614.083333333336</v>
      </c>
      <c r="B3559" s="25">
        <v>43614.166666666664</v>
      </c>
      <c r="C3559" s="7">
        <v>406.69900000000001</v>
      </c>
      <c r="D3559" s="26">
        <f>C3559/'g. Dimensio.AnlagenEE2035'!$F$11</f>
        <v>0.1161997142857143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27"/>
    </row>
    <row r="3560" spans="1:14" s="28" customFormat="1" x14ac:dyDescent="0.25">
      <c r="A3560" s="24">
        <v>43614.125</v>
      </c>
      <c r="B3560" s="25">
        <v>43614.208333333336</v>
      </c>
      <c r="C3560" s="7">
        <v>363.93900000000002</v>
      </c>
      <c r="D3560" s="26">
        <f>C3560/'g. Dimensio.AnlagenEE2035'!$F$11</f>
        <v>0.10398257142857144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27"/>
    </row>
    <row r="3561" spans="1:14" s="28" customFormat="1" x14ac:dyDescent="0.25">
      <c r="A3561" s="24">
        <v>43614.166666666664</v>
      </c>
      <c r="B3561" s="25">
        <v>43614.25</v>
      </c>
      <c r="C3561" s="7">
        <v>290.14299999999997</v>
      </c>
      <c r="D3561" s="26">
        <f>C3561/'g. Dimensio.AnlagenEE2035'!$F$11</f>
        <v>8.2897999999999986E-2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27"/>
    </row>
    <row r="3562" spans="1:14" s="28" customFormat="1" x14ac:dyDescent="0.25">
      <c r="A3562" s="24">
        <v>43614.208333333336</v>
      </c>
      <c r="B3562" s="25">
        <v>43614.291666666664</v>
      </c>
      <c r="C3562" s="7">
        <v>238.67099999999999</v>
      </c>
      <c r="D3562" s="26">
        <f>C3562/'g. Dimensio.AnlagenEE2035'!$F$11</f>
        <v>6.8191714285714286E-2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27"/>
    </row>
    <row r="3563" spans="1:14" s="28" customFormat="1" x14ac:dyDescent="0.25">
      <c r="A3563" s="24">
        <v>43614.25</v>
      </c>
      <c r="B3563" s="25">
        <v>43614.333333333336</v>
      </c>
      <c r="C3563" s="7">
        <v>308.18200000000002</v>
      </c>
      <c r="D3563" s="26">
        <f>C3563/'g. Dimensio.AnlagenEE2035'!$F$11</f>
        <v>8.8052000000000005E-2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27"/>
    </row>
    <row r="3564" spans="1:14" s="28" customFormat="1" x14ac:dyDescent="0.25">
      <c r="A3564" s="24">
        <v>43614.291666666664</v>
      </c>
      <c r="B3564" s="25">
        <v>43614.375</v>
      </c>
      <c r="C3564" s="7">
        <v>362.64100000000002</v>
      </c>
      <c r="D3564" s="26">
        <f>C3564/'g. Dimensio.AnlagenEE2035'!$F$11</f>
        <v>0.10361171428571429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27"/>
    </row>
    <row r="3565" spans="1:14" s="28" customFormat="1" x14ac:dyDescent="0.25">
      <c r="A3565" s="24">
        <v>43614.333333333336</v>
      </c>
      <c r="B3565" s="25">
        <v>43614.416666666664</v>
      </c>
      <c r="C3565" s="7">
        <v>348.72</v>
      </c>
      <c r="D3565" s="26">
        <f>C3565/'g. Dimensio.AnlagenEE2035'!$F$11</f>
        <v>9.9634285714285717E-2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27"/>
    </row>
    <row r="3566" spans="1:14" s="28" customFormat="1" x14ac:dyDescent="0.25">
      <c r="A3566" s="24">
        <v>43614.375</v>
      </c>
      <c r="B3566" s="25">
        <v>43614.458333333336</v>
      </c>
      <c r="C3566" s="7">
        <v>310.291</v>
      </c>
      <c r="D3566" s="26">
        <f>C3566/'g. Dimensio.AnlagenEE2035'!$F$11</f>
        <v>8.865457142857143E-2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27"/>
    </row>
    <row r="3567" spans="1:14" s="28" customFormat="1" x14ac:dyDescent="0.25">
      <c r="A3567" s="24">
        <v>43614.416666666664</v>
      </c>
      <c r="B3567" s="25">
        <v>43614.5</v>
      </c>
      <c r="C3567" s="7">
        <v>278.69600000000003</v>
      </c>
      <c r="D3567" s="26">
        <f>C3567/'g. Dimensio.AnlagenEE2035'!$F$11</f>
        <v>7.9627428571428585E-2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27"/>
    </row>
    <row r="3568" spans="1:14" s="28" customFormat="1" x14ac:dyDescent="0.25">
      <c r="A3568" s="24">
        <v>43614.458333333336</v>
      </c>
      <c r="B3568" s="25">
        <v>43614.541666666664</v>
      </c>
      <c r="C3568" s="7">
        <v>248.542</v>
      </c>
      <c r="D3568" s="26">
        <f>C3568/'g. Dimensio.AnlagenEE2035'!$F$11</f>
        <v>7.1012000000000006E-2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27"/>
    </row>
    <row r="3569" spans="1:14" s="28" customFormat="1" x14ac:dyDescent="0.25">
      <c r="A3569" s="24">
        <v>43614.5</v>
      </c>
      <c r="B3569" s="25">
        <v>43614.583333333336</v>
      </c>
      <c r="C3569" s="7">
        <v>208.68100000000001</v>
      </c>
      <c r="D3569" s="26">
        <f>C3569/'g. Dimensio.AnlagenEE2035'!$F$11</f>
        <v>5.9623142857142861E-2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27"/>
    </row>
    <row r="3570" spans="1:14" s="28" customFormat="1" x14ac:dyDescent="0.25">
      <c r="A3570" s="24">
        <v>43614.541666666664</v>
      </c>
      <c r="B3570" s="25">
        <v>43614.625</v>
      </c>
      <c r="C3570" s="7">
        <v>173.31299999999999</v>
      </c>
      <c r="D3570" s="26">
        <f>C3570/'g. Dimensio.AnlagenEE2035'!$F$11</f>
        <v>4.9518E-2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27"/>
    </row>
    <row r="3571" spans="1:14" s="28" customFormat="1" x14ac:dyDescent="0.25">
      <c r="A3571" s="24">
        <v>43614.583333333336</v>
      </c>
      <c r="B3571" s="25">
        <v>43614.666666666664</v>
      </c>
      <c r="C3571" s="7">
        <v>140.09299999999999</v>
      </c>
      <c r="D3571" s="26">
        <f>C3571/'g. Dimensio.AnlagenEE2035'!$F$11</f>
        <v>4.0026571428571425E-2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27"/>
    </row>
    <row r="3572" spans="1:14" s="28" customFormat="1" x14ac:dyDescent="0.25">
      <c r="A3572" s="24">
        <v>43614.625</v>
      </c>
      <c r="B3572" s="25">
        <v>43614.708333333336</v>
      </c>
      <c r="C3572" s="7">
        <v>109.931</v>
      </c>
      <c r="D3572" s="26">
        <f>C3572/'g. Dimensio.AnlagenEE2035'!$F$11</f>
        <v>3.1408857142857141E-2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27"/>
    </row>
    <row r="3573" spans="1:14" s="28" customFormat="1" x14ac:dyDescent="0.25">
      <c r="A3573" s="24">
        <v>43614.666666666664</v>
      </c>
      <c r="B3573" s="25">
        <v>43614.75</v>
      </c>
      <c r="C3573" s="7">
        <v>83.575000000000003</v>
      </c>
      <c r="D3573" s="26">
        <f>C3573/'g. Dimensio.AnlagenEE2035'!$F$11</f>
        <v>2.387857142857143E-2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27"/>
    </row>
    <row r="3574" spans="1:14" s="28" customFormat="1" x14ac:dyDescent="0.25">
      <c r="A3574" s="24">
        <v>43614.708333333336</v>
      </c>
      <c r="B3574" s="25">
        <v>43614.791666666664</v>
      </c>
      <c r="C3574" s="7">
        <v>73.831000000000003</v>
      </c>
      <c r="D3574" s="26">
        <f>C3574/'g. Dimensio.AnlagenEE2035'!$F$11</f>
        <v>2.1094571428571428E-2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27"/>
    </row>
    <row r="3575" spans="1:14" s="28" customFormat="1" x14ac:dyDescent="0.25">
      <c r="A3575" s="24">
        <v>43614.75</v>
      </c>
      <c r="B3575" s="25">
        <v>43614.833333333336</v>
      </c>
      <c r="C3575" s="7">
        <v>128.857</v>
      </c>
      <c r="D3575" s="26">
        <f>C3575/'g. Dimensio.AnlagenEE2035'!$F$11</f>
        <v>3.6816285714285711E-2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27"/>
    </row>
    <row r="3576" spans="1:14" s="28" customFormat="1" x14ac:dyDescent="0.25">
      <c r="A3576" s="24">
        <v>43614.791666666664</v>
      </c>
      <c r="B3576" s="25">
        <v>43614.875</v>
      </c>
      <c r="C3576" s="7">
        <v>241.62200000000001</v>
      </c>
      <c r="D3576" s="26">
        <f>C3576/'g. Dimensio.AnlagenEE2035'!$F$11</f>
        <v>6.9034857142857148E-2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27"/>
    </row>
    <row r="3577" spans="1:14" s="28" customFormat="1" x14ac:dyDescent="0.25">
      <c r="A3577" s="24">
        <v>43614.833333333336</v>
      </c>
      <c r="B3577" s="25">
        <v>43614.916666666664</v>
      </c>
      <c r="C3577" s="7">
        <v>348.05</v>
      </c>
      <c r="D3577" s="26">
        <f>C3577/'g. Dimensio.AnlagenEE2035'!$F$11</f>
        <v>9.9442857142857152E-2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27"/>
    </row>
    <row r="3578" spans="1:14" s="28" customFormat="1" x14ac:dyDescent="0.25">
      <c r="A3578" s="24">
        <v>43614.875</v>
      </c>
      <c r="B3578" s="25">
        <v>43614.958333333336</v>
      </c>
      <c r="C3578" s="7">
        <v>468.25900000000001</v>
      </c>
      <c r="D3578" s="26">
        <f>C3578/'g. Dimensio.AnlagenEE2035'!$F$11</f>
        <v>0.13378828571428572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27"/>
    </row>
    <row r="3579" spans="1:14" s="28" customFormat="1" x14ac:dyDescent="0.25">
      <c r="A3579" s="24">
        <v>43614.916666666664</v>
      </c>
      <c r="B3579" s="25">
        <v>43615</v>
      </c>
      <c r="C3579" s="7">
        <v>576.42600000000004</v>
      </c>
      <c r="D3579" s="26">
        <f>C3579/'g. Dimensio.AnlagenEE2035'!$F$11</f>
        <v>0.16469314285714287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27"/>
    </row>
    <row r="3580" spans="1:14" s="28" customFormat="1" x14ac:dyDescent="0.25">
      <c r="A3580" s="24">
        <v>43614.958333333336</v>
      </c>
      <c r="B3580" s="25">
        <v>43615.041666666664</v>
      </c>
      <c r="C3580" s="7">
        <v>655.36800000000005</v>
      </c>
      <c r="D3580" s="26">
        <f>C3580/'g. Dimensio.AnlagenEE2035'!$F$11</f>
        <v>0.18724800000000003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27"/>
    </row>
    <row r="3581" spans="1:14" s="28" customFormat="1" x14ac:dyDescent="0.25">
      <c r="A3581" s="24">
        <v>43615</v>
      </c>
      <c r="B3581" s="25">
        <v>43615.083333333336</v>
      </c>
      <c r="C3581" s="7">
        <v>698.79100000000005</v>
      </c>
      <c r="D3581" s="26">
        <f>C3581/'g. Dimensio.AnlagenEE2035'!$F$11</f>
        <v>0.19965457142857143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27"/>
    </row>
    <row r="3582" spans="1:14" s="28" customFormat="1" x14ac:dyDescent="0.25">
      <c r="A3582" s="24">
        <v>43615.041666666664</v>
      </c>
      <c r="B3582" s="25">
        <v>43615.125</v>
      </c>
      <c r="C3582" s="7">
        <v>700.99800000000005</v>
      </c>
      <c r="D3582" s="26">
        <f>C3582/'g. Dimensio.AnlagenEE2035'!$F$11</f>
        <v>0.20028514285714288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27"/>
    </row>
    <row r="3583" spans="1:14" s="28" customFormat="1" x14ac:dyDescent="0.25">
      <c r="A3583" s="24">
        <v>43615.083333333336</v>
      </c>
      <c r="B3583" s="25">
        <v>43615.166666666664</v>
      </c>
      <c r="C3583" s="7">
        <v>667.13699999999994</v>
      </c>
      <c r="D3583" s="26">
        <f>C3583/'g. Dimensio.AnlagenEE2035'!$F$11</f>
        <v>0.19061057142857141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27"/>
    </row>
    <row r="3584" spans="1:14" s="28" customFormat="1" x14ac:dyDescent="0.25">
      <c r="A3584" s="24">
        <v>43615.125</v>
      </c>
      <c r="B3584" s="25">
        <v>43615.208333333336</v>
      </c>
      <c r="C3584" s="7">
        <v>632.23400000000004</v>
      </c>
      <c r="D3584" s="26">
        <f>C3584/'g. Dimensio.AnlagenEE2035'!$F$11</f>
        <v>0.18063828571428572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27"/>
    </row>
    <row r="3585" spans="1:14" s="28" customFormat="1" x14ac:dyDescent="0.25">
      <c r="A3585" s="24">
        <v>43615.166666666664</v>
      </c>
      <c r="B3585" s="25">
        <v>43615.25</v>
      </c>
      <c r="C3585" s="7">
        <v>504.702</v>
      </c>
      <c r="D3585" s="26">
        <f>C3585/'g. Dimensio.AnlagenEE2035'!$F$11</f>
        <v>0.14420057142857143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27"/>
    </row>
    <row r="3586" spans="1:14" s="28" customFormat="1" x14ac:dyDescent="0.25">
      <c r="A3586" s="24">
        <v>43615.208333333336</v>
      </c>
      <c r="B3586" s="25">
        <v>43615.291666666664</v>
      </c>
      <c r="C3586" s="7">
        <v>214.08</v>
      </c>
      <c r="D3586" s="26">
        <f>C3586/'g. Dimensio.AnlagenEE2035'!$F$11</f>
        <v>6.1165714285714289E-2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27"/>
    </row>
    <row r="3587" spans="1:14" s="28" customFormat="1" x14ac:dyDescent="0.25">
      <c r="A3587" s="24">
        <v>43615.25</v>
      </c>
      <c r="B3587" s="25">
        <v>43615.333333333336</v>
      </c>
      <c r="C3587" s="7">
        <v>174.92599999999999</v>
      </c>
      <c r="D3587" s="26">
        <f>C3587/'g. Dimensio.AnlagenEE2035'!$F$11</f>
        <v>4.9978857142857137E-2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27"/>
    </row>
    <row r="3588" spans="1:14" s="28" customFormat="1" x14ac:dyDescent="0.25">
      <c r="A3588" s="24">
        <v>43615.291666666664</v>
      </c>
      <c r="B3588" s="25">
        <v>43615.375</v>
      </c>
      <c r="C3588" s="7">
        <v>160.09200000000001</v>
      </c>
      <c r="D3588" s="26">
        <f>C3588/'g. Dimensio.AnlagenEE2035'!$F$11</f>
        <v>4.5740571428571429E-2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27"/>
    </row>
    <row r="3589" spans="1:14" s="28" customFormat="1" x14ac:dyDescent="0.25">
      <c r="A3589" s="24">
        <v>43615.333333333336</v>
      </c>
      <c r="B3589" s="25">
        <v>43615.416666666664</v>
      </c>
      <c r="C3589" s="7">
        <v>148.79599999999999</v>
      </c>
      <c r="D3589" s="26">
        <f>C3589/'g. Dimensio.AnlagenEE2035'!$F$11</f>
        <v>4.2513142857142854E-2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27"/>
    </row>
    <row r="3590" spans="1:14" s="28" customFormat="1" x14ac:dyDescent="0.25">
      <c r="A3590" s="24">
        <v>43615.375</v>
      </c>
      <c r="B3590" s="25">
        <v>43615.458333333336</v>
      </c>
      <c r="C3590" s="7">
        <v>147.68899999999999</v>
      </c>
      <c r="D3590" s="26">
        <f>C3590/'g. Dimensio.AnlagenEE2035'!$F$11</f>
        <v>4.219685714285714E-2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27"/>
    </row>
    <row r="3591" spans="1:14" s="28" customFormat="1" x14ac:dyDescent="0.25">
      <c r="A3591" s="24">
        <v>43615.416666666664</v>
      </c>
      <c r="B3591" s="25">
        <v>43615.5</v>
      </c>
      <c r="C3591" s="7">
        <v>145.30199999999999</v>
      </c>
      <c r="D3591" s="26">
        <f>C3591/'g. Dimensio.AnlagenEE2035'!$F$11</f>
        <v>4.1514857142857138E-2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27"/>
    </row>
    <row r="3592" spans="1:14" s="28" customFormat="1" x14ac:dyDescent="0.25">
      <c r="A3592" s="24">
        <v>43615.458333333336</v>
      </c>
      <c r="B3592" s="25">
        <v>43615.541666666664</v>
      </c>
      <c r="C3592" s="7">
        <v>146.405</v>
      </c>
      <c r="D3592" s="26">
        <f>C3592/'g. Dimensio.AnlagenEE2035'!$F$11</f>
        <v>4.1829999999999999E-2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27"/>
    </row>
    <row r="3593" spans="1:14" s="28" customFormat="1" x14ac:dyDescent="0.25">
      <c r="A3593" s="24">
        <v>43615.5</v>
      </c>
      <c r="B3593" s="25">
        <v>43615.583333333336</v>
      </c>
      <c r="C3593" s="7">
        <v>158.80799999999999</v>
      </c>
      <c r="D3593" s="26">
        <f>C3593/'g. Dimensio.AnlagenEE2035'!$F$11</f>
        <v>4.5373714285714281E-2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27"/>
    </row>
    <row r="3594" spans="1:14" s="28" customFormat="1" x14ac:dyDescent="0.25">
      <c r="A3594" s="24">
        <v>43615.541666666664</v>
      </c>
      <c r="B3594" s="25">
        <v>43615.625</v>
      </c>
      <c r="C3594" s="7">
        <v>181.048</v>
      </c>
      <c r="D3594" s="26">
        <f>C3594/'g. Dimensio.AnlagenEE2035'!$F$11</f>
        <v>5.1728000000000003E-2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27"/>
    </row>
    <row r="3595" spans="1:14" s="28" customFormat="1" x14ac:dyDescent="0.25">
      <c r="A3595" s="24">
        <v>43615.583333333336</v>
      </c>
      <c r="B3595" s="25">
        <v>43615.666666666664</v>
      </c>
      <c r="C3595" s="7">
        <v>201.31200000000001</v>
      </c>
      <c r="D3595" s="26">
        <f>C3595/'g. Dimensio.AnlagenEE2035'!$F$11</f>
        <v>5.751771428571429E-2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27"/>
    </row>
    <row r="3596" spans="1:14" s="28" customFormat="1" x14ac:dyDescent="0.25">
      <c r="A3596" s="24">
        <v>43615.625</v>
      </c>
      <c r="B3596" s="25">
        <v>43615.708333333336</v>
      </c>
      <c r="C3596" s="7">
        <v>224.613</v>
      </c>
      <c r="D3596" s="26">
        <f>C3596/'g. Dimensio.AnlagenEE2035'!$F$11</f>
        <v>6.4175142857142861E-2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27"/>
    </row>
    <row r="3597" spans="1:14" s="28" customFormat="1" x14ac:dyDescent="0.25">
      <c r="A3597" s="24">
        <v>43615.666666666664</v>
      </c>
      <c r="B3597" s="25">
        <v>43615.75</v>
      </c>
      <c r="C3597" s="7">
        <v>250.83</v>
      </c>
      <c r="D3597" s="26">
        <f>C3597/'g. Dimensio.AnlagenEE2035'!$F$11</f>
        <v>7.1665714285714291E-2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27"/>
    </row>
    <row r="3598" spans="1:14" s="28" customFormat="1" x14ac:dyDescent="0.25">
      <c r="A3598" s="24">
        <v>43615.708333333336</v>
      </c>
      <c r="B3598" s="25">
        <v>43615.791666666664</v>
      </c>
      <c r="C3598" s="7">
        <v>263.54199999999997</v>
      </c>
      <c r="D3598" s="26">
        <f>C3598/'g. Dimensio.AnlagenEE2035'!$F$11</f>
        <v>7.5297714285714273E-2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27"/>
    </row>
    <row r="3599" spans="1:14" s="28" customFormat="1" x14ac:dyDescent="0.25">
      <c r="A3599" s="24">
        <v>43615.75</v>
      </c>
      <c r="B3599" s="25">
        <v>43615.833333333336</v>
      </c>
      <c r="C3599" s="7">
        <v>270.43599999999998</v>
      </c>
      <c r="D3599" s="26">
        <f>C3599/'g. Dimensio.AnlagenEE2035'!$F$11</f>
        <v>7.726742857142857E-2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27"/>
    </row>
    <row r="3600" spans="1:14" s="28" customFormat="1" x14ac:dyDescent="0.25">
      <c r="A3600" s="24">
        <v>43615.791666666664</v>
      </c>
      <c r="B3600" s="25">
        <v>43615.875</v>
      </c>
      <c r="C3600" s="7">
        <v>270.09100000000001</v>
      </c>
      <c r="D3600" s="26">
        <f>C3600/'g. Dimensio.AnlagenEE2035'!$F$11</f>
        <v>7.716885714285715E-2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27"/>
    </row>
    <row r="3601" spans="1:14" s="28" customFormat="1" x14ac:dyDescent="0.25">
      <c r="A3601" s="24">
        <v>43615.833333333336</v>
      </c>
      <c r="B3601" s="25">
        <v>43615.916666666664</v>
      </c>
      <c r="C3601" s="7">
        <v>251.393</v>
      </c>
      <c r="D3601" s="26">
        <f>C3601/'g. Dimensio.AnlagenEE2035'!$F$11</f>
        <v>7.1826571428571434E-2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27"/>
    </row>
    <row r="3602" spans="1:14" s="28" customFormat="1" x14ac:dyDescent="0.25">
      <c r="A3602" s="24">
        <v>43615.875</v>
      </c>
      <c r="B3602" s="25">
        <v>43615.958333333336</v>
      </c>
      <c r="C3602" s="7">
        <v>216.81700000000001</v>
      </c>
      <c r="D3602" s="26">
        <f>C3602/'g. Dimensio.AnlagenEE2035'!$F$11</f>
        <v>6.1947714285714287E-2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27"/>
    </row>
    <row r="3603" spans="1:14" s="28" customFormat="1" x14ac:dyDescent="0.25">
      <c r="A3603" s="24">
        <v>43615.916666666664</v>
      </c>
      <c r="B3603" s="25">
        <v>43616</v>
      </c>
      <c r="C3603" s="7">
        <v>191.21299999999999</v>
      </c>
      <c r="D3603" s="26">
        <f>C3603/'g. Dimensio.AnlagenEE2035'!$F$11</f>
        <v>5.463228571428571E-2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27"/>
    </row>
    <row r="3604" spans="1:14" s="28" customFormat="1" x14ac:dyDescent="0.25">
      <c r="A3604" s="24">
        <v>43615.958333333336</v>
      </c>
      <c r="B3604" s="25">
        <v>43616.041666666664</v>
      </c>
      <c r="C3604" s="7">
        <v>173.297</v>
      </c>
      <c r="D3604" s="26">
        <f>C3604/'g. Dimensio.AnlagenEE2035'!$F$11</f>
        <v>4.9513428571428569E-2</v>
      </c>
      <c r="E3604" s="6"/>
      <c r="F3604" s="6"/>
      <c r="G3604" s="6"/>
      <c r="H3604" s="6"/>
      <c r="I3604" s="6"/>
      <c r="J3604" s="6"/>
      <c r="K3604" s="6"/>
      <c r="L3604" s="6"/>
      <c r="M3604" s="6"/>
      <c r="N3604" s="27"/>
    </row>
    <row r="3605" spans="1:14" s="28" customFormat="1" x14ac:dyDescent="0.25">
      <c r="A3605" s="24">
        <v>43616</v>
      </c>
      <c r="B3605" s="25">
        <v>43616.083333333336</v>
      </c>
      <c r="C3605" s="7">
        <v>165.77799999999999</v>
      </c>
      <c r="D3605" s="26">
        <f>C3605/'g. Dimensio.AnlagenEE2035'!$F$11</f>
        <v>4.7365142857142856E-2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27"/>
    </row>
    <row r="3606" spans="1:14" s="28" customFormat="1" x14ac:dyDescent="0.25">
      <c r="A3606" s="24">
        <v>43616.041666666664</v>
      </c>
      <c r="B3606" s="25">
        <v>43616.125</v>
      </c>
      <c r="C3606" s="7">
        <v>163.04599999999999</v>
      </c>
      <c r="D3606" s="26">
        <f>C3606/'g. Dimensio.AnlagenEE2035'!$F$11</f>
        <v>4.6584571428571427E-2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27"/>
    </row>
    <row r="3607" spans="1:14" s="28" customFormat="1" x14ac:dyDescent="0.25">
      <c r="A3607" s="24">
        <v>43616.083333333336</v>
      </c>
      <c r="B3607" s="25">
        <v>43616.166666666664</v>
      </c>
      <c r="C3607" s="7">
        <v>167.89099999999999</v>
      </c>
      <c r="D3607" s="26">
        <f>C3607/'g. Dimensio.AnlagenEE2035'!$F$11</f>
        <v>4.7968857142857139E-2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27"/>
    </row>
    <row r="3608" spans="1:14" s="28" customFormat="1" x14ac:dyDescent="0.25">
      <c r="A3608" s="24">
        <v>43616.125</v>
      </c>
      <c r="B3608" s="25">
        <v>43616.208333333336</v>
      </c>
      <c r="C3608" s="7">
        <v>158.392</v>
      </c>
      <c r="D3608" s="26">
        <f>C3608/'g. Dimensio.AnlagenEE2035'!$F$11</f>
        <v>4.5254857142857138E-2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27"/>
    </row>
    <row r="3609" spans="1:14" s="28" customFormat="1" x14ac:dyDescent="0.25">
      <c r="A3609" s="24">
        <v>43616.166666666664</v>
      </c>
      <c r="B3609" s="25">
        <v>43616.25</v>
      </c>
      <c r="C3609" s="7">
        <v>137.15600000000001</v>
      </c>
      <c r="D3609" s="26">
        <f>C3609/'g. Dimensio.AnlagenEE2035'!$F$11</f>
        <v>3.9187428571428574E-2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27"/>
    </row>
    <row r="3610" spans="1:14" s="28" customFormat="1" x14ac:dyDescent="0.25">
      <c r="A3610" s="24">
        <v>43616.208333333336</v>
      </c>
      <c r="B3610" s="25">
        <v>43616.291666666664</v>
      </c>
      <c r="C3610" s="7">
        <v>68.352000000000004</v>
      </c>
      <c r="D3610" s="26">
        <f>C3610/'g. Dimensio.AnlagenEE2035'!$F$11</f>
        <v>1.9529142857142859E-2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27"/>
    </row>
    <row r="3611" spans="1:14" s="28" customFormat="1" x14ac:dyDescent="0.25">
      <c r="A3611" s="24">
        <v>43616.25</v>
      </c>
      <c r="B3611" s="25">
        <v>43616.333333333336</v>
      </c>
      <c r="C3611" s="7">
        <v>40.43</v>
      </c>
      <c r="D3611" s="26">
        <f>C3611/'g. Dimensio.AnlagenEE2035'!$F$11</f>
        <v>1.1551428571428572E-2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27"/>
    </row>
    <row r="3612" spans="1:14" s="28" customFormat="1" x14ac:dyDescent="0.25">
      <c r="A3612" s="24">
        <v>43616.291666666664</v>
      </c>
      <c r="B3612" s="25">
        <v>43616.375</v>
      </c>
      <c r="C3612" s="7">
        <v>33.843000000000004</v>
      </c>
      <c r="D3612" s="26">
        <f>C3612/'g. Dimensio.AnlagenEE2035'!$F$11</f>
        <v>9.6694285714285719E-3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27"/>
    </row>
    <row r="3613" spans="1:14" s="28" customFormat="1" x14ac:dyDescent="0.25">
      <c r="A3613" s="24">
        <v>43616.333333333336</v>
      </c>
      <c r="B3613" s="25">
        <v>43616.416666666664</v>
      </c>
      <c r="C3613" s="7">
        <v>39.466000000000001</v>
      </c>
      <c r="D3613" s="26">
        <f>C3613/'g. Dimensio.AnlagenEE2035'!$F$11</f>
        <v>1.1276E-2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27"/>
    </row>
    <row r="3614" spans="1:14" s="28" customFormat="1" x14ac:dyDescent="0.25">
      <c r="A3614" s="24">
        <v>43616.375</v>
      </c>
      <c r="B3614" s="25">
        <v>43616.458333333336</v>
      </c>
      <c r="C3614" s="7">
        <v>49.292000000000002</v>
      </c>
      <c r="D3614" s="26">
        <f>C3614/'g. Dimensio.AnlagenEE2035'!$F$11</f>
        <v>1.4083428571428571E-2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27"/>
    </row>
    <row r="3615" spans="1:14" s="28" customFormat="1" x14ac:dyDescent="0.25">
      <c r="A3615" s="24">
        <v>43616.416666666664</v>
      </c>
      <c r="B3615" s="25">
        <v>43616.5</v>
      </c>
      <c r="C3615" s="7">
        <v>51.182000000000002</v>
      </c>
      <c r="D3615" s="26">
        <f>C3615/'g. Dimensio.AnlagenEE2035'!$F$11</f>
        <v>1.4623428571428572E-2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27"/>
    </row>
    <row r="3616" spans="1:14" s="28" customFormat="1" x14ac:dyDescent="0.25">
      <c r="A3616" s="24">
        <v>43616.458333333336</v>
      </c>
      <c r="B3616" s="25">
        <v>43616.541666666664</v>
      </c>
      <c r="C3616" s="7">
        <v>46.101999999999997</v>
      </c>
      <c r="D3616" s="26">
        <f>C3616/'g. Dimensio.AnlagenEE2035'!$F$11</f>
        <v>1.3172E-2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27"/>
    </row>
    <row r="3617" spans="1:14" s="28" customFormat="1" x14ac:dyDescent="0.25">
      <c r="A3617" s="24">
        <v>43616.5</v>
      </c>
      <c r="B3617" s="25">
        <v>43616.583333333336</v>
      </c>
      <c r="C3617" s="7">
        <v>39.899000000000001</v>
      </c>
      <c r="D3617" s="26">
        <f>C3617/'g. Dimensio.AnlagenEE2035'!$F$11</f>
        <v>1.1399714285714286E-2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27"/>
    </row>
    <row r="3618" spans="1:14" s="28" customFormat="1" x14ac:dyDescent="0.25">
      <c r="A3618" s="24">
        <v>43616.541666666664</v>
      </c>
      <c r="B3618" s="25">
        <v>43616.625</v>
      </c>
      <c r="C3618" s="7">
        <v>34.695999999999998</v>
      </c>
      <c r="D3618" s="26">
        <f>C3618/'g. Dimensio.AnlagenEE2035'!$F$11</f>
        <v>9.9131428571428565E-3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27"/>
    </row>
    <row r="3619" spans="1:14" s="28" customFormat="1" x14ac:dyDescent="0.25">
      <c r="A3619" s="24">
        <v>43616.583333333336</v>
      </c>
      <c r="B3619" s="25">
        <v>43616.666666666664</v>
      </c>
      <c r="C3619" s="7">
        <v>30.484000000000002</v>
      </c>
      <c r="D3619" s="26">
        <f>C3619/'g. Dimensio.AnlagenEE2035'!$F$11</f>
        <v>8.7097142857142859E-3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27"/>
    </row>
    <row r="3620" spans="1:14" s="28" customFormat="1" x14ac:dyDescent="0.25">
      <c r="A3620" s="24">
        <v>43616.625</v>
      </c>
      <c r="B3620" s="25">
        <v>43616.708333333336</v>
      </c>
      <c r="C3620" s="7">
        <v>27.553000000000001</v>
      </c>
      <c r="D3620" s="26">
        <f>C3620/'g. Dimensio.AnlagenEE2035'!$F$11</f>
        <v>7.8722857142857153E-3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27"/>
    </row>
    <row r="3621" spans="1:14" s="28" customFormat="1" x14ac:dyDescent="0.25">
      <c r="A3621" s="24">
        <v>43616.666666666664</v>
      </c>
      <c r="B3621" s="25">
        <v>43616.75</v>
      </c>
      <c r="C3621" s="7">
        <v>27.004000000000001</v>
      </c>
      <c r="D3621" s="26">
        <f>C3621/'g. Dimensio.AnlagenEE2035'!$F$11</f>
        <v>7.7154285714285719E-3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27"/>
    </row>
    <row r="3622" spans="1:14" s="28" customFormat="1" x14ac:dyDescent="0.25">
      <c r="A3622" s="24">
        <v>43616.708333333336</v>
      </c>
      <c r="B3622" s="25">
        <v>43616.791666666664</v>
      </c>
      <c r="C3622" s="7">
        <v>29.654</v>
      </c>
      <c r="D3622" s="26">
        <f>C3622/'g. Dimensio.AnlagenEE2035'!$F$11</f>
        <v>8.4725714285714283E-3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27"/>
    </row>
    <row r="3623" spans="1:14" s="28" customFormat="1" x14ac:dyDescent="0.25">
      <c r="A3623" s="24">
        <v>43616.75</v>
      </c>
      <c r="B3623" s="25">
        <v>43616.833333333336</v>
      </c>
      <c r="C3623" s="7">
        <v>43.622</v>
      </c>
      <c r="D3623" s="26">
        <f>C3623/'g. Dimensio.AnlagenEE2035'!$F$11</f>
        <v>1.2463428571428571E-2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27"/>
    </row>
    <row r="3624" spans="1:14" s="28" customFormat="1" x14ac:dyDescent="0.25">
      <c r="A3624" s="24">
        <v>43616.791666666664</v>
      </c>
      <c r="B3624" s="25">
        <v>43616.875</v>
      </c>
      <c r="C3624" s="7">
        <v>66.254000000000005</v>
      </c>
      <c r="D3624" s="26">
        <f>C3624/'g. Dimensio.AnlagenEE2035'!$F$11</f>
        <v>1.8929714285714286E-2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27"/>
    </row>
    <row r="3625" spans="1:14" s="28" customFormat="1" x14ac:dyDescent="0.25">
      <c r="A3625" s="24">
        <v>43616.833333333336</v>
      </c>
      <c r="B3625" s="25">
        <v>43616.916666666664</v>
      </c>
      <c r="C3625" s="7">
        <v>84.343000000000004</v>
      </c>
      <c r="D3625" s="26">
        <f>C3625/'g. Dimensio.AnlagenEE2035'!$F$11</f>
        <v>2.4098000000000001E-2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27"/>
    </row>
    <row r="3626" spans="1:14" s="28" customFormat="1" x14ac:dyDescent="0.25">
      <c r="A3626" s="24">
        <v>43616.875</v>
      </c>
      <c r="B3626" s="25">
        <v>43616.958333333336</v>
      </c>
      <c r="C3626" s="7">
        <v>93.448999999999998</v>
      </c>
      <c r="D3626" s="26">
        <f>C3626/'g. Dimensio.AnlagenEE2035'!$F$11</f>
        <v>2.6699714285714285E-2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27"/>
    </row>
    <row r="3627" spans="1:14" s="28" customFormat="1" x14ac:dyDescent="0.25">
      <c r="A3627" s="24">
        <v>43616.916666666664</v>
      </c>
      <c r="B3627" s="25">
        <v>43617</v>
      </c>
      <c r="C3627" s="7">
        <v>101.33499999999999</v>
      </c>
      <c r="D3627" s="26">
        <f>C3627/'g. Dimensio.AnlagenEE2035'!$F$11</f>
        <v>2.8952857142857141E-2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27"/>
    </row>
    <row r="3628" spans="1:14" s="28" customFormat="1" x14ac:dyDescent="0.25">
      <c r="A3628" s="24">
        <v>43616.958333333336</v>
      </c>
      <c r="B3628" s="25">
        <v>43617.041666666664</v>
      </c>
      <c r="C3628" s="7">
        <v>107.09699999999999</v>
      </c>
      <c r="D3628" s="26">
        <f>C3628/'g. Dimensio.AnlagenEE2035'!$F$11</f>
        <v>3.0599142857142856E-2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27"/>
    </row>
    <row r="3629" spans="1:14" s="28" customFormat="1" x14ac:dyDescent="0.25">
      <c r="A3629" s="24">
        <v>43617</v>
      </c>
      <c r="B3629" s="25">
        <v>43617.083333333336</v>
      </c>
      <c r="C3629" s="7">
        <v>108.46899999999999</v>
      </c>
      <c r="D3629" s="26">
        <f>C3629/'g. Dimensio.AnlagenEE2035'!$F$11</f>
        <v>3.0991142857142856E-2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27"/>
    </row>
    <row r="3630" spans="1:14" s="28" customFormat="1" x14ac:dyDescent="0.25">
      <c r="A3630" s="24">
        <v>43617.041666666664</v>
      </c>
      <c r="B3630" s="25">
        <v>43617.125</v>
      </c>
      <c r="C3630" s="7">
        <v>107.818</v>
      </c>
      <c r="D3630" s="26">
        <f>C3630/'g. Dimensio.AnlagenEE2035'!$F$11</f>
        <v>3.0805142857142857E-2</v>
      </c>
      <c r="E3630" s="6"/>
      <c r="F3630" s="6"/>
      <c r="G3630" s="6"/>
      <c r="H3630" s="6"/>
      <c r="I3630" s="6"/>
      <c r="J3630" s="6"/>
      <c r="K3630" s="6"/>
      <c r="L3630" s="6"/>
      <c r="M3630" s="6"/>
      <c r="N3630" s="27"/>
    </row>
    <row r="3631" spans="1:14" s="28" customFormat="1" x14ac:dyDescent="0.25">
      <c r="A3631" s="24">
        <v>43617.083333333336</v>
      </c>
      <c r="B3631" s="25">
        <v>43617.166666666664</v>
      </c>
      <c r="C3631" s="7">
        <v>99.236000000000004</v>
      </c>
      <c r="D3631" s="26">
        <f>C3631/'g. Dimensio.AnlagenEE2035'!$F$11</f>
        <v>2.8353142857142858E-2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27"/>
    </row>
    <row r="3632" spans="1:14" s="28" customFormat="1" x14ac:dyDescent="0.25">
      <c r="A3632" s="24">
        <v>43617.125</v>
      </c>
      <c r="B3632" s="25">
        <v>43617.208333333336</v>
      </c>
      <c r="C3632" s="7">
        <v>78.616</v>
      </c>
      <c r="D3632" s="26">
        <f>C3632/'g. Dimensio.AnlagenEE2035'!$F$11</f>
        <v>2.2461714285714286E-2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27"/>
    </row>
    <row r="3633" spans="1:14" s="28" customFormat="1" x14ac:dyDescent="0.25">
      <c r="A3633" s="24">
        <v>43617.166666666664</v>
      </c>
      <c r="B3633" s="25">
        <v>43617.25</v>
      </c>
      <c r="C3633" s="7">
        <v>61.207999999999998</v>
      </c>
      <c r="D3633" s="26">
        <f>C3633/'g. Dimensio.AnlagenEE2035'!$F$11</f>
        <v>1.7488E-2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27"/>
    </row>
    <row r="3634" spans="1:14" s="28" customFormat="1" x14ac:dyDescent="0.25">
      <c r="A3634" s="24">
        <v>43617.208333333336</v>
      </c>
      <c r="B3634" s="25">
        <v>43617.291666666664</v>
      </c>
      <c r="C3634" s="7">
        <v>35.61</v>
      </c>
      <c r="D3634" s="26">
        <f>C3634/'g. Dimensio.AnlagenEE2035'!$F$11</f>
        <v>1.0174285714285714E-2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27"/>
    </row>
    <row r="3635" spans="1:14" s="28" customFormat="1" x14ac:dyDescent="0.25">
      <c r="A3635" s="24">
        <v>43617.25</v>
      </c>
      <c r="B3635" s="25">
        <v>43617.333333333336</v>
      </c>
      <c r="C3635" s="7">
        <v>18.596</v>
      </c>
      <c r="D3635" s="26">
        <f>C3635/'g. Dimensio.AnlagenEE2035'!$F$11</f>
        <v>5.3131428571428574E-3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27"/>
    </row>
    <row r="3636" spans="1:14" s="28" customFormat="1" x14ac:dyDescent="0.25">
      <c r="A3636" s="24">
        <v>43617.291666666664</v>
      </c>
      <c r="B3636" s="25">
        <v>43617.375</v>
      </c>
      <c r="C3636" s="7">
        <v>14.98</v>
      </c>
      <c r="D3636" s="26">
        <f>C3636/'g. Dimensio.AnlagenEE2035'!$F$11</f>
        <v>4.28E-3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27"/>
    </row>
    <row r="3637" spans="1:14" s="28" customFormat="1" x14ac:dyDescent="0.25">
      <c r="A3637" s="24">
        <v>43617.333333333336</v>
      </c>
      <c r="B3637" s="25">
        <v>43617.416666666664</v>
      </c>
      <c r="C3637" s="7">
        <v>20.59</v>
      </c>
      <c r="D3637" s="26">
        <f>C3637/'g. Dimensio.AnlagenEE2035'!$F$11</f>
        <v>5.8828571428571428E-3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27"/>
    </row>
    <row r="3638" spans="1:14" s="28" customFormat="1" x14ac:dyDescent="0.25">
      <c r="A3638" s="24">
        <v>43617.375</v>
      </c>
      <c r="B3638" s="25">
        <v>43617.458333333336</v>
      </c>
      <c r="C3638" s="7">
        <v>26.175999999999998</v>
      </c>
      <c r="D3638" s="26">
        <f>C3638/'g. Dimensio.AnlagenEE2035'!$F$11</f>
        <v>7.4788571428571421E-3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27"/>
    </row>
    <row r="3639" spans="1:14" s="28" customFormat="1" x14ac:dyDescent="0.25">
      <c r="A3639" s="24">
        <v>43617.416666666664</v>
      </c>
      <c r="B3639" s="25">
        <v>43617.5</v>
      </c>
      <c r="C3639" s="7">
        <v>27.721</v>
      </c>
      <c r="D3639" s="26">
        <f>C3639/'g. Dimensio.AnlagenEE2035'!$F$11</f>
        <v>7.9202857142857148E-3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27"/>
    </row>
    <row r="3640" spans="1:14" s="28" customFormat="1" x14ac:dyDescent="0.25">
      <c r="A3640" s="24">
        <v>43617.458333333336</v>
      </c>
      <c r="B3640" s="25">
        <v>43617.541666666664</v>
      </c>
      <c r="C3640" s="7">
        <v>23.765999999999998</v>
      </c>
      <c r="D3640" s="26">
        <f>C3640/'g. Dimensio.AnlagenEE2035'!$F$11</f>
        <v>6.790285714285714E-3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27"/>
    </row>
    <row r="3641" spans="1:14" s="28" customFormat="1" x14ac:dyDescent="0.25">
      <c r="A3641" s="24">
        <v>43617.5</v>
      </c>
      <c r="B3641" s="25">
        <v>43617.583333333336</v>
      </c>
      <c r="C3641" s="7">
        <v>17.704000000000001</v>
      </c>
      <c r="D3641" s="26">
        <f>C3641/'g. Dimensio.AnlagenEE2035'!$F$11</f>
        <v>5.0582857142857148E-3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27"/>
    </row>
    <row r="3642" spans="1:14" s="28" customFormat="1" x14ac:dyDescent="0.25">
      <c r="A3642" s="24">
        <v>43617.541666666664</v>
      </c>
      <c r="B3642" s="25">
        <v>43617.625</v>
      </c>
      <c r="C3642" s="7">
        <v>16.428000000000001</v>
      </c>
      <c r="D3642" s="26">
        <f>C3642/'g. Dimensio.AnlagenEE2035'!$F$11</f>
        <v>4.6937142857142863E-3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27"/>
    </row>
    <row r="3643" spans="1:14" s="28" customFormat="1" x14ac:dyDescent="0.25">
      <c r="A3643" s="24">
        <v>43617.583333333336</v>
      </c>
      <c r="B3643" s="25">
        <v>43617.666666666664</v>
      </c>
      <c r="C3643" s="7">
        <v>23.091000000000001</v>
      </c>
      <c r="D3643" s="26">
        <f>C3643/'g. Dimensio.AnlagenEE2035'!$F$11</f>
        <v>6.5974285714285718E-3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27"/>
    </row>
    <row r="3644" spans="1:14" s="28" customFormat="1" x14ac:dyDescent="0.25">
      <c r="A3644" s="24">
        <v>43617.625</v>
      </c>
      <c r="B3644" s="25">
        <v>43617.708333333336</v>
      </c>
      <c r="C3644" s="7">
        <v>33.29</v>
      </c>
      <c r="D3644" s="26">
        <f>C3644/'g. Dimensio.AnlagenEE2035'!$F$11</f>
        <v>9.5114285714285717E-3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27"/>
    </row>
    <row r="3645" spans="1:14" s="28" customFormat="1" x14ac:dyDescent="0.25">
      <c r="A3645" s="24">
        <v>43617.666666666664</v>
      </c>
      <c r="B3645" s="25">
        <v>43617.75</v>
      </c>
      <c r="C3645" s="7">
        <v>45.734000000000002</v>
      </c>
      <c r="D3645" s="26">
        <f>C3645/'g. Dimensio.AnlagenEE2035'!$F$11</f>
        <v>1.3066857142857144E-2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27"/>
    </row>
    <row r="3646" spans="1:14" s="28" customFormat="1" x14ac:dyDescent="0.25">
      <c r="A3646" s="24">
        <v>43617.708333333336</v>
      </c>
      <c r="B3646" s="25">
        <v>43617.791666666664</v>
      </c>
      <c r="C3646" s="7">
        <v>61.920999999999999</v>
      </c>
      <c r="D3646" s="26">
        <f>C3646/'g. Dimensio.AnlagenEE2035'!$F$11</f>
        <v>1.7691714285714286E-2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27"/>
    </row>
    <row r="3647" spans="1:14" s="28" customFormat="1" x14ac:dyDescent="0.25">
      <c r="A3647" s="24">
        <v>43617.75</v>
      </c>
      <c r="B3647" s="25">
        <v>43617.833333333336</v>
      </c>
      <c r="C3647" s="7">
        <v>108.639</v>
      </c>
      <c r="D3647" s="26">
        <f>C3647/'g. Dimensio.AnlagenEE2035'!$F$11</f>
        <v>3.1039714285714285E-2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27"/>
    </row>
    <row r="3648" spans="1:14" s="28" customFormat="1" x14ac:dyDescent="0.25">
      <c r="A3648" s="24">
        <v>43617.791666666664</v>
      </c>
      <c r="B3648" s="25">
        <v>43617.875</v>
      </c>
      <c r="C3648" s="7">
        <v>176.40199999999999</v>
      </c>
      <c r="D3648" s="26">
        <f>C3648/'g. Dimensio.AnlagenEE2035'!$F$11</f>
        <v>5.0400571428571427E-2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27"/>
    </row>
    <row r="3649" spans="1:14" s="28" customFormat="1" x14ac:dyDescent="0.25">
      <c r="A3649" s="24">
        <v>43617.833333333336</v>
      </c>
      <c r="B3649" s="25">
        <v>43617.916666666664</v>
      </c>
      <c r="C3649" s="7">
        <v>250.68299999999999</v>
      </c>
      <c r="D3649" s="26">
        <f>C3649/'g. Dimensio.AnlagenEE2035'!$F$11</f>
        <v>7.1623714285714291E-2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27"/>
    </row>
    <row r="3650" spans="1:14" s="28" customFormat="1" x14ac:dyDescent="0.25">
      <c r="A3650" s="24">
        <v>43617.875</v>
      </c>
      <c r="B3650" s="25">
        <v>43617.958333333336</v>
      </c>
      <c r="C3650" s="7">
        <v>318.90100000000001</v>
      </c>
      <c r="D3650" s="26">
        <f>C3650/'g. Dimensio.AnlagenEE2035'!$F$11</f>
        <v>9.1114571428571434E-2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27"/>
    </row>
    <row r="3651" spans="1:14" s="28" customFormat="1" x14ac:dyDescent="0.25">
      <c r="A3651" s="24">
        <v>43617.916666666664</v>
      </c>
      <c r="B3651" s="25">
        <v>43618</v>
      </c>
      <c r="C3651" s="7">
        <v>395.73</v>
      </c>
      <c r="D3651" s="26">
        <f>C3651/'g. Dimensio.AnlagenEE2035'!$F$11</f>
        <v>0.1130657142857143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27"/>
    </row>
    <row r="3652" spans="1:14" s="28" customFormat="1" x14ac:dyDescent="0.25">
      <c r="A3652" s="24">
        <v>43617.958333333336</v>
      </c>
      <c r="B3652" s="25">
        <v>43618.041666666664</v>
      </c>
      <c r="C3652" s="7">
        <v>486.44</v>
      </c>
      <c r="D3652" s="26">
        <f>C3652/'g. Dimensio.AnlagenEE2035'!$F$11</f>
        <v>0.13898285714285713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27"/>
    </row>
    <row r="3653" spans="1:14" s="28" customFormat="1" x14ac:dyDescent="0.25">
      <c r="A3653" s="24">
        <v>43618</v>
      </c>
      <c r="B3653" s="25">
        <v>43618.083333333336</v>
      </c>
      <c r="C3653" s="7">
        <v>583.30999999999995</v>
      </c>
      <c r="D3653" s="26">
        <f>C3653/'g. Dimensio.AnlagenEE2035'!$F$11</f>
        <v>0.16665999999999997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27"/>
    </row>
    <row r="3654" spans="1:14" s="28" customFormat="1" x14ac:dyDescent="0.25">
      <c r="A3654" s="24">
        <v>43618.041666666664</v>
      </c>
      <c r="B3654" s="25">
        <v>43618.125</v>
      </c>
      <c r="C3654" s="7">
        <v>676.48599999999999</v>
      </c>
      <c r="D3654" s="26">
        <f>C3654/'g. Dimensio.AnlagenEE2035'!$F$11</f>
        <v>0.19328171428571428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27"/>
    </row>
    <row r="3655" spans="1:14" s="28" customFormat="1" x14ac:dyDescent="0.25">
      <c r="A3655" s="24">
        <v>43618.083333333336</v>
      </c>
      <c r="B3655" s="25">
        <v>43618.166666666664</v>
      </c>
      <c r="C3655" s="7">
        <v>746.21199999999999</v>
      </c>
      <c r="D3655" s="26">
        <f>C3655/'g. Dimensio.AnlagenEE2035'!$F$11</f>
        <v>0.21320342857142857</v>
      </c>
      <c r="E3655" s="6"/>
      <c r="F3655" s="6"/>
      <c r="G3655" s="6"/>
      <c r="H3655" s="6"/>
      <c r="I3655" s="6"/>
      <c r="J3655" s="6"/>
      <c r="K3655" s="6"/>
      <c r="L3655" s="6"/>
      <c r="M3655" s="6"/>
      <c r="N3655" s="27"/>
    </row>
    <row r="3656" spans="1:14" s="28" customFormat="1" x14ac:dyDescent="0.25">
      <c r="A3656" s="24">
        <v>43618.125</v>
      </c>
      <c r="B3656" s="25">
        <v>43618.208333333336</v>
      </c>
      <c r="C3656" s="7">
        <v>759.19600000000003</v>
      </c>
      <c r="D3656" s="26">
        <f>C3656/'g. Dimensio.AnlagenEE2035'!$F$11</f>
        <v>0.21691314285714286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27"/>
    </row>
    <row r="3657" spans="1:14" s="28" customFormat="1" x14ac:dyDescent="0.25">
      <c r="A3657" s="24">
        <v>43618.166666666664</v>
      </c>
      <c r="B3657" s="25">
        <v>43618.25</v>
      </c>
      <c r="C3657" s="7">
        <v>658.42499999999995</v>
      </c>
      <c r="D3657" s="26">
        <f>C3657/'g. Dimensio.AnlagenEE2035'!$F$11</f>
        <v>0.18812142857142855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27"/>
    </row>
    <row r="3658" spans="1:14" s="28" customFormat="1" x14ac:dyDescent="0.25">
      <c r="A3658" s="24">
        <v>43618.208333333336</v>
      </c>
      <c r="B3658" s="25">
        <v>43618.291666666664</v>
      </c>
      <c r="C3658" s="7">
        <v>303.71300000000002</v>
      </c>
      <c r="D3658" s="26">
        <f>C3658/'g. Dimensio.AnlagenEE2035'!$F$11</f>
        <v>8.677514285714287E-2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27"/>
    </row>
    <row r="3659" spans="1:14" s="28" customFormat="1" x14ac:dyDescent="0.25">
      <c r="A3659" s="24">
        <v>43618.25</v>
      </c>
      <c r="B3659" s="25">
        <v>43618.333333333336</v>
      </c>
      <c r="C3659" s="7">
        <v>129.691</v>
      </c>
      <c r="D3659" s="26">
        <f>C3659/'g. Dimensio.AnlagenEE2035'!$F$11</f>
        <v>3.705457142857143E-2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27"/>
    </row>
    <row r="3660" spans="1:14" s="28" customFormat="1" x14ac:dyDescent="0.25">
      <c r="A3660" s="24">
        <v>43618.291666666664</v>
      </c>
      <c r="B3660" s="25">
        <v>43618.375</v>
      </c>
      <c r="C3660" s="7">
        <v>208.67500000000001</v>
      </c>
      <c r="D3660" s="26">
        <f>C3660/'g. Dimensio.AnlagenEE2035'!$F$11</f>
        <v>5.9621428571428575E-2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27"/>
    </row>
    <row r="3661" spans="1:14" s="28" customFormat="1" x14ac:dyDescent="0.25">
      <c r="A3661" s="24">
        <v>43618.333333333336</v>
      </c>
      <c r="B3661" s="25">
        <v>43618.416666666664</v>
      </c>
      <c r="C3661" s="7">
        <v>188.398</v>
      </c>
      <c r="D3661" s="26">
        <f>C3661/'g. Dimensio.AnlagenEE2035'!$F$11</f>
        <v>5.3828000000000001E-2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27"/>
    </row>
    <row r="3662" spans="1:14" s="28" customFormat="1" x14ac:dyDescent="0.25">
      <c r="A3662" s="24">
        <v>43618.375</v>
      </c>
      <c r="B3662" s="25">
        <v>43618.458333333336</v>
      </c>
      <c r="C3662" s="7">
        <v>157.458</v>
      </c>
      <c r="D3662" s="26">
        <f>C3662/'g. Dimensio.AnlagenEE2035'!$F$11</f>
        <v>4.4988E-2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27"/>
    </row>
    <row r="3663" spans="1:14" s="28" customFormat="1" x14ac:dyDescent="0.25">
      <c r="A3663" s="24">
        <v>43618.416666666664</v>
      </c>
      <c r="B3663" s="25">
        <v>43618.5</v>
      </c>
      <c r="C3663" s="7">
        <v>140.61500000000001</v>
      </c>
      <c r="D3663" s="26">
        <f>C3663/'g. Dimensio.AnlagenEE2035'!$F$11</f>
        <v>4.0175714285714287E-2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27"/>
    </row>
    <row r="3664" spans="1:14" s="28" customFormat="1" x14ac:dyDescent="0.25">
      <c r="A3664" s="24">
        <v>43618.458333333336</v>
      </c>
      <c r="B3664" s="25">
        <v>43618.541666666664</v>
      </c>
      <c r="C3664" s="7">
        <v>127.708</v>
      </c>
      <c r="D3664" s="26">
        <f>C3664/'g. Dimensio.AnlagenEE2035'!$F$11</f>
        <v>3.6488E-2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27"/>
    </row>
    <row r="3665" spans="1:14" s="28" customFormat="1" x14ac:dyDescent="0.25">
      <c r="A3665" s="24">
        <v>43618.5</v>
      </c>
      <c r="B3665" s="25">
        <v>43618.583333333336</v>
      </c>
      <c r="C3665" s="7">
        <v>124.759</v>
      </c>
      <c r="D3665" s="26">
        <f>C3665/'g. Dimensio.AnlagenEE2035'!$F$11</f>
        <v>3.5645428571428571E-2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27"/>
    </row>
    <row r="3666" spans="1:14" s="28" customFormat="1" x14ac:dyDescent="0.25">
      <c r="A3666" s="24">
        <v>43618.541666666664</v>
      </c>
      <c r="B3666" s="25">
        <v>43618.625</v>
      </c>
      <c r="C3666" s="7">
        <v>125.84099999999999</v>
      </c>
      <c r="D3666" s="26">
        <f>C3666/'g. Dimensio.AnlagenEE2035'!$F$11</f>
        <v>3.5954571428571426E-2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27"/>
    </row>
    <row r="3667" spans="1:14" s="28" customFormat="1" x14ac:dyDescent="0.25">
      <c r="A3667" s="24">
        <v>43618.583333333336</v>
      </c>
      <c r="B3667" s="25">
        <v>43618.666666666664</v>
      </c>
      <c r="C3667" s="7">
        <v>131.60900000000001</v>
      </c>
      <c r="D3667" s="26">
        <f>C3667/'g. Dimensio.AnlagenEE2035'!$F$11</f>
        <v>3.760257142857143E-2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27"/>
    </row>
    <row r="3668" spans="1:14" s="28" customFormat="1" x14ac:dyDescent="0.25">
      <c r="A3668" s="24">
        <v>43618.625</v>
      </c>
      <c r="B3668" s="25">
        <v>43618.708333333336</v>
      </c>
      <c r="C3668" s="7">
        <v>140.625</v>
      </c>
      <c r="D3668" s="26">
        <f>C3668/'g. Dimensio.AnlagenEE2035'!$F$11</f>
        <v>4.0178571428571432E-2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27"/>
    </row>
    <row r="3669" spans="1:14" s="28" customFormat="1" x14ac:dyDescent="0.25">
      <c r="A3669" s="24">
        <v>43618.666666666664</v>
      </c>
      <c r="B3669" s="25">
        <v>43618.75</v>
      </c>
      <c r="C3669" s="7">
        <v>155.72999999999999</v>
      </c>
      <c r="D3669" s="26">
        <f>C3669/'g. Dimensio.AnlagenEE2035'!$F$11</f>
        <v>4.4494285714285708E-2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27"/>
    </row>
    <row r="3670" spans="1:14" s="28" customFormat="1" x14ac:dyDescent="0.25">
      <c r="A3670" s="24">
        <v>43618.708333333336</v>
      </c>
      <c r="B3670" s="25">
        <v>43618.791666666664</v>
      </c>
      <c r="C3670" s="7">
        <v>164.28100000000001</v>
      </c>
      <c r="D3670" s="26">
        <f>C3670/'g. Dimensio.AnlagenEE2035'!$F$11</f>
        <v>4.6937428571428574E-2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27"/>
    </row>
    <row r="3671" spans="1:14" s="28" customFormat="1" x14ac:dyDescent="0.25">
      <c r="A3671" s="24">
        <v>43618.75</v>
      </c>
      <c r="B3671" s="25">
        <v>43618.833333333336</v>
      </c>
      <c r="C3671" s="7">
        <v>169.60400000000001</v>
      </c>
      <c r="D3671" s="26">
        <f>C3671/'g. Dimensio.AnlagenEE2035'!$F$11</f>
        <v>4.8458285714285718E-2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27"/>
    </row>
    <row r="3672" spans="1:14" s="28" customFormat="1" x14ac:dyDescent="0.25">
      <c r="A3672" s="24">
        <v>43618.791666666664</v>
      </c>
      <c r="B3672" s="25">
        <v>43618.875</v>
      </c>
      <c r="C3672" s="7">
        <v>181.518</v>
      </c>
      <c r="D3672" s="26">
        <f>C3672/'g. Dimensio.AnlagenEE2035'!$F$11</f>
        <v>5.1862285714285715E-2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27"/>
    </row>
    <row r="3673" spans="1:14" s="28" customFormat="1" x14ac:dyDescent="0.25">
      <c r="A3673" s="24">
        <v>43618.833333333336</v>
      </c>
      <c r="B3673" s="25">
        <v>43618.916666666664</v>
      </c>
      <c r="C3673" s="7">
        <v>211.405</v>
      </c>
      <c r="D3673" s="26">
        <f>C3673/'g. Dimensio.AnlagenEE2035'!$F$11</f>
        <v>6.0401428571428571E-2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27"/>
    </row>
    <row r="3674" spans="1:14" s="28" customFormat="1" x14ac:dyDescent="0.25">
      <c r="A3674" s="24">
        <v>43618.875</v>
      </c>
      <c r="B3674" s="25">
        <v>43618.958333333336</v>
      </c>
      <c r="C3674" s="7">
        <v>263.28899999999999</v>
      </c>
      <c r="D3674" s="26">
        <f>C3674/'g. Dimensio.AnlagenEE2035'!$F$11</f>
        <v>7.5225428571428568E-2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27"/>
    </row>
    <row r="3675" spans="1:14" s="28" customFormat="1" x14ac:dyDescent="0.25">
      <c r="A3675" s="24">
        <v>43618.916666666664</v>
      </c>
      <c r="B3675" s="25">
        <v>43619</v>
      </c>
      <c r="C3675" s="7">
        <v>314.48500000000001</v>
      </c>
      <c r="D3675" s="26">
        <f>C3675/'g. Dimensio.AnlagenEE2035'!$F$11</f>
        <v>8.9852857142857151E-2</v>
      </c>
      <c r="E3675" s="6"/>
      <c r="F3675" s="6"/>
      <c r="G3675" s="6"/>
      <c r="H3675" s="6"/>
      <c r="I3675" s="6"/>
      <c r="J3675" s="6"/>
      <c r="K3675" s="6"/>
      <c r="L3675" s="6"/>
      <c r="M3675" s="6"/>
      <c r="N3675" s="27"/>
    </row>
    <row r="3676" spans="1:14" s="28" customFormat="1" x14ac:dyDescent="0.25">
      <c r="A3676" s="24">
        <v>43618.958333333336</v>
      </c>
      <c r="B3676" s="25">
        <v>43619.041666666664</v>
      </c>
      <c r="C3676" s="7">
        <v>330.596</v>
      </c>
      <c r="D3676" s="26">
        <f>C3676/'g. Dimensio.AnlagenEE2035'!$F$11</f>
        <v>9.4455999999999998E-2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27"/>
    </row>
    <row r="3677" spans="1:14" s="28" customFormat="1" x14ac:dyDescent="0.25">
      <c r="A3677" s="24">
        <v>43619</v>
      </c>
      <c r="B3677" s="25">
        <v>43619.083333333336</v>
      </c>
      <c r="C3677" s="7">
        <v>323.065</v>
      </c>
      <c r="D3677" s="26">
        <f>C3677/'g. Dimensio.AnlagenEE2035'!$F$11</f>
        <v>9.2304285714285714E-2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27"/>
    </row>
    <row r="3678" spans="1:14" s="28" customFormat="1" x14ac:dyDescent="0.25">
      <c r="A3678" s="24">
        <v>43619.041666666664</v>
      </c>
      <c r="B3678" s="25">
        <v>43619.125</v>
      </c>
      <c r="C3678" s="7">
        <v>341.85700000000003</v>
      </c>
      <c r="D3678" s="26">
        <f>C3678/'g. Dimensio.AnlagenEE2035'!$F$11</f>
        <v>9.7673428571428578E-2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27"/>
    </row>
    <row r="3679" spans="1:14" s="28" customFormat="1" x14ac:dyDescent="0.25">
      <c r="A3679" s="24">
        <v>43619.083333333336</v>
      </c>
      <c r="B3679" s="25">
        <v>43619.166666666664</v>
      </c>
      <c r="C3679" s="7">
        <v>401.35300000000001</v>
      </c>
      <c r="D3679" s="26">
        <f>C3679/'g. Dimensio.AnlagenEE2035'!$F$11</f>
        <v>0.11467228571428571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27"/>
    </row>
    <row r="3680" spans="1:14" s="28" customFormat="1" x14ac:dyDescent="0.25">
      <c r="A3680" s="24">
        <v>43619.125</v>
      </c>
      <c r="B3680" s="25">
        <v>43619.208333333336</v>
      </c>
      <c r="C3680" s="7">
        <v>496.00200000000001</v>
      </c>
      <c r="D3680" s="26">
        <f>C3680/'g. Dimensio.AnlagenEE2035'!$F$11</f>
        <v>0.14171485714285714</v>
      </c>
      <c r="E3680" s="6"/>
      <c r="F3680" s="6"/>
      <c r="G3680" s="6"/>
      <c r="H3680" s="6"/>
      <c r="I3680" s="6"/>
      <c r="J3680" s="6"/>
      <c r="K3680" s="6"/>
      <c r="L3680" s="6"/>
      <c r="M3680" s="6"/>
      <c r="N3680" s="27"/>
    </row>
    <row r="3681" spans="1:14" s="28" customFormat="1" x14ac:dyDescent="0.25">
      <c r="A3681" s="24">
        <v>43619.166666666664</v>
      </c>
      <c r="B3681" s="25">
        <v>43619.25</v>
      </c>
      <c r="C3681" s="7">
        <v>535.64700000000005</v>
      </c>
      <c r="D3681" s="26">
        <f>C3681/'g. Dimensio.AnlagenEE2035'!$F$11</f>
        <v>0.15304200000000001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27"/>
    </row>
    <row r="3682" spans="1:14" s="28" customFormat="1" x14ac:dyDescent="0.25">
      <c r="A3682" s="24">
        <v>43619.208333333336</v>
      </c>
      <c r="B3682" s="25">
        <v>43619.291666666664</v>
      </c>
      <c r="C3682" s="7">
        <v>389.81299999999999</v>
      </c>
      <c r="D3682" s="26">
        <f>C3682/'g. Dimensio.AnlagenEE2035'!$F$11</f>
        <v>0.11137514285714285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27"/>
    </row>
    <row r="3683" spans="1:14" s="28" customFormat="1" x14ac:dyDescent="0.25">
      <c r="A3683" s="24">
        <v>43619.25</v>
      </c>
      <c r="B3683" s="25">
        <v>43619.333333333336</v>
      </c>
      <c r="C3683" s="7">
        <v>212.505</v>
      </c>
      <c r="D3683" s="26">
        <f>C3683/'g. Dimensio.AnlagenEE2035'!$F$11</f>
        <v>6.0715714285714283E-2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27"/>
    </row>
    <row r="3684" spans="1:14" s="28" customFormat="1" x14ac:dyDescent="0.25">
      <c r="A3684" s="24">
        <v>43619.291666666664</v>
      </c>
      <c r="B3684" s="25">
        <v>43619.375</v>
      </c>
      <c r="C3684" s="7">
        <v>241.78700000000001</v>
      </c>
      <c r="D3684" s="26">
        <f>C3684/'g. Dimensio.AnlagenEE2035'!$F$11</f>
        <v>6.9082000000000005E-2</v>
      </c>
      <c r="E3684" s="6"/>
      <c r="F3684" s="6"/>
      <c r="G3684" s="6"/>
      <c r="H3684" s="6"/>
      <c r="I3684" s="6"/>
      <c r="J3684" s="6"/>
      <c r="K3684" s="6"/>
      <c r="L3684" s="6"/>
      <c r="M3684" s="6"/>
      <c r="N3684" s="27"/>
    </row>
    <row r="3685" spans="1:14" s="28" customFormat="1" x14ac:dyDescent="0.25">
      <c r="A3685" s="24">
        <v>43619.333333333336</v>
      </c>
      <c r="B3685" s="25">
        <v>43619.416666666664</v>
      </c>
      <c r="C3685" s="7">
        <v>249.35900000000001</v>
      </c>
      <c r="D3685" s="26">
        <f>C3685/'g. Dimensio.AnlagenEE2035'!$F$11</f>
        <v>7.1245428571428571E-2</v>
      </c>
      <c r="E3685" s="6"/>
      <c r="F3685" s="6"/>
      <c r="G3685" s="6"/>
      <c r="H3685" s="6"/>
      <c r="I3685" s="6"/>
      <c r="J3685" s="6"/>
      <c r="K3685" s="6"/>
      <c r="L3685" s="6"/>
      <c r="M3685" s="6"/>
      <c r="N3685" s="27"/>
    </row>
    <row r="3686" spans="1:14" s="28" customFormat="1" x14ac:dyDescent="0.25">
      <c r="A3686" s="24">
        <v>43619.375</v>
      </c>
      <c r="B3686" s="25">
        <v>43619.458333333336</v>
      </c>
      <c r="C3686" s="7">
        <v>290.084</v>
      </c>
      <c r="D3686" s="26">
        <f>C3686/'g. Dimensio.AnlagenEE2035'!$F$11</f>
        <v>8.2881142857142862E-2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27"/>
    </row>
    <row r="3687" spans="1:14" s="28" customFormat="1" x14ac:dyDescent="0.25">
      <c r="A3687" s="24">
        <v>43619.416666666664</v>
      </c>
      <c r="B3687" s="25">
        <v>43619.5</v>
      </c>
      <c r="C3687" s="7">
        <v>398.34300000000002</v>
      </c>
      <c r="D3687" s="26">
        <f>C3687/'g. Dimensio.AnlagenEE2035'!$F$11</f>
        <v>0.11381228571428571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27"/>
    </row>
    <row r="3688" spans="1:14" s="28" customFormat="1" x14ac:dyDescent="0.25">
      <c r="A3688" s="24">
        <v>43619.458333333336</v>
      </c>
      <c r="B3688" s="25">
        <v>43619.541666666664</v>
      </c>
      <c r="C3688" s="7">
        <v>563.24400000000003</v>
      </c>
      <c r="D3688" s="26">
        <f>C3688/'g. Dimensio.AnlagenEE2035'!$F$11</f>
        <v>0.16092685714285715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27"/>
    </row>
    <row r="3689" spans="1:14" s="28" customFormat="1" x14ac:dyDescent="0.25">
      <c r="A3689" s="24">
        <v>43619.5</v>
      </c>
      <c r="B3689" s="25">
        <v>43619.583333333336</v>
      </c>
      <c r="C3689" s="7">
        <v>758.54399999999998</v>
      </c>
      <c r="D3689" s="26">
        <f>C3689/'g. Dimensio.AnlagenEE2035'!$F$11</f>
        <v>0.21672685714285714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27"/>
    </row>
    <row r="3690" spans="1:14" s="28" customFormat="1" x14ac:dyDescent="0.25">
      <c r="A3690" s="24">
        <v>43619.541666666664</v>
      </c>
      <c r="B3690" s="25">
        <v>43619.625</v>
      </c>
      <c r="C3690" s="7">
        <v>966.05899999999997</v>
      </c>
      <c r="D3690" s="26">
        <f>C3690/'g. Dimensio.AnlagenEE2035'!$F$11</f>
        <v>0.27601685714285712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27"/>
    </row>
    <row r="3691" spans="1:14" s="28" customFormat="1" x14ac:dyDescent="0.25">
      <c r="A3691" s="24">
        <v>43619.583333333336</v>
      </c>
      <c r="B3691" s="25">
        <v>43619.666666666664</v>
      </c>
      <c r="C3691" s="7">
        <v>923.07500000000005</v>
      </c>
      <c r="D3691" s="26">
        <f>C3691/'g. Dimensio.AnlagenEE2035'!$F$11</f>
        <v>0.2637357142857143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27"/>
    </row>
    <row r="3692" spans="1:14" s="28" customFormat="1" x14ac:dyDescent="0.25">
      <c r="A3692" s="24">
        <v>43619.625</v>
      </c>
      <c r="B3692" s="25">
        <v>43619.708333333336</v>
      </c>
      <c r="C3692" s="7">
        <v>625.84500000000003</v>
      </c>
      <c r="D3692" s="26">
        <f>C3692/'g. Dimensio.AnlagenEE2035'!$F$11</f>
        <v>0.17881285714285716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27"/>
    </row>
    <row r="3693" spans="1:14" s="28" customFormat="1" x14ac:dyDescent="0.25">
      <c r="A3693" s="24">
        <v>43619.666666666664</v>
      </c>
      <c r="B3693" s="25">
        <v>43619.75</v>
      </c>
      <c r="C3693" s="7">
        <v>401.36500000000001</v>
      </c>
      <c r="D3693" s="26">
        <f>C3693/'g. Dimensio.AnlagenEE2035'!$F$11</f>
        <v>0.11467571428571428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27"/>
    </row>
    <row r="3694" spans="1:14" s="28" customFormat="1" x14ac:dyDescent="0.25">
      <c r="A3694" s="24">
        <v>43619.708333333336</v>
      </c>
      <c r="B3694" s="25">
        <v>43619.791666666664</v>
      </c>
      <c r="C3694" s="7">
        <v>278.572</v>
      </c>
      <c r="D3694" s="26">
        <f>C3694/'g. Dimensio.AnlagenEE2035'!$F$11</f>
        <v>7.9591999999999996E-2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27"/>
    </row>
    <row r="3695" spans="1:14" s="28" customFormat="1" x14ac:dyDescent="0.25">
      <c r="A3695" s="24">
        <v>43619.75</v>
      </c>
      <c r="B3695" s="25">
        <v>43619.833333333336</v>
      </c>
      <c r="C3695" s="7">
        <v>210.87899999999999</v>
      </c>
      <c r="D3695" s="26">
        <f>C3695/'g. Dimensio.AnlagenEE2035'!$F$11</f>
        <v>6.0251142857142857E-2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27"/>
    </row>
    <row r="3696" spans="1:14" s="28" customFormat="1" x14ac:dyDescent="0.25">
      <c r="A3696" s="24">
        <v>43619.791666666664</v>
      </c>
      <c r="B3696" s="25">
        <v>43619.875</v>
      </c>
      <c r="C3696" s="7">
        <v>186.2</v>
      </c>
      <c r="D3696" s="26">
        <f>C3696/'g. Dimensio.AnlagenEE2035'!$F$11</f>
        <v>5.3199999999999997E-2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27"/>
    </row>
    <row r="3697" spans="1:14" s="28" customFormat="1" x14ac:dyDescent="0.25">
      <c r="A3697" s="24">
        <v>43619.833333333336</v>
      </c>
      <c r="B3697" s="25">
        <v>43619.916666666664</v>
      </c>
      <c r="C3697" s="7">
        <v>143.07499999999999</v>
      </c>
      <c r="D3697" s="26">
        <f>C3697/'g. Dimensio.AnlagenEE2035'!$F$11</f>
        <v>4.0878571428571424E-2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27"/>
    </row>
    <row r="3698" spans="1:14" s="28" customFormat="1" x14ac:dyDescent="0.25">
      <c r="A3698" s="24">
        <v>43619.875</v>
      </c>
      <c r="B3698" s="25">
        <v>43619.958333333336</v>
      </c>
      <c r="C3698" s="7">
        <v>86.658000000000001</v>
      </c>
      <c r="D3698" s="26">
        <f>C3698/'g. Dimensio.AnlagenEE2035'!$F$11</f>
        <v>2.4759428571428571E-2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27"/>
    </row>
    <row r="3699" spans="1:14" s="28" customFormat="1" x14ac:dyDescent="0.25">
      <c r="A3699" s="24">
        <v>43619.916666666664</v>
      </c>
      <c r="B3699" s="25">
        <v>43620</v>
      </c>
      <c r="C3699" s="7">
        <v>47.26</v>
      </c>
      <c r="D3699" s="26">
        <f>C3699/'g. Dimensio.AnlagenEE2035'!$F$11</f>
        <v>1.3502857142857143E-2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27"/>
    </row>
    <row r="3700" spans="1:14" s="28" customFormat="1" x14ac:dyDescent="0.25">
      <c r="A3700" s="24">
        <v>43619.958333333336</v>
      </c>
      <c r="B3700" s="25">
        <v>43620.041666666664</v>
      </c>
      <c r="C3700" s="7">
        <v>22.148</v>
      </c>
      <c r="D3700" s="26">
        <f>C3700/'g. Dimensio.AnlagenEE2035'!$F$11</f>
        <v>6.3280000000000003E-3</v>
      </c>
      <c r="E3700" s="6"/>
      <c r="F3700" s="6"/>
      <c r="G3700" s="6"/>
      <c r="H3700" s="6"/>
      <c r="I3700" s="6"/>
      <c r="J3700" s="6"/>
      <c r="K3700" s="6"/>
      <c r="L3700" s="6"/>
      <c r="M3700" s="6"/>
      <c r="N3700" s="27"/>
    </row>
    <row r="3701" spans="1:14" s="28" customFormat="1" x14ac:dyDescent="0.25">
      <c r="A3701" s="24">
        <v>43620</v>
      </c>
      <c r="B3701" s="25">
        <v>43620.083333333336</v>
      </c>
      <c r="C3701" s="7">
        <v>12.42</v>
      </c>
      <c r="D3701" s="26">
        <f>C3701/'g. Dimensio.AnlagenEE2035'!$F$11</f>
        <v>3.5485714285714287E-3</v>
      </c>
      <c r="E3701" s="6"/>
      <c r="F3701" s="6"/>
      <c r="G3701" s="6"/>
      <c r="H3701" s="6"/>
      <c r="I3701" s="6"/>
      <c r="J3701" s="6"/>
      <c r="K3701" s="6"/>
      <c r="L3701" s="6"/>
      <c r="M3701" s="6"/>
      <c r="N3701" s="27"/>
    </row>
    <row r="3702" spans="1:14" s="28" customFormat="1" x14ac:dyDescent="0.25">
      <c r="A3702" s="24">
        <v>43620.041666666664</v>
      </c>
      <c r="B3702" s="25">
        <v>43620.125</v>
      </c>
      <c r="C3702" s="7">
        <v>33.668999999999997</v>
      </c>
      <c r="D3702" s="26">
        <f>C3702/'g. Dimensio.AnlagenEE2035'!$F$11</f>
        <v>9.6197142857142853E-3</v>
      </c>
      <c r="E3702" s="6"/>
      <c r="F3702" s="6"/>
      <c r="G3702" s="6"/>
      <c r="H3702" s="6"/>
      <c r="I3702" s="6"/>
      <c r="J3702" s="6"/>
      <c r="K3702" s="6"/>
      <c r="L3702" s="6"/>
      <c r="M3702" s="6"/>
      <c r="N3702" s="27"/>
    </row>
    <row r="3703" spans="1:14" s="28" customFormat="1" x14ac:dyDescent="0.25">
      <c r="A3703" s="24">
        <v>43620.083333333336</v>
      </c>
      <c r="B3703" s="25">
        <v>43620.166666666664</v>
      </c>
      <c r="C3703" s="7">
        <v>84.331999999999994</v>
      </c>
      <c r="D3703" s="26">
        <f>C3703/'g. Dimensio.AnlagenEE2035'!$F$11</f>
        <v>2.409485714285714E-2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27"/>
    </row>
    <row r="3704" spans="1:14" s="28" customFormat="1" x14ac:dyDescent="0.25">
      <c r="A3704" s="24">
        <v>43620.125</v>
      </c>
      <c r="B3704" s="25">
        <v>43620.208333333336</v>
      </c>
      <c r="C3704" s="7">
        <v>162.76</v>
      </c>
      <c r="D3704" s="26">
        <f>C3704/'g. Dimensio.AnlagenEE2035'!$F$11</f>
        <v>4.6502857142857137E-2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27"/>
    </row>
    <row r="3705" spans="1:14" s="28" customFormat="1" x14ac:dyDescent="0.25">
      <c r="A3705" s="24">
        <v>43620.166666666664</v>
      </c>
      <c r="B3705" s="25">
        <v>43620.25</v>
      </c>
      <c r="C3705" s="7">
        <v>234.274</v>
      </c>
      <c r="D3705" s="26">
        <f>C3705/'g. Dimensio.AnlagenEE2035'!$F$11</f>
        <v>6.6935428571428576E-2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27"/>
    </row>
    <row r="3706" spans="1:14" s="28" customFormat="1" x14ac:dyDescent="0.25">
      <c r="A3706" s="24">
        <v>43620.208333333336</v>
      </c>
      <c r="B3706" s="25">
        <v>43620.291666666664</v>
      </c>
      <c r="C3706" s="7">
        <v>195.04400000000001</v>
      </c>
      <c r="D3706" s="26">
        <f>C3706/'g. Dimensio.AnlagenEE2035'!$F$11</f>
        <v>5.5726857142857147E-2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27"/>
    </row>
    <row r="3707" spans="1:14" s="28" customFormat="1" x14ac:dyDescent="0.25">
      <c r="A3707" s="24">
        <v>43620.25</v>
      </c>
      <c r="B3707" s="25">
        <v>43620.333333333336</v>
      </c>
      <c r="C3707" s="7">
        <v>263.74799999999999</v>
      </c>
      <c r="D3707" s="26">
        <f>C3707/'g. Dimensio.AnlagenEE2035'!$F$11</f>
        <v>7.5356571428571426E-2</v>
      </c>
      <c r="E3707" s="6"/>
      <c r="F3707" s="6"/>
      <c r="G3707" s="6"/>
      <c r="H3707" s="6"/>
      <c r="I3707" s="6"/>
      <c r="J3707" s="6"/>
      <c r="K3707" s="6"/>
      <c r="L3707" s="6"/>
      <c r="M3707" s="6"/>
      <c r="N3707" s="27"/>
    </row>
    <row r="3708" spans="1:14" s="28" customFormat="1" x14ac:dyDescent="0.25">
      <c r="A3708" s="24">
        <v>43620.291666666664</v>
      </c>
      <c r="B3708" s="25">
        <v>43620.375</v>
      </c>
      <c r="C3708" s="7">
        <v>375.98700000000002</v>
      </c>
      <c r="D3708" s="26">
        <f>C3708/'g. Dimensio.AnlagenEE2035'!$F$11</f>
        <v>0.10742485714285716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27"/>
    </row>
    <row r="3709" spans="1:14" s="28" customFormat="1" x14ac:dyDescent="0.25">
      <c r="A3709" s="24">
        <v>43620.333333333336</v>
      </c>
      <c r="B3709" s="25">
        <v>43620.416666666664</v>
      </c>
      <c r="C3709" s="7">
        <v>486.77499999999998</v>
      </c>
      <c r="D3709" s="26">
        <f>C3709/'g. Dimensio.AnlagenEE2035'!$F$11</f>
        <v>0.13907857142857141</v>
      </c>
      <c r="E3709" s="6"/>
      <c r="F3709" s="6"/>
      <c r="G3709" s="6"/>
      <c r="H3709" s="6"/>
      <c r="I3709" s="6"/>
      <c r="J3709" s="6"/>
      <c r="K3709" s="6"/>
      <c r="L3709" s="6"/>
      <c r="M3709" s="6"/>
      <c r="N3709" s="27"/>
    </row>
    <row r="3710" spans="1:14" s="28" customFormat="1" x14ac:dyDescent="0.25">
      <c r="A3710" s="24">
        <v>43620.375</v>
      </c>
      <c r="B3710" s="25">
        <v>43620.458333333336</v>
      </c>
      <c r="C3710" s="7">
        <v>577.96400000000006</v>
      </c>
      <c r="D3710" s="26">
        <f>C3710/'g. Dimensio.AnlagenEE2035'!$F$11</f>
        <v>0.16513257142857143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27"/>
    </row>
    <row r="3711" spans="1:14" s="28" customFormat="1" x14ac:dyDescent="0.25">
      <c r="A3711" s="24">
        <v>43620.416666666664</v>
      </c>
      <c r="B3711" s="25">
        <v>43620.5</v>
      </c>
      <c r="C3711" s="7">
        <v>652.54600000000005</v>
      </c>
      <c r="D3711" s="26">
        <f>C3711/'g. Dimensio.AnlagenEE2035'!$F$11</f>
        <v>0.18644171428571429</v>
      </c>
      <c r="E3711" s="6"/>
      <c r="F3711" s="6"/>
      <c r="G3711" s="6"/>
      <c r="H3711" s="6"/>
      <c r="I3711" s="6"/>
      <c r="J3711" s="6"/>
      <c r="K3711" s="6"/>
      <c r="L3711" s="6"/>
      <c r="M3711" s="6"/>
      <c r="N3711" s="27"/>
    </row>
    <row r="3712" spans="1:14" s="28" customFormat="1" x14ac:dyDescent="0.25">
      <c r="A3712" s="24">
        <v>43620.458333333336</v>
      </c>
      <c r="B3712" s="25">
        <v>43620.541666666664</v>
      </c>
      <c r="C3712" s="7">
        <v>676.15300000000002</v>
      </c>
      <c r="D3712" s="26">
        <f>C3712/'g. Dimensio.AnlagenEE2035'!$F$11</f>
        <v>0.19318657142857143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27"/>
    </row>
    <row r="3713" spans="1:14" s="28" customFormat="1" x14ac:dyDescent="0.25">
      <c r="A3713" s="24">
        <v>43620.5</v>
      </c>
      <c r="B3713" s="25">
        <v>43620.583333333336</v>
      </c>
      <c r="C3713" s="7">
        <v>668.52800000000002</v>
      </c>
      <c r="D3713" s="26">
        <f>C3713/'g. Dimensio.AnlagenEE2035'!$F$11</f>
        <v>0.19100800000000001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27"/>
    </row>
    <row r="3714" spans="1:14" s="28" customFormat="1" x14ac:dyDescent="0.25">
      <c r="A3714" s="24">
        <v>43620.541666666664</v>
      </c>
      <c r="B3714" s="25">
        <v>43620.625</v>
      </c>
      <c r="C3714" s="7">
        <v>654.11800000000005</v>
      </c>
      <c r="D3714" s="26">
        <f>C3714/'g. Dimensio.AnlagenEE2035'!$F$11</f>
        <v>0.18689085714285716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27"/>
    </row>
    <row r="3715" spans="1:14" s="28" customFormat="1" x14ac:dyDescent="0.25">
      <c r="A3715" s="24">
        <v>43620.583333333336</v>
      </c>
      <c r="B3715" s="25">
        <v>43620.666666666664</v>
      </c>
      <c r="C3715" s="7">
        <v>639.59</v>
      </c>
      <c r="D3715" s="26">
        <f>C3715/'g. Dimensio.AnlagenEE2035'!$F$11</f>
        <v>0.18274000000000001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27"/>
    </row>
    <row r="3716" spans="1:14" s="28" customFormat="1" x14ac:dyDescent="0.25">
      <c r="A3716" s="24">
        <v>43620.625</v>
      </c>
      <c r="B3716" s="25">
        <v>43620.708333333336</v>
      </c>
      <c r="C3716" s="7">
        <v>690.50099999999998</v>
      </c>
      <c r="D3716" s="26">
        <f>C3716/'g. Dimensio.AnlagenEE2035'!$F$11</f>
        <v>0.19728599999999999</v>
      </c>
      <c r="E3716" s="6"/>
      <c r="F3716" s="6"/>
      <c r="G3716" s="6"/>
      <c r="H3716" s="6"/>
      <c r="I3716" s="6"/>
      <c r="J3716" s="6"/>
      <c r="K3716" s="6"/>
      <c r="L3716" s="6"/>
      <c r="M3716" s="6"/>
      <c r="N3716" s="27"/>
    </row>
    <row r="3717" spans="1:14" s="28" customFormat="1" x14ac:dyDescent="0.25">
      <c r="A3717" s="24">
        <v>43620.666666666664</v>
      </c>
      <c r="B3717" s="25">
        <v>43620.75</v>
      </c>
      <c r="C3717" s="7">
        <v>779.26099999999997</v>
      </c>
      <c r="D3717" s="26">
        <f>C3717/'g. Dimensio.AnlagenEE2035'!$F$11</f>
        <v>0.22264599999999998</v>
      </c>
      <c r="E3717" s="6"/>
      <c r="F3717" s="6"/>
      <c r="G3717" s="6"/>
      <c r="H3717" s="6"/>
      <c r="I3717" s="6"/>
      <c r="J3717" s="6"/>
      <c r="K3717" s="6"/>
      <c r="L3717" s="6"/>
      <c r="M3717" s="6"/>
      <c r="N3717" s="27"/>
    </row>
    <row r="3718" spans="1:14" s="28" customFormat="1" x14ac:dyDescent="0.25">
      <c r="A3718" s="24">
        <v>43620.708333333336</v>
      </c>
      <c r="B3718" s="25">
        <v>43620.791666666664</v>
      </c>
      <c r="C3718" s="7">
        <v>808.89400000000001</v>
      </c>
      <c r="D3718" s="26">
        <f>C3718/'g. Dimensio.AnlagenEE2035'!$F$11</f>
        <v>0.23111257142857142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27"/>
    </row>
    <row r="3719" spans="1:14" s="28" customFormat="1" x14ac:dyDescent="0.25">
      <c r="A3719" s="24">
        <v>43620.75</v>
      </c>
      <c r="B3719" s="25">
        <v>43620.833333333336</v>
      </c>
      <c r="C3719" s="7">
        <v>1110.4480000000001</v>
      </c>
      <c r="D3719" s="26">
        <f>C3719/'g. Dimensio.AnlagenEE2035'!$F$11</f>
        <v>0.31727085714285719</v>
      </c>
      <c r="E3719" s="6"/>
      <c r="F3719" s="6"/>
      <c r="G3719" s="6"/>
      <c r="H3719" s="6"/>
      <c r="I3719" s="6"/>
      <c r="J3719" s="6"/>
      <c r="K3719" s="6"/>
      <c r="L3719" s="6"/>
      <c r="M3719" s="6"/>
      <c r="N3719" s="27"/>
    </row>
    <row r="3720" spans="1:14" s="28" customFormat="1" x14ac:dyDescent="0.25">
      <c r="A3720" s="24">
        <v>43620.791666666664</v>
      </c>
      <c r="B3720" s="25">
        <v>43620.875</v>
      </c>
      <c r="C3720" s="7">
        <v>1396.904</v>
      </c>
      <c r="D3720" s="26">
        <f>C3720/'g. Dimensio.AnlagenEE2035'!$F$11</f>
        <v>0.39911542857142857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27"/>
    </row>
    <row r="3721" spans="1:14" s="28" customFormat="1" x14ac:dyDescent="0.25">
      <c r="A3721" s="24">
        <v>43620.833333333336</v>
      </c>
      <c r="B3721" s="25">
        <v>43620.916666666664</v>
      </c>
      <c r="C3721" s="7">
        <v>1359.15</v>
      </c>
      <c r="D3721" s="26">
        <f>C3721/'g. Dimensio.AnlagenEE2035'!$F$11</f>
        <v>0.38832857142857147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27"/>
    </row>
    <row r="3722" spans="1:14" s="28" customFormat="1" x14ac:dyDescent="0.25">
      <c r="A3722" s="24">
        <v>43620.875</v>
      </c>
      <c r="B3722" s="25">
        <v>43620.958333333336</v>
      </c>
      <c r="C3722" s="7">
        <v>1137.422</v>
      </c>
      <c r="D3722" s="26">
        <f>C3722/'g. Dimensio.AnlagenEE2035'!$F$11</f>
        <v>0.32497771428571431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27"/>
    </row>
    <row r="3723" spans="1:14" s="28" customFormat="1" x14ac:dyDescent="0.25">
      <c r="A3723" s="24">
        <v>43620.916666666664</v>
      </c>
      <c r="B3723" s="25">
        <v>43621</v>
      </c>
      <c r="C3723" s="7">
        <v>972.13199999999995</v>
      </c>
      <c r="D3723" s="26">
        <f>C3723/'g. Dimensio.AnlagenEE2035'!$F$11</f>
        <v>0.277752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27"/>
    </row>
    <row r="3724" spans="1:14" s="28" customFormat="1" x14ac:dyDescent="0.25">
      <c r="A3724" s="24">
        <v>43620.958333333336</v>
      </c>
      <c r="B3724" s="25">
        <v>43621.041666666664</v>
      </c>
      <c r="C3724" s="7">
        <v>844.91</v>
      </c>
      <c r="D3724" s="26">
        <f>C3724/'g. Dimensio.AnlagenEE2035'!$F$11</f>
        <v>0.24140285714285714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27"/>
    </row>
    <row r="3725" spans="1:14" s="28" customFormat="1" x14ac:dyDescent="0.25">
      <c r="A3725" s="24">
        <v>43621</v>
      </c>
      <c r="B3725" s="25">
        <v>43621.083333333336</v>
      </c>
      <c r="C3725" s="7">
        <v>732.88499999999999</v>
      </c>
      <c r="D3725" s="26">
        <f>C3725/'g. Dimensio.AnlagenEE2035'!$F$11</f>
        <v>0.2093957142857143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27"/>
    </row>
    <row r="3726" spans="1:14" s="28" customFormat="1" x14ac:dyDescent="0.25">
      <c r="A3726" s="24">
        <v>43621.041666666664</v>
      </c>
      <c r="B3726" s="25">
        <v>43621.125</v>
      </c>
      <c r="C3726" s="7">
        <v>689.83100000000002</v>
      </c>
      <c r="D3726" s="26">
        <f>C3726/'g. Dimensio.AnlagenEE2035'!$F$11</f>
        <v>0.19709457142857142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27"/>
    </row>
    <row r="3727" spans="1:14" s="28" customFormat="1" x14ac:dyDescent="0.25">
      <c r="A3727" s="24">
        <v>43621.083333333336</v>
      </c>
      <c r="B3727" s="25">
        <v>43621.166666666664</v>
      </c>
      <c r="C3727" s="7">
        <v>785.16200000000003</v>
      </c>
      <c r="D3727" s="26">
        <f>C3727/'g. Dimensio.AnlagenEE2035'!$F$11</f>
        <v>0.224332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27"/>
    </row>
    <row r="3728" spans="1:14" s="28" customFormat="1" x14ac:dyDescent="0.25">
      <c r="A3728" s="24">
        <v>43621.125</v>
      </c>
      <c r="B3728" s="25">
        <v>43621.208333333336</v>
      </c>
      <c r="C3728" s="7">
        <v>1007.158</v>
      </c>
      <c r="D3728" s="26">
        <f>C3728/'g. Dimensio.AnlagenEE2035'!$F$11</f>
        <v>0.28775942857142855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27"/>
    </row>
    <row r="3729" spans="1:14" s="28" customFormat="1" x14ac:dyDescent="0.25">
      <c r="A3729" s="24">
        <v>43621.166666666664</v>
      </c>
      <c r="B3729" s="25">
        <v>43621.25</v>
      </c>
      <c r="C3729" s="7">
        <v>854.64099999999996</v>
      </c>
      <c r="D3729" s="26">
        <f>C3729/'g. Dimensio.AnlagenEE2035'!$F$11</f>
        <v>0.24418314285714285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27"/>
    </row>
    <row r="3730" spans="1:14" s="28" customFormat="1" x14ac:dyDescent="0.25">
      <c r="A3730" s="24">
        <v>43621.208333333336</v>
      </c>
      <c r="B3730" s="25">
        <v>43621.291666666664</v>
      </c>
      <c r="C3730" s="7">
        <v>505.66</v>
      </c>
      <c r="D3730" s="26">
        <f>C3730/'g. Dimensio.AnlagenEE2035'!$F$11</f>
        <v>0.14447428571428572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27"/>
    </row>
    <row r="3731" spans="1:14" s="28" customFormat="1" x14ac:dyDescent="0.25">
      <c r="A3731" s="24">
        <v>43621.25</v>
      </c>
      <c r="B3731" s="25">
        <v>43621.333333333336</v>
      </c>
      <c r="C3731" s="7">
        <v>317.767</v>
      </c>
      <c r="D3731" s="26">
        <f>C3731/'g. Dimensio.AnlagenEE2035'!$F$11</f>
        <v>9.0790571428571429E-2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27"/>
    </row>
    <row r="3732" spans="1:14" s="28" customFormat="1" x14ac:dyDescent="0.25">
      <c r="A3732" s="24">
        <v>43621.291666666664</v>
      </c>
      <c r="B3732" s="25">
        <v>43621.375</v>
      </c>
      <c r="C3732" s="7">
        <v>279.03500000000003</v>
      </c>
      <c r="D3732" s="26">
        <f>C3732/'g. Dimensio.AnlagenEE2035'!$F$11</f>
        <v>7.972428571428572E-2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27"/>
    </row>
    <row r="3733" spans="1:14" s="28" customFormat="1" x14ac:dyDescent="0.25">
      <c r="A3733" s="24">
        <v>43621.333333333336</v>
      </c>
      <c r="B3733" s="25">
        <v>43621.416666666664</v>
      </c>
      <c r="C3733" s="7">
        <v>340.84</v>
      </c>
      <c r="D3733" s="26">
        <f>C3733/'g. Dimensio.AnlagenEE2035'!$F$11</f>
        <v>9.7382857142857132E-2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27"/>
    </row>
    <row r="3734" spans="1:14" s="28" customFormat="1" x14ac:dyDescent="0.25">
      <c r="A3734" s="24">
        <v>43621.375</v>
      </c>
      <c r="B3734" s="25">
        <v>43621.458333333336</v>
      </c>
      <c r="C3734" s="7">
        <v>289.90899999999999</v>
      </c>
      <c r="D3734" s="26">
        <f>C3734/'g. Dimensio.AnlagenEE2035'!$F$11</f>
        <v>8.2831142857142853E-2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27"/>
    </row>
    <row r="3735" spans="1:14" s="28" customFormat="1" x14ac:dyDescent="0.25">
      <c r="A3735" s="24">
        <v>43621.416666666664</v>
      </c>
      <c r="B3735" s="25">
        <v>43621.5</v>
      </c>
      <c r="C3735" s="7">
        <v>130.53200000000001</v>
      </c>
      <c r="D3735" s="26">
        <f>C3735/'g. Dimensio.AnlagenEE2035'!$F$11</f>
        <v>3.7294857142857143E-2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27"/>
    </row>
    <row r="3736" spans="1:14" s="28" customFormat="1" x14ac:dyDescent="0.25">
      <c r="A3736" s="24">
        <v>43621.458333333336</v>
      </c>
      <c r="B3736" s="25">
        <v>43621.541666666664</v>
      </c>
      <c r="C3736" s="7">
        <v>57.834000000000003</v>
      </c>
      <c r="D3736" s="26">
        <f>C3736/'g. Dimensio.AnlagenEE2035'!$F$11</f>
        <v>1.6524E-2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27"/>
    </row>
    <row r="3737" spans="1:14" s="28" customFormat="1" x14ac:dyDescent="0.25">
      <c r="A3737" s="24">
        <v>43621.5</v>
      </c>
      <c r="B3737" s="25">
        <v>43621.583333333336</v>
      </c>
      <c r="C3737" s="7">
        <v>144.155</v>
      </c>
      <c r="D3737" s="26">
        <f>C3737/'g. Dimensio.AnlagenEE2035'!$F$11</f>
        <v>4.118714285714286E-2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27"/>
    </row>
    <row r="3738" spans="1:14" s="28" customFormat="1" x14ac:dyDescent="0.25">
      <c r="A3738" s="24">
        <v>43621.541666666664</v>
      </c>
      <c r="B3738" s="25">
        <v>43621.625</v>
      </c>
      <c r="C3738" s="7">
        <v>354.50099999999998</v>
      </c>
      <c r="D3738" s="26">
        <f>C3738/'g. Dimensio.AnlagenEE2035'!$F$11</f>
        <v>0.10128599999999999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27"/>
    </row>
    <row r="3739" spans="1:14" s="28" customFormat="1" x14ac:dyDescent="0.25">
      <c r="A3739" s="24">
        <v>43621.583333333336</v>
      </c>
      <c r="B3739" s="25">
        <v>43621.666666666664</v>
      </c>
      <c r="C3739" s="7">
        <v>593.87599999999998</v>
      </c>
      <c r="D3739" s="26">
        <f>C3739/'g. Dimensio.AnlagenEE2035'!$F$11</f>
        <v>0.16967885714285713</v>
      </c>
      <c r="E3739" s="6"/>
      <c r="F3739" s="6"/>
      <c r="G3739" s="6"/>
      <c r="H3739" s="6"/>
      <c r="I3739" s="6"/>
      <c r="J3739" s="6"/>
      <c r="K3739" s="6"/>
      <c r="L3739" s="6"/>
      <c r="M3739" s="6"/>
      <c r="N3739" s="27"/>
    </row>
    <row r="3740" spans="1:14" s="28" customFormat="1" x14ac:dyDescent="0.25">
      <c r="A3740" s="24">
        <v>43621.625</v>
      </c>
      <c r="B3740" s="25">
        <v>43621.708333333336</v>
      </c>
      <c r="C3740" s="7">
        <v>761.00099999999998</v>
      </c>
      <c r="D3740" s="26">
        <f>C3740/'g. Dimensio.AnlagenEE2035'!$F$11</f>
        <v>0.21742885714285715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27"/>
    </row>
    <row r="3741" spans="1:14" s="28" customFormat="1" x14ac:dyDescent="0.25">
      <c r="A3741" s="24">
        <v>43621.666666666664</v>
      </c>
      <c r="B3741" s="25">
        <v>43621.75</v>
      </c>
      <c r="C3741" s="7">
        <v>821.59100000000001</v>
      </c>
      <c r="D3741" s="26">
        <f>C3741/'g. Dimensio.AnlagenEE2035'!$F$11</f>
        <v>0.23474028571428571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27"/>
    </row>
    <row r="3742" spans="1:14" s="28" customFormat="1" x14ac:dyDescent="0.25">
      <c r="A3742" s="24">
        <v>43621.708333333336</v>
      </c>
      <c r="B3742" s="25">
        <v>43621.791666666664</v>
      </c>
      <c r="C3742" s="7">
        <v>690.42200000000003</v>
      </c>
      <c r="D3742" s="26">
        <f>C3742/'g. Dimensio.AnlagenEE2035'!$F$11</f>
        <v>0.19726342857142859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27"/>
    </row>
    <row r="3743" spans="1:14" s="28" customFormat="1" x14ac:dyDescent="0.25">
      <c r="A3743" s="24">
        <v>43621.75</v>
      </c>
      <c r="B3743" s="25">
        <v>43621.833333333336</v>
      </c>
      <c r="C3743" s="7">
        <v>782.08500000000004</v>
      </c>
      <c r="D3743" s="26">
        <f>C3743/'g. Dimensio.AnlagenEE2035'!$F$11</f>
        <v>0.22345285714285715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27"/>
    </row>
    <row r="3744" spans="1:14" s="28" customFormat="1" x14ac:dyDescent="0.25">
      <c r="A3744" s="24">
        <v>43621.791666666664</v>
      </c>
      <c r="B3744" s="25">
        <v>43621.875</v>
      </c>
      <c r="C3744" s="7">
        <v>1139.723</v>
      </c>
      <c r="D3744" s="26">
        <f>C3744/'g. Dimensio.AnlagenEE2035'!$F$11</f>
        <v>0.32563514285714285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27"/>
    </row>
    <row r="3745" spans="1:14" s="28" customFormat="1" x14ac:dyDescent="0.25">
      <c r="A3745" s="24">
        <v>43621.833333333336</v>
      </c>
      <c r="B3745" s="25">
        <v>43621.916666666664</v>
      </c>
      <c r="C3745" s="7">
        <v>1322.4359999999999</v>
      </c>
      <c r="D3745" s="26">
        <f>C3745/'g. Dimensio.AnlagenEE2035'!$F$11</f>
        <v>0.37783885714285714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27"/>
    </row>
    <row r="3746" spans="1:14" s="28" customFormat="1" x14ac:dyDescent="0.25">
      <c r="A3746" s="24">
        <v>43621.875</v>
      </c>
      <c r="B3746" s="25">
        <v>43621.958333333336</v>
      </c>
      <c r="C3746" s="7">
        <v>1152.037</v>
      </c>
      <c r="D3746" s="26">
        <f>C3746/'g. Dimensio.AnlagenEE2035'!$F$11</f>
        <v>0.3291534285714286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27"/>
    </row>
    <row r="3747" spans="1:14" s="28" customFormat="1" x14ac:dyDescent="0.25">
      <c r="A3747" s="24">
        <v>43621.916666666664</v>
      </c>
      <c r="B3747" s="25">
        <v>43622</v>
      </c>
      <c r="C3747" s="7">
        <v>1111.633</v>
      </c>
      <c r="D3747" s="26">
        <f>C3747/'g. Dimensio.AnlagenEE2035'!$F$11</f>
        <v>0.3176094285714286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27"/>
    </row>
    <row r="3748" spans="1:14" s="28" customFormat="1" x14ac:dyDescent="0.25">
      <c r="A3748" s="24">
        <v>43621.958333333336</v>
      </c>
      <c r="B3748" s="25">
        <v>43622.041666666664</v>
      </c>
      <c r="C3748" s="7">
        <v>1819.4059999999999</v>
      </c>
      <c r="D3748" s="26">
        <f>C3748/'g. Dimensio.AnlagenEE2035'!$F$11</f>
        <v>0.51983028571428569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27"/>
    </row>
    <row r="3749" spans="1:14" s="28" customFormat="1" x14ac:dyDescent="0.25">
      <c r="A3749" s="24">
        <v>43622</v>
      </c>
      <c r="B3749" s="25">
        <v>43622.083333333336</v>
      </c>
      <c r="C3749" s="7">
        <v>2075.6080000000002</v>
      </c>
      <c r="D3749" s="26">
        <f>C3749/'g. Dimensio.AnlagenEE2035'!$F$11</f>
        <v>0.59303085714285719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27"/>
    </row>
    <row r="3750" spans="1:14" s="28" customFormat="1" x14ac:dyDescent="0.25">
      <c r="A3750" s="24">
        <v>43622.041666666664</v>
      </c>
      <c r="B3750" s="25">
        <v>43622.125</v>
      </c>
      <c r="C3750" s="7">
        <v>1764.3009999999999</v>
      </c>
      <c r="D3750" s="26">
        <f>C3750/'g. Dimensio.AnlagenEE2035'!$F$11</f>
        <v>0.50408600000000003</v>
      </c>
      <c r="E3750" s="6"/>
      <c r="F3750" s="6"/>
      <c r="G3750" s="6"/>
      <c r="H3750" s="6"/>
      <c r="I3750" s="6"/>
      <c r="J3750" s="6"/>
      <c r="K3750" s="6"/>
      <c r="L3750" s="6"/>
      <c r="M3750" s="6"/>
      <c r="N3750" s="27"/>
    </row>
    <row r="3751" spans="1:14" s="28" customFormat="1" x14ac:dyDescent="0.25">
      <c r="A3751" s="24">
        <v>43622.083333333336</v>
      </c>
      <c r="B3751" s="25">
        <v>43622.166666666664</v>
      </c>
      <c r="C3751" s="7">
        <v>1498.345</v>
      </c>
      <c r="D3751" s="26">
        <f>C3751/'g. Dimensio.AnlagenEE2035'!$F$11</f>
        <v>0.42809857142857144</v>
      </c>
      <c r="E3751" s="6"/>
      <c r="F3751" s="6"/>
      <c r="G3751" s="6"/>
      <c r="H3751" s="6"/>
      <c r="I3751" s="6"/>
      <c r="J3751" s="6"/>
      <c r="K3751" s="6"/>
      <c r="L3751" s="6"/>
      <c r="M3751" s="6"/>
      <c r="N3751" s="27"/>
    </row>
    <row r="3752" spans="1:14" s="28" customFormat="1" x14ac:dyDescent="0.25">
      <c r="A3752" s="24">
        <v>43622.125</v>
      </c>
      <c r="B3752" s="25">
        <v>43622.208333333336</v>
      </c>
      <c r="C3752" s="7">
        <v>1400.431</v>
      </c>
      <c r="D3752" s="26">
        <f>C3752/'g. Dimensio.AnlagenEE2035'!$F$11</f>
        <v>0.40012314285714284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27"/>
    </row>
    <row r="3753" spans="1:14" s="28" customFormat="1" x14ac:dyDescent="0.25">
      <c r="A3753" s="24">
        <v>43622.166666666664</v>
      </c>
      <c r="B3753" s="25">
        <v>43622.25</v>
      </c>
      <c r="C3753" s="7">
        <v>1450.415</v>
      </c>
      <c r="D3753" s="26">
        <f>C3753/'g. Dimensio.AnlagenEE2035'!$F$11</f>
        <v>0.41440428571428573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27"/>
    </row>
    <row r="3754" spans="1:14" s="28" customFormat="1" x14ac:dyDescent="0.25">
      <c r="A3754" s="24">
        <v>43622.208333333336</v>
      </c>
      <c r="B3754" s="25">
        <v>43622.291666666664</v>
      </c>
      <c r="C3754" s="7">
        <v>1341.799</v>
      </c>
      <c r="D3754" s="26">
        <f>C3754/'g. Dimensio.AnlagenEE2035'!$F$11</f>
        <v>0.38337114285714285</v>
      </c>
      <c r="E3754" s="6"/>
      <c r="F3754" s="6"/>
      <c r="G3754" s="6"/>
      <c r="H3754" s="6"/>
      <c r="I3754" s="6"/>
      <c r="J3754" s="6"/>
      <c r="K3754" s="6"/>
      <c r="L3754" s="6"/>
      <c r="M3754" s="6"/>
      <c r="N3754" s="27"/>
    </row>
    <row r="3755" spans="1:14" s="28" customFormat="1" x14ac:dyDescent="0.25">
      <c r="A3755" s="24">
        <v>43622.25</v>
      </c>
      <c r="B3755" s="25">
        <v>43622.333333333336</v>
      </c>
      <c r="C3755" s="7">
        <v>1102.182</v>
      </c>
      <c r="D3755" s="26">
        <f>C3755/'g. Dimensio.AnlagenEE2035'!$F$11</f>
        <v>0.31490914285714289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27"/>
    </row>
    <row r="3756" spans="1:14" s="28" customFormat="1" x14ac:dyDescent="0.25">
      <c r="A3756" s="24">
        <v>43622.291666666664</v>
      </c>
      <c r="B3756" s="25">
        <v>43622.375</v>
      </c>
      <c r="C3756" s="7">
        <v>867.51800000000003</v>
      </c>
      <c r="D3756" s="26">
        <f>C3756/'g. Dimensio.AnlagenEE2035'!$F$11</f>
        <v>0.24786228571428573</v>
      </c>
      <c r="E3756" s="6"/>
      <c r="F3756" s="6"/>
      <c r="G3756" s="6"/>
      <c r="H3756" s="6"/>
      <c r="I3756" s="6"/>
      <c r="J3756" s="6"/>
      <c r="K3756" s="6"/>
      <c r="L3756" s="6"/>
      <c r="M3756" s="6"/>
      <c r="N3756" s="27"/>
    </row>
    <row r="3757" spans="1:14" s="28" customFormat="1" x14ac:dyDescent="0.25">
      <c r="A3757" s="24">
        <v>43622.333333333336</v>
      </c>
      <c r="B3757" s="25">
        <v>43622.416666666664</v>
      </c>
      <c r="C3757" s="7">
        <v>665.46199999999999</v>
      </c>
      <c r="D3757" s="26">
        <f>C3757/'g. Dimensio.AnlagenEE2035'!$F$11</f>
        <v>0.190132</v>
      </c>
      <c r="E3757" s="6"/>
      <c r="F3757" s="6"/>
      <c r="G3757" s="6"/>
      <c r="H3757" s="6"/>
      <c r="I3757" s="6"/>
      <c r="J3757" s="6"/>
      <c r="K3757" s="6"/>
      <c r="L3757" s="6"/>
      <c r="M3757" s="6"/>
      <c r="N3757" s="27"/>
    </row>
    <row r="3758" spans="1:14" s="28" customFormat="1" x14ac:dyDescent="0.25">
      <c r="A3758" s="24">
        <v>43622.375</v>
      </c>
      <c r="B3758" s="25">
        <v>43622.458333333336</v>
      </c>
      <c r="C3758" s="7">
        <v>490.49400000000003</v>
      </c>
      <c r="D3758" s="26">
        <f>C3758/'g. Dimensio.AnlagenEE2035'!$F$11</f>
        <v>0.14014114285714285</v>
      </c>
      <c r="E3758" s="6"/>
      <c r="F3758" s="6"/>
      <c r="G3758" s="6"/>
      <c r="H3758" s="6"/>
      <c r="I3758" s="6"/>
      <c r="J3758" s="6"/>
      <c r="K3758" s="6"/>
      <c r="L3758" s="6"/>
      <c r="M3758" s="6"/>
      <c r="N3758" s="27"/>
    </row>
    <row r="3759" spans="1:14" s="28" customFormat="1" x14ac:dyDescent="0.25">
      <c r="A3759" s="24">
        <v>43622.416666666664</v>
      </c>
      <c r="B3759" s="25">
        <v>43622.5</v>
      </c>
      <c r="C3759" s="7">
        <v>397.77100000000002</v>
      </c>
      <c r="D3759" s="26">
        <f>C3759/'g. Dimensio.AnlagenEE2035'!$F$11</f>
        <v>0.11364885714285715</v>
      </c>
      <c r="E3759" s="6"/>
      <c r="F3759" s="6"/>
      <c r="G3759" s="6"/>
      <c r="H3759" s="6"/>
      <c r="I3759" s="6"/>
      <c r="J3759" s="6"/>
      <c r="K3759" s="6"/>
      <c r="L3759" s="6"/>
      <c r="M3759" s="6"/>
      <c r="N3759" s="27"/>
    </row>
    <row r="3760" spans="1:14" s="28" customFormat="1" x14ac:dyDescent="0.25">
      <c r="A3760" s="24">
        <v>43622.458333333336</v>
      </c>
      <c r="B3760" s="25">
        <v>43622.541666666664</v>
      </c>
      <c r="C3760" s="7">
        <v>381.97699999999998</v>
      </c>
      <c r="D3760" s="26">
        <f>C3760/'g. Dimensio.AnlagenEE2035'!$F$11</f>
        <v>0.10913628571428571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27"/>
    </row>
    <row r="3761" spans="1:14" s="28" customFormat="1" x14ac:dyDescent="0.25">
      <c r="A3761" s="24">
        <v>43622.5</v>
      </c>
      <c r="B3761" s="25">
        <v>43622.583333333336</v>
      </c>
      <c r="C3761" s="7">
        <v>376.62099999999998</v>
      </c>
      <c r="D3761" s="26">
        <f>C3761/'g. Dimensio.AnlagenEE2035'!$F$11</f>
        <v>0.10760599999999999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27"/>
    </row>
    <row r="3762" spans="1:14" s="28" customFormat="1" x14ac:dyDescent="0.25">
      <c r="A3762" s="24">
        <v>43622.541666666664</v>
      </c>
      <c r="B3762" s="25">
        <v>43622.625</v>
      </c>
      <c r="C3762" s="7">
        <v>267.36799999999999</v>
      </c>
      <c r="D3762" s="26">
        <f>C3762/'g. Dimensio.AnlagenEE2035'!$F$11</f>
        <v>7.6390857142857135E-2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27"/>
    </row>
    <row r="3763" spans="1:14" s="28" customFormat="1" x14ac:dyDescent="0.25">
      <c r="A3763" s="24">
        <v>43622.583333333336</v>
      </c>
      <c r="B3763" s="25">
        <v>43622.666666666664</v>
      </c>
      <c r="C3763" s="7">
        <v>132.14099999999999</v>
      </c>
      <c r="D3763" s="26">
        <f>C3763/'g. Dimensio.AnlagenEE2035'!$F$11</f>
        <v>3.7754571428571429E-2</v>
      </c>
      <c r="E3763" s="6"/>
      <c r="F3763" s="6"/>
      <c r="G3763" s="6"/>
      <c r="H3763" s="6"/>
      <c r="I3763" s="6"/>
      <c r="J3763" s="6"/>
      <c r="K3763" s="6"/>
      <c r="L3763" s="6"/>
      <c r="M3763" s="6"/>
      <c r="N3763" s="27"/>
    </row>
    <row r="3764" spans="1:14" s="28" customFormat="1" x14ac:dyDescent="0.25">
      <c r="A3764" s="24">
        <v>43622.625</v>
      </c>
      <c r="B3764" s="25">
        <v>43622.708333333336</v>
      </c>
      <c r="C3764" s="7">
        <v>58.683</v>
      </c>
      <c r="D3764" s="26">
        <f>C3764/'g. Dimensio.AnlagenEE2035'!$F$11</f>
        <v>1.6766571428571429E-2</v>
      </c>
      <c r="E3764" s="6"/>
      <c r="F3764" s="6"/>
      <c r="G3764" s="6"/>
      <c r="H3764" s="6"/>
      <c r="I3764" s="6"/>
      <c r="J3764" s="6"/>
      <c r="K3764" s="6"/>
      <c r="L3764" s="6"/>
      <c r="M3764" s="6"/>
      <c r="N3764" s="27"/>
    </row>
    <row r="3765" spans="1:14" s="28" customFormat="1" x14ac:dyDescent="0.25">
      <c r="A3765" s="24">
        <v>43622.666666666664</v>
      </c>
      <c r="B3765" s="25">
        <v>43622.75</v>
      </c>
      <c r="C3765" s="7">
        <v>23.765999999999998</v>
      </c>
      <c r="D3765" s="26">
        <f>C3765/'g. Dimensio.AnlagenEE2035'!$F$11</f>
        <v>6.790285714285714E-3</v>
      </c>
      <c r="E3765" s="6"/>
      <c r="F3765" s="6"/>
      <c r="G3765" s="6"/>
      <c r="H3765" s="6"/>
      <c r="I3765" s="6"/>
      <c r="J3765" s="6"/>
      <c r="K3765" s="6"/>
      <c r="L3765" s="6"/>
      <c r="M3765" s="6"/>
      <c r="N3765" s="27"/>
    </row>
    <row r="3766" spans="1:14" s="28" customFormat="1" x14ac:dyDescent="0.25">
      <c r="A3766" s="24">
        <v>43622.708333333336</v>
      </c>
      <c r="B3766" s="25">
        <v>43622.791666666664</v>
      </c>
      <c r="C3766" s="7">
        <v>7.7960000000000003</v>
      </c>
      <c r="D3766" s="26">
        <f>C3766/'g. Dimensio.AnlagenEE2035'!$F$11</f>
        <v>2.2274285714285716E-3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27"/>
    </row>
    <row r="3767" spans="1:14" s="28" customFormat="1" x14ac:dyDescent="0.25">
      <c r="A3767" s="24">
        <v>43622.75</v>
      </c>
      <c r="B3767" s="25">
        <v>43622.833333333336</v>
      </c>
      <c r="C3767" s="7">
        <v>24.577999999999999</v>
      </c>
      <c r="D3767" s="26">
        <f>C3767/'g. Dimensio.AnlagenEE2035'!$F$11</f>
        <v>7.0222857142857144E-3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27"/>
    </row>
    <row r="3768" spans="1:14" s="28" customFormat="1" x14ac:dyDescent="0.25">
      <c r="A3768" s="24">
        <v>43622.791666666664</v>
      </c>
      <c r="B3768" s="25">
        <v>43622.875</v>
      </c>
      <c r="C3768" s="7">
        <v>125.89700000000001</v>
      </c>
      <c r="D3768" s="26">
        <f>C3768/'g. Dimensio.AnlagenEE2035'!$F$11</f>
        <v>3.5970571428571428E-2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27"/>
    </row>
    <row r="3769" spans="1:14" s="28" customFormat="1" x14ac:dyDescent="0.25">
      <c r="A3769" s="24">
        <v>43622.833333333336</v>
      </c>
      <c r="B3769" s="25">
        <v>43622.916666666664</v>
      </c>
      <c r="C3769" s="7">
        <v>328.17</v>
      </c>
      <c r="D3769" s="26">
        <f>C3769/'g. Dimensio.AnlagenEE2035'!$F$11</f>
        <v>9.3762857142857148E-2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27"/>
    </row>
    <row r="3770" spans="1:14" s="28" customFormat="1" x14ac:dyDescent="0.25">
      <c r="A3770" s="24">
        <v>43622.875</v>
      </c>
      <c r="B3770" s="25">
        <v>43622.958333333336</v>
      </c>
      <c r="C3770" s="7">
        <v>519.65899999999999</v>
      </c>
      <c r="D3770" s="26">
        <f>C3770/'g. Dimensio.AnlagenEE2035'!$F$11</f>
        <v>0.14847399999999999</v>
      </c>
      <c r="E3770" s="6"/>
      <c r="F3770" s="6"/>
      <c r="G3770" s="6"/>
      <c r="H3770" s="6"/>
      <c r="I3770" s="6"/>
      <c r="J3770" s="6"/>
      <c r="K3770" s="6"/>
      <c r="L3770" s="6"/>
      <c r="M3770" s="6"/>
      <c r="N3770" s="27"/>
    </row>
    <row r="3771" spans="1:14" s="28" customFormat="1" x14ac:dyDescent="0.25">
      <c r="A3771" s="24">
        <v>43622.916666666664</v>
      </c>
      <c r="B3771" s="25">
        <v>43623</v>
      </c>
      <c r="C3771" s="7">
        <v>598.14300000000003</v>
      </c>
      <c r="D3771" s="26">
        <f>C3771/'g. Dimensio.AnlagenEE2035'!$F$11</f>
        <v>0.17089800000000002</v>
      </c>
      <c r="E3771" s="6"/>
      <c r="F3771" s="6"/>
      <c r="G3771" s="6"/>
      <c r="H3771" s="6"/>
      <c r="I3771" s="6"/>
      <c r="J3771" s="6"/>
      <c r="K3771" s="6"/>
      <c r="L3771" s="6"/>
      <c r="M3771" s="6"/>
      <c r="N3771" s="27"/>
    </row>
    <row r="3772" spans="1:14" s="28" customFormat="1" x14ac:dyDescent="0.25">
      <c r="A3772" s="24">
        <v>43622.958333333336</v>
      </c>
      <c r="B3772" s="25">
        <v>43623.041666666664</v>
      </c>
      <c r="C3772" s="7">
        <v>619.77499999999998</v>
      </c>
      <c r="D3772" s="26">
        <f>C3772/'g. Dimensio.AnlagenEE2035'!$F$11</f>
        <v>0.17707857142857142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27"/>
    </row>
    <row r="3773" spans="1:14" s="28" customFormat="1" x14ac:dyDescent="0.25">
      <c r="A3773" s="24">
        <v>43623</v>
      </c>
      <c r="B3773" s="25">
        <v>43623.083333333336</v>
      </c>
      <c r="C3773" s="7">
        <v>589.88199999999995</v>
      </c>
      <c r="D3773" s="26">
        <f>C3773/'g. Dimensio.AnlagenEE2035'!$F$11</f>
        <v>0.16853771428571426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27"/>
    </row>
    <row r="3774" spans="1:14" s="28" customFormat="1" x14ac:dyDescent="0.25">
      <c r="A3774" s="24">
        <v>43623.041666666664</v>
      </c>
      <c r="B3774" s="25">
        <v>43623.125</v>
      </c>
      <c r="C3774" s="7">
        <v>554.17200000000003</v>
      </c>
      <c r="D3774" s="26">
        <f>C3774/'g. Dimensio.AnlagenEE2035'!$F$11</f>
        <v>0.15833485714285714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27"/>
    </row>
    <row r="3775" spans="1:14" s="28" customFormat="1" x14ac:dyDescent="0.25">
      <c r="A3775" s="24">
        <v>43623.083333333336</v>
      </c>
      <c r="B3775" s="25">
        <v>43623.166666666664</v>
      </c>
      <c r="C3775" s="7">
        <v>589.91399999999999</v>
      </c>
      <c r="D3775" s="26">
        <f>C3775/'g. Dimensio.AnlagenEE2035'!$F$11</f>
        <v>0.16854685714285714</v>
      </c>
      <c r="E3775" s="6"/>
      <c r="F3775" s="6"/>
      <c r="G3775" s="6"/>
      <c r="H3775" s="6"/>
      <c r="I3775" s="6"/>
      <c r="J3775" s="6"/>
      <c r="K3775" s="6"/>
      <c r="L3775" s="6"/>
      <c r="M3775" s="6"/>
      <c r="N3775" s="27"/>
    </row>
    <row r="3776" spans="1:14" s="28" customFormat="1" x14ac:dyDescent="0.25">
      <c r="A3776" s="24">
        <v>43623.125</v>
      </c>
      <c r="B3776" s="25">
        <v>43623.208333333336</v>
      </c>
      <c r="C3776" s="7">
        <v>670.423</v>
      </c>
      <c r="D3776" s="26">
        <f>C3776/'g. Dimensio.AnlagenEE2035'!$F$11</f>
        <v>0.19154942857142856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27"/>
    </row>
    <row r="3777" spans="1:14" s="28" customFormat="1" x14ac:dyDescent="0.25">
      <c r="A3777" s="24">
        <v>43623.166666666664</v>
      </c>
      <c r="B3777" s="25">
        <v>43623.25</v>
      </c>
      <c r="C3777" s="7">
        <v>522.20399999999995</v>
      </c>
      <c r="D3777" s="26">
        <f>C3777/'g. Dimensio.AnlagenEE2035'!$F$11</f>
        <v>0.14920114285714284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27"/>
    </row>
    <row r="3778" spans="1:14" s="28" customFormat="1" x14ac:dyDescent="0.25">
      <c r="A3778" s="24">
        <v>43623.208333333336</v>
      </c>
      <c r="B3778" s="25">
        <v>43623.291666666664</v>
      </c>
      <c r="C3778" s="7">
        <v>467.90499999999997</v>
      </c>
      <c r="D3778" s="26">
        <f>C3778/'g. Dimensio.AnlagenEE2035'!$F$11</f>
        <v>0.13368714285714284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27"/>
    </row>
    <row r="3779" spans="1:14" s="28" customFormat="1" x14ac:dyDescent="0.25">
      <c r="A3779" s="24">
        <v>43623.25</v>
      </c>
      <c r="B3779" s="25">
        <v>43623.333333333336</v>
      </c>
      <c r="C3779" s="7">
        <v>509.91300000000001</v>
      </c>
      <c r="D3779" s="26">
        <f>C3779/'g. Dimensio.AnlagenEE2035'!$F$11</f>
        <v>0.14568942857142858</v>
      </c>
      <c r="E3779" s="6"/>
      <c r="F3779" s="6"/>
      <c r="G3779" s="6"/>
      <c r="H3779" s="6"/>
      <c r="I3779" s="6"/>
      <c r="J3779" s="6"/>
      <c r="K3779" s="6"/>
      <c r="L3779" s="6"/>
      <c r="M3779" s="6"/>
      <c r="N3779" s="27"/>
    </row>
    <row r="3780" spans="1:14" s="28" customFormat="1" x14ac:dyDescent="0.25">
      <c r="A3780" s="24">
        <v>43623.291666666664</v>
      </c>
      <c r="B3780" s="25">
        <v>43623.375</v>
      </c>
      <c r="C3780" s="7">
        <v>467.04500000000002</v>
      </c>
      <c r="D3780" s="26">
        <f>C3780/'g. Dimensio.AnlagenEE2035'!$F$11</f>
        <v>0.13344142857142857</v>
      </c>
      <c r="E3780" s="6"/>
      <c r="F3780" s="6"/>
      <c r="G3780" s="6"/>
      <c r="H3780" s="6"/>
      <c r="I3780" s="6"/>
      <c r="J3780" s="6"/>
      <c r="K3780" s="6"/>
      <c r="L3780" s="6"/>
      <c r="M3780" s="6"/>
      <c r="N3780" s="27"/>
    </row>
    <row r="3781" spans="1:14" s="28" customFormat="1" x14ac:dyDescent="0.25">
      <c r="A3781" s="24">
        <v>43623.333333333336</v>
      </c>
      <c r="B3781" s="25">
        <v>43623.416666666664</v>
      </c>
      <c r="C3781" s="7">
        <v>412.98899999999998</v>
      </c>
      <c r="D3781" s="26">
        <f>C3781/'g. Dimensio.AnlagenEE2035'!$F$11</f>
        <v>0.11799685714285714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27"/>
    </row>
    <row r="3782" spans="1:14" s="28" customFormat="1" x14ac:dyDescent="0.25">
      <c r="A3782" s="24">
        <v>43623.375</v>
      </c>
      <c r="B3782" s="25">
        <v>43623.458333333336</v>
      </c>
      <c r="C3782" s="7">
        <v>377.92500000000001</v>
      </c>
      <c r="D3782" s="26">
        <f>C3782/'g. Dimensio.AnlagenEE2035'!$F$11</f>
        <v>0.10797857142857144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27"/>
    </row>
    <row r="3783" spans="1:14" s="28" customFormat="1" x14ac:dyDescent="0.25">
      <c r="A3783" s="24">
        <v>43623.416666666664</v>
      </c>
      <c r="B3783" s="25">
        <v>43623.5</v>
      </c>
      <c r="C3783" s="7">
        <v>358.49099999999999</v>
      </c>
      <c r="D3783" s="26">
        <f>C3783/'g. Dimensio.AnlagenEE2035'!$F$11</f>
        <v>0.10242599999999999</v>
      </c>
      <c r="E3783" s="6"/>
      <c r="F3783" s="6"/>
      <c r="G3783" s="6"/>
      <c r="H3783" s="6"/>
      <c r="I3783" s="6"/>
      <c r="J3783" s="6"/>
      <c r="K3783" s="6"/>
      <c r="L3783" s="6"/>
      <c r="M3783" s="6"/>
      <c r="N3783" s="27"/>
    </row>
    <row r="3784" spans="1:14" s="28" customFormat="1" x14ac:dyDescent="0.25">
      <c r="A3784" s="24">
        <v>43623.458333333336</v>
      </c>
      <c r="B3784" s="25">
        <v>43623.541666666664</v>
      </c>
      <c r="C3784" s="7">
        <v>346.86099999999999</v>
      </c>
      <c r="D3784" s="26">
        <f>C3784/'g. Dimensio.AnlagenEE2035'!$F$11</f>
        <v>9.9103142857142848E-2</v>
      </c>
      <c r="E3784" s="6"/>
      <c r="F3784" s="6"/>
      <c r="G3784" s="6"/>
      <c r="H3784" s="6"/>
      <c r="I3784" s="6"/>
      <c r="J3784" s="6"/>
      <c r="K3784" s="6"/>
      <c r="L3784" s="6"/>
      <c r="M3784" s="6"/>
      <c r="N3784" s="27"/>
    </row>
    <row r="3785" spans="1:14" s="28" customFormat="1" x14ac:dyDescent="0.25">
      <c r="A3785" s="24">
        <v>43623.5</v>
      </c>
      <c r="B3785" s="25">
        <v>43623.583333333336</v>
      </c>
      <c r="C3785" s="7">
        <v>343.46499999999997</v>
      </c>
      <c r="D3785" s="26">
        <f>C3785/'g. Dimensio.AnlagenEE2035'!$F$11</f>
        <v>9.8132857142857133E-2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27"/>
    </row>
    <row r="3786" spans="1:14" s="28" customFormat="1" x14ac:dyDescent="0.25">
      <c r="A3786" s="24">
        <v>43623.541666666664</v>
      </c>
      <c r="B3786" s="25">
        <v>43623.625</v>
      </c>
      <c r="C3786" s="7">
        <v>327.16300000000001</v>
      </c>
      <c r="D3786" s="26">
        <f>C3786/'g. Dimensio.AnlagenEE2035'!$F$11</f>
        <v>9.3475142857142854E-2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27"/>
    </row>
    <row r="3787" spans="1:14" s="28" customFormat="1" x14ac:dyDescent="0.25">
      <c r="A3787" s="24">
        <v>43623.583333333336</v>
      </c>
      <c r="B3787" s="25">
        <v>43623.666666666664</v>
      </c>
      <c r="C3787" s="7">
        <v>322.02199999999999</v>
      </c>
      <c r="D3787" s="26">
        <f>C3787/'g. Dimensio.AnlagenEE2035'!$F$11</f>
        <v>9.2006285714285707E-2</v>
      </c>
      <c r="E3787" s="6"/>
      <c r="F3787" s="6"/>
      <c r="G3787" s="6"/>
      <c r="H3787" s="6"/>
      <c r="I3787" s="6"/>
      <c r="J3787" s="6"/>
      <c r="K3787" s="6"/>
      <c r="L3787" s="6"/>
      <c r="M3787" s="6"/>
      <c r="N3787" s="27"/>
    </row>
    <row r="3788" spans="1:14" s="28" customFormat="1" x14ac:dyDescent="0.25">
      <c r="A3788" s="24">
        <v>43623.625</v>
      </c>
      <c r="B3788" s="25">
        <v>43623.708333333336</v>
      </c>
      <c r="C3788" s="7">
        <v>354.94299999999998</v>
      </c>
      <c r="D3788" s="26">
        <f>C3788/'g. Dimensio.AnlagenEE2035'!$F$11</f>
        <v>0.1014122857142857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27"/>
    </row>
    <row r="3789" spans="1:14" s="28" customFormat="1" x14ac:dyDescent="0.25">
      <c r="A3789" s="24">
        <v>43623.666666666664</v>
      </c>
      <c r="B3789" s="25">
        <v>43623.75</v>
      </c>
      <c r="C3789" s="7">
        <v>702.10799999999995</v>
      </c>
      <c r="D3789" s="26">
        <f>C3789/'g. Dimensio.AnlagenEE2035'!$F$11</f>
        <v>0.20060228571428571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27"/>
    </row>
    <row r="3790" spans="1:14" s="28" customFormat="1" x14ac:dyDescent="0.25">
      <c r="A3790" s="24">
        <v>43623.708333333336</v>
      </c>
      <c r="B3790" s="25">
        <v>43623.791666666664</v>
      </c>
      <c r="C3790" s="7">
        <v>1257.03</v>
      </c>
      <c r="D3790" s="26">
        <f>C3790/'g. Dimensio.AnlagenEE2035'!$F$11</f>
        <v>0.35915142857142857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27"/>
    </row>
    <row r="3791" spans="1:14" s="28" customFormat="1" x14ac:dyDescent="0.25">
      <c r="A3791" s="24">
        <v>43623.75</v>
      </c>
      <c r="B3791" s="25">
        <v>43623.833333333336</v>
      </c>
      <c r="C3791" s="7">
        <v>1223.2249999999999</v>
      </c>
      <c r="D3791" s="26">
        <f>C3791/'g. Dimensio.AnlagenEE2035'!$F$11</f>
        <v>0.34949285714285711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27"/>
    </row>
    <row r="3792" spans="1:14" s="28" customFormat="1" x14ac:dyDescent="0.25">
      <c r="A3792" s="24">
        <v>43623.791666666664</v>
      </c>
      <c r="B3792" s="25">
        <v>43623.875</v>
      </c>
      <c r="C3792" s="7">
        <v>941.84500000000003</v>
      </c>
      <c r="D3792" s="26">
        <f>C3792/'g. Dimensio.AnlagenEE2035'!$F$11</f>
        <v>0.26909857142857141</v>
      </c>
      <c r="E3792" s="6"/>
      <c r="F3792" s="6"/>
      <c r="G3792" s="6"/>
      <c r="H3792" s="6"/>
      <c r="I3792" s="6"/>
      <c r="J3792" s="6"/>
      <c r="K3792" s="6"/>
      <c r="L3792" s="6"/>
      <c r="M3792" s="6"/>
      <c r="N3792" s="27"/>
    </row>
    <row r="3793" spans="1:14" s="28" customFormat="1" x14ac:dyDescent="0.25">
      <c r="A3793" s="24">
        <v>43623.833333333336</v>
      </c>
      <c r="B3793" s="25">
        <v>43623.916666666664</v>
      </c>
      <c r="C3793" s="7">
        <v>658.91499999999996</v>
      </c>
      <c r="D3793" s="26">
        <f>C3793/'g. Dimensio.AnlagenEE2035'!$F$11</f>
        <v>0.18826142857142855</v>
      </c>
      <c r="E3793" s="6"/>
      <c r="F3793" s="6"/>
      <c r="G3793" s="6"/>
      <c r="H3793" s="6"/>
      <c r="I3793" s="6"/>
      <c r="J3793" s="6"/>
      <c r="K3793" s="6"/>
      <c r="L3793" s="6"/>
      <c r="M3793" s="6"/>
      <c r="N3793" s="27"/>
    </row>
    <row r="3794" spans="1:14" s="28" customFormat="1" x14ac:dyDescent="0.25">
      <c r="A3794" s="24">
        <v>43623.875</v>
      </c>
      <c r="B3794" s="25">
        <v>43623.958333333336</v>
      </c>
      <c r="C3794" s="7">
        <v>746.33500000000004</v>
      </c>
      <c r="D3794" s="26">
        <f>C3794/'g. Dimensio.AnlagenEE2035'!$F$11</f>
        <v>0.21323857142857144</v>
      </c>
      <c r="E3794" s="6"/>
      <c r="F3794" s="6"/>
      <c r="G3794" s="6"/>
      <c r="H3794" s="6"/>
      <c r="I3794" s="6"/>
      <c r="J3794" s="6"/>
      <c r="K3794" s="6"/>
      <c r="L3794" s="6"/>
      <c r="M3794" s="6"/>
      <c r="N3794" s="27"/>
    </row>
    <row r="3795" spans="1:14" s="28" customFormat="1" x14ac:dyDescent="0.25">
      <c r="A3795" s="24">
        <v>43623.916666666664</v>
      </c>
      <c r="B3795" s="25">
        <v>43624</v>
      </c>
      <c r="C3795" s="7">
        <v>1015.921</v>
      </c>
      <c r="D3795" s="26">
        <f>C3795/'g. Dimensio.AnlagenEE2035'!$F$11</f>
        <v>0.29026314285714289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27"/>
    </row>
    <row r="3796" spans="1:14" s="28" customFormat="1" x14ac:dyDescent="0.25">
      <c r="A3796" s="24">
        <v>43623.958333333336</v>
      </c>
      <c r="B3796" s="25">
        <v>43624.041666666664</v>
      </c>
      <c r="C3796" s="7">
        <v>1264.096</v>
      </c>
      <c r="D3796" s="26">
        <f>C3796/'g. Dimensio.AnlagenEE2035'!$F$11</f>
        <v>0.36117028571428572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27"/>
    </row>
    <row r="3797" spans="1:14" s="28" customFormat="1" x14ac:dyDescent="0.25">
      <c r="A3797" s="24">
        <v>43624</v>
      </c>
      <c r="B3797" s="25">
        <v>43624.083333333336</v>
      </c>
      <c r="C3797" s="7">
        <v>1367.1210000000001</v>
      </c>
      <c r="D3797" s="26">
        <f>C3797/'g. Dimensio.AnlagenEE2035'!$F$11</f>
        <v>0.39060600000000001</v>
      </c>
      <c r="E3797" s="6"/>
      <c r="F3797" s="6"/>
      <c r="G3797" s="6"/>
      <c r="H3797" s="6"/>
      <c r="I3797" s="6"/>
      <c r="J3797" s="6"/>
      <c r="K3797" s="6"/>
      <c r="L3797" s="6"/>
      <c r="M3797" s="6"/>
      <c r="N3797" s="27"/>
    </row>
    <row r="3798" spans="1:14" s="28" customFormat="1" x14ac:dyDescent="0.25">
      <c r="A3798" s="24">
        <v>43624.041666666664</v>
      </c>
      <c r="B3798" s="25">
        <v>43624.125</v>
      </c>
      <c r="C3798" s="7">
        <v>1359.54</v>
      </c>
      <c r="D3798" s="26">
        <f>C3798/'g. Dimensio.AnlagenEE2035'!$F$11</f>
        <v>0.38844000000000001</v>
      </c>
      <c r="E3798" s="6"/>
      <c r="F3798" s="6"/>
      <c r="G3798" s="6"/>
      <c r="H3798" s="6"/>
      <c r="I3798" s="6"/>
      <c r="J3798" s="6"/>
      <c r="K3798" s="6"/>
      <c r="L3798" s="6"/>
      <c r="M3798" s="6"/>
      <c r="N3798" s="27"/>
    </row>
    <row r="3799" spans="1:14" s="28" customFormat="1" x14ac:dyDescent="0.25">
      <c r="A3799" s="24">
        <v>43624.083333333336</v>
      </c>
      <c r="B3799" s="25">
        <v>43624.166666666664</v>
      </c>
      <c r="C3799" s="7">
        <v>1406.7660000000001</v>
      </c>
      <c r="D3799" s="26">
        <f>C3799/'g. Dimensio.AnlagenEE2035'!$F$11</f>
        <v>0.40193314285714288</v>
      </c>
      <c r="E3799" s="6"/>
      <c r="F3799" s="6"/>
      <c r="G3799" s="6"/>
      <c r="H3799" s="6"/>
      <c r="I3799" s="6"/>
      <c r="J3799" s="6"/>
      <c r="K3799" s="6"/>
      <c r="L3799" s="6"/>
      <c r="M3799" s="6"/>
      <c r="N3799" s="27"/>
    </row>
    <row r="3800" spans="1:14" s="28" customFormat="1" x14ac:dyDescent="0.25">
      <c r="A3800" s="24">
        <v>43624.125</v>
      </c>
      <c r="B3800" s="25">
        <v>43624.208333333336</v>
      </c>
      <c r="C3800" s="7">
        <v>1393.2619999999999</v>
      </c>
      <c r="D3800" s="26">
        <f>C3800/'g. Dimensio.AnlagenEE2035'!$F$11</f>
        <v>0.39807485714285712</v>
      </c>
      <c r="E3800" s="6"/>
      <c r="F3800" s="6"/>
      <c r="G3800" s="6"/>
      <c r="H3800" s="6"/>
      <c r="I3800" s="6"/>
      <c r="J3800" s="6"/>
      <c r="K3800" s="6"/>
      <c r="L3800" s="6"/>
      <c r="M3800" s="6"/>
      <c r="N3800" s="27"/>
    </row>
    <row r="3801" spans="1:14" s="28" customFormat="1" x14ac:dyDescent="0.25">
      <c r="A3801" s="24">
        <v>43624.166666666664</v>
      </c>
      <c r="B3801" s="25">
        <v>43624.25</v>
      </c>
      <c r="C3801" s="7">
        <v>1172.7629999999999</v>
      </c>
      <c r="D3801" s="26">
        <f>C3801/'g. Dimensio.AnlagenEE2035'!$F$11</f>
        <v>0.33507514285714285</v>
      </c>
      <c r="E3801" s="6"/>
      <c r="F3801" s="6"/>
      <c r="G3801" s="6"/>
      <c r="H3801" s="6"/>
      <c r="I3801" s="6"/>
      <c r="J3801" s="6"/>
      <c r="K3801" s="6"/>
      <c r="L3801" s="6"/>
      <c r="M3801" s="6"/>
      <c r="N3801" s="27"/>
    </row>
    <row r="3802" spans="1:14" s="28" customFormat="1" x14ac:dyDescent="0.25">
      <c r="A3802" s="24">
        <v>43624.208333333336</v>
      </c>
      <c r="B3802" s="25">
        <v>43624.291666666664</v>
      </c>
      <c r="C3802" s="7">
        <v>1281.4359999999999</v>
      </c>
      <c r="D3802" s="26">
        <f>C3802/'g. Dimensio.AnlagenEE2035'!$F$11</f>
        <v>0.36612457142857141</v>
      </c>
      <c r="E3802" s="6"/>
      <c r="F3802" s="6"/>
      <c r="G3802" s="6"/>
      <c r="H3802" s="6"/>
      <c r="I3802" s="6"/>
      <c r="J3802" s="6"/>
      <c r="K3802" s="6"/>
      <c r="L3802" s="6"/>
      <c r="M3802" s="6"/>
      <c r="N3802" s="27"/>
    </row>
    <row r="3803" spans="1:14" s="28" customFormat="1" x14ac:dyDescent="0.25">
      <c r="A3803" s="24">
        <v>43624.25</v>
      </c>
      <c r="B3803" s="25">
        <v>43624.333333333336</v>
      </c>
      <c r="C3803" s="7">
        <v>1645.1769999999999</v>
      </c>
      <c r="D3803" s="26">
        <f>C3803/'g. Dimensio.AnlagenEE2035'!$F$11</f>
        <v>0.47005057142857143</v>
      </c>
      <c r="E3803" s="6"/>
      <c r="F3803" s="6"/>
      <c r="G3803" s="6"/>
      <c r="H3803" s="6"/>
      <c r="I3803" s="6"/>
      <c r="J3803" s="6"/>
      <c r="K3803" s="6"/>
      <c r="L3803" s="6"/>
      <c r="M3803" s="6"/>
      <c r="N3803" s="27"/>
    </row>
    <row r="3804" spans="1:14" s="28" customFormat="1" x14ac:dyDescent="0.25">
      <c r="A3804" s="24">
        <v>43624.291666666664</v>
      </c>
      <c r="B3804" s="25">
        <v>43624.375</v>
      </c>
      <c r="C3804" s="7">
        <v>1657.72</v>
      </c>
      <c r="D3804" s="26">
        <f>C3804/'g. Dimensio.AnlagenEE2035'!$F$11</f>
        <v>0.47363428571428573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27"/>
    </row>
    <row r="3805" spans="1:14" s="28" customFormat="1" x14ac:dyDescent="0.25">
      <c r="A3805" s="24">
        <v>43624.333333333336</v>
      </c>
      <c r="B3805" s="25">
        <v>43624.416666666664</v>
      </c>
      <c r="C3805" s="7">
        <v>1636.7919999999999</v>
      </c>
      <c r="D3805" s="26">
        <f>C3805/'g. Dimensio.AnlagenEE2035'!$F$11</f>
        <v>0.46765485714285709</v>
      </c>
      <c r="E3805" s="6"/>
      <c r="F3805" s="6"/>
      <c r="G3805" s="6"/>
      <c r="H3805" s="6"/>
      <c r="I3805" s="6"/>
      <c r="J3805" s="6"/>
      <c r="K3805" s="6"/>
      <c r="L3805" s="6"/>
      <c r="M3805" s="6"/>
      <c r="N3805" s="27"/>
    </row>
    <row r="3806" spans="1:14" s="28" customFormat="1" x14ac:dyDescent="0.25">
      <c r="A3806" s="24">
        <v>43624.375</v>
      </c>
      <c r="B3806" s="25">
        <v>43624.458333333336</v>
      </c>
      <c r="C3806" s="7">
        <v>1569.134</v>
      </c>
      <c r="D3806" s="26">
        <f>C3806/'g. Dimensio.AnlagenEE2035'!$F$11</f>
        <v>0.448324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27"/>
    </row>
    <row r="3807" spans="1:14" s="28" customFormat="1" x14ac:dyDescent="0.25">
      <c r="A3807" s="24">
        <v>43624.416666666664</v>
      </c>
      <c r="B3807" s="25">
        <v>43624.5</v>
      </c>
      <c r="C3807" s="7">
        <v>1408.6420000000001</v>
      </c>
      <c r="D3807" s="26">
        <f>C3807/'g. Dimensio.AnlagenEE2035'!$F$11</f>
        <v>0.40246914285714286</v>
      </c>
      <c r="E3807" s="6"/>
      <c r="F3807" s="6"/>
      <c r="G3807" s="6"/>
      <c r="H3807" s="6"/>
      <c r="I3807" s="6"/>
      <c r="J3807" s="6"/>
      <c r="K3807" s="6"/>
      <c r="L3807" s="6"/>
      <c r="M3807" s="6"/>
      <c r="N3807" s="27"/>
    </row>
    <row r="3808" spans="1:14" s="28" customFormat="1" x14ac:dyDescent="0.25">
      <c r="A3808" s="24">
        <v>43624.458333333336</v>
      </c>
      <c r="B3808" s="25">
        <v>43624.541666666664</v>
      </c>
      <c r="C3808" s="7">
        <v>1251.1579999999999</v>
      </c>
      <c r="D3808" s="26">
        <f>C3808/'g. Dimensio.AnlagenEE2035'!$F$11</f>
        <v>0.35747371428571428</v>
      </c>
      <c r="E3808" s="6"/>
      <c r="F3808" s="6"/>
      <c r="G3808" s="6"/>
      <c r="H3808" s="6"/>
      <c r="I3808" s="6"/>
      <c r="J3808" s="6"/>
      <c r="K3808" s="6"/>
      <c r="L3808" s="6"/>
      <c r="M3808" s="6"/>
      <c r="N3808" s="27"/>
    </row>
    <row r="3809" spans="1:14" s="28" customFormat="1" x14ac:dyDescent="0.25">
      <c r="A3809" s="24">
        <v>43624.5</v>
      </c>
      <c r="B3809" s="25">
        <v>43624.583333333336</v>
      </c>
      <c r="C3809" s="7">
        <v>1067.6379999999999</v>
      </c>
      <c r="D3809" s="26">
        <f>C3809/'g. Dimensio.AnlagenEE2035'!$F$11</f>
        <v>0.30503942857142857</v>
      </c>
      <c r="E3809" s="6"/>
      <c r="F3809" s="6"/>
      <c r="G3809" s="6"/>
      <c r="H3809" s="6"/>
      <c r="I3809" s="6"/>
      <c r="J3809" s="6"/>
      <c r="K3809" s="6"/>
      <c r="L3809" s="6"/>
      <c r="M3809" s="6"/>
      <c r="N3809" s="27"/>
    </row>
    <row r="3810" spans="1:14" s="28" customFormat="1" x14ac:dyDescent="0.25">
      <c r="A3810" s="24">
        <v>43624.541666666664</v>
      </c>
      <c r="B3810" s="25">
        <v>43624.625</v>
      </c>
      <c r="C3810" s="7">
        <v>886.83900000000006</v>
      </c>
      <c r="D3810" s="26">
        <f>C3810/'g. Dimensio.AnlagenEE2035'!$F$11</f>
        <v>0.25338257142857146</v>
      </c>
      <c r="E3810" s="6"/>
      <c r="F3810" s="6"/>
      <c r="G3810" s="6"/>
      <c r="H3810" s="6"/>
      <c r="I3810" s="6"/>
      <c r="J3810" s="6"/>
      <c r="K3810" s="6"/>
      <c r="L3810" s="6"/>
      <c r="M3810" s="6"/>
      <c r="N3810" s="27"/>
    </row>
    <row r="3811" spans="1:14" s="28" customFormat="1" x14ac:dyDescent="0.25">
      <c r="A3811" s="24">
        <v>43624.583333333336</v>
      </c>
      <c r="B3811" s="25">
        <v>43624.666666666664</v>
      </c>
      <c r="C3811" s="7">
        <v>707.26599999999996</v>
      </c>
      <c r="D3811" s="26">
        <f>C3811/'g. Dimensio.AnlagenEE2035'!$F$11</f>
        <v>0.20207599999999998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27"/>
    </row>
    <row r="3812" spans="1:14" s="28" customFormat="1" x14ac:dyDescent="0.25">
      <c r="A3812" s="24">
        <v>43624.625</v>
      </c>
      <c r="B3812" s="25">
        <v>43624.708333333336</v>
      </c>
      <c r="C3812" s="7">
        <v>578.66300000000001</v>
      </c>
      <c r="D3812" s="26">
        <f>C3812/'g. Dimensio.AnlagenEE2035'!$F$11</f>
        <v>0.16533228571428571</v>
      </c>
      <c r="E3812" s="6"/>
      <c r="F3812" s="6"/>
      <c r="G3812" s="6"/>
      <c r="H3812" s="6"/>
      <c r="I3812" s="6"/>
      <c r="J3812" s="6"/>
      <c r="K3812" s="6"/>
      <c r="L3812" s="6"/>
      <c r="M3812" s="6"/>
      <c r="N3812" s="27"/>
    </row>
    <row r="3813" spans="1:14" s="28" customFormat="1" x14ac:dyDescent="0.25">
      <c r="A3813" s="24">
        <v>43624.666666666664</v>
      </c>
      <c r="B3813" s="25">
        <v>43624.75</v>
      </c>
      <c r="C3813" s="7">
        <v>477.94</v>
      </c>
      <c r="D3813" s="26">
        <f>C3813/'g. Dimensio.AnlagenEE2035'!$F$11</f>
        <v>0.13655428571428571</v>
      </c>
      <c r="E3813" s="6"/>
      <c r="F3813" s="6"/>
      <c r="G3813" s="6"/>
      <c r="H3813" s="6"/>
      <c r="I3813" s="6"/>
      <c r="J3813" s="6"/>
      <c r="K3813" s="6"/>
      <c r="L3813" s="6"/>
      <c r="M3813" s="6"/>
      <c r="N3813" s="27"/>
    </row>
    <row r="3814" spans="1:14" s="28" customFormat="1" x14ac:dyDescent="0.25">
      <c r="A3814" s="24">
        <v>43624.708333333336</v>
      </c>
      <c r="B3814" s="25">
        <v>43624.791666666664</v>
      </c>
      <c r="C3814" s="7">
        <v>386.15699999999998</v>
      </c>
      <c r="D3814" s="26">
        <f>C3814/'g. Dimensio.AnlagenEE2035'!$F$11</f>
        <v>0.11033057142857142</v>
      </c>
      <c r="E3814" s="6"/>
      <c r="F3814" s="6"/>
      <c r="G3814" s="6"/>
      <c r="H3814" s="6"/>
      <c r="I3814" s="6"/>
      <c r="J3814" s="6"/>
      <c r="K3814" s="6"/>
      <c r="L3814" s="6"/>
      <c r="M3814" s="6"/>
      <c r="N3814" s="27"/>
    </row>
    <row r="3815" spans="1:14" s="28" customFormat="1" x14ac:dyDescent="0.25">
      <c r="A3815" s="24">
        <v>43624.75</v>
      </c>
      <c r="B3815" s="25">
        <v>43624.833333333336</v>
      </c>
      <c r="C3815" s="7">
        <v>301.92399999999998</v>
      </c>
      <c r="D3815" s="26">
        <f>C3815/'g. Dimensio.AnlagenEE2035'!$F$11</f>
        <v>8.6263999999999993E-2</v>
      </c>
      <c r="E3815" s="6"/>
      <c r="F3815" s="6"/>
      <c r="G3815" s="6"/>
      <c r="H3815" s="6"/>
      <c r="I3815" s="6"/>
      <c r="J3815" s="6"/>
      <c r="K3815" s="6"/>
      <c r="L3815" s="6"/>
      <c r="M3815" s="6"/>
      <c r="N3815" s="27"/>
    </row>
    <row r="3816" spans="1:14" s="28" customFormat="1" x14ac:dyDescent="0.25">
      <c r="A3816" s="24">
        <v>43624.791666666664</v>
      </c>
      <c r="B3816" s="25">
        <v>43624.875</v>
      </c>
      <c r="C3816" s="7">
        <v>263.83600000000001</v>
      </c>
      <c r="D3816" s="26">
        <f>C3816/'g. Dimensio.AnlagenEE2035'!$F$11</f>
        <v>7.5381714285714288E-2</v>
      </c>
      <c r="E3816" s="6"/>
      <c r="F3816" s="6"/>
      <c r="G3816" s="6"/>
      <c r="H3816" s="6"/>
      <c r="I3816" s="6"/>
      <c r="J3816" s="6"/>
      <c r="K3816" s="6"/>
      <c r="L3816" s="6"/>
      <c r="M3816" s="6"/>
      <c r="N3816" s="27"/>
    </row>
    <row r="3817" spans="1:14" s="28" customFormat="1" x14ac:dyDescent="0.25">
      <c r="A3817" s="24">
        <v>43624.833333333336</v>
      </c>
      <c r="B3817" s="25">
        <v>43624.916666666664</v>
      </c>
      <c r="C3817" s="7">
        <v>251.178</v>
      </c>
      <c r="D3817" s="26">
        <f>C3817/'g. Dimensio.AnlagenEE2035'!$F$11</f>
        <v>7.1765142857142861E-2</v>
      </c>
      <c r="E3817" s="6"/>
      <c r="F3817" s="6"/>
      <c r="G3817" s="6"/>
      <c r="H3817" s="6"/>
      <c r="I3817" s="6"/>
      <c r="J3817" s="6"/>
      <c r="K3817" s="6"/>
      <c r="L3817" s="6"/>
      <c r="M3817" s="6"/>
      <c r="N3817" s="27"/>
    </row>
    <row r="3818" spans="1:14" s="28" customFormat="1" x14ac:dyDescent="0.25">
      <c r="A3818" s="24">
        <v>43624.875</v>
      </c>
      <c r="B3818" s="25">
        <v>43624.958333333336</v>
      </c>
      <c r="C3818" s="7">
        <v>239.7</v>
      </c>
      <c r="D3818" s="26">
        <f>C3818/'g. Dimensio.AnlagenEE2035'!$F$11</f>
        <v>6.8485714285714289E-2</v>
      </c>
      <c r="E3818" s="6"/>
      <c r="F3818" s="6"/>
      <c r="G3818" s="6"/>
      <c r="H3818" s="6"/>
      <c r="I3818" s="6"/>
      <c r="J3818" s="6"/>
      <c r="K3818" s="6"/>
      <c r="L3818" s="6"/>
      <c r="M3818" s="6"/>
      <c r="N3818" s="27"/>
    </row>
    <row r="3819" spans="1:14" s="28" customFormat="1" x14ac:dyDescent="0.25">
      <c r="A3819" s="24">
        <v>43624.916666666664</v>
      </c>
      <c r="B3819" s="25">
        <v>43625</v>
      </c>
      <c r="C3819" s="7">
        <v>216.065</v>
      </c>
      <c r="D3819" s="26">
        <f>C3819/'g. Dimensio.AnlagenEE2035'!$F$11</f>
        <v>6.1732857142857145E-2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27"/>
    </row>
    <row r="3820" spans="1:14" s="28" customFormat="1" x14ac:dyDescent="0.25">
      <c r="A3820" s="24">
        <v>43624.958333333336</v>
      </c>
      <c r="B3820" s="25">
        <v>43625.041666666664</v>
      </c>
      <c r="C3820" s="7">
        <v>199.554</v>
      </c>
      <c r="D3820" s="26">
        <f>C3820/'g. Dimensio.AnlagenEE2035'!$F$11</f>
        <v>5.7015428571428571E-2</v>
      </c>
      <c r="E3820" s="6"/>
      <c r="F3820" s="6"/>
      <c r="G3820" s="6"/>
      <c r="H3820" s="6"/>
      <c r="I3820" s="6"/>
      <c r="J3820" s="6"/>
      <c r="K3820" s="6"/>
      <c r="L3820" s="6"/>
      <c r="M3820" s="6"/>
      <c r="N3820" s="27"/>
    </row>
    <row r="3821" spans="1:14" s="28" customFormat="1" x14ac:dyDescent="0.25">
      <c r="A3821" s="24">
        <v>43625</v>
      </c>
      <c r="B3821" s="25">
        <v>43625.083333333336</v>
      </c>
      <c r="C3821" s="7">
        <v>233.17500000000001</v>
      </c>
      <c r="D3821" s="26">
        <f>C3821/'g. Dimensio.AnlagenEE2035'!$F$11</f>
        <v>6.6621428571428581E-2</v>
      </c>
      <c r="E3821" s="6"/>
      <c r="F3821" s="6"/>
      <c r="G3821" s="6"/>
      <c r="H3821" s="6"/>
      <c r="I3821" s="6"/>
      <c r="J3821" s="6"/>
      <c r="K3821" s="6"/>
      <c r="L3821" s="6"/>
      <c r="M3821" s="6"/>
      <c r="N3821" s="27"/>
    </row>
    <row r="3822" spans="1:14" s="28" customFormat="1" x14ac:dyDescent="0.25">
      <c r="A3822" s="24">
        <v>43625.041666666664</v>
      </c>
      <c r="B3822" s="25">
        <v>43625.125</v>
      </c>
      <c r="C3822" s="7">
        <v>338.07600000000002</v>
      </c>
      <c r="D3822" s="26">
        <f>C3822/'g. Dimensio.AnlagenEE2035'!$F$11</f>
        <v>9.6593142857142864E-2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27"/>
    </row>
    <row r="3823" spans="1:14" s="28" customFormat="1" x14ac:dyDescent="0.25">
      <c r="A3823" s="24">
        <v>43625.083333333336</v>
      </c>
      <c r="B3823" s="25">
        <v>43625.166666666664</v>
      </c>
      <c r="C3823" s="7">
        <v>491.82400000000001</v>
      </c>
      <c r="D3823" s="26">
        <f>C3823/'g. Dimensio.AnlagenEE2035'!$F$11</f>
        <v>0.14052114285714287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27"/>
    </row>
    <row r="3824" spans="1:14" s="28" customFormat="1" x14ac:dyDescent="0.25">
      <c r="A3824" s="24">
        <v>43625.125</v>
      </c>
      <c r="B3824" s="25">
        <v>43625.208333333336</v>
      </c>
      <c r="C3824" s="7">
        <v>632.50300000000004</v>
      </c>
      <c r="D3824" s="26">
        <f>C3824/'g. Dimensio.AnlagenEE2035'!$F$11</f>
        <v>0.18071514285714288</v>
      </c>
      <c r="E3824" s="6"/>
      <c r="F3824" s="6"/>
      <c r="G3824" s="6"/>
      <c r="H3824" s="6"/>
      <c r="I3824" s="6"/>
      <c r="J3824" s="6"/>
      <c r="K3824" s="6"/>
      <c r="L3824" s="6"/>
      <c r="M3824" s="6"/>
      <c r="N3824" s="27"/>
    </row>
    <row r="3825" spans="1:14" s="28" customFormat="1" x14ac:dyDescent="0.25">
      <c r="A3825" s="24">
        <v>43625.166666666664</v>
      </c>
      <c r="B3825" s="25">
        <v>43625.25</v>
      </c>
      <c r="C3825" s="7">
        <v>504.089</v>
      </c>
      <c r="D3825" s="26">
        <f>C3825/'g. Dimensio.AnlagenEE2035'!$F$11</f>
        <v>0.14402542857142858</v>
      </c>
      <c r="E3825" s="6"/>
      <c r="F3825" s="6"/>
      <c r="G3825" s="6"/>
      <c r="H3825" s="6"/>
      <c r="I3825" s="6"/>
      <c r="J3825" s="6"/>
      <c r="K3825" s="6"/>
      <c r="L3825" s="6"/>
      <c r="M3825" s="6"/>
      <c r="N3825" s="27"/>
    </row>
    <row r="3826" spans="1:14" s="28" customFormat="1" x14ac:dyDescent="0.25">
      <c r="A3826" s="24">
        <v>43625.208333333336</v>
      </c>
      <c r="B3826" s="25">
        <v>43625.291666666664</v>
      </c>
      <c r="C3826" s="7">
        <v>217.64699999999999</v>
      </c>
      <c r="D3826" s="26">
        <f>C3826/'g. Dimensio.AnlagenEE2035'!$F$11</f>
        <v>6.2184857142857139E-2</v>
      </c>
      <c r="E3826" s="6"/>
      <c r="F3826" s="6"/>
      <c r="G3826" s="6"/>
      <c r="H3826" s="6"/>
      <c r="I3826" s="6"/>
      <c r="J3826" s="6"/>
      <c r="K3826" s="6"/>
      <c r="L3826" s="6"/>
      <c r="M3826" s="6"/>
      <c r="N3826" s="27"/>
    </row>
    <row r="3827" spans="1:14" s="28" customFormat="1" x14ac:dyDescent="0.25">
      <c r="A3827" s="24">
        <v>43625.25</v>
      </c>
      <c r="B3827" s="25">
        <v>43625.333333333336</v>
      </c>
      <c r="C3827" s="7">
        <v>322.483</v>
      </c>
      <c r="D3827" s="26">
        <f>C3827/'g. Dimensio.AnlagenEE2035'!$F$11</f>
        <v>9.2137999999999998E-2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27"/>
    </row>
    <row r="3828" spans="1:14" s="28" customFormat="1" x14ac:dyDescent="0.25">
      <c r="A3828" s="24">
        <v>43625.291666666664</v>
      </c>
      <c r="B3828" s="25">
        <v>43625.375</v>
      </c>
      <c r="C3828" s="7">
        <v>402.19400000000002</v>
      </c>
      <c r="D3828" s="26">
        <f>C3828/'g. Dimensio.AnlagenEE2035'!$F$11</f>
        <v>0.11491257142857143</v>
      </c>
      <c r="E3828" s="6"/>
      <c r="F3828" s="6"/>
      <c r="G3828" s="6"/>
      <c r="H3828" s="6"/>
      <c r="I3828" s="6"/>
      <c r="J3828" s="6"/>
      <c r="K3828" s="6"/>
      <c r="L3828" s="6"/>
      <c r="M3828" s="6"/>
      <c r="N3828" s="27"/>
    </row>
    <row r="3829" spans="1:14" s="28" customFormat="1" x14ac:dyDescent="0.25">
      <c r="A3829" s="24">
        <v>43625.333333333336</v>
      </c>
      <c r="B3829" s="25">
        <v>43625.416666666664</v>
      </c>
      <c r="C3829" s="7">
        <v>333.5</v>
      </c>
      <c r="D3829" s="26">
        <f>C3829/'g. Dimensio.AnlagenEE2035'!$F$11</f>
        <v>9.5285714285714279E-2</v>
      </c>
      <c r="E3829" s="6"/>
      <c r="F3829" s="6"/>
      <c r="G3829" s="6"/>
      <c r="H3829" s="6"/>
      <c r="I3829" s="6"/>
      <c r="J3829" s="6"/>
      <c r="K3829" s="6"/>
      <c r="L3829" s="6"/>
      <c r="M3829" s="6"/>
      <c r="N3829" s="27"/>
    </row>
    <row r="3830" spans="1:14" s="28" customFormat="1" x14ac:dyDescent="0.25">
      <c r="A3830" s="24">
        <v>43625.375</v>
      </c>
      <c r="B3830" s="25">
        <v>43625.458333333336</v>
      </c>
      <c r="C3830" s="7">
        <v>203.51499999999999</v>
      </c>
      <c r="D3830" s="26">
        <f>C3830/'g. Dimensio.AnlagenEE2035'!$F$11</f>
        <v>5.8147142857142856E-2</v>
      </c>
      <c r="E3830" s="6"/>
      <c r="F3830" s="6"/>
      <c r="G3830" s="6"/>
      <c r="H3830" s="6"/>
      <c r="I3830" s="6"/>
      <c r="J3830" s="6"/>
      <c r="K3830" s="6"/>
      <c r="L3830" s="6"/>
      <c r="M3830" s="6"/>
      <c r="N3830" s="27"/>
    </row>
    <row r="3831" spans="1:14" s="28" customFormat="1" x14ac:dyDescent="0.25">
      <c r="A3831" s="24">
        <v>43625.416666666664</v>
      </c>
      <c r="B3831" s="25">
        <v>43625.5</v>
      </c>
      <c r="C3831" s="7">
        <v>118.456</v>
      </c>
      <c r="D3831" s="26">
        <f>C3831/'g. Dimensio.AnlagenEE2035'!$F$11</f>
        <v>3.3844571428571432E-2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27"/>
    </row>
    <row r="3832" spans="1:14" s="28" customFormat="1" x14ac:dyDescent="0.25">
      <c r="A3832" s="24">
        <v>43625.458333333336</v>
      </c>
      <c r="B3832" s="25">
        <v>43625.541666666664</v>
      </c>
      <c r="C3832" s="7">
        <v>102.372</v>
      </c>
      <c r="D3832" s="26">
        <f>C3832/'g. Dimensio.AnlagenEE2035'!$F$11</f>
        <v>2.9249142857142856E-2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27"/>
    </row>
    <row r="3833" spans="1:14" s="28" customFormat="1" x14ac:dyDescent="0.25">
      <c r="A3833" s="24">
        <v>43625.5</v>
      </c>
      <c r="B3833" s="25">
        <v>43625.583333333336</v>
      </c>
      <c r="C3833" s="7">
        <v>83.522000000000006</v>
      </c>
      <c r="D3833" s="26">
        <f>C3833/'g. Dimensio.AnlagenEE2035'!$F$11</f>
        <v>2.3863428571428574E-2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27"/>
    </row>
    <row r="3834" spans="1:14" s="28" customFormat="1" x14ac:dyDescent="0.25">
      <c r="A3834" s="24">
        <v>43625.541666666664</v>
      </c>
      <c r="B3834" s="25">
        <v>43625.625</v>
      </c>
      <c r="C3834" s="7">
        <v>152.685</v>
      </c>
      <c r="D3834" s="26">
        <f>C3834/'g. Dimensio.AnlagenEE2035'!$F$11</f>
        <v>4.3624285714285713E-2</v>
      </c>
      <c r="E3834" s="6"/>
      <c r="F3834" s="6"/>
      <c r="G3834" s="6"/>
      <c r="H3834" s="6"/>
      <c r="I3834" s="6"/>
      <c r="J3834" s="6"/>
      <c r="K3834" s="6"/>
      <c r="L3834" s="6"/>
      <c r="M3834" s="6"/>
      <c r="N3834" s="27"/>
    </row>
    <row r="3835" spans="1:14" s="28" customFormat="1" x14ac:dyDescent="0.25">
      <c r="A3835" s="24">
        <v>43625.583333333336</v>
      </c>
      <c r="B3835" s="25">
        <v>43625.666666666664</v>
      </c>
      <c r="C3835" s="7">
        <v>247.28399999999999</v>
      </c>
      <c r="D3835" s="26">
        <f>C3835/'g. Dimensio.AnlagenEE2035'!$F$11</f>
        <v>7.0652571428571426E-2</v>
      </c>
      <c r="E3835" s="6"/>
      <c r="F3835" s="6"/>
      <c r="G3835" s="6"/>
      <c r="H3835" s="6"/>
      <c r="I3835" s="6"/>
      <c r="J3835" s="6"/>
      <c r="K3835" s="6"/>
      <c r="L3835" s="6"/>
      <c r="M3835" s="6"/>
      <c r="N3835" s="27"/>
    </row>
    <row r="3836" spans="1:14" s="28" customFormat="1" x14ac:dyDescent="0.25">
      <c r="A3836" s="24">
        <v>43625.625</v>
      </c>
      <c r="B3836" s="25">
        <v>43625.708333333336</v>
      </c>
      <c r="C3836" s="7">
        <v>306.32</v>
      </c>
      <c r="D3836" s="26">
        <f>C3836/'g. Dimensio.AnlagenEE2035'!$F$11</f>
        <v>8.7520000000000001E-2</v>
      </c>
      <c r="E3836" s="6"/>
      <c r="F3836" s="6"/>
      <c r="G3836" s="6"/>
      <c r="H3836" s="6"/>
      <c r="I3836" s="6"/>
      <c r="J3836" s="6"/>
      <c r="K3836" s="6"/>
      <c r="L3836" s="6"/>
      <c r="M3836" s="6"/>
      <c r="N3836" s="27"/>
    </row>
    <row r="3837" spans="1:14" s="28" customFormat="1" x14ac:dyDescent="0.25">
      <c r="A3837" s="24">
        <v>43625.666666666664</v>
      </c>
      <c r="B3837" s="25">
        <v>43625.75</v>
      </c>
      <c r="C3837" s="7">
        <v>330.73200000000003</v>
      </c>
      <c r="D3837" s="26">
        <f>C3837/'g. Dimensio.AnlagenEE2035'!$F$11</f>
        <v>9.4494857142857144E-2</v>
      </c>
      <c r="E3837" s="6"/>
      <c r="F3837" s="6"/>
      <c r="G3837" s="6"/>
      <c r="H3837" s="6"/>
      <c r="I3837" s="6"/>
      <c r="J3837" s="6"/>
      <c r="K3837" s="6"/>
      <c r="L3837" s="6"/>
      <c r="M3837" s="6"/>
      <c r="N3837" s="27"/>
    </row>
    <row r="3838" spans="1:14" s="28" customFormat="1" x14ac:dyDescent="0.25">
      <c r="A3838" s="24">
        <v>43625.708333333336</v>
      </c>
      <c r="B3838" s="25">
        <v>43625.791666666664</v>
      </c>
      <c r="C3838" s="7">
        <v>354.7</v>
      </c>
      <c r="D3838" s="26">
        <f>C3838/'g. Dimensio.AnlagenEE2035'!$F$11</f>
        <v>0.10134285714285714</v>
      </c>
      <c r="E3838" s="6"/>
      <c r="F3838" s="6"/>
      <c r="G3838" s="6"/>
      <c r="H3838" s="6"/>
      <c r="I3838" s="6"/>
      <c r="J3838" s="6"/>
      <c r="K3838" s="6"/>
      <c r="L3838" s="6"/>
      <c r="M3838" s="6"/>
      <c r="N3838" s="27"/>
    </row>
    <row r="3839" spans="1:14" s="28" customFormat="1" x14ac:dyDescent="0.25">
      <c r="A3839" s="24">
        <v>43625.75</v>
      </c>
      <c r="B3839" s="25">
        <v>43625.833333333336</v>
      </c>
      <c r="C3839" s="7">
        <v>401.33699999999999</v>
      </c>
      <c r="D3839" s="26">
        <f>C3839/'g. Dimensio.AnlagenEE2035'!$F$11</f>
        <v>0.11466771428571429</v>
      </c>
      <c r="E3839" s="6"/>
      <c r="F3839" s="6"/>
      <c r="G3839" s="6"/>
      <c r="H3839" s="6"/>
      <c r="I3839" s="6"/>
      <c r="J3839" s="6"/>
      <c r="K3839" s="6"/>
      <c r="L3839" s="6"/>
      <c r="M3839" s="6"/>
      <c r="N3839" s="27"/>
    </row>
    <row r="3840" spans="1:14" s="28" customFormat="1" x14ac:dyDescent="0.25">
      <c r="A3840" s="24">
        <v>43625.791666666664</v>
      </c>
      <c r="B3840" s="25">
        <v>43625.875</v>
      </c>
      <c r="C3840" s="7">
        <v>533.46</v>
      </c>
      <c r="D3840" s="26">
        <f>C3840/'g. Dimensio.AnlagenEE2035'!$F$11</f>
        <v>0.15241714285714286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27"/>
    </row>
    <row r="3841" spans="1:14" s="28" customFormat="1" x14ac:dyDescent="0.25">
      <c r="A3841" s="24">
        <v>43625.833333333336</v>
      </c>
      <c r="B3841" s="25">
        <v>43625.916666666664</v>
      </c>
      <c r="C3841" s="7">
        <v>550.91800000000001</v>
      </c>
      <c r="D3841" s="26">
        <f>C3841/'g. Dimensio.AnlagenEE2035'!$F$11</f>
        <v>0.15740514285714285</v>
      </c>
      <c r="E3841" s="6"/>
      <c r="F3841" s="6"/>
      <c r="G3841" s="6"/>
      <c r="H3841" s="6"/>
      <c r="I3841" s="6"/>
      <c r="J3841" s="6"/>
      <c r="K3841" s="6"/>
      <c r="L3841" s="6"/>
      <c r="M3841" s="6"/>
      <c r="N3841" s="27"/>
    </row>
    <row r="3842" spans="1:14" s="28" customFormat="1" x14ac:dyDescent="0.25">
      <c r="A3842" s="24">
        <v>43625.875</v>
      </c>
      <c r="B3842" s="25">
        <v>43625.958333333336</v>
      </c>
      <c r="C3842" s="7">
        <v>447.714</v>
      </c>
      <c r="D3842" s="26">
        <f>C3842/'g. Dimensio.AnlagenEE2035'!$F$11</f>
        <v>0.12791828571428571</v>
      </c>
      <c r="E3842" s="6"/>
      <c r="F3842" s="6"/>
      <c r="G3842" s="6"/>
      <c r="H3842" s="6"/>
      <c r="I3842" s="6"/>
      <c r="J3842" s="6"/>
      <c r="K3842" s="6"/>
      <c r="L3842" s="6"/>
      <c r="M3842" s="6"/>
      <c r="N3842" s="27"/>
    </row>
    <row r="3843" spans="1:14" s="28" customFormat="1" x14ac:dyDescent="0.25">
      <c r="A3843" s="24">
        <v>43625.916666666664</v>
      </c>
      <c r="B3843" s="25">
        <v>43626</v>
      </c>
      <c r="C3843" s="7">
        <v>356.90800000000002</v>
      </c>
      <c r="D3843" s="26">
        <f>C3843/'g. Dimensio.AnlagenEE2035'!$F$11</f>
        <v>0.10197371428571429</v>
      </c>
      <c r="E3843" s="6"/>
      <c r="F3843" s="6"/>
      <c r="G3843" s="6"/>
      <c r="H3843" s="6"/>
      <c r="I3843" s="6"/>
      <c r="J3843" s="6"/>
      <c r="K3843" s="6"/>
      <c r="L3843" s="6"/>
      <c r="M3843" s="6"/>
      <c r="N3843" s="27"/>
    </row>
    <row r="3844" spans="1:14" s="28" customFormat="1" x14ac:dyDescent="0.25">
      <c r="A3844" s="24">
        <v>43625.958333333336</v>
      </c>
      <c r="B3844" s="25">
        <v>43626.041666666664</v>
      </c>
      <c r="C3844" s="7">
        <v>271.411</v>
      </c>
      <c r="D3844" s="26">
        <f>C3844/'g. Dimensio.AnlagenEE2035'!$F$11</f>
        <v>7.7546000000000004E-2</v>
      </c>
      <c r="E3844" s="6"/>
      <c r="F3844" s="6"/>
      <c r="G3844" s="6"/>
      <c r="H3844" s="6"/>
      <c r="I3844" s="6"/>
      <c r="J3844" s="6"/>
      <c r="K3844" s="6"/>
      <c r="L3844" s="6"/>
      <c r="M3844" s="6"/>
      <c r="N3844" s="27"/>
    </row>
    <row r="3845" spans="1:14" s="28" customFormat="1" x14ac:dyDescent="0.25">
      <c r="A3845" s="24">
        <v>43626</v>
      </c>
      <c r="B3845" s="25">
        <v>43626.083333333336</v>
      </c>
      <c r="C3845" s="7">
        <v>184.77500000000001</v>
      </c>
      <c r="D3845" s="26">
        <f>C3845/'g. Dimensio.AnlagenEE2035'!$F$11</f>
        <v>5.2792857142857141E-2</v>
      </c>
      <c r="E3845" s="6"/>
      <c r="F3845" s="6"/>
      <c r="G3845" s="6"/>
      <c r="H3845" s="6"/>
      <c r="I3845" s="6"/>
      <c r="J3845" s="6"/>
      <c r="K3845" s="6"/>
      <c r="L3845" s="6"/>
      <c r="M3845" s="6"/>
      <c r="N3845" s="27"/>
    </row>
    <row r="3846" spans="1:14" s="28" customFormat="1" x14ac:dyDescent="0.25">
      <c r="A3846" s="24">
        <v>43626.041666666664</v>
      </c>
      <c r="B3846" s="25">
        <v>43626.125</v>
      </c>
      <c r="C3846" s="7">
        <v>119.208</v>
      </c>
      <c r="D3846" s="26">
        <f>C3846/'g. Dimensio.AnlagenEE2035'!$F$11</f>
        <v>3.4059428571428574E-2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27"/>
    </row>
    <row r="3847" spans="1:14" s="28" customFormat="1" x14ac:dyDescent="0.25">
      <c r="A3847" s="24">
        <v>43626.083333333336</v>
      </c>
      <c r="B3847" s="25">
        <v>43626.166666666664</v>
      </c>
      <c r="C3847" s="7">
        <v>208.63800000000001</v>
      </c>
      <c r="D3847" s="26">
        <f>C3847/'g. Dimensio.AnlagenEE2035'!$F$11</f>
        <v>5.9610857142857146E-2</v>
      </c>
      <c r="E3847" s="6"/>
      <c r="F3847" s="6"/>
      <c r="G3847" s="6"/>
      <c r="H3847" s="6"/>
      <c r="I3847" s="6"/>
      <c r="J3847" s="6"/>
      <c r="K3847" s="6"/>
      <c r="L3847" s="6"/>
      <c r="M3847" s="6"/>
      <c r="N3847" s="27"/>
    </row>
    <row r="3848" spans="1:14" s="28" customFormat="1" x14ac:dyDescent="0.25">
      <c r="A3848" s="24">
        <v>43626.125</v>
      </c>
      <c r="B3848" s="25">
        <v>43626.208333333336</v>
      </c>
      <c r="C3848" s="7">
        <v>373.59399999999999</v>
      </c>
      <c r="D3848" s="26">
        <f>C3848/'g. Dimensio.AnlagenEE2035'!$F$11</f>
        <v>0.10674114285714285</v>
      </c>
      <c r="E3848" s="6"/>
      <c r="F3848" s="6"/>
      <c r="G3848" s="6"/>
      <c r="H3848" s="6"/>
      <c r="I3848" s="6"/>
      <c r="J3848" s="6"/>
      <c r="K3848" s="6"/>
      <c r="L3848" s="6"/>
      <c r="M3848" s="6"/>
      <c r="N3848" s="27"/>
    </row>
    <row r="3849" spans="1:14" s="28" customFormat="1" x14ac:dyDescent="0.25">
      <c r="A3849" s="24">
        <v>43626.166666666664</v>
      </c>
      <c r="B3849" s="25">
        <v>43626.25</v>
      </c>
      <c r="C3849" s="7">
        <v>272.2</v>
      </c>
      <c r="D3849" s="26">
        <f>C3849/'g. Dimensio.AnlagenEE2035'!$F$11</f>
        <v>7.7771428571428575E-2</v>
      </c>
      <c r="E3849" s="6"/>
      <c r="F3849" s="6"/>
      <c r="G3849" s="6"/>
      <c r="H3849" s="6"/>
      <c r="I3849" s="6"/>
      <c r="J3849" s="6"/>
      <c r="K3849" s="6"/>
      <c r="L3849" s="6"/>
      <c r="M3849" s="6"/>
      <c r="N3849" s="27"/>
    </row>
    <row r="3850" spans="1:14" s="28" customFormat="1" x14ac:dyDescent="0.25">
      <c r="A3850" s="24">
        <v>43626.208333333336</v>
      </c>
      <c r="B3850" s="25">
        <v>43626.291666666664</v>
      </c>
      <c r="C3850" s="7">
        <v>113.26300000000001</v>
      </c>
      <c r="D3850" s="26">
        <f>C3850/'g. Dimensio.AnlagenEE2035'!$F$11</f>
        <v>3.2360857142857143E-2</v>
      </c>
      <c r="E3850" s="6"/>
      <c r="F3850" s="6"/>
      <c r="G3850" s="6"/>
      <c r="H3850" s="6"/>
      <c r="I3850" s="6"/>
      <c r="J3850" s="6"/>
      <c r="K3850" s="6"/>
      <c r="L3850" s="6"/>
      <c r="M3850" s="6"/>
      <c r="N3850" s="27"/>
    </row>
    <row r="3851" spans="1:14" s="28" customFormat="1" x14ac:dyDescent="0.25">
      <c r="A3851" s="24">
        <v>43626.25</v>
      </c>
      <c r="B3851" s="25">
        <v>43626.333333333336</v>
      </c>
      <c r="C3851" s="7">
        <v>57.177999999999997</v>
      </c>
      <c r="D3851" s="26">
        <f>C3851/'g. Dimensio.AnlagenEE2035'!$F$11</f>
        <v>1.6336571428571429E-2</v>
      </c>
      <c r="E3851" s="6"/>
      <c r="F3851" s="6"/>
      <c r="G3851" s="6"/>
      <c r="H3851" s="6"/>
      <c r="I3851" s="6"/>
      <c r="J3851" s="6"/>
      <c r="K3851" s="6"/>
      <c r="L3851" s="6"/>
      <c r="M3851" s="6"/>
      <c r="N3851" s="27"/>
    </row>
    <row r="3852" spans="1:14" s="28" customFormat="1" x14ac:dyDescent="0.25">
      <c r="A3852" s="24">
        <v>43626.291666666664</v>
      </c>
      <c r="B3852" s="25">
        <v>43626.375</v>
      </c>
      <c r="C3852" s="7">
        <v>20.687999999999999</v>
      </c>
      <c r="D3852" s="26">
        <f>C3852/'g. Dimensio.AnlagenEE2035'!$F$11</f>
        <v>5.9108571428571422E-3</v>
      </c>
      <c r="E3852" s="6"/>
      <c r="F3852" s="6"/>
      <c r="G3852" s="6"/>
      <c r="H3852" s="6"/>
      <c r="I3852" s="6"/>
      <c r="J3852" s="6"/>
      <c r="K3852" s="6"/>
      <c r="L3852" s="6"/>
      <c r="M3852" s="6"/>
      <c r="N3852" s="27"/>
    </row>
    <row r="3853" spans="1:14" s="28" customFormat="1" x14ac:dyDescent="0.25">
      <c r="A3853" s="24">
        <v>43626.333333333336</v>
      </c>
      <c r="B3853" s="25">
        <v>43626.416666666664</v>
      </c>
      <c r="C3853" s="7">
        <v>51.844000000000001</v>
      </c>
      <c r="D3853" s="26">
        <f>C3853/'g. Dimensio.AnlagenEE2035'!$F$11</f>
        <v>1.4812571428571428E-2</v>
      </c>
      <c r="E3853" s="6"/>
      <c r="F3853" s="6"/>
      <c r="G3853" s="6"/>
      <c r="H3853" s="6"/>
      <c r="I3853" s="6"/>
      <c r="J3853" s="6"/>
      <c r="K3853" s="6"/>
      <c r="L3853" s="6"/>
      <c r="M3853" s="6"/>
      <c r="N3853" s="27"/>
    </row>
    <row r="3854" spans="1:14" s="28" customFormat="1" x14ac:dyDescent="0.25">
      <c r="A3854" s="24">
        <v>43626.375</v>
      </c>
      <c r="B3854" s="25">
        <v>43626.458333333336</v>
      </c>
      <c r="C3854" s="7">
        <v>105.29600000000001</v>
      </c>
      <c r="D3854" s="26">
        <f>C3854/'g. Dimensio.AnlagenEE2035'!$F$11</f>
        <v>3.0084571428571429E-2</v>
      </c>
      <c r="E3854" s="6"/>
      <c r="F3854" s="6"/>
      <c r="G3854" s="6"/>
      <c r="H3854" s="6"/>
      <c r="I3854" s="6"/>
      <c r="J3854" s="6"/>
      <c r="K3854" s="6"/>
      <c r="L3854" s="6"/>
      <c r="M3854" s="6"/>
      <c r="N3854" s="27"/>
    </row>
    <row r="3855" spans="1:14" s="28" customFormat="1" x14ac:dyDescent="0.25">
      <c r="A3855" s="24">
        <v>43626.416666666664</v>
      </c>
      <c r="B3855" s="25">
        <v>43626.5</v>
      </c>
      <c r="C3855" s="7">
        <v>68.950999999999993</v>
      </c>
      <c r="D3855" s="26">
        <f>C3855/'g. Dimensio.AnlagenEE2035'!$F$11</f>
        <v>1.9700285714285712E-2</v>
      </c>
      <c r="E3855" s="6"/>
      <c r="F3855" s="6"/>
      <c r="G3855" s="6"/>
      <c r="H3855" s="6"/>
      <c r="I3855" s="6"/>
      <c r="J3855" s="6"/>
      <c r="K3855" s="6"/>
      <c r="L3855" s="6"/>
      <c r="M3855" s="6"/>
      <c r="N3855" s="27"/>
    </row>
    <row r="3856" spans="1:14" s="28" customFormat="1" x14ac:dyDescent="0.25">
      <c r="A3856" s="24">
        <v>43626.458333333336</v>
      </c>
      <c r="B3856" s="25">
        <v>43626.541666666664</v>
      </c>
      <c r="C3856" s="7">
        <v>53.828000000000003</v>
      </c>
      <c r="D3856" s="26">
        <f>C3856/'g. Dimensio.AnlagenEE2035'!$F$11</f>
        <v>1.5379428571428572E-2</v>
      </c>
      <c r="E3856" s="6"/>
      <c r="F3856" s="6"/>
      <c r="G3856" s="6"/>
      <c r="H3856" s="6"/>
      <c r="I3856" s="6"/>
      <c r="J3856" s="6"/>
      <c r="K3856" s="6"/>
      <c r="L3856" s="6"/>
      <c r="M3856" s="6"/>
      <c r="N3856" s="27"/>
    </row>
    <row r="3857" spans="1:14" s="28" customFormat="1" x14ac:dyDescent="0.25">
      <c r="A3857" s="24">
        <v>43626.5</v>
      </c>
      <c r="B3857" s="25">
        <v>43626.583333333336</v>
      </c>
      <c r="C3857" s="7">
        <v>60.137999999999998</v>
      </c>
      <c r="D3857" s="26">
        <f>C3857/'g. Dimensio.AnlagenEE2035'!$F$11</f>
        <v>1.7182285714285712E-2</v>
      </c>
      <c r="E3857" s="6"/>
      <c r="F3857" s="6"/>
      <c r="G3857" s="6"/>
      <c r="H3857" s="6"/>
      <c r="I3857" s="6"/>
      <c r="J3857" s="6"/>
      <c r="K3857" s="6"/>
      <c r="L3857" s="6"/>
      <c r="M3857" s="6"/>
      <c r="N3857" s="27"/>
    </row>
    <row r="3858" spans="1:14" s="28" customFormat="1" x14ac:dyDescent="0.25">
      <c r="A3858" s="24">
        <v>43626.541666666664</v>
      </c>
      <c r="B3858" s="25">
        <v>43626.625</v>
      </c>
      <c r="C3858" s="7">
        <v>57.426000000000002</v>
      </c>
      <c r="D3858" s="26">
        <f>C3858/'g. Dimensio.AnlagenEE2035'!$F$11</f>
        <v>1.6407428571428573E-2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27"/>
    </row>
    <row r="3859" spans="1:14" s="28" customFormat="1" x14ac:dyDescent="0.25">
      <c r="A3859" s="24">
        <v>43626.583333333336</v>
      </c>
      <c r="B3859" s="25">
        <v>43626.666666666664</v>
      </c>
      <c r="C3859" s="7">
        <v>107.012</v>
      </c>
      <c r="D3859" s="26">
        <f>C3859/'g. Dimensio.AnlagenEE2035'!$F$11</f>
        <v>3.0574857142857143E-2</v>
      </c>
      <c r="E3859" s="6"/>
      <c r="F3859" s="6"/>
      <c r="G3859" s="6"/>
      <c r="H3859" s="6"/>
      <c r="I3859" s="6"/>
      <c r="J3859" s="6"/>
      <c r="K3859" s="6"/>
      <c r="L3859" s="6"/>
      <c r="M3859" s="6"/>
      <c r="N3859" s="27"/>
    </row>
    <row r="3860" spans="1:14" s="28" customFormat="1" x14ac:dyDescent="0.25">
      <c r="A3860" s="24">
        <v>43626.625</v>
      </c>
      <c r="B3860" s="25">
        <v>43626.708333333336</v>
      </c>
      <c r="C3860" s="7">
        <v>203.03899999999999</v>
      </c>
      <c r="D3860" s="26">
        <f>C3860/'g. Dimensio.AnlagenEE2035'!$F$11</f>
        <v>5.8011142857142851E-2</v>
      </c>
      <c r="E3860" s="6"/>
      <c r="F3860" s="6"/>
      <c r="G3860" s="6"/>
      <c r="H3860" s="6"/>
      <c r="I3860" s="6"/>
      <c r="J3860" s="6"/>
      <c r="K3860" s="6"/>
      <c r="L3860" s="6"/>
      <c r="M3860" s="6"/>
      <c r="N3860" s="27"/>
    </row>
    <row r="3861" spans="1:14" s="28" customFormat="1" x14ac:dyDescent="0.25">
      <c r="A3861" s="24">
        <v>43626.666666666664</v>
      </c>
      <c r="B3861" s="25">
        <v>43626.75</v>
      </c>
      <c r="C3861" s="7">
        <v>553.22900000000004</v>
      </c>
      <c r="D3861" s="26">
        <f>C3861/'g. Dimensio.AnlagenEE2035'!$F$11</f>
        <v>0.15806542857142858</v>
      </c>
      <c r="E3861" s="6"/>
      <c r="F3861" s="6"/>
      <c r="G3861" s="6"/>
      <c r="H3861" s="6"/>
      <c r="I3861" s="6"/>
      <c r="J3861" s="6"/>
      <c r="K3861" s="6"/>
      <c r="L3861" s="6"/>
      <c r="M3861" s="6"/>
      <c r="N3861" s="27"/>
    </row>
    <row r="3862" spans="1:14" s="28" customFormat="1" x14ac:dyDescent="0.25">
      <c r="A3862" s="24">
        <v>43626.708333333336</v>
      </c>
      <c r="B3862" s="25">
        <v>43626.791666666664</v>
      </c>
      <c r="C3862" s="7">
        <v>514.44399999999996</v>
      </c>
      <c r="D3862" s="26">
        <f>C3862/'g. Dimensio.AnlagenEE2035'!$F$11</f>
        <v>0.14698399999999998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27"/>
    </row>
    <row r="3863" spans="1:14" s="28" customFormat="1" x14ac:dyDescent="0.25">
      <c r="A3863" s="24">
        <v>43626.75</v>
      </c>
      <c r="B3863" s="25">
        <v>43626.833333333336</v>
      </c>
      <c r="C3863" s="7">
        <v>238.32599999999999</v>
      </c>
      <c r="D3863" s="26">
        <f>C3863/'g. Dimensio.AnlagenEE2035'!$F$11</f>
        <v>6.8093142857142852E-2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27"/>
    </row>
    <row r="3864" spans="1:14" s="28" customFormat="1" x14ac:dyDescent="0.25">
      <c r="A3864" s="24">
        <v>43626.791666666664</v>
      </c>
      <c r="B3864" s="25">
        <v>43626.875</v>
      </c>
      <c r="C3864" s="7">
        <v>239.68199999999999</v>
      </c>
      <c r="D3864" s="26">
        <f>C3864/'g. Dimensio.AnlagenEE2035'!$F$11</f>
        <v>6.8480571428571418E-2</v>
      </c>
      <c r="E3864" s="6"/>
      <c r="F3864" s="6"/>
      <c r="G3864" s="6"/>
      <c r="H3864" s="6"/>
      <c r="I3864" s="6"/>
      <c r="J3864" s="6"/>
      <c r="K3864" s="6"/>
      <c r="L3864" s="6"/>
      <c r="M3864" s="6"/>
      <c r="N3864" s="27"/>
    </row>
    <row r="3865" spans="1:14" s="28" customFormat="1" x14ac:dyDescent="0.25">
      <c r="A3865" s="24">
        <v>43626.833333333336</v>
      </c>
      <c r="B3865" s="25">
        <v>43626.916666666664</v>
      </c>
      <c r="C3865" s="7">
        <v>183.78899999999999</v>
      </c>
      <c r="D3865" s="26">
        <f>C3865/'g. Dimensio.AnlagenEE2035'!$F$11</f>
        <v>5.2511142857142853E-2</v>
      </c>
      <c r="E3865" s="6"/>
      <c r="F3865" s="6"/>
      <c r="G3865" s="6"/>
      <c r="H3865" s="6"/>
      <c r="I3865" s="6"/>
      <c r="J3865" s="6"/>
      <c r="K3865" s="6"/>
      <c r="L3865" s="6"/>
      <c r="M3865" s="6"/>
      <c r="N3865" s="27"/>
    </row>
    <row r="3866" spans="1:14" s="28" customFormat="1" x14ac:dyDescent="0.25">
      <c r="A3866" s="24">
        <v>43626.875</v>
      </c>
      <c r="B3866" s="25">
        <v>43626.958333333336</v>
      </c>
      <c r="C3866" s="7">
        <v>186.75200000000001</v>
      </c>
      <c r="D3866" s="26">
        <f>C3866/'g. Dimensio.AnlagenEE2035'!$F$11</f>
        <v>5.3357714285714286E-2</v>
      </c>
      <c r="E3866" s="6"/>
      <c r="F3866" s="6"/>
      <c r="G3866" s="6"/>
      <c r="H3866" s="6"/>
      <c r="I3866" s="6"/>
      <c r="J3866" s="6"/>
      <c r="K3866" s="6"/>
      <c r="L3866" s="6"/>
      <c r="M3866" s="6"/>
      <c r="N3866" s="27"/>
    </row>
    <row r="3867" spans="1:14" s="28" customFormat="1" x14ac:dyDescent="0.25">
      <c r="A3867" s="24">
        <v>43626.916666666664</v>
      </c>
      <c r="B3867" s="25">
        <v>43627</v>
      </c>
      <c r="C3867" s="7">
        <v>438.04700000000003</v>
      </c>
      <c r="D3867" s="26">
        <f>C3867/'g. Dimensio.AnlagenEE2035'!$F$11</f>
        <v>0.12515628571428572</v>
      </c>
      <c r="E3867" s="6"/>
      <c r="F3867" s="6"/>
      <c r="G3867" s="6"/>
      <c r="H3867" s="6"/>
      <c r="I3867" s="6"/>
      <c r="J3867" s="6"/>
      <c r="K3867" s="6"/>
      <c r="L3867" s="6"/>
      <c r="M3867" s="6"/>
      <c r="N3867" s="27"/>
    </row>
    <row r="3868" spans="1:14" s="28" customFormat="1" x14ac:dyDescent="0.25">
      <c r="A3868" s="24">
        <v>43626.958333333336</v>
      </c>
      <c r="B3868" s="25">
        <v>43627.041666666664</v>
      </c>
      <c r="C3868" s="7">
        <v>626.99199999999996</v>
      </c>
      <c r="D3868" s="26">
        <f>C3868/'g. Dimensio.AnlagenEE2035'!$F$11</f>
        <v>0.17914057142857143</v>
      </c>
      <c r="E3868" s="6"/>
      <c r="F3868" s="6"/>
      <c r="G3868" s="6"/>
      <c r="H3868" s="6"/>
      <c r="I3868" s="6"/>
      <c r="J3868" s="6"/>
      <c r="K3868" s="6"/>
      <c r="L3868" s="6"/>
      <c r="M3868" s="6"/>
      <c r="N3868" s="27"/>
    </row>
    <row r="3869" spans="1:14" s="28" customFormat="1" x14ac:dyDescent="0.25">
      <c r="A3869" s="24">
        <v>43627</v>
      </c>
      <c r="B3869" s="25">
        <v>43627.083333333336</v>
      </c>
      <c r="C3869" s="7">
        <v>762.71600000000001</v>
      </c>
      <c r="D3869" s="26">
        <f>C3869/'g. Dimensio.AnlagenEE2035'!$F$11</f>
        <v>0.21791885714285714</v>
      </c>
      <c r="E3869" s="6"/>
      <c r="F3869" s="6"/>
      <c r="G3869" s="6"/>
      <c r="H3869" s="6"/>
      <c r="I3869" s="6"/>
      <c r="J3869" s="6"/>
      <c r="K3869" s="6"/>
      <c r="L3869" s="6"/>
      <c r="M3869" s="6"/>
      <c r="N3869" s="27"/>
    </row>
    <row r="3870" spans="1:14" s="28" customFormat="1" x14ac:dyDescent="0.25">
      <c r="A3870" s="24">
        <v>43627.041666666664</v>
      </c>
      <c r="B3870" s="25">
        <v>43627.125</v>
      </c>
      <c r="C3870" s="7">
        <v>619.30899999999997</v>
      </c>
      <c r="D3870" s="26">
        <f>C3870/'g. Dimensio.AnlagenEE2035'!$F$11</f>
        <v>0.17694542857142856</v>
      </c>
      <c r="E3870" s="6"/>
      <c r="F3870" s="6"/>
      <c r="G3870" s="6"/>
      <c r="H3870" s="6"/>
      <c r="I3870" s="6"/>
      <c r="J3870" s="6"/>
      <c r="K3870" s="6"/>
      <c r="L3870" s="6"/>
      <c r="M3870" s="6"/>
      <c r="N3870" s="27"/>
    </row>
    <row r="3871" spans="1:14" s="28" customFormat="1" x14ac:dyDescent="0.25">
      <c r="A3871" s="24">
        <v>43627.083333333336</v>
      </c>
      <c r="B3871" s="25">
        <v>43627.166666666664</v>
      </c>
      <c r="C3871" s="7">
        <v>352.63099999999997</v>
      </c>
      <c r="D3871" s="26">
        <f>C3871/'g. Dimensio.AnlagenEE2035'!$F$11</f>
        <v>0.10075171428571428</v>
      </c>
      <c r="E3871" s="6"/>
      <c r="F3871" s="6"/>
      <c r="G3871" s="6"/>
      <c r="H3871" s="6"/>
      <c r="I3871" s="6"/>
      <c r="J3871" s="6"/>
      <c r="K3871" s="6"/>
      <c r="L3871" s="6"/>
      <c r="M3871" s="6"/>
      <c r="N3871" s="27"/>
    </row>
    <row r="3872" spans="1:14" s="28" customFormat="1" x14ac:dyDescent="0.25">
      <c r="A3872" s="24">
        <v>43627.125</v>
      </c>
      <c r="B3872" s="25">
        <v>43627.208333333336</v>
      </c>
      <c r="C3872" s="7">
        <v>167.34299999999999</v>
      </c>
      <c r="D3872" s="26">
        <f>C3872/'g. Dimensio.AnlagenEE2035'!$F$11</f>
        <v>4.781228571428571E-2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27"/>
    </row>
    <row r="3873" spans="1:14" s="28" customFormat="1" x14ac:dyDescent="0.25">
      <c r="A3873" s="24">
        <v>43627.166666666664</v>
      </c>
      <c r="B3873" s="25">
        <v>43627.25</v>
      </c>
      <c r="C3873" s="7">
        <v>71.051000000000002</v>
      </c>
      <c r="D3873" s="26">
        <f>C3873/'g. Dimensio.AnlagenEE2035'!$F$11</f>
        <v>2.0300285714285715E-2</v>
      </c>
      <c r="E3873" s="6"/>
      <c r="F3873" s="6"/>
      <c r="G3873" s="6"/>
      <c r="H3873" s="6"/>
      <c r="I3873" s="6"/>
      <c r="J3873" s="6"/>
      <c r="K3873" s="6"/>
      <c r="L3873" s="6"/>
      <c r="M3873" s="6"/>
      <c r="N3873" s="27"/>
    </row>
    <row r="3874" spans="1:14" s="28" customFormat="1" x14ac:dyDescent="0.25">
      <c r="A3874" s="24">
        <v>43627.208333333336</v>
      </c>
      <c r="B3874" s="25">
        <v>43627.291666666664</v>
      </c>
      <c r="C3874" s="7">
        <v>30.027999999999999</v>
      </c>
      <c r="D3874" s="26">
        <f>C3874/'g. Dimensio.AnlagenEE2035'!$F$11</f>
        <v>8.5794285714285712E-3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27"/>
    </row>
    <row r="3875" spans="1:14" s="28" customFormat="1" x14ac:dyDescent="0.25">
      <c r="A3875" s="24">
        <v>43627.25</v>
      </c>
      <c r="B3875" s="25">
        <v>43627.333333333336</v>
      </c>
      <c r="C3875" s="7">
        <v>27.768999999999998</v>
      </c>
      <c r="D3875" s="26">
        <f>C3875/'g. Dimensio.AnlagenEE2035'!$F$11</f>
        <v>7.9340000000000001E-3</v>
      </c>
      <c r="E3875" s="6"/>
      <c r="F3875" s="6"/>
      <c r="G3875" s="6"/>
      <c r="H3875" s="6"/>
      <c r="I3875" s="6"/>
      <c r="J3875" s="6"/>
      <c r="K3875" s="6"/>
      <c r="L3875" s="6"/>
      <c r="M3875" s="6"/>
      <c r="N3875" s="27"/>
    </row>
    <row r="3876" spans="1:14" s="28" customFormat="1" x14ac:dyDescent="0.25">
      <c r="A3876" s="24">
        <v>43627.291666666664</v>
      </c>
      <c r="B3876" s="25">
        <v>43627.375</v>
      </c>
      <c r="C3876" s="7">
        <v>42.427999999999997</v>
      </c>
      <c r="D3876" s="26">
        <f>C3876/'g. Dimensio.AnlagenEE2035'!$F$11</f>
        <v>1.2122285714285714E-2</v>
      </c>
      <c r="E3876" s="6"/>
      <c r="F3876" s="6"/>
      <c r="G3876" s="6"/>
      <c r="H3876" s="6"/>
      <c r="I3876" s="6"/>
      <c r="J3876" s="6"/>
      <c r="K3876" s="6"/>
      <c r="L3876" s="6"/>
      <c r="M3876" s="6"/>
      <c r="N3876" s="27"/>
    </row>
    <row r="3877" spans="1:14" s="28" customFormat="1" x14ac:dyDescent="0.25">
      <c r="A3877" s="24">
        <v>43627.333333333336</v>
      </c>
      <c r="B3877" s="25">
        <v>43627.416666666664</v>
      </c>
      <c r="C3877" s="7">
        <v>70.507000000000005</v>
      </c>
      <c r="D3877" s="26">
        <f>C3877/'g. Dimensio.AnlagenEE2035'!$F$11</f>
        <v>2.0144857142857145E-2</v>
      </c>
      <c r="E3877" s="6"/>
      <c r="F3877" s="6"/>
      <c r="G3877" s="6"/>
      <c r="H3877" s="6"/>
      <c r="I3877" s="6"/>
      <c r="J3877" s="6"/>
      <c r="K3877" s="6"/>
      <c r="L3877" s="6"/>
      <c r="M3877" s="6"/>
      <c r="N3877" s="27"/>
    </row>
    <row r="3878" spans="1:14" s="28" customFormat="1" x14ac:dyDescent="0.25">
      <c r="A3878" s="24">
        <v>43627.375</v>
      </c>
      <c r="B3878" s="25">
        <v>43627.458333333336</v>
      </c>
      <c r="C3878" s="7">
        <v>83.061000000000007</v>
      </c>
      <c r="D3878" s="26">
        <f>C3878/'g. Dimensio.AnlagenEE2035'!$F$11</f>
        <v>2.3731714285714287E-2</v>
      </c>
      <c r="E3878" s="6"/>
      <c r="F3878" s="6"/>
      <c r="G3878" s="6"/>
      <c r="H3878" s="6"/>
      <c r="I3878" s="6"/>
      <c r="J3878" s="6"/>
      <c r="K3878" s="6"/>
      <c r="L3878" s="6"/>
      <c r="M3878" s="6"/>
      <c r="N3878" s="27"/>
    </row>
    <row r="3879" spans="1:14" s="28" customFormat="1" x14ac:dyDescent="0.25">
      <c r="A3879" s="24">
        <v>43627.416666666664</v>
      </c>
      <c r="B3879" s="25">
        <v>43627.5</v>
      </c>
      <c r="C3879" s="7">
        <v>69.47</v>
      </c>
      <c r="D3879" s="26">
        <f>C3879/'g. Dimensio.AnlagenEE2035'!$F$11</f>
        <v>1.9848571428571427E-2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27"/>
    </row>
    <row r="3880" spans="1:14" s="28" customFormat="1" x14ac:dyDescent="0.25">
      <c r="A3880" s="24">
        <v>43627.458333333336</v>
      </c>
      <c r="B3880" s="25">
        <v>43627.541666666664</v>
      </c>
      <c r="C3880" s="7">
        <v>47.2</v>
      </c>
      <c r="D3880" s="26">
        <f>C3880/'g. Dimensio.AnlagenEE2035'!$F$11</f>
        <v>1.3485714285714287E-2</v>
      </c>
      <c r="E3880" s="6"/>
      <c r="F3880" s="6"/>
      <c r="G3880" s="6"/>
      <c r="H3880" s="6"/>
      <c r="I3880" s="6"/>
      <c r="J3880" s="6"/>
      <c r="K3880" s="6"/>
      <c r="L3880" s="6"/>
      <c r="M3880" s="6"/>
      <c r="N3880" s="27"/>
    </row>
    <row r="3881" spans="1:14" s="28" customFormat="1" x14ac:dyDescent="0.25">
      <c r="A3881" s="24">
        <v>43627.5</v>
      </c>
      <c r="B3881" s="25">
        <v>43627.583333333336</v>
      </c>
      <c r="C3881" s="7">
        <v>26.111000000000001</v>
      </c>
      <c r="D3881" s="26">
        <f>C3881/'g. Dimensio.AnlagenEE2035'!$F$11</f>
        <v>7.4602857142857144E-3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27"/>
    </row>
    <row r="3882" spans="1:14" s="28" customFormat="1" x14ac:dyDescent="0.25">
      <c r="A3882" s="24">
        <v>43627.541666666664</v>
      </c>
      <c r="B3882" s="25">
        <v>43627.625</v>
      </c>
      <c r="C3882" s="7">
        <v>15.827999999999999</v>
      </c>
      <c r="D3882" s="26">
        <f>C3882/'g. Dimensio.AnlagenEE2035'!$F$11</f>
        <v>4.5222857142857139E-3</v>
      </c>
      <c r="E3882" s="6"/>
      <c r="F3882" s="6"/>
      <c r="G3882" s="6"/>
      <c r="H3882" s="6"/>
      <c r="I3882" s="6"/>
      <c r="J3882" s="6"/>
      <c r="K3882" s="6"/>
      <c r="L3882" s="6"/>
      <c r="M3882" s="6"/>
      <c r="N3882" s="27"/>
    </row>
    <row r="3883" spans="1:14" s="28" customFormat="1" x14ac:dyDescent="0.25">
      <c r="A3883" s="24">
        <v>43627.583333333336</v>
      </c>
      <c r="B3883" s="25">
        <v>43627.666666666664</v>
      </c>
      <c r="C3883" s="7">
        <v>21.756</v>
      </c>
      <c r="D3883" s="26">
        <f>C3883/'g. Dimensio.AnlagenEE2035'!$F$11</f>
        <v>6.2160000000000002E-3</v>
      </c>
      <c r="E3883" s="6"/>
      <c r="F3883" s="6"/>
      <c r="G3883" s="6"/>
      <c r="H3883" s="6"/>
      <c r="I3883" s="6"/>
      <c r="J3883" s="6"/>
      <c r="K3883" s="6"/>
      <c r="L3883" s="6"/>
      <c r="M3883" s="6"/>
      <c r="N3883" s="27"/>
    </row>
    <row r="3884" spans="1:14" s="28" customFormat="1" x14ac:dyDescent="0.25">
      <c r="A3884" s="24">
        <v>43627.625</v>
      </c>
      <c r="B3884" s="25">
        <v>43627.708333333336</v>
      </c>
      <c r="C3884" s="7">
        <v>20.605</v>
      </c>
      <c r="D3884" s="26">
        <f>C3884/'g. Dimensio.AnlagenEE2035'!$F$11</f>
        <v>5.8871428571428573E-3</v>
      </c>
      <c r="E3884" s="6"/>
      <c r="F3884" s="6"/>
      <c r="G3884" s="6"/>
      <c r="H3884" s="6"/>
      <c r="I3884" s="6"/>
      <c r="J3884" s="6"/>
      <c r="K3884" s="6"/>
      <c r="L3884" s="6"/>
      <c r="M3884" s="6"/>
      <c r="N3884" s="27"/>
    </row>
    <row r="3885" spans="1:14" s="28" customFormat="1" x14ac:dyDescent="0.25">
      <c r="A3885" s="24">
        <v>43627.666666666664</v>
      </c>
      <c r="B3885" s="25">
        <v>43627.75</v>
      </c>
      <c r="C3885" s="7">
        <v>20.994</v>
      </c>
      <c r="D3885" s="26">
        <f>C3885/'g. Dimensio.AnlagenEE2035'!$F$11</f>
        <v>5.9982857142857138E-3</v>
      </c>
      <c r="E3885" s="6"/>
      <c r="F3885" s="6"/>
      <c r="G3885" s="6"/>
      <c r="H3885" s="6"/>
      <c r="I3885" s="6"/>
      <c r="J3885" s="6"/>
      <c r="K3885" s="6"/>
      <c r="L3885" s="6"/>
      <c r="M3885" s="6"/>
      <c r="N3885" s="27"/>
    </row>
    <row r="3886" spans="1:14" s="28" customFormat="1" x14ac:dyDescent="0.25">
      <c r="A3886" s="24">
        <v>43627.708333333336</v>
      </c>
      <c r="B3886" s="25">
        <v>43627.791666666664</v>
      </c>
      <c r="C3886" s="7">
        <v>38.43</v>
      </c>
      <c r="D3886" s="26">
        <f>C3886/'g. Dimensio.AnlagenEE2035'!$F$11</f>
        <v>1.098E-2</v>
      </c>
      <c r="E3886" s="6"/>
      <c r="F3886" s="6"/>
      <c r="G3886" s="6"/>
      <c r="H3886" s="6"/>
      <c r="I3886" s="6"/>
      <c r="J3886" s="6"/>
      <c r="K3886" s="6"/>
      <c r="L3886" s="6"/>
      <c r="M3886" s="6"/>
      <c r="N3886" s="27"/>
    </row>
    <row r="3887" spans="1:14" s="28" customFormat="1" x14ac:dyDescent="0.25">
      <c r="A3887" s="24">
        <v>43627.75</v>
      </c>
      <c r="B3887" s="25">
        <v>43627.833333333336</v>
      </c>
      <c r="C3887" s="7">
        <v>66.986000000000004</v>
      </c>
      <c r="D3887" s="26">
        <f>C3887/'g. Dimensio.AnlagenEE2035'!$F$11</f>
        <v>1.9138857142857145E-2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27"/>
    </row>
    <row r="3888" spans="1:14" s="28" customFormat="1" x14ac:dyDescent="0.25">
      <c r="A3888" s="24">
        <v>43627.791666666664</v>
      </c>
      <c r="B3888" s="25">
        <v>43627.875</v>
      </c>
      <c r="C3888" s="7">
        <v>125.15300000000001</v>
      </c>
      <c r="D3888" s="26">
        <f>C3888/'g. Dimensio.AnlagenEE2035'!$F$11</f>
        <v>3.5758000000000005E-2</v>
      </c>
      <c r="E3888" s="6"/>
      <c r="F3888" s="6"/>
      <c r="G3888" s="6"/>
      <c r="H3888" s="6"/>
      <c r="I3888" s="6"/>
      <c r="J3888" s="6"/>
      <c r="K3888" s="6"/>
      <c r="L3888" s="6"/>
      <c r="M3888" s="6"/>
      <c r="N3888" s="27"/>
    </row>
    <row r="3889" spans="1:14" s="28" customFormat="1" x14ac:dyDescent="0.25">
      <c r="A3889" s="24">
        <v>43627.833333333336</v>
      </c>
      <c r="B3889" s="25">
        <v>43627.916666666664</v>
      </c>
      <c r="C3889" s="7">
        <v>165.535</v>
      </c>
      <c r="D3889" s="26">
        <f>C3889/'g. Dimensio.AnlagenEE2035'!$F$11</f>
        <v>4.7295714285714288E-2</v>
      </c>
      <c r="E3889" s="6"/>
      <c r="F3889" s="6"/>
      <c r="G3889" s="6"/>
      <c r="H3889" s="6"/>
      <c r="I3889" s="6"/>
      <c r="J3889" s="6"/>
      <c r="K3889" s="6"/>
      <c r="L3889" s="6"/>
      <c r="M3889" s="6"/>
      <c r="N3889" s="27"/>
    </row>
    <row r="3890" spans="1:14" s="28" customFormat="1" x14ac:dyDescent="0.25">
      <c r="A3890" s="24">
        <v>43627.875</v>
      </c>
      <c r="B3890" s="25">
        <v>43627.958333333336</v>
      </c>
      <c r="C3890" s="7">
        <v>160.685</v>
      </c>
      <c r="D3890" s="26">
        <f>C3890/'g. Dimensio.AnlagenEE2035'!$F$11</f>
        <v>4.5909999999999999E-2</v>
      </c>
      <c r="E3890" s="6"/>
      <c r="F3890" s="6"/>
      <c r="G3890" s="6"/>
      <c r="H3890" s="6"/>
      <c r="I3890" s="6"/>
      <c r="J3890" s="6"/>
      <c r="K3890" s="6"/>
      <c r="L3890" s="6"/>
      <c r="M3890" s="6"/>
      <c r="N3890" s="27"/>
    </row>
    <row r="3891" spans="1:14" s="28" customFormat="1" x14ac:dyDescent="0.25">
      <c r="A3891" s="24">
        <v>43627.916666666664</v>
      </c>
      <c r="B3891" s="25">
        <v>43628</v>
      </c>
      <c r="C3891" s="7">
        <v>122.84399999999999</v>
      </c>
      <c r="D3891" s="26">
        <f>C3891/'g. Dimensio.AnlagenEE2035'!$F$11</f>
        <v>3.5098285714285714E-2</v>
      </c>
      <c r="E3891" s="6"/>
      <c r="F3891" s="6"/>
      <c r="G3891" s="6"/>
      <c r="H3891" s="6"/>
      <c r="I3891" s="6"/>
      <c r="J3891" s="6"/>
      <c r="K3891" s="6"/>
      <c r="L3891" s="6"/>
      <c r="M3891" s="6"/>
      <c r="N3891" s="27"/>
    </row>
    <row r="3892" spans="1:14" s="28" customFormat="1" x14ac:dyDescent="0.25">
      <c r="A3892" s="24">
        <v>43627.958333333336</v>
      </c>
      <c r="B3892" s="25">
        <v>43628.041666666664</v>
      </c>
      <c r="C3892" s="7">
        <v>73.180999999999997</v>
      </c>
      <c r="D3892" s="26">
        <f>C3892/'g. Dimensio.AnlagenEE2035'!$F$11</f>
        <v>2.0908857142857142E-2</v>
      </c>
      <c r="E3892" s="6"/>
      <c r="F3892" s="6"/>
      <c r="G3892" s="6"/>
      <c r="H3892" s="6"/>
      <c r="I3892" s="6"/>
      <c r="J3892" s="6"/>
      <c r="K3892" s="6"/>
      <c r="L3892" s="6"/>
      <c r="M3892" s="6"/>
      <c r="N3892" s="27"/>
    </row>
    <row r="3893" spans="1:14" s="28" customFormat="1" x14ac:dyDescent="0.25">
      <c r="A3893" s="24">
        <v>43628</v>
      </c>
      <c r="B3893" s="25">
        <v>43628.083333333336</v>
      </c>
      <c r="C3893" s="7">
        <v>49.234000000000002</v>
      </c>
      <c r="D3893" s="26">
        <f>C3893/'g. Dimensio.AnlagenEE2035'!$F$11</f>
        <v>1.4066857142857143E-2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27"/>
    </row>
    <row r="3894" spans="1:14" s="28" customFormat="1" x14ac:dyDescent="0.25">
      <c r="A3894" s="24">
        <v>43628.041666666664</v>
      </c>
      <c r="B3894" s="25">
        <v>43628.125</v>
      </c>
      <c r="C3894" s="7">
        <v>45.545000000000002</v>
      </c>
      <c r="D3894" s="26">
        <f>C3894/'g. Dimensio.AnlagenEE2035'!$F$11</f>
        <v>1.3012857142857144E-2</v>
      </c>
      <c r="E3894" s="6"/>
      <c r="F3894" s="6"/>
      <c r="G3894" s="6"/>
      <c r="H3894" s="6"/>
      <c r="I3894" s="6"/>
      <c r="J3894" s="6"/>
      <c r="K3894" s="6"/>
      <c r="L3894" s="6"/>
      <c r="M3894" s="6"/>
      <c r="N3894" s="27"/>
    </row>
    <row r="3895" spans="1:14" s="28" customFormat="1" x14ac:dyDescent="0.25">
      <c r="A3895" s="24">
        <v>43628.083333333336</v>
      </c>
      <c r="B3895" s="25">
        <v>43628.166666666664</v>
      </c>
      <c r="C3895" s="7">
        <v>43.015999999999998</v>
      </c>
      <c r="D3895" s="26">
        <f>C3895/'g. Dimensio.AnlagenEE2035'!$F$11</f>
        <v>1.2290285714285714E-2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27"/>
    </row>
    <row r="3896" spans="1:14" s="28" customFormat="1" x14ac:dyDescent="0.25">
      <c r="A3896" s="24">
        <v>43628.125</v>
      </c>
      <c r="B3896" s="25">
        <v>43628.208333333336</v>
      </c>
      <c r="C3896" s="7">
        <v>59.473999999999997</v>
      </c>
      <c r="D3896" s="26">
        <f>C3896/'g. Dimensio.AnlagenEE2035'!$F$11</f>
        <v>1.6992571428571426E-2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27"/>
    </row>
    <row r="3897" spans="1:14" s="28" customFormat="1" x14ac:dyDescent="0.25">
      <c r="A3897" s="24">
        <v>43628.166666666664</v>
      </c>
      <c r="B3897" s="25">
        <v>43628.25</v>
      </c>
      <c r="C3897" s="7">
        <v>99.311999999999998</v>
      </c>
      <c r="D3897" s="26">
        <f>C3897/'g. Dimensio.AnlagenEE2035'!$F$11</f>
        <v>2.8374857142857143E-2</v>
      </c>
      <c r="E3897" s="6"/>
      <c r="F3897" s="6"/>
      <c r="G3897" s="6"/>
      <c r="H3897" s="6"/>
      <c r="I3897" s="6"/>
      <c r="J3897" s="6"/>
      <c r="K3897" s="6"/>
      <c r="L3897" s="6"/>
      <c r="M3897" s="6"/>
      <c r="N3897" s="27"/>
    </row>
    <row r="3898" spans="1:14" s="28" customFormat="1" x14ac:dyDescent="0.25">
      <c r="A3898" s="24">
        <v>43628.208333333336</v>
      </c>
      <c r="B3898" s="25">
        <v>43628.291666666664</v>
      </c>
      <c r="C3898" s="7">
        <v>172.36</v>
      </c>
      <c r="D3898" s="26">
        <f>C3898/'g. Dimensio.AnlagenEE2035'!$F$11</f>
        <v>4.9245714285714288E-2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27"/>
    </row>
    <row r="3899" spans="1:14" s="28" customFormat="1" x14ac:dyDescent="0.25">
      <c r="A3899" s="24">
        <v>43628.25</v>
      </c>
      <c r="B3899" s="25">
        <v>43628.333333333336</v>
      </c>
      <c r="C3899" s="7">
        <v>449.86099999999999</v>
      </c>
      <c r="D3899" s="26">
        <f>C3899/'g. Dimensio.AnlagenEE2035'!$F$11</f>
        <v>0.12853171428571428</v>
      </c>
      <c r="E3899" s="6"/>
      <c r="F3899" s="6"/>
      <c r="G3899" s="6"/>
      <c r="H3899" s="6"/>
      <c r="I3899" s="6"/>
      <c r="J3899" s="6"/>
      <c r="K3899" s="6"/>
      <c r="L3899" s="6"/>
      <c r="M3899" s="6"/>
      <c r="N3899" s="27"/>
    </row>
    <row r="3900" spans="1:14" s="28" customFormat="1" x14ac:dyDescent="0.25">
      <c r="A3900" s="24">
        <v>43628.291666666664</v>
      </c>
      <c r="B3900" s="25">
        <v>43628.375</v>
      </c>
      <c r="C3900" s="7">
        <v>975.55899999999997</v>
      </c>
      <c r="D3900" s="26">
        <f>C3900/'g. Dimensio.AnlagenEE2035'!$F$11</f>
        <v>0.27873114285714284</v>
      </c>
      <c r="E3900" s="6"/>
      <c r="F3900" s="6"/>
      <c r="G3900" s="6"/>
      <c r="H3900" s="6"/>
      <c r="I3900" s="6"/>
      <c r="J3900" s="6"/>
      <c r="K3900" s="6"/>
      <c r="L3900" s="6"/>
      <c r="M3900" s="6"/>
      <c r="N3900" s="27"/>
    </row>
    <row r="3901" spans="1:14" s="28" customFormat="1" x14ac:dyDescent="0.25">
      <c r="A3901" s="24">
        <v>43628.333333333336</v>
      </c>
      <c r="B3901" s="25">
        <v>43628.416666666664</v>
      </c>
      <c r="C3901" s="7">
        <v>1185.511</v>
      </c>
      <c r="D3901" s="26">
        <f>C3901/'g. Dimensio.AnlagenEE2035'!$F$11</f>
        <v>0.33871742857142856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27"/>
    </row>
    <row r="3902" spans="1:14" s="28" customFormat="1" x14ac:dyDescent="0.25">
      <c r="A3902" s="24">
        <v>43628.375</v>
      </c>
      <c r="B3902" s="25">
        <v>43628.458333333336</v>
      </c>
      <c r="C3902" s="7">
        <v>1071.94</v>
      </c>
      <c r="D3902" s="26">
        <f>C3902/'g. Dimensio.AnlagenEE2035'!$F$11</f>
        <v>0.30626857142857145</v>
      </c>
      <c r="E3902" s="6"/>
      <c r="F3902" s="6"/>
      <c r="G3902" s="6"/>
      <c r="H3902" s="6"/>
      <c r="I3902" s="6"/>
      <c r="J3902" s="6"/>
      <c r="K3902" s="6"/>
      <c r="L3902" s="6"/>
      <c r="M3902" s="6"/>
      <c r="N3902" s="27"/>
    </row>
    <row r="3903" spans="1:14" s="28" customFormat="1" x14ac:dyDescent="0.25">
      <c r="A3903" s="24">
        <v>43628.416666666664</v>
      </c>
      <c r="B3903" s="25">
        <v>43628.5</v>
      </c>
      <c r="C3903" s="7">
        <v>1019.143</v>
      </c>
      <c r="D3903" s="26">
        <f>C3903/'g. Dimensio.AnlagenEE2035'!$F$11</f>
        <v>0.29118371428571427</v>
      </c>
      <c r="E3903" s="6"/>
      <c r="F3903" s="6"/>
      <c r="G3903" s="6"/>
      <c r="H3903" s="6"/>
      <c r="I3903" s="6"/>
      <c r="J3903" s="6"/>
      <c r="K3903" s="6"/>
      <c r="L3903" s="6"/>
      <c r="M3903" s="6"/>
      <c r="N3903" s="27"/>
    </row>
    <row r="3904" spans="1:14" s="28" customFormat="1" x14ac:dyDescent="0.25">
      <c r="A3904" s="24">
        <v>43628.458333333336</v>
      </c>
      <c r="B3904" s="25">
        <v>43628.541666666664</v>
      </c>
      <c r="C3904" s="7">
        <v>806.60699999999997</v>
      </c>
      <c r="D3904" s="26">
        <f>C3904/'g. Dimensio.AnlagenEE2035'!$F$11</f>
        <v>0.23045914285714286</v>
      </c>
      <c r="E3904" s="6"/>
      <c r="F3904" s="6"/>
      <c r="G3904" s="6"/>
      <c r="H3904" s="6"/>
      <c r="I3904" s="6"/>
      <c r="J3904" s="6"/>
      <c r="K3904" s="6"/>
      <c r="L3904" s="6"/>
      <c r="M3904" s="6"/>
      <c r="N3904" s="27"/>
    </row>
    <row r="3905" spans="1:14" s="28" customFormat="1" x14ac:dyDescent="0.25">
      <c r="A3905" s="24">
        <v>43628.5</v>
      </c>
      <c r="B3905" s="25">
        <v>43628.583333333336</v>
      </c>
      <c r="C3905" s="7">
        <v>615.52800000000002</v>
      </c>
      <c r="D3905" s="26">
        <f>C3905/'g. Dimensio.AnlagenEE2035'!$F$11</f>
        <v>0.17586514285714286</v>
      </c>
      <c r="E3905" s="6"/>
      <c r="F3905" s="6"/>
      <c r="G3905" s="6"/>
      <c r="H3905" s="6"/>
      <c r="I3905" s="6"/>
      <c r="J3905" s="6"/>
      <c r="K3905" s="6"/>
      <c r="L3905" s="6"/>
      <c r="M3905" s="6"/>
      <c r="N3905" s="27"/>
    </row>
    <row r="3906" spans="1:14" s="28" customFormat="1" x14ac:dyDescent="0.25">
      <c r="A3906" s="24">
        <v>43628.541666666664</v>
      </c>
      <c r="B3906" s="25">
        <v>43628.625</v>
      </c>
      <c r="C3906" s="7">
        <v>450.471</v>
      </c>
      <c r="D3906" s="26">
        <f>C3906/'g. Dimensio.AnlagenEE2035'!$F$11</f>
        <v>0.12870600000000001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27"/>
    </row>
    <row r="3907" spans="1:14" s="28" customFormat="1" x14ac:dyDescent="0.25">
      <c r="A3907" s="24">
        <v>43628.583333333336</v>
      </c>
      <c r="B3907" s="25">
        <v>43628.666666666664</v>
      </c>
      <c r="C3907" s="7">
        <v>313.04000000000002</v>
      </c>
      <c r="D3907" s="26">
        <f>C3907/'g. Dimensio.AnlagenEE2035'!$F$11</f>
        <v>8.9440000000000006E-2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27"/>
    </row>
    <row r="3908" spans="1:14" s="28" customFormat="1" x14ac:dyDescent="0.25">
      <c r="A3908" s="24">
        <v>43628.625</v>
      </c>
      <c r="B3908" s="25">
        <v>43628.708333333336</v>
      </c>
      <c r="C3908" s="7">
        <v>213.27</v>
      </c>
      <c r="D3908" s="26">
        <f>C3908/'g. Dimensio.AnlagenEE2035'!$F$11</f>
        <v>6.0934285714285719E-2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27"/>
    </row>
    <row r="3909" spans="1:14" s="28" customFormat="1" x14ac:dyDescent="0.25">
      <c r="A3909" s="24">
        <v>43628.666666666664</v>
      </c>
      <c r="B3909" s="25">
        <v>43628.75</v>
      </c>
      <c r="C3909" s="7">
        <v>155.16200000000001</v>
      </c>
      <c r="D3909" s="26">
        <f>C3909/'g. Dimensio.AnlagenEE2035'!$F$11</f>
        <v>4.4332000000000003E-2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27"/>
    </row>
    <row r="3910" spans="1:14" s="28" customFormat="1" x14ac:dyDescent="0.25">
      <c r="A3910" s="24">
        <v>43628.708333333336</v>
      </c>
      <c r="B3910" s="25">
        <v>43628.791666666664</v>
      </c>
      <c r="C3910" s="7">
        <v>116.327</v>
      </c>
      <c r="D3910" s="26">
        <f>C3910/'g. Dimensio.AnlagenEE2035'!$F$11</f>
        <v>3.3236285714285711E-2</v>
      </c>
      <c r="E3910" s="6"/>
      <c r="F3910" s="6"/>
      <c r="G3910" s="6"/>
      <c r="H3910" s="6"/>
      <c r="I3910" s="6"/>
      <c r="J3910" s="6"/>
      <c r="K3910" s="6"/>
      <c r="L3910" s="6"/>
      <c r="M3910" s="6"/>
      <c r="N3910" s="27"/>
    </row>
    <row r="3911" spans="1:14" s="28" customFormat="1" x14ac:dyDescent="0.25">
      <c r="A3911" s="24">
        <v>43628.75</v>
      </c>
      <c r="B3911" s="25">
        <v>43628.833333333336</v>
      </c>
      <c r="C3911" s="7">
        <v>69.088999999999999</v>
      </c>
      <c r="D3911" s="26">
        <f>C3911/'g. Dimensio.AnlagenEE2035'!$F$11</f>
        <v>1.9739714285714284E-2</v>
      </c>
      <c r="E3911" s="6"/>
      <c r="F3911" s="6"/>
      <c r="G3911" s="6"/>
      <c r="H3911" s="6"/>
      <c r="I3911" s="6"/>
      <c r="J3911" s="6"/>
      <c r="K3911" s="6"/>
      <c r="L3911" s="6"/>
      <c r="M3911" s="6"/>
      <c r="N3911" s="27"/>
    </row>
    <row r="3912" spans="1:14" s="28" customFormat="1" x14ac:dyDescent="0.25">
      <c r="A3912" s="24">
        <v>43628.791666666664</v>
      </c>
      <c r="B3912" s="25">
        <v>43628.875</v>
      </c>
      <c r="C3912" s="7">
        <v>34.561999999999998</v>
      </c>
      <c r="D3912" s="26">
        <f>C3912/'g. Dimensio.AnlagenEE2035'!$F$11</f>
        <v>9.8748571428571418E-3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27"/>
    </row>
    <row r="3913" spans="1:14" s="28" customFormat="1" x14ac:dyDescent="0.25">
      <c r="A3913" s="24">
        <v>43628.833333333336</v>
      </c>
      <c r="B3913" s="25">
        <v>43628.916666666664</v>
      </c>
      <c r="C3913" s="7">
        <v>92.631</v>
      </c>
      <c r="D3913" s="26">
        <f>C3913/'g. Dimensio.AnlagenEE2035'!$F$11</f>
        <v>2.6466E-2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27"/>
    </row>
    <row r="3914" spans="1:14" s="28" customFormat="1" x14ac:dyDescent="0.25">
      <c r="A3914" s="24">
        <v>43628.875</v>
      </c>
      <c r="B3914" s="25">
        <v>43628.958333333336</v>
      </c>
      <c r="C3914" s="7">
        <v>245.75399999999999</v>
      </c>
      <c r="D3914" s="26">
        <f>C3914/'g. Dimensio.AnlagenEE2035'!$F$11</f>
        <v>7.0215428571428568E-2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27"/>
    </row>
    <row r="3915" spans="1:14" s="28" customFormat="1" x14ac:dyDescent="0.25">
      <c r="A3915" s="24">
        <v>43628.916666666664</v>
      </c>
      <c r="B3915" s="25">
        <v>43629</v>
      </c>
      <c r="C3915" s="7">
        <v>322.07799999999997</v>
      </c>
      <c r="D3915" s="26">
        <f>C3915/'g. Dimensio.AnlagenEE2035'!$F$11</f>
        <v>9.2022285714285709E-2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27"/>
    </row>
    <row r="3916" spans="1:14" s="28" customFormat="1" x14ac:dyDescent="0.25">
      <c r="A3916" s="24">
        <v>43628.958333333336</v>
      </c>
      <c r="B3916" s="25">
        <v>43629.041666666664</v>
      </c>
      <c r="C3916" s="7">
        <v>291.14100000000002</v>
      </c>
      <c r="D3916" s="26">
        <f>C3916/'g. Dimensio.AnlagenEE2035'!$F$11</f>
        <v>8.3183142857142858E-2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27"/>
    </row>
    <row r="3917" spans="1:14" s="28" customFormat="1" x14ac:dyDescent="0.25">
      <c r="A3917" s="24">
        <v>43629</v>
      </c>
      <c r="B3917" s="25">
        <v>43629.083333333336</v>
      </c>
      <c r="C3917" s="7">
        <v>277.80399999999997</v>
      </c>
      <c r="D3917" s="26">
        <f>C3917/'g. Dimensio.AnlagenEE2035'!$F$11</f>
        <v>7.9372571428571417E-2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27"/>
    </row>
    <row r="3918" spans="1:14" s="28" customFormat="1" x14ac:dyDescent="0.25">
      <c r="A3918" s="24">
        <v>43629.041666666664</v>
      </c>
      <c r="B3918" s="25">
        <v>43629.125</v>
      </c>
      <c r="C3918" s="7">
        <v>375.95600000000002</v>
      </c>
      <c r="D3918" s="26">
        <f>C3918/'g. Dimensio.AnlagenEE2035'!$F$11</f>
        <v>0.10741600000000001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27"/>
    </row>
    <row r="3919" spans="1:14" s="28" customFormat="1" x14ac:dyDescent="0.25">
      <c r="A3919" s="24">
        <v>43629.083333333336</v>
      </c>
      <c r="B3919" s="25">
        <v>43629.166666666664</v>
      </c>
      <c r="C3919" s="7">
        <v>430.87799999999999</v>
      </c>
      <c r="D3919" s="26">
        <f>C3919/'g. Dimensio.AnlagenEE2035'!$F$11</f>
        <v>0.123108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27"/>
    </row>
    <row r="3920" spans="1:14" s="28" customFormat="1" x14ac:dyDescent="0.25">
      <c r="A3920" s="24">
        <v>43629.125</v>
      </c>
      <c r="B3920" s="25">
        <v>43629.208333333336</v>
      </c>
      <c r="C3920" s="7">
        <v>375.161</v>
      </c>
      <c r="D3920" s="26">
        <f>C3920/'g. Dimensio.AnlagenEE2035'!$F$11</f>
        <v>0.10718885714285714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27"/>
    </row>
    <row r="3921" spans="1:14" s="28" customFormat="1" x14ac:dyDescent="0.25">
      <c r="A3921" s="24">
        <v>43629.166666666664</v>
      </c>
      <c r="B3921" s="25">
        <v>43629.25</v>
      </c>
      <c r="C3921" s="7">
        <v>285.81599999999997</v>
      </c>
      <c r="D3921" s="26">
        <f>C3921/'g. Dimensio.AnlagenEE2035'!$F$11</f>
        <v>8.1661714285714282E-2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27"/>
    </row>
    <row r="3922" spans="1:14" s="28" customFormat="1" x14ac:dyDescent="0.25">
      <c r="A3922" s="24">
        <v>43629.208333333336</v>
      </c>
      <c r="B3922" s="25">
        <v>43629.291666666664</v>
      </c>
      <c r="C3922" s="7">
        <v>170.28100000000001</v>
      </c>
      <c r="D3922" s="26">
        <f>C3922/'g. Dimensio.AnlagenEE2035'!$F$11</f>
        <v>4.8651714285714284E-2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27"/>
    </row>
    <row r="3923" spans="1:14" s="28" customFormat="1" x14ac:dyDescent="0.25">
      <c r="A3923" s="24">
        <v>43629.25</v>
      </c>
      <c r="B3923" s="25">
        <v>43629.333333333336</v>
      </c>
      <c r="C3923" s="7">
        <v>179.49299999999999</v>
      </c>
      <c r="D3923" s="26">
        <f>C3923/'g. Dimensio.AnlagenEE2035'!$F$11</f>
        <v>5.1283714285714287E-2</v>
      </c>
      <c r="E3923" s="6"/>
      <c r="F3923" s="6"/>
      <c r="G3923" s="6"/>
      <c r="H3923" s="6"/>
      <c r="I3923" s="6"/>
      <c r="J3923" s="6"/>
      <c r="K3923" s="6"/>
      <c r="L3923" s="6"/>
      <c r="M3923" s="6"/>
      <c r="N3923" s="27"/>
    </row>
    <row r="3924" spans="1:14" s="28" customFormat="1" x14ac:dyDescent="0.25">
      <c r="A3924" s="24">
        <v>43629.291666666664</v>
      </c>
      <c r="B3924" s="25">
        <v>43629.375</v>
      </c>
      <c r="C3924" s="7">
        <v>200.54599999999999</v>
      </c>
      <c r="D3924" s="26">
        <f>C3924/'g. Dimensio.AnlagenEE2035'!$F$11</f>
        <v>5.7298857142857137E-2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27"/>
    </row>
    <row r="3925" spans="1:14" s="28" customFormat="1" x14ac:dyDescent="0.25">
      <c r="A3925" s="24">
        <v>43629.333333333336</v>
      </c>
      <c r="B3925" s="25">
        <v>43629.416666666664</v>
      </c>
      <c r="C3925" s="7">
        <v>232.40700000000001</v>
      </c>
      <c r="D3925" s="26">
        <f>C3925/'g. Dimensio.AnlagenEE2035'!$F$11</f>
        <v>6.6402000000000003E-2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27"/>
    </row>
    <row r="3926" spans="1:14" s="28" customFormat="1" x14ac:dyDescent="0.25">
      <c r="A3926" s="24">
        <v>43629.375</v>
      </c>
      <c r="B3926" s="25">
        <v>43629.458333333336</v>
      </c>
      <c r="C3926" s="7">
        <v>288.096</v>
      </c>
      <c r="D3926" s="26">
        <f>C3926/'g. Dimensio.AnlagenEE2035'!$F$11</f>
        <v>8.2313142857142862E-2</v>
      </c>
      <c r="E3926" s="6"/>
      <c r="F3926" s="6"/>
      <c r="G3926" s="6"/>
      <c r="H3926" s="6"/>
      <c r="I3926" s="6"/>
      <c r="J3926" s="6"/>
      <c r="K3926" s="6"/>
      <c r="L3926" s="6"/>
      <c r="M3926" s="6"/>
      <c r="N3926" s="27"/>
    </row>
    <row r="3927" spans="1:14" s="28" customFormat="1" x14ac:dyDescent="0.25">
      <c r="A3927" s="24">
        <v>43629.416666666664</v>
      </c>
      <c r="B3927" s="25">
        <v>43629.5</v>
      </c>
      <c r="C3927" s="7">
        <v>356.52800000000002</v>
      </c>
      <c r="D3927" s="26">
        <f>C3927/'g. Dimensio.AnlagenEE2035'!$F$11</f>
        <v>0.10186514285714286</v>
      </c>
      <c r="E3927" s="6"/>
      <c r="F3927" s="6"/>
      <c r="G3927" s="6"/>
      <c r="H3927" s="6"/>
      <c r="I3927" s="6"/>
      <c r="J3927" s="6"/>
      <c r="K3927" s="6"/>
      <c r="L3927" s="6"/>
      <c r="M3927" s="6"/>
      <c r="N3927" s="27"/>
    </row>
    <row r="3928" spans="1:14" s="28" customFormat="1" x14ac:dyDescent="0.25">
      <c r="A3928" s="24">
        <v>43629.458333333336</v>
      </c>
      <c r="B3928" s="25">
        <v>43629.541666666664</v>
      </c>
      <c r="C3928" s="7">
        <v>409.75099999999998</v>
      </c>
      <c r="D3928" s="26">
        <f>C3928/'g. Dimensio.AnlagenEE2035'!$F$11</f>
        <v>0.11707171428571428</v>
      </c>
      <c r="E3928" s="6"/>
      <c r="F3928" s="6"/>
      <c r="G3928" s="6"/>
      <c r="H3928" s="6"/>
      <c r="I3928" s="6"/>
      <c r="J3928" s="6"/>
      <c r="K3928" s="6"/>
      <c r="L3928" s="6"/>
      <c r="M3928" s="6"/>
      <c r="N3928" s="27"/>
    </row>
    <row r="3929" spans="1:14" s="28" customFormat="1" x14ac:dyDescent="0.25">
      <c r="A3929" s="24">
        <v>43629.5</v>
      </c>
      <c r="B3929" s="25">
        <v>43629.583333333336</v>
      </c>
      <c r="C3929" s="7">
        <v>448.58199999999999</v>
      </c>
      <c r="D3929" s="26">
        <f>C3929/'g. Dimensio.AnlagenEE2035'!$F$11</f>
        <v>0.1281662857142857</v>
      </c>
      <c r="E3929" s="6"/>
      <c r="F3929" s="6"/>
      <c r="G3929" s="6"/>
      <c r="H3929" s="6"/>
      <c r="I3929" s="6"/>
      <c r="J3929" s="6"/>
      <c r="K3929" s="6"/>
      <c r="L3929" s="6"/>
      <c r="M3929" s="6"/>
      <c r="N3929" s="27"/>
    </row>
    <row r="3930" spans="1:14" s="28" customFormat="1" x14ac:dyDescent="0.25">
      <c r="A3930" s="24">
        <v>43629.541666666664</v>
      </c>
      <c r="B3930" s="25">
        <v>43629.625</v>
      </c>
      <c r="C3930" s="7">
        <v>420.47300000000001</v>
      </c>
      <c r="D3930" s="26">
        <f>C3930/'g. Dimensio.AnlagenEE2035'!$F$11</f>
        <v>0.12013514285714286</v>
      </c>
      <c r="E3930" s="6"/>
      <c r="F3930" s="6"/>
      <c r="G3930" s="6"/>
      <c r="H3930" s="6"/>
      <c r="I3930" s="6"/>
      <c r="J3930" s="6"/>
      <c r="K3930" s="6"/>
      <c r="L3930" s="6"/>
      <c r="M3930" s="6"/>
      <c r="N3930" s="27"/>
    </row>
    <row r="3931" spans="1:14" s="28" customFormat="1" x14ac:dyDescent="0.25">
      <c r="A3931" s="24">
        <v>43629.583333333336</v>
      </c>
      <c r="B3931" s="25">
        <v>43629.666666666664</v>
      </c>
      <c r="C3931" s="7">
        <v>329.96800000000002</v>
      </c>
      <c r="D3931" s="26">
        <f>C3931/'g. Dimensio.AnlagenEE2035'!$F$11</f>
        <v>9.4276571428571432E-2</v>
      </c>
      <c r="E3931" s="6"/>
      <c r="F3931" s="6"/>
      <c r="G3931" s="6"/>
      <c r="H3931" s="6"/>
      <c r="I3931" s="6"/>
      <c r="J3931" s="6"/>
      <c r="K3931" s="6"/>
      <c r="L3931" s="6"/>
      <c r="M3931" s="6"/>
      <c r="N3931" s="27"/>
    </row>
    <row r="3932" spans="1:14" s="28" customFormat="1" x14ac:dyDescent="0.25">
      <c r="A3932" s="24">
        <v>43629.625</v>
      </c>
      <c r="B3932" s="25">
        <v>43629.708333333336</v>
      </c>
      <c r="C3932" s="7">
        <v>234.804</v>
      </c>
      <c r="D3932" s="26">
        <f>C3932/'g. Dimensio.AnlagenEE2035'!$F$11</f>
        <v>6.7086857142857143E-2</v>
      </c>
      <c r="E3932" s="6"/>
      <c r="F3932" s="6"/>
      <c r="G3932" s="6"/>
      <c r="H3932" s="6"/>
      <c r="I3932" s="6"/>
      <c r="J3932" s="6"/>
      <c r="K3932" s="6"/>
      <c r="L3932" s="6"/>
      <c r="M3932" s="6"/>
      <c r="N3932" s="27"/>
    </row>
    <row r="3933" spans="1:14" s="28" customFormat="1" x14ac:dyDescent="0.25">
      <c r="A3933" s="24">
        <v>43629.666666666664</v>
      </c>
      <c r="B3933" s="25">
        <v>43629.75</v>
      </c>
      <c r="C3933" s="7">
        <v>160.82900000000001</v>
      </c>
      <c r="D3933" s="26">
        <f>C3933/'g. Dimensio.AnlagenEE2035'!$F$11</f>
        <v>4.5951142857142857E-2</v>
      </c>
      <c r="E3933" s="6"/>
      <c r="F3933" s="6"/>
      <c r="G3933" s="6"/>
      <c r="H3933" s="6"/>
      <c r="I3933" s="6"/>
      <c r="J3933" s="6"/>
      <c r="K3933" s="6"/>
      <c r="L3933" s="6"/>
      <c r="M3933" s="6"/>
      <c r="N3933" s="27"/>
    </row>
    <row r="3934" spans="1:14" s="28" customFormat="1" x14ac:dyDescent="0.25">
      <c r="A3934" s="24">
        <v>43629.708333333336</v>
      </c>
      <c r="B3934" s="25">
        <v>43629.791666666664</v>
      </c>
      <c r="C3934" s="7">
        <v>93.09</v>
      </c>
      <c r="D3934" s="26">
        <f>C3934/'g. Dimensio.AnlagenEE2035'!$F$11</f>
        <v>2.6597142857142857E-2</v>
      </c>
      <c r="E3934" s="6"/>
      <c r="F3934" s="6"/>
      <c r="G3934" s="6"/>
      <c r="H3934" s="6"/>
      <c r="I3934" s="6"/>
      <c r="J3934" s="6"/>
      <c r="K3934" s="6"/>
      <c r="L3934" s="6"/>
      <c r="M3934" s="6"/>
      <c r="N3934" s="27"/>
    </row>
    <row r="3935" spans="1:14" s="28" customFormat="1" x14ac:dyDescent="0.25">
      <c r="A3935" s="24">
        <v>43629.75</v>
      </c>
      <c r="B3935" s="25">
        <v>43629.833333333336</v>
      </c>
      <c r="C3935" s="7">
        <v>36.137</v>
      </c>
      <c r="D3935" s="26">
        <f>C3935/'g. Dimensio.AnlagenEE2035'!$F$11</f>
        <v>1.0324857142857143E-2</v>
      </c>
      <c r="E3935" s="6"/>
      <c r="F3935" s="6"/>
      <c r="G3935" s="6"/>
      <c r="H3935" s="6"/>
      <c r="I3935" s="6"/>
      <c r="J3935" s="6"/>
      <c r="K3935" s="6"/>
      <c r="L3935" s="6"/>
      <c r="M3935" s="6"/>
      <c r="N3935" s="27"/>
    </row>
    <row r="3936" spans="1:14" s="28" customFormat="1" x14ac:dyDescent="0.25">
      <c r="A3936" s="24">
        <v>43629.791666666664</v>
      </c>
      <c r="B3936" s="25">
        <v>43629.875</v>
      </c>
      <c r="C3936" s="7">
        <v>57.176000000000002</v>
      </c>
      <c r="D3936" s="26">
        <f>C3936/'g. Dimensio.AnlagenEE2035'!$F$11</f>
        <v>1.6336E-2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27"/>
    </row>
    <row r="3937" spans="1:14" s="28" customFormat="1" x14ac:dyDescent="0.25">
      <c r="A3937" s="24">
        <v>43629.833333333336</v>
      </c>
      <c r="B3937" s="25">
        <v>43629.916666666664</v>
      </c>
      <c r="C3937" s="7">
        <v>229.45</v>
      </c>
      <c r="D3937" s="26">
        <f>C3937/'g. Dimensio.AnlagenEE2035'!$F$11</f>
        <v>6.5557142857142855E-2</v>
      </c>
      <c r="E3937" s="6"/>
      <c r="F3937" s="6"/>
      <c r="G3937" s="6"/>
      <c r="H3937" s="6"/>
      <c r="I3937" s="6"/>
      <c r="J3937" s="6"/>
      <c r="K3937" s="6"/>
      <c r="L3937" s="6"/>
      <c r="M3937" s="6"/>
      <c r="N3937" s="27"/>
    </row>
    <row r="3938" spans="1:14" s="28" customFormat="1" x14ac:dyDescent="0.25">
      <c r="A3938" s="24">
        <v>43629.875</v>
      </c>
      <c r="B3938" s="25">
        <v>43629.958333333336</v>
      </c>
      <c r="C3938" s="7">
        <v>528.38199999999995</v>
      </c>
      <c r="D3938" s="26">
        <f>C3938/'g. Dimensio.AnlagenEE2035'!$F$11</f>
        <v>0.15096628571428569</v>
      </c>
      <c r="E3938" s="6"/>
      <c r="F3938" s="6"/>
      <c r="G3938" s="6"/>
      <c r="H3938" s="6"/>
      <c r="I3938" s="6"/>
      <c r="J3938" s="6"/>
      <c r="K3938" s="6"/>
      <c r="L3938" s="6"/>
      <c r="M3938" s="6"/>
      <c r="N3938" s="27"/>
    </row>
    <row r="3939" spans="1:14" s="28" customFormat="1" x14ac:dyDescent="0.25">
      <c r="A3939" s="24">
        <v>43629.916666666664</v>
      </c>
      <c r="B3939" s="25">
        <v>43630</v>
      </c>
      <c r="C3939" s="7">
        <v>846.24599999999998</v>
      </c>
      <c r="D3939" s="26">
        <f>C3939/'g. Dimensio.AnlagenEE2035'!$F$11</f>
        <v>0.24178457142857143</v>
      </c>
      <c r="E3939" s="6"/>
      <c r="F3939" s="6"/>
      <c r="G3939" s="6"/>
      <c r="H3939" s="6"/>
      <c r="I3939" s="6"/>
      <c r="J3939" s="6"/>
      <c r="K3939" s="6"/>
      <c r="L3939" s="6"/>
      <c r="M3939" s="6"/>
      <c r="N3939" s="27"/>
    </row>
    <row r="3940" spans="1:14" s="28" customFormat="1" x14ac:dyDescent="0.25">
      <c r="A3940" s="24">
        <v>43629.958333333336</v>
      </c>
      <c r="B3940" s="25">
        <v>43630.041666666664</v>
      </c>
      <c r="C3940" s="7">
        <v>1121.6120000000001</v>
      </c>
      <c r="D3940" s="26">
        <f>C3940/'g. Dimensio.AnlagenEE2035'!$F$11</f>
        <v>0.32046057142857143</v>
      </c>
      <c r="E3940" s="6"/>
      <c r="F3940" s="6"/>
      <c r="G3940" s="6"/>
      <c r="H3940" s="6"/>
      <c r="I3940" s="6"/>
      <c r="J3940" s="6"/>
      <c r="K3940" s="6"/>
      <c r="L3940" s="6"/>
      <c r="M3940" s="6"/>
      <c r="N3940" s="27"/>
    </row>
    <row r="3941" spans="1:14" s="28" customFormat="1" x14ac:dyDescent="0.25">
      <c r="A3941" s="24">
        <v>43630</v>
      </c>
      <c r="B3941" s="25">
        <v>43630.083333333336</v>
      </c>
      <c r="C3941" s="7">
        <v>1255.01</v>
      </c>
      <c r="D3941" s="26">
        <f>C3941/'g. Dimensio.AnlagenEE2035'!$F$11</f>
        <v>0.35857428571428573</v>
      </c>
      <c r="E3941" s="6"/>
      <c r="F3941" s="6"/>
      <c r="G3941" s="6"/>
      <c r="H3941" s="6"/>
      <c r="I3941" s="6"/>
      <c r="J3941" s="6"/>
      <c r="K3941" s="6"/>
      <c r="L3941" s="6"/>
      <c r="M3941" s="6"/>
      <c r="N3941" s="27"/>
    </row>
    <row r="3942" spans="1:14" s="28" customFormat="1" x14ac:dyDescent="0.25">
      <c r="A3942" s="24">
        <v>43630.041666666664</v>
      </c>
      <c r="B3942" s="25">
        <v>43630.125</v>
      </c>
      <c r="C3942" s="7">
        <v>1330.586</v>
      </c>
      <c r="D3942" s="26">
        <f>C3942/'g. Dimensio.AnlagenEE2035'!$F$11</f>
        <v>0.3801674285714286</v>
      </c>
      <c r="E3942" s="6"/>
      <c r="F3942" s="6"/>
      <c r="G3942" s="6"/>
      <c r="H3942" s="6"/>
      <c r="I3942" s="6"/>
      <c r="J3942" s="6"/>
      <c r="K3942" s="6"/>
      <c r="L3942" s="6"/>
      <c r="M3942" s="6"/>
      <c r="N3942" s="27"/>
    </row>
    <row r="3943" spans="1:14" s="28" customFormat="1" x14ac:dyDescent="0.25">
      <c r="A3943" s="24">
        <v>43630.083333333336</v>
      </c>
      <c r="B3943" s="25">
        <v>43630.166666666664</v>
      </c>
      <c r="C3943" s="7">
        <v>1317.777</v>
      </c>
      <c r="D3943" s="26">
        <f>C3943/'g. Dimensio.AnlagenEE2035'!$F$11</f>
        <v>0.37650771428571428</v>
      </c>
      <c r="E3943" s="6"/>
      <c r="F3943" s="6"/>
      <c r="G3943" s="6"/>
      <c r="H3943" s="6"/>
      <c r="I3943" s="6"/>
      <c r="J3943" s="6"/>
      <c r="K3943" s="6"/>
      <c r="L3943" s="6"/>
      <c r="M3943" s="6"/>
      <c r="N3943" s="27"/>
    </row>
    <row r="3944" spans="1:14" s="28" customFormat="1" x14ac:dyDescent="0.25">
      <c r="A3944" s="24">
        <v>43630.125</v>
      </c>
      <c r="B3944" s="25">
        <v>43630.208333333336</v>
      </c>
      <c r="C3944" s="7">
        <v>1208.8109999999999</v>
      </c>
      <c r="D3944" s="26">
        <f>C3944/'g. Dimensio.AnlagenEE2035'!$F$11</f>
        <v>0.34537457142857142</v>
      </c>
      <c r="E3944" s="6"/>
      <c r="F3944" s="6"/>
      <c r="G3944" s="6"/>
      <c r="H3944" s="6"/>
      <c r="I3944" s="6"/>
      <c r="J3944" s="6"/>
      <c r="K3944" s="6"/>
      <c r="L3944" s="6"/>
      <c r="M3944" s="6"/>
      <c r="N3944" s="27"/>
    </row>
    <row r="3945" spans="1:14" s="28" customFormat="1" x14ac:dyDescent="0.25">
      <c r="A3945" s="24">
        <v>43630.166666666664</v>
      </c>
      <c r="B3945" s="25">
        <v>43630.25</v>
      </c>
      <c r="C3945" s="7">
        <v>855.48400000000004</v>
      </c>
      <c r="D3945" s="26">
        <f>C3945/'g. Dimensio.AnlagenEE2035'!$F$11</f>
        <v>0.244424</v>
      </c>
      <c r="E3945" s="6"/>
      <c r="F3945" s="6"/>
      <c r="G3945" s="6"/>
      <c r="H3945" s="6"/>
      <c r="I3945" s="6"/>
      <c r="J3945" s="6"/>
      <c r="K3945" s="6"/>
      <c r="L3945" s="6"/>
      <c r="M3945" s="6"/>
      <c r="N3945" s="27"/>
    </row>
    <row r="3946" spans="1:14" s="28" customFormat="1" x14ac:dyDescent="0.25">
      <c r="A3946" s="24">
        <v>43630.208333333336</v>
      </c>
      <c r="B3946" s="25">
        <v>43630.291666666664</v>
      </c>
      <c r="C3946" s="7">
        <v>564.69600000000003</v>
      </c>
      <c r="D3946" s="26">
        <f>C3946/'g. Dimensio.AnlagenEE2035'!$F$11</f>
        <v>0.16134171428571428</v>
      </c>
      <c r="E3946" s="6"/>
      <c r="F3946" s="6"/>
      <c r="G3946" s="6"/>
      <c r="H3946" s="6"/>
      <c r="I3946" s="6"/>
      <c r="J3946" s="6"/>
      <c r="K3946" s="6"/>
      <c r="L3946" s="6"/>
      <c r="M3946" s="6"/>
      <c r="N3946" s="27"/>
    </row>
    <row r="3947" spans="1:14" s="28" customFormat="1" x14ac:dyDescent="0.25">
      <c r="A3947" s="24">
        <v>43630.25</v>
      </c>
      <c r="B3947" s="25">
        <v>43630.333333333336</v>
      </c>
      <c r="C3947" s="7">
        <v>414.31700000000001</v>
      </c>
      <c r="D3947" s="26">
        <f>C3947/'g. Dimensio.AnlagenEE2035'!$F$11</f>
        <v>0.11837628571428571</v>
      </c>
      <c r="E3947" s="6"/>
      <c r="F3947" s="6"/>
      <c r="G3947" s="6"/>
      <c r="H3947" s="6"/>
      <c r="I3947" s="6"/>
      <c r="J3947" s="6"/>
      <c r="K3947" s="6"/>
      <c r="L3947" s="6"/>
      <c r="M3947" s="6"/>
      <c r="N3947" s="27"/>
    </row>
    <row r="3948" spans="1:14" s="28" customFormat="1" x14ac:dyDescent="0.25">
      <c r="A3948" s="24">
        <v>43630.291666666664</v>
      </c>
      <c r="B3948" s="25">
        <v>43630.375</v>
      </c>
      <c r="C3948" s="7">
        <v>196.02099999999999</v>
      </c>
      <c r="D3948" s="26">
        <f>C3948/'g. Dimensio.AnlagenEE2035'!$F$11</f>
        <v>5.6005999999999993E-2</v>
      </c>
      <c r="E3948" s="6"/>
      <c r="F3948" s="6"/>
      <c r="G3948" s="6"/>
      <c r="H3948" s="6"/>
      <c r="I3948" s="6"/>
      <c r="J3948" s="6"/>
      <c r="K3948" s="6"/>
      <c r="L3948" s="6"/>
      <c r="M3948" s="6"/>
      <c r="N3948" s="27"/>
    </row>
    <row r="3949" spans="1:14" s="28" customFormat="1" x14ac:dyDescent="0.25">
      <c r="A3949" s="24">
        <v>43630.333333333336</v>
      </c>
      <c r="B3949" s="25">
        <v>43630.416666666664</v>
      </c>
      <c r="C3949" s="7">
        <v>189.74799999999999</v>
      </c>
      <c r="D3949" s="26">
        <f>C3949/'g. Dimensio.AnlagenEE2035'!$F$11</f>
        <v>5.4213714285714282E-2</v>
      </c>
      <c r="E3949" s="6"/>
      <c r="F3949" s="6"/>
      <c r="G3949" s="6"/>
      <c r="H3949" s="6"/>
      <c r="I3949" s="6"/>
      <c r="J3949" s="6"/>
      <c r="K3949" s="6"/>
      <c r="L3949" s="6"/>
      <c r="M3949" s="6"/>
      <c r="N3949" s="27"/>
    </row>
    <row r="3950" spans="1:14" s="28" customFormat="1" x14ac:dyDescent="0.25">
      <c r="A3950" s="24">
        <v>43630.375</v>
      </c>
      <c r="B3950" s="25">
        <v>43630.458333333336</v>
      </c>
      <c r="C3950" s="7">
        <v>482.15300000000002</v>
      </c>
      <c r="D3950" s="26">
        <f>C3950/'g. Dimensio.AnlagenEE2035'!$F$11</f>
        <v>0.13775800000000002</v>
      </c>
      <c r="E3950" s="6"/>
      <c r="F3950" s="6"/>
      <c r="G3950" s="6"/>
      <c r="H3950" s="6"/>
      <c r="I3950" s="6"/>
      <c r="J3950" s="6"/>
      <c r="K3950" s="6"/>
      <c r="L3950" s="6"/>
      <c r="M3950" s="6"/>
      <c r="N3950" s="27"/>
    </row>
    <row r="3951" spans="1:14" s="28" customFormat="1" x14ac:dyDescent="0.25">
      <c r="A3951" s="24">
        <v>43630.416666666664</v>
      </c>
      <c r="B3951" s="25">
        <v>43630.5</v>
      </c>
      <c r="C3951" s="7">
        <v>373.53699999999998</v>
      </c>
      <c r="D3951" s="26">
        <f>C3951/'g. Dimensio.AnlagenEE2035'!$F$11</f>
        <v>0.10672485714285714</v>
      </c>
      <c r="E3951" s="6"/>
      <c r="F3951" s="6"/>
      <c r="G3951" s="6"/>
      <c r="H3951" s="6"/>
      <c r="I3951" s="6"/>
      <c r="J3951" s="6"/>
      <c r="K3951" s="6"/>
      <c r="L3951" s="6"/>
      <c r="M3951" s="6"/>
      <c r="N3951" s="27"/>
    </row>
    <row r="3952" spans="1:14" s="28" customFormat="1" x14ac:dyDescent="0.25">
      <c r="A3952" s="24">
        <v>43630.458333333336</v>
      </c>
      <c r="B3952" s="25">
        <v>43630.541666666664</v>
      </c>
      <c r="C3952" s="7">
        <v>381.899</v>
      </c>
      <c r="D3952" s="26">
        <f>C3952/'g. Dimensio.AnlagenEE2035'!$F$11</f>
        <v>0.109114</v>
      </c>
      <c r="E3952" s="6"/>
      <c r="F3952" s="6"/>
      <c r="G3952" s="6"/>
      <c r="H3952" s="6"/>
      <c r="I3952" s="6"/>
      <c r="J3952" s="6"/>
      <c r="K3952" s="6"/>
      <c r="L3952" s="6"/>
      <c r="M3952" s="6"/>
      <c r="N3952" s="27"/>
    </row>
    <row r="3953" spans="1:14" s="28" customFormat="1" x14ac:dyDescent="0.25">
      <c r="A3953" s="24">
        <v>43630.5</v>
      </c>
      <c r="B3953" s="25">
        <v>43630.583333333336</v>
      </c>
      <c r="C3953" s="7">
        <v>441.44</v>
      </c>
      <c r="D3953" s="26">
        <f>C3953/'g. Dimensio.AnlagenEE2035'!$F$11</f>
        <v>0.12612571428571429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27"/>
    </row>
    <row r="3954" spans="1:14" s="28" customFormat="1" x14ac:dyDescent="0.25">
      <c r="A3954" s="24">
        <v>43630.541666666664</v>
      </c>
      <c r="B3954" s="25">
        <v>43630.625</v>
      </c>
      <c r="C3954" s="7">
        <v>250.56899999999999</v>
      </c>
      <c r="D3954" s="26">
        <f>C3954/'g. Dimensio.AnlagenEE2035'!$F$11</f>
        <v>7.1591142857142853E-2</v>
      </c>
      <c r="E3954" s="6"/>
      <c r="F3954" s="6"/>
      <c r="G3954" s="6"/>
      <c r="H3954" s="6"/>
      <c r="I3954" s="6"/>
      <c r="J3954" s="6"/>
      <c r="K3954" s="6"/>
      <c r="L3954" s="6"/>
      <c r="M3954" s="6"/>
      <c r="N3954" s="27"/>
    </row>
    <row r="3955" spans="1:14" s="28" customFormat="1" x14ac:dyDescent="0.25">
      <c r="A3955" s="24">
        <v>43630.583333333336</v>
      </c>
      <c r="B3955" s="25">
        <v>43630.666666666664</v>
      </c>
      <c r="C3955" s="7">
        <v>105.82299999999999</v>
      </c>
      <c r="D3955" s="26">
        <f>C3955/'g. Dimensio.AnlagenEE2035'!$F$11</f>
        <v>3.0235142857142856E-2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27"/>
    </row>
    <row r="3956" spans="1:14" s="28" customFormat="1" x14ac:dyDescent="0.25">
      <c r="A3956" s="24">
        <v>43630.625</v>
      </c>
      <c r="B3956" s="25">
        <v>43630.708333333336</v>
      </c>
      <c r="C3956" s="7">
        <v>37.692</v>
      </c>
      <c r="D3956" s="26">
        <f>C3956/'g. Dimensio.AnlagenEE2035'!$F$11</f>
        <v>1.0769142857142857E-2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27"/>
    </row>
    <row r="3957" spans="1:14" s="28" customFormat="1" x14ac:dyDescent="0.25">
      <c r="A3957" s="24">
        <v>43630.666666666664</v>
      </c>
      <c r="B3957" s="25">
        <v>43630.75</v>
      </c>
      <c r="C3957" s="7">
        <v>61.780999999999999</v>
      </c>
      <c r="D3957" s="26">
        <f>C3957/'g. Dimensio.AnlagenEE2035'!$F$11</f>
        <v>1.7651714285714284E-2</v>
      </c>
      <c r="E3957" s="6"/>
      <c r="F3957" s="6"/>
      <c r="G3957" s="6"/>
      <c r="H3957" s="6"/>
      <c r="I3957" s="6"/>
      <c r="J3957" s="6"/>
      <c r="K3957" s="6"/>
      <c r="L3957" s="6"/>
      <c r="M3957" s="6"/>
      <c r="N3957" s="27"/>
    </row>
    <row r="3958" spans="1:14" s="28" customFormat="1" x14ac:dyDescent="0.25">
      <c r="A3958" s="24">
        <v>43630.708333333336</v>
      </c>
      <c r="B3958" s="25">
        <v>43630.791666666664</v>
      </c>
      <c r="C3958" s="7">
        <v>158.05099999999999</v>
      </c>
      <c r="D3958" s="26">
        <f>C3958/'g. Dimensio.AnlagenEE2035'!$F$11</f>
        <v>4.5157428571428571E-2</v>
      </c>
      <c r="E3958" s="6"/>
      <c r="F3958" s="6"/>
      <c r="G3958" s="6"/>
      <c r="H3958" s="6"/>
      <c r="I3958" s="6"/>
      <c r="J3958" s="6"/>
      <c r="K3958" s="6"/>
      <c r="L3958" s="6"/>
      <c r="M3958" s="6"/>
      <c r="N3958" s="27"/>
    </row>
    <row r="3959" spans="1:14" s="28" customFormat="1" x14ac:dyDescent="0.25">
      <c r="A3959" s="24">
        <v>43630.75</v>
      </c>
      <c r="B3959" s="25">
        <v>43630.833333333336</v>
      </c>
      <c r="C3959" s="7">
        <v>243.57400000000001</v>
      </c>
      <c r="D3959" s="26">
        <f>C3959/'g. Dimensio.AnlagenEE2035'!$F$11</f>
        <v>6.9592571428571434E-2</v>
      </c>
      <c r="E3959" s="6"/>
      <c r="F3959" s="6"/>
      <c r="G3959" s="6"/>
      <c r="H3959" s="6"/>
      <c r="I3959" s="6"/>
      <c r="J3959" s="6"/>
      <c r="K3959" s="6"/>
      <c r="L3959" s="6"/>
      <c r="M3959" s="6"/>
      <c r="N3959" s="27"/>
    </row>
    <row r="3960" spans="1:14" s="28" customFormat="1" x14ac:dyDescent="0.25">
      <c r="A3960" s="24">
        <v>43630.791666666664</v>
      </c>
      <c r="B3960" s="25">
        <v>43630.875</v>
      </c>
      <c r="C3960" s="7">
        <v>357.05799999999999</v>
      </c>
      <c r="D3960" s="26">
        <f>C3960/'g. Dimensio.AnlagenEE2035'!$F$11</f>
        <v>0.10201657142857143</v>
      </c>
      <c r="E3960" s="6"/>
      <c r="F3960" s="6"/>
      <c r="G3960" s="6"/>
      <c r="H3960" s="6"/>
      <c r="I3960" s="6"/>
      <c r="J3960" s="6"/>
      <c r="K3960" s="6"/>
      <c r="L3960" s="6"/>
      <c r="M3960" s="6"/>
      <c r="N3960" s="27"/>
    </row>
    <row r="3961" spans="1:14" s="28" customFormat="1" x14ac:dyDescent="0.25">
      <c r="A3961" s="24">
        <v>43630.833333333336</v>
      </c>
      <c r="B3961" s="25">
        <v>43630.916666666664</v>
      </c>
      <c r="C3961" s="7">
        <v>662.471</v>
      </c>
      <c r="D3961" s="26">
        <f>C3961/'g. Dimensio.AnlagenEE2035'!$F$11</f>
        <v>0.18927742857142857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27"/>
    </row>
    <row r="3962" spans="1:14" s="28" customFormat="1" x14ac:dyDescent="0.25">
      <c r="A3962" s="24">
        <v>43630.875</v>
      </c>
      <c r="B3962" s="25">
        <v>43630.958333333336</v>
      </c>
      <c r="C3962" s="7">
        <v>801.94500000000005</v>
      </c>
      <c r="D3962" s="26">
        <f>C3962/'g. Dimensio.AnlagenEE2035'!$F$11</f>
        <v>0.22912714285714286</v>
      </c>
      <c r="E3962" s="6"/>
      <c r="F3962" s="6"/>
      <c r="G3962" s="6"/>
      <c r="H3962" s="6"/>
      <c r="I3962" s="6"/>
      <c r="J3962" s="6"/>
      <c r="K3962" s="6"/>
      <c r="L3962" s="6"/>
      <c r="M3962" s="6"/>
      <c r="N3962" s="27"/>
    </row>
    <row r="3963" spans="1:14" s="28" customFormat="1" x14ac:dyDescent="0.25">
      <c r="A3963" s="24">
        <v>43630.916666666664</v>
      </c>
      <c r="B3963" s="25">
        <v>43631</v>
      </c>
      <c r="C3963" s="7">
        <v>759.22699999999998</v>
      </c>
      <c r="D3963" s="26">
        <f>C3963/'g. Dimensio.AnlagenEE2035'!$F$11</f>
        <v>0.216922</v>
      </c>
      <c r="E3963" s="6"/>
      <c r="F3963" s="6"/>
      <c r="G3963" s="6"/>
      <c r="H3963" s="6"/>
      <c r="I3963" s="6"/>
      <c r="J3963" s="6"/>
      <c r="K3963" s="6"/>
      <c r="L3963" s="6"/>
      <c r="M3963" s="6"/>
      <c r="N3963" s="27"/>
    </row>
    <row r="3964" spans="1:14" s="28" customFormat="1" x14ac:dyDescent="0.25">
      <c r="A3964" s="24">
        <v>43630.958333333336</v>
      </c>
      <c r="B3964" s="25">
        <v>43631.041666666664</v>
      </c>
      <c r="C3964" s="7">
        <v>645.21799999999996</v>
      </c>
      <c r="D3964" s="26">
        <f>C3964/'g. Dimensio.AnlagenEE2035'!$F$11</f>
        <v>0.18434799999999998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27"/>
    </row>
    <row r="3965" spans="1:14" s="28" customFormat="1" x14ac:dyDescent="0.25">
      <c r="A3965" s="24">
        <v>43631</v>
      </c>
      <c r="B3965" s="25">
        <v>43631.083333333336</v>
      </c>
      <c r="C3965" s="7">
        <v>541.12400000000002</v>
      </c>
      <c r="D3965" s="26">
        <f>C3965/'g. Dimensio.AnlagenEE2035'!$F$11</f>
        <v>0.15460685714285716</v>
      </c>
      <c r="E3965" s="6"/>
      <c r="F3965" s="6"/>
      <c r="G3965" s="6"/>
      <c r="H3965" s="6"/>
      <c r="I3965" s="6"/>
      <c r="J3965" s="6"/>
      <c r="K3965" s="6"/>
      <c r="L3965" s="6"/>
      <c r="M3965" s="6"/>
      <c r="N3965" s="27"/>
    </row>
    <row r="3966" spans="1:14" s="28" customFormat="1" x14ac:dyDescent="0.25">
      <c r="A3966" s="24">
        <v>43631.041666666664</v>
      </c>
      <c r="B3966" s="25">
        <v>43631.125</v>
      </c>
      <c r="C3966" s="7">
        <v>438.18099999999998</v>
      </c>
      <c r="D3966" s="26">
        <f>C3966/'g. Dimensio.AnlagenEE2035'!$F$11</f>
        <v>0.12519457142857143</v>
      </c>
      <c r="E3966" s="6"/>
      <c r="F3966" s="6"/>
      <c r="G3966" s="6"/>
      <c r="H3966" s="6"/>
      <c r="I3966" s="6"/>
      <c r="J3966" s="6"/>
      <c r="K3966" s="6"/>
      <c r="L3966" s="6"/>
      <c r="M3966" s="6"/>
      <c r="N3966" s="27"/>
    </row>
    <row r="3967" spans="1:14" s="28" customFormat="1" x14ac:dyDescent="0.25">
      <c r="A3967" s="24">
        <v>43631.083333333336</v>
      </c>
      <c r="B3967" s="25">
        <v>43631.166666666664</v>
      </c>
      <c r="C3967" s="7">
        <v>571.34799999999996</v>
      </c>
      <c r="D3967" s="26">
        <f>C3967/'g. Dimensio.AnlagenEE2035'!$F$11</f>
        <v>0.1632422857142857</v>
      </c>
      <c r="E3967" s="6"/>
      <c r="F3967" s="6"/>
      <c r="G3967" s="6"/>
      <c r="H3967" s="6"/>
      <c r="I3967" s="6"/>
      <c r="J3967" s="6"/>
      <c r="K3967" s="6"/>
      <c r="L3967" s="6"/>
      <c r="M3967" s="6"/>
      <c r="N3967" s="27"/>
    </row>
    <row r="3968" spans="1:14" s="28" customFormat="1" x14ac:dyDescent="0.25">
      <c r="A3968" s="24">
        <v>43631.125</v>
      </c>
      <c r="B3968" s="25">
        <v>43631.208333333336</v>
      </c>
      <c r="C3968" s="7">
        <v>1006.164</v>
      </c>
      <c r="D3968" s="26">
        <f>C3968/'g. Dimensio.AnlagenEE2035'!$F$11</f>
        <v>0.28747542857142855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27"/>
    </row>
    <row r="3969" spans="1:14" s="28" customFormat="1" x14ac:dyDescent="0.25">
      <c r="A3969" s="24">
        <v>43631.166666666664</v>
      </c>
      <c r="B3969" s="25">
        <v>43631.25</v>
      </c>
      <c r="C3969" s="7">
        <v>966.50800000000004</v>
      </c>
      <c r="D3969" s="26">
        <f>C3969/'g. Dimensio.AnlagenEE2035'!$F$11</f>
        <v>0.27614514285714287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27"/>
    </row>
    <row r="3970" spans="1:14" s="28" customFormat="1" x14ac:dyDescent="0.25">
      <c r="A3970" s="24">
        <v>43631.208333333336</v>
      </c>
      <c r="B3970" s="25">
        <v>43631.291666666664</v>
      </c>
      <c r="C3970" s="7">
        <v>1062.19</v>
      </c>
      <c r="D3970" s="26">
        <f>C3970/'g. Dimensio.AnlagenEE2035'!$F$11</f>
        <v>0.30348285714285717</v>
      </c>
      <c r="E3970" s="6"/>
      <c r="F3970" s="6"/>
      <c r="G3970" s="6"/>
      <c r="H3970" s="6"/>
      <c r="I3970" s="6"/>
      <c r="J3970" s="6"/>
      <c r="K3970" s="6"/>
      <c r="L3970" s="6"/>
      <c r="M3970" s="6"/>
      <c r="N3970" s="27"/>
    </row>
    <row r="3971" spans="1:14" s="28" customFormat="1" x14ac:dyDescent="0.25">
      <c r="A3971" s="24">
        <v>43631.25</v>
      </c>
      <c r="B3971" s="25">
        <v>43631.333333333336</v>
      </c>
      <c r="C3971" s="7">
        <v>1275.2239999999999</v>
      </c>
      <c r="D3971" s="26">
        <f>C3971/'g. Dimensio.AnlagenEE2035'!$F$11</f>
        <v>0.36434971428571428</v>
      </c>
      <c r="E3971" s="6"/>
      <c r="F3971" s="6"/>
      <c r="G3971" s="6"/>
      <c r="H3971" s="6"/>
      <c r="I3971" s="6"/>
      <c r="J3971" s="6"/>
      <c r="K3971" s="6"/>
      <c r="L3971" s="6"/>
      <c r="M3971" s="6"/>
      <c r="N3971" s="27"/>
    </row>
    <row r="3972" spans="1:14" s="28" customFormat="1" x14ac:dyDescent="0.25">
      <c r="A3972" s="24">
        <v>43631.291666666664</v>
      </c>
      <c r="B3972" s="25">
        <v>43631.375</v>
      </c>
      <c r="C3972" s="7">
        <v>1246.31</v>
      </c>
      <c r="D3972" s="26">
        <f>C3972/'g. Dimensio.AnlagenEE2035'!$F$11</f>
        <v>0.35608857142857142</v>
      </c>
      <c r="E3972" s="6"/>
      <c r="F3972" s="6"/>
      <c r="G3972" s="6"/>
      <c r="H3972" s="6"/>
      <c r="I3972" s="6"/>
      <c r="J3972" s="6"/>
      <c r="K3972" s="6"/>
      <c r="L3972" s="6"/>
      <c r="M3972" s="6"/>
      <c r="N3972" s="27"/>
    </row>
    <row r="3973" spans="1:14" s="28" customFormat="1" x14ac:dyDescent="0.25">
      <c r="A3973" s="24">
        <v>43631.333333333336</v>
      </c>
      <c r="B3973" s="25">
        <v>43631.416666666664</v>
      </c>
      <c r="C3973" s="7">
        <v>1121.614</v>
      </c>
      <c r="D3973" s="26">
        <f>C3973/'g. Dimensio.AnlagenEE2035'!$F$11</f>
        <v>0.32046114285714289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27"/>
    </row>
    <row r="3974" spans="1:14" s="28" customFormat="1" x14ac:dyDescent="0.25">
      <c r="A3974" s="24">
        <v>43631.375</v>
      </c>
      <c r="B3974" s="25">
        <v>43631.458333333336</v>
      </c>
      <c r="C3974" s="7">
        <v>915.80600000000004</v>
      </c>
      <c r="D3974" s="26">
        <f>C3974/'g. Dimensio.AnlagenEE2035'!$F$11</f>
        <v>0.26165885714285714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27"/>
    </row>
    <row r="3975" spans="1:14" s="28" customFormat="1" x14ac:dyDescent="0.25">
      <c r="A3975" s="24">
        <v>43631.416666666664</v>
      </c>
      <c r="B3975" s="25">
        <v>43631.5</v>
      </c>
      <c r="C3975" s="7">
        <v>717.76499999999999</v>
      </c>
      <c r="D3975" s="26">
        <f>C3975/'g. Dimensio.AnlagenEE2035'!$F$11</f>
        <v>0.20507571428571428</v>
      </c>
      <c r="E3975" s="6"/>
      <c r="F3975" s="6"/>
      <c r="G3975" s="6"/>
      <c r="H3975" s="6"/>
      <c r="I3975" s="6"/>
      <c r="J3975" s="6"/>
      <c r="K3975" s="6"/>
      <c r="L3975" s="6"/>
      <c r="M3975" s="6"/>
      <c r="N3975" s="27"/>
    </row>
    <row r="3976" spans="1:14" s="28" customFormat="1" x14ac:dyDescent="0.25">
      <c r="A3976" s="24">
        <v>43631.458333333336</v>
      </c>
      <c r="B3976" s="25">
        <v>43631.541666666664</v>
      </c>
      <c r="C3976" s="7">
        <v>562.34799999999996</v>
      </c>
      <c r="D3976" s="26">
        <f>C3976/'g. Dimensio.AnlagenEE2035'!$F$11</f>
        <v>0.16067085714285714</v>
      </c>
      <c r="E3976" s="6"/>
      <c r="F3976" s="6"/>
      <c r="G3976" s="6"/>
      <c r="H3976" s="6"/>
      <c r="I3976" s="6"/>
      <c r="J3976" s="6"/>
      <c r="K3976" s="6"/>
      <c r="L3976" s="6"/>
      <c r="M3976" s="6"/>
      <c r="N3976" s="27"/>
    </row>
    <row r="3977" spans="1:14" s="28" customFormat="1" x14ac:dyDescent="0.25">
      <c r="A3977" s="24">
        <v>43631.5</v>
      </c>
      <c r="B3977" s="25">
        <v>43631.583333333336</v>
      </c>
      <c r="C3977" s="7">
        <v>442.24900000000002</v>
      </c>
      <c r="D3977" s="26">
        <f>C3977/'g. Dimensio.AnlagenEE2035'!$F$11</f>
        <v>0.12635685714285716</v>
      </c>
      <c r="E3977" s="6"/>
      <c r="F3977" s="6"/>
      <c r="G3977" s="6"/>
      <c r="H3977" s="6"/>
      <c r="I3977" s="6"/>
      <c r="J3977" s="6"/>
      <c r="K3977" s="6"/>
      <c r="L3977" s="6"/>
      <c r="M3977" s="6"/>
      <c r="N3977" s="27"/>
    </row>
    <row r="3978" spans="1:14" s="28" customFormat="1" x14ac:dyDescent="0.25">
      <c r="A3978" s="24">
        <v>43631.541666666664</v>
      </c>
      <c r="B3978" s="25">
        <v>43631.625</v>
      </c>
      <c r="C3978" s="7">
        <v>357.03899999999999</v>
      </c>
      <c r="D3978" s="26">
        <f>C3978/'g. Dimensio.AnlagenEE2035'!$F$11</f>
        <v>0.10201114285714286</v>
      </c>
      <c r="E3978" s="6"/>
      <c r="F3978" s="6"/>
      <c r="G3978" s="6"/>
      <c r="H3978" s="6"/>
      <c r="I3978" s="6"/>
      <c r="J3978" s="6"/>
      <c r="K3978" s="6"/>
      <c r="L3978" s="6"/>
      <c r="M3978" s="6"/>
      <c r="N3978" s="27"/>
    </row>
    <row r="3979" spans="1:14" s="28" customFormat="1" x14ac:dyDescent="0.25">
      <c r="A3979" s="24">
        <v>43631.583333333336</v>
      </c>
      <c r="B3979" s="25">
        <v>43631.666666666664</v>
      </c>
      <c r="C3979" s="7">
        <v>316.09300000000002</v>
      </c>
      <c r="D3979" s="26">
        <f>C3979/'g. Dimensio.AnlagenEE2035'!$F$11</f>
        <v>9.031228571428572E-2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27"/>
    </row>
    <row r="3980" spans="1:14" s="28" customFormat="1" x14ac:dyDescent="0.25">
      <c r="A3980" s="24">
        <v>43631.625</v>
      </c>
      <c r="B3980" s="25">
        <v>43631.708333333336</v>
      </c>
      <c r="C3980" s="7">
        <v>344.29399999999998</v>
      </c>
      <c r="D3980" s="26">
        <f>C3980/'g. Dimensio.AnlagenEE2035'!$F$11</f>
        <v>9.8369714285714283E-2</v>
      </c>
      <c r="E3980" s="6"/>
      <c r="F3980" s="6"/>
      <c r="G3980" s="6"/>
      <c r="H3980" s="6"/>
      <c r="I3980" s="6"/>
      <c r="J3980" s="6"/>
      <c r="K3980" s="6"/>
      <c r="L3980" s="6"/>
      <c r="M3980" s="6"/>
      <c r="N3980" s="27"/>
    </row>
    <row r="3981" spans="1:14" s="28" customFormat="1" x14ac:dyDescent="0.25">
      <c r="A3981" s="24">
        <v>43631.666666666664</v>
      </c>
      <c r="B3981" s="25">
        <v>43631.75</v>
      </c>
      <c r="C3981" s="7">
        <v>437.91399999999999</v>
      </c>
      <c r="D3981" s="26">
        <f>C3981/'g. Dimensio.AnlagenEE2035'!$F$11</f>
        <v>0.12511828571428571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27"/>
    </row>
    <row r="3982" spans="1:14" s="28" customFormat="1" x14ac:dyDescent="0.25">
      <c r="A3982" s="24">
        <v>43631.708333333336</v>
      </c>
      <c r="B3982" s="25">
        <v>43631.791666666664</v>
      </c>
      <c r="C3982" s="7">
        <v>460.17200000000003</v>
      </c>
      <c r="D3982" s="26">
        <f>C3982/'g. Dimensio.AnlagenEE2035'!$F$11</f>
        <v>0.13147771428571428</v>
      </c>
      <c r="E3982" s="6"/>
      <c r="F3982" s="6"/>
      <c r="G3982" s="6"/>
      <c r="H3982" s="6"/>
      <c r="I3982" s="6"/>
      <c r="J3982" s="6"/>
      <c r="K3982" s="6"/>
      <c r="L3982" s="6"/>
      <c r="M3982" s="6"/>
      <c r="N3982" s="27"/>
    </row>
    <row r="3983" spans="1:14" s="28" customFormat="1" x14ac:dyDescent="0.25">
      <c r="A3983" s="24">
        <v>43631.75</v>
      </c>
      <c r="B3983" s="25">
        <v>43631.833333333336</v>
      </c>
      <c r="C3983" s="7">
        <v>349.601</v>
      </c>
      <c r="D3983" s="26">
        <f>C3983/'g. Dimensio.AnlagenEE2035'!$F$11</f>
        <v>9.9886000000000003E-2</v>
      </c>
      <c r="E3983" s="6"/>
      <c r="F3983" s="6"/>
      <c r="G3983" s="6"/>
      <c r="H3983" s="6"/>
      <c r="I3983" s="6"/>
      <c r="J3983" s="6"/>
      <c r="K3983" s="6"/>
      <c r="L3983" s="6"/>
      <c r="M3983" s="6"/>
      <c r="N3983" s="27"/>
    </row>
    <row r="3984" spans="1:14" s="28" customFormat="1" x14ac:dyDescent="0.25">
      <c r="A3984" s="24">
        <v>43631.791666666664</v>
      </c>
      <c r="B3984" s="25">
        <v>43631.875</v>
      </c>
      <c r="C3984" s="7">
        <v>349.637</v>
      </c>
      <c r="D3984" s="26">
        <f>C3984/'g. Dimensio.AnlagenEE2035'!$F$11</f>
        <v>9.9896285714285715E-2</v>
      </c>
      <c r="E3984" s="6"/>
      <c r="F3984" s="6"/>
      <c r="G3984" s="6"/>
      <c r="H3984" s="6"/>
      <c r="I3984" s="6"/>
      <c r="J3984" s="6"/>
      <c r="K3984" s="6"/>
      <c r="L3984" s="6"/>
      <c r="M3984" s="6"/>
      <c r="N3984" s="27"/>
    </row>
    <row r="3985" spans="1:14" s="28" customFormat="1" x14ac:dyDescent="0.25">
      <c r="A3985" s="24">
        <v>43631.833333333336</v>
      </c>
      <c r="B3985" s="25">
        <v>43631.916666666664</v>
      </c>
      <c r="C3985" s="7">
        <v>393.14299999999997</v>
      </c>
      <c r="D3985" s="26">
        <f>C3985/'g. Dimensio.AnlagenEE2035'!$F$11</f>
        <v>0.11232657142857141</v>
      </c>
      <c r="E3985" s="6"/>
      <c r="F3985" s="6"/>
      <c r="G3985" s="6"/>
      <c r="H3985" s="6"/>
      <c r="I3985" s="6"/>
      <c r="J3985" s="6"/>
      <c r="K3985" s="6"/>
      <c r="L3985" s="6"/>
      <c r="M3985" s="6"/>
      <c r="N3985" s="27"/>
    </row>
    <row r="3986" spans="1:14" s="28" customFormat="1" x14ac:dyDescent="0.25">
      <c r="A3986" s="24">
        <v>43631.875</v>
      </c>
      <c r="B3986" s="25">
        <v>43631.958333333336</v>
      </c>
      <c r="C3986" s="7">
        <v>452.52499999999998</v>
      </c>
      <c r="D3986" s="26">
        <f>C3986/'g. Dimensio.AnlagenEE2035'!$F$11</f>
        <v>0.12929285714285713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27"/>
    </row>
    <row r="3987" spans="1:14" s="28" customFormat="1" x14ac:dyDescent="0.25">
      <c r="A3987" s="24">
        <v>43631.916666666664</v>
      </c>
      <c r="B3987" s="25">
        <v>43632</v>
      </c>
      <c r="C3987" s="7">
        <v>636.22</v>
      </c>
      <c r="D3987" s="26">
        <f>C3987/'g. Dimensio.AnlagenEE2035'!$F$11</f>
        <v>0.18177714285714286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27"/>
    </row>
    <row r="3988" spans="1:14" s="28" customFormat="1" x14ac:dyDescent="0.25">
      <c r="A3988" s="24">
        <v>43631.958333333336</v>
      </c>
      <c r="B3988" s="25">
        <v>43632.041666666664</v>
      </c>
      <c r="C3988" s="7">
        <v>679.76099999999997</v>
      </c>
      <c r="D3988" s="26">
        <f>C3988/'g. Dimensio.AnlagenEE2035'!$F$11</f>
        <v>0.19421742857142857</v>
      </c>
      <c r="E3988" s="6"/>
      <c r="F3988" s="6"/>
      <c r="G3988" s="6"/>
      <c r="H3988" s="6"/>
      <c r="I3988" s="6"/>
      <c r="J3988" s="6"/>
      <c r="K3988" s="6"/>
      <c r="L3988" s="6"/>
      <c r="M3988" s="6"/>
      <c r="N3988" s="27"/>
    </row>
    <row r="3989" spans="1:14" s="28" customFormat="1" x14ac:dyDescent="0.25">
      <c r="A3989" s="24">
        <v>43632</v>
      </c>
      <c r="B3989" s="25">
        <v>43632.083333333336</v>
      </c>
      <c r="C3989" s="7">
        <v>593.76400000000001</v>
      </c>
      <c r="D3989" s="26">
        <f>C3989/'g. Dimensio.AnlagenEE2035'!$F$11</f>
        <v>0.16964685714285715</v>
      </c>
      <c r="E3989" s="6"/>
      <c r="F3989" s="6"/>
      <c r="G3989" s="6"/>
      <c r="H3989" s="6"/>
      <c r="I3989" s="6"/>
      <c r="J3989" s="6"/>
      <c r="K3989" s="6"/>
      <c r="L3989" s="6"/>
      <c r="M3989" s="6"/>
      <c r="N3989" s="27"/>
    </row>
    <row r="3990" spans="1:14" s="28" customFormat="1" x14ac:dyDescent="0.25">
      <c r="A3990" s="24">
        <v>43632.041666666664</v>
      </c>
      <c r="B3990" s="25">
        <v>43632.125</v>
      </c>
      <c r="C3990" s="7">
        <v>440.27800000000002</v>
      </c>
      <c r="D3990" s="26">
        <f>C3990/'g. Dimensio.AnlagenEE2035'!$F$11</f>
        <v>0.12579371428571429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27"/>
    </row>
    <row r="3991" spans="1:14" s="28" customFormat="1" x14ac:dyDescent="0.25">
      <c r="A3991" s="24">
        <v>43632.083333333336</v>
      </c>
      <c r="B3991" s="25">
        <v>43632.166666666664</v>
      </c>
      <c r="C3991" s="7">
        <v>360.608</v>
      </c>
      <c r="D3991" s="26">
        <f>C3991/'g. Dimensio.AnlagenEE2035'!$F$11</f>
        <v>0.10303085714285715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27"/>
    </row>
    <row r="3992" spans="1:14" s="28" customFormat="1" x14ac:dyDescent="0.25">
      <c r="A3992" s="24">
        <v>43632.125</v>
      </c>
      <c r="B3992" s="25">
        <v>43632.208333333336</v>
      </c>
      <c r="C3992" s="7">
        <v>309.45400000000001</v>
      </c>
      <c r="D3992" s="26">
        <f>C3992/'g. Dimensio.AnlagenEE2035'!$F$11</f>
        <v>8.8415428571428575E-2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27"/>
    </row>
    <row r="3993" spans="1:14" s="28" customFormat="1" x14ac:dyDescent="0.25">
      <c r="A3993" s="24">
        <v>43632.166666666664</v>
      </c>
      <c r="B3993" s="25">
        <v>43632.25</v>
      </c>
      <c r="C3993" s="7">
        <v>232.107</v>
      </c>
      <c r="D3993" s="26">
        <f>C3993/'g. Dimensio.AnlagenEE2035'!$F$11</f>
        <v>6.6316285714285717E-2</v>
      </c>
      <c r="E3993" s="6"/>
      <c r="F3993" s="6"/>
      <c r="G3993" s="6"/>
      <c r="H3993" s="6"/>
      <c r="I3993" s="6"/>
      <c r="J3993" s="6"/>
      <c r="K3993" s="6"/>
      <c r="L3993" s="6"/>
      <c r="M3993" s="6"/>
      <c r="N3993" s="27"/>
    </row>
    <row r="3994" spans="1:14" s="28" customFormat="1" x14ac:dyDescent="0.25">
      <c r="A3994" s="24">
        <v>43632.208333333336</v>
      </c>
      <c r="B3994" s="25">
        <v>43632.291666666664</v>
      </c>
      <c r="C3994" s="7">
        <v>151.44900000000001</v>
      </c>
      <c r="D3994" s="26">
        <f>C3994/'g. Dimensio.AnlagenEE2035'!$F$11</f>
        <v>4.3271142857142862E-2</v>
      </c>
      <c r="E3994" s="6"/>
      <c r="F3994" s="6"/>
      <c r="G3994" s="6"/>
      <c r="H3994" s="6"/>
      <c r="I3994" s="6"/>
      <c r="J3994" s="6"/>
      <c r="K3994" s="6"/>
      <c r="L3994" s="6"/>
      <c r="M3994" s="6"/>
      <c r="N3994" s="27"/>
    </row>
    <row r="3995" spans="1:14" s="28" customFormat="1" x14ac:dyDescent="0.25">
      <c r="A3995" s="24">
        <v>43632.25</v>
      </c>
      <c r="B3995" s="25">
        <v>43632.333333333336</v>
      </c>
      <c r="C3995" s="7">
        <v>114.92100000000001</v>
      </c>
      <c r="D3995" s="26">
        <f>C3995/'g. Dimensio.AnlagenEE2035'!$F$11</f>
        <v>3.2834571428571428E-2</v>
      </c>
      <c r="E3995" s="6"/>
      <c r="F3995" s="6"/>
      <c r="G3995" s="6"/>
      <c r="H3995" s="6"/>
      <c r="I3995" s="6"/>
      <c r="J3995" s="6"/>
      <c r="K3995" s="6"/>
      <c r="L3995" s="6"/>
      <c r="M3995" s="6"/>
      <c r="N3995" s="27"/>
    </row>
    <row r="3996" spans="1:14" s="28" customFormat="1" x14ac:dyDescent="0.25">
      <c r="A3996" s="24">
        <v>43632.291666666664</v>
      </c>
      <c r="B3996" s="25">
        <v>43632.375</v>
      </c>
      <c r="C3996" s="7">
        <v>107.04600000000001</v>
      </c>
      <c r="D3996" s="26">
        <f>C3996/'g. Dimensio.AnlagenEE2035'!$F$11</f>
        <v>3.058457142857143E-2</v>
      </c>
      <c r="E3996" s="6"/>
      <c r="F3996" s="6"/>
      <c r="G3996" s="6"/>
      <c r="H3996" s="6"/>
      <c r="I3996" s="6"/>
      <c r="J3996" s="6"/>
      <c r="K3996" s="6"/>
      <c r="L3996" s="6"/>
      <c r="M3996" s="6"/>
      <c r="N3996" s="27"/>
    </row>
    <row r="3997" spans="1:14" s="28" customFormat="1" x14ac:dyDescent="0.25">
      <c r="A3997" s="24">
        <v>43632.333333333336</v>
      </c>
      <c r="B3997" s="25">
        <v>43632.416666666664</v>
      </c>
      <c r="C3997" s="7">
        <v>119.581</v>
      </c>
      <c r="D3997" s="26">
        <f>C3997/'g. Dimensio.AnlagenEE2035'!$F$11</f>
        <v>3.4166000000000002E-2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27"/>
    </row>
    <row r="3998" spans="1:14" s="28" customFormat="1" x14ac:dyDescent="0.25">
      <c r="A3998" s="24">
        <v>43632.375</v>
      </c>
      <c r="B3998" s="25">
        <v>43632.458333333336</v>
      </c>
      <c r="C3998" s="7">
        <v>131.476</v>
      </c>
      <c r="D3998" s="26">
        <f>C3998/'g. Dimensio.AnlagenEE2035'!$F$11</f>
        <v>3.7564571428571426E-2</v>
      </c>
      <c r="E3998" s="6"/>
      <c r="F3998" s="6"/>
      <c r="G3998" s="6"/>
      <c r="H3998" s="6"/>
      <c r="I3998" s="6"/>
      <c r="J3998" s="6"/>
      <c r="K3998" s="6"/>
      <c r="L3998" s="6"/>
      <c r="M3998" s="6"/>
      <c r="N3998" s="27"/>
    </row>
    <row r="3999" spans="1:14" s="28" customFormat="1" x14ac:dyDescent="0.25">
      <c r="A3999" s="24">
        <v>43632.416666666664</v>
      </c>
      <c r="B3999" s="25">
        <v>43632.5</v>
      </c>
      <c r="C3999" s="7">
        <v>129.351</v>
      </c>
      <c r="D3999" s="26">
        <f>C3999/'g. Dimensio.AnlagenEE2035'!$F$11</f>
        <v>3.6957428571428572E-2</v>
      </c>
      <c r="E3999" s="6"/>
      <c r="F3999" s="6"/>
      <c r="G3999" s="6"/>
      <c r="H3999" s="6"/>
      <c r="I3999" s="6"/>
      <c r="J3999" s="6"/>
      <c r="K3999" s="6"/>
      <c r="L3999" s="6"/>
      <c r="M3999" s="6"/>
      <c r="N3999" s="27"/>
    </row>
    <row r="4000" spans="1:14" s="28" customFormat="1" x14ac:dyDescent="0.25">
      <c r="A4000" s="24">
        <v>43632.458333333336</v>
      </c>
      <c r="B4000" s="25">
        <v>43632.541666666664</v>
      </c>
      <c r="C4000" s="7">
        <v>128.05600000000001</v>
      </c>
      <c r="D4000" s="26">
        <f>C4000/'g. Dimensio.AnlagenEE2035'!$F$11</f>
        <v>3.6587428571428576E-2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27"/>
    </row>
    <row r="4001" spans="1:14" s="28" customFormat="1" x14ac:dyDescent="0.25">
      <c r="A4001" s="24">
        <v>43632.5</v>
      </c>
      <c r="B4001" s="25">
        <v>43632.583333333336</v>
      </c>
      <c r="C4001" s="7">
        <v>122.753</v>
      </c>
      <c r="D4001" s="26">
        <f>C4001/'g. Dimensio.AnlagenEE2035'!$F$11</f>
        <v>3.5072285714285716E-2</v>
      </c>
      <c r="E4001" s="6"/>
      <c r="F4001" s="6"/>
      <c r="G4001" s="6"/>
      <c r="H4001" s="6"/>
      <c r="I4001" s="6"/>
      <c r="J4001" s="6"/>
      <c r="K4001" s="6"/>
      <c r="L4001" s="6"/>
      <c r="M4001" s="6"/>
      <c r="N4001" s="27"/>
    </row>
    <row r="4002" spans="1:14" s="28" customFormat="1" x14ac:dyDescent="0.25">
      <c r="A4002" s="24">
        <v>43632.541666666664</v>
      </c>
      <c r="B4002" s="25">
        <v>43632.625</v>
      </c>
      <c r="C4002" s="7">
        <v>106.893</v>
      </c>
      <c r="D4002" s="26">
        <f>C4002/'g. Dimensio.AnlagenEE2035'!$F$11</f>
        <v>3.0540857142857144E-2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27"/>
    </row>
    <row r="4003" spans="1:14" s="28" customFormat="1" x14ac:dyDescent="0.25">
      <c r="A4003" s="24">
        <v>43632.583333333336</v>
      </c>
      <c r="B4003" s="25">
        <v>43632.666666666664</v>
      </c>
      <c r="C4003" s="7">
        <v>87.185000000000002</v>
      </c>
      <c r="D4003" s="26">
        <f>C4003/'g. Dimensio.AnlagenEE2035'!$F$11</f>
        <v>2.4910000000000002E-2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27"/>
    </row>
    <row r="4004" spans="1:14" s="28" customFormat="1" x14ac:dyDescent="0.25">
      <c r="A4004" s="24">
        <v>43632.625</v>
      </c>
      <c r="B4004" s="25">
        <v>43632.708333333336</v>
      </c>
      <c r="C4004" s="7">
        <v>76.596000000000004</v>
      </c>
      <c r="D4004" s="26">
        <f>C4004/'g. Dimensio.AnlagenEE2035'!$F$11</f>
        <v>2.188457142857143E-2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27"/>
    </row>
    <row r="4005" spans="1:14" s="28" customFormat="1" x14ac:dyDescent="0.25">
      <c r="A4005" s="24">
        <v>43632.666666666664</v>
      </c>
      <c r="B4005" s="25">
        <v>43632.75</v>
      </c>
      <c r="C4005" s="7">
        <v>73.369</v>
      </c>
      <c r="D4005" s="26">
        <f>C4005/'g. Dimensio.AnlagenEE2035'!$F$11</f>
        <v>2.0962571428571428E-2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27"/>
    </row>
    <row r="4006" spans="1:14" s="28" customFormat="1" x14ac:dyDescent="0.25">
      <c r="A4006" s="24">
        <v>43632.708333333336</v>
      </c>
      <c r="B4006" s="25">
        <v>43632.791666666664</v>
      </c>
      <c r="C4006" s="7">
        <v>73.028999999999996</v>
      </c>
      <c r="D4006" s="26">
        <f>C4006/'g. Dimensio.AnlagenEE2035'!$F$11</f>
        <v>2.0865428571428569E-2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27"/>
    </row>
    <row r="4007" spans="1:14" s="28" customFormat="1" x14ac:dyDescent="0.25">
      <c r="A4007" s="24">
        <v>43632.75</v>
      </c>
      <c r="B4007" s="25">
        <v>43632.833333333336</v>
      </c>
      <c r="C4007" s="7">
        <v>83.656000000000006</v>
      </c>
      <c r="D4007" s="26">
        <f>C4007/'g. Dimensio.AnlagenEE2035'!$F$11</f>
        <v>2.3901714285714287E-2</v>
      </c>
      <c r="E4007" s="6"/>
      <c r="F4007" s="6"/>
      <c r="G4007" s="6"/>
      <c r="H4007" s="6"/>
      <c r="I4007" s="6"/>
      <c r="J4007" s="6"/>
      <c r="K4007" s="6"/>
      <c r="L4007" s="6"/>
      <c r="M4007" s="6"/>
      <c r="N4007" s="27"/>
    </row>
    <row r="4008" spans="1:14" s="28" customFormat="1" x14ac:dyDescent="0.25">
      <c r="A4008" s="24">
        <v>43632.791666666664</v>
      </c>
      <c r="B4008" s="25">
        <v>43632.875</v>
      </c>
      <c r="C4008" s="7">
        <v>107.05500000000001</v>
      </c>
      <c r="D4008" s="26">
        <f>C4008/'g. Dimensio.AnlagenEE2035'!$F$11</f>
        <v>3.0587142857142858E-2</v>
      </c>
      <c r="E4008" s="6"/>
      <c r="F4008" s="6"/>
      <c r="G4008" s="6"/>
      <c r="H4008" s="6"/>
      <c r="I4008" s="6"/>
      <c r="J4008" s="6"/>
      <c r="K4008" s="6"/>
      <c r="L4008" s="6"/>
      <c r="M4008" s="6"/>
      <c r="N4008" s="27"/>
    </row>
    <row r="4009" spans="1:14" s="28" customFormat="1" x14ac:dyDescent="0.25">
      <c r="A4009" s="24">
        <v>43632.833333333336</v>
      </c>
      <c r="B4009" s="25">
        <v>43632.916666666664</v>
      </c>
      <c r="C4009" s="7">
        <v>140.666</v>
      </c>
      <c r="D4009" s="26">
        <f>C4009/'g. Dimensio.AnlagenEE2035'!$F$11</f>
        <v>4.0190285714285713E-2</v>
      </c>
      <c r="E4009" s="6"/>
      <c r="F4009" s="6"/>
      <c r="G4009" s="6"/>
      <c r="H4009" s="6"/>
      <c r="I4009" s="6"/>
      <c r="J4009" s="6"/>
      <c r="K4009" s="6"/>
      <c r="L4009" s="6"/>
      <c r="M4009" s="6"/>
      <c r="N4009" s="27"/>
    </row>
    <row r="4010" spans="1:14" s="28" customFormat="1" x14ac:dyDescent="0.25">
      <c r="A4010" s="24">
        <v>43632.875</v>
      </c>
      <c r="B4010" s="25">
        <v>43632.958333333336</v>
      </c>
      <c r="C4010" s="7">
        <v>189.709</v>
      </c>
      <c r="D4010" s="26">
        <f>C4010/'g. Dimensio.AnlagenEE2035'!$F$11</f>
        <v>5.4202571428571426E-2</v>
      </c>
      <c r="E4010" s="6"/>
      <c r="F4010" s="6"/>
      <c r="G4010" s="6"/>
      <c r="H4010" s="6"/>
      <c r="I4010" s="6"/>
      <c r="J4010" s="6"/>
      <c r="K4010" s="6"/>
      <c r="L4010" s="6"/>
      <c r="M4010" s="6"/>
      <c r="N4010" s="27"/>
    </row>
    <row r="4011" spans="1:14" s="28" customFormat="1" x14ac:dyDescent="0.25">
      <c r="A4011" s="24">
        <v>43632.916666666664</v>
      </c>
      <c r="B4011" s="25">
        <v>43633</v>
      </c>
      <c r="C4011" s="7">
        <v>233.98500000000001</v>
      </c>
      <c r="D4011" s="26">
        <f>C4011/'g. Dimensio.AnlagenEE2035'!$F$11</f>
        <v>6.6852857142857144E-2</v>
      </c>
      <c r="E4011" s="6"/>
      <c r="F4011" s="6"/>
      <c r="G4011" s="6"/>
      <c r="H4011" s="6"/>
      <c r="I4011" s="6"/>
      <c r="J4011" s="6"/>
      <c r="K4011" s="6"/>
      <c r="L4011" s="6"/>
      <c r="M4011" s="6"/>
      <c r="N4011" s="27"/>
    </row>
    <row r="4012" spans="1:14" s="28" customFormat="1" x14ac:dyDescent="0.25">
      <c r="A4012" s="24">
        <v>43632.958333333336</v>
      </c>
      <c r="B4012" s="25">
        <v>43633.041666666664</v>
      </c>
      <c r="C4012" s="7">
        <v>255.02600000000001</v>
      </c>
      <c r="D4012" s="26">
        <f>C4012/'g. Dimensio.AnlagenEE2035'!$F$11</f>
        <v>7.2864571428571431E-2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27"/>
    </row>
    <row r="4013" spans="1:14" s="28" customFormat="1" x14ac:dyDescent="0.25">
      <c r="A4013" s="24">
        <v>43633</v>
      </c>
      <c r="B4013" s="25">
        <v>43633.083333333336</v>
      </c>
      <c r="C4013" s="7">
        <v>242.286</v>
      </c>
      <c r="D4013" s="26">
        <f>C4013/'g. Dimensio.AnlagenEE2035'!$F$11</f>
        <v>6.9224571428571427E-2</v>
      </c>
      <c r="E4013" s="6"/>
      <c r="F4013" s="6"/>
      <c r="G4013" s="6"/>
      <c r="H4013" s="6"/>
      <c r="I4013" s="6"/>
      <c r="J4013" s="6"/>
      <c r="K4013" s="6"/>
      <c r="L4013" s="6"/>
      <c r="M4013" s="6"/>
      <c r="N4013" s="27"/>
    </row>
    <row r="4014" spans="1:14" s="28" customFormat="1" x14ac:dyDescent="0.25">
      <c r="A4014" s="24">
        <v>43633.041666666664</v>
      </c>
      <c r="B4014" s="25">
        <v>43633.125</v>
      </c>
      <c r="C4014" s="7">
        <v>206.54499999999999</v>
      </c>
      <c r="D4014" s="26">
        <f>C4014/'g. Dimensio.AnlagenEE2035'!$F$11</f>
        <v>5.9012857142857138E-2</v>
      </c>
      <c r="E4014" s="6"/>
      <c r="F4014" s="6"/>
      <c r="G4014" s="6"/>
      <c r="H4014" s="6"/>
      <c r="I4014" s="6"/>
      <c r="J4014" s="6"/>
      <c r="K4014" s="6"/>
      <c r="L4014" s="6"/>
      <c r="M4014" s="6"/>
      <c r="N4014" s="27"/>
    </row>
    <row r="4015" spans="1:14" s="28" customFormat="1" x14ac:dyDescent="0.25">
      <c r="A4015" s="24">
        <v>43633.083333333336</v>
      </c>
      <c r="B4015" s="25">
        <v>43633.166666666664</v>
      </c>
      <c r="C4015" s="7">
        <v>153.95400000000001</v>
      </c>
      <c r="D4015" s="26">
        <f>C4015/'g. Dimensio.AnlagenEE2035'!$F$11</f>
        <v>4.3986857142857147E-2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27"/>
    </row>
    <row r="4016" spans="1:14" s="28" customFormat="1" x14ac:dyDescent="0.25">
      <c r="A4016" s="24">
        <v>43633.125</v>
      </c>
      <c r="B4016" s="25">
        <v>43633.208333333336</v>
      </c>
      <c r="C4016" s="7">
        <v>120.072</v>
      </c>
      <c r="D4016" s="26">
        <f>C4016/'g. Dimensio.AnlagenEE2035'!$F$11</f>
        <v>3.4306285714285713E-2</v>
      </c>
      <c r="E4016" s="6"/>
      <c r="F4016" s="6"/>
      <c r="G4016" s="6"/>
      <c r="H4016" s="6"/>
      <c r="I4016" s="6"/>
      <c r="J4016" s="6"/>
      <c r="K4016" s="6"/>
      <c r="L4016" s="6"/>
      <c r="M4016" s="6"/>
      <c r="N4016" s="27"/>
    </row>
    <row r="4017" spans="1:14" s="28" customFormat="1" x14ac:dyDescent="0.25">
      <c r="A4017" s="24">
        <v>43633.166666666664</v>
      </c>
      <c r="B4017" s="25">
        <v>43633.25</v>
      </c>
      <c r="C4017" s="7">
        <v>127.886</v>
      </c>
      <c r="D4017" s="26">
        <f>C4017/'g. Dimensio.AnlagenEE2035'!$F$11</f>
        <v>3.6538857142857144E-2</v>
      </c>
      <c r="E4017" s="6"/>
      <c r="F4017" s="6"/>
      <c r="G4017" s="6"/>
      <c r="H4017" s="6"/>
      <c r="I4017" s="6"/>
      <c r="J4017" s="6"/>
      <c r="K4017" s="6"/>
      <c r="L4017" s="6"/>
      <c r="M4017" s="6"/>
      <c r="N4017" s="27"/>
    </row>
    <row r="4018" spans="1:14" s="28" customFormat="1" x14ac:dyDescent="0.25">
      <c r="A4018" s="24">
        <v>43633.208333333336</v>
      </c>
      <c r="B4018" s="25">
        <v>43633.291666666664</v>
      </c>
      <c r="C4018" s="7">
        <v>88.784000000000006</v>
      </c>
      <c r="D4018" s="26">
        <f>C4018/'g. Dimensio.AnlagenEE2035'!$F$11</f>
        <v>2.5366857142857146E-2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27"/>
    </row>
    <row r="4019" spans="1:14" s="28" customFormat="1" x14ac:dyDescent="0.25">
      <c r="A4019" s="24">
        <v>43633.25</v>
      </c>
      <c r="B4019" s="25">
        <v>43633.333333333336</v>
      </c>
      <c r="C4019" s="7">
        <v>192.49100000000001</v>
      </c>
      <c r="D4019" s="26">
        <f>C4019/'g. Dimensio.AnlagenEE2035'!$F$11</f>
        <v>5.4997428571428572E-2</v>
      </c>
      <c r="E4019" s="6"/>
      <c r="F4019" s="6"/>
      <c r="G4019" s="6"/>
      <c r="H4019" s="6"/>
      <c r="I4019" s="6"/>
      <c r="J4019" s="6"/>
      <c r="K4019" s="6"/>
      <c r="L4019" s="6"/>
      <c r="M4019" s="6"/>
      <c r="N4019" s="27"/>
    </row>
    <row r="4020" spans="1:14" s="28" customFormat="1" x14ac:dyDescent="0.25">
      <c r="A4020" s="24">
        <v>43633.291666666664</v>
      </c>
      <c r="B4020" s="25">
        <v>43633.375</v>
      </c>
      <c r="C4020" s="7">
        <v>253.36</v>
      </c>
      <c r="D4020" s="26">
        <f>C4020/'g. Dimensio.AnlagenEE2035'!$F$11</f>
        <v>7.2388571428571427E-2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27"/>
    </row>
    <row r="4021" spans="1:14" s="28" customFormat="1" x14ac:dyDescent="0.25">
      <c r="A4021" s="24">
        <v>43633.333333333336</v>
      </c>
      <c r="B4021" s="25">
        <v>43633.416666666664</v>
      </c>
      <c r="C4021" s="7">
        <v>251.393</v>
      </c>
      <c r="D4021" s="26">
        <f>C4021/'g. Dimensio.AnlagenEE2035'!$F$11</f>
        <v>7.1826571428571434E-2</v>
      </c>
      <c r="E4021" s="6"/>
      <c r="F4021" s="6"/>
      <c r="G4021" s="6"/>
      <c r="H4021" s="6"/>
      <c r="I4021" s="6"/>
      <c r="J4021" s="6"/>
      <c r="K4021" s="6"/>
      <c r="L4021" s="6"/>
      <c r="M4021" s="6"/>
      <c r="N4021" s="27"/>
    </row>
    <row r="4022" spans="1:14" s="28" customFormat="1" x14ac:dyDescent="0.25">
      <c r="A4022" s="24">
        <v>43633.375</v>
      </c>
      <c r="B4022" s="25">
        <v>43633.458333333336</v>
      </c>
      <c r="C4022" s="7">
        <v>238.36600000000001</v>
      </c>
      <c r="D4022" s="26">
        <f>C4022/'g. Dimensio.AnlagenEE2035'!$F$11</f>
        <v>6.8104571428571431E-2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27"/>
    </row>
    <row r="4023" spans="1:14" s="28" customFormat="1" x14ac:dyDescent="0.25">
      <c r="A4023" s="24">
        <v>43633.416666666664</v>
      </c>
      <c r="B4023" s="25">
        <v>43633.5</v>
      </c>
      <c r="C4023" s="7">
        <v>233.15199999999999</v>
      </c>
      <c r="D4023" s="26">
        <f>C4023/'g. Dimensio.AnlagenEE2035'!$F$11</f>
        <v>6.6614857142857142E-2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27"/>
    </row>
    <row r="4024" spans="1:14" s="28" customFormat="1" x14ac:dyDescent="0.25">
      <c r="A4024" s="24">
        <v>43633.458333333336</v>
      </c>
      <c r="B4024" s="25">
        <v>43633.541666666664</v>
      </c>
      <c r="C4024" s="7">
        <v>232.273</v>
      </c>
      <c r="D4024" s="26">
        <f>C4024/'g. Dimensio.AnlagenEE2035'!$F$11</f>
        <v>6.636371428571429E-2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27"/>
    </row>
    <row r="4025" spans="1:14" s="28" customFormat="1" x14ac:dyDescent="0.25">
      <c r="A4025" s="24">
        <v>43633.5</v>
      </c>
      <c r="B4025" s="25">
        <v>43633.583333333336</v>
      </c>
      <c r="C4025" s="7">
        <v>228.15100000000001</v>
      </c>
      <c r="D4025" s="26">
        <f>C4025/'g. Dimensio.AnlagenEE2035'!$F$11</f>
        <v>6.5186000000000008E-2</v>
      </c>
      <c r="E4025" s="6"/>
      <c r="F4025" s="6"/>
      <c r="G4025" s="6"/>
      <c r="H4025" s="6"/>
      <c r="I4025" s="6"/>
      <c r="J4025" s="6"/>
      <c r="K4025" s="6"/>
      <c r="L4025" s="6"/>
      <c r="M4025" s="6"/>
      <c r="N4025" s="27"/>
    </row>
    <row r="4026" spans="1:14" s="28" customFormat="1" x14ac:dyDescent="0.25">
      <c r="A4026" s="24">
        <v>43633.541666666664</v>
      </c>
      <c r="B4026" s="25">
        <v>43633.625</v>
      </c>
      <c r="C4026" s="7">
        <v>225.70500000000001</v>
      </c>
      <c r="D4026" s="26">
        <f>C4026/'g. Dimensio.AnlagenEE2035'!$F$11</f>
        <v>6.4487142857142854E-2</v>
      </c>
      <c r="E4026" s="6"/>
      <c r="F4026" s="6"/>
      <c r="G4026" s="6"/>
      <c r="H4026" s="6"/>
      <c r="I4026" s="6"/>
      <c r="J4026" s="6"/>
      <c r="K4026" s="6"/>
      <c r="L4026" s="6"/>
      <c r="M4026" s="6"/>
      <c r="N4026" s="27"/>
    </row>
    <row r="4027" spans="1:14" s="28" customFormat="1" x14ac:dyDescent="0.25">
      <c r="A4027" s="24">
        <v>43633.583333333336</v>
      </c>
      <c r="B4027" s="25">
        <v>43633.666666666664</v>
      </c>
      <c r="C4027" s="7">
        <v>227.74299999999999</v>
      </c>
      <c r="D4027" s="26">
        <f>C4027/'g. Dimensio.AnlagenEE2035'!$F$11</f>
        <v>6.506942857142857E-2</v>
      </c>
      <c r="E4027" s="6"/>
      <c r="F4027" s="6"/>
      <c r="G4027" s="6"/>
      <c r="H4027" s="6"/>
      <c r="I4027" s="6"/>
      <c r="J4027" s="6"/>
      <c r="K4027" s="6"/>
      <c r="L4027" s="6"/>
      <c r="M4027" s="6"/>
      <c r="N4027" s="27"/>
    </row>
    <row r="4028" spans="1:14" s="28" customFormat="1" x14ac:dyDescent="0.25">
      <c r="A4028" s="24">
        <v>43633.625</v>
      </c>
      <c r="B4028" s="25">
        <v>43633.708333333336</v>
      </c>
      <c r="C4028" s="7">
        <v>240.06899999999999</v>
      </c>
      <c r="D4028" s="26">
        <f>C4028/'g. Dimensio.AnlagenEE2035'!$F$11</f>
        <v>6.8591142857142851E-2</v>
      </c>
      <c r="E4028" s="6"/>
      <c r="F4028" s="6"/>
      <c r="G4028" s="6"/>
      <c r="H4028" s="6"/>
      <c r="I4028" s="6"/>
      <c r="J4028" s="6"/>
      <c r="K4028" s="6"/>
      <c r="L4028" s="6"/>
      <c r="M4028" s="6"/>
      <c r="N4028" s="27"/>
    </row>
    <row r="4029" spans="1:14" s="28" customFormat="1" x14ac:dyDescent="0.25">
      <c r="A4029" s="24">
        <v>43633.666666666664</v>
      </c>
      <c r="B4029" s="25">
        <v>43633.75</v>
      </c>
      <c r="C4029" s="7">
        <v>257.99400000000003</v>
      </c>
      <c r="D4029" s="26">
        <f>C4029/'g. Dimensio.AnlagenEE2035'!$F$11</f>
        <v>7.3712571428571433E-2</v>
      </c>
      <c r="E4029" s="6"/>
      <c r="F4029" s="6"/>
      <c r="G4029" s="6"/>
      <c r="H4029" s="6"/>
      <c r="I4029" s="6"/>
      <c r="J4029" s="6"/>
      <c r="K4029" s="6"/>
      <c r="L4029" s="6"/>
      <c r="M4029" s="6"/>
      <c r="N4029" s="27"/>
    </row>
    <row r="4030" spans="1:14" s="28" customFormat="1" x14ac:dyDescent="0.25">
      <c r="A4030" s="24">
        <v>43633.708333333336</v>
      </c>
      <c r="B4030" s="25">
        <v>43633.791666666664</v>
      </c>
      <c r="C4030" s="7">
        <v>284.59899999999999</v>
      </c>
      <c r="D4030" s="26">
        <f>C4030/'g. Dimensio.AnlagenEE2035'!$F$11</f>
        <v>8.1313999999999997E-2</v>
      </c>
      <c r="E4030" s="6"/>
      <c r="F4030" s="6"/>
      <c r="G4030" s="6"/>
      <c r="H4030" s="6"/>
      <c r="I4030" s="6"/>
      <c r="J4030" s="6"/>
      <c r="K4030" s="6"/>
      <c r="L4030" s="6"/>
      <c r="M4030" s="6"/>
      <c r="N4030" s="27"/>
    </row>
    <row r="4031" spans="1:14" s="28" customFormat="1" x14ac:dyDescent="0.25">
      <c r="A4031" s="24">
        <v>43633.75</v>
      </c>
      <c r="B4031" s="25">
        <v>43633.833333333336</v>
      </c>
      <c r="C4031" s="7">
        <v>317.12700000000001</v>
      </c>
      <c r="D4031" s="26">
        <f>C4031/'g. Dimensio.AnlagenEE2035'!$F$11</f>
        <v>9.0607714285714291E-2</v>
      </c>
      <c r="E4031" s="6"/>
      <c r="F4031" s="6"/>
      <c r="G4031" s="6"/>
      <c r="H4031" s="6"/>
      <c r="I4031" s="6"/>
      <c r="J4031" s="6"/>
      <c r="K4031" s="6"/>
      <c r="L4031" s="6"/>
      <c r="M4031" s="6"/>
      <c r="N4031" s="27"/>
    </row>
    <row r="4032" spans="1:14" s="28" customFormat="1" x14ac:dyDescent="0.25">
      <c r="A4032" s="24">
        <v>43633.791666666664</v>
      </c>
      <c r="B4032" s="25">
        <v>43633.875</v>
      </c>
      <c r="C4032" s="7">
        <v>357.803</v>
      </c>
      <c r="D4032" s="26">
        <f>C4032/'g. Dimensio.AnlagenEE2035'!$F$11</f>
        <v>0.10222942857142857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27"/>
    </row>
    <row r="4033" spans="1:14" s="28" customFormat="1" x14ac:dyDescent="0.25">
      <c r="A4033" s="24">
        <v>43633.833333333336</v>
      </c>
      <c r="B4033" s="25">
        <v>43633.916666666664</v>
      </c>
      <c r="C4033" s="7">
        <v>364.56799999999998</v>
      </c>
      <c r="D4033" s="26">
        <f>C4033/'g. Dimensio.AnlagenEE2035'!$F$11</f>
        <v>0.10416228571428571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27"/>
    </row>
    <row r="4034" spans="1:14" s="28" customFormat="1" x14ac:dyDescent="0.25">
      <c r="A4034" s="24">
        <v>43633.875</v>
      </c>
      <c r="B4034" s="25">
        <v>43633.958333333336</v>
      </c>
      <c r="C4034" s="7">
        <v>339.20699999999999</v>
      </c>
      <c r="D4034" s="26">
        <f>C4034/'g. Dimensio.AnlagenEE2035'!$F$11</f>
        <v>9.6916285714285719E-2</v>
      </c>
      <c r="E4034" s="6"/>
      <c r="F4034" s="6"/>
      <c r="G4034" s="6"/>
      <c r="H4034" s="6"/>
      <c r="I4034" s="6"/>
      <c r="J4034" s="6"/>
      <c r="K4034" s="6"/>
      <c r="L4034" s="6"/>
      <c r="M4034" s="6"/>
      <c r="N4034" s="27"/>
    </row>
    <row r="4035" spans="1:14" s="28" customFormat="1" x14ac:dyDescent="0.25">
      <c r="A4035" s="24">
        <v>43633.916666666664</v>
      </c>
      <c r="B4035" s="25">
        <v>43634</v>
      </c>
      <c r="C4035" s="7">
        <v>309.37599999999998</v>
      </c>
      <c r="D4035" s="26">
        <f>C4035/'g. Dimensio.AnlagenEE2035'!$F$11</f>
        <v>8.8393142857142851E-2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27"/>
    </row>
    <row r="4036" spans="1:14" s="28" customFormat="1" x14ac:dyDescent="0.25">
      <c r="A4036" s="24">
        <v>43633.958333333336</v>
      </c>
      <c r="B4036" s="25">
        <v>43634.041666666664</v>
      </c>
      <c r="C4036" s="7">
        <v>297.24599999999998</v>
      </c>
      <c r="D4036" s="26">
        <f>C4036/'g. Dimensio.AnlagenEE2035'!$F$11</f>
        <v>8.492742857142857E-2</v>
      </c>
      <c r="E4036" s="6"/>
      <c r="F4036" s="6"/>
      <c r="G4036" s="6"/>
      <c r="H4036" s="6"/>
      <c r="I4036" s="6"/>
      <c r="J4036" s="6"/>
      <c r="K4036" s="6"/>
      <c r="L4036" s="6"/>
      <c r="M4036" s="6"/>
      <c r="N4036" s="27"/>
    </row>
    <row r="4037" spans="1:14" s="28" customFormat="1" x14ac:dyDescent="0.25">
      <c r="A4037" s="24">
        <v>43634</v>
      </c>
      <c r="B4037" s="25">
        <v>43634.083333333336</v>
      </c>
      <c r="C4037" s="7">
        <v>302.64999999999998</v>
      </c>
      <c r="D4037" s="26">
        <f>C4037/'g. Dimensio.AnlagenEE2035'!$F$11</f>
        <v>8.647142857142856E-2</v>
      </c>
      <c r="E4037" s="6"/>
      <c r="F4037" s="6"/>
      <c r="G4037" s="6"/>
      <c r="H4037" s="6"/>
      <c r="I4037" s="6"/>
      <c r="J4037" s="6"/>
      <c r="K4037" s="6"/>
      <c r="L4037" s="6"/>
      <c r="M4037" s="6"/>
      <c r="N4037" s="27"/>
    </row>
    <row r="4038" spans="1:14" s="28" customFormat="1" x14ac:dyDescent="0.25">
      <c r="A4038" s="24">
        <v>43634.041666666664</v>
      </c>
      <c r="B4038" s="25">
        <v>43634.125</v>
      </c>
      <c r="C4038" s="7">
        <v>326.23200000000003</v>
      </c>
      <c r="D4038" s="26">
        <f>C4038/'g. Dimensio.AnlagenEE2035'!$F$11</f>
        <v>9.3209142857142865E-2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27"/>
    </row>
    <row r="4039" spans="1:14" s="28" customFormat="1" x14ac:dyDescent="0.25">
      <c r="A4039" s="24">
        <v>43634.083333333336</v>
      </c>
      <c r="B4039" s="25">
        <v>43634.166666666664</v>
      </c>
      <c r="C4039" s="7">
        <v>352.27199999999999</v>
      </c>
      <c r="D4039" s="26">
        <f>C4039/'g. Dimensio.AnlagenEE2035'!$F$11</f>
        <v>0.10064914285714285</v>
      </c>
      <c r="E4039" s="6"/>
      <c r="F4039" s="6"/>
      <c r="G4039" s="6"/>
      <c r="H4039" s="6"/>
      <c r="I4039" s="6"/>
      <c r="J4039" s="6"/>
      <c r="K4039" s="6"/>
      <c r="L4039" s="6"/>
      <c r="M4039" s="6"/>
      <c r="N4039" s="27"/>
    </row>
    <row r="4040" spans="1:14" s="28" customFormat="1" x14ac:dyDescent="0.25">
      <c r="A4040" s="24">
        <v>43634.125</v>
      </c>
      <c r="B4040" s="25">
        <v>43634.208333333336</v>
      </c>
      <c r="C4040" s="7">
        <v>377.98599999999999</v>
      </c>
      <c r="D4040" s="26">
        <f>C4040/'g. Dimensio.AnlagenEE2035'!$F$11</f>
        <v>0.10799599999999999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27"/>
    </row>
    <row r="4041" spans="1:14" s="28" customFormat="1" x14ac:dyDescent="0.25">
      <c r="A4041" s="24">
        <v>43634.166666666664</v>
      </c>
      <c r="B4041" s="25">
        <v>43634.25</v>
      </c>
      <c r="C4041" s="7">
        <v>345.87</v>
      </c>
      <c r="D4041" s="26">
        <f>C4041/'g. Dimensio.AnlagenEE2035'!$F$11</f>
        <v>9.8820000000000005E-2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27"/>
    </row>
    <row r="4042" spans="1:14" s="28" customFormat="1" x14ac:dyDescent="0.25">
      <c r="A4042" s="24">
        <v>43634.208333333336</v>
      </c>
      <c r="B4042" s="25">
        <v>43634.291666666664</v>
      </c>
      <c r="C4042" s="7">
        <v>145.66200000000001</v>
      </c>
      <c r="D4042" s="26">
        <f>C4042/'g. Dimensio.AnlagenEE2035'!$F$11</f>
        <v>4.1617714285714286E-2</v>
      </c>
      <c r="E4042" s="6"/>
      <c r="F4042" s="6"/>
      <c r="G4042" s="6"/>
      <c r="H4042" s="6"/>
      <c r="I4042" s="6"/>
      <c r="J4042" s="6"/>
      <c r="K4042" s="6"/>
      <c r="L4042" s="6"/>
      <c r="M4042" s="6"/>
      <c r="N4042" s="27"/>
    </row>
    <row r="4043" spans="1:14" s="28" customFormat="1" x14ac:dyDescent="0.25">
      <c r="A4043" s="24">
        <v>43634.25</v>
      </c>
      <c r="B4043" s="25">
        <v>43634.333333333336</v>
      </c>
      <c r="C4043" s="7">
        <v>83.74</v>
      </c>
      <c r="D4043" s="26">
        <f>C4043/'g. Dimensio.AnlagenEE2035'!$F$11</f>
        <v>2.3925714285714283E-2</v>
      </c>
      <c r="E4043" s="6"/>
      <c r="F4043" s="6"/>
      <c r="G4043" s="6"/>
      <c r="H4043" s="6"/>
      <c r="I4043" s="6"/>
      <c r="J4043" s="6"/>
      <c r="K4043" s="6"/>
      <c r="L4043" s="6"/>
      <c r="M4043" s="6"/>
      <c r="N4043" s="27"/>
    </row>
    <row r="4044" spans="1:14" s="28" customFormat="1" x14ac:dyDescent="0.25">
      <c r="A4044" s="24">
        <v>43634.291666666664</v>
      </c>
      <c r="B4044" s="25">
        <v>43634.375</v>
      </c>
      <c r="C4044" s="7">
        <v>109.63</v>
      </c>
      <c r="D4044" s="26">
        <f>C4044/'g. Dimensio.AnlagenEE2035'!$F$11</f>
        <v>3.1322857142857138E-2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27"/>
    </row>
    <row r="4045" spans="1:14" s="28" customFormat="1" x14ac:dyDescent="0.25">
      <c r="A4045" s="24">
        <v>43634.333333333336</v>
      </c>
      <c r="B4045" s="25">
        <v>43634.416666666664</v>
      </c>
      <c r="C4045" s="7">
        <v>99.665999999999997</v>
      </c>
      <c r="D4045" s="26">
        <f>C4045/'g. Dimensio.AnlagenEE2035'!$F$11</f>
        <v>2.8475999999999998E-2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27"/>
    </row>
    <row r="4046" spans="1:14" s="28" customFormat="1" x14ac:dyDescent="0.25">
      <c r="A4046" s="24">
        <v>43634.375</v>
      </c>
      <c r="B4046" s="25">
        <v>43634.458333333336</v>
      </c>
      <c r="C4046" s="7">
        <v>94.403999999999996</v>
      </c>
      <c r="D4046" s="26">
        <f>C4046/'g. Dimensio.AnlagenEE2035'!$F$11</f>
        <v>2.6972571428571429E-2</v>
      </c>
      <c r="E4046" s="6"/>
      <c r="F4046" s="6"/>
      <c r="G4046" s="6"/>
      <c r="H4046" s="6"/>
      <c r="I4046" s="6"/>
      <c r="J4046" s="6"/>
      <c r="K4046" s="6"/>
      <c r="L4046" s="6"/>
      <c r="M4046" s="6"/>
      <c r="N4046" s="27"/>
    </row>
    <row r="4047" spans="1:14" s="28" customFormat="1" x14ac:dyDescent="0.25">
      <c r="A4047" s="24">
        <v>43634.416666666664</v>
      </c>
      <c r="B4047" s="25">
        <v>43634.5</v>
      </c>
      <c r="C4047" s="7">
        <v>83.712999999999994</v>
      </c>
      <c r="D4047" s="26">
        <f>C4047/'g. Dimensio.AnlagenEE2035'!$F$11</f>
        <v>2.3917999999999998E-2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27"/>
    </row>
    <row r="4048" spans="1:14" s="28" customFormat="1" x14ac:dyDescent="0.25">
      <c r="A4048" s="24">
        <v>43634.458333333336</v>
      </c>
      <c r="B4048" s="25">
        <v>43634.541666666664</v>
      </c>
      <c r="C4048" s="7">
        <v>68.808000000000007</v>
      </c>
      <c r="D4048" s="26">
        <f>C4048/'g. Dimensio.AnlagenEE2035'!$F$11</f>
        <v>1.9659428571428574E-2</v>
      </c>
      <c r="E4048" s="6"/>
      <c r="F4048" s="6"/>
      <c r="G4048" s="6"/>
      <c r="H4048" s="6"/>
      <c r="I4048" s="6"/>
      <c r="J4048" s="6"/>
      <c r="K4048" s="6"/>
      <c r="L4048" s="6"/>
      <c r="M4048" s="6"/>
      <c r="N4048" s="27"/>
    </row>
    <row r="4049" spans="1:14" s="28" customFormat="1" x14ac:dyDescent="0.25">
      <c r="A4049" s="24">
        <v>43634.5</v>
      </c>
      <c r="B4049" s="25">
        <v>43634.583333333336</v>
      </c>
      <c r="C4049" s="7">
        <v>65.617000000000004</v>
      </c>
      <c r="D4049" s="26">
        <f>C4049/'g. Dimensio.AnlagenEE2035'!$F$11</f>
        <v>1.8747714285714288E-2</v>
      </c>
      <c r="E4049" s="6"/>
      <c r="F4049" s="6"/>
      <c r="G4049" s="6"/>
      <c r="H4049" s="6"/>
      <c r="I4049" s="6"/>
      <c r="J4049" s="6"/>
      <c r="K4049" s="6"/>
      <c r="L4049" s="6"/>
      <c r="M4049" s="6"/>
      <c r="N4049" s="27"/>
    </row>
    <row r="4050" spans="1:14" s="28" customFormat="1" x14ac:dyDescent="0.25">
      <c r="A4050" s="24">
        <v>43634.541666666664</v>
      </c>
      <c r="B4050" s="25">
        <v>43634.625</v>
      </c>
      <c r="C4050" s="7">
        <v>75.584999999999994</v>
      </c>
      <c r="D4050" s="26">
        <f>C4050/'g. Dimensio.AnlagenEE2035'!$F$11</f>
        <v>2.1595714285714284E-2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27"/>
    </row>
    <row r="4051" spans="1:14" s="28" customFormat="1" x14ac:dyDescent="0.25">
      <c r="A4051" s="24">
        <v>43634.583333333336</v>
      </c>
      <c r="B4051" s="25">
        <v>43634.666666666664</v>
      </c>
      <c r="C4051" s="7">
        <v>95.058000000000007</v>
      </c>
      <c r="D4051" s="26">
        <f>C4051/'g. Dimensio.AnlagenEE2035'!$F$11</f>
        <v>2.7159428571428574E-2</v>
      </c>
      <c r="E4051" s="6"/>
      <c r="F4051" s="6"/>
      <c r="G4051" s="6"/>
      <c r="H4051" s="6"/>
      <c r="I4051" s="6"/>
      <c r="J4051" s="6"/>
      <c r="K4051" s="6"/>
      <c r="L4051" s="6"/>
      <c r="M4051" s="6"/>
      <c r="N4051" s="27"/>
    </row>
    <row r="4052" spans="1:14" s="28" customFormat="1" x14ac:dyDescent="0.25">
      <c r="A4052" s="24">
        <v>43634.625</v>
      </c>
      <c r="B4052" s="25">
        <v>43634.708333333336</v>
      </c>
      <c r="C4052" s="7">
        <v>112.22199999999999</v>
      </c>
      <c r="D4052" s="26">
        <f>C4052/'g. Dimensio.AnlagenEE2035'!$F$11</f>
        <v>3.2063428571428569E-2</v>
      </c>
      <c r="E4052" s="6"/>
      <c r="F4052" s="6"/>
      <c r="G4052" s="6"/>
      <c r="H4052" s="6"/>
      <c r="I4052" s="6"/>
      <c r="J4052" s="6"/>
      <c r="K4052" s="6"/>
      <c r="L4052" s="6"/>
      <c r="M4052" s="6"/>
      <c r="N4052" s="27"/>
    </row>
    <row r="4053" spans="1:14" s="28" customFormat="1" x14ac:dyDescent="0.25">
      <c r="A4053" s="24">
        <v>43634.666666666664</v>
      </c>
      <c r="B4053" s="25">
        <v>43634.75</v>
      </c>
      <c r="C4053" s="7">
        <v>120.998</v>
      </c>
      <c r="D4053" s="26">
        <f>C4053/'g. Dimensio.AnlagenEE2035'!$F$11</f>
        <v>3.4570857142857146E-2</v>
      </c>
      <c r="E4053" s="6"/>
      <c r="F4053" s="6"/>
      <c r="G4053" s="6"/>
      <c r="H4053" s="6"/>
      <c r="I4053" s="6"/>
      <c r="J4053" s="6"/>
      <c r="K4053" s="6"/>
      <c r="L4053" s="6"/>
      <c r="M4053" s="6"/>
      <c r="N4053" s="27"/>
    </row>
    <row r="4054" spans="1:14" s="28" customFormat="1" x14ac:dyDescent="0.25">
      <c r="A4054" s="24">
        <v>43634.708333333336</v>
      </c>
      <c r="B4054" s="25">
        <v>43634.791666666664</v>
      </c>
      <c r="C4054" s="7">
        <v>132.28700000000001</v>
      </c>
      <c r="D4054" s="26">
        <f>C4054/'g. Dimensio.AnlagenEE2035'!$F$11</f>
        <v>3.7796285714285713E-2</v>
      </c>
      <c r="E4054" s="6"/>
      <c r="F4054" s="6"/>
      <c r="G4054" s="6"/>
      <c r="H4054" s="6"/>
      <c r="I4054" s="6"/>
      <c r="J4054" s="6"/>
      <c r="K4054" s="6"/>
      <c r="L4054" s="6"/>
      <c r="M4054" s="6"/>
      <c r="N4054" s="27"/>
    </row>
    <row r="4055" spans="1:14" s="28" customFormat="1" x14ac:dyDescent="0.25">
      <c r="A4055" s="24">
        <v>43634.75</v>
      </c>
      <c r="B4055" s="25">
        <v>43634.833333333336</v>
      </c>
      <c r="C4055" s="7">
        <v>123.04600000000001</v>
      </c>
      <c r="D4055" s="26">
        <f>C4055/'g. Dimensio.AnlagenEE2035'!$F$11</f>
        <v>3.5156E-2</v>
      </c>
      <c r="E4055" s="6"/>
      <c r="F4055" s="6"/>
      <c r="G4055" s="6"/>
      <c r="H4055" s="6"/>
      <c r="I4055" s="6"/>
      <c r="J4055" s="6"/>
      <c r="K4055" s="6"/>
      <c r="L4055" s="6"/>
      <c r="M4055" s="6"/>
      <c r="N4055" s="27"/>
    </row>
    <row r="4056" spans="1:14" s="28" customFormat="1" x14ac:dyDescent="0.25">
      <c r="A4056" s="24">
        <v>43634.791666666664</v>
      </c>
      <c r="B4056" s="25">
        <v>43634.875</v>
      </c>
      <c r="C4056" s="7">
        <v>104.468</v>
      </c>
      <c r="D4056" s="26">
        <f>C4056/'g. Dimensio.AnlagenEE2035'!$F$11</f>
        <v>2.9848E-2</v>
      </c>
      <c r="E4056" s="6"/>
      <c r="F4056" s="6"/>
      <c r="G4056" s="6"/>
      <c r="H4056" s="6"/>
      <c r="I4056" s="6"/>
      <c r="J4056" s="6"/>
      <c r="K4056" s="6"/>
      <c r="L4056" s="6"/>
      <c r="M4056" s="6"/>
      <c r="N4056" s="27"/>
    </row>
    <row r="4057" spans="1:14" s="28" customFormat="1" x14ac:dyDescent="0.25">
      <c r="A4057" s="24">
        <v>43634.833333333336</v>
      </c>
      <c r="B4057" s="25">
        <v>43634.916666666664</v>
      </c>
      <c r="C4057" s="7">
        <v>101.482</v>
      </c>
      <c r="D4057" s="26">
        <f>C4057/'g. Dimensio.AnlagenEE2035'!$F$11</f>
        <v>2.8994857142857142E-2</v>
      </c>
      <c r="E4057" s="6"/>
      <c r="F4057" s="6"/>
      <c r="G4057" s="6"/>
      <c r="H4057" s="6"/>
      <c r="I4057" s="6"/>
      <c r="J4057" s="6"/>
      <c r="K4057" s="6"/>
      <c r="L4057" s="6"/>
      <c r="M4057" s="6"/>
      <c r="N4057" s="27"/>
    </row>
    <row r="4058" spans="1:14" s="28" customFormat="1" x14ac:dyDescent="0.25">
      <c r="A4058" s="24">
        <v>43634.875</v>
      </c>
      <c r="B4058" s="25">
        <v>43634.958333333336</v>
      </c>
      <c r="C4058" s="7">
        <v>123.514</v>
      </c>
      <c r="D4058" s="26">
        <f>C4058/'g. Dimensio.AnlagenEE2035'!$F$11</f>
        <v>3.5289714285714285E-2</v>
      </c>
      <c r="E4058" s="6"/>
      <c r="F4058" s="6"/>
      <c r="G4058" s="6"/>
      <c r="H4058" s="6"/>
      <c r="I4058" s="6"/>
      <c r="J4058" s="6"/>
      <c r="K4058" s="6"/>
      <c r="L4058" s="6"/>
      <c r="M4058" s="6"/>
      <c r="N4058" s="27"/>
    </row>
    <row r="4059" spans="1:14" s="28" customFormat="1" x14ac:dyDescent="0.25">
      <c r="A4059" s="24">
        <v>43634.916666666664</v>
      </c>
      <c r="B4059" s="25">
        <v>43635</v>
      </c>
      <c r="C4059" s="7">
        <v>140.66300000000001</v>
      </c>
      <c r="D4059" s="26">
        <f>C4059/'g. Dimensio.AnlagenEE2035'!$F$11</f>
        <v>4.0189428571428577E-2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27"/>
    </row>
    <row r="4060" spans="1:14" s="28" customFormat="1" x14ac:dyDescent="0.25">
      <c r="A4060" s="24">
        <v>43634.958333333336</v>
      </c>
      <c r="B4060" s="25">
        <v>43635.041666666664</v>
      </c>
      <c r="C4060" s="7">
        <v>139.79</v>
      </c>
      <c r="D4060" s="26">
        <f>C4060/'g. Dimensio.AnlagenEE2035'!$F$11</f>
        <v>3.9939999999999996E-2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27"/>
    </row>
    <row r="4061" spans="1:14" s="28" customFormat="1" x14ac:dyDescent="0.25">
      <c r="A4061" s="24">
        <v>43635</v>
      </c>
      <c r="B4061" s="25">
        <v>43635.083333333336</v>
      </c>
      <c r="C4061" s="7">
        <v>153.67400000000001</v>
      </c>
      <c r="D4061" s="26">
        <f>C4061/'g. Dimensio.AnlagenEE2035'!$F$11</f>
        <v>4.3906857142857143E-2</v>
      </c>
      <c r="E4061" s="6"/>
      <c r="F4061" s="6"/>
      <c r="G4061" s="6"/>
      <c r="H4061" s="6"/>
      <c r="I4061" s="6"/>
      <c r="J4061" s="6"/>
      <c r="K4061" s="6"/>
      <c r="L4061" s="6"/>
      <c r="M4061" s="6"/>
      <c r="N4061" s="27"/>
    </row>
    <row r="4062" spans="1:14" s="28" customFormat="1" x14ac:dyDescent="0.25">
      <c r="A4062" s="24">
        <v>43635.041666666664</v>
      </c>
      <c r="B4062" s="25">
        <v>43635.125</v>
      </c>
      <c r="C4062" s="7">
        <v>226.99</v>
      </c>
      <c r="D4062" s="26">
        <f>C4062/'g. Dimensio.AnlagenEE2035'!$F$11</f>
        <v>6.4854285714285712E-2</v>
      </c>
      <c r="E4062" s="6"/>
      <c r="F4062" s="6"/>
      <c r="G4062" s="6"/>
      <c r="H4062" s="6"/>
      <c r="I4062" s="6"/>
      <c r="J4062" s="6"/>
      <c r="K4062" s="6"/>
      <c r="L4062" s="6"/>
      <c r="M4062" s="6"/>
      <c r="N4062" s="27"/>
    </row>
    <row r="4063" spans="1:14" s="28" customFormat="1" x14ac:dyDescent="0.25">
      <c r="A4063" s="24">
        <v>43635.083333333336</v>
      </c>
      <c r="B4063" s="25">
        <v>43635.166666666664</v>
      </c>
      <c r="C4063" s="7">
        <v>335.47899999999998</v>
      </c>
      <c r="D4063" s="26">
        <f>C4063/'g. Dimensio.AnlagenEE2035'!$F$11</f>
        <v>9.5851142857142857E-2</v>
      </c>
      <c r="E4063" s="6"/>
      <c r="F4063" s="6"/>
      <c r="G4063" s="6"/>
      <c r="H4063" s="6"/>
      <c r="I4063" s="6"/>
      <c r="J4063" s="6"/>
      <c r="K4063" s="6"/>
      <c r="L4063" s="6"/>
      <c r="M4063" s="6"/>
      <c r="N4063" s="27"/>
    </row>
    <row r="4064" spans="1:14" s="28" customFormat="1" x14ac:dyDescent="0.25">
      <c r="A4064" s="24">
        <v>43635.125</v>
      </c>
      <c r="B4064" s="25">
        <v>43635.208333333336</v>
      </c>
      <c r="C4064" s="7">
        <v>460.68299999999999</v>
      </c>
      <c r="D4064" s="26">
        <f>C4064/'g. Dimensio.AnlagenEE2035'!$F$11</f>
        <v>0.13162371428571429</v>
      </c>
      <c r="E4064" s="6"/>
      <c r="F4064" s="6"/>
      <c r="G4064" s="6"/>
      <c r="H4064" s="6"/>
      <c r="I4064" s="6"/>
      <c r="J4064" s="6"/>
      <c r="K4064" s="6"/>
      <c r="L4064" s="6"/>
      <c r="M4064" s="6"/>
      <c r="N4064" s="27"/>
    </row>
    <row r="4065" spans="1:14" s="28" customFormat="1" x14ac:dyDescent="0.25">
      <c r="A4065" s="24">
        <v>43635.166666666664</v>
      </c>
      <c r="B4065" s="25">
        <v>43635.25</v>
      </c>
      <c r="C4065" s="7">
        <v>492.98200000000003</v>
      </c>
      <c r="D4065" s="26">
        <f>C4065/'g. Dimensio.AnlagenEE2035'!$F$11</f>
        <v>0.140852</v>
      </c>
      <c r="E4065" s="6"/>
      <c r="F4065" s="6"/>
      <c r="G4065" s="6"/>
      <c r="H4065" s="6"/>
      <c r="I4065" s="6"/>
      <c r="J4065" s="6"/>
      <c r="K4065" s="6"/>
      <c r="L4065" s="6"/>
      <c r="M4065" s="6"/>
      <c r="N4065" s="27"/>
    </row>
    <row r="4066" spans="1:14" s="28" customFormat="1" x14ac:dyDescent="0.25">
      <c r="A4066" s="24">
        <v>43635.208333333336</v>
      </c>
      <c r="B4066" s="25">
        <v>43635.291666666664</v>
      </c>
      <c r="C4066" s="7">
        <v>296.24900000000002</v>
      </c>
      <c r="D4066" s="26">
        <f>C4066/'g. Dimensio.AnlagenEE2035'!$F$11</f>
        <v>8.4642571428571442E-2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27"/>
    </row>
    <row r="4067" spans="1:14" s="28" customFormat="1" x14ac:dyDescent="0.25">
      <c r="A4067" s="24">
        <v>43635.25</v>
      </c>
      <c r="B4067" s="25">
        <v>43635.333333333336</v>
      </c>
      <c r="C4067" s="7">
        <v>367.13200000000001</v>
      </c>
      <c r="D4067" s="26">
        <f>C4067/'g. Dimensio.AnlagenEE2035'!$F$11</f>
        <v>0.10489485714285715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27"/>
    </row>
    <row r="4068" spans="1:14" s="28" customFormat="1" x14ac:dyDescent="0.25">
      <c r="A4068" s="24">
        <v>43635.291666666664</v>
      </c>
      <c r="B4068" s="25">
        <v>43635.375</v>
      </c>
      <c r="C4068" s="7">
        <v>626.95299999999997</v>
      </c>
      <c r="D4068" s="26">
        <f>C4068/'g. Dimensio.AnlagenEE2035'!$F$11</f>
        <v>0.17912942857142855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27"/>
    </row>
    <row r="4069" spans="1:14" s="28" customFormat="1" x14ac:dyDescent="0.25">
      <c r="A4069" s="24">
        <v>43635.333333333336</v>
      </c>
      <c r="B4069" s="25">
        <v>43635.416666666664</v>
      </c>
      <c r="C4069" s="7">
        <v>746.23400000000004</v>
      </c>
      <c r="D4069" s="26">
        <f>C4069/'g. Dimensio.AnlagenEE2035'!$F$11</f>
        <v>0.21320971428571431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27"/>
    </row>
    <row r="4070" spans="1:14" s="28" customFormat="1" x14ac:dyDescent="0.25">
      <c r="A4070" s="24">
        <v>43635.375</v>
      </c>
      <c r="B4070" s="25">
        <v>43635.458333333336</v>
      </c>
      <c r="C4070" s="7">
        <v>791.89800000000002</v>
      </c>
      <c r="D4070" s="26">
        <f>C4070/'g. Dimensio.AnlagenEE2035'!$F$11</f>
        <v>0.22625657142857145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27"/>
    </row>
    <row r="4071" spans="1:14" s="28" customFormat="1" x14ac:dyDescent="0.25">
      <c r="A4071" s="24">
        <v>43635.416666666664</v>
      </c>
      <c r="B4071" s="25">
        <v>43635.5</v>
      </c>
      <c r="C4071" s="7">
        <v>702.07299999999998</v>
      </c>
      <c r="D4071" s="26">
        <f>C4071/'g. Dimensio.AnlagenEE2035'!$F$11</f>
        <v>0.2005922857142857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27"/>
    </row>
    <row r="4072" spans="1:14" s="28" customFormat="1" x14ac:dyDescent="0.25">
      <c r="A4072" s="24">
        <v>43635.458333333336</v>
      </c>
      <c r="B4072" s="25">
        <v>43635.541666666664</v>
      </c>
      <c r="C4072" s="7">
        <v>576.649</v>
      </c>
      <c r="D4072" s="26">
        <f>C4072/'g. Dimensio.AnlagenEE2035'!$F$11</f>
        <v>0.16475685714285715</v>
      </c>
      <c r="E4072" s="6"/>
      <c r="F4072" s="6"/>
      <c r="G4072" s="6"/>
      <c r="H4072" s="6"/>
      <c r="I4072" s="6"/>
      <c r="J4072" s="6"/>
      <c r="K4072" s="6"/>
      <c r="L4072" s="6"/>
      <c r="M4072" s="6"/>
      <c r="N4072" s="27"/>
    </row>
    <row r="4073" spans="1:14" s="28" customFormat="1" x14ac:dyDescent="0.25">
      <c r="A4073" s="24">
        <v>43635.5</v>
      </c>
      <c r="B4073" s="25">
        <v>43635.583333333336</v>
      </c>
      <c r="C4073" s="7">
        <v>463.57</v>
      </c>
      <c r="D4073" s="26">
        <f>C4073/'g. Dimensio.AnlagenEE2035'!$F$11</f>
        <v>0.13244857142857142</v>
      </c>
      <c r="E4073" s="6"/>
      <c r="F4073" s="6"/>
      <c r="G4073" s="6"/>
      <c r="H4073" s="6"/>
      <c r="I4073" s="6"/>
      <c r="J4073" s="6"/>
      <c r="K4073" s="6"/>
      <c r="L4073" s="6"/>
      <c r="M4073" s="6"/>
      <c r="N4073" s="27"/>
    </row>
    <row r="4074" spans="1:14" s="28" customFormat="1" x14ac:dyDescent="0.25">
      <c r="A4074" s="24">
        <v>43635.541666666664</v>
      </c>
      <c r="B4074" s="25">
        <v>43635.625</v>
      </c>
      <c r="C4074" s="7">
        <v>364.71</v>
      </c>
      <c r="D4074" s="26">
        <f>C4074/'g. Dimensio.AnlagenEE2035'!$F$11</f>
        <v>0.10420285714285714</v>
      </c>
      <c r="E4074" s="6"/>
      <c r="F4074" s="6"/>
      <c r="G4074" s="6"/>
      <c r="H4074" s="6"/>
      <c r="I4074" s="6"/>
      <c r="J4074" s="6"/>
      <c r="K4074" s="6"/>
      <c r="L4074" s="6"/>
      <c r="M4074" s="6"/>
      <c r="N4074" s="27"/>
    </row>
    <row r="4075" spans="1:14" s="28" customFormat="1" x14ac:dyDescent="0.25">
      <c r="A4075" s="24">
        <v>43635.583333333336</v>
      </c>
      <c r="B4075" s="25">
        <v>43635.666666666664</v>
      </c>
      <c r="C4075" s="7">
        <v>283.97300000000001</v>
      </c>
      <c r="D4075" s="26">
        <f>C4075/'g. Dimensio.AnlagenEE2035'!$F$11</f>
        <v>8.1135142857142864E-2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27"/>
    </row>
    <row r="4076" spans="1:14" s="28" customFormat="1" x14ac:dyDescent="0.25">
      <c r="A4076" s="24">
        <v>43635.625</v>
      </c>
      <c r="B4076" s="25">
        <v>43635.708333333336</v>
      </c>
      <c r="C4076" s="7">
        <v>277.548</v>
      </c>
      <c r="D4076" s="26">
        <f>C4076/'g. Dimensio.AnlagenEE2035'!$F$11</f>
        <v>7.9299428571428576E-2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27"/>
    </row>
    <row r="4077" spans="1:14" s="28" customFormat="1" x14ac:dyDescent="0.25">
      <c r="A4077" s="24">
        <v>43635.666666666664</v>
      </c>
      <c r="B4077" s="25">
        <v>43635.75</v>
      </c>
      <c r="C4077" s="7">
        <v>361.52699999999999</v>
      </c>
      <c r="D4077" s="26">
        <f>C4077/'g. Dimensio.AnlagenEE2035'!$F$11</f>
        <v>0.10329342857142856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27"/>
    </row>
    <row r="4078" spans="1:14" s="28" customFormat="1" x14ac:dyDescent="0.25">
      <c r="A4078" s="24">
        <v>43635.708333333336</v>
      </c>
      <c r="B4078" s="25">
        <v>43635.791666666664</v>
      </c>
      <c r="C4078" s="7">
        <v>379.00700000000001</v>
      </c>
      <c r="D4078" s="26">
        <f>C4078/'g. Dimensio.AnlagenEE2035'!$F$11</f>
        <v>0.10828771428571429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27"/>
    </row>
    <row r="4079" spans="1:14" s="28" customFormat="1" x14ac:dyDescent="0.25">
      <c r="A4079" s="24">
        <v>43635.75</v>
      </c>
      <c r="B4079" s="25">
        <v>43635.833333333336</v>
      </c>
      <c r="C4079" s="7">
        <v>383.86200000000002</v>
      </c>
      <c r="D4079" s="26">
        <f>C4079/'g. Dimensio.AnlagenEE2035'!$F$11</f>
        <v>0.10967485714285714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27"/>
    </row>
    <row r="4080" spans="1:14" s="28" customFormat="1" x14ac:dyDescent="0.25">
      <c r="A4080" s="24">
        <v>43635.791666666664</v>
      </c>
      <c r="B4080" s="25">
        <v>43635.875</v>
      </c>
      <c r="C4080" s="7">
        <v>472.38600000000002</v>
      </c>
      <c r="D4080" s="26">
        <f>C4080/'g. Dimensio.AnlagenEE2035'!$F$11</f>
        <v>0.13496742857142857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27"/>
    </row>
    <row r="4081" spans="1:14" s="28" customFormat="1" x14ac:dyDescent="0.25">
      <c r="A4081" s="24">
        <v>43635.833333333336</v>
      </c>
      <c r="B4081" s="25">
        <v>43635.916666666664</v>
      </c>
      <c r="C4081" s="7">
        <v>611.08500000000004</v>
      </c>
      <c r="D4081" s="26">
        <f>C4081/'g. Dimensio.AnlagenEE2035'!$F$11</f>
        <v>0.1745957142857143</v>
      </c>
      <c r="E4081" s="6"/>
      <c r="F4081" s="6"/>
      <c r="G4081" s="6"/>
      <c r="H4081" s="6"/>
      <c r="I4081" s="6"/>
      <c r="J4081" s="6"/>
      <c r="K4081" s="6"/>
      <c r="L4081" s="6"/>
      <c r="M4081" s="6"/>
      <c r="N4081" s="27"/>
    </row>
    <row r="4082" spans="1:14" s="28" customFormat="1" x14ac:dyDescent="0.25">
      <c r="A4082" s="24">
        <v>43635.875</v>
      </c>
      <c r="B4082" s="25">
        <v>43635.958333333336</v>
      </c>
      <c r="C4082" s="7">
        <v>722.28099999999995</v>
      </c>
      <c r="D4082" s="26">
        <f>C4082/'g. Dimensio.AnlagenEE2035'!$F$11</f>
        <v>0.20636599999999999</v>
      </c>
      <c r="E4082" s="6"/>
      <c r="F4082" s="6"/>
      <c r="G4082" s="6"/>
      <c r="H4082" s="6"/>
      <c r="I4082" s="6"/>
      <c r="J4082" s="6"/>
      <c r="K4082" s="6"/>
      <c r="L4082" s="6"/>
      <c r="M4082" s="6"/>
      <c r="N4082" s="27"/>
    </row>
    <row r="4083" spans="1:14" s="28" customFormat="1" x14ac:dyDescent="0.25">
      <c r="A4083" s="24">
        <v>43635.916666666664</v>
      </c>
      <c r="B4083" s="25">
        <v>43636</v>
      </c>
      <c r="C4083" s="7">
        <v>775.39200000000005</v>
      </c>
      <c r="D4083" s="26">
        <f>C4083/'g. Dimensio.AnlagenEE2035'!$F$11</f>
        <v>0.22154057142857145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27"/>
    </row>
    <row r="4084" spans="1:14" s="28" customFormat="1" x14ac:dyDescent="0.25">
      <c r="A4084" s="24">
        <v>43635.958333333336</v>
      </c>
      <c r="B4084" s="25">
        <v>43636.041666666664</v>
      </c>
      <c r="C4084" s="7">
        <v>768.13900000000001</v>
      </c>
      <c r="D4084" s="26">
        <f>C4084/'g. Dimensio.AnlagenEE2035'!$F$11</f>
        <v>0.21946828571428573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27"/>
    </row>
    <row r="4085" spans="1:14" s="28" customFormat="1" x14ac:dyDescent="0.25">
      <c r="A4085" s="24">
        <v>43636</v>
      </c>
      <c r="B4085" s="25">
        <v>43636.083333333336</v>
      </c>
      <c r="C4085" s="7">
        <v>708.35299999999995</v>
      </c>
      <c r="D4085" s="26">
        <f>C4085/'g. Dimensio.AnlagenEE2035'!$F$11</f>
        <v>0.20238657142857142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27"/>
    </row>
    <row r="4086" spans="1:14" s="28" customFormat="1" x14ac:dyDescent="0.25">
      <c r="A4086" s="24">
        <v>43636.041666666664</v>
      </c>
      <c r="B4086" s="25">
        <v>43636.125</v>
      </c>
      <c r="C4086" s="7">
        <v>557.24900000000002</v>
      </c>
      <c r="D4086" s="26">
        <f>C4086/'g. Dimensio.AnlagenEE2035'!$F$11</f>
        <v>0.15921399999999999</v>
      </c>
      <c r="E4086" s="6"/>
      <c r="F4086" s="6"/>
      <c r="G4086" s="6"/>
      <c r="H4086" s="6"/>
      <c r="I4086" s="6"/>
      <c r="J4086" s="6"/>
      <c r="K4086" s="6"/>
      <c r="L4086" s="6"/>
      <c r="M4086" s="6"/>
      <c r="N4086" s="27"/>
    </row>
    <row r="4087" spans="1:14" s="28" customFormat="1" x14ac:dyDescent="0.25">
      <c r="A4087" s="24">
        <v>43636.083333333336</v>
      </c>
      <c r="B4087" s="25">
        <v>43636.166666666664</v>
      </c>
      <c r="C4087" s="7">
        <v>376.334</v>
      </c>
      <c r="D4087" s="26">
        <f>C4087/'g. Dimensio.AnlagenEE2035'!$F$11</f>
        <v>0.10752399999999999</v>
      </c>
      <c r="E4087" s="6"/>
      <c r="F4087" s="6"/>
      <c r="G4087" s="6"/>
      <c r="H4087" s="6"/>
      <c r="I4087" s="6"/>
      <c r="J4087" s="6"/>
      <c r="K4087" s="6"/>
      <c r="L4087" s="6"/>
      <c r="M4087" s="6"/>
      <c r="N4087" s="27"/>
    </row>
    <row r="4088" spans="1:14" s="28" customFormat="1" x14ac:dyDescent="0.25">
      <c r="A4088" s="24">
        <v>43636.125</v>
      </c>
      <c r="B4088" s="25">
        <v>43636.208333333336</v>
      </c>
      <c r="C4088" s="7">
        <v>258.67500000000001</v>
      </c>
      <c r="D4088" s="26">
        <f>C4088/'g. Dimensio.AnlagenEE2035'!$F$11</f>
        <v>7.3907142857142866E-2</v>
      </c>
      <c r="E4088" s="6"/>
      <c r="F4088" s="6"/>
      <c r="G4088" s="6"/>
      <c r="H4088" s="6"/>
      <c r="I4088" s="6"/>
      <c r="J4088" s="6"/>
      <c r="K4088" s="6"/>
      <c r="L4088" s="6"/>
      <c r="M4088" s="6"/>
      <c r="N4088" s="27"/>
    </row>
    <row r="4089" spans="1:14" s="28" customFormat="1" x14ac:dyDescent="0.25">
      <c r="A4089" s="24">
        <v>43636.166666666664</v>
      </c>
      <c r="B4089" s="25">
        <v>43636.25</v>
      </c>
      <c r="C4089" s="7">
        <v>191.30099999999999</v>
      </c>
      <c r="D4089" s="26">
        <f>C4089/'g. Dimensio.AnlagenEE2035'!$F$11</f>
        <v>5.4657428571428565E-2</v>
      </c>
      <c r="E4089" s="6"/>
      <c r="F4089" s="6"/>
      <c r="G4089" s="6"/>
      <c r="H4089" s="6"/>
      <c r="I4089" s="6"/>
      <c r="J4089" s="6"/>
      <c r="K4089" s="6"/>
      <c r="L4089" s="6"/>
      <c r="M4089" s="6"/>
      <c r="N4089" s="27"/>
    </row>
    <row r="4090" spans="1:14" s="28" customFormat="1" x14ac:dyDescent="0.25">
      <c r="A4090" s="24">
        <v>43636.208333333336</v>
      </c>
      <c r="B4090" s="25">
        <v>43636.291666666664</v>
      </c>
      <c r="C4090" s="7">
        <v>136.18100000000001</v>
      </c>
      <c r="D4090" s="26">
        <f>C4090/'g. Dimensio.AnlagenEE2035'!$F$11</f>
        <v>3.8908857142857148E-2</v>
      </c>
      <c r="E4090" s="6"/>
      <c r="F4090" s="6"/>
      <c r="G4090" s="6"/>
      <c r="H4090" s="6"/>
      <c r="I4090" s="6"/>
      <c r="J4090" s="6"/>
      <c r="K4090" s="6"/>
      <c r="L4090" s="6"/>
      <c r="M4090" s="6"/>
      <c r="N4090" s="27"/>
    </row>
    <row r="4091" spans="1:14" s="28" customFormat="1" x14ac:dyDescent="0.25">
      <c r="A4091" s="24">
        <v>43636.25</v>
      </c>
      <c r="B4091" s="25">
        <v>43636.333333333336</v>
      </c>
      <c r="C4091" s="7">
        <v>114.453</v>
      </c>
      <c r="D4091" s="26">
        <f>C4091/'g. Dimensio.AnlagenEE2035'!$F$11</f>
        <v>3.2700857142857143E-2</v>
      </c>
      <c r="E4091" s="6"/>
      <c r="F4091" s="6"/>
      <c r="G4091" s="6"/>
      <c r="H4091" s="6"/>
      <c r="I4091" s="6"/>
      <c r="J4091" s="6"/>
      <c r="K4091" s="6"/>
      <c r="L4091" s="6"/>
      <c r="M4091" s="6"/>
      <c r="N4091" s="27"/>
    </row>
    <row r="4092" spans="1:14" s="28" customFormat="1" x14ac:dyDescent="0.25">
      <c r="A4092" s="24">
        <v>43636.291666666664</v>
      </c>
      <c r="B4092" s="25">
        <v>43636.375</v>
      </c>
      <c r="C4092" s="7">
        <v>128.13900000000001</v>
      </c>
      <c r="D4092" s="26">
        <f>C4092/'g. Dimensio.AnlagenEE2035'!$F$11</f>
        <v>3.6611142857142863E-2</v>
      </c>
      <c r="E4092" s="6"/>
      <c r="F4092" s="6"/>
      <c r="G4092" s="6"/>
      <c r="H4092" s="6"/>
      <c r="I4092" s="6"/>
      <c r="J4092" s="6"/>
      <c r="K4092" s="6"/>
      <c r="L4092" s="6"/>
      <c r="M4092" s="6"/>
      <c r="N4092" s="27"/>
    </row>
    <row r="4093" spans="1:14" s="28" customFormat="1" x14ac:dyDescent="0.25">
      <c r="A4093" s="24">
        <v>43636.333333333336</v>
      </c>
      <c r="B4093" s="25">
        <v>43636.416666666664</v>
      </c>
      <c r="C4093" s="7">
        <v>162.13999999999999</v>
      </c>
      <c r="D4093" s="26">
        <f>C4093/'g. Dimensio.AnlagenEE2035'!$F$11</f>
        <v>4.6325714285714283E-2</v>
      </c>
      <c r="E4093" s="6"/>
      <c r="F4093" s="6"/>
      <c r="G4093" s="6"/>
      <c r="H4093" s="6"/>
      <c r="I4093" s="6"/>
      <c r="J4093" s="6"/>
      <c r="K4093" s="6"/>
      <c r="L4093" s="6"/>
      <c r="M4093" s="6"/>
      <c r="N4093" s="27"/>
    </row>
    <row r="4094" spans="1:14" s="28" customFormat="1" x14ac:dyDescent="0.25">
      <c r="A4094" s="24">
        <v>43636.375</v>
      </c>
      <c r="B4094" s="25">
        <v>43636.458333333336</v>
      </c>
      <c r="C4094" s="7">
        <v>197.40199999999999</v>
      </c>
      <c r="D4094" s="26">
        <f>C4094/'g. Dimensio.AnlagenEE2035'!$F$11</f>
        <v>5.6400571428571425E-2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27"/>
    </row>
    <row r="4095" spans="1:14" s="28" customFormat="1" x14ac:dyDescent="0.25">
      <c r="A4095" s="24">
        <v>43636.416666666664</v>
      </c>
      <c r="B4095" s="25">
        <v>43636.5</v>
      </c>
      <c r="C4095" s="7">
        <v>261.13400000000001</v>
      </c>
      <c r="D4095" s="26">
        <f>C4095/'g. Dimensio.AnlagenEE2035'!$F$11</f>
        <v>7.4609714285714293E-2</v>
      </c>
      <c r="E4095" s="6"/>
      <c r="F4095" s="6"/>
      <c r="G4095" s="6"/>
      <c r="H4095" s="6"/>
      <c r="I4095" s="6"/>
      <c r="J4095" s="6"/>
      <c r="K4095" s="6"/>
      <c r="L4095" s="6"/>
      <c r="M4095" s="6"/>
      <c r="N4095" s="27"/>
    </row>
    <row r="4096" spans="1:14" s="28" customFormat="1" x14ac:dyDescent="0.25">
      <c r="A4096" s="24">
        <v>43636.458333333336</v>
      </c>
      <c r="B4096" s="25">
        <v>43636.541666666664</v>
      </c>
      <c r="C4096" s="7">
        <v>358.72199999999998</v>
      </c>
      <c r="D4096" s="26">
        <f>C4096/'g. Dimensio.AnlagenEE2035'!$F$11</f>
        <v>0.102492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27"/>
    </row>
    <row r="4097" spans="1:14" s="28" customFormat="1" x14ac:dyDescent="0.25">
      <c r="A4097" s="24">
        <v>43636.5</v>
      </c>
      <c r="B4097" s="25">
        <v>43636.583333333336</v>
      </c>
      <c r="C4097" s="7">
        <v>462.94600000000003</v>
      </c>
      <c r="D4097" s="26">
        <f>C4097/'g. Dimensio.AnlagenEE2035'!$F$11</f>
        <v>0.13227028571428573</v>
      </c>
      <c r="E4097" s="6"/>
      <c r="F4097" s="6"/>
      <c r="G4097" s="6"/>
      <c r="H4097" s="6"/>
      <c r="I4097" s="6"/>
      <c r="J4097" s="6"/>
      <c r="K4097" s="6"/>
      <c r="L4097" s="6"/>
      <c r="M4097" s="6"/>
      <c r="N4097" s="27"/>
    </row>
    <row r="4098" spans="1:14" s="28" customFormat="1" x14ac:dyDescent="0.25">
      <c r="A4098" s="24">
        <v>43636.541666666664</v>
      </c>
      <c r="B4098" s="25">
        <v>43636.625</v>
      </c>
      <c r="C4098" s="7">
        <v>512.23500000000001</v>
      </c>
      <c r="D4098" s="26">
        <f>C4098/'g. Dimensio.AnlagenEE2035'!$F$11</f>
        <v>0.14635285714285715</v>
      </c>
      <c r="E4098" s="6"/>
      <c r="F4098" s="6"/>
      <c r="G4098" s="6"/>
      <c r="H4098" s="6"/>
      <c r="I4098" s="6"/>
      <c r="J4098" s="6"/>
      <c r="K4098" s="6"/>
      <c r="L4098" s="6"/>
      <c r="M4098" s="6"/>
      <c r="N4098" s="27"/>
    </row>
    <row r="4099" spans="1:14" s="28" customFormat="1" x14ac:dyDescent="0.25">
      <c r="A4099" s="24">
        <v>43636.583333333336</v>
      </c>
      <c r="B4099" s="25">
        <v>43636.666666666664</v>
      </c>
      <c r="C4099" s="7">
        <v>491.82</v>
      </c>
      <c r="D4099" s="26">
        <f>C4099/'g. Dimensio.AnlagenEE2035'!$F$11</f>
        <v>0.14052000000000001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27"/>
    </row>
    <row r="4100" spans="1:14" s="28" customFormat="1" x14ac:dyDescent="0.25">
      <c r="A4100" s="24">
        <v>43636.625</v>
      </c>
      <c r="B4100" s="25">
        <v>43636.708333333336</v>
      </c>
      <c r="C4100" s="7">
        <v>449.47800000000001</v>
      </c>
      <c r="D4100" s="26">
        <f>C4100/'g. Dimensio.AnlagenEE2035'!$F$11</f>
        <v>0.12842228571428571</v>
      </c>
      <c r="E4100" s="6"/>
      <c r="F4100" s="6"/>
      <c r="G4100" s="6"/>
      <c r="H4100" s="6"/>
      <c r="I4100" s="6"/>
      <c r="J4100" s="6"/>
      <c r="K4100" s="6"/>
      <c r="L4100" s="6"/>
      <c r="M4100" s="6"/>
      <c r="N4100" s="27"/>
    </row>
    <row r="4101" spans="1:14" s="28" customFormat="1" x14ac:dyDescent="0.25">
      <c r="A4101" s="24">
        <v>43636.666666666664</v>
      </c>
      <c r="B4101" s="25">
        <v>43636.75</v>
      </c>
      <c r="C4101" s="7">
        <v>420.18</v>
      </c>
      <c r="D4101" s="26">
        <f>C4101/'g. Dimensio.AnlagenEE2035'!$F$11</f>
        <v>0.12005142857142857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27"/>
    </row>
    <row r="4102" spans="1:14" s="28" customFormat="1" x14ac:dyDescent="0.25">
      <c r="A4102" s="24">
        <v>43636.708333333336</v>
      </c>
      <c r="B4102" s="25">
        <v>43636.791666666664</v>
      </c>
      <c r="C4102" s="7">
        <v>388.52199999999999</v>
      </c>
      <c r="D4102" s="26">
        <f>C4102/'g. Dimensio.AnlagenEE2035'!$F$11</f>
        <v>0.11100628571428571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27"/>
    </row>
    <row r="4103" spans="1:14" s="28" customFormat="1" x14ac:dyDescent="0.25">
      <c r="A4103" s="24">
        <v>43636.75</v>
      </c>
      <c r="B4103" s="25">
        <v>43636.833333333336</v>
      </c>
      <c r="C4103" s="7">
        <v>356.245</v>
      </c>
      <c r="D4103" s="26">
        <f>C4103/'g. Dimensio.AnlagenEE2035'!$F$11</f>
        <v>0.10178428571428572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27"/>
    </row>
    <row r="4104" spans="1:14" s="28" customFormat="1" x14ac:dyDescent="0.25">
      <c r="A4104" s="24">
        <v>43636.791666666664</v>
      </c>
      <c r="B4104" s="25">
        <v>43636.875</v>
      </c>
      <c r="C4104" s="7">
        <v>356.18400000000003</v>
      </c>
      <c r="D4104" s="26">
        <f>C4104/'g. Dimensio.AnlagenEE2035'!$F$11</f>
        <v>0.10176685714285715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27"/>
    </row>
    <row r="4105" spans="1:14" s="28" customFormat="1" x14ac:dyDescent="0.25">
      <c r="A4105" s="24">
        <v>43636.833333333336</v>
      </c>
      <c r="B4105" s="25">
        <v>43636.916666666664</v>
      </c>
      <c r="C4105" s="7">
        <v>369.87900000000002</v>
      </c>
      <c r="D4105" s="26">
        <f>C4105/'g. Dimensio.AnlagenEE2035'!$F$11</f>
        <v>0.10567971428571429</v>
      </c>
      <c r="E4105" s="6"/>
      <c r="F4105" s="6"/>
      <c r="G4105" s="6"/>
      <c r="H4105" s="6"/>
      <c r="I4105" s="6"/>
      <c r="J4105" s="6"/>
      <c r="K4105" s="6"/>
      <c r="L4105" s="6"/>
      <c r="M4105" s="6"/>
      <c r="N4105" s="27"/>
    </row>
    <row r="4106" spans="1:14" s="28" customFormat="1" x14ac:dyDescent="0.25">
      <c r="A4106" s="24">
        <v>43636.875</v>
      </c>
      <c r="B4106" s="25">
        <v>43636.958333333336</v>
      </c>
      <c r="C4106" s="7">
        <v>359.01299999999998</v>
      </c>
      <c r="D4106" s="26">
        <f>C4106/'g. Dimensio.AnlagenEE2035'!$F$11</f>
        <v>0.10257514285714285</v>
      </c>
      <c r="E4106" s="6"/>
      <c r="F4106" s="6"/>
      <c r="G4106" s="6"/>
      <c r="H4106" s="6"/>
      <c r="I4106" s="6"/>
      <c r="J4106" s="6"/>
      <c r="K4106" s="6"/>
      <c r="L4106" s="6"/>
      <c r="M4106" s="6"/>
      <c r="N4106" s="27"/>
    </row>
    <row r="4107" spans="1:14" s="28" customFormat="1" x14ac:dyDescent="0.25">
      <c r="A4107" s="24">
        <v>43636.916666666664</v>
      </c>
      <c r="B4107" s="25">
        <v>43637</v>
      </c>
      <c r="C4107" s="7">
        <v>311.51299999999998</v>
      </c>
      <c r="D4107" s="26">
        <f>C4107/'g. Dimensio.AnlagenEE2035'!$F$11</f>
        <v>8.9003714285714283E-2</v>
      </c>
      <c r="E4107" s="6"/>
      <c r="F4107" s="6"/>
      <c r="G4107" s="6"/>
      <c r="H4107" s="6"/>
      <c r="I4107" s="6"/>
      <c r="J4107" s="6"/>
      <c r="K4107" s="6"/>
      <c r="L4107" s="6"/>
      <c r="M4107" s="6"/>
      <c r="N4107" s="27"/>
    </row>
    <row r="4108" spans="1:14" s="28" customFormat="1" x14ac:dyDescent="0.25">
      <c r="A4108" s="24">
        <v>43636.958333333336</v>
      </c>
      <c r="B4108" s="25">
        <v>43637.041666666664</v>
      </c>
      <c r="C4108" s="7">
        <v>261.62599999999998</v>
      </c>
      <c r="D4108" s="26">
        <f>C4108/'g. Dimensio.AnlagenEE2035'!$F$11</f>
        <v>7.4750285714285714E-2</v>
      </c>
      <c r="E4108" s="6"/>
      <c r="F4108" s="6"/>
      <c r="G4108" s="6"/>
      <c r="H4108" s="6"/>
      <c r="I4108" s="6"/>
      <c r="J4108" s="6"/>
      <c r="K4108" s="6"/>
      <c r="L4108" s="6"/>
      <c r="M4108" s="6"/>
      <c r="N4108" s="27"/>
    </row>
    <row r="4109" spans="1:14" s="28" customFormat="1" x14ac:dyDescent="0.25">
      <c r="A4109" s="24">
        <v>43637</v>
      </c>
      <c r="B4109" s="25">
        <v>43637.083333333336</v>
      </c>
      <c r="C4109" s="7">
        <v>210.05</v>
      </c>
      <c r="D4109" s="26">
        <f>C4109/'g. Dimensio.AnlagenEE2035'!$F$11</f>
        <v>6.0014285714285714E-2</v>
      </c>
      <c r="E4109" s="6"/>
      <c r="F4109" s="6"/>
      <c r="G4109" s="6"/>
      <c r="H4109" s="6"/>
      <c r="I4109" s="6"/>
      <c r="J4109" s="6"/>
      <c r="K4109" s="6"/>
      <c r="L4109" s="6"/>
      <c r="M4109" s="6"/>
      <c r="N4109" s="27"/>
    </row>
    <row r="4110" spans="1:14" s="28" customFormat="1" x14ac:dyDescent="0.25">
      <c r="A4110" s="24">
        <v>43637.041666666664</v>
      </c>
      <c r="B4110" s="25">
        <v>43637.125</v>
      </c>
      <c r="C4110" s="7">
        <v>159.76900000000001</v>
      </c>
      <c r="D4110" s="26">
        <f>C4110/'g. Dimensio.AnlagenEE2035'!$F$11</f>
        <v>4.5648285714285718E-2</v>
      </c>
      <c r="E4110" s="6"/>
      <c r="F4110" s="6"/>
      <c r="G4110" s="6"/>
      <c r="H4110" s="6"/>
      <c r="I4110" s="6"/>
      <c r="J4110" s="6"/>
      <c r="K4110" s="6"/>
      <c r="L4110" s="6"/>
      <c r="M4110" s="6"/>
      <c r="N4110" s="27"/>
    </row>
    <row r="4111" spans="1:14" s="28" customFormat="1" x14ac:dyDescent="0.25">
      <c r="A4111" s="24">
        <v>43637.083333333336</v>
      </c>
      <c r="B4111" s="25">
        <v>43637.166666666664</v>
      </c>
      <c r="C4111" s="7">
        <v>137.07</v>
      </c>
      <c r="D4111" s="26">
        <f>C4111/'g. Dimensio.AnlagenEE2035'!$F$11</f>
        <v>3.9162857142857138E-2</v>
      </c>
      <c r="E4111" s="6"/>
      <c r="F4111" s="6"/>
      <c r="G4111" s="6"/>
      <c r="H4111" s="6"/>
      <c r="I4111" s="6"/>
      <c r="J4111" s="6"/>
      <c r="K4111" s="6"/>
      <c r="L4111" s="6"/>
      <c r="M4111" s="6"/>
      <c r="N4111" s="27"/>
    </row>
    <row r="4112" spans="1:14" s="28" customFormat="1" x14ac:dyDescent="0.25">
      <c r="A4112" s="24">
        <v>43637.125</v>
      </c>
      <c r="B4112" s="25">
        <v>43637.208333333336</v>
      </c>
      <c r="C4112" s="7">
        <v>133.398</v>
      </c>
      <c r="D4112" s="26">
        <f>C4112/'g. Dimensio.AnlagenEE2035'!$F$11</f>
        <v>3.8113714285714285E-2</v>
      </c>
      <c r="E4112" s="6"/>
      <c r="F4112" s="6"/>
      <c r="G4112" s="6"/>
      <c r="H4112" s="6"/>
      <c r="I4112" s="6"/>
      <c r="J4112" s="6"/>
      <c r="K4112" s="6"/>
      <c r="L4112" s="6"/>
      <c r="M4112" s="6"/>
      <c r="N4112" s="27"/>
    </row>
    <row r="4113" spans="1:14" s="28" customFormat="1" x14ac:dyDescent="0.25">
      <c r="A4113" s="24">
        <v>43637.166666666664</v>
      </c>
      <c r="B4113" s="25">
        <v>43637.25</v>
      </c>
      <c r="C4113" s="7">
        <v>104.23099999999999</v>
      </c>
      <c r="D4113" s="26">
        <f>C4113/'g. Dimensio.AnlagenEE2035'!$F$11</f>
        <v>2.9780285714285714E-2</v>
      </c>
      <c r="E4113" s="6"/>
      <c r="F4113" s="6"/>
      <c r="G4113" s="6"/>
      <c r="H4113" s="6"/>
      <c r="I4113" s="6"/>
      <c r="J4113" s="6"/>
      <c r="K4113" s="6"/>
      <c r="L4113" s="6"/>
      <c r="M4113" s="6"/>
      <c r="N4113" s="27"/>
    </row>
    <row r="4114" spans="1:14" s="28" customFormat="1" x14ac:dyDescent="0.25">
      <c r="A4114" s="24">
        <v>43637.208333333336</v>
      </c>
      <c r="B4114" s="25">
        <v>43637.291666666664</v>
      </c>
      <c r="C4114" s="7">
        <v>76.953000000000003</v>
      </c>
      <c r="D4114" s="26">
        <f>C4114/'g. Dimensio.AnlagenEE2035'!$F$11</f>
        <v>2.1986571428571428E-2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27"/>
    </row>
    <row r="4115" spans="1:14" s="28" customFormat="1" x14ac:dyDescent="0.25">
      <c r="A4115" s="24">
        <v>43637.25</v>
      </c>
      <c r="B4115" s="25">
        <v>43637.333333333336</v>
      </c>
      <c r="C4115" s="7">
        <v>67.816000000000003</v>
      </c>
      <c r="D4115" s="26">
        <f>C4115/'g. Dimensio.AnlagenEE2035'!$F$11</f>
        <v>1.9376000000000001E-2</v>
      </c>
      <c r="E4115" s="6"/>
      <c r="F4115" s="6"/>
      <c r="G4115" s="6"/>
      <c r="H4115" s="6"/>
      <c r="I4115" s="6"/>
      <c r="J4115" s="6"/>
      <c r="K4115" s="6"/>
      <c r="L4115" s="6"/>
      <c r="M4115" s="6"/>
      <c r="N4115" s="27"/>
    </row>
    <row r="4116" spans="1:14" s="28" customFormat="1" x14ac:dyDescent="0.25">
      <c r="A4116" s="24">
        <v>43637.291666666664</v>
      </c>
      <c r="B4116" s="25">
        <v>43637.375</v>
      </c>
      <c r="C4116" s="7">
        <v>72.903999999999996</v>
      </c>
      <c r="D4116" s="26">
        <f>C4116/'g. Dimensio.AnlagenEE2035'!$F$11</f>
        <v>2.0829714285714285E-2</v>
      </c>
      <c r="E4116" s="6"/>
      <c r="F4116" s="6"/>
      <c r="G4116" s="6"/>
      <c r="H4116" s="6"/>
      <c r="I4116" s="6"/>
      <c r="J4116" s="6"/>
      <c r="K4116" s="6"/>
      <c r="L4116" s="6"/>
      <c r="M4116" s="6"/>
      <c r="N4116" s="27"/>
    </row>
    <row r="4117" spans="1:14" s="28" customFormat="1" x14ac:dyDescent="0.25">
      <c r="A4117" s="24">
        <v>43637.333333333336</v>
      </c>
      <c r="B4117" s="25">
        <v>43637.416666666664</v>
      </c>
      <c r="C4117" s="7">
        <v>89.438999999999993</v>
      </c>
      <c r="D4117" s="26">
        <f>C4117/'g. Dimensio.AnlagenEE2035'!$F$11</f>
        <v>2.5553999999999997E-2</v>
      </c>
      <c r="E4117" s="6"/>
      <c r="F4117" s="6"/>
      <c r="G4117" s="6"/>
      <c r="H4117" s="6"/>
      <c r="I4117" s="6"/>
      <c r="J4117" s="6"/>
      <c r="K4117" s="6"/>
      <c r="L4117" s="6"/>
      <c r="M4117" s="6"/>
      <c r="N4117" s="27"/>
    </row>
    <row r="4118" spans="1:14" s="28" customFormat="1" x14ac:dyDescent="0.25">
      <c r="A4118" s="24">
        <v>43637.375</v>
      </c>
      <c r="B4118" s="25">
        <v>43637.458333333336</v>
      </c>
      <c r="C4118" s="7">
        <v>86.518000000000001</v>
      </c>
      <c r="D4118" s="26">
        <f>C4118/'g. Dimensio.AnlagenEE2035'!$F$11</f>
        <v>2.4719428571428573E-2</v>
      </c>
      <c r="E4118" s="6"/>
      <c r="F4118" s="6"/>
      <c r="G4118" s="6"/>
      <c r="H4118" s="6"/>
      <c r="I4118" s="6"/>
      <c r="J4118" s="6"/>
      <c r="K4118" s="6"/>
      <c r="L4118" s="6"/>
      <c r="M4118" s="6"/>
      <c r="N4118" s="27"/>
    </row>
    <row r="4119" spans="1:14" s="28" customFormat="1" x14ac:dyDescent="0.25">
      <c r="A4119" s="24">
        <v>43637.416666666664</v>
      </c>
      <c r="B4119" s="25">
        <v>43637.5</v>
      </c>
      <c r="C4119" s="7">
        <v>74.524000000000001</v>
      </c>
      <c r="D4119" s="26">
        <f>C4119/'g. Dimensio.AnlagenEE2035'!$F$11</f>
        <v>2.1292571428571428E-2</v>
      </c>
      <c r="E4119" s="6"/>
      <c r="F4119" s="6"/>
      <c r="G4119" s="6"/>
      <c r="H4119" s="6"/>
      <c r="I4119" s="6"/>
      <c r="J4119" s="6"/>
      <c r="K4119" s="6"/>
      <c r="L4119" s="6"/>
      <c r="M4119" s="6"/>
      <c r="N4119" s="27"/>
    </row>
    <row r="4120" spans="1:14" s="28" customFormat="1" x14ac:dyDescent="0.25">
      <c r="A4120" s="24">
        <v>43637.458333333336</v>
      </c>
      <c r="B4120" s="25">
        <v>43637.541666666664</v>
      </c>
      <c r="C4120" s="7">
        <v>68.366</v>
      </c>
      <c r="D4120" s="26">
        <f>C4120/'g. Dimensio.AnlagenEE2035'!$F$11</f>
        <v>1.9533142857142857E-2</v>
      </c>
      <c r="E4120" s="6"/>
      <c r="F4120" s="6"/>
      <c r="G4120" s="6"/>
      <c r="H4120" s="6"/>
      <c r="I4120" s="6"/>
      <c r="J4120" s="6"/>
      <c r="K4120" s="6"/>
      <c r="L4120" s="6"/>
      <c r="M4120" s="6"/>
      <c r="N4120" s="27"/>
    </row>
    <row r="4121" spans="1:14" s="28" customFormat="1" x14ac:dyDescent="0.25">
      <c r="A4121" s="24">
        <v>43637.5</v>
      </c>
      <c r="B4121" s="25">
        <v>43637.583333333336</v>
      </c>
      <c r="C4121" s="7">
        <v>66.762</v>
      </c>
      <c r="D4121" s="26">
        <f>C4121/'g. Dimensio.AnlagenEE2035'!$F$11</f>
        <v>1.9074857142857143E-2</v>
      </c>
      <c r="E4121" s="6"/>
      <c r="F4121" s="6"/>
      <c r="G4121" s="6"/>
      <c r="H4121" s="6"/>
      <c r="I4121" s="6"/>
      <c r="J4121" s="6"/>
      <c r="K4121" s="6"/>
      <c r="L4121" s="6"/>
      <c r="M4121" s="6"/>
      <c r="N4121" s="27"/>
    </row>
    <row r="4122" spans="1:14" s="28" customFormat="1" x14ac:dyDescent="0.25">
      <c r="A4122" s="24">
        <v>43637.541666666664</v>
      </c>
      <c r="B4122" s="25">
        <v>43637.625</v>
      </c>
      <c r="C4122" s="7">
        <v>65.531999999999996</v>
      </c>
      <c r="D4122" s="26">
        <f>C4122/'g. Dimensio.AnlagenEE2035'!$F$11</f>
        <v>1.8723428571428571E-2</v>
      </c>
      <c r="E4122" s="6"/>
      <c r="F4122" s="6"/>
      <c r="G4122" s="6"/>
      <c r="H4122" s="6"/>
      <c r="I4122" s="6"/>
      <c r="J4122" s="6"/>
      <c r="K4122" s="6"/>
      <c r="L4122" s="6"/>
      <c r="M4122" s="6"/>
      <c r="N4122" s="27"/>
    </row>
    <row r="4123" spans="1:14" s="28" customFormat="1" x14ac:dyDescent="0.25">
      <c r="A4123" s="24">
        <v>43637.583333333336</v>
      </c>
      <c r="B4123" s="25">
        <v>43637.666666666664</v>
      </c>
      <c r="C4123" s="7">
        <v>64.802000000000007</v>
      </c>
      <c r="D4123" s="26">
        <f>C4123/'g. Dimensio.AnlagenEE2035'!$F$11</f>
        <v>1.8514857142857145E-2</v>
      </c>
      <c r="E4123" s="6"/>
      <c r="F4123" s="6"/>
      <c r="G4123" s="6"/>
      <c r="H4123" s="6"/>
      <c r="I4123" s="6"/>
      <c r="J4123" s="6"/>
      <c r="K4123" s="6"/>
      <c r="L4123" s="6"/>
      <c r="M4123" s="6"/>
      <c r="N4123" s="27"/>
    </row>
    <row r="4124" spans="1:14" s="28" customFormat="1" x14ac:dyDescent="0.25">
      <c r="A4124" s="24">
        <v>43637.625</v>
      </c>
      <c r="B4124" s="25">
        <v>43637.708333333336</v>
      </c>
      <c r="C4124" s="7">
        <v>77.611000000000004</v>
      </c>
      <c r="D4124" s="26">
        <f>C4124/'g. Dimensio.AnlagenEE2035'!$F$11</f>
        <v>2.2174571428571429E-2</v>
      </c>
      <c r="E4124" s="6"/>
      <c r="F4124" s="6"/>
      <c r="G4124" s="6"/>
      <c r="H4124" s="6"/>
      <c r="I4124" s="6"/>
      <c r="J4124" s="6"/>
      <c r="K4124" s="6"/>
      <c r="L4124" s="6"/>
      <c r="M4124" s="6"/>
      <c r="N4124" s="27"/>
    </row>
    <row r="4125" spans="1:14" s="28" customFormat="1" x14ac:dyDescent="0.25">
      <c r="A4125" s="24">
        <v>43637.666666666664</v>
      </c>
      <c r="B4125" s="25">
        <v>43637.75</v>
      </c>
      <c r="C4125" s="7">
        <v>106.03400000000001</v>
      </c>
      <c r="D4125" s="26">
        <f>C4125/'g. Dimensio.AnlagenEE2035'!$F$11</f>
        <v>3.0295428571428574E-2</v>
      </c>
      <c r="E4125" s="6"/>
      <c r="F4125" s="6"/>
      <c r="G4125" s="6"/>
      <c r="H4125" s="6"/>
      <c r="I4125" s="6"/>
      <c r="J4125" s="6"/>
      <c r="K4125" s="6"/>
      <c r="L4125" s="6"/>
      <c r="M4125" s="6"/>
      <c r="N4125" s="27"/>
    </row>
    <row r="4126" spans="1:14" s="28" customFormat="1" x14ac:dyDescent="0.25">
      <c r="A4126" s="24">
        <v>43637.708333333336</v>
      </c>
      <c r="B4126" s="25">
        <v>43637.791666666664</v>
      </c>
      <c r="C4126" s="7">
        <v>147.429</v>
      </c>
      <c r="D4126" s="26">
        <f>C4126/'g. Dimensio.AnlagenEE2035'!$F$11</f>
        <v>4.2122571428571426E-2</v>
      </c>
      <c r="E4126" s="6"/>
      <c r="F4126" s="6"/>
      <c r="G4126" s="6"/>
      <c r="H4126" s="6"/>
      <c r="I4126" s="6"/>
      <c r="J4126" s="6"/>
      <c r="K4126" s="6"/>
      <c r="L4126" s="6"/>
      <c r="M4126" s="6"/>
      <c r="N4126" s="27"/>
    </row>
    <row r="4127" spans="1:14" s="28" customFormat="1" x14ac:dyDescent="0.25">
      <c r="A4127" s="24">
        <v>43637.75</v>
      </c>
      <c r="B4127" s="25">
        <v>43637.833333333336</v>
      </c>
      <c r="C4127" s="7">
        <v>263.34399999999999</v>
      </c>
      <c r="D4127" s="26">
        <f>C4127/'g. Dimensio.AnlagenEE2035'!$F$11</f>
        <v>7.5241142857142854E-2</v>
      </c>
      <c r="E4127" s="6"/>
      <c r="F4127" s="6"/>
      <c r="G4127" s="6"/>
      <c r="H4127" s="6"/>
      <c r="I4127" s="6"/>
      <c r="J4127" s="6"/>
      <c r="K4127" s="6"/>
      <c r="L4127" s="6"/>
      <c r="M4127" s="6"/>
      <c r="N4127" s="27"/>
    </row>
    <row r="4128" spans="1:14" s="28" customFormat="1" x14ac:dyDescent="0.25">
      <c r="A4128" s="24">
        <v>43637.791666666664</v>
      </c>
      <c r="B4128" s="25">
        <v>43637.875</v>
      </c>
      <c r="C4128" s="7">
        <v>466.036</v>
      </c>
      <c r="D4128" s="26">
        <f>C4128/'g. Dimensio.AnlagenEE2035'!$F$11</f>
        <v>0.13315314285714286</v>
      </c>
      <c r="E4128" s="6"/>
      <c r="F4128" s="6"/>
      <c r="G4128" s="6"/>
      <c r="H4128" s="6"/>
      <c r="I4128" s="6"/>
      <c r="J4128" s="6"/>
      <c r="K4128" s="6"/>
      <c r="L4128" s="6"/>
      <c r="M4128" s="6"/>
      <c r="N4128" s="27"/>
    </row>
    <row r="4129" spans="1:14" s="28" customFormat="1" x14ac:dyDescent="0.25">
      <c r="A4129" s="24">
        <v>43637.833333333336</v>
      </c>
      <c r="B4129" s="25">
        <v>43637.916666666664</v>
      </c>
      <c r="C4129" s="7">
        <v>727.59799999999996</v>
      </c>
      <c r="D4129" s="26">
        <f>C4129/'g. Dimensio.AnlagenEE2035'!$F$11</f>
        <v>0.20788514285714285</v>
      </c>
      <c r="E4129" s="6"/>
      <c r="F4129" s="6"/>
      <c r="G4129" s="6"/>
      <c r="H4129" s="6"/>
      <c r="I4129" s="6"/>
      <c r="J4129" s="6"/>
      <c r="K4129" s="6"/>
      <c r="L4129" s="6"/>
      <c r="M4129" s="6"/>
      <c r="N4129" s="27"/>
    </row>
    <row r="4130" spans="1:14" s="28" customFormat="1" x14ac:dyDescent="0.25">
      <c r="A4130" s="24">
        <v>43637.875</v>
      </c>
      <c r="B4130" s="25">
        <v>43637.958333333336</v>
      </c>
      <c r="C4130" s="7">
        <v>967.08100000000002</v>
      </c>
      <c r="D4130" s="26">
        <f>C4130/'g. Dimensio.AnlagenEE2035'!$F$11</f>
        <v>0.27630885714285713</v>
      </c>
      <c r="E4130" s="6"/>
      <c r="F4130" s="6"/>
      <c r="G4130" s="6"/>
      <c r="H4130" s="6"/>
      <c r="I4130" s="6"/>
      <c r="J4130" s="6"/>
      <c r="K4130" s="6"/>
      <c r="L4130" s="6"/>
      <c r="M4130" s="6"/>
      <c r="N4130" s="27"/>
    </row>
    <row r="4131" spans="1:14" s="28" customFormat="1" x14ac:dyDescent="0.25">
      <c r="A4131" s="24">
        <v>43637.916666666664</v>
      </c>
      <c r="B4131" s="25">
        <v>43638</v>
      </c>
      <c r="C4131" s="7">
        <v>1001.515</v>
      </c>
      <c r="D4131" s="26">
        <f>C4131/'g. Dimensio.AnlagenEE2035'!$F$11</f>
        <v>0.28614714285714288</v>
      </c>
      <c r="E4131" s="6"/>
      <c r="F4131" s="6"/>
      <c r="G4131" s="6"/>
      <c r="H4131" s="6"/>
      <c r="I4131" s="6"/>
      <c r="J4131" s="6"/>
      <c r="K4131" s="6"/>
      <c r="L4131" s="6"/>
      <c r="M4131" s="6"/>
      <c r="N4131" s="27"/>
    </row>
    <row r="4132" spans="1:14" s="28" customFormat="1" x14ac:dyDescent="0.25">
      <c r="A4132" s="24">
        <v>43637.958333333336</v>
      </c>
      <c r="B4132" s="25">
        <v>43638.041666666664</v>
      </c>
      <c r="C4132" s="7">
        <v>914.11699999999996</v>
      </c>
      <c r="D4132" s="26">
        <f>C4132/'g. Dimensio.AnlagenEE2035'!$F$11</f>
        <v>0.26117628571428569</v>
      </c>
      <c r="E4132" s="6"/>
      <c r="F4132" s="6"/>
      <c r="G4132" s="6"/>
      <c r="H4132" s="6"/>
      <c r="I4132" s="6"/>
      <c r="J4132" s="6"/>
      <c r="K4132" s="6"/>
      <c r="L4132" s="6"/>
      <c r="M4132" s="6"/>
      <c r="N4132" s="27"/>
    </row>
    <row r="4133" spans="1:14" s="28" customFormat="1" x14ac:dyDescent="0.25">
      <c r="A4133" s="24">
        <v>43638</v>
      </c>
      <c r="B4133" s="25">
        <v>43638.083333333336</v>
      </c>
      <c r="C4133" s="7">
        <v>795.572</v>
      </c>
      <c r="D4133" s="26">
        <f>C4133/'g. Dimensio.AnlagenEE2035'!$F$11</f>
        <v>0.22730628571428571</v>
      </c>
      <c r="E4133" s="6"/>
      <c r="F4133" s="6"/>
      <c r="G4133" s="6"/>
      <c r="H4133" s="6"/>
      <c r="I4133" s="6"/>
      <c r="J4133" s="6"/>
      <c r="K4133" s="6"/>
      <c r="L4133" s="6"/>
      <c r="M4133" s="6"/>
      <c r="N4133" s="27"/>
    </row>
    <row r="4134" spans="1:14" s="28" customFormat="1" x14ac:dyDescent="0.25">
      <c r="A4134" s="24">
        <v>43638.041666666664</v>
      </c>
      <c r="B4134" s="25">
        <v>43638.125</v>
      </c>
      <c r="C4134" s="7">
        <v>665.33100000000002</v>
      </c>
      <c r="D4134" s="26">
        <f>C4134/'g. Dimensio.AnlagenEE2035'!$F$11</f>
        <v>0.19009457142857145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27"/>
    </row>
    <row r="4135" spans="1:14" s="28" customFormat="1" x14ac:dyDescent="0.25">
      <c r="A4135" s="24">
        <v>43638.083333333336</v>
      </c>
      <c r="B4135" s="25">
        <v>43638.166666666664</v>
      </c>
      <c r="C4135" s="7">
        <v>567.93200000000002</v>
      </c>
      <c r="D4135" s="26">
        <f>C4135/'g. Dimensio.AnlagenEE2035'!$F$11</f>
        <v>0.16226628571428572</v>
      </c>
      <c r="E4135" s="6"/>
      <c r="F4135" s="6"/>
      <c r="G4135" s="6"/>
      <c r="H4135" s="6"/>
      <c r="I4135" s="6"/>
      <c r="J4135" s="6"/>
      <c r="K4135" s="6"/>
      <c r="L4135" s="6"/>
      <c r="M4135" s="6"/>
      <c r="N4135" s="27"/>
    </row>
    <row r="4136" spans="1:14" s="28" customFormat="1" x14ac:dyDescent="0.25">
      <c r="A4136" s="24">
        <v>43638.125</v>
      </c>
      <c r="B4136" s="25">
        <v>43638.208333333336</v>
      </c>
      <c r="C4136" s="7">
        <v>494.803</v>
      </c>
      <c r="D4136" s="26">
        <f>C4136/'g. Dimensio.AnlagenEE2035'!$F$11</f>
        <v>0.1413722857142857</v>
      </c>
      <c r="E4136" s="6"/>
      <c r="F4136" s="6"/>
      <c r="G4136" s="6"/>
      <c r="H4136" s="6"/>
      <c r="I4136" s="6"/>
      <c r="J4136" s="6"/>
      <c r="K4136" s="6"/>
      <c r="L4136" s="6"/>
      <c r="M4136" s="6"/>
      <c r="N4136" s="27"/>
    </row>
    <row r="4137" spans="1:14" s="28" customFormat="1" x14ac:dyDescent="0.25">
      <c r="A4137" s="24">
        <v>43638.166666666664</v>
      </c>
      <c r="B4137" s="25">
        <v>43638.25</v>
      </c>
      <c r="C4137" s="7">
        <v>327.22699999999998</v>
      </c>
      <c r="D4137" s="26">
        <f>C4137/'g. Dimensio.AnlagenEE2035'!$F$11</f>
        <v>9.3493428571428561E-2</v>
      </c>
      <c r="E4137" s="6"/>
      <c r="F4137" s="6"/>
      <c r="G4137" s="6"/>
      <c r="H4137" s="6"/>
      <c r="I4137" s="6"/>
      <c r="J4137" s="6"/>
      <c r="K4137" s="6"/>
      <c r="L4137" s="6"/>
      <c r="M4137" s="6"/>
      <c r="N4137" s="27"/>
    </row>
    <row r="4138" spans="1:14" s="28" customFormat="1" x14ac:dyDescent="0.25">
      <c r="A4138" s="24">
        <v>43638.208333333336</v>
      </c>
      <c r="B4138" s="25">
        <v>43638.291666666664</v>
      </c>
      <c r="C4138" s="7">
        <v>265.80900000000003</v>
      </c>
      <c r="D4138" s="26">
        <f>C4138/'g. Dimensio.AnlagenEE2035'!$F$11</f>
        <v>7.594542857142858E-2</v>
      </c>
      <c r="E4138" s="6"/>
      <c r="F4138" s="6"/>
      <c r="G4138" s="6"/>
      <c r="H4138" s="6"/>
      <c r="I4138" s="6"/>
      <c r="J4138" s="6"/>
      <c r="K4138" s="6"/>
      <c r="L4138" s="6"/>
      <c r="M4138" s="6"/>
      <c r="N4138" s="27"/>
    </row>
    <row r="4139" spans="1:14" s="28" customFormat="1" x14ac:dyDescent="0.25">
      <c r="A4139" s="24">
        <v>43638.25</v>
      </c>
      <c r="B4139" s="25">
        <v>43638.333333333336</v>
      </c>
      <c r="C4139" s="7">
        <v>306.62099999999998</v>
      </c>
      <c r="D4139" s="26">
        <f>C4139/'g. Dimensio.AnlagenEE2035'!$F$11</f>
        <v>8.7605999999999989E-2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27"/>
    </row>
    <row r="4140" spans="1:14" s="28" customFormat="1" x14ac:dyDescent="0.25">
      <c r="A4140" s="24">
        <v>43638.291666666664</v>
      </c>
      <c r="B4140" s="25">
        <v>43638.375</v>
      </c>
      <c r="C4140" s="7">
        <v>341.49099999999999</v>
      </c>
      <c r="D4140" s="26">
        <f>C4140/'g. Dimensio.AnlagenEE2035'!$F$11</f>
        <v>9.7568857142857138E-2</v>
      </c>
      <c r="E4140" s="6"/>
      <c r="F4140" s="6"/>
      <c r="G4140" s="6"/>
      <c r="H4140" s="6"/>
      <c r="I4140" s="6"/>
      <c r="J4140" s="6"/>
      <c r="K4140" s="6"/>
      <c r="L4140" s="6"/>
      <c r="M4140" s="6"/>
      <c r="N4140" s="27"/>
    </row>
    <row r="4141" spans="1:14" s="28" customFormat="1" x14ac:dyDescent="0.25">
      <c r="A4141" s="24">
        <v>43638.333333333336</v>
      </c>
      <c r="B4141" s="25">
        <v>43638.416666666664</v>
      </c>
      <c r="C4141" s="7">
        <v>354.02699999999999</v>
      </c>
      <c r="D4141" s="26">
        <f>C4141/'g. Dimensio.AnlagenEE2035'!$F$11</f>
        <v>0.10115057142857142</v>
      </c>
      <c r="E4141" s="6"/>
      <c r="F4141" s="6"/>
      <c r="G4141" s="6"/>
      <c r="H4141" s="6"/>
      <c r="I4141" s="6"/>
      <c r="J4141" s="6"/>
      <c r="K4141" s="6"/>
      <c r="L4141" s="6"/>
      <c r="M4141" s="6"/>
      <c r="N4141" s="27"/>
    </row>
    <row r="4142" spans="1:14" s="28" customFormat="1" x14ac:dyDescent="0.25">
      <c r="A4142" s="24">
        <v>43638.375</v>
      </c>
      <c r="B4142" s="25">
        <v>43638.458333333336</v>
      </c>
      <c r="C4142" s="7">
        <v>366.85199999999998</v>
      </c>
      <c r="D4142" s="26">
        <f>C4142/'g. Dimensio.AnlagenEE2035'!$F$11</f>
        <v>0.10481485714285714</v>
      </c>
      <c r="E4142" s="6"/>
      <c r="F4142" s="6"/>
      <c r="G4142" s="6"/>
      <c r="H4142" s="6"/>
      <c r="I4142" s="6"/>
      <c r="J4142" s="6"/>
      <c r="K4142" s="6"/>
      <c r="L4142" s="6"/>
      <c r="M4142" s="6"/>
      <c r="N4142" s="27"/>
    </row>
    <row r="4143" spans="1:14" s="28" customFormat="1" x14ac:dyDescent="0.25">
      <c r="A4143" s="24">
        <v>43638.416666666664</v>
      </c>
      <c r="B4143" s="25">
        <v>43638.5</v>
      </c>
      <c r="C4143" s="7">
        <v>375.13299999999998</v>
      </c>
      <c r="D4143" s="26">
        <f>C4143/'g. Dimensio.AnlagenEE2035'!$F$11</f>
        <v>0.10718085714285713</v>
      </c>
      <c r="E4143" s="6"/>
      <c r="F4143" s="6"/>
      <c r="G4143" s="6"/>
      <c r="H4143" s="6"/>
      <c r="I4143" s="6"/>
      <c r="J4143" s="6"/>
      <c r="K4143" s="6"/>
      <c r="L4143" s="6"/>
      <c r="M4143" s="6"/>
      <c r="N4143" s="27"/>
    </row>
    <row r="4144" spans="1:14" s="28" customFormat="1" x14ac:dyDescent="0.25">
      <c r="A4144" s="24">
        <v>43638.458333333336</v>
      </c>
      <c r="B4144" s="25">
        <v>43638.541666666664</v>
      </c>
      <c r="C4144" s="7">
        <v>353.34899999999999</v>
      </c>
      <c r="D4144" s="26">
        <f>C4144/'g. Dimensio.AnlagenEE2035'!$F$11</f>
        <v>0.10095685714285714</v>
      </c>
      <c r="E4144" s="6"/>
      <c r="F4144" s="6"/>
      <c r="G4144" s="6"/>
      <c r="H4144" s="6"/>
      <c r="I4144" s="6"/>
      <c r="J4144" s="6"/>
      <c r="K4144" s="6"/>
      <c r="L4144" s="6"/>
      <c r="M4144" s="6"/>
      <c r="N4144" s="27"/>
    </row>
    <row r="4145" spans="1:14" s="28" customFormat="1" x14ac:dyDescent="0.25">
      <c r="A4145" s="24">
        <v>43638.5</v>
      </c>
      <c r="B4145" s="25">
        <v>43638.583333333336</v>
      </c>
      <c r="C4145" s="7">
        <v>341.70499999999998</v>
      </c>
      <c r="D4145" s="26">
        <f>C4145/'g. Dimensio.AnlagenEE2035'!$F$11</f>
        <v>9.7629999999999995E-2</v>
      </c>
      <c r="E4145" s="6"/>
      <c r="F4145" s="6"/>
      <c r="G4145" s="6"/>
      <c r="H4145" s="6"/>
      <c r="I4145" s="6"/>
      <c r="J4145" s="6"/>
      <c r="K4145" s="6"/>
      <c r="L4145" s="6"/>
      <c r="M4145" s="6"/>
      <c r="N4145" s="27"/>
    </row>
    <row r="4146" spans="1:14" s="28" customFormat="1" x14ac:dyDescent="0.25">
      <c r="A4146" s="24">
        <v>43638.541666666664</v>
      </c>
      <c r="B4146" s="25">
        <v>43638.625</v>
      </c>
      <c r="C4146" s="7">
        <v>351.57299999999998</v>
      </c>
      <c r="D4146" s="26">
        <f>C4146/'g. Dimensio.AnlagenEE2035'!$F$11</f>
        <v>0.10044942857142856</v>
      </c>
      <c r="E4146" s="6"/>
      <c r="F4146" s="6"/>
      <c r="G4146" s="6"/>
      <c r="H4146" s="6"/>
      <c r="I4146" s="6"/>
      <c r="J4146" s="6"/>
      <c r="K4146" s="6"/>
      <c r="L4146" s="6"/>
      <c r="M4146" s="6"/>
      <c r="N4146" s="27"/>
    </row>
    <row r="4147" spans="1:14" s="28" customFormat="1" x14ac:dyDescent="0.25">
      <c r="A4147" s="24">
        <v>43638.583333333336</v>
      </c>
      <c r="B4147" s="25">
        <v>43638.666666666664</v>
      </c>
      <c r="C4147" s="7">
        <v>383.66699999999997</v>
      </c>
      <c r="D4147" s="26">
        <f>C4147/'g. Dimensio.AnlagenEE2035'!$F$11</f>
        <v>0.10961914285714285</v>
      </c>
      <c r="E4147" s="6"/>
      <c r="F4147" s="6"/>
      <c r="G4147" s="6"/>
      <c r="H4147" s="6"/>
      <c r="I4147" s="6"/>
      <c r="J4147" s="6"/>
      <c r="K4147" s="6"/>
      <c r="L4147" s="6"/>
      <c r="M4147" s="6"/>
      <c r="N4147" s="27"/>
    </row>
    <row r="4148" spans="1:14" s="28" customFormat="1" x14ac:dyDescent="0.25">
      <c r="A4148" s="24">
        <v>43638.625</v>
      </c>
      <c r="B4148" s="25">
        <v>43638.708333333336</v>
      </c>
      <c r="C4148" s="7">
        <v>414.98899999999998</v>
      </c>
      <c r="D4148" s="26">
        <f>C4148/'g. Dimensio.AnlagenEE2035'!$F$11</f>
        <v>0.11856828571428571</v>
      </c>
      <c r="E4148" s="6"/>
      <c r="F4148" s="6"/>
      <c r="G4148" s="6"/>
      <c r="H4148" s="6"/>
      <c r="I4148" s="6"/>
      <c r="J4148" s="6"/>
      <c r="K4148" s="6"/>
      <c r="L4148" s="6"/>
      <c r="M4148" s="6"/>
      <c r="N4148" s="27"/>
    </row>
    <row r="4149" spans="1:14" s="28" customFormat="1" x14ac:dyDescent="0.25">
      <c r="A4149" s="24">
        <v>43638.666666666664</v>
      </c>
      <c r="B4149" s="25">
        <v>43638.75</v>
      </c>
      <c r="C4149" s="7">
        <v>452.09500000000003</v>
      </c>
      <c r="D4149" s="26">
        <f>C4149/'g. Dimensio.AnlagenEE2035'!$F$11</f>
        <v>0.12917000000000001</v>
      </c>
      <c r="E4149" s="6"/>
      <c r="F4149" s="6"/>
      <c r="G4149" s="6"/>
      <c r="H4149" s="6"/>
      <c r="I4149" s="6"/>
      <c r="J4149" s="6"/>
      <c r="K4149" s="6"/>
      <c r="L4149" s="6"/>
      <c r="M4149" s="6"/>
      <c r="N4149" s="27"/>
    </row>
    <row r="4150" spans="1:14" s="28" customFormat="1" x14ac:dyDescent="0.25">
      <c r="A4150" s="24">
        <v>43638.708333333336</v>
      </c>
      <c r="B4150" s="25">
        <v>43638.791666666664</v>
      </c>
      <c r="C4150" s="7">
        <v>473.10599999999999</v>
      </c>
      <c r="D4150" s="26">
        <f>C4150/'g. Dimensio.AnlagenEE2035'!$F$11</f>
        <v>0.13517314285714285</v>
      </c>
      <c r="E4150" s="6"/>
      <c r="F4150" s="6"/>
      <c r="G4150" s="6"/>
      <c r="H4150" s="6"/>
      <c r="I4150" s="6"/>
      <c r="J4150" s="6"/>
      <c r="K4150" s="6"/>
      <c r="L4150" s="6"/>
      <c r="M4150" s="6"/>
      <c r="N4150" s="27"/>
    </row>
    <row r="4151" spans="1:14" s="28" customFormat="1" x14ac:dyDescent="0.25">
      <c r="A4151" s="24">
        <v>43638.75</v>
      </c>
      <c r="B4151" s="25">
        <v>43638.833333333336</v>
      </c>
      <c r="C4151" s="7">
        <v>529.74300000000005</v>
      </c>
      <c r="D4151" s="26">
        <f>C4151/'g. Dimensio.AnlagenEE2035'!$F$11</f>
        <v>0.15135514285714288</v>
      </c>
      <c r="E4151" s="6"/>
      <c r="F4151" s="6"/>
      <c r="G4151" s="6"/>
      <c r="H4151" s="6"/>
      <c r="I4151" s="6"/>
      <c r="J4151" s="6"/>
      <c r="K4151" s="6"/>
      <c r="L4151" s="6"/>
      <c r="M4151" s="6"/>
      <c r="N4151" s="27"/>
    </row>
    <row r="4152" spans="1:14" s="28" customFormat="1" x14ac:dyDescent="0.25">
      <c r="A4152" s="24">
        <v>43638.791666666664</v>
      </c>
      <c r="B4152" s="25">
        <v>43638.875</v>
      </c>
      <c r="C4152" s="7">
        <v>539.93700000000001</v>
      </c>
      <c r="D4152" s="26">
        <f>C4152/'g. Dimensio.AnlagenEE2035'!$F$11</f>
        <v>0.15426771428571429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27"/>
    </row>
    <row r="4153" spans="1:14" s="28" customFormat="1" x14ac:dyDescent="0.25">
      <c r="A4153" s="24">
        <v>43638.833333333336</v>
      </c>
      <c r="B4153" s="25">
        <v>43638.916666666664</v>
      </c>
      <c r="C4153" s="7">
        <v>524.77700000000004</v>
      </c>
      <c r="D4153" s="26">
        <f>C4153/'g. Dimensio.AnlagenEE2035'!$F$11</f>
        <v>0.14993628571428572</v>
      </c>
      <c r="E4153" s="6"/>
      <c r="F4153" s="6"/>
      <c r="G4153" s="6"/>
      <c r="H4153" s="6"/>
      <c r="I4153" s="6"/>
      <c r="J4153" s="6"/>
      <c r="K4153" s="6"/>
      <c r="L4153" s="6"/>
      <c r="M4153" s="6"/>
      <c r="N4153" s="27"/>
    </row>
    <row r="4154" spans="1:14" s="28" customFormat="1" x14ac:dyDescent="0.25">
      <c r="A4154" s="24">
        <v>43638.875</v>
      </c>
      <c r="B4154" s="25">
        <v>43638.958333333336</v>
      </c>
      <c r="C4154" s="7">
        <v>454.24799999999999</v>
      </c>
      <c r="D4154" s="26">
        <f>C4154/'g. Dimensio.AnlagenEE2035'!$F$11</f>
        <v>0.12978514285714285</v>
      </c>
      <c r="E4154" s="6"/>
      <c r="F4154" s="6"/>
      <c r="G4154" s="6"/>
      <c r="H4154" s="6"/>
      <c r="I4154" s="6"/>
      <c r="J4154" s="6"/>
      <c r="K4154" s="6"/>
      <c r="L4154" s="6"/>
      <c r="M4154" s="6"/>
      <c r="N4154" s="27"/>
    </row>
    <row r="4155" spans="1:14" s="28" customFormat="1" x14ac:dyDescent="0.25">
      <c r="A4155" s="24">
        <v>43638.916666666664</v>
      </c>
      <c r="B4155" s="25">
        <v>43639</v>
      </c>
      <c r="C4155" s="7">
        <v>383.72300000000001</v>
      </c>
      <c r="D4155" s="26">
        <f>C4155/'g. Dimensio.AnlagenEE2035'!$F$11</f>
        <v>0.10963514285714286</v>
      </c>
      <c r="E4155" s="6"/>
      <c r="F4155" s="6"/>
      <c r="G4155" s="6"/>
      <c r="H4155" s="6"/>
      <c r="I4155" s="6"/>
      <c r="J4155" s="6"/>
      <c r="K4155" s="6"/>
      <c r="L4155" s="6"/>
      <c r="M4155" s="6"/>
      <c r="N4155" s="27"/>
    </row>
    <row r="4156" spans="1:14" s="28" customFormat="1" x14ac:dyDescent="0.25">
      <c r="A4156" s="24">
        <v>43638.958333333336</v>
      </c>
      <c r="B4156" s="25">
        <v>43639.041666666664</v>
      </c>
      <c r="C4156" s="7">
        <v>325.92099999999999</v>
      </c>
      <c r="D4156" s="26">
        <f>C4156/'g. Dimensio.AnlagenEE2035'!$F$11</f>
        <v>9.3120285714285711E-2</v>
      </c>
      <c r="E4156" s="6"/>
      <c r="F4156" s="6"/>
      <c r="G4156" s="6"/>
      <c r="H4156" s="6"/>
      <c r="I4156" s="6"/>
      <c r="J4156" s="6"/>
      <c r="K4156" s="6"/>
      <c r="L4156" s="6"/>
      <c r="M4156" s="6"/>
      <c r="N4156" s="27"/>
    </row>
    <row r="4157" spans="1:14" s="28" customFormat="1" x14ac:dyDescent="0.25">
      <c r="A4157" s="24">
        <v>43639</v>
      </c>
      <c r="B4157" s="25">
        <v>43639.083333333336</v>
      </c>
      <c r="C4157" s="7">
        <v>307.15100000000001</v>
      </c>
      <c r="D4157" s="26">
        <f>C4157/'g. Dimensio.AnlagenEE2035'!$F$11</f>
        <v>8.775742857142857E-2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27"/>
    </row>
    <row r="4158" spans="1:14" s="28" customFormat="1" x14ac:dyDescent="0.25">
      <c r="A4158" s="24">
        <v>43639.041666666664</v>
      </c>
      <c r="B4158" s="25">
        <v>43639.125</v>
      </c>
      <c r="C4158" s="7">
        <v>303.63799999999998</v>
      </c>
      <c r="D4158" s="26">
        <f>C4158/'g. Dimensio.AnlagenEE2035'!$F$11</f>
        <v>8.6753714285714281E-2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27"/>
    </row>
    <row r="4159" spans="1:14" s="28" customFormat="1" x14ac:dyDescent="0.25">
      <c r="A4159" s="24">
        <v>43639.083333333336</v>
      </c>
      <c r="B4159" s="25">
        <v>43639.166666666664</v>
      </c>
      <c r="C4159" s="7">
        <v>324.904</v>
      </c>
      <c r="D4159" s="26">
        <f>C4159/'g. Dimensio.AnlagenEE2035'!$F$11</f>
        <v>9.2829714285714279E-2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27"/>
    </row>
    <row r="4160" spans="1:14" s="28" customFormat="1" x14ac:dyDescent="0.25">
      <c r="A4160" s="24">
        <v>43639.125</v>
      </c>
      <c r="B4160" s="25">
        <v>43639.208333333336</v>
      </c>
      <c r="C4160" s="7">
        <v>346.42399999999998</v>
      </c>
      <c r="D4160" s="26">
        <f>C4160/'g. Dimensio.AnlagenEE2035'!$F$11</f>
        <v>9.8978285714285713E-2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27"/>
    </row>
    <row r="4161" spans="1:14" s="28" customFormat="1" x14ac:dyDescent="0.25">
      <c r="A4161" s="24">
        <v>43639.166666666664</v>
      </c>
      <c r="B4161" s="25">
        <v>43639.25</v>
      </c>
      <c r="C4161" s="7">
        <v>255.79300000000001</v>
      </c>
      <c r="D4161" s="26">
        <f>C4161/'g. Dimensio.AnlagenEE2035'!$F$11</f>
        <v>7.3083714285714294E-2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27"/>
    </row>
    <row r="4162" spans="1:14" s="28" customFormat="1" x14ac:dyDescent="0.25">
      <c r="A4162" s="24">
        <v>43639.208333333336</v>
      </c>
      <c r="B4162" s="25">
        <v>43639.291666666664</v>
      </c>
      <c r="C4162" s="7">
        <v>186.376</v>
      </c>
      <c r="D4162" s="26">
        <f>C4162/'g. Dimensio.AnlagenEE2035'!$F$11</f>
        <v>5.3250285714285715E-2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27"/>
    </row>
    <row r="4163" spans="1:14" s="28" customFormat="1" x14ac:dyDescent="0.25">
      <c r="A4163" s="24">
        <v>43639.25</v>
      </c>
      <c r="B4163" s="25">
        <v>43639.333333333336</v>
      </c>
      <c r="C4163" s="7">
        <v>237.83699999999999</v>
      </c>
      <c r="D4163" s="26">
        <f>C4163/'g. Dimensio.AnlagenEE2035'!$F$11</f>
        <v>6.7953428571428567E-2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27"/>
    </row>
    <row r="4164" spans="1:14" s="28" customFormat="1" x14ac:dyDescent="0.25">
      <c r="A4164" s="24">
        <v>43639.291666666664</v>
      </c>
      <c r="B4164" s="25">
        <v>43639.375</v>
      </c>
      <c r="C4164" s="7">
        <v>279.697</v>
      </c>
      <c r="D4164" s="26">
        <f>C4164/'g. Dimensio.AnlagenEE2035'!$F$11</f>
        <v>7.9913428571428566E-2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27"/>
    </row>
    <row r="4165" spans="1:14" s="28" customFormat="1" x14ac:dyDescent="0.25">
      <c r="A4165" s="24">
        <v>43639.333333333336</v>
      </c>
      <c r="B4165" s="25">
        <v>43639.416666666664</v>
      </c>
      <c r="C4165" s="7">
        <v>330.28800000000001</v>
      </c>
      <c r="D4165" s="26">
        <f>C4165/'g. Dimensio.AnlagenEE2035'!$F$11</f>
        <v>9.4368000000000007E-2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27"/>
    </row>
    <row r="4166" spans="1:14" s="28" customFormat="1" x14ac:dyDescent="0.25">
      <c r="A4166" s="24">
        <v>43639.375</v>
      </c>
      <c r="B4166" s="25">
        <v>43639.458333333336</v>
      </c>
      <c r="C4166" s="7">
        <v>379.54300000000001</v>
      </c>
      <c r="D4166" s="26">
        <f>C4166/'g. Dimensio.AnlagenEE2035'!$F$11</f>
        <v>0.10844085714285714</v>
      </c>
      <c r="E4166" s="6"/>
      <c r="F4166" s="6"/>
      <c r="G4166" s="6"/>
      <c r="H4166" s="6"/>
      <c r="I4166" s="6"/>
      <c r="J4166" s="6"/>
      <c r="K4166" s="6"/>
      <c r="L4166" s="6"/>
      <c r="M4166" s="6"/>
      <c r="N4166" s="27"/>
    </row>
    <row r="4167" spans="1:14" s="28" customFormat="1" x14ac:dyDescent="0.25">
      <c r="A4167" s="24">
        <v>43639.416666666664</v>
      </c>
      <c r="B4167" s="25">
        <v>43639.5</v>
      </c>
      <c r="C4167" s="7">
        <v>439.79500000000002</v>
      </c>
      <c r="D4167" s="26">
        <f>C4167/'g. Dimensio.AnlagenEE2035'!$F$11</f>
        <v>0.12565571428571429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27"/>
    </row>
    <row r="4168" spans="1:14" s="28" customFormat="1" x14ac:dyDescent="0.25">
      <c r="A4168" s="24">
        <v>43639.458333333336</v>
      </c>
      <c r="B4168" s="25">
        <v>43639.541666666664</v>
      </c>
      <c r="C4168" s="7">
        <v>513.55799999999999</v>
      </c>
      <c r="D4168" s="26">
        <f>C4168/'g. Dimensio.AnlagenEE2035'!$F$11</f>
        <v>0.14673085714285714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27"/>
    </row>
    <row r="4169" spans="1:14" s="28" customFormat="1" x14ac:dyDescent="0.25">
      <c r="A4169" s="24">
        <v>43639.5</v>
      </c>
      <c r="B4169" s="25">
        <v>43639.583333333336</v>
      </c>
      <c r="C4169" s="7">
        <v>568.12699999999995</v>
      </c>
      <c r="D4169" s="26">
        <f>C4169/'g. Dimensio.AnlagenEE2035'!$F$11</f>
        <v>0.16232199999999999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27"/>
    </row>
    <row r="4170" spans="1:14" s="28" customFormat="1" x14ac:dyDescent="0.25">
      <c r="A4170" s="24">
        <v>43639.541666666664</v>
      </c>
      <c r="B4170" s="25">
        <v>43639.625</v>
      </c>
      <c r="C4170" s="7">
        <v>582.34799999999996</v>
      </c>
      <c r="D4170" s="26">
        <f>C4170/'g. Dimensio.AnlagenEE2035'!$F$11</f>
        <v>0.16638514285714284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27"/>
    </row>
    <row r="4171" spans="1:14" s="28" customFormat="1" x14ac:dyDescent="0.25">
      <c r="A4171" s="24">
        <v>43639.583333333336</v>
      </c>
      <c r="B4171" s="25">
        <v>43639.666666666664</v>
      </c>
      <c r="C4171" s="7">
        <v>602.42100000000005</v>
      </c>
      <c r="D4171" s="26">
        <f>C4171/'g. Dimensio.AnlagenEE2035'!$F$11</f>
        <v>0.17212028571428573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27"/>
    </row>
    <row r="4172" spans="1:14" s="28" customFormat="1" x14ac:dyDescent="0.25">
      <c r="A4172" s="24">
        <v>43639.625</v>
      </c>
      <c r="B4172" s="25">
        <v>43639.708333333336</v>
      </c>
      <c r="C4172" s="7">
        <v>616.21400000000006</v>
      </c>
      <c r="D4172" s="26">
        <f>C4172/'g. Dimensio.AnlagenEE2035'!$F$11</f>
        <v>0.17606114285714286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27"/>
    </row>
    <row r="4173" spans="1:14" s="28" customFormat="1" x14ac:dyDescent="0.25">
      <c r="A4173" s="24">
        <v>43639.666666666664</v>
      </c>
      <c r="B4173" s="25">
        <v>43639.75</v>
      </c>
      <c r="C4173" s="7">
        <v>615.43600000000004</v>
      </c>
      <c r="D4173" s="26">
        <f>C4173/'g. Dimensio.AnlagenEE2035'!$F$11</f>
        <v>0.17583885714285716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27"/>
    </row>
    <row r="4174" spans="1:14" s="28" customFormat="1" x14ac:dyDescent="0.25">
      <c r="A4174" s="24">
        <v>43639.708333333336</v>
      </c>
      <c r="B4174" s="25">
        <v>43639.791666666664</v>
      </c>
      <c r="C4174" s="7">
        <v>570.46199999999999</v>
      </c>
      <c r="D4174" s="26">
        <f>C4174/'g. Dimensio.AnlagenEE2035'!$F$11</f>
        <v>0.16298914285714286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27"/>
    </row>
    <row r="4175" spans="1:14" s="28" customFormat="1" x14ac:dyDescent="0.25">
      <c r="A4175" s="24">
        <v>43639.75</v>
      </c>
      <c r="B4175" s="25">
        <v>43639.833333333336</v>
      </c>
      <c r="C4175" s="7">
        <v>551.36800000000005</v>
      </c>
      <c r="D4175" s="26">
        <f>C4175/'g. Dimensio.AnlagenEE2035'!$F$11</f>
        <v>0.1575337142857143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27"/>
    </row>
    <row r="4176" spans="1:14" s="28" customFormat="1" x14ac:dyDescent="0.25">
      <c r="A4176" s="24">
        <v>43639.791666666664</v>
      </c>
      <c r="B4176" s="25">
        <v>43639.875</v>
      </c>
      <c r="C4176" s="7">
        <v>682.86900000000003</v>
      </c>
      <c r="D4176" s="26">
        <f>C4176/'g. Dimensio.AnlagenEE2035'!$F$11</f>
        <v>0.19510542857142857</v>
      </c>
      <c r="E4176" s="6"/>
      <c r="F4176" s="6"/>
      <c r="G4176" s="6"/>
      <c r="H4176" s="6"/>
      <c r="I4176" s="6"/>
      <c r="J4176" s="6"/>
      <c r="K4176" s="6"/>
      <c r="L4176" s="6"/>
      <c r="M4176" s="6"/>
      <c r="N4176" s="27"/>
    </row>
    <row r="4177" spans="1:14" s="28" customFormat="1" x14ac:dyDescent="0.25">
      <c r="A4177" s="24">
        <v>43639.833333333336</v>
      </c>
      <c r="B4177" s="25">
        <v>43639.916666666664</v>
      </c>
      <c r="C4177" s="7">
        <v>805.971</v>
      </c>
      <c r="D4177" s="26">
        <f>C4177/'g. Dimensio.AnlagenEE2035'!$F$11</f>
        <v>0.23027742857142858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27"/>
    </row>
    <row r="4178" spans="1:14" s="28" customFormat="1" x14ac:dyDescent="0.25">
      <c r="A4178" s="24">
        <v>43639.875</v>
      </c>
      <c r="B4178" s="25">
        <v>43639.958333333336</v>
      </c>
      <c r="C4178" s="7">
        <v>836.45100000000002</v>
      </c>
      <c r="D4178" s="26">
        <f>C4178/'g. Dimensio.AnlagenEE2035'!$F$11</f>
        <v>0.238986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27"/>
    </row>
    <row r="4179" spans="1:14" s="28" customFormat="1" x14ac:dyDescent="0.25">
      <c r="A4179" s="24">
        <v>43639.916666666664</v>
      </c>
      <c r="B4179" s="25">
        <v>43640</v>
      </c>
      <c r="C4179" s="7">
        <v>804.94500000000005</v>
      </c>
      <c r="D4179" s="26">
        <f>C4179/'g. Dimensio.AnlagenEE2035'!$F$11</f>
        <v>0.22998428571428572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27"/>
    </row>
    <row r="4180" spans="1:14" s="28" customFormat="1" x14ac:dyDescent="0.25">
      <c r="A4180" s="24">
        <v>43639.958333333336</v>
      </c>
      <c r="B4180" s="25">
        <v>43640.041666666664</v>
      </c>
      <c r="C4180" s="7">
        <v>786.64200000000005</v>
      </c>
      <c r="D4180" s="26">
        <f>C4180/'g. Dimensio.AnlagenEE2035'!$F$11</f>
        <v>0.22475485714285715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27"/>
    </row>
    <row r="4181" spans="1:14" s="28" customFormat="1" x14ac:dyDescent="0.25">
      <c r="A4181" s="24">
        <v>43640</v>
      </c>
      <c r="B4181" s="25">
        <v>43640.083333333336</v>
      </c>
      <c r="C4181" s="7">
        <v>766.2</v>
      </c>
      <c r="D4181" s="26">
        <f>C4181/'g. Dimensio.AnlagenEE2035'!$F$11</f>
        <v>0.21891428571428573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27"/>
    </row>
    <row r="4182" spans="1:14" s="28" customFormat="1" x14ac:dyDescent="0.25">
      <c r="A4182" s="24">
        <v>43640.041666666664</v>
      </c>
      <c r="B4182" s="25">
        <v>43640.125</v>
      </c>
      <c r="C4182" s="7">
        <v>716.53200000000004</v>
      </c>
      <c r="D4182" s="26">
        <f>C4182/'g. Dimensio.AnlagenEE2035'!$F$11</f>
        <v>0.20472342857142858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27"/>
    </row>
    <row r="4183" spans="1:14" s="28" customFormat="1" x14ac:dyDescent="0.25">
      <c r="A4183" s="24">
        <v>43640.083333333336</v>
      </c>
      <c r="B4183" s="25">
        <v>43640.166666666664</v>
      </c>
      <c r="C4183" s="7">
        <v>638.06799999999998</v>
      </c>
      <c r="D4183" s="26">
        <f>C4183/'g. Dimensio.AnlagenEE2035'!$F$11</f>
        <v>0.18230514285714286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27"/>
    </row>
    <row r="4184" spans="1:14" s="28" customFormat="1" x14ac:dyDescent="0.25">
      <c r="A4184" s="24">
        <v>43640.125</v>
      </c>
      <c r="B4184" s="25">
        <v>43640.208333333336</v>
      </c>
      <c r="C4184" s="7">
        <v>572.59900000000005</v>
      </c>
      <c r="D4184" s="26">
        <f>C4184/'g. Dimensio.AnlagenEE2035'!$F$11</f>
        <v>0.16359971428571429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27"/>
    </row>
    <row r="4185" spans="1:14" s="28" customFormat="1" x14ac:dyDescent="0.25">
      <c r="A4185" s="24">
        <v>43640.166666666664</v>
      </c>
      <c r="B4185" s="25">
        <v>43640.25</v>
      </c>
      <c r="C4185" s="7">
        <v>394.38499999999999</v>
      </c>
      <c r="D4185" s="26">
        <f>C4185/'g. Dimensio.AnlagenEE2035'!$F$11</f>
        <v>0.11268142857142857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27"/>
    </row>
    <row r="4186" spans="1:14" s="28" customFormat="1" x14ac:dyDescent="0.25">
      <c r="A4186" s="24">
        <v>43640.208333333336</v>
      </c>
      <c r="B4186" s="25">
        <v>43640.291666666664</v>
      </c>
      <c r="C4186" s="7">
        <v>272.185</v>
      </c>
      <c r="D4186" s="26">
        <f>C4186/'g. Dimensio.AnlagenEE2035'!$F$11</f>
        <v>7.7767142857142854E-2</v>
      </c>
      <c r="E4186" s="6"/>
      <c r="F4186" s="6"/>
      <c r="G4186" s="6"/>
      <c r="H4186" s="6"/>
      <c r="I4186" s="6"/>
      <c r="J4186" s="6"/>
      <c r="K4186" s="6"/>
      <c r="L4186" s="6"/>
      <c r="M4186" s="6"/>
      <c r="N4186" s="27"/>
    </row>
    <row r="4187" spans="1:14" s="28" customFormat="1" x14ac:dyDescent="0.25">
      <c r="A4187" s="24">
        <v>43640.25</v>
      </c>
      <c r="B4187" s="25">
        <v>43640.333333333336</v>
      </c>
      <c r="C4187" s="7">
        <v>448.65800000000002</v>
      </c>
      <c r="D4187" s="26">
        <f>C4187/'g. Dimensio.AnlagenEE2035'!$F$11</f>
        <v>0.128188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27"/>
    </row>
    <row r="4188" spans="1:14" s="28" customFormat="1" x14ac:dyDescent="0.25">
      <c r="A4188" s="24">
        <v>43640.291666666664</v>
      </c>
      <c r="B4188" s="25">
        <v>43640.375</v>
      </c>
      <c r="C4188" s="7">
        <v>482.24099999999999</v>
      </c>
      <c r="D4188" s="26">
        <f>C4188/'g. Dimensio.AnlagenEE2035'!$F$11</f>
        <v>0.13778314285714285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27"/>
    </row>
    <row r="4189" spans="1:14" s="28" customFormat="1" x14ac:dyDescent="0.25">
      <c r="A4189" s="24">
        <v>43640.333333333336</v>
      </c>
      <c r="B4189" s="25">
        <v>43640.416666666664</v>
      </c>
      <c r="C4189" s="7">
        <v>505.74599999999998</v>
      </c>
      <c r="D4189" s="26">
        <f>C4189/'g. Dimensio.AnlagenEE2035'!$F$11</f>
        <v>0.14449885714285715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27"/>
    </row>
    <row r="4190" spans="1:14" s="28" customFormat="1" x14ac:dyDescent="0.25">
      <c r="A4190" s="24">
        <v>43640.375</v>
      </c>
      <c r="B4190" s="25">
        <v>43640.458333333336</v>
      </c>
      <c r="C4190" s="7">
        <v>467.30200000000002</v>
      </c>
      <c r="D4190" s="26">
        <f>C4190/'g. Dimensio.AnlagenEE2035'!$F$11</f>
        <v>0.13351485714285716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27"/>
    </row>
    <row r="4191" spans="1:14" s="28" customFormat="1" x14ac:dyDescent="0.25">
      <c r="A4191" s="24">
        <v>43640.416666666664</v>
      </c>
      <c r="B4191" s="25">
        <v>43640.5</v>
      </c>
      <c r="C4191" s="7">
        <v>385.29300000000001</v>
      </c>
      <c r="D4191" s="26">
        <f>C4191/'g. Dimensio.AnlagenEE2035'!$F$11</f>
        <v>0.11008371428571428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27"/>
    </row>
    <row r="4192" spans="1:14" s="28" customFormat="1" x14ac:dyDescent="0.25">
      <c r="A4192" s="24">
        <v>43640.458333333336</v>
      </c>
      <c r="B4192" s="25">
        <v>43640.541666666664</v>
      </c>
      <c r="C4192" s="7">
        <v>331.46300000000002</v>
      </c>
      <c r="D4192" s="26">
        <f>C4192/'g. Dimensio.AnlagenEE2035'!$F$11</f>
        <v>9.4703714285714294E-2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27"/>
    </row>
    <row r="4193" spans="1:14" s="28" customFormat="1" x14ac:dyDescent="0.25">
      <c r="A4193" s="24">
        <v>43640.5</v>
      </c>
      <c r="B4193" s="25">
        <v>43640.583333333336</v>
      </c>
      <c r="C4193" s="7">
        <v>341.04399999999998</v>
      </c>
      <c r="D4193" s="26">
        <f>C4193/'g. Dimensio.AnlagenEE2035'!$F$11</f>
        <v>9.7441142857142851E-2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27"/>
    </row>
    <row r="4194" spans="1:14" s="28" customFormat="1" x14ac:dyDescent="0.25">
      <c r="A4194" s="24">
        <v>43640.541666666664</v>
      </c>
      <c r="B4194" s="25">
        <v>43640.625</v>
      </c>
      <c r="C4194" s="7">
        <v>393.45499999999998</v>
      </c>
      <c r="D4194" s="26">
        <f>C4194/'g. Dimensio.AnlagenEE2035'!$F$11</f>
        <v>0.11241571428571429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27"/>
    </row>
    <row r="4195" spans="1:14" s="28" customFormat="1" x14ac:dyDescent="0.25">
      <c r="A4195" s="24">
        <v>43640.583333333336</v>
      </c>
      <c r="B4195" s="25">
        <v>43640.666666666664</v>
      </c>
      <c r="C4195" s="7">
        <v>478.57400000000001</v>
      </c>
      <c r="D4195" s="26">
        <f>C4195/'g. Dimensio.AnlagenEE2035'!$F$11</f>
        <v>0.13673542857142856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27"/>
    </row>
    <row r="4196" spans="1:14" s="28" customFormat="1" x14ac:dyDescent="0.25">
      <c r="A4196" s="24">
        <v>43640.625</v>
      </c>
      <c r="B4196" s="25">
        <v>43640.708333333336</v>
      </c>
      <c r="C4196" s="7">
        <v>591.28399999999999</v>
      </c>
      <c r="D4196" s="26">
        <f>C4196/'g. Dimensio.AnlagenEE2035'!$F$11</f>
        <v>0.16893828571428571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27"/>
    </row>
    <row r="4197" spans="1:14" s="28" customFormat="1" x14ac:dyDescent="0.25">
      <c r="A4197" s="24">
        <v>43640.666666666664</v>
      </c>
      <c r="B4197" s="25">
        <v>43640.75</v>
      </c>
      <c r="C4197" s="7">
        <v>681.31200000000001</v>
      </c>
      <c r="D4197" s="26">
        <f>C4197/'g. Dimensio.AnlagenEE2035'!$F$11</f>
        <v>0.19466057142857143</v>
      </c>
      <c r="E4197" s="6"/>
      <c r="F4197" s="6"/>
      <c r="G4197" s="6"/>
      <c r="H4197" s="6"/>
      <c r="I4197" s="6"/>
      <c r="J4197" s="6"/>
      <c r="K4197" s="6"/>
      <c r="L4197" s="6"/>
      <c r="M4197" s="6"/>
      <c r="N4197" s="27"/>
    </row>
    <row r="4198" spans="1:14" s="28" customFormat="1" x14ac:dyDescent="0.25">
      <c r="A4198" s="24">
        <v>43640.708333333336</v>
      </c>
      <c r="B4198" s="25">
        <v>43640.791666666664</v>
      </c>
      <c r="C4198" s="7">
        <v>689.81</v>
      </c>
      <c r="D4198" s="26">
        <f>C4198/'g. Dimensio.AnlagenEE2035'!$F$11</f>
        <v>0.19708857142857142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27"/>
    </row>
    <row r="4199" spans="1:14" s="28" customFormat="1" x14ac:dyDescent="0.25">
      <c r="A4199" s="24">
        <v>43640.75</v>
      </c>
      <c r="B4199" s="25">
        <v>43640.833333333336</v>
      </c>
      <c r="C4199" s="7">
        <v>822.14700000000005</v>
      </c>
      <c r="D4199" s="26">
        <f>C4199/'g. Dimensio.AnlagenEE2035'!$F$11</f>
        <v>0.23489914285714286</v>
      </c>
      <c r="E4199" s="6"/>
      <c r="F4199" s="6"/>
      <c r="G4199" s="6"/>
      <c r="H4199" s="6"/>
      <c r="I4199" s="6"/>
      <c r="J4199" s="6"/>
      <c r="K4199" s="6"/>
      <c r="L4199" s="6"/>
      <c r="M4199" s="6"/>
      <c r="N4199" s="27"/>
    </row>
    <row r="4200" spans="1:14" s="28" customFormat="1" x14ac:dyDescent="0.25">
      <c r="A4200" s="24">
        <v>43640.791666666664</v>
      </c>
      <c r="B4200" s="25">
        <v>43640.875</v>
      </c>
      <c r="C4200" s="7">
        <v>1153.4649999999999</v>
      </c>
      <c r="D4200" s="26">
        <f>C4200/'g. Dimensio.AnlagenEE2035'!$F$11</f>
        <v>0.32956142857142856</v>
      </c>
      <c r="E4200" s="6"/>
      <c r="F4200" s="6"/>
      <c r="G4200" s="6"/>
      <c r="H4200" s="6"/>
      <c r="I4200" s="6"/>
      <c r="J4200" s="6"/>
      <c r="K4200" s="6"/>
      <c r="L4200" s="6"/>
      <c r="M4200" s="6"/>
      <c r="N4200" s="27"/>
    </row>
    <row r="4201" spans="1:14" s="28" customFormat="1" x14ac:dyDescent="0.25">
      <c r="A4201" s="24">
        <v>43640.833333333336</v>
      </c>
      <c r="B4201" s="25">
        <v>43640.916666666664</v>
      </c>
      <c r="C4201" s="7">
        <v>1238.4449999999999</v>
      </c>
      <c r="D4201" s="26">
        <f>C4201/'g. Dimensio.AnlagenEE2035'!$F$11</f>
        <v>0.35384142857142853</v>
      </c>
      <c r="E4201" s="6"/>
      <c r="F4201" s="6"/>
      <c r="G4201" s="6"/>
      <c r="H4201" s="6"/>
      <c r="I4201" s="6"/>
      <c r="J4201" s="6"/>
      <c r="K4201" s="6"/>
      <c r="L4201" s="6"/>
      <c r="M4201" s="6"/>
      <c r="N4201" s="27"/>
    </row>
    <row r="4202" spans="1:14" s="28" customFormat="1" x14ac:dyDescent="0.25">
      <c r="A4202" s="24">
        <v>43640.875</v>
      </c>
      <c r="B4202" s="25">
        <v>43640.958333333336</v>
      </c>
      <c r="C4202" s="7">
        <v>1200.606</v>
      </c>
      <c r="D4202" s="26">
        <f>C4202/'g. Dimensio.AnlagenEE2035'!$F$11</f>
        <v>0.34303028571428573</v>
      </c>
      <c r="E4202" s="6"/>
      <c r="F4202" s="6"/>
      <c r="G4202" s="6"/>
      <c r="H4202" s="6"/>
      <c r="I4202" s="6"/>
      <c r="J4202" s="6"/>
      <c r="K4202" s="6"/>
      <c r="L4202" s="6"/>
      <c r="M4202" s="6"/>
      <c r="N4202" s="27"/>
    </row>
    <row r="4203" spans="1:14" s="28" customFormat="1" x14ac:dyDescent="0.25">
      <c r="A4203" s="24">
        <v>43640.916666666664</v>
      </c>
      <c r="B4203" s="25">
        <v>43641</v>
      </c>
      <c r="C4203" s="7">
        <v>1110.002</v>
      </c>
      <c r="D4203" s="26">
        <f>C4203/'g. Dimensio.AnlagenEE2035'!$F$11</f>
        <v>0.31714342857142858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27"/>
    </row>
    <row r="4204" spans="1:14" s="28" customFormat="1" x14ac:dyDescent="0.25">
      <c r="A4204" s="24">
        <v>43640.958333333336</v>
      </c>
      <c r="B4204" s="25">
        <v>43641.041666666664</v>
      </c>
      <c r="C4204" s="7">
        <v>877.02599999999995</v>
      </c>
      <c r="D4204" s="26">
        <f>C4204/'g. Dimensio.AnlagenEE2035'!$F$11</f>
        <v>0.2505788571428571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27"/>
    </row>
    <row r="4205" spans="1:14" s="28" customFormat="1" x14ac:dyDescent="0.25">
      <c r="A4205" s="24">
        <v>43641</v>
      </c>
      <c r="B4205" s="25">
        <v>43641.083333333336</v>
      </c>
      <c r="C4205" s="7">
        <v>626.96699999999998</v>
      </c>
      <c r="D4205" s="26">
        <f>C4205/'g. Dimensio.AnlagenEE2035'!$F$11</f>
        <v>0.17913342857142855</v>
      </c>
      <c r="E4205" s="6"/>
      <c r="F4205" s="6"/>
      <c r="G4205" s="6"/>
      <c r="H4205" s="6"/>
      <c r="I4205" s="6"/>
      <c r="J4205" s="6"/>
      <c r="K4205" s="6"/>
      <c r="L4205" s="6"/>
      <c r="M4205" s="6"/>
      <c r="N4205" s="27"/>
    </row>
    <row r="4206" spans="1:14" s="28" customFormat="1" x14ac:dyDescent="0.25">
      <c r="A4206" s="24">
        <v>43641.041666666664</v>
      </c>
      <c r="B4206" s="25">
        <v>43641.125</v>
      </c>
      <c r="C4206" s="7">
        <v>476.73599999999999</v>
      </c>
      <c r="D4206" s="26">
        <f>C4206/'g. Dimensio.AnlagenEE2035'!$F$11</f>
        <v>0.1362102857142857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27"/>
    </row>
    <row r="4207" spans="1:14" s="28" customFormat="1" x14ac:dyDescent="0.25">
      <c r="A4207" s="24">
        <v>43641.083333333336</v>
      </c>
      <c r="B4207" s="25">
        <v>43641.166666666664</v>
      </c>
      <c r="C4207" s="7">
        <v>396.83699999999999</v>
      </c>
      <c r="D4207" s="26">
        <f>C4207/'g. Dimensio.AnlagenEE2035'!$F$11</f>
        <v>0.113382</v>
      </c>
      <c r="E4207" s="6"/>
      <c r="F4207" s="6"/>
      <c r="G4207" s="6"/>
      <c r="H4207" s="6"/>
      <c r="I4207" s="6"/>
      <c r="J4207" s="6"/>
      <c r="K4207" s="6"/>
      <c r="L4207" s="6"/>
      <c r="M4207" s="6"/>
      <c r="N4207" s="27"/>
    </row>
    <row r="4208" spans="1:14" s="28" customFormat="1" x14ac:dyDescent="0.25">
      <c r="A4208" s="24">
        <v>43641.125</v>
      </c>
      <c r="B4208" s="25">
        <v>43641.208333333336</v>
      </c>
      <c r="C4208" s="7">
        <v>359.31900000000002</v>
      </c>
      <c r="D4208" s="26">
        <f>C4208/'g. Dimensio.AnlagenEE2035'!$F$11</f>
        <v>0.10266257142857144</v>
      </c>
      <c r="E4208" s="6"/>
      <c r="F4208" s="6"/>
      <c r="G4208" s="6"/>
      <c r="H4208" s="6"/>
      <c r="I4208" s="6"/>
      <c r="J4208" s="6"/>
      <c r="K4208" s="6"/>
      <c r="L4208" s="6"/>
      <c r="M4208" s="6"/>
      <c r="N4208" s="27"/>
    </row>
    <row r="4209" spans="1:14" s="28" customFormat="1" x14ac:dyDescent="0.25">
      <c r="A4209" s="24">
        <v>43641.166666666664</v>
      </c>
      <c r="B4209" s="25">
        <v>43641.25</v>
      </c>
      <c r="C4209" s="7">
        <v>251.43199999999999</v>
      </c>
      <c r="D4209" s="26">
        <f>C4209/'g. Dimensio.AnlagenEE2035'!$F$11</f>
        <v>7.1837714285714283E-2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27"/>
    </row>
    <row r="4210" spans="1:14" s="28" customFormat="1" x14ac:dyDescent="0.25">
      <c r="A4210" s="24">
        <v>43641.208333333336</v>
      </c>
      <c r="B4210" s="25">
        <v>43641.291666666664</v>
      </c>
      <c r="C4210" s="7">
        <v>128.63999999999999</v>
      </c>
      <c r="D4210" s="26">
        <f>C4210/'g. Dimensio.AnlagenEE2035'!$F$11</f>
        <v>3.6754285714285712E-2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27"/>
    </row>
    <row r="4211" spans="1:14" s="28" customFormat="1" x14ac:dyDescent="0.25">
      <c r="A4211" s="24">
        <v>43641.25</v>
      </c>
      <c r="B4211" s="25">
        <v>43641.333333333336</v>
      </c>
      <c r="C4211" s="7">
        <v>80.257000000000005</v>
      </c>
      <c r="D4211" s="26">
        <f>C4211/'g. Dimensio.AnlagenEE2035'!$F$11</f>
        <v>2.2930571428571429E-2</v>
      </c>
      <c r="E4211" s="6"/>
      <c r="F4211" s="6"/>
      <c r="G4211" s="6"/>
      <c r="H4211" s="6"/>
      <c r="I4211" s="6"/>
      <c r="J4211" s="6"/>
      <c r="K4211" s="6"/>
      <c r="L4211" s="6"/>
      <c r="M4211" s="6"/>
      <c r="N4211" s="27"/>
    </row>
    <row r="4212" spans="1:14" s="28" customFormat="1" x14ac:dyDescent="0.25">
      <c r="A4212" s="24">
        <v>43641.291666666664</v>
      </c>
      <c r="B4212" s="25">
        <v>43641.375</v>
      </c>
      <c r="C4212" s="7">
        <v>56.962000000000003</v>
      </c>
      <c r="D4212" s="26">
        <f>C4212/'g. Dimensio.AnlagenEE2035'!$F$11</f>
        <v>1.6274857142857143E-2</v>
      </c>
      <c r="E4212" s="6"/>
      <c r="F4212" s="6"/>
      <c r="G4212" s="6"/>
      <c r="H4212" s="6"/>
      <c r="I4212" s="6"/>
      <c r="J4212" s="6"/>
      <c r="K4212" s="6"/>
      <c r="L4212" s="6"/>
      <c r="M4212" s="6"/>
      <c r="N4212" s="27"/>
    </row>
    <row r="4213" spans="1:14" s="28" customFormat="1" x14ac:dyDescent="0.25">
      <c r="A4213" s="24">
        <v>43641.333333333336</v>
      </c>
      <c r="B4213" s="25">
        <v>43641.416666666664</v>
      </c>
      <c r="C4213" s="7">
        <v>53.043999999999997</v>
      </c>
      <c r="D4213" s="26">
        <f>C4213/'g. Dimensio.AnlagenEE2035'!$F$11</f>
        <v>1.515542857142857E-2</v>
      </c>
      <c r="E4213" s="6"/>
      <c r="F4213" s="6"/>
      <c r="G4213" s="6"/>
      <c r="H4213" s="6"/>
      <c r="I4213" s="6"/>
      <c r="J4213" s="6"/>
      <c r="K4213" s="6"/>
      <c r="L4213" s="6"/>
      <c r="M4213" s="6"/>
      <c r="N4213" s="27"/>
    </row>
    <row r="4214" spans="1:14" s="28" customFormat="1" x14ac:dyDescent="0.25">
      <c r="A4214" s="24">
        <v>43641.375</v>
      </c>
      <c r="B4214" s="25">
        <v>43641.458333333336</v>
      </c>
      <c r="C4214" s="7">
        <v>55.817</v>
      </c>
      <c r="D4214" s="26">
        <f>C4214/'g. Dimensio.AnlagenEE2035'!$F$11</f>
        <v>1.5947714285714287E-2</v>
      </c>
      <c r="E4214" s="6"/>
      <c r="F4214" s="6"/>
      <c r="G4214" s="6"/>
      <c r="H4214" s="6"/>
      <c r="I4214" s="6"/>
      <c r="J4214" s="6"/>
      <c r="K4214" s="6"/>
      <c r="L4214" s="6"/>
      <c r="M4214" s="6"/>
      <c r="N4214" s="27"/>
    </row>
    <row r="4215" spans="1:14" s="28" customFormat="1" x14ac:dyDescent="0.25">
      <c r="A4215" s="24">
        <v>43641.416666666664</v>
      </c>
      <c r="B4215" s="25">
        <v>43641.5</v>
      </c>
      <c r="C4215" s="7">
        <v>65.090999999999994</v>
      </c>
      <c r="D4215" s="26">
        <f>C4215/'g. Dimensio.AnlagenEE2035'!$F$11</f>
        <v>1.859742857142857E-2</v>
      </c>
      <c r="E4215" s="6"/>
      <c r="F4215" s="6"/>
      <c r="G4215" s="6"/>
      <c r="H4215" s="6"/>
      <c r="I4215" s="6"/>
      <c r="J4215" s="6"/>
      <c r="K4215" s="6"/>
      <c r="L4215" s="6"/>
      <c r="M4215" s="6"/>
      <c r="N4215" s="27"/>
    </row>
    <row r="4216" spans="1:14" s="28" customFormat="1" x14ac:dyDescent="0.25">
      <c r="A4216" s="24">
        <v>43641.458333333336</v>
      </c>
      <c r="B4216" s="25">
        <v>43641.541666666664</v>
      </c>
      <c r="C4216" s="7">
        <v>70.164000000000001</v>
      </c>
      <c r="D4216" s="26">
        <f>C4216/'g. Dimensio.AnlagenEE2035'!$F$11</f>
        <v>2.0046857142857144E-2</v>
      </c>
      <c r="E4216" s="6"/>
      <c r="F4216" s="6"/>
      <c r="G4216" s="6"/>
      <c r="H4216" s="6"/>
      <c r="I4216" s="6"/>
      <c r="J4216" s="6"/>
      <c r="K4216" s="6"/>
      <c r="L4216" s="6"/>
      <c r="M4216" s="6"/>
      <c r="N4216" s="27"/>
    </row>
    <row r="4217" spans="1:14" s="28" customFormat="1" x14ac:dyDescent="0.25">
      <c r="A4217" s="24">
        <v>43641.5</v>
      </c>
      <c r="B4217" s="25">
        <v>43641.583333333336</v>
      </c>
      <c r="C4217" s="7">
        <v>69.861999999999995</v>
      </c>
      <c r="D4217" s="26">
        <f>C4217/'g. Dimensio.AnlagenEE2035'!$F$11</f>
        <v>1.9960571428571428E-2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27"/>
    </row>
    <row r="4218" spans="1:14" s="28" customFormat="1" x14ac:dyDescent="0.25">
      <c r="A4218" s="24">
        <v>43641.541666666664</v>
      </c>
      <c r="B4218" s="25">
        <v>43641.625</v>
      </c>
      <c r="C4218" s="7">
        <v>63.875</v>
      </c>
      <c r="D4218" s="26">
        <f>C4218/'g. Dimensio.AnlagenEE2035'!$F$11</f>
        <v>1.8249999999999999E-2</v>
      </c>
      <c r="E4218" s="6"/>
      <c r="F4218" s="6"/>
      <c r="G4218" s="6"/>
      <c r="H4218" s="6"/>
      <c r="I4218" s="6"/>
      <c r="J4218" s="6"/>
      <c r="K4218" s="6"/>
      <c r="L4218" s="6"/>
      <c r="M4218" s="6"/>
      <c r="N4218" s="27"/>
    </row>
    <row r="4219" spans="1:14" s="28" customFormat="1" x14ac:dyDescent="0.25">
      <c r="A4219" s="24">
        <v>43641.583333333336</v>
      </c>
      <c r="B4219" s="25">
        <v>43641.666666666664</v>
      </c>
      <c r="C4219" s="7">
        <v>51.957000000000001</v>
      </c>
      <c r="D4219" s="26">
        <f>C4219/'g. Dimensio.AnlagenEE2035'!$F$11</f>
        <v>1.4844857142857142E-2</v>
      </c>
      <c r="E4219" s="6"/>
      <c r="F4219" s="6"/>
      <c r="G4219" s="6"/>
      <c r="H4219" s="6"/>
      <c r="I4219" s="6"/>
      <c r="J4219" s="6"/>
      <c r="K4219" s="6"/>
      <c r="L4219" s="6"/>
      <c r="M4219" s="6"/>
      <c r="N4219" s="27"/>
    </row>
    <row r="4220" spans="1:14" s="28" customFormat="1" x14ac:dyDescent="0.25">
      <c r="A4220" s="24">
        <v>43641.625</v>
      </c>
      <c r="B4220" s="25">
        <v>43641.708333333336</v>
      </c>
      <c r="C4220" s="7">
        <v>48.222000000000001</v>
      </c>
      <c r="D4220" s="26">
        <f>C4220/'g. Dimensio.AnlagenEE2035'!$F$11</f>
        <v>1.3777714285714285E-2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27"/>
    </row>
    <row r="4221" spans="1:14" s="28" customFormat="1" x14ac:dyDescent="0.25">
      <c r="A4221" s="24">
        <v>43641.666666666664</v>
      </c>
      <c r="B4221" s="25">
        <v>43641.75</v>
      </c>
      <c r="C4221" s="7">
        <v>55.066000000000003</v>
      </c>
      <c r="D4221" s="26">
        <f>C4221/'g. Dimensio.AnlagenEE2035'!$F$11</f>
        <v>1.5733142857142859E-2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27"/>
    </row>
    <row r="4222" spans="1:14" s="28" customFormat="1" x14ac:dyDescent="0.25">
      <c r="A4222" s="24">
        <v>43641.708333333336</v>
      </c>
      <c r="B4222" s="25">
        <v>43641.791666666664</v>
      </c>
      <c r="C4222" s="7">
        <v>53.386000000000003</v>
      </c>
      <c r="D4222" s="26">
        <f>C4222/'g. Dimensio.AnlagenEE2035'!$F$11</f>
        <v>1.5253142857142857E-2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27"/>
    </row>
    <row r="4223" spans="1:14" s="28" customFormat="1" x14ac:dyDescent="0.25">
      <c r="A4223" s="24">
        <v>43641.75</v>
      </c>
      <c r="B4223" s="25">
        <v>43641.833333333336</v>
      </c>
      <c r="C4223" s="7">
        <v>40.872999999999998</v>
      </c>
      <c r="D4223" s="26">
        <f>C4223/'g. Dimensio.AnlagenEE2035'!$F$11</f>
        <v>1.1677999999999999E-2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27"/>
    </row>
    <row r="4224" spans="1:14" s="28" customFormat="1" x14ac:dyDescent="0.25">
      <c r="A4224" s="24">
        <v>43641.791666666664</v>
      </c>
      <c r="B4224" s="25">
        <v>43641.875</v>
      </c>
      <c r="C4224" s="7">
        <v>50.774000000000001</v>
      </c>
      <c r="D4224" s="26">
        <f>C4224/'g. Dimensio.AnlagenEE2035'!$F$11</f>
        <v>1.4506857142857143E-2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27"/>
    </row>
    <row r="4225" spans="1:14" s="28" customFormat="1" x14ac:dyDescent="0.25">
      <c r="A4225" s="24">
        <v>43641.833333333336</v>
      </c>
      <c r="B4225" s="25">
        <v>43641.916666666664</v>
      </c>
      <c r="C4225" s="7">
        <v>76.072000000000003</v>
      </c>
      <c r="D4225" s="26">
        <f>C4225/'g. Dimensio.AnlagenEE2035'!$F$11</f>
        <v>2.1734857142857143E-2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27"/>
    </row>
    <row r="4226" spans="1:14" s="28" customFormat="1" x14ac:dyDescent="0.25">
      <c r="A4226" s="24">
        <v>43641.875</v>
      </c>
      <c r="B4226" s="25">
        <v>43641.958333333336</v>
      </c>
      <c r="C4226" s="7">
        <v>75.608999999999995</v>
      </c>
      <c r="D4226" s="26">
        <f>C4226/'g. Dimensio.AnlagenEE2035'!$F$11</f>
        <v>2.1602571428571426E-2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27"/>
    </row>
    <row r="4227" spans="1:14" s="28" customFormat="1" x14ac:dyDescent="0.25">
      <c r="A4227" s="24">
        <v>43641.916666666664</v>
      </c>
      <c r="B4227" s="25">
        <v>43642</v>
      </c>
      <c r="C4227" s="7">
        <v>56.112000000000002</v>
      </c>
      <c r="D4227" s="26">
        <f>C4227/'g. Dimensio.AnlagenEE2035'!$F$11</f>
        <v>1.6032000000000001E-2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27"/>
    </row>
    <row r="4228" spans="1:14" s="28" customFormat="1" x14ac:dyDescent="0.25">
      <c r="A4228" s="24">
        <v>43641.958333333336</v>
      </c>
      <c r="B4228" s="25">
        <v>43642.041666666664</v>
      </c>
      <c r="C4228" s="7">
        <v>57.100999999999999</v>
      </c>
      <c r="D4228" s="26">
        <f>C4228/'g. Dimensio.AnlagenEE2035'!$F$11</f>
        <v>1.6314571428571428E-2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27"/>
    </row>
    <row r="4229" spans="1:14" s="28" customFormat="1" x14ac:dyDescent="0.25">
      <c r="A4229" s="24">
        <v>43642</v>
      </c>
      <c r="B4229" s="25">
        <v>43642.083333333336</v>
      </c>
      <c r="C4229" s="7">
        <v>82.888000000000005</v>
      </c>
      <c r="D4229" s="26">
        <f>C4229/'g. Dimensio.AnlagenEE2035'!$F$11</f>
        <v>2.3682285714285715E-2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27"/>
    </row>
    <row r="4230" spans="1:14" s="28" customFormat="1" x14ac:dyDescent="0.25">
      <c r="A4230" s="24">
        <v>43642.041666666664</v>
      </c>
      <c r="B4230" s="25">
        <v>43642.125</v>
      </c>
      <c r="C4230" s="7">
        <v>113.193</v>
      </c>
      <c r="D4230" s="26">
        <f>C4230/'g. Dimensio.AnlagenEE2035'!$F$11</f>
        <v>3.2340857142857143E-2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27"/>
    </row>
    <row r="4231" spans="1:14" s="28" customFormat="1" x14ac:dyDescent="0.25">
      <c r="A4231" s="24">
        <v>43642.083333333336</v>
      </c>
      <c r="B4231" s="25">
        <v>43642.166666666664</v>
      </c>
      <c r="C4231" s="7">
        <v>144.82499999999999</v>
      </c>
      <c r="D4231" s="26">
        <f>C4231/'g. Dimensio.AnlagenEE2035'!$F$11</f>
        <v>4.1378571428571424E-2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27"/>
    </row>
    <row r="4232" spans="1:14" s="28" customFormat="1" x14ac:dyDescent="0.25">
      <c r="A4232" s="24">
        <v>43642.125</v>
      </c>
      <c r="B4232" s="25">
        <v>43642.208333333336</v>
      </c>
      <c r="C4232" s="7">
        <v>142.78</v>
      </c>
      <c r="D4232" s="26">
        <f>C4232/'g. Dimensio.AnlagenEE2035'!$F$11</f>
        <v>4.0794285714285713E-2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27"/>
    </row>
    <row r="4233" spans="1:14" s="28" customFormat="1" x14ac:dyDescent="0.25">
      <c r="A4233" s="24">
        <v>43642.166666666664</v>
      </c>
      <c r="B4233" s="25">
        <v>43642.25</v>
      </c>
      <c r="C4233" s="7">
        <v>114.84399999999999</v>
      </c>
      <c r="D4233" s="26">
        <f>C4233/'g. Dimensio.AnlagenEE2035'!$F$11</f>
        <v>3.2812571428571427E-2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27"/>
    </row>
    <row r="4234" spans="1:14" s="28" customFormat="1" x14ac:dyDescent="0.25">
      <c r="A4234" s="24">
        <v>43642.208333333336</v>
      </c>
      <c r="B4234" s="25">
        <v>43642.291666666664</v>
      </c>
      <c r="C4234" s="7">
        <v>57.140999999999998</v>
      </c>
      <c r="D4234" s="26">
        <f>C4234/'g. Dimensio.AnlagenEE2035'!$F$11</f>
        <v>1.6326E-2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27"/>
    </row>
    <row r="4235" spans="1:14" s="28" customFormat="1" x14ac:dyDescent="0.25">
      <c r="A4235" s="24">
        <v>43642.25</v>
      </c>
      <c r="B4235" s="25">
        <v>43642.333333333336</v>
      </c>
      <c r="C4235" s="7">
        <v>27.751000000000001</v>
      </c>
      <c r="D4235" s="26">
        <f>C4235/'g. Dimensio.AnlagenEE2035'!$F$11</f>
        <v>7.9288571428571437E-3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27"/>
    </row>
    <row r="4236" spans="1:14" s="28" customFormat="1" x14ac:dyDescent="0.25">
      <c r="A4236" s="24">
        <v>43642.291666666664</v>
      </c>
      <c r="B4236" s="25">
        <v>43642.375</v>
      </c>
      <c r="C4236" s="7">
        <v>34.25</v>
      </c>
      <c r="D4236" s="26">
        <f>C4236/'g. Dimensio.AnlagenEE2035'!$F$11</f>
        <v>9.7857142857142865E-3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27"/>
    </row>
    <row r="4237" spans="1:14" s="28" customFormat="1" x14ac:dyDescent="0.25">
      <c r="A4237" s="24">
        <v>43642.333333333336</v>
      </c>
      <c r="B4237" s="25">
        <v>43642.416666666664</v>
      </c>
      <c r="C4237" s="7">
        <v>34.561</v>
      </c>
      <c r="D4237" s="26">
        <f>C4237/'g. Dimensio.AnlagenEE2035'!$F$11</f>
        <v>9.8745714285714287E-3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27"/>
    </row>
    <row r="4238" spans="1:14" s="28" customFormat="1" x14ac:dyDescent="0.25">
      <c r="A4238" s="24">
        <v>43642.375</v>
      </c>
      <c r="B4238" s="25">
        <v>43642.458333333336</v>
      </c>
      <c r="C4238" s="7">
        <v>27.643999999999998</v>
      </c>
      <c r="D4238" s="26">
        <f>C4238/'g. Dimensio.AnlagenEE2035'!$F$11</f>
        <v>7.8982857142857136E-3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27"/>
    </row>
    <row r="4239" spans="1:14" s="28" customFormat="1" x14ac:dyDescent="0.25">
      <c r="A4239" s="24">
        <v>43642.416666666664</v>
      </c>
      <c r="B4239" s="25">
        <v>43642.5</v>
      </c>
      <c r="C4239" s="7">
        <v>19.678000000000001</v>
      </c>
      <c r="D4239" s="26">
        <f>C4239/'g. Dimensio.AnlagenEE2035'!$F$11</f>
        <v>5.6222857142857142E-3</v>
      </c>
      <c r="E4239" s="6"/>
      <c r="F4239" s="6"/>
      <c r="G4239" s="6"/>
      <c r="H4239" s="6"/>
      <c r="I4239" s="6"/>
      <c r="J4239" s="6"/>
      <c r="K4239" s="6"/>
      <c r="L4239" s="6"/>
      <c r="M4239" s="6"/>
      <c r="N4239" s="27"/>
    </row>
    <row r="4240" spans="1:14" s="28" customFormat="1" x14ac:dyDescent="0.25">
      <c r="A4240" s="24">
        <v>43642.458333333336</v>
      </c>
      <c r="B4240" s="25">
        <v>43642.541666666664</v>
      </c>
      <c r="C4240" s="7">
        <v>14.996</v>
      </c>
      <c r="D4240" s="26">
        <f>C4240/'g. Dimensio.AnlagenEE2035'!$F$11</f>
        <v>4.2845714285714284E-3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27"/>
    </row>
    <row r="4241" spans="1:14" s="28" customFormat="1" x14ac:dyDescent="0.25">
      <c r="A4241" s="24">
        <v>43642.5</v>
      </c>
      <c r="B4241" s="25">
        <v>43642.583333333336</v>
      </c>
      <c r="C4241" s="7">
        <v>12.063000000000001</v>
      </c>
      <c r="D4241" s="26">
        <f>C4241/'g. Dimensio.AnlagenEE2035'!$F$11</f>
        <v>3.4465714285714286E-3</v>
      </c>
      <c r="E4241" s="6"/>
      <c r="F4241" s="6"/>
      <c r="G4241" s="6"/>
      <c r="H4241" s="6"/>
      <c r="I4241" s="6"/>
      <c r="J4241" s="6"/>
      <c r="K4241" s="6"/>
      <c r="L4241" s="6"/>
      <c r="M4241" s="6"/>
      <c r="N4241" s="27"/>
    </row>
    <row r="4242" spans="1:14" s="28" customFormat="1" x14ac:dyDescent="0.25">
      <c r="A4242" s="24">
        <v>43642.541666666664</v>
      </c>
      <c r="B4242" s="25">
        <v>43642.625</v>
      </c>
      <c r="C4242" s="7">
        <v>10.353</v>
      </c>
      <c r="D4242" s="26">
        <f>C4242/'g. Dimensio.AnlagenEE2035'!$F$11</f>
        <v>2.9580000000000001E-3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27"/>
    </row>
    <row r="4243" spans="1:14" s="28" customFormat="1" x14ac:dyDescent="0.25">
      <c r="A4243" s="24">
        <v>43642.583333333336</v>
      </c>
      <c r="B4243" s="25">
        <v>43642.666666666664</v>
      </c>
      <c r="C4243" s="7">
        <v>9.407</v>
      </c>
      <c r="D4243" s="26">
        <f>C4243/'g. Dimensio.AnlagenEE2035'!$F$11</f>
        <v>2.6877142857142859E-3</v>
      </c>
      <c r="E4243" s="6"/>
      <c r="F4243" s="6"/>
      <c r="G4243" s="6"/>
      <c r="H4243" s="6"/>
      <c r="I4243" s="6"/>
      <c r="J4243" s="6"/>
      <c r="K4243" s="6"/>
      <c r="L4243" s="6"/>
      <c r="M4243" s="6"/>
      <c r="N4243" s="27"/>
    </row>
    <row r="4244" spans="1:14" s="28" customFormat="1" x14ac:dyDescent="0.25">
      <c r="A4244" s="24">
        <v>43642.625</v>
      </c>
      <c r="B4244" s="25">
        <v>43642.708333333336</v>
      </c>
      <c r="C4244" s="7">
        <v>9.3460000000000001</v>
      </c>
      <c r="D4244" s="26">
        <f>C4244/'g. Dimensio.AnlagenEE2035'!$F$11</f>
        <v>2.6702857142857144E-3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27"/>
    </row>
    <row r="4245" spans="1:14" s="28" customFormat="1" x14ac:dyDescent="0.25">
      <c r="A4245" s="24">
        <v>43642.666666666664</v>
      </c>
      <c r="B4245" s="25">
        <v>43642.75</v>
      </c>
      <c r="C4245" s="7">
        <v>8.6940000000000008</v>
      </c>
      <c r="D4245" s="26">
        <f>C4245/'g. Dimensio.AnlagenEE2035'!$F$11</f>
        <v>2.4840000000000001E-3</v>
      </c>
      <c r="E4245" s="6"/>
      <c r="F4245" s="6"/>
      <c r="G4245" s="6"/>
      <c r="H4245" s="6"/>
      <c r="I4245" s="6"/>
      <c r="J4245" s="6"/>
      <c r="K4245" s="6"/>
      <c r="L4245" s="6"/>
      <c r="M4245" s="6"/>
      <c r="N4245" s="27"/>
    </row>
    <row r="4246" spans="1:14" s="28" customFormat="1" x14ac:dyDescent="0.25">
      <c r="A4246" s="24">
        <v>43642.708333333336</v>
      </c>
      <c r="B4246" s="25">
        <v>43642.791666666664</v>
      </c>
      <c r="C4246" s="7">
        <v>9.548</v>
      </c>
      <c r="D4246" s="26">
        <f>C4246/'g. Dimensio.AnlagenEE2035'!$F$11</f>
        <v>2.728E-3</v>
      </c>
      <c r="E4246" s="6"/>
      <c r="F4246" s="6"/>
      <c r="G4246" s="6"/>
      <c r="H4246" s="6"/>
      <c r="I4246" s="6"/>
      <c r="J4246" s="6"/>
      <c r="K4246" s="6"/>
      <c r="L4246" s="6"/>
      <c r="M4246" s="6"/>
      <c r="N4246" s="27"/>
    </row>
    <row r="4247" spans="1:14" s="28" customFormat="1" x14ac:dyDescent="0.25">
      <c r="A4247" s="24">
        <v>43642.75</v>
      </c>
      <c r="B4247" s="25">
        <v>43642.833333333336</v>
      </c>
      <c r="C4247" s="7">
        <v>14.941000000000001</v>
      </c>
      <c r="D4247" s="26">
        <f>C4247/'g. Dimensio.AnlagenEE2035'!$F$11</f>
        <v>4.2688571428571428E-3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27"/>
    </row>
    <row r="4248" spans="1:14" s="28" customFormat="1" x14ac:dyDescent="0.25">
      <c r="A4248" s="24">
        <v>43642.791666666664</v>
      </c>
      <c r="B4248" s="25">
        <v>43642.875</v>
      </c>
      <c r="C4248" s="7">
        <v>28.698</v>
      </c>
      <c r="D4248" s="26">
        <f>C4248/'g. Dimensio.AnlagenEE2035'!$F$11</f>
        <v>8.1994285714285711E-3</v>
      </c>
      <c r="E4248" s="6"/>
      <c r="F4248" s="6"/>
      <c r="G4248" s="6"/>
      <c r="H4248" s="6"/>
      <c r="I4248" s="6"/>
      <c r="J4248" s="6"/>
      <c r="K4248" s="6"/>
      <c r="L4248" s="6"/>
      <c r="M4248" s="6"/>
      <c r="N4248" s="27"/>
    </row>
    <row r="4249" spans="1:14" s="28" customFormat="1" x14ac:dyDescent="0.25">
      <c r="A4249" s="24">
        <v>43642.833333333336</v>
      </c>
      <c r="B4249" s="25">
        <v>43642.916666666664</v>
      </c>
      <c r="C4249" s="7">
        <v>71.036000000000001</v>
      </c>
      <c r="D4249" s="26">
        <f>C4249/'g. Dimensio.AnlagenEE2035'!$F$11</f>
        <v>2.0296000000000002E-2</v>
      </c>
      <c r="E4249" s="6"/>
      <c r="F4249" s="6"/>
      <c r="G4249" s="6"/>
      <c r="H4249" s="6"/>
      <c r="I4249" s="6"/>
      <c r="J4249" s="6"/>
      <c r="K4249" s="6"/>
      <c r="L4249" s="6"/>
      <c r="M4249" s="6"/>
      <c r="N4249" s="27"/>
    </row>
    <row r="4250" spans="1:14" s="28" customFormat="1" x14ac:dyDescent="0.25">
      <c r="A4250" s="24">
        <v>43642.875</v>
      </c>
      <c r="B4250" s="25">
        <v>43642.958333333336</v>
      </c>
      <c r="C4250" s="7">
        <v>134</v>
      </c>
      <c r="D4250" s="26">
        <f>C4250/'g. Dimensio.AnlagenEE2035'!$F$11</f>
        <v>3.8285714285714284E-2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27"/>
    </row>
    <row r="4251" spans="1:14" s="28" customFormat="1" x14ac:dyDescent="0.25">
      <c r="A4251" s="24">
        <v>43642.916666666664</v>
      </c>
      <c r="B4251" s="25">
        <v>43643</v>
      </c>
      <c r="C4251" s="7">
        <v>180.703</v>
      </c>
      <c r="D4251" s="26">
        <f>C4251/'g. Dimensio.AnlagenEE2035'!$F$11</f>
        <v>5.1629428571428569E-2</v>
      </c>
      <c r="E4251" s="6"/>
      <c r="F4251" s="6"/>
      <c r="G4251" s="6"/>
      <c r="H4251" s="6"/>
      <c r="I4251" s="6"/>
      <c r="J4251" s="6"/>
      <c r="K4251" s="6"/>
      <c r="L4251" s="6"/>
      <c r="M4251" s="6"/>
      <c r="N4251" s="27"/>
    </row>
    <row r="4252" spans="1:14" s="28" customFormat="1" x14ac:dyDescent="0.25">
      <c r="A4252" s="24">
        <v>43642.958333333336</v>
      </c>
      <c r="B4252" s="25">
        <v>43643.041666666664</v>
      </c>
      <c r="C4252" s="7">
        <v>273.42899999999997</v>
      </c>
      <c r="D4252" s="26">
        <f>C4252/'g. Dimensio.AnlagenEE2035'!$F$11</f>
        <v>7.8122571428571416E-2</v>
      </c>
      <c r="E4252" s="6"/>
      <c r="F4252" s="6"/>
      <c r="G4252" s="6"/>
      <c r="H4252" s="6"/>
      <c r="I4252" s="6"/>
      <c r="J4252" s="6"/>
      <c r="K4252" s="6"/>
      <c r="L4252" s="6"/>
      <c r="M4252" s="6"/>
      <c r="N4252" s="27"/>
    </row>
    <row r="4253" spans="1:14" s="28" customFormat="1" x14ac:dyDescent="0.25">
      <c r="A4253" s="24">
        <v>43643</v>
      </c>
      <c r="B4253" s="25">
        <v>43643.083333333336</v>
      </c>
      <c r="C4253" s="7">
        <v>471.93</v>
      </c>
      <c r="D4253" s="26">
        <f>C4253/'g. Dimensio.AnlagenEE2035'!$F$11</f>
        <v>0.13483714285714285</v>
      </c>
      <c r="E4253" s="6"/>
      <c r="F4253" s="6"/>
      <c r="G4253" s="6"/>
      <c r="H4253" s="6"/>
      <c r="I4253" s="6"/>
      <c r="J4253" s="6"/>
      <c r="K4253" s="6"/>
      <c r="L4253" s="6"/>
      <c r="M4253" s="6"/>
      <c r="N4253" s="27"/>
    </row>
    <row r="4254" spans="1:14" s="28" customFormat="1" x14ac:dyDescent="0.25">
      <c r="A4254" s="24">
        <v>43643.041666666664</v>
      </c>
      <c r="B4254" s="25">
        <v>43643.125</v>
      </c>
      <c r="C4254" s="7">
        <v>635.72299999999996</v>
      </c>
      <c r="D4254" s="26">
        <f>C4254/'g. Dimensio.AnlagenEE2035'!$F$11</f>
        <v>0.18163514285714286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27"/>
    </row>
    <row r="4255" spans="1:14" s="28" customFormat="1" x14ac:dyDescent="0.25">
      <c r="A4255" s="24">
        <v>43643.083333333336</v>
      </c>
      <c r="B4255" s="25">
        <v>43643.166666666664</v>
      </c>
      <c r="C4255" s="7">
        <v>636.05200000000002</v>
      </c>
      <c r="D4255" s="26">
        <f>C4255/'g. Dimensio.AnlagenEE2035'!$F$11</f>
        <v>0.18172914285714287</v>
      </c>
      <c r="E4255" s="6"/>
      <c r="F4255" s="6"/>
      <c r="G4255" s="6"/>
      <c r="H4255" s="6"/>
      <c r="I4255" s="6"/>
      <c r="J4255" s="6"/>
      <c r="K4255" s="6"/>
      <c r="L4255" s="6"/>
      <c r="M4255" s="6"/>
      <c r="N4255" s="27"/>
    </row>
    <row r="4256" spans="1:14" s="28" customFormat="1" x14ac:dyDescent="0.25">
      <c r="A4256" s="24">
        <v>43643.125</v>
      </c>
      <c r="B4256" s="25">
        <v>43643.208333333336</v>
      </c>
      <c r="C4256" s="7">
        <v>604.69899999999996</v>
      </c>
      <c r="D4256" s="26">
        <f>C4256/'g. Dimensio.AnlagenEE2035'!$F$11</f>
        <v>0.17277114285714285</v>
      </c>
      <c r="E4256" s="6"/>
      <c r="F4256" s="6"/>
      <c r="G4256" s="6"/>
      <c r="H4256" s="6"/>
      <c r="I4256" s="6"/>
      <c r="J4256" s="6"/>
      <c r="K4256" s="6"/>
      <c r="L4256" s="6"/>
      <c r="M4256" s="6"/>
      <c r="N4256" s="27"/>
    </row>
    <row r="4257" spans="1:14" s="28" customFormat="1" x14ac:dyDescent="0.25">
      <c r="A4257" s="24">
        <v>43643.166666666664</v>
      </c>
      <c r="B4257" s="25">
        <v>43643.25</v>
      </c>
      <c r="C4257" s="7">
        <v>463.387</v>
      </c>
      <c r="D4257" s="26">
        <f>C4257/'g. Dimensio.AnlagenEE2035'!$F$11</f>
        <v>0.13239628571428572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27"/>
    </row>
    <row r="4258" spans="1:14" s="28" customFormat="1" x14ac:dyDescent="0.25">
      <c r="A4258" s="24">
        <v>43643.208333333336</v>
      </c>
      <c r="B4258" s="25">
        <v>43643.291666666664</v>
      </c>
      <c r="C4258" s="7">
        <v>486.04399999999998</v>
      </c>
      <c r="D4258" s="26">
        <f>C4258/'g. Dimensio.AnlagenEE2035'!$F$11</f>
        <v>0.13886971428571429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27"/>
    </row>
    <row r="4259" spans="1:14" s="28" customFormat="1" x14ac:dyDescent="0.25">
      <c r="A4259" s="24">
        <v>43643.25</v>
      </c>
      <c r="B4259" s="25">
        <v>43643.333333333336</v>
      </c>
      <c r="C4259" s="7">
        <v>508.27499999999998</v>
      </c>
      <c r="D4259" s="26">
        <f>C4259/'g. Dimensio.AnlagenEE2035'!$F$11</f>
        <v>0.14522142857142856</v>
      </c>
      <c r="E4259" s="6"/>
      <c r="F4259" s="6"/>
      <c r="G4259" s="6"/>
      <c r="H4259" s="6"/>
      <c r="I4259" s="6"/>
      <c r="J4259" s="6"/>
      <c r="K4259" s="6"/>
      <c r="L4259" s="6"/>
      <c r="M4259" s="6"/>
      <c r="N4259" s="27"/>
    </row>
    <row r="4260" spans="1:14" s="28" customFormat="1" x14ac:dyDescent="0.25">
      <c r="A4260" s="24">
        <v>43643.291666666664</v>
      </c>
      <c r="B4260" s="25">
        <v>43643.375</v>
      </c>
      <c r="C4260" s="7">
        <v>520.88499999999999</v>
      </c>
      <c r="D4260" s="26">
        <f>C4260/'g. Dimensio.AnlagenEE2035'!$F$11</f>
        <v>0.14882428571428571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27"/>
    </row>
    <row r="4261" spans="1:14" s="28" customFormat="1" x14ac:dyDescent="0.25">
      <c r="A4261" s="24">
        <v>43643.333333333336</v>
      </c>
      <c r="B4261" s="25">
        <v>43643.416666666664</v>
      </c>
      <c r="C4261" s="7">
        <v>531.65899999999999</v>
      </c>
      <c r="D4261" s="26">
        <f>C4261/'g. Dimensio.AnlagenEE2035'!$F$11</f>
        <v>0.15190257142857141</v>
      </c>
      <c r="E4261" s="6"/>
      <c r="F4261" s="6"/>
      <c r="G4261" s="6"/>
      <c r="H4261" s="6"/>
      <c r="I4261" s="6"/>
      <c r="J4261" s="6"/>
      <c r="K4261" s="6"/>
      <c r="L4261" s="6"/>
      <c r="M4261" s="6"/>
      <c r="N4261" s="27"/>
    </row>
    <row r="4262" spans="1:14" s="28" customFormat="1" x14ac:dyDescent="0.25">
      <c r="A4262" s="24">
        <v>43643.375</v>
      </c>
      <c r="B4262" s="25">
        <v>43643.458333333336</v>
      </c>
      <c r="C4262" s="7">
        <v>475.46800000000002</v>
      </c>
      <c r="D4262" s="26">
        <f>C4262/'g. Dimensio.AnlagenEE2035'!$F$11</f>
        <v>0.135848</v>
      </c>
      <c r="E4262" s="6"/>
      <c r="F4262" s="6"/>
      <c r="G4262" s="6"/>
      <c r="H4262" s="6"/>
      <c r="I4262" s="6"/>
      <c r="J4262" s="6"/>
      <c r="K4262" s="6"/>
      <c r="L4262" s="6"/>
      <c r="M4262" s="6"/>
      <c r="N4262" s="27"/>
    </row>
    <row r="4263" spans="1:14" s="28" customFormat="1" x14ac:dyDescent="0.25">
      <c r="A4263" s="24">
        <v>43643.416666666664</v>
      </c>
      <c r="B4263" s="25">
        <v>43643.5</v>
      </c>
      <c r="C4263" s="7">
        <v>390.87099999999998</v>
      </c>
      <c r="D4263" s="26">
        <f>C4263/'g. Dimensio.AnlagenEE2035'!$F$11</f>
        <v>0.11167742857142857</v>
      </c>
      <c r="E4263" s="6"/>
      <c r="F4263" s="6"/>
      <c r="G4263" s="6"/>
      <c r="H4263" s="6"/>
      <c r="I4263" s="6"/>
      <c r="J4263" s="6"/>
      <c r="K4263" s="6"/>
      <c r="L4263" s="6"/>
      <c r="M4263" s="6"/>
      <c r="N4263" s="27"/>
    </row>
    <row r="4264" spans="1:14" s="28" customFormat="1" x14ac:dyDescent="0.25">
      <c r="A4264" s="24">
        <v>43643.458333333336</v>
      </c>
      <c r="B4264" s="25">
        <v>43643.541666666664</v>
      </c>
      <c r="C4264" s="7">
        <v>325.87599999999998</v>
      </c>
      <c r="D4264" s="26">
        <f>C4264/'g. Dimensio.AnlagenEE2035'!$F$11</f>
        <v>9.3107428571428563E-2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27"/>
    </row>
    <row r="4265" spans="1:14" s="28" customFormat="1" x14ac:dyDescent="0.25">
      <c r="A4265" s="24">
        <v>43643.5</v>
      </c>
      <c r="B4265" s="25">
        <v>43643.583333333336</v>
      </c>
      <c r="C4265" s="7">
        <v>303.339</v>
      </c>
      <c r="D4265" s="26">
        <f>C4265/'g. Dimensio.AnlagenEE2035'!$F$11</f>
        <v>8.6668285714285712E-2</v>
      </c>
      <c r="E4265" s="6"/>
      <c r="F4265" s="6"/>
      <c r="G4265" s="6"/>
      <c r="H4265" s="6"/>
      <c r="I4265" s="6"/>
      <c r="J4265" s="6"/>
      <c r="K4265" s="6"/>
      <c r="L4265" s="6"/>
      <c r="M4265" s="6"/>
      <c r="N4265" s="27"/>
    </row>
    <row r="4266" spans="1:14" s="28" customFormat="1" x14ac:dyDescent="0.25">
      <c r="A4266" s="24">
        <v>43643.541666666664</v>
      </c>
      <c r="B4266" s="25">
        <v>43643.625</v>
      </c>
      <c r="C4266" s="7">
        <v>322.20499999999998</v>
      </c>
      <c r="D4266" s="26">
        <f>C4266/'g. Dimensio.AnlagenEE2035'!$F$11</f>
        <v>9.205857142857142E-2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27"/>
    </row>
    <row r="4267" spans="1:14" s="28" customFormat="1" x14ac:dyDescent="0.25">
      <c r="A4267" s="24">
        <v>43643.583333333336</v>
      </c>
      <c r="B4267" s="25">
        <v>43643.666666666664</v>
      </c>
      <c r="C4267" s="7">
        <v>364.74900000000002</v>
      </c>
      <c r="D4267" s="26">
        <f>C4267/'g. Dimensio.AnlagenEE2035'!$F$11</f>
        <v>0.104214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27"/>
    </row>
    <row r="4268" spans="1:14" s="28" customFormat="1" x14ac:dyDescent="0.25">
      <c r="A4268" s="24">
        <v>43643.625</v>
      </c>
      <c r="B4268" s="25">
        <v>43643.708333333336</v>
      </c>
      <c r="C4268" s="7">
        <v>432.49799999999999</v>
      </c>
      <c r="D4268" s="26">
        <f>C4268/'g. Dimensio.AnlagenEE2035'!$F$11</f>
        <v>0.12357085714285714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27"/>
    </row>
    <row r="4269" spans="1:14" s="28" customFormat="1" x14ac:dyDescent="0.25">
      <c r="A4269" s="24">
        <v>43643.666666666664</v>
      </c>
      <c r="B4269" s="25">
        <v>43643.75</v>
      </c>
      <c r="C4269" s="7">
        <v>539.52200000000005</v>
      </c>
      <c r="D4269" s="26">
        <f>C4269/'g. Dimensio.AnlagenEE2035'!$F$11</f>
        <v>0.15414914285714287</v>
      </c>
      <c r="E4269" s="6"/>
      <c r="F4269" s="6"/>
      <c r="G4269" s="6"/>
      <c r="H4269" s="6"/>
      <c r="I4269" s="6"/>
      <c r="J4269" s="6"/>
      <c r="K4269" s="6"/>
      <c r="L4269" s="6"/>
      <c r="M4269" s="6"/>
      <c r="N4269" s="27"/>
    </row>
    <row r="4270" spans="1:14" s="28" customFormat="1" x14ac:dyDescent="0.25">
      <c r="A4270" s="24">
        <v>43643.708333333336</v>
      </c>
      <c r="B4270" s="25">
        <v>43643.791666666664</v>
      </c>
      <c r="C4270" s="7">
        <v>653.67600000000004</v>
      </c>
      <c r="D4270" s="26">
        <f>C4270/'g. Dimensio.AnlagenEE2035'!$F$11</f>
        <v>0.18676457142857145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27"/>
    </row>
    <row r="4271" spans="1:14" s="28" customFormat="1" x14ac:dyDescent="0.25">
      <c r="A4271" s="24">
        <v>43643.75</v>
      </c>
      <c r="B4271" s="25">
        <v>43643.833333333336</v>
      </c>
      <c r="C4271" s="7">
        <v>864.61</v>
      </c>
      <c r="D4271" s="26">
        <f>C4271/'g. Dimensio.AnlagenEE2035'!$F$11</f>
        <v>0.24703142857142857</v>
      </c>
      <c r="E4271" s="6"/>
      <c r="F4271" s="6"/>
      <c r="G4271" s="6"/>
      <c r="H4271" s="6"/>
      <c r="I4271" s="6"/>
      <c r="J4271" s="6"/>
      <c r="K4271" s="6"/>
      <c r="L4271" s="6"/>
      <c r="M4271" s="6"/>
      <c r="N4271" s="27"/>
    </row>
    <row r="4272" spans="1:14" s="28" customFormat="1" x14ac:dyDescent="0.25">
      <c r="A4272" s="24">
        <v>43643.791666666664</v>
      </c>
      <c r="B4272" s="25">
        <v>43643.875</v>
      </c>
      <c r="C4272" s="7">
        <v>1172.8699999999999</v>
      </c>
      <c r="D4272" s="26">
        <f>C4272/'g. Dimensio.AnlagenEE2035'!$F$11</f>
        <v>0.33510571428571423</v>
      </c>
      <c r="E4272" s="6"/>
      <c r="F4272" s="6"/>
      <c r="G4272" s="6"/>
      <c r="H4272" s="6"/>
      <c r="I4272" s="6"/>
      <c r="J4272" s="6"/>
      <c r="K4272" s="6"/>
      <c r="L4272" s="6"/>
      <c r="M4272" s="6"/>
      <c r="N4272" s="27"/>
    </row>
    <row r="4273" spans="1:14" s="28" customFormat="1" x14ac:dyDescent="0.25">
      <c r="A4273" s="24">
        <v>43643.833333333336</v>
      </c>
      <c r="B4273" s="25">
        <v>43643.916666666664</v>
      </c>
      <c r="C4273" s="7">
        <v>1208.04</v>
      </c>
      <c r="D4273" s="26">
        <f>C4273/'g. Dimensio.AnlagenEE2035'!$F$11</f>
        <v>0.34515428571428569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27"/>
    </row>
    <row r="4274" spans="1:14" s="28" customFormat="1" x14ac:dyDescent="0.25">
      <c r="A4274" s="24">
        <v>43643.875</v>
      </c>
      <c r="B4274" s="25">
        <v>43643.958333333336</v>
      </c>
      <c r="C4274" s="7">
        <v>1089.443</v>
      </c>
      <c r="D4274" s="26">
        <f>C4274/'g. Dimensio.AnlagenEE2035'!$F$11</f>
        <v>0.31126942857142859</v>
      </c>
      <c r="E4274" s="6"/>
      <c r="F4274" s="6"/>
      <c r="G4274" s="6"/>
      <c r="H4274" s="6"/>
      <c r="I4274" s="6"/>
      <c r="J4274" s="6"/>
      <c r="K4274" s="6"/>
      <c r="L4274" s="6"/>
      <c r="M4274" s="6"/>
      <c r="N4274" s="27"/>
    </row>
    <row r="4275" spans="1:14" s="28" customFormat="1" x14ac:dyDescent="0.25">
      <c r="A4275" s="24">
        <v>43643.916666666664</v>
      </c>
      <c r="B4275" s="25">
        <v>43644</v>
      </c>
      <c r="C4275" s="7">
        <v>941.06899999999996</v>
      </c>
      <c r="D4275" s="26">
        <f>C4275/'g. Dimensio.AnlagenEE2035'!$F$11</f>
        <v>0.26887685714285714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27"/>
    </row>
    <row r="4276" spans="1:14" s="28" customFormat="1" x14ac:dyDescent="0.25">
      <c r="A4276" s="24">
        <v>43643.958333333336</v>
      </c>
      <c r="B4276" s="25">
        <v>43644.041666666664</v>
      </c>
      <c r="C4276" s="7">
        <v>822.14800000000002</v>
      </c>
      <c r="D4276" s="26">
        <f>C4276/'g. Dimensio.AnlagenEE2035'!$F$11</f>
        <v>0.23489942857142856</v>
      </c>
      <c r="E4276" s="6"/>
      <c r="F4276" s="6"/>
      <c r="G4276" s="6"/>
      <c r="H4276" s="6"/>
      <c r="I4276" s="6"/>
      <c r="J4276" s="6"/>
      <c r="K4276" s="6"/>
      <c r="L4276" s="6"/>
      <c r="M4276" s="6"/>
      <c r="N4276" s="27"/>
    </row>
    <row r="4277" spans="1:14" s="28" customFormat="1" x14ac:dyDescent="0.25">
      <c r="A4277" s="24">
        <v>43644</v>
      </c>
      <c r="B4277" s="25">
        <v>43644.083333333336</v>
      </c>
      <c r="C4277" s="7">
        <v>746.31299999999999</v>
      </c>
      <c r="D4277" s="26">
        <f>C4277/'g. Dimensio.AnlagenEE2035'!$F$11</f>
        <v>0.21323228571428571</v>
      </c>
      <c r="E4277" s="6"/>
      <c r="F4277" s="6"/>
      <c r="G4277" s="6"/>
      <c r="H4277" s="6"/>
      <c r="I4277" s="6"/>
      <c r="J4277" s="6"/>
      <c r="K4277" s="6"/>
      <c r="L4277" s="6"/>
      <c r="M4277" s="6"/>
      <c r="N4277" s="27"/>
    </row>
    <row r="4278" spans="1:14" s="28" customFormat="1" x14ac:dyDescent="0.25">
      <c r="A4278" s="24">
        <v>43644.041666666664</v>
      </c>
      <c r="B4278" s="25">
        <v>43644.125</v>
      </c>
      <c r="C4278" s="7">
        <v>689.75199999999995</v>
      </c>
      <c r="D4278" s="26">
        <f>C4278/'g. Dimensio.AnlagenEE2035'!$F$11</f>
        <v>0.197072</v>
      </c>
      <c r="E4278" s="6"/>
      <c r="F4278" s="6"/>
      <c r="G4278" s="6"/>
      <c r="H4278" s="6"/>
      <c r="I4278" s="6"/>
      <c r="J4278" s="6"/>
      <c r="K4278" s="6"/>
      <c r="L4278" s="6"/>
      <c r="M4278" s="6"/>
      <c r="N4278" s="27"/>
    </row>
    <row r="4279" spans="1:14" s="28" customFormat="1" x14ac:dyDescent="0.25">
      <c r="A4279" s="24">
        <v>43644.083333333336</v>
      </c>
      <c r="B4279" s="25">
        <v>43644.166666666664</v>
      </c>
      <c r="C4279" s="7">
        <v>635.86900000000003</v>
      </c>
      <c r="D4279" s="26">
        <f>C4279/'g. Dimensio.AnlagenEE2035'!$F$11</f>
        <v>0.18167685714285714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27"/>
    </row>
    <row r="4280" spans="1:14" s="28" customFormat="1" x14ac:dyDescent="0.25">
      <c r="A4280" s="24">
        <v>43644.125</v>
      </c>
      <c r="B4280" s="25">
        <v>43644.208333333336</v>
      </c>
      <c r="C4280" s="7">
        <v>589.83399999999995</v>
      </c>
      <c r="D4280" s="26">
        <f>C4280/'g. Dimensio.AnlagenEE2035'!$F$11</f>
        <v>0.16852399999999998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27"/>
    </row>
    <row r="4281" spans="1:14" s="28" customFormat="1" x14ac:dyDescent="0.25">
      <c r="A4281" s="24">
        <v>43644.166666666664</v>
      </c>
      <c r="B4281" s="25">
        <v>43644.25</v>
      </c>
      <c r="C4281" s="7">
        <v>375.05599999999998</v>
      </c>
      <c r="D4281" s="26">
        <f>C4281/'g. Dimensio.AnlagenEE2035'!$F$11</f>
        <v>0.10715885714285714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27"/>
    </row>
    <row r="4282" spans="1:14" s="28" customFormat="1" x14ac:dyDescent="0.25">
      <c r="A4282" s="24">
        <v>43644.208333333336</v>
      </c>
      <c r="B4282" s="25">
        <v>43644.291666666664</v>
      </c>
      <c r="C4282" s="7">
        <v>232.44800000000001</v>
      </c>
      <c r="D4282" s="26">
        <f>C4282/'g. Dimensio.AnlagenEE2035'!$F$11</f>
        <v>6.6413714285714284E-2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27"/>
    </row>
    <row r="4283" spans="1:14" s="28" customFormat="1" x14ac:dyDescent="0.25">
      <c r="A4283" s="24">
        <v>43644.25</v>
      </c>
      <c r="B4283" s="25">
        <v>43644.333333333336</v>
      </c>
      <c r="C4283" s="7">
        <v>243.899</v>
      </c>
      <c r="D4283" s="26">
        <f>C4283/'g. Dimensio.AnlagenEE2035'!$F$11</f>
        <v>6.9685428571428565E-2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27"/>
    </row>
    <row r="4284" spans="1:14" s="28" customFormat="1" x14ac:dyDescent="0.25">
      <c r="A4284" s="24">
        <v>43644.291666666664</v>
      </c>
      <c r="B4284" s="25">
        <v>43644.375</v>
      </c>
      <c r="C4284" s="7">
        <v>282.64699999999999</v>
      </c>
      <c r="D4284" s="26">
        <f>C4284/'g. Dimensio.AnlagenEE2035'!$F$11</f>
        <v>8.0756285714285711E-2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27"/>
    </row>
    <row r="4285" spans="1:14" s="28" customFormat="1" x14ac:dyDescent="0.25">
      <c r="A4285" s="24">
        <v>43644.333333333336</v>
      </c>
      <c r="B4285" s="25">
        <v>43644.416666666664</v>
      </c>
      <c r="C4285" s="7">
        <v>285.78300000000002</v>
      </c>
      <c r="D4285" s="26">
        <f>C4285/'g. Dimensio.AnlagenEE2035'!$F$11</f>
        <v>8.1652285714285719E-2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27"/>
    </row>
    <row r="4286" spans="1:14" s="28" customFormat="1" x14ac:dyDescent="0.25">
      <c r="A4286" s="24">
        <v>43644.375</v>
      </c>
      <c r="B4286" s="25">
        <v>43644.458333333336</v>
      </c>
      <c r="C4286" s="7">
        <v>269.00799999999998</v>
      </c>
      <c r="D4286" s="26">
        <f>C4286/'g. Dimensio.AnlagenEE2035'!$F$11</f>
        <v>7.6859428571428565E-2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27"/>
    </row>
    <row r="4287" spans="1:14" s="28" customFormat="1" x14ac:dyDescent="0.25">
      <c r="A4287" s="24">
        <v>43644.416666666664</v>
      </c>
      <c r="B4287" s="25">
        <v>43644.5</v>
      </c>
      <c r="C4287" s="7">
        <v>251.14500000000001</v>
      </c>
      <c r="D4287" s="26">
        <f>C4287/'g. Dimensio.AnlagenEE2035'!$F$11</f>
        <v>7.1755714285714284E-2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27"/>
    </row>
    <row r="4288" spans="1:14" s="28" customFormat="1" x14ac:dyDescent="0.25">
      <c r="A4288" s="24">
        <v>43644.458333333336</v>
      </c>
      <c r="B4288" s="25">
        <v>43644.541666666664</v>
      </c>
      <c r="C4288" s="7">
        <v>235.78899999999999</v>
      </c>
      <c r="D4288" s="26">
        <f>C4288/'g. Dimensio.AnlagenEE2035'!$F$11</f>
        <v>6.7368285714285714E-2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27"/>
    </row>
    <row r="4289" spans="1:14" s="28" customFormat="1" x14ac:dyDescent="0.25">
      <c r="A4289" s="24">
        <v>43644.5</v>
      </c>
      <c r="B4289" s="25">
        <v>43644.583333333336</v>
      </c>
      <c r="C4289" s="7">
        <v>231.274</v>
      </c>
      <c r="D4289" s="26">
        <f>C4289/'g. Dimensio.AnlagenEE2035'!$F$11</f>
        <v>6.6078285714285714E-2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27"/>
    </row>
    <row r="4290" spans="1:14" s="28" customFormat="1" x14ac:dyDescent="0.25">
      <c r="A4290" s="24">
        <v>43644.541666666664</v>
      </c>
      <c r="B4290" s="25">
        <v>43644.625</v>
      </c>
      <c r="C4290" s="7">
        <v>243.17400000000001</v>
      </c>
      <c r="D4290" s="26">
        <f>C4290/'g. Dimensio.AnlagenEE2035'!$F$11</f>
        <v>6.9478285714285715E-2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27"/>
    </row>
    <row r="4291" spans="1:14" s="28" customFormat="1" x14ac:dyDescent="0.25">
      <c r="A4291" s="24">
        <v>43644.583333333336</v>
      </c>
      <c r="B4291" s="25">
        <v>43644.666666666664</v>
      </c>
      <c r="C4291" s="7">
        <v>269.51799999999997</v>
      </c>
      <c r="D4291" s="26">
        <f>C4291/'g. Dimensio.AnlagenEE2035'!$F$11</f>
        <v>7.7005142857142855E-2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27"/>
    </row>
    <row r="4292" spans="1:14" s="28" customFormat="1" x14ac:dyDescent="0.25">
      <c r="A4292" s="24">
        <v>43644.625</v>
      </c>
      <c r="B4292" s="25">
        <v>43644.708333333336</v>
      </c>
      <c r="C4292" s="7">
        <v>321.98599999999999</v>
      </c>
      <c r="D4292" s="26">
        <f>C4292/'g. Dimensio.AnlagenEE2035'!$F$11</f>
        <v>9.1995999999999994E-2</v>
      </c>
      <c r="E4292" s="6"/>
      <c r="F4292" s="6"/>
      <c r="G4292" s="6"/>
      <c r="H4292" s="6"/>
      <c r="I4292" s="6"/>
      <c r="J4292" s="6"/>
      <c r="K4292" s="6"/>
      <c r="L4292" s="6"/>
      <c r="M4292" s="6"/>
      <c r="N4292" s="27"/>
    </row>
    <row r="4293" spans="1:14" s="28" customFormat="1" x14ac:dyDescent="0.25">
      <c r="A4293" s="24">
        <v>43644.666666666664</v>
      </c>
      <c r="B4293" s="25">
        <v>43644.75</v>
      </c>
      <c r="C4293" s="7">
        <v>393.94799999999998</v>
      </c>
      <c r="D4293" s="26">
        <f>C4293/'g. Dimensio.AnlagenEE2035'!$F$11</f>
        <v>0.11255657142857142</v>
      </c>
      <c r="E4293" s="6"/>
      <c r="F4293" s="6"/>
      <c r="G4293" s="6"/>
      <c r="H4293" s="6"/>
      <c r="I4293" s="6"/>
      <c r="J4293" s="6"/>
      <c r="K4293" s="6"/>
      <c r="L4293" s="6"/>
      <c r="M4293" s="6"/>
      <c r="N4293" s="27"/>
    </row>
    <row r="4294" spans="1:14" s="28" customFormat="1" x14ac:dyDescent="0.25">
      <c r="A4294" s="24">
        <v>43644.708333333336</v>
      </c>
      <c r="B4294" s="25">
        <v>43644.791666666664</v>
      </c>
      <c r="C4294" s="7">
        <v>463.32400000000001</v>
      </c>
      <c r="D4294" s="26">
        <f>C4294/'g. Dimensio.AnlagenEE2035'!$F$11</f>
        <v>0.13237828571428573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27"/>
    </row>
    <row r="4295" spans="1:14" s="28" customFormat="1" x14ac:dyDescent="0.25">
      <c r="A4295" s="24">
        <v>43644.75</v>
      </c>
      <c r="B4295" s="25">
        <v>43644.833333333336</v>
      </c>
      <c r="C4295" s="7">
        <v>621.18799999999999</v>
      </c>
      <c r="D4295" s="26">
        <f>C4295/'g. Dimensio.AnlagenEE2035'!$F$11</f>
        <v>0.1774822857142857</v>
      </c>
      <c r="E4295" s="6"/>
      <c r="F4295" s="6"/>
      <c r="G4295" s="6"/>
      <c r="H4295" s="6"/>
      <c r="I4295" s="6"/>
      <c r="J4295" s="6"/>
      <c r="K4295" s="6"/>
      <c r="L4295" s="6"/>
      <c r="M4295" s="6"/>
      <c r="N4295" s="27"/>
    </row>
    <row r="4296" spans="1:14" s="28" customFormat="1" x14ac:dyDescent="0.25">
      <c r="A4296" s="24">
        <v>43644.791666666664</v>
      </c>
      <c r="B4296" s="25">
        <v>43644.875</v>
      </c>
      <c r="C4296" s="7">
        <v>883.98199999999997</v>
      </c>
      <c r="D4296" s="26">
        <f>C4296/'g. Dimensio.AnlagenEE2035'!$F$11</f>
        <v>0.25256628571428569</v>
      </c>
      <c r="E4296" s="6"/>
      <c r="F4296" s="6"/>
      <c r="G4296" s="6"/>
      <c r="H4296" s="6"/>
      <c r="I4296" s="6"/>
      <c r="J4296" s="6"/>
      <c r="K4296" s="6"/>
      <c r="L4296" s="6"/>
      <c r="M4296" s="6"/>
      <c r="N4296" s="27"/>
    </row>
    <row r="4297" spans="1:14" s="28" customFormat="1" x14ac:dyDescent="0.25">
      <c r="A4297" s="24">
        <v>43644.833333333336</v>
      </c>
      <c r="B4297" s="25">
        <v>43644.916666666664</v>
      </c>
      <c r="C4297" s="7">
        <v>1007.059</v>
      </c>
      <c r="D4297" s="26">
        <f>C4297/'g. Dimensio.AnlagenEE2035'!$F$11</f>
        <v>0.28773114285714285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27"/>
    </row>
    <row r="4298" spans="1:14" s="28" customFormat="1" x14ac:dyDescent="0.25">
      <c r="A4298" s="24">
        <v>43644.875</v>
      </c>
      <c r="B4298" s="25">
        <v>43644.958333333336</v>
      </c>
      <c r="C4298" s="7">
        <v>951.02</v>
      </c>
      <c r="D4298" s="26">
        <f>C4298/'g. Dimensio.AnlagenEE2035'!$F$11</f>
        <v>0.27172000000000002</v>
      </c>
      <c r="E4298" s="6"/>
      <c r="F4298" s="6"/>
      <c r="G4298" s="6"/>
      <c r="H4298" s="6"/>
      <c r="I4298" s="6"/>
      <c r="J4298" s="6"/>
      <c r="K4298" s="6"/>
      <c r="L4298" s="6"/>
      <c r="M4298" s="6"/>
      <c r="N4298" s="27"/>
    </row>
    <row r="4299" spans="1:14" s="28" customFormat="1" x14ac:dyDescent="0.25">
      <c r="A4299" s="24">
        <v>43644.916666666664</v>
      </c>
      <c r="B4299" s="25">
        <v>43645</v>
      </c>
      <c r="C4299" s="7">
        <v>835.59199999999998</v>
      </c>
      <c r="D4299" s="26">
        <f>C4299/'g. Dimensio.AnlagenEE2035'!$F$11</f>
        <v>0.23874057142857141</v>
      </c>
      <c r="E4299" s="6"/>
      <c r="F4299" s="6"/>
      <c r="G4299" s="6"/>
      <c r="H4299" s="6"/>
      <c r="I4299" s="6"/>
      <c r="J4299" s="6"/>
      <c r="K4299" s="6"/>
      <c r="L4299" s="6"/>
      <c r="M4299" s="6"/>
      <c r="N4299" s="27"/>
    </row>
    <row r="4300" spans="1:14" s="28" customFormat="1" x14ac:dyDescent="0.25">
      <c r="A4300" s="24">
        <v>43644.958333333336</v>
      </c>
      <c r="B4300" s="25">
        <v>43645.041666666664</v>
      </c>
      <c r="C4300" s="7">
        <v>746.33199999999999</v>
      </c>
      <c r="D4300" s="26">
        <f>C4300/'g. Dimensio.AnlagenEE2035'!$F$11</f>
        <v>0.21323771428571428</v>
      </c>
      <c r="E4300" s="6"/>
      <c r="F4300" s="6"/>
      <c r="G4300" s="6"/>
      <c r="H4300" s="6"/>
      <c r="I4300" s="6"/>
      <c r="J4300" s="6"/>
      <c r="K4300" s="6"/>
      <c r="L4300" s="6"/>
      <c r="M4300" s="6"/>
      <c r="N4300" s="27"/>
    </row>
    <row r="4301" spans="1:14" s="28" customFormat="1" x14ac:dyDescent="0.25">
      <c r="A4301" s="24">
        <v>43645</v>
      </c>
      <c r="B4301" s="25">
        <v>43645.083333333336</v>
      </c>
      <c r="C4301" s="7">
        <v>681.12099999999998</v>
      </c>
      <c r="D4301" s="26">
        <f>C4301/'g. Dimensio.AnlagenEE2035'!$F$11</f>
        <v>0.194606</v>
      </c>
      <c r="E4301" s="6"/>
      <c r="F4301" s="6"/>
      <c r="G4301" s="6"/>
      <c r="H4301" s="6"/>
      <c r="I4301" s="6"/>
      <c r="J4301" s="6"/>
      <c r="K4301" s="6"/>
      <c r="L4301" s="6"/>
      <c r="M4301" s="6"/>
      <c r="N4301" s="27"/>
    </row>
    <row r="4302" spans="1:14" s="28" customFormat="1" x14ac:dyDescent="0.25">
      <c r="A4302" s="24">
        <v>43645.041666666664</v>
      </c>
      <c r="B4302" s="25">
        <v>43645.125</v>
      </c>
      <c r="C4302" s="7">
        <v>633.93499999999995</v>
      </c>
      <c r="D4302" s="26">
        <f>C4302/'g. Dimensio.AnlagenEE2035'!$F$11</f>
        <v>0.18112428571428571</v>
      </c>
      <c r="E4302" s="6"/>
      <c r="F4302" s="6"/>
      <c r="G4302" s="6"/>
      <c r="H4302" s="6"/>
      <c r="I4302" s="6"/>
      <c r="J4302" s="6"/>
      <c r="K4302" s="6"/>
      <c r="L4302" s="6"/>
      <c r="M4302" s="6"/>
      <c r="N4302" s="27"/>
    </row>
    <row r="4303" spans="1:14" s="28" customFormat="1" x14ac:dyDescent="0.25">
      <c r="A4303" s="24">
        <v>43645.083333333336</v>
      </c>
      <c r="B4303" s="25">
        <v>43645.166666666664</v>
      </c>
      <c r="C4303" s="7">
        <v>593.45399999999995</v>
      </c>
      <c r="D4303" s="26">
        <f>C4303/'g. Dimensio.AnlagenEE2035'!$F$11</f>
        <v>0.16955828571428569</v>
      </c>
      <c r="E4303" s="6"/>
      <c r="F4303" s="6"/>
      <c r="G4303" s="6"/>
      <c r="H4303" s="6"/>
      <c r="I4303" s="6"/>
      <c r="J4303" s="6"/>
      <c r="K4303" s="6"/>
      <c r="L4303" s="6"/>
      <c r="M4303" s="6"/>
      <c r="N4303" s="27"/>
    </row>
    <row r="4304" spans="1:14" s="28" customFormat="1" x14ac:dyDescent="0.25">
      <c r="A4304" s="24">
        <v>43645.125</v>
      </c>
      <c r="B4304" s="25">
        <v>43645.208333333336</v>
      </c>
      <c r="C4304" s="7">
        <v>551.46400000000006</v>
      </c>
      <c r="D4304" s="26">
        <f>C4304/'g. Dimensio.AnlagenEE2035'!$F$11</f>
        <v>0.15756114285714287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27"/>
    </row>
    <row r="4305" spans="1:14" s="28" customFormat="1" x14ac:dyDescent="0.25">
      <c r="A4305" s="24">
        <v>43645.166666666664</v>
      </c>
      <c r="B4305" s="25">
        <v>43645.25</v>
      </c>
      <c r="C4305" s="7">
        <v>397.05500000000001</v>
      </c>
      <c r="D4305" s="26">
        <f>C4305/'g. Dimensio.AnlagenEE2035'!$F$11</f>
        <v>0.11344428571428572</v>
      </c>
      <c r="E4305" s="6"/>
      <c r="F4305" s="6"/>
      <c r="G4305" s="6"/>
      <c r="H4305" s="6"/>
      <c r="I4305" s="6"/>
      <c r="J4305" s="6"/>
      <c r="K4305" s="6"/>
      <c r="L4305" s="6"/>
      <c r="M4305" s="6"/>
      <c r="N4305" s="27"/>
    </row>
    <row r="4306" spans="1:14" s="28" customFormat="1" x14ac:dyDescent="0.25">
      <c r="A4306" s="24">
        <v>43645.208333333336</v>
      </c>
      <c r="B4306" s="25">
        <v>43645.291666666664</v>
      </c>
      <c r="C4306" s="7">
        <v>155.40799999999999</v>
      </c>
      <c r="D4306" s="26">
        <f>C4306/'g. Dimensio.AnlagenEE2035'!$F$11</f>
        <v>4.4402285714285714E-2</v>
      </c>
      <c r="E4306" s="6"/>
      <c r="F4306" s="6"/>
      <c r="G4306" s="6"/>
      <c r="H4306" s="6"/>
      <c r="I4306" s="6"/>
      <c r="J4306" s="6"/>
      <c r="K4306" s="6"/>
      <c r="L4306" s="6"/>
      <c r="M4306" s="6"/>
      <c r="N4306" s="27"/>
    </row>
    <row r="4307" spans="1:14" s="28" customFormat="1" x14ac:dyDescent="0.25">
      <c r="A4307" s="24">
        <v>43645.25</v>
      </c>
      <c r="B4307" s="25">
        <v>43645.333333333336</v>
      </c>
      <c r="C4307" s="7">
        <v>91.284999999999997</v>
      </c>
      <c r="D4307" s="26">
        <f>C4307/'g. Dimensio.AnlagenEE2035'!$F$11</f>
        <v>2.6081428571428571E-2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27"/>
    </row>
    <row r="4308" spans="1:14" s="28" customFormat="1" x14ac:dyDescent="0.25">
      <c r="A4308" s="24">
        <v>43645.291666666664</v>
      </c>
      <c r="B4308" s="25">
        <v>43645.375</v>
      </c>
      <c r="C4308" s="7">
        <v>202.97399999999999</v>
      </c>
      <c r="D4308" s="26">
        <f>C4308/'g. Dimensio.AnlagenEE2035'!$F$11</f>
        <v>5.7992571428571428E-2</v>
      </c>
      <c r="E4308" s="6"/>
      <c r="F4308" s="6"/>
      <c r="G4308" s="6"/>
      <c r="H4308" s="6"/>
      <c r="I4308" s="6"/>
      <c r="J4308" s="6"/>
      <c r="K4308" s="6"/>
      <c r="L4308" s="6"/>
      <c r="M4308" s="6"/>
      <c r="N4308" s="27"/>
    </row>
    <row r="4309" spans="1:14" s="28" customFormat="1" x14ac:dyDescent="0.25">
      <c r="A4309" s="24">
        <v>43645.333333333336</v>
      </c>
      <c r="B4309" s="25">
        <v>43645.416666666664</v>
      </c>
      <c r="C4309" s="7">
        <v>373.47300000000001</v>
      </c>
      <c r="D4309" s="26">
        <f>C4309/'g. Dimensio.AnlagenEE2035'!$F$11</f>
        <v>0.10670657142857143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27"/>
    </row>
    <row r="4310" spans="1:14" s="28" customFormat="1" x14ac:dyDescent="0.25">
      <c r="A4310" s="24">
        <v>43645.375</v>
      </c>
      <c r="B4310" s="25">
        <v>43645.458333333336</v>
      </c>
      <c r="C4310" s="7">
        <v>401.26499999999999</v>
      </c>
      <c r="D4310" s="26">
        <f>C4310/'g. Dimensio.AnlagenEE2035'!$F$11</f>
        <v>0.11464714285714285</v>
      </c>
      <c r="E4310" s="6"/>
      <c r="F4310" s="6"/>
      <c r="G4310" s="6"/>
      <c r="H4310" s="6"/>
      <c r="I4310" s="6"/>
      <c r="J4310" s="6"/>
      <c r="K4310" s="6"/>
      <c r="L4310" s="6"/>
      <c r="M4310" s="6"/>
      <c r="N4310" s="27"/>
    </row>
    <row r="4311" spans="1:14" s="28" customFormat="1" x14ac:dyDescent="0.25">
      <c r="A4311" s="24">
        <v>43645.416666666664</v>
      </c>
      <c r="B4311" s="25">
        <v>43645.5</v>
      </c>
      <c r="C4311" s="7">
        <v>379.899</v>
      </c>
      <c r="D4311" s="26">
        <f>C4311/'g. Dimensio.AnlagenEE2035'!$F$11</f>
        <v>0.10854257142857143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27"/>
    </row>
    <row r="4312" spans="1:14" s="28" customFormat="1" x14ac:dyDescent="0.25">
      <c r="A4312" s="24">
        <v>43645.458333333336</v>
      </c>
      <c r="B4312" s="25">
        <v>43645.541666666664</v>
      </c>
      <c r="C4312" s="7">
        <v>344.29300000000001</v>
      </c>
      <c r="D4312" s="26">
        <f>C4312/'g. Dimensio.AnlagenEE2035'!$F$11</f>
        <v>9.836942857142858E-2</v>
      </c>
      <c r="E4312" s="6"/>
      <c r="F4312" s="6"/>
      <c r="G4312" s="6"/>
      <c r="H4312" s="6"/>
      <c r="I4312" s="6"/>
      <c r="J4312" s="6"/>
      <c r="K4312" s="6"/>
      <c r="L4312" s="6"/>
      <c r="M4312" s="6"/>
      <c r="N4312" s="27"/>
    </row>
    <row r="4313" spans="1:14" s="28" customFormat="1" x14ac:dyDescent="0.25">
      <c r="A4313" s="24">
        <v>43645.5</v>
      </c>
      <c r="B4313" s="25">
        <v>43645.583333333336</v>
      </c>
      <c r="C4313" s="7">
        <v>313.39999999999998</v>
      </c>
      <c r="D4313" s="26">
        <f>C4313/'g. Dimensio.AnlagenEE2035'!$F$11</f>
        <v>8.9542857142857132E-2</v>
      </c>
      <c r="E4313" s="6"/>
      <c r="F4313" s="6"/>
      <c r="G4313" s="6"/>
      <c r="H4313" s="6"/>
      <c r="I4313" s="6"/>
      <c r="J4313" s="6"/>
      <c r="K4313" s="6"/>
      <c r="L4313" s="6"/>
      <c r="M4313" s="6"/>
      <c r="N4313" s="27"/>
    </row>
    <row r="4314" spans="1:14" s="28" customFormat="1" x14ac:dyDescent="0.25">
      <c r="A4314" s="24">
        <v>43645.541666666664</v>
      </c>
      <c r="B4314" s="25">
        <v>43645.625</v>
      </c>
      <c r="C4314" s="7">
        <v>305.41300000000001</v>
      </c>
      <c r="D4314" s="26">
        <f>C4314/'g. Dimensio.AnlagenEE2035'!$F$11</f>
        <v>8.726085714285714E-2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27"/>
    </row>
    <row r="4315" spans="1:14" s="28" customFormat="1" x14ac:dyDescent="0.25">
      <c r="A4315" s="24">
        <v>43645.583333333336</v>
      </c>
      <c r="B4315" s="25">
        <v>43645.666666666664</v>
      </c>
      <c r="C4315" s="7">
        <v>321.96199999999999</v>
      </c>
      <c r="D4315" s="26">
        <f>C4315/'g. Dimensio.AnlagenEE2035'!$F$11</f>
        <v>9.1989142857142853E-2</v>
      </c>
      <c r="E4315" s="6"/>
      <c r="F4315" s="6"/>
      <c r="G4315" s="6"/>
      <c r="H4315" s="6"/>
      <c r="I4315" s="6"/>
      <c r="J4315" s="6"/>
      <c r="K4315" s="6"/>
      <c r="L4315" s="6"/>
      <c r="M4315" s="6"/>
      <c r="N4315" s="27"/>
    </row>
    <row r="4316" spans="1:14" s="28" customFormat="1" x14ac:dyDescent="0.25">
      <c r="A4316" s="24">
        <v>43645.625</v>
      </c>
      <c r="B4316" s="25">
        <v>43645.708333333336</v>
      </c>
      <c r="C4316" s="7">
        <v>353.428</v>
      </c>
      <c r="D4316" s="26">
        <f>C4316/'g. Dimensio.AnlagenEE2035'!$F$11</f>
        <v>0.10097942857142857</v>
      </c>
      <c r="E4316" s="6"/>
      <c r="F4316" s="6"/>
      <c r="G4316" s="6"/>
      <c r="H4316" s="6"/>
      <c r="I4316" s="6"/>
      <c r="J4316" s="6"/>
      <c r="K4316" s="6"/>
      <c r="L4316" s="6"/>
      <c r="M4316" s="6"/>
      <c r="N4316" s="27"/>
    </row>
    <row r="4317" spans="1:14" s="28" customFormat="1" x14ac:dyDescent="0.25">
      <c r="A4317" s="24">
        <v>43645.666666666664</v>
      </c>
      <c r="B4317" s="25">
        <v>43645.75</v>
      </c>
      <c r="C4317" s="7">
        <v>399.90600000000001</v>
      </c>
      <c r="D4317" s="26">
        <f>C4317/'g. Dimensio.AnlagenEE2035'!$F$11</f>
        <v>0.11425885714285715</v>
      </c>
      <c r="E4317" s="6"/>
      <c r="F4317" s="6"/>
      <c r="G4317" s="6"/>
      <c r="H4317" s="6"/>
      <c r="I4317" s="6"/>
      <c r="J4317" s="6"/>
      <c r="K4317" s="6"/>
      <c r="L4317" s="6"/>
      <c r="M4317" s="6"/>
      <c r="N4317" s="27"/>
    </row>
    <row r="4318" spans="1:14" s="28" customFormat="1" x14ac:dyDescent="0.25">
      <c r="A4318" s="24">
        <v>43645.708333333336</v>
      </c>
      <c r="B4318" s="25">
        <v>43645.791666666664</v>
      </c>
      <c r="C4318" s="7">
        <v>452.072</v>
      </c>
      <c r="D4318" s="26">
        <f>C4318/'g. Dimensio.AnlagenEE2035'!$F$11</f>
        <v>0.12916342857142857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27"/>
    </row>
    <row r="4319" spans="1:14" s="28" customFormat="1" x14ac:dyDescent="0.25">
      <c r="A4319" s="24">
        <v>43645.75</v>
      </c>
      <c r="B4319" s="25">
        <v>43645.833333333336</v>
      </c>
      <c r="C4319" s="7">
        <v>634.76400000000001</v>
      </c>
      <c r="D4319" s="26">
        <f>C4319/'g. Dimensio.AnlagenEE2035'!$F$11</f>
        <v>0.18136114285714286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27"/>
    </row>
    <row r="4320" spans="1:14" s="28" customFormat="1" x14ac:dyDescent="0.25">
      <c r="A4320" s="24">
        <v>43645.791666666664</v>
      </c>
      <c r="B4320" s="25">
        <v>43645.875</v>
      </c>
      <c r="C4320" s="7">
        <v>914.899</v>
      </c>
      <c r="D4320" s="26">
        <f>C4320/'g. Dimensio.AnlagenEE2035'!$F$11</f>
        <v>0.26139971428571429</v>
      </c>
      <c r="E4320" s="6"/>
      <c r="F4320" s="6"/>
      <c r="G4320" s="6"/>
      <c r="H4320" s="6"/>
      <c r="I4320" s="6"/>
      <c r="J4320" s="6"/>
      <c r="K4320" s="6"/>
      <c r="L4320" s="6"/>
      <c r="M4320" s="6"/>
      <c r="N4320" s="27"/>
    </row>
    <row r="4321" spans="1:14" s="28" customFormat="1" x14ac:dyDescent="0.25">
      <c r="A4321" s="24">
        <v>43645.833333333336</v>
      </c>
      <c r="B4321" s="25">
        <v>43645.916666666664</v>
      </c>
      <c r="C4321" s="7">
        <v>1081.96</v>
      </c>
      <c r="D4321" s="26">
        <f>C4321/'g. Dimensio.AnlagenEE2035'!$F$11</f>
        <v>0.30913142857142856</v>
      </c>
      <c r="E4321" s="6"/>
      <c r="F4321" s="6"/>
      <c r="G4321" s="6"/>
      <c r="H4321" s="6"/>
      <c r="I4321" s="6"/>
      <c r="J4321" s="6"/>
      <c r="K4321" s="6"/>
      <c r="L4321" s="6"/>
      <c r="M4321" s="6"/>
      <c r="N4321" s="27"/>
    </row>
    <row r="4322" spans="1:14" s="28" customFormat="1" x14ac:dyDescent="0.25">
      <c r="A4322" s="24">
        <v>43645.875</v>
      </c>
      <c r="B4322" s="25">
        <v>43645.958333333336</v>
      </c>
      <c r="C4322" s="7">
        <v>1075.3330000000001</v>
      </c>
      <c r="D4322" s="26">
        <f>C4322/'g. Dimensio.AnlagenEE2035'!$F$11</f>
        <v>0.30723800000000001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27"/>
    </row>
    <row r="4323" spans="1:14" s="28" customFormat="1" x14ac:dyDescent="0.25">
      <c r="A4323" s="24">
        <v>43645.916666666664</v>
      </c>
      <c r="B4323" s="25">
        <v>43646</v>
      </c>
      <c r="C4323" s="7">
        <v>948.26400000000001</v>
      </c>
      <c r="D4323" s="26">
        <f>C4323/'g. Dimensio.AnlagenEE2035'!$F$11</f>
        <v>0.27093257142857141</v>
      </c>
      <c r="E4323" s="6"/>
      <c r="F4323" s="6"/>
      <c r="G4323" s="6"/>
      <c r="H4323" s="6"/>
      <c r="I4323" s="6"/>
      <c r="J4323" s="6"/>
      <c r="K4323" s="6"/>
      <c r="L4323" s="6"/>
      <c r="M4323" s="6"/>
      <c r="N4323" s="27"/>
    </row>
    <row r="4324" spans="1:14" s="28" customFormat="1" x14ac:dyDescent="0.25">
      <c r="A4324" s="24">
        <v>43645.958333333336</v>
      </c>
      <c r="B4324" s="25">
        <v>43646.041666666664</v>
      </c>
      <c r="C4324" s="7">
        <v>817.42399999999998</v>
      </c>
      <c r="D4324" s="26">
        <f>C4324/'g. Dimensio.AnlagenEE2035'!$F$11</f>
        <v>0.23354971428571428</v>
      </c>
      <c r="E4324" s="6"/>
      <c r="F4324" s="6"/>
      <c r="G4324" s="6"/>
      <c r="H4324" s="6"/>
      <c r="I4324" s="6"/>
      <c r="J4324" s="6"/>
      <c r="K4324" s="6"/>
      <c r="L4324" s="6"/>
      <c r="M4324" s="6"/>
      <c r="N4324" s="27"/>
    </row>
    <row r="4325" spans="1:14" s="28" customFormat="1" x14ac:dyDescent="0.25">
      <c r="A4325" s="24">
        <v>43646</v>
      </c>
      <c r="B4325" s="25">
        <v>43646.083333333336</v>
      </c>
      <c r="C4325" s="7">
        <v>713.00099999999998</v>
      </c>
      <c r="D4325" s="26">
        <f>C4325/'g. Dimensio.AnlagenEE2035'!$F$11</f>
        <v>0.20371457142857141</v>
      </c>
      <c r="E4325" s="6"/>
      <c r="F4325" s="6"/>
      <c r="G4325" s="6"/>
      <c r="H4325" s="6"/>
      <c r="I4325" s="6"/>
      <c r="J4325" s="6"/>
      <c r="K4325" s="6"/>
      <c r="L4325" s="6"/>
      <c r="M4325" s="6"/>
      <c r="N4325" s="27"/>
    </row>
    <row r="4326" spans="1:14" s="28" customFormat="1" x14ac:dyDescent="0.25">
      <c r="A4326" s="24">
        <v>43646.041666666664</v>
      </c>
      <c r="B4326" s="25">
        <v>43646.125</v>
      </c>
      <c r="C4326" s="7">
        <v>650.846</v>
      </c>
      <c r="D4326" s="26">
        <f>C4326/'g. Dimensio.AnlagenEE2035'!$F$11</f>
        <v>0.18595600000000001</v>
      </c>
      <c r="E4326" s="6"/>
      <c r="F4326" s="6"/>
      <c r="G4326" s="6"/>
      <c r="H4326" s="6"/>
      <c r="I4326" s="6"/>
      <c r="J4326" s="6"/>
      <c r="K4326" s="6"/>
      <c r="L4326" s="6"/>
      <c r="M4326" s="6"/>
      <c r="N4326" s="27"/>
    </row>
    <row r="4327" spans="1:14" s="28" customFormat="1" x14ac:dyDescent="0.25">
      <c r="A4327" s="24">
        <v>43646.083333333336</v>
      </c>
      <c r="B4327" s="25">
        <v>43646.166666666664</v>
      </c>
      <c r="C4327" s="7">
        <v>632.87900000000002</v>
      </c>
      <c r="D4327" s="26">
        <f>C4327/'g. Dimensio.AnlagenEE2035'!$F$11</f>
        <v>0.18082257142857144</v>
      </c>
      <c r="E4327" s="6"/>
      <c r="F4327" s="6"/>
      <c r="G4327" s="6"/>
      <c r="H4327" s="6"/>
      <c r="I4327" s="6"/>
      <c r="J4327" s="6"/>
      <c r="K4327" s="6"/>
      <c r="L4327" s="6"/>
      <c r="M4327" s="6"/>
      <c r="N4327" s="27"/>
    </row>
    <row r="4328" spans="1:14" s="28" customFormat="1" x14ac:dyDescent="0.25">
      <c r="A4328" s="24">
        <v>43646.125</v>
      </c>
      <c r="B4328" s="25">
        <v>43646.208333333336</v>
      </c>
      <c r="C4328" s="7">
        <v>614.48199999999997</v>
      </c>
      <c r="D4328" s="26">
        <f>C4328/'g. Dimensio.AnlagenEE2035'!$F$11</f>
        <v>0.1755662857142857</v>
      </c>
      <c r="E4328" s="6"/>
      <c r="F4328" s="6"/>
      <c r="G4328" s="6"/>
      <c r="H4328" s="6"/>
      <c r="I4328" s="6"/>
      <c r="J4328" s="6"/>
      <c r="K4328" s="6"/>
      <c r="L4328" s="6"/>
      <c r="M4328" s="6"/>
      <c r="N4328" s="27"/>
    </row>
    <row r="4329" spans="1:14" s="28" customFormat="1" x14ac:dyDescent="0.25">
      <c r="A4329" s="24">
        <v>43646.166666666664</v>
      </c>
      <c r="B4329" s="25">
        <v>43646.25</v>
      </c>
      <c r="C4329" s="7">
        <v>452.99</v>
      </c>
      <c r="D4329" s="26">
        <f>C4329/'g. Dimensio.AnlagenEE2035'!$F$11</f>
        <v>0.12942571428571428</v>
      </c>
      <c r="E4329" s="6"/>
      <c r="F4329" s="6"/>
      <c r="G4329" s="6"/>
      <c r="H4329" s="6"/>
      <c r="I4329" s="6"/>
      <c r="J4329" s="6"/>
      <c r="K4329" s="6"/>
      <c r="L4329" s="6"/>
      <c r="M4329" s="6"/>
      <c r="N4329" s="27"/>
    </row>
    <row r="4330" spans="1:14" s="28" customFormat="1" x14ac:dyDescent="0.25">
      <c r="A4330" s="24">
        <v>43646.208333333336</v>
      </c>
      <c r="B4330" s="25">
        <v>43646.291666666664</v>
      </c>
      <c r="C4330" s="7">
        <v>198.82900000000001</v>
      </c>
      <c r="D4330" s="26">
        <f>C4330/'g. Dimensio.AnlagenEE2035'!$F$11</f>
        <v>5.6808285714285714E-2</v>
      </c>
      <c r="E4330" s="6"/>
      <c r="F4330" s="6"/>
      <c r="G4330" s="6"/>
      <c r="H4330" s="6"/>
      <c r="I4330" s="6"/>
      <c r="J4330" s="6"/>
      <c r="K4330" s="6"/>
      <c r="L4330" s="6"/>
      <c r="M4330" s="6"/>
      <c r="N4330" s="27"/>
    </row>
    <row r="4331" spans="1:14" s="28" customFormat="1" x14ac:dyDescent="0.25">
      <c r="A4331" s="24">
        <v>43646.25</v>
      </c>
      <c r="B4331" s="25">
        <v>43646.333333333336</v>
      </c>
      <c r="C4331" s="7">
        <v>125.864</v>
      </c>
      <c r="D4331" s="26">
        <f>C4331/'g. Dimensio.AnlagenEE2035'!$F$11</f>
        <v>3.5961142857142858E-2</v>
      </c>
      <c r="E4331" s="6"/>
      <c r="F4331" s="6"/>
      <c r="G4331" s="6"/>
      <c r="H4331" s="6"/>
      <c r="I4331" s="6"/>
      <c r="J4331" s="6"/>
      <c r="K4331" s="6"/>
      <c r="L4331" s="6"/>
      <c r="M4331" s="6"/>
      <c r="N4331" s="27"/>
    </row>
    <row r="4332" spans="1:14" s="28" customFormat="1" x14ac:dyDescent="0.25">
      <c r="A4332" s="24">
        <v>43646.291666666664</v>
      </c>
      <c r="B4332" s="25">
        <v>43646.375</v>
      </c>
      <c r="C4332" s="7">
        <v>215.465</v>
      </c>
      <c r="D4332" s="26">
        <f>C4332/'g. Dimensio.AnlagenEE2035'!$F$11</f>
        <v>6.1561428571428572E-2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27"/>
    </row>
    <row r="4333" spans="1:14" s="28" customFormat="1" x14ac:dyDescent="0.25">
      <c r="A4333" s="24">
        <v>43646.333333333336</v>
      </c>
      <c r="B4333" s="25">
        <v>43646.416666666664</v>
      </c>
      <c r="C4333" s="7">
        <v>282.48700000000002</v>
      </c>
      <c r="D4333" s="26">
        <f>C4333/'g. Dimensio.AnlagenEE2035'!$F$11</f>
        <v>8.0710571428571437E-2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27"/>
    </row>
    <row r="4334" spans="1:14" s="28" customFormat="1" x14ac:dyDescent="0.25">
      <c r="A4334" s="24">
        <v>43646.375</v>
      </c>
      <c r="B4334" s="25">
        <v>43646.458333333336</v>
      </c>
      <c r="C4334" s="7">
        <v>273.72899999999998</v>
      </c>
      <c r="D4334" s="26">
        <f>C4334/'g. Dimensio.AnlagenEE2035'!$F$11</f>
        <v>7.8208285714285716E-2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27"/>
    </row>
    <row r="4335" spans="1:14" s="28" customFormat="1" x14ac:dyDescent="0.25">
      <c r="A4335" s="24">
        <v>43646.416666666664</v>
      </c>
      <c r="B4335" s="25">
        <v>43646.5</v>
      </c>
      <c r="C4335" s="7">
        <v>277.35300000000001</v>
      </c>
      <c r="D4335" s="26">
        <f>C4335/'g. Dimensio.AnlagenEE2035'!$F$11</f>
        <v>7.9243714285714292E-2</v>
      </c>
      <c r="E4335" s="6"/>
      <c r="F4335" s="6"/>
      <c r="G4335" s="6"/>
      <c r="H4335" s="6"/>
      <c r="I4335" s="6"/>
      <c r="J4335" s="6"/>
      <c r="K4335" s="6"/>
      <c r="L4335" s="6"/>
      <c r="M4335" s="6"/>
      <c r="N4335" s="27"/>
    </row>
    <row r="4336" spans="1:14" s="28" customFormat="1" x14ac:dyDescent="0.25">
      <c r="A4336" s="24">
        <v>43646.458333333336</v>
      </c>
      <c r="B4336" s="25">
        <v>43646.541666666664</v>
      </c>
      <c r="C4336" s="7">
        <v>300.25900000000001</v>
      </c>
      <c r="D4336" s="26">
        <f>C4336/'g. Dimensio.AnlagenEE2035'!$F$11</f>
        <v>8.578828571428572E-2</v>
      </c>
      <c r="E4336" s="6"/>
      <c r="F4336" s="6"/>
      <c r="G4336" s="6"/>
      <c r="H4336" s="6"/>
      <c r="I4336" s="6"/>
      <c r="J4336" s="6"/>
      <c r="K4336" s="6"/>
      <c r="L4336" s="6"/>
      <c r="M4336" s="6"/>
      <c r="N4336" s="27"/>
    </row>
    <row r="4337" spans="1:14" s="28" customFormat="1" x14ac:dyDescent="0.25">
      <c r="A4337" s="24">
        <v>43646.5</v>
      </c>
      <c r="B4337" s="25">
        <v>43646.583333333336</v>
      </c>
      <c r="C4337" s="7">
        <v>345.83699999999999</v>
      </c>
      <c r="D4337" s="26">
        <f>C4337/'g. Dimensio.AnlagenEE2035'!$F$11</f>
        <v>9.8810571428571428E-2</v>
      </c>
      <c r="E4337" s="6"/>
      <c r="F4337" s="6"/>
      <c r="G4337" s="6"/>
      <c r="H4337" s="6"/>
      <c r="I4337" s="6"/>
      <c r="J4337" s="6"/>
      <c r="K4337" s="6"/>
      <c r="L4337" s="6"/>
      <c r="M4337" s="6"/>
      <c r="N4337" s="27"/>
    </row>
    <row r="4338" spans="1:14" s="28" customFormat="1" x14ac:dyDescent="0.25">
      <c r="A4338" s="24">
        <v>43646.541666666664</v>
      </c>
      <c r="B4338" s="25">
        <v>43646.625</v>
      </c>
      <c r="C4338" s="7">
        <v>466.17099999999999</v>
      </c>
      <c r="D4338" s="26">
        <f>C4338/'g. Dimensio.AnlagenEE2035'!$F$11</f>
        <v>0.13319171428571427</v>
      </c>
      <c r="E4338" s="6"/>
      <c r="F4338" s="6"/>
      <c r="G4338" s="6"/>
      <c r="H4338" s="6"/>
      <c r="I4338" s="6"/>
      <c r="J4338" s="6"/>
      <c r="K4338" s="6"/>
      <c r="L4338" s="6"/>
      <c r="M4338" s="6"/>
      <c r="N4338" s="27"/>
    </row>
    <row r="4339" spans="1:14" s="28" customFormat="1" x14ac:dyDescent="0.25">
      <c r="A4339" s="24">
        <v>43646.583333333336</v>
      </c>
      <c r="B4339" s="25">
        <v>43646.666666666664</v>
      </c>
      <c r="C4339" s="7">
        <v>679.35500000000002</v>
      </c>
      <c r="D4339" s="26">
        <f>C4339/'g. Dimensio.AnlagenEE2035'!$F$11</f>
        <v>0.19410142857142856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27"/>
    </row>
    <row r="4340" spans="1:14" s="28" customFormat="1" x14ac:dyDescent="0.25">
      <c r="A4340" s="24">
        <v>43646.625</v>
      </c>
      <c r="B4340" s="25">
        <v>43646.708333333336</v>
      </c>
      <c r="C4340" s="7">
        <v>807.846</v>
      </c>
      <c r="D4340" s="26">
        <f>C4340/'g. Dimensio.AnlagenEE2035'!$F$11</f>
        <v>0.23081314285714286</v>
      </c>
      <c r="E4340" s="6"/>
      <c r="F4340" s="6"/>
      <c r="G4340" s="6"/>
      <c r="H4340" s="6"/>
      <c r="I4340" s="6"/>
      <c r="J4340" s="6"/>
      <c r="K4340" s="6"/>
      <c r="L4340" s="6"/>
      <c r="M4340" s="6"/>
      <c r="N4340" s="27"/>
    </row>
    <row r="4341" spans="1:14" s="28" customFormat="1" x14ac:dyDescent="0.25">
      <c r="A4341" s="24">
        <v>43646.666666666664</v>
      </c>
      <c r="B4341" s="25">
        <v>43646.75</v>
      </c>
      <c r="C4341" s="7">
        <v>635.71699999999998</v>
      </c>
      <c r="D4341" s="26">
        <f>C4341/'g. Dimensio.AnlagenEE2035'!$F$11</f>
        <v>0.18163342857142856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27"/>
    </row>
    <row r="4342" spans="1:14" s="28" customFormat="1" x14ac:dyDescent="0.25">
      <c r="A4342" s="24">
        <v>43646.708333333336</v>
      </c>
      <c r="B4342" s="25">
        <v>43646.791666666664</v>
      </c>
      <c r="C4342" s="7">
        <v>570.34799999999996</v>
      </c>
      <c r="D4342" s="26">
        <f>C4342/'g. Dimensio.AnlagenEE2035'!$F$11</f>
        <v>0.16295657142857142</v>
      </c>
      <c r="E4342" s="6"/>
      <c r="F4342" s="6"/>
      <c r="G4342" s="6"/>
      <c r="H4342" s="6"/>
      <c r="I4342" s="6"/>
      <c r="J4342" s="6"/>
      <c r="K4342" s="6"/>
      <c r="L4342" s="6"/>
      <c r="M4342" s="6"/>
      <c r="N4342" s="27"/>
    </row>
    <row r="4343" spans="1:14" s="28" customFormat="1" x14ac:dyDescent="0.25">
      <c r="A4343" s="24">
        <v>43646.75</v>
      </c>
      <c r="B4343" s="25">
        <v>43646.833333333336</v>
      </c>
      <c r="C4343" s="7">
        <v>711.22699999999998</v>
      </c>
      <c r="D4343" s="26">
        <f>C4343/'g. Dimensio.AnlagenEE2035'!$F$11</f>
        <v>0.20320771428571427</v>
      </c>
      <c r="E4343" s="6"/>
      <c r="F4343" s="6"/>
      <c r="G4343" s="6"/>
      <c r="H4343" s="6"/>
      <c r="I4343" s="6"/>
      <c r="J4343" s="6"/>
      <c r="K4343" s="6"/>
      <c r="L4343" s="6"/>
      <c r="M4343" s="6"/>
      <c r="N4343" s="27"/>
    </row>
    <row r="4344" spans="1:14" s="28" customFormat="1" x14ac:dyDescent="0.25">
      <c r="A4344" s="24">
        <v>43646.791666666664</v>
      </c>
      <c r="B4344" s="25">
        <v>43646.875</v>
      </c>
      <c r="C4344" s="7">
        <v>852.63300000000004</v>
      </c>
      <c r="D4344" s="26">
        <f>C4344/'g. Dimensio.AnlagenEE2035'!$F$11</f>
        <v>0.24360942857142859</v>
      </c>
      <c r="E4344" s="6"/>
      <c r="F4344" s="6"/>
      <c r="G4344" s="6"/>
      <c r="H4344" s="6"/>
      <c r="I4344" s="6"/>
      <c r="J4344" s="6"/>
      <c r="K4344" s="6"/>
      <c r="L4344" s="6"/>
      <c r="M4344" s="6"/>
      <c r="N4344" s="27"/>
    </row>
    <row r="4345" spans="1:14" s="28" customFormat="1" x14ac:dyDescent="0.25">
      <c r="A4345" s="24">
        <v>43646.833333333336</v>
      </c>
      <c r="B4345" s="25">
        <v>43646.916666666664</v>
      </c>
      <c r="C4345" s="7">
        <v>845.92499999999995</v>
      </c>
      <c r="D4345" s="26">
        <f>C4345/'g. Dimensio.AnlagenEE2035'!$F$11</f>
        <v>0.24169285714285713</v>
      </c>
      <c r="E4345" s="6"/>
      <c r="F4345" s="6"/>
      <c r="G4345" s="6"/>
      <c r="H4345" s="6"/>
      <c r="I4345" s="6"/>
      <c r="J4345" s="6"/>
      <c r="K4345" s="6"/>
      <c r="L4345" s="6"/>
      <c r="M4345" s="6"/>
      <c r="N4345" s="27"/>
    </row>
    <row r="4346" spans="1:14" s="28" customFormat="1" x14ac:dyDescent="0.25">
      <c r="A4346" s="24">
        <v>43646.875</v>
      </c>
      <c r="B4346" s="25">
        <v>43646.958333333336</v>
      </c>
      <c r="C4346" s="7">
        <v>676.06600000000003</v>
      </c>
      <c r="D4346" s="26">
        <f>C4346/'g. Dimensio.AnlagenEE2035'!$F$11</f>
        <v>0.1931617142857143</v>
      </c>
      <c r="E4346" s="6"/>
      <c r="F4346" s="6"/>
      <c r="G4346" s="6"/>
      <c r="H4346" s="6"/>
      <c r="I4346" s="6"/>
      <c r="J4346" s="6"/>
      <c r="K4346" s="6"/>
      <c r="L4346" s="6"/>
      <c r="M4346" s="6"/>
      <c r="N4346" s="27"/>
    </row>
    <row r="4347" spans="1:14" s="28" customFormat="1" x14ac:dyDescent="0.25">
      <c r="A4347" s="24">
        <v>43646.916666666664</v>
      </c>
      <c r="B4347" s="25">
        <v>43647</v>
      </c>
      <c r="C4347" s="7">
        <v>452.214</v>
      </c>
      <c r="D4347" s="26">
        <f>C4347/'g. Dimensio.AnlagenEE2035'!$F$11</f>
        <v>0.12920400000000001</v>
      </c>
      <c r="E4347" s="6"/>
      <c r="F4347" s="6"/>
      <c r="G4347" s="6"/>
      <c r="H4347" s="6"/>
      <c r="I4347" s="6"/>
      <c r="J4347" s="6"/>
      <c r="K4347" s="6"/>
      <c r="L4347" s="6"/>
      <c r="M4347" s="6"/>
      <c r="N4347" s="27"/>
    </row>
    <row r="4348" spans="1:14" s="28" customFormat="1" x14ac:dyDescent="0.25">
      <c r="A4348" s="24">
        <v>43646.958333333336</v>
      </c>
      <c r="B4348" s="25">
        <v>43647.041666666664</v>
      </c>
      <c r="C4348" s="7">
        <v>293.53300000000002</v>
      </c>
      <c r="D4348" s="26">
        <f>C4348/'g. Dimensio.AnlagenEE2035'!$F$11</f>
        <v>8.3866571428571429E-2</v>
      </c>
      <c r="E4348" s="6"/>
      <c r="F4348" s="6"/>
      <c r="G4348" s="6"/>
      <c r="H4348" s="6"/>
      <c r="I4348" s="6"/>
      <c r="J4348" s="6"/>
      <c r="K4348" s="6"/>
      <c r="L4348" s="6"/>
      <c r="M4348" s="6"/>
      <c r="N4348" s="27"/>
    </row>
    <row r="4349" spans="1:14" s="28" customFormat="1" x14ac:dyDescent="0.25">
      <c r="A4349" s="24">
        <v>43647</v>
      </c>
      <c r="B4349" s="25">
        <v>43647.083333333336</v>
      </c>
      <c r="C4349" s="7">
        <v>231.32</v>
      </c>
      <c r="D4349" s="26">
        <f>C4349/'g. Dimensio.AnlagenEE2035'!$F$11</f>
        <v>6.6091428571428565E-2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27"/>
    </row>
    <row r="4350" spans="1:14" s="28" customFormat="1" x14ac:dyDescent="0.25">
      <c r="A4350" s="24">
        <v>43647.041666666664</v>
      </c>
      <c r="B4350" s="25">
        <v>43647.125</v>
      </c>
      <c r="C4350" s="7">
        <v>168.59700000000001</v>
      </c>
      <c r="D4350" s="26">
        <f>C4350/'g. Dimensio.AnlagenEE2035'!$F$11</f>
        <v>4.8170571428571431E-2</v>
      </c>
      <c r="E4350" s="6"/>
      <c r="F4350" s="6"/>
      <c r="G4350" s="6"/>
      <c r="H4350" s="6"/>
      <c r="I4350" s="6"/>
      <c r="J4350" s="6"/>
      <c r="K4350" s="6"/>
      <c r="L4350" s="6"/>
      <c r="M4350" s="6"/>
      <c r="N4350" s="27"/>
    </row>
    <row r="4351" spans="1:14" s="28" customFormat="1" x14ac:dyDescent="0.25">
      <c r="A4351" s="24">
        <v>43647.083333333336</v>
      </c>
      <c r="B4351" s="25">
        <v>43647.166666666664</v>
      </c>
      <c r="C4351" s="7">
        <v>88.4</v>
      </c>
      <c r="D4351" s="26">
        <f>C4351/'g. Dimensio.AnlagenEE2035'!$F$11</f>
        <v>2.525714285714286E-2</v>
      </c>
      <c r="E4351" s="6"/>
      <c r="F4351" s="6"/>
      <c r="G4351" s="6"/>
      <c r="H4351" s="6"/>
      <c r="I4351" s="6"/>
      <c r="J4351" s="6"/>
      <c r="K4351" s="6"/>
      <c r="L4351" s="6"/>
      <c r="M4351" s="6"/>
      <c r="N4351" s="27"/>
    </row>
    <row r="4352" spans="1:14" s="28" customFormat="1" x14ac:dyDescent="0.25">
      <c r="A4352" s="24">
        <v>43647.125</v>
      </c>
      <c r="B4352" s="25">
        <v>43647.208333333336</v>
      </c>
      <c r="C4352" s="7">
        <v>144.76599999999999</v>
      </c>
      <c r="D4352" s="26">
        <f>C4352/'g. Dimensio.AnlagenEE2035'!$F$11</f>
        <v>4.1361714285714286E-2</v>
      </c>
      <c r="E4352" s="6"/>
      <c r="F4352" s="6"/>
      <c r="G4352" s="6"/>
      <c r="H4352" s="6"/>
      <c r="I4352" s="6"/>
      <c r="J4352" s="6"/>
      <c r="K4352" s="6"/>
      <c r="L4352" s="6"/>
      <c r="M4352" s="6"/>
      <c r="N4352" s="27"/>
    </row>
    <row r="4353" spans="1:14" s="28" customFormat="1" x14ac:dyDescent="0.25">
      <c r="A4353" s="24">
        <v>43647.166666666664</v>
      </c>
      <c r="B4353" s="25">
        <v>43647.25</v>
      </c>
      <c r="C4353" s="7">
        <v>210.572</v>
      </c>
      <c r="D4353" s="26">
        <f>C4353/'g. Dimensio.AnlagenEE2035'!$F$11</f>
        <v>6.0163428571428569E-2</v>
      </c>
      <c r="E4353" s="6"/>
      <c r="F4353" s="6"/>
      <c r="G4353" s="6"/>
      <c r="H4353" s="6"/>
      <c r="I4353" s="6"/>
      <c r="J4353" s="6"/>
      <c r="K4353" s="6"/>
      <c r="L4353" s="6"/>
      <c r="M4353" s="6"/>
      <c r="N4353" s="27"/>
    </row>
    <row r="4354" spans="1:14" s="28" customFormat="1" x14ac:dyDescent="0.25">
      <c r="A4354" s="24">
        <v>43647.208333333336</v>
      </c>
      <c r="B4354" s="25">
        <v>43647.291666666664</v>
      </c>
      <c r="C4354" s="7">
        <v>189.74799999999999</v>
      </c>
      <c r="D4354" s="26">
        <f>C4354/'g. Dimensio.AnlagenEE2035'!$F$11</f>
        <v>5.4213714285714282E-2</v>
      </c>
      <c r="E4354" s="6"/>
      <c r="F4354" s="6"/>
      <c r="G4354" s="6"/>
      <c r="H4354" s="6"/>
      <c r="I4354" s="6"/>
      <c r="J4354" s="6"/>
      <c r="K4354" s="6"/>
      <c r="L4354" s="6"/>
      <c r="M4354" s="6"/>
      <c r="N4354" s="27"/>
    </row>
    <row r="4355" spans="1:14" s="28" customFormat="1" x14ac:dyDescent="0.25">
      <c r="A4355" s="24">
        <v>43647.25</v>
      </c>
      <c r="B4355" s="25">
        <v>43647.333333333336</v>
      </c>
      <c r="C4355" s="7">
        <v>348.44099999999997</v>
      </c>
      <c r="D4355" s="26">
        <f>C4355/'g. Dimensio.AnlagenEE2035'!$F$11</f>
        <v>9.9554571428571423E-2</v>
      </c>
      <c r="E4355" s="6"/>
      <c r="F4355" s="6"/>
      <c r="G4355" s="6"/>
      <c r="H4355" s="6"/>
      <c r="I4355" s="6"/>
      <c r="J4355" s="6"/>
      <c r="K4355" s="6"/>
      <c r="L4355" s="6"/>
      <c r="M4355" s="6"/>
      <c r="N4355" s="27"/>
    </row>
    <row r="4356" spans="1:14" s="28" customFormat="1" x14ac:dyDescent="0.25">
      <c r="A4356" s="24">
        <v>43647.291666666664</v>
      </c>
      <c r="B4356" s="25">
        <v>43647.375</v>
      </c>
      <c r="C4356" s="7">
        <v>605.66899999999998</v>
      </c>
      <c r="D4356" s="26">
        <f>C4356/'g. Dimensio.AnlagenEE2035'!$F$11</f>
        <v>0.17304828571428571</v>
      </c>
      <c r="E4356" s="6"/>
      <c r="F4356" s="6"/>
      <c r="G4356" s="6"/>
      <c r="H4356" s="6"/>
      <c r="I4356" s="6"/>
      <c r="J4356" s="6"/>
      <c r="K4356" s="6"/>
      <c r="L4356" s="6"/>
      <c r="M4356" s="6"/>
      <c r="N4356" s="27"/>
    </row>
    <row r="4357" spans="1:14" s="28" customFormat="1" x14ac:dyDescent="0.25">
      <c r="A4357" s="24">
        <v>43647.333333333336</v>
      </c>
      <c r="B4357" s="25">
        <v>43647.416666666664</v>
      </c>
      <c r="C4357" s="7">
        <v>695.85400000000004</v>
      </c>
      <c r="D4357" s="26">
        <f>C4357/'g. Dimensio.AnlagenEE2035'!$F$11</f>
        <v>0.19881542857142859</v>
      </c>
      <c r="E4357" s="6"/>
      <c r="F4357" s="6"/>
      <c r="G4357" s="6"/>
      <c r="H4357" s="6"/>
      <c r="I4357" s="6"/>
      <c r="J4357" s="6"/>
      <c r="K4357" s="6"/>
      <c r="L4357" s="6"/>
      <c r="M4357" s="6"/>
      <c r="N4357" s="27"/>
    </row>
    <row r="4358" spans="1:14" s="28" customFormat="1" x14ac:dyDescent="0.25">
      <c r="A4358" s="24">
        <v>43647.375</v>
      </c>
      <c r="B4358" s="25">
        <v>43647.458333333336</v>
      </c>
      <c r="C4358" s="7">
        <v>546.00099999999998</v>
      </c>
      <c r="D4358" s="26">
        <f>C4358/'g. Dimensio.AnlagenEE2035'!$F$11</f>
        <v>0.1560002857142857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27"/>
    </row>
    <row r="4359" spans="1:14" s="28" customFormat="1" x14ac:dyDescent="0.25">
      <c r="A4359" s="24">
        <v>43647.416666666664</v>
      </c>
      <c r="B4359" s="25">
        <v>43647.5</v>
      </c>
      <c r="C4359" s="7">
        <v>391.21499999999997</v>
      </c>
      <c r="D4359" s="26">
        <f>C4359/'g. Dimensio.AnlagenEE2035'!$F$11</f>
        <v>0.11177571428571428</v>
      </c>
      <c r="E4359" s="6"/>
      <c r="F4359" s="6"/>
      <c r="G4359" s="6"/>
      <c r="H4359" s="6"/>
      <c r="I4359" s="6"/>
      <c r="J4359" s="6"/>
      <c r="K4359" s="6"/>
      <c r="L4359" s="6"/>
      <c r="M4359" s="6"/>
      <c r="N4359" s="27"/>
    </row>
    <row r="4360" spans="1:14" s="28" customFormat="1" x14ac:dyDescent="0.25">
      <c r="A4360" s="24">
        <v>43647.458333333336</v>
      </c>
      <c r="B4360" s="25">
        <v>43647.541666666664</v>
      </c>
      <c r="C4360" s="7">
        <v>522.68200000000002</v>
      </c>
      <c r="D4360" s="26">
        <f>C4360/'g. Dimensio.AnlagenEE2035'!$F$11</f>
        <v>0.1493377142857143</v>
      </c>
      <c r="E4360" s="6"/>
      <c r="F4360" s="6"/>
      <c r="G4360" s="6"/>
      <c r="H4360" s="6"/>
      <c r="I4360" s="6"/>
      <c r="J4360" s="6"/>
      <c r="K4360" s="6"/>
      <c r="L4360" s="6"/>
      <c r="M4360" s="6"/>
      <c r="N4360" s="27"/>
    </row>
    <row r="4361" spans="1:14" s="28" customFormat="1" x14ac:dyDescent="0.25">
      <c r="A4361" s="24">
        <v>43647.5</v>
      </c>
      <c r="B4361" s="25">
        <v>43647.583333333336</v>
      </c>
      <c r="C4361" s="7">
        <v>647.92200000000003</v>
      </c>
      <c r="D4361" s="26">
        <f>C4361/'g. Dimensio.AnlagenEE2035'!$F$11</f>
        <v>0.18512057142857144</v>
      </c>
      <c r="E4361" s="6"/>
      <c r="F4361" s="6"/>
      <c r="G4361" s="6"/>
      <c r="H4361" s="6"/>
      <c r="I4361" s="6"/>
      <c r="J4361" s="6"/>
      <c r="K4361" s="6"/>
      <c r="L4361" s="6"/>
      <c r="M4361" s="6"/>
      <c r="N4361" s="27"/>
    </row>
    <row r="4362" spans="1:14" s="28" customFormat="1" x14ac:dyDescent="0.25">
      <c r="A4362" s="24">
        <v>43647.541666666664</v>
      </c>
      <c r="B4362" s="25">
        <v>43647.625</v>
      </c>
      <c r="C4362" s="7">
        <v>635.84</v>
      </c>
      <c r="D4362" s="26">
        <f>C4362/'g. Dimensio.AnlagenEE2035'!$F$11</f>
        <v>0.18166857142857143</v>
      </c>
      <c r="E4362" s="6"/>
      <c r="F4362" s="6"/>
      <c r="G4362" s="6"/>
      <c r="H4362" s="6"/>
      <c r="I4362" s="6"/>
      <c r="J4362" s="6"/>
      <c r="K4362" s="6"/>
      <c r="L4362" s="6"/>
      <c r="M4362" s="6"/>
      <c r="N4362" s="27"/>
    </row>
    <row r="4363" spans="1:14" s="28" customFormat="1" x14ac:dyDescent="0.25">
      <c r="A4363" s="24">
        <v>43647.583333333336</v>
      </c>
      <c r="B4363" s="25">
        <v>43647.666666666664</v>
      </c>
      <c r="C4363" s="7">
        <v>622.22</v>
      </c>
      <c r="D4363" s="26">
        <f>C4363/'g. Dimensio.AnlagenEE2035'!$F$11</f>
        <v>0.17777714285714286</v>
      </c>
      <c r="E4363" s="6"/>
      <c r="F4363" s="6"/>
      <c r="G4363" s="6"/>
      <c r="H4363" s="6"/>
      <c r="I4363" s="6"/>
      <c r="J4363" s="6"/>
      <c r="K4363" s="6"/>
      <c r="L4363" s="6"/>
      <c r="M4363" s="6"/>
      <c r="N4363" s="27"/>
    </row>
    <row r="4364" spans="1:14" s="28" customFormat="1" x14ac:dyDescent="0.25">
      <c r="A4364" s="24">
        <v>43647.625</v>
      </c>
      <c r="B4364" s="25">
        <v>43647.708333333336</v>
      </c>
      <c r="C4364" s="7">
        <v>616.14800000000002</v>
      </c>
      <c r="D4364" s="26">
        <f>C4364/'g. Dimensio.AnlagenEE2035'!$F$11</f>
        <v>0.17604228571428573</v>
      </c>
      <c r="E4364" s="6"/>
      <c r="F4364" s="6"/>
      <c r="G4364" s="6"/>
      <c r="H4364" s="6"/>
      <c r="I4364" s="6"/>
      <c r="J4364" s="6"/>
      <c r="K4364" s="6"/>
      <c r="L4364" s="6"/>
      <c r="M4364" s="6"/>
      <c r="N4364" s="27"/>
    </row>
    <row r="4365" spans="1:14" s="28" customFormat="1" x14ac:dyDescent="0.25">
      <c r="A4365" s="24">
        <v>43647.666666666664</v>
      </c>
      <c r="B4365" s="25">
        <v>43647.75</v>
      </c>
      <c r="C4365" s="7">
        <v>579.42999999999995</v>
      </c>
      <c r="D4365" s="26">
        <f>C4365/'g. Dimensio.AnlagenEE2035'!$F$11</f>
        <v>0.16555142857142854</v>
      </c>
      <c r="E4365" s="6"/>
      <c r="F4365" s="6"/>
      <c r="G4365" s="6"/>
      <c r="H4365" s="6"/>
      <c r="I4365" s="6"/>
      <c r="J4365" s="6"/>
      <c r="K4365" s="6"/>
      <c r="L4365" s="6"/>
      <c r="M4365" s="6"/>
      <c r="N4365" s="27"/>
    </row>
    <row r="4366" spans="1:14" s="28" customFormat="1" x14ac:dyDescent="0.25">
      <c r="A4366" s="24">
        <v>43647.708333333336</v>
      </c>
      <c r="B4366" s="25">
        <v>43647.791666666664</v>
      </c>
      <c r="C4366" s="7">
        <v>472.613</v>
      </c>
      <c r="D4366" s="26">
        <f>C4366/'g. Dimensio.AnlagenEE2035'!$F$11</f>
        <v>0.13503228571428572</v>
      </c>
      <c r="E4366" s="6"/>
      <c r="F4366" s="6"/>
      <c r="G4366" s="6"/>
      <c r="H4366" s="6"/>
      <c r="I4366" s="6"/>
      <c r="J4366" s="6"/>
      <c r="K4366" s="6"/>
      <c r="L4366" s="6"/>
      <c r="M4366" s="6"/>
      <c r="N4366" s="27"/>
    </row>
    <row r="4367" spans="1:14" s="28" customFormat="1" x14ac:dyDescent="0.25">
      <c r="A4367" s="24">
        <v>43647.75</v>
      </c>
      <c r="B4367" s="25">
        <v>43647.833333333336</v>
      </c>
      <c r="C4367" s="7">
        <v>392.52300000000002</v>
      </c>
      <c r="D4367" s="26">
        <f>C4367/'g. Dimensio.AnlagenEE2035'!$F$11</f>
        <v>0.11214942857142858</v>
      </c>
      <c r="E4367" s="6"/>
      <c r="F4367" s="6"/>
      <c r="G4367" s="6"/>
      <c r="H4367" s="6"/>
      <c r="I4367" s="6"/>
      <c r="J4367" s="6"/>
      <c r="K4367" s="6"/>
      <c r="L4367" s="6"/>
      <c r="M4367" s="6"/>
      <c r="N4367" s="27"/>
    </row>
    <row r="4368" spans="1:14" s="28" customFormat="1" x14ac:dyDescent="0.25">
      <c r="A4368" s="24">
        <v>43647.791666666664</v>
      </c>
      <c r="B4368" s="25">
        <v>43647.875</v>
      </c>
      <c r="C4368" s="7">
        <v>423.20400000000001</v>
      </c>
      <c r="D4368" s="26">
        <f>C4368/'g. Dimensio.AnlagenEE2035'!$F$11</f>
        <v>0.12091542857142858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27"/>
    </row>
    <row r="4369" spans="1:14" s="28" customFormat="1" x14ac:dyDescent="0.25">
      <c r="A4369" s="24">
        <v>43647.833333333336</v>
      </c>
      <c r="B4369" s="25">
        <v>43647.916666666664</v>
      </c>
      <c r="C4369" s="7">
        <v>497.56400000000002</v>
      </c>
      <c r="D4369" s="26">
        <f>C4369/'g. Dimensio.AnlagenEE2035'!$F$11</f>
        <v>0.14216114285714287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27"/>
    </row>
    <row r="4370" spans="1:14" s="28" customFormat="1" x14ac:dyDescent="0.25">
      <c r="A4370" s="24">
        <v>43647.875</v>
      </c>
      <c r="B4370" s="25">
        <v>43647.958333333336</v>
      </c>
      <c r="C4370" s="7">
        <v>629.18100000000004</v>
      </c>
      <c r="D4370" s="26">
        <f>C4370/'g. Dimensio.AnlagenEE2035'!$F$11</f>
        <v>0.17976600000000001</v>
      </c>
      <c r="E4370" s="6"/>
      <c r="F4370" s="6"/>
      <c r="G4370" s="6"/>
      <c r="H4370" s="6"/>
      <c r="I4370" s="6"/>
      <c r="J4370" s="6"/>
      <c r="K4370" s="6"/>
      <c r="L4370" s="6"/>
      <c r="M4370" s="6"/>
      <c r="N4370" s="27"/>
    </row>
    <row r="4371" spans="1:14" s="28" customFormat="1" x14ac:dyDescent="0.25">
      <c r="A4371" s="24">
        <v>43647.916666666664</v>
      </c>
      <c r="B4371" s="25">
        <v>43648</v>
      </c>
      <c r="C4371" s="7">
        <v>689.82100000000003</v>
      </c>
      <c r="D4371" s="26">
        <f>C4371/'g. Dimensio.AnlagenEE2035'!$F$11</f>
        <v>0.19709171428571429</v>
      </c>
      <c r="E4371" s="6"/>
      <c r="F4371" s="6"/>
      <c r="G4371" s="6"/>
      <c r="H4371" s="6"/>
      <c r="I4371" s="6"/>
      <c r="J4371" s="6"/>
      <c r="K4371" s="6"/>
      <c r="L4371" s="6"/>
      <c r="M4371" s="6"/>
      <c r="N4371" s="27"/>
    </row>
    <row r="4372" spans="1:14" s="28" customFormat="1" x14ac:dyDescent="0.25">
      <c r="A4372" s="24">
        <v>43647.958333333336</v>
      </c>
      <c r="B4372" s="25">
        <v>43648.041666666664</v>
      </c>
      <c r="C4372" s="7">
        <v>648.78700000000003</v>
      </c>
      <c r="D4372" s="26">
        <f>C4372/'g. Dimensio.AnlagenEE2035'!$F$11</f>
        <v>0.1853677142857143</v>
      </c>
      <c r="E4372" s="6"/>
      <c r="F4372" s="6"/>
      <c r="G4372" s="6"/>
      <c r="H4372" s="6"/>
      <c r="I4372" s="6"/>
      <c r="J4372" s="6"/>
      <c r="K4372" s="6"/>
      <c r="L4372" s="6"/>
      <c r="M4372" s="6"/>
      <c r="N4372" s="27"/>
    </row>
    <row r="4373" spans="1:14" s="28" customFormat="1" x14ac:dyDescent="0.25">
      <c r="A4373" s="24">
        <v>43648</v>
      </c>
      <c r="B4373" s="25">
        <v>43648.083333333336</v>
      </c>
      <c r="C4373" s="7">
        <v>665.226</v>
      </c>
      <c r="D4373" s="26">
        <f>C4373/'g. Dimensio.AnlagenEE2035'!$F$11</f>
        <v>0.19006457142857142</v>
      </c>
      <c r="E4373" s="6"/>
      <c r="F4373" s="6"/>
      <c r="G4373" s="6"/>
      <c r="H4373" s="6"/>
      <c r="I4373" s="6"/>
      <c r="J4373" s="6"/>
      <c r="K4373" s="6"/>
      <c r="L4373" s="6"/>
      <c r="M4373" s="6"/>
      <c r="N4373" s="27"/>
    </row>
    <row r="4374" spans="1:14" s="28" customFormat="1" x14ac:dyDescent="0.25">
      <c r="A4374" s="24">
        <v>43648.041666666664</v>
      </c>
      <c r="B4374" s="25">
        <v>43648.125</v>
      </c>
      <c r="C4374" s="7">
        <v>677.88199999999995</v>
      </c>
      <c r="D4374" s="26">
        <f>C4374/'g. Dimensio.AnlagenEE2035'!$F$11</f>
        <v>0.19368057142857142</v>
      </c>
      <c r="E4374" s="6"/>
      <c r="F4374" s="6"/>
      <c r="G4374" s="6"/>
      <c r="H4374" s="6"/>
      <c r="I4374" s="6"/>
      <c r="J4374" s="6"/>
      <c r="K4374" s="6"/>
      <c r="L4374" s="6"/>
      <c r="M4374" s="6"/>
      <c r="N4374" s="27"/>
    </row>
    <row r="4375" spans="1:14" s="28" customFormat="1" x14ac:dyDescent="0.25">
      <c r="A4375" s="24">
        <v>43648.083333333336</v>
      </c>
      <c r="B4375" s="25">
        <v>43648.166666666664</v>
      </c>
      <c r="C4375" s="7">
        <v>682.54600000000005</v>
      </c>
      <c r="D4375" s="26">
        <f>C4375/'g. Dimensio.AnlagenEE2035'!$F$11</f>
        <v>0.19501314285714288</v>
      </c>
      <c r="E4375" s="6"/>
      <c r="F4375" s="6"/>
      <c r="G4375" s="6"/>
      <c r="H4375" s="6"/>
      <c r="I4375" s="6"/>
      <c r="J4375" s="6"/>
      <c r="K4375" s="6"/>
      <c r="L4375" s="6"/>
      <c r="M4375" s="6"/>
      <c r="N4375" s="27"/>
    </row>
    <row r="4376" spans="1:14" s="28" customFormat="1" x14ac:dyDescent="0.25">
      <c r="A4376" s="24">
        <v>43648.125</v>
      </c>
      <c r="B4376" s="25">
        <v>43648.208333333336</v>
      </c>
      <c r="C4376" s="7">
        <v>601.149</v>
      </c>
      <c r="D4376" s="26">
        <f>C4376/'g. Dimensio.AnlagenEE2035'!$F$11</f>
        <v>0.17175685714285716</v>
      </c>
      <c r="E4376" s="6"/>
      <c r="F4376" s="6"/>
      <c r="G4376" s="6"/>
      <c r="H4376" s="6"/>
      <c r="I4376" s="6"/>
      <c r="J4376" s="6"/>
      <c r="K4376" s="6"/>
      <c r="L4376" s="6"/>
      <c r="M4376" s="6"/>
      <c r="N4376" s="27"/>
    </row>
    <row r="4377" spans="1:14" s="28" customFormat="1" x14ac:dyDescent="0.25">
      <c r="A4377" s="24">
        <v>43648.166666666664</v>
      </c>
      <c r="B4377" s="25">
        <v>43648.25</v>
      </c>
      <c r="C4377" s="7">
        <v>354.149</v>
      </c>
      <c r="D4377" s="26">
        <f>C4377/'g. Dimensio.AnlagenEE2035'!$F$11</f>
        <v>0.10118542857142857</v>
      </c>
      <c r="E4377" s="6"/>
      <c r="F4377" s="6"/>
      <c r="G4377" s="6"/>
      <c r="H4377" s="6"/>
      <c r="I4377" s="6"/>
      <c r="J4377" s="6"/>
      <c r="K4377" s="6"/>
      <c r="L4377" s="6"/>
      <c r="M4377" s="6"/>
      <c r="N4377" s="27"/>
    </row>
    <row r="4378" spans="1:14" s="28" customFormat="1" x14ac:dyDescent="0.25">
      <c r="A4378" s="24">
        <v>43648.208333333336</v>
      </c>
      <c r="B4378" s="25">
        <v>43648.291666666664</v>
      </c>
      <c r="C4378" s="7">
        <v>394.37799999999999</v>
      </c>
      <c r="D4378" s="26">
        <f>C4378/'g. Dimensio.AnlagenEE2035'!$F$11</f>
        <v>0.11267942857142857</v>
      </c>
      <c r="E4378" s="6"/>
      <c r="F4378" s="6"/>
      <c r="G4378" s="6"/>
      <c r="H4378" s="6"/>
      <c r="I4378" s="6"/>
      <c r="J4378" s="6"/>
      <c r="K4378" s="6"/>
      <c r="L4378" s="6"/>
      <c r="M4378" s="6"/>
      <c r="N4378" s="27"/>
    </row>
    <row r="4379" spans="1:14" s="28" customFormat="1" x14ac:dyDescent="0.25">
      <c r="A4379" s="24">
        <v>43648.25</v>
      </c>
      <c r="B4379" s="25">
        <v>43648.333333333336</v>
      </c>
      <c r="C4379" s="7">
        <v>352.92</v>
      </c>
      <c r="D4379" s="26">
        <f>C4379/'g. Dimensio.AnlagenEE2035'!$F$11</f>
        <v>0.10083428571428572</v>
      </c>
      <c r="E4379" s="6"/>
      <c r="F4379" s="6"/>
      <c r="G4379" s="6"/>
      <c r="H4379" s="6"/>
      <c r="I4379" s="6"/>
      <c r="J4379" s="6"/>
      <c r="K4379" s="6"/>
      <c r="L4379" s="6"/>
      <c r="M4379" s="6"/>
      <c r="N4379" s="27"/>
    </row>
    <row r="4380" spans="1:14" s="28" customFormat="1" x14ac:dyDescent="0.25">
      <c r="A4380" s="24">
        <v>43648.291666666664</v>
      </c>
      <c r="B4380" s="25">
        <v>43648.375</v>
      </c>
      <c r="C4380" s="7">
        <v>226.99600000000001</v>
      </c>
      <c r="D4380" s="26">
        <f>C4380/'g. Dimensio.AnlagenEE2035'!$F$11</f>
        <v>6.4855999999999997E-2</v>
      </c>
      <c r="E4380" s="6"/>
      <c r="F4380" s="6"/>
      <c r="G4380" s="6"/>
      <c r="H4380" s="6"/>
      <c r="I4380" s="6"/>
      <c r="J4380" s="6"/>
      <c r="K4380" s="6"/>
      <c r="L4380" s="6"/>
      <c r="M4380" s="6"/>
      <c r="N4380" s="27"/>
    </row>
    <row r="4381" spans="1:14" s="28" customFormat="1" x14ac:dyDescent="0.25">
      <c r="A4381" s="24">
        <v>43648.333333333336</v>
      </c>
      <c r="B4381" s="25">
        <v>43648.416666666664</v>
      </c>
      <c r="C4381" s="7">
        <v>156.12799999999999</v>
      </c>
      <c r="D4381" s="26">
        <f>C4381/'g. Dimensio.AnlagenEE2035'!$F$11</f>
        <v>4.4607999999999995E-2</v>
      </c>
      <c r="E4381" s="6"/>
      <c r="F4381" s="6"/>
      <c r="G4381" s="6"/>
      <c r="H4381" s="6"/>
      <c r="I4381" s="6"/>
      <c r="J4381" s="6"/>
      <c r="K4381" s="6"/>
      <c r="L4381" s="6"/>
      <c r="M4381" s="6"/>
      <c r="N4381" s="27"/>
    </row>
    <row r="4382" spans="1:14" s="28" customFormat="1" x14ac:dyDescent="0.25">
      <c r="A4382" s="24">
        <v>43648.375</v>
      </c>
      <c r="B4382" s="25">
        <v>43648.458333333336</v>
      </c>
      <c r="C4382" s="7">
        <v>133.68199999999999</v>
      </c>
      <c r="D4382" s="26">
        <f>C4382/'g. Dimensio.AnlagenEE2035'!$F$11</f>
        <v>3.8194857142857142E-2</v>
      </c>
      <c r="E4382" s="6"/>
      <c r="F4382" s="6"/>
      <c r="G4382" s="6"/>
      <c r="H4382" s="6"/>
      <c r="I4382" s="6"/>
      <c r="J4382" s="6"/>
      <c r="K4382" s="6"/>
      <c r="L4382" s="6"/>
      <c r="M4382" s="6"/>
      <c r="N4382" s="27"/>
    </row>
    <row r="4383" spans="1:14" s="28" customFormat="1" x14ac:dyDescent="0.25">
      <c r="A4383" s="24">
        <v>43648.416666666664</v>
      </c>
      <c r="B4383" s="25">
        <v>43648.5</v>
      </c>
      <c r="C4383" s="7">
        <v>133.16399999999999</v>
      </c>
      <c r="D4383" s="26">
        <f>C4383/'g. Dimensio.AnlagenEE2035'!$F$11</f>
        <v>3.8046857142857139E-2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27"/>
    </row>
    <row r="4384" spans="1:14" s="28" customFormat="1" x14ac:dyDescent="0.25">
      <c r="A4384" s="24">
        <v>43648.458333333336</v>
      </c>
      <c r="B4384" s="25">
        <v>43648.541666666664</v>
      </c>
      <c r="C4384" s="7">
        <v>140.62</v>
      </c>
      <c r="D4384" s="26">
        <f>C4384/'g. Dimensio.AnlagenEE2035'!$F$11</f>
        <v>4.0177142857142856E-2</v>
      </c>
      <c r="E4384" s="6"/>
      <c r="F4384" s="6"/>
      <c r="G4384" s="6"/>
      <c r="H4384" s="6"/>
      <c r="I4384" s="6"/>
      <c r="J4384" s="6"/>
      <c r="K4384" s="6"/>
      <c r="L4384" s="6"/>
      <c r="M4384" s="6"/>
      <c r="N4384" s="27"/>
    </row>
    <row r="4385" spans="1:14" s="28" customFormat="1" x14ac:dyDescent="0.25">
      <c r="A4385" s="24">
        <v>43648.5</v>
      </c>
      <c r="B4385" s="25">
        <v>43648.583333333336</v>
      </c>
      <c r="C4385" s="7">
        <v>153.56200000000001</v>
      </c>
      <c r="D4385" s="26">
        <f>C4385/'g. Dimensio.AnlagenEE2035'!$F$11</f>
        <v>4.3874857142857146E-2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27"/>
    </row>
    <row r="4386" spans="1:14" s="28" customFormat="1" x14ac:dyDescent="0.25">
      <c r="A4386" s="24">
        <v>43648.541666666664</v>
      </c>
      <c r="B4386" s="25">
        <v>43648.625</v>
      </c>
      <c r="C4386" s="7">
        <v>164.44800000000001</v>
      </c>
      <c r="D4386" s="26">
        <f>C4386/'g. Dimensio.AnlagenEE2035'!$F$11</f>
        <v>4.6985142857142857E-2</v>
      </c>
      <c r="E4386" s="6"/>
      <c r="F4386" s="6"/>
      <c r="G4386" s="6"/>
      <c r="H4386" s="6"/>
      <c r="I4386" s="6"/>
      <c r="J4386" s="6"/>
      <c r="K4386" s="6"/>
      <c r="L4386" s="6"/>
      <c r="M4386" s="6"/>
      <c r="N4386" s="27"/>
    </row>
    <row r="4387" spans="1:14" s="28" customFormat="1" x14ac:dyDescent="0.25">
      <c r="A4387" s="24">
        <v>43648.583333333336</v>
      </c>
      <c r="B4387" s="25">
        <v>43648.666666666664</v>
      </c>
      <c r="C4387" s="7">
        <v>173.19399999999999</v>
      </c>
      <c r="D4387" s="26">
        <f>C4387/'g. Dimensio.AnlagenEE2035'!$F$11</f>
        <v>4.9483999999999993E-2</v>
      </c>
      <c r="E4387" s="6"/>
      <c r="F4387" s="6"/>
      <c r="G4387" s="6"/>
      <c r="H4387" s="6"/>
      <c r="I4387" s="6"/>
      <c r="J4387" s="6"/>
      <c r="K4387" s="6"/>
      <c r="L4387" s="6"/>
      <c r="M4387" s="6"/>
      <c r="N4387" s="27"/>
    </row>
    <row r="4388" spans="1:14" s="28" customFormat="1" x14ac:dyDescent="0.25">
      <c r="A4388" s="24">
        <v>43648.625</v>
      </c>
      <c r="B4388" s="25">
        <v>43648.708333333336</v>
      </c>
      <c r="C4388" s="7">
        <v>188.89500000000001</v>
      </c>
      <c r="D4388" s="26">
        <f>C4388/'g. Dimensio.AnlagenEE2035'!$F$11</f>
        <v>5.3970000000000004E-2</v>
      </c>
      <c r="E4388" s="6"/>
      <c r="F4388" s="6"/>
      <c r="G4388" s="6"/>
      <c r="H4388" s="6"/>
      <c r="I4388" s="6"/>
      <c r="J4388" s="6"/>
      <c r="K4388" s="6"/>
      <c r="L4388" s="6"/>
      <c r="M4388" s="6"/>
      <c r="N4388" s="27"/>
    </row>
    <row r="4389" spans="1:14" s="28" customFormat="1" x14ac:dyDescent="0.25">
      <c r="A4389" s="24">
        <v>43648.666666666664</v>
      </c>
      <c r="B4389" s="25">
        <v>43648.75</v>
      </c>
      <c r="C4389" s="7">
        <v>224.86</v>
      </c>
      <c r="D4389" s="26">
        <f>C4389/'g. Dimensio.AnlagenEE2035'!$F$11</f>
        <v>6.4245714285714295E-2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27"/>
    </row>
    <row r="4390" spans="1:14" s="28" customFormat="1" x14ac:dyDescent="0.25">
      <c r="A4390" s="24">
        <v>43648.708333333336</v>
      </c>
      <c r="B4390" s="25">
        <v>43648.791666666664</v>
      </c>
      <c r="C4390" s="7">
        <v>293.36200000000002</v>
      </c>
      <c r="D4390" s="26">
        <f>C4390/'g. Dimensio.AnlagenEE2035'!$F$11</f>
        <v>8.3817714285714287E-2</v>
      </c>
      <c r="E4390" s="6"/>
      <c r="F4390" s="6"/>
      <c r="G4390" s="6"/>
      <c r="H4390" s="6"/>
      <c r="I4390" s="6"/>
      <c r="J4390" s="6"/>
      <c r="K4390" s="6"/>
      <c r="L4390" s="6"/>
      <c r="M4390" s="6"/>
      <c r="N4390" s="27"/>
    </row>
    <row r="4391" spans="1:14" s="28" customFormat="1" x14ac:dyDescent="0.25">
      <c r="A4391" s="24">
        <v>43648.75</v>
      </c>
      <c r="B4391" s="25">
        <v>43648.833333333336</v>
      </c>
      <c r="C4391" s="7">
        <v>463.13799999999998</v>
      </c>
      <c r="D4391" s="26">
        <f>C4391/'g. Dimensio.AnlagenEE2035'!$F$11</f>
        <v>0.13232514285714286</v>
      </c>
      <c r="E4391" s="6"/>
      <c r="F4391" s="6"/>
      <c r="G4391" s="6"/>
      <c r="H4391" s="6"/>
      <c r="I4391" s="6"/>
      <c r="J4391" s="6"/>
      <c r="K4391" s="6"/>
      <c r="L4391" s="6"/>
      <c r="M4391" s="6"/>
      <c r="N4391" s="27"/>
    </row>
    <row r="4392" spans="1:14" s="28" customFormat="1" x14ac:dyDescent="0.25">
      <c r="A4392" s="24">
        <v>43648.791666666664</v>
      </c>
      <c r="B4392" s="25">
        <v>43648.875</v>
      </c>
      <c r="C4392" s="7">
        <v>731.53300000000002</v>
      </c>
      <c r="D4392" s="26">
        <f>C4392/'g. Dimensio.AnlagenEE2035'!$F$11</f>
        <v>0.20900942857142857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27"/>
    </row>
    <row r="4393" spans="1:14" s="28" customFormat="1" x14ac:dyDescent="0.25">
      <c r="A4393" s="24">
        <v>43648.833333333336</v>
      </c>
      <c r="B4393" s="25">
        <v>43648.916666666664</v>
      </c>
      <c r="C4393" s="7">
        <v>910.83199999999999</v>
      </c>
      <c r="D4393" s="26">
        <f>C4393/'g. Dimensio.AnlagenEE2035'!$F$11</f>
        <v>0.26023771428571429</v>
      </c>
      <c r="E4393" s="6"/>
      <c r="F4393" s="6"/>
      <c r="G4393" s="6"/>
      <c r="H4393" s="6"/>
      <c r="I4393" s="6"/>
      <c r="J4393" s="6"/>
      <c r="K4393" s="6"/>
      <c r="L4393" s="6"/>
      <c r="M4393" s="6"/>
      <c r="N4393" s="27"/>
    </row>
    <row r="4394" spans="1:14" s="28" customFormat="1" x14ac:dyDescent="0.25">
      <c r="A4394" s="24">
        <v>43648.875</v>
      </c>
      <c r="B4394" s="25">
        <v>43648.958333333336</v>
      </c>
      <c r="C4394" s="7">
        <v>898.03499999999997</v>
      </c>
      <c r="D4394" s="26">
        <f>C4394/'g. Dimensio.AnlagenEE2035'!$F$11</f>
        <v>0.25658142857142857</v>
      </c>
      <c r="E4394" s="6"/>
      <c r="F4394" s="6"/>
      <c r="G4394" s="6"/>
      <c r="H4394" s="6"/>
      <c r="I4394" s="6"/>
      <c r="J4394" s="6"/>
      <c r="K4394" s="6"/>
      <c r="L4394" s="6"/>
      <c r="M4394" s="6"/>
      <c r="N4394" s="27"/>
    </row>
    <row r="4395" spans="1:14" s="28" customFormat="1" x14ac:dyDescent="0.25">
      <c r="A4395" s="24">
        <v>43648.916666666664</v>
      </c>
      <c r="B4395" s="25">
        <v>43649</v>
      </c>
      <c r="C4395" s="7">
        <v>802.26599999999996</v>
      </c>
      <c r="D4395" s="26">
        <f>C4395/'g. Dimensio.AnlagenEE2035'!$F$11</f>
        <v>0.22921885714285714</v>
      </c>
      <c r="E4395" s="6"/>
      <c r="F4395" s="6"/>
      <c r="G4395" s="6"/>
      <c r="H4395" s="6"/>
      <c r="I4395" s="6"/>
      <c r="J4395" s="6"/>
      <c r="K4395" s="6"/>
      <c r="L4395" s="6"/>
      <c r="M4395" s="6"/>
      <c r="N4395" s="27"/>
    </row>
    <row r="4396" spans="1:14" s="28" customFormat="1" x14ac:dyDescent="0.25">
      <c r="A4396" s="24">
        <v>43648.958333333336</v>
      </c>
      <c r="B4396" s="25">
        <v>43649.041666666664</v>
      </c>
      <c r="C4396" s="7">
        <v>725.971</v>
      </c>
      <c r="D4396" s="26">
        <f>C4396/'g. Dimensio.AnlagenEE2035'!$F$11</f>
        <v>0.20742028571428572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27"/>
    </row>
    <row r="4397" spans="1:14" s="28" customFormat="1" x14ac:dyDescent="0.25">
      <c r="A4397" s="24">
        <v>43649</v>
      </c>
      <c r="B4397" s="25">
        <v>43649.083333333336</v>
      </c>
      <c r="C4397" s="7">
        <v>688.41499999999996</v>
      </c>
      <c r="D4397" s="26">
        <f>C4397/'g. Dimensio.AnlagenEE2035'!$F$11</f>
        <v>0.19668999999999998</v>
      </c>
      <c r="E4397" s="6"/>
      <c r="F4397" s="6"/>
      <c r="G4397" s="6"/>
      <c r="H4397" s="6"/>
      <c r="I4397" s="6"/>
      <c r="J4397" s="6"/>
      <c r="K4397" s="6"/>
      <c r="L4397" s="6"/>
      <c r="M4397" s="6"/>
      <c r="N4397" s="27"/>
    </row>
    <row r="4398" spans="1:14" s="28" customFormat="1" x14ac:dyDescent="0.25">
      <c r="A4398" s="24">
        <v>43649.041666666664</v>
      </c>
      <c r="B4398" s="25">
        <v>43649.125</v>
      </c>
      <c r="C4398" s="7">
        <v>631.56100000000004</v>
      </c>
      <c r="D4398" s="26">
        <f>C4398/'g. Dimensio.AnlagenEE2035'!$F$11</f>
        <v>0.18044600000000002</v>
      </c>
      <c r="E4398" s="6"/>
      <c r="F4398" s="6"/>
      <c r="G4398" s="6"/>
      <c r="H4398" s="6"/>
      <c r="I4398" s="6"/>
      <c r="J4398" s="6"/>
      <c r="K4398" s="6"/>
      <c r="L4398" s="6"/>
      <c r="M4398" s="6"/>
      <c r="N4398" s="27"/>
    </row>
    <row r="4399" spans="1:14" s="28" customFormat="1" x14ac:dyDescent="0.25">
      <c r="A4399" s="24">
        <v>43649.083333333336</v>
      </c>
      <c r="B4399" s="25">
        <v>43649.166666666664</v>
      </c>
      <c r="C4399" s="7">
        <v>575.50599999999997</v>
      </c>
      <c r="D4399" s="26">
        <f>C4399/'g. Dimensio.AnlagenEE2035'!$F$11</f>
        <v>0.1644302857142857</v>
      </c>
      <c r="E4399" s="6"/>
      <c r="F4399" s="6"/>
      <c r="G4399" s="6"/>
      <c r="H4399" s="6"/>
      <c r="I4399" s="6"/>
      <c r="J4399" s="6"/>
      <c r="K4399" s="6"/>
      <c r="L4399" s="6"/>
      <c r="M4399" s="6"/>
      <c r="N4399" s="27"/>
    </row>
    <row r="4400" spans="1:14" s="28" customFormat="1" x14ac:dyDescent="0.25">
      <c r="A4400" s="24">
        <v>43649.125</v>
      </c>
      <c r="B4400" s="25">
        <v>43649.208333333336</v>
      </c>
      <c r="C4400" s="7">
        <v>527.471</v>
      </c>
      <c r="D4400" s="26">
        <f>C4400/'g. Dimensio.AnlagenEE2035'!$F$11</f>
        <v>0.15070600000000001</v>
      </c>
      <c r="E4400" s="6"/>
      <c r="F4400" s="6"/>
      <c r="G4400" s="6"/>
      <c r="H4400" s="6"/>
      <c r="I4400" s="6"/>
      <c r="J4400" s="6"/>
      <c r="K4400" s="6"/>
      <c r="L4400" s="6"/>
      <c r="M4400" s="6"/>
      <c r="N4400" s="27"/>
    </row>
    <row r="4401" spans="1:14" s="28" customFormat="1" x14ac:dyDescent="0.25">
      <c r="A4401" s="24">
        <v>43649.166666666664</v>
      </c>
      <c r="B4401" s="25">
        <v>43649.25</v>
      </c>
      <c r="C4401" s="7">
        <v>325.47000000000003</v>
      </c>
      <c r="D4401" s="26">
        <f>C4401/'g. Dimensio.AnlagenEE2035'!$F$11</f>
        <v>9.2991428571428586E-2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27"/>
    </row>
    <row r="4402" spans="1:14" s="28" customFormat="1" x14ac:dyDescent="0.25">
      <c r="A4402" s="24">
        <v>43649.208333333336</v>
      </c>
      <c r="B4402" s="25">
        <v>43649.291666666664</v>
      </c>
      <c r="C4402" s="7">
        <v>228.209</v>
      </c>
      <c r="D4402" s="26">
        <f>C4402/'g. Dimensio.AnlagenEE2035'!$F$11</f>
        <v>6.5202571428571429E-2</v>
      </c>
      <c r="E4402" s="6"/>
      <c r="F4402" s="6"/>
      <c r="G4402" s="6"/>
      <c r="H4402" s="6"/>
      <c r="I4402" s="6"/>
      <c r="J4402" s="6"/>
      <c r="K4402" s="6"/>
      <c r="L4402" s="6"/>
      <c r="M4402" s="6"/>
      <c r="N4402" s="27"/>
    </row>
    <row r="4403" spans="1:14" s="28" customFormat="1" x14ac:dyDescent="0.25">
      <c r="A4403" s="24">
        <v>43649.25</v>
      </c>
      <c r="B4403" s="25">
        <v>43649.333333333336</v>
      </c>
      <c r="C4403" s="7">
        <v>398.51299999999998</v>
      </c>
      <c r="D4403" s="26">
        <f>C4403/'g. Dimensio.AnlagenEE2035'!$F$11</f>
        <v>0.11386085714285714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27"/>
    </row>
    <row r="4404" spans="1:14" s="28" customFormat="1" x14ac:dyDescent="0.25">
      <c r="A4404" s="24">
        <v>43649.291666666664</v>
      </c>
      <c r="B4404" s="25">
        <v>43649.375</v>
      </c>
      <c r="C4404" s="7">
        <v>405.89</v>
      </c>
      <c r="D4404" s="26">
        <f>C4404/'g. Dimensio.AnlagenEE2035'!$F$11</f>
        <v>0.11596857142857142</v>
      </c>
      <c r="E4404" s="6"/>
      <c r="F4404" s="6"/>
      <c r="G4404" s="6"/>
      <c r="H4404" s="6"/>
      <c r="I4404" s="6"/>
      <c r="J4404" s="6"/>
      <c r="K4404" s="6"/>
      <c r="L4404" s="6"/>
      <c r="M4404" s="6"/>
      <c r="N4404" s="27"/>
    </row>
    <row r="4405" spans="1:14" s="28" customFormat="1" x14ac:dyDescent="0.25">
      <c r="A4405" s="24">
        <v>43649.333333333336</v>
      </c>
      <c r="B4405" s="25">
        <v>43649.416666666664</v>
      </c>
      <c r="C4405" s="7">
        <v>353.24200000000002</v>
      </c>
      <c r="D4405" s="26">
        <f>C4405/'g. Dimensio.AnlagenEE2035'!$F$11</f>
        <v>0.10092628571428572</v>
      </c>
      <c r="E4405" s="6"/>
      <c r="F4405" s="6"/>
      <c r="G4405" s="6"/>
      <c r="H4405" s="6"/>
      <c r="I4405" s="6"/>
      <c r="J4405" s="6"/>
      <c r="K4405" s="6"/>
      <c r="L4405" s="6"/>
      <c r="M4405" s="6"/>
      <c r="N4405" s="27"/>
    </row>
    <row r="4406" spans="1:14" s="28" customFormat="1" x14ac:dyDescent="0.25">
      <c r="A4406" s="24">
        <v>43649.375</v>
      </c>
      <c r="B4406" s="25">
        <v>43649.458333333336</v>
      </c>
      <c r="C4406" s="7">
        <v>298.97399999999999</v>
      </c>
      <c r="D4406" s="26">
        <f>C4406/'g. Dimensio.AnlagenEE2035'!$F$11</f>
        <v>8.5421142857142848E-2</v>
      </c>
      <c r="E4406" s="6"/>
      <c r="F4406" s="6"/>
      <c r="G4406" s="6"/>
      <c r="H4406" s="6"/>
      <c r="I4406" s="6"/>
      <c r="J4406" s="6"/>
      <c r="K4406" s="6"/>
      <c r="L4406" s="6"/>
      <c r="M4406" s="6"/>
      <c r="N4406" s="27"/>
    </row>
    <row r="4407" spans="1:14" s="28" customFormat="1" x14ac:dyDescent="0.25">
      <c r="A4407" s="24">
        <v>43649.416666666664</v>
      </c>
      <c r="B4407" s="25">
        <v>43649.5</v>
      </c>
      <c r="C4407" s="7">
        <v>257.40199999999999</v>
      </c>
      <c r="D4407" s="26">
        <f>C4407/'g. Dimensio.AnlagenEE2035'!$F$11</f>
        <v>7.3543428571428565E-2</v>
      </c>
      <c r="E4407" s="6"/>
      <c r="F4407" s="6"/>
      <c r="G4407" s="6"/>
      <c r="H4407" s="6"/>
      <c r="I4407" s="6"/>
      <c r="J4407" s="6"/>
      <c r="K4407" s="6"/>
      <c r="L4407" s="6"/>
      <c r="M4407" s="6"/>
      <c r="N4407" s="27"/>
    </row>
    <row r="4408" spans="1:14" s="28" customFormat="1" x14ac:dyDescent="0.25">
      <c r="A4408" s="24">
        <v>43649.458333333336</v>
      </c>
      <c r="B4408" s="25">
        <v>43649.541666666664</v>
      </c>
      <c r="C4408" s="7">
        <v>245.31299999999999</v>
      </c>
      <c r="D4408" s="26">
        <f>C4408/'g. Dimensio.AnlagenEE2035'!$F$11</f>
        <v>7.0089428571428566E-2</v>
      </c>
      <c r="E4408" s="6"/>
      <c r="F4408" s="6"/>
      <c r="G4408" s="6"/>
      <c r="H4408" s="6"/>
      <c r="I4408" s="6"/>
      <c r="J4408" s="6"/>
      <c r="K4408" s="6"/>
      <c r="L4408" s="6"/>
      <c r="M4408" s="6"/>
      <c r="N4408" s="27"/>
    </row>
    <row r="4409" spans="1:14" s="28" customFormat="1" x14ac:dyDescent="0.25">
      <c r="A4409" s="24">
        <v>43649.5</v>
      </c>
      <c r="B4409" s="25">
        <v>43649.583333333336</v>
      </c>
      <c r="C4409" s="7">
        <v>242.339</v>
      </c>
      <c r="D4409" s="26">
        <f>C4409/'g. Dimensio.AnlagenEE2035'!$F$11</f>
        <v>6.9239714285714279E-2</v>
      </c>
      <c r="E4409" s="6"/>
      <c r="F4409" s="6"/>
      <c r="G4409" s="6"/>
      <c r="H4409" s="6"/>
      <c r="I4409" s="6"/>
      <c r="J4409" s="6"/>
      <c r="K4409" s="6"/>
      <c r="L4409" s="6"/>
      <c r="M4409" s="6"/>
      <c r="N4409" s="27"/>
    </row>
    <row r="4410" spans="1:14" s="28" customFormat="1" x14ac:dyDescent="0.25">
      <c r="A4410" s="24">
        <v>43649.541666666664</v>
      </c>
      <c r="B4410" s="25">
        <v>43649.625</v>
      </c>
      <c r="C4410" s="7">
        <v>250.98599999999999</v>
      </c>
      <c r="D4410" s="26">
        <f>C4410/'g. Dimensio.AnlagenEE2035'!$F$11</f>
        <v>7.1710285714285713E-2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27"/>
    </row>
    <row r="4411" spans="1:14" s="28" customFormat="1" x14ac:dyDescent="0.25">
      <c r="A4411" s="24">
        <v>43649.583333333336</v>
      </c>
      <c r="B4411" s="25">
        <v>43649.666666666664</v>
      </c>
      <c r="C4411" s="7">
        <v>272.61</v>
      </c>
      <c r="D4411" s="26">
        <f>C4411/'g. Dimensio.AnlagenEE2035'!$F$11</f>
        <v>7.7888571428571432E-2</v>
      </c>
      <c r="E4411" s="6"/>
      <c r="F4411" s="6"/>
      <c r="G4411" s="6"/>
      <c r="H4411" s="6"/>
      <c r="I4411" s="6"/>
      <c r="J4411" s="6"/>
      <c r="K4411" s="6"/>
      <c r="L4411" s="6"/>
      <c r="M4411" s="6"/>
      <c r="N4411" s="27"/>
    </row>
    <row r="4412" spans="1:14" s="28" customFormat="1" x14ac:dyDescent="0.25">
      <c r="A4412" s="24">
        <v>43649.625</v>
      </c>
      <c r="B4412" s="25">
        <v>43649.708333333336</v>
      </c>
      <c r="C4412" s="7">
        <v>309.74200000000002</v>
      </c>
      <c r="D4412" s="26">
        <f>C4412/'g. Dimensio.AnlagenEE2035'!$F$11</f>
        <v>8.8497714285714291E-2</v>
      </c>
      <c r="E4412" s="6"/>
      <c r="F4412" s="6"/>
      <c r="G4412" s="6"/>
      <c r="H4412" s="6"/>
      <c r="I4412" s="6"/>
      <c r="J4412" s="6"/>
      <c r="K4412" s="6"/>
      <c r="L4412" s="6"/>
      <c r="M4412" s="6"/>
      <c r="N4412" s="27"/>
    </row>
    <row r="4413" spans="1:14" s="28" customFormat="1" x14ac:dyDescent="0.25">
      <c r="A4413" s="24">
        <v>43649.666666666664</v>
      </c>
      <c r="B4413" s="25">
        <v>43649.75</v>
      </c>
      <c r="C4413" s="7">
        <v>358.83699999999999</v>
      </c>
      <c r="D4413" s="26">
        <f>C4413/'g. Dimensio.AnlagenEE2035'!$F$11</f>
        <v>0.10252485714285714</v>
      </c>
      <c r="E4413" s="6"/>
      <c r="F4413" s="6"/>
      <c r="G4413" s="6"/>
      <c r="H4413" s="6"/>
      <c r="I4413" s="6"/>
      <c r="J4413" s="6"/>
      <c r="K4413" s="6"/>
      <c r="L4413" s="6"/>
      <c r="M4413" s="6"/>
      <c r="N4413" s="27"/>
    </row>
    <row r="4414" spans="1:14" s="28" customFormat="1" x14ac:dyDescent="0.25">
      <c r="A4414" s="24">
        <v>43649.708333333336</v>
      </c>
      <c r="B4414" s="25">
        <v>43649.791666666664</v>
      </c>
      <c r="C4414" s="7">
        <v>437.65499999999997</v>
      </c>
      <c r="D4414" s="26">
        <f>C4414/'g. Dimensio.AnlagenEE2035'!$F$11</f>
        <v>0.12504428571428572</v>
      </c>
      <c r="E4414" s="6"/>
      <c r="F4414" s="6"/>
      <c r="G4414" s="6"/>
      <c r="H4414" s="6"/>
      <c r="I4414" s="6"/>
      <c r="J4414" s="6"/>
      <c r="K4414" s="6"/>
      <c r="L4414" s="6"/>
      <c r="M4414" s="6"/>
      <c r="N4414" s="27"/>
    </row>
    <row r="4415" spans="1:14" s="28" customFormat="1" x14ac:dyDescent="0.25">
      <c r="A4415" s="24">
        <v>43649.75</v>
      </c>
      <c r="B4415" s="25">
        <v>43649.833333333336</v>
      </c>
      <c r="C4415" s="7">
        <v>626.94799999999998</v>
      </c>
      <c r="D4415" s="26">
        <f>C4415/'g. Dimensio.AnlagenEE2035'!$F$11</f>
        <v>0.17912799999999998</v>
      </c>
      <c r="E4415" s="6"/>
      <c r="F4415" s="6"/>
      <c r="G4415" s="6"/>
      <c r="H4415" s="6"/>
      <c r="I4415" s="6"/>
      <c r="J4415" s="6"/>
      <c r="K4415" s="6"/>
      <c r="L4415" s="6"/>
      <c r="M4415" s="6"/>
      <c r="N4415" s="27"/>
    </row>
    <row r="4416" spans="1:14" s="28" customFormat="1" x14ac:dyDescent="0.25">
      <c r="A4416" s="24">
        <v>43649.791666666664</v>
      </c>
      <c r="B4416" s="25">
        <v>43649.875</v>
      </c>
      <c r="C4416" s="7">
        <v>985.37599999999998</v>
      </c>
      <c r="D4416" s="26">
        <f>C4416/'g. Dimensio.AnlagenEE2035'!$F$11</f>
        <v>0.28153600000000001</v>
      </c>
      <c r="E4416" s="6"/>
      <c r="F4416" s="6"/>
      <c r="G4416" s="6"/>
      <c r="H4416" s="6"/>
      <c r="I4416" s="6"/>
      <c r="J4416" s="6"/>
      <c r="K4416" s="6"/>
      <c r="L4416" s="6"/>
      <c r="M4416" s="6"/>
      <c r="N4416" s="27"/>
    </row>
    <row r="4417" spans="1:14" s="28" customFormat="1" x14ac:dyDescent="0.25">
      <c r="A4417" s="24">
        <v>43649.833333333336</v>
      </c>
      <c r="B4417" s="25">
        <v>43649.916666666664</v>
      </c>
      <c r="C4417" s="7">
        <v>1164.838</v>
      </c>
      <c r="D4417" s="26">
        <f>C4417/'g. Dimensio.AnlagenEE2035'!$F$11</f>
        <v>0.33281085714285713</v>
      </c>
      <c r="E4417" s="6"/>
      <c r="F4417" s="6"/>
      <c r="G4417" s="6"/>
      <c r="H4417" s="6"/>
      <c r="I4417" s="6"/>
      <c r="J4417" s="6"/>
      <c r="K4417" s="6"/>
      <c r="L4417" s="6"/>
      <c r="M4417" s="6"/>
      <c r="N4417" s="27"/>
    </row>
    <row r="4418" spans="1:14" s="28" customFormat="1" x14ac:dyDescent="0.25">
      <c r="A4418" s="24">
        <v>43649.875</v>
      </c>
      <c r="B4418" s="25">
        <v>43649.958333333336</v>
      </c>
      <c r="C4418" s="7">
        <v>982.58399999999995</v>
      </c>
      <c r="D4418" s="26">
        <f>C4418/'g. Dimensio.AnlagenEE2035'!$F$11</f>
        <v>0.28073828571428572</v>
      </c>
      <c r="E4418" s="6"/>
      <c r="F4418" s="6"/>
      <c r="G4418" s="6"/>
      <c r="H4418" s="6"/>
      <c r="I4418" s="6"/>
      <c r="J4418" s="6"/>
      <c r="K4418" s="6"/>
      <c r="L4418" s="6"/>
      <c r="M4418" s="6"/>
      <c r="N4418" s="27"/>
    </row>
    <row r="4419" spans="1:14" s="28" customFormat="1" x14ac:dyDescent="0.25">
      <c r="A4419" s="24">
        <v>43649.916666666664</v>
      </c>
      <c r="B4419" s="25">
        <v>43650</v>
      </c>
      <c r="C4419" s="7">
        <v>819.27200000000005</v>
      </c>
      <c r="D4419" s="26">
        <f>C4419/'g. Dimensio.AnlagenEE2035'!$F$11</f>
        <v>0.23407771428571431</v>
      </c>
      <c r="E4419" s="6"/>
      <c r="F4419" s="6"/>
      <c r="G4419" s="6"/>
      <c r="H4419" s="6"/>
      <c r="I4419" s="6"/>
      <c r="J4419" s="6"/>
      <c r="K4419" s="6"/>
      <c r="L4419" s="6"/>
      <c r="M4419" s="6"/>
      <c r="N4419" s="27"/>
    </row>
    <row r="4420" spans="1:14" s="28" customFormat="1" x14ac:dyDescent="0.25">
      <c r="A4420" s="24">
        <v>43649.958333333336</v>
      </c>
      <c r="B4420" s="25">
        <v>43650.041666666664</v>
      </c>
      <c r="C4420" s="7">
        <v>708.28499999999997</v>
      </c>
      <c r="D4420" s="26">
        <f>C4420/'g. Dimensio.AnlagenEE2035'!$F$11</f>
        <v>0.20236714285714286</v>
      </c>
      <c r="E4420" s="6"/>
      <c r="F4420" s="6"/>
      <c r="G4420" s="6"/>
      <c r="H4420" s="6"/>
      <c r="I4420" s="6"/>
      <c r="J4420" s="6"/>
      <c r="K4420" s="6"/>
      <c r="L4420" s="6"/>
      <c r="M4420" s="6"/>
      <c r="N4420" s="27"/>
    </row>
    <row r="4421" spans="1:14" s="28" customFormat="1" x14ac:dyDescent="0.25">
      <c r="A4421" s="24">
        <v>43650</v>
      </c>
      <c r="B4421" s="25">
        <v>43650.083333333336</v>
      </c>
      <c r="C4421" s="7">
        <v>621.827</v>
      </c>
      <c r="D4421" s="26">
        <f>C4421/'g. Dimensio.AnlagenEE2035'!$F$11</f>
        <v>0.17766485714285715</v>
      </c>
      <c r="E4421" s="6"/>
      <c r="F4421" s="6"/>
      <c r="G4421" s="6"/>
      <c r="H4421" s="6"/>
      <c r="I4421" s="6"/>
      <c r="J4421" s="6"/>
      <c r="K4421" s="6"/>
      <c r="L4421" s="6"/>
      <c r="M4421" s="6"/>
      <c r="N4421" s="27"/>
    </row>
    <row r="4422" spans="1:14" s="28" customFormat="1" x14ac:dyDescent="0.25">
      <c r="A4422" s="24">
        <v>43650.041666666664</v>
      </c>
      <c r="B4422" s="25">
        <v>43650.125</v>
      </c>
      <c r="C4422" s="7">
        <v>570.46299999999997</v>
      </c>
      <c r="D4422" s="26">
        <f>C4422/'g. Dimensio.AnlagenEE2035'!$F$11</f>
        <v>0.16298942857142856</v>
      </c>
      <c r="E4422" s="6"/>
      <c r="F4422" s="6"/>
      <c r="G4422" s="6"/>
      <c r="H4422" s="6"/>
      <c r="I4422" s="6"/>
      <c r="J4422" s="6"/>
      <c r="K4422" s="6"/>
      <c r="L4422" s="6"/>
      <c r="M4422" s="6"/>
      <c r="N4422" s="27"/>
    </row>
    <row r="4423" spans="1:14" s="28" customFormat="1" x14ac:dyDescent="0.25">
      <c r="A4423" s="24">
        <v>43650.083333333336</v>
      </c>
      <c r="B4423" s="25">
        <v>43650.166666666664</v>
      </c>
      <c r="C4423" s="7">
        <v>546.52099999999996</v>
      </c>
      <c r="D4423" s="26">
        <f>C4423/'g. Dimensio.AnlagenEE2035'!$F$11</f>
        <v>0.15614885714285712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27"/>
    </row>
    <row r="4424" spans="1:14" s="28" customFormat="1" x14ac:dyDescent="0.25">
      <c r="A4424" s="24">
        <v>43650.125</v>
      </c>
      <c r="B4424" s="25">
        <v>43650.208333333336</v>
      </c>
      <c r="C4424" s="7">
        <v>540.90700000000004</v>
      </c>
      <c r="D4424" s="26">
        <f>C4424/'g. Dimensio.AnlagenEE2035'!$F$11</f>
        <v>0.15454485714285715</v>
      </c>
      <c r="E4424" s="6"/>
      <c r="F4424" s="6"/>
      <c r="G4424" s="6"/>
      <c r="H4424" s="6"/>
      <c r="I4424" s="6"/>
      <c r="J4424" s="6"/>
      <c r="K4424" s="6"/>
      <c r="L4424" s="6"/>
      <c r="M4424" s="6"/>
      <c r="N4424" s="27"/>
    </row>
    <row r="4425" spans="1:14" s="28" customFormat="1" x14ac:dyDescent="0.25">
      <c r="A4425" s="24">
        <v>43650.166666666664</v>
      </c>
      <c r="B4425" s="25">
        <v>43650.25</v>
      </c>
      <c r="C4425" s="7">
        <v>350.76600000000002</v>
      </c>
      <c r="D4425" s="26">
        <f>C4425/'g. Dimensio.AnlagenEE2035'!$F$11</f>
        <v>0.10021885714285715</v>
      </c>
      <c r="E4425" s="6"/>
      <c r="F4425" s="6"/>
      <c r="G4425" s="6"/>
      <c r="H4425" s="6"/>
      <c r="I4425" s="6"/>
      <c r="J4425" s="6"/>
      <c r="K4425" s="6"/>
      <c r="L4425" s="6"/>
      <c r="M4425" s="6"/>
      <c r="N4425" s="27"/>
    </row>
    <row r="4426" spans="1:14" s="28" customFormat="1" x14ac:dyDescent="0.25">
      <c r="A4426" s="24">
        <v>43650.208333333336</v>
      </c>
      <c r="B4426" s="25">
        <v>43650.291666666664</v>
      </c>
      <c r="C4426" s="7">
        <v>272.923</v>
      </c>
      <c r="D4426" s="26">
        <f>C4426/'g. Dimensio.AnlagenEE2035'!$F$11</f>
        <v>7.7978000000000006E-2</v>
      </c>
      <c r="E4426" s="6"/>
      <c r="F4426" s="6"/>
      <c r="G4426" s="6"/>
      <c r="H4426" s="6"/>
      <c r="I4426" s="6"/>
      <c r="J4426" s="6"/>
      <c r="K4426" s="6"/>
      <c r="L4426" s="6"/>
      <c r="M4426" s="6"/>
      <c r="N4426" s="27"/>
    </row>
    <row r="4427" spans="1:14" s="28" customFormat="1" x14ac:dyDescent="0.25">
      <c r="A4427" s="24">
        <v>43650.25</v>
      </c>
      <c r="B4427" s="25">
        <v>43650.333333333336</v>
      </c>
      <c r="C4427" s="7">
        <v>440.76299999999998</v>
      </c>
      <c r="D4427" s="26">
        <f>C4427/'g. Dimensio.AnlagenEE2035'!$F$11</f>
        <v>0.12593228571428572</v>
      </c>
      <c r="E4427" s="6"/>
      <c r="F4427" s="6"/>
      <c r="G4427" s="6"/>
      <c r="H4427" s="6"/>
      <c r="I4427" s="6"/>
      <c r="J4427" s="6"/>
      <c r="K4427" s="6"/>
      <c r="L4427" s="6"/>
      <c r="M4427" s="6"/>
      <c r="N4427" s="27"/>
    </row>
    <row r="4428" spans="1:14" s="28" customFormat="1" x14ac:dyDescent="0.25">
      <c r="A4428" s="24">
        <v>43650.291666666664</v>
      </c>
      <c r="B4428" s="25">
        <v>43650.375</v>
      </c>
      <c r="C4428" s="7">
        <v>368.767</v>
      </c>
      <c r="D4428" s="26">
        <f>C4428/'g. Dimensio.AnlagenEE2035'!$F$11</f>
        <v>0.105362</v>
      </c>
      <c r="E4428" s="6"/>
      <c r="F4428" s="6"/>
      <c r="G4428" s="6"/>
      <c r="H4428" s="6"/>
      <c r="I4428" s="6"/>
      <c r="J4428" s="6"/>
      <c r="K4428" s="6"/>
      <c r="L4428" s="6"/>
      <c r="M4428" s="6"/>
      <c r="N4428" s="27"/>
    </row>
    <row r="4429" spans="1:14" s="28" customFormat="1" x14ac:dyDescent="0.25">
      <c r="A4429" s="24">
        <v>43650.333333333336</v>
      </c>
      <c r="B4429" s="25">
        <v>43650.416666666664</v>
      </c>
      <c r="C4429" s="7">
        <v>302.464</v>
      </c>
      <c r="D4429" s="26">
        <f>C4429/'g. Dimensio.AnlagenEE2035'!$F$11</f>
        <v>8.6418285714285711E-2</v>
      </c>
      <c r="E4429" s="6"/>
      <c r="F4429" s="6"/>
      <c r="G4429" s="6"/>
      <c r="H4429" s="6"/>
      <c r="I4429" s="6"/>
      <c r="J4429" s="6"/>
      <c r="K4429" s="6"/>
      <c r="L4429" s="6"/>
      <c r="M4429" s="6"/>
      <c r="N4429" s="27"/>
    </row>
    <row r="4430" spans="1:14" s="28" customFormat="1" x14ac:dyDescent="0.25">
      <c r="A4430" s="24">
        <v>43650.375</v>
      </c>
      <c r="B4430" s="25">
        <v>43650.458333333336</v>
      </c>
      <c r="C4430" s="7">
        <v>230.75899999999999</v>
      </c>
      <c r="D4430" s="26">
        <f>C4430/'g. Dimensio.AnlagenEE2035'!$F$11</f>
        <v>6.5931142857142855E-2</v>
      </c>
      <c r="E4430" s="6"/>
      <c r="F4430" s="6"/>
      <c r="G4430" s="6"/>
      <c r="H4430" s="6"/>
      <c r="I4430" s="6"/>
      <c r="J4430" s="6"/>
      <c r="K4430" s="6"/>
      <c r="L4430" s="6"/>
      <c r="M4430" s="6"/>
      <c r="N4430" s="27"/>
    </row>
    <row r="4431" spans="1:14" s="28" customFormat="1" x14ac:dyDescent="0.25">
      <c r="A4431" s="24">
        <v>43650.416666666664</v>
      </c>
      <c r="B4431" s="25">
        <v>43650.5</v>
      </c>
      <c r="C4431" s="7">
        <v>169.4</v>
      </c>
      <c r="D4431" s="26">
        <f>C4431/'g. Dimensio.AnlagenEE2035'!$F$11</f>
        <v>4.8399999999999999E-2</v>
      </c>
      <c r="E4431" s="6"/>
      <c r="F4431" s="6"/>
      <c r="G4431" s="6"/>
      <c r="H4431" s="6"/>
      <c r="I4431" s="6"/>
      <c r="J4431" s="6"/>
      <c r="K4431" s="6"/>
      <c r="L4431" s="6"/>
      <c r="M4431" s="6"/>
      <c r="N4431" s="27"/>
    </row>
    <row r="4432" spans="1:14" s="28" customFormat="1" x14ac:dyDescent="0.25">
      <c r="A4432" s="24">
        <v>43650.458333333336</v>
      </c>
      <c r="B4432" s="25">
        <v>43650.541666666664</v>
      </c>
      <c r="C4432" s="7">
        <v>129.49199999999999</v>
      </c>
      <c r="D4432" s="26">
        <f>C4432/'g. Dimensio.AnlagenEE2035'!$F$11</f>
        <v>3.699771428571428E-2</v>
      </c>
      <c r="E4432" s="6"/>
      <c r="F4432" s="6"/>
      <c r="G4432" s="6"/>
      <c r="H4432" s="6"/>
      <c r="I4432" s="6"/>
      <c r="J4432" s="6"/>
      <c r="K4432" s="6"/>
      <c r="L4432" s="6"/>
      <c r="M4432" s="6"/>
      <c r="N4432" s="27"/>
    </row>
    <row r="4433" spans="1:14" s="28" customFormat="1" x14ac:dyDescent="0.25">
      <c r="A4433" s="24">
        <v>43650.5</v>
      </c>
      <c r="B4433" s="25">
        <v>43650.583333333336</v>
      </c>
      <c r="C4433" s="7">
        <v>103.32</v>
      </c>
      <c r="D4433" s="26">
        <f>C4433/'g. Dimensio.AnlagenEE2035'!$F$11</f>
        <v>2.9519999999999998E-2</v>
      </c>
      <c r="E4433" s="6"/>
      <c r="F4433" s="6"/>
      <c r="G4433" s="6"/>
      <c r="H4433" s="6"/>
      <c r="I4433" s="6"/>
      <c r="J4433" s="6"/>
      <c r="K4433" s="6"/>
      <c r="L4433" s="6"/>
      <c r="M4433" s="6"/>
      <c r="N4433" s="27"/>
    </row>
    <row r="4434" spans="1:14" s="28" customFormat="1" x14ac:dyDescent="0.25">
      <c r="A4434" s="24">
        <v>43650.541666666664</v>
      </c>
      <c r="B4434" s="25">
        <v>43650.625</v>
      </c>
      <c r="C4434" s="7">
        <v>86.085999999999999</v>
      </c>
      <c r="D4434" s="26">
        <f>C4434/'g. Dimensio.AnlagenEE2035'!$F$11</f>
        <v>2.4596E-2</v>
      </c>
      <c r="E4434" s="6"/>
      <c r="F4434" s="6"/>
      <c r="G4434" s="6"/>
      <c r="H4434" s="6"/>
      <c r="I4434" s="6"/>
      <c r="J4434" s="6"/>
      <c r="K4434" s="6"/>
      <c r="L4434" s="6"/>
      <c r="M4434" s="6"/>
      <c r="N4434" s="27"/>
    </row>
    <row r="4435" spans="1:14" s="28" customFormat="1" x14ac:dyDescent="0.25">
      <c r="A4435" s="24">
        <v>43650.583333333336</v>
      </c>
      <c r="B4435" s="25">
        <v>43650.666666666664</v>
      </c>
      <c r="C4435" s="7">
        <v>75.614000000000004</v>
      </c>
      <c r="D4435" s="26">
        <f>C4435/'g. Dimensio.AnlagenEE2035'!$F$11</f>
        <v>2.1604000000000002E-2</v>
      </c>
      <c r="E4435" s="6"/>
      <c r="F4435" s="6"/>
      <c r="G4435" s="6"/>
      <c r="H4435" s="6"/>
      <c r="I4435" s="6"/>
      <c r="J4435" s="6"/>
      <c r="K4435" s="6"/>
      <c r="L4435" s="6"/>
      <c r="M4435" s="6"/>
      <c r="N4435" s="27"/>
    </row>
    <row r="4436" spans="1:14" s="28" customFormat="1" x14ac:dyDescent="0.25">
      <c r="A4436" s="24">
        <v>43650.625</v>
      </c>
      <c r="B4436" s="25">
        <v>43650.708333333336</v>
      </c>
      <c r="C4436" s="7">
        <v>79.683999999999997</v>
      </c>
      <c r="D4436" s="26">
        <f>C4436/'g. Dimensio.AnlagenEE2035'!$F$11</f>
        <v>2.2766857142857141E-2</v>
      </c>
      <c r="E4436" s="6"/>
      <c r="F4436" s="6"/>
      <c r="G4436" s="6"/>
      <c r="H4436" s="6"/>
      <c r="I4436" s="6"/>
      <c r="J4436" s="6"/>
      <c r="K4436" s="6"/>
      <c r="L4436" s="6"/>
      <c r="M4436" s="6"/>
      <c r="N4436" s="27"/>
    </row>
    <row r="4437" spans="1:14" s="28" customFormat="1" x14ac:dyDescent="0.25">
      <c r="A4437" s="24">
        <v>43650.666666666664</v>
      </c>
      <c r="B4437" s="25">
        <v>43650.75</v>
      </c>
      <c r="C4437" s="7">
        <v>99.762</v>
      </c>
      <c r="D4437" s="26">
        <f>C4437/'g. Dimensio.AnlagenEE2035'!$F$11</f>
        <v>2.8503428571428572E-2</v>
      </c>
      <c r="E4437" s="6"/>
      <c r="F4437" s="6"/>
      <c r="G4437" s="6"/>
      <c r="H4437" s="6"/>
      <c r="I4437" s="6"/>
      <c r="J4437" s="6"/>
      <c r="K4437" s="6"/>
      <c r="L4437" s="6"/>
      <c r="M4437" s="6"/>
      <c r="N4437" s="27"/>
    </row>
    <row r="4438" spans="1:14" s="28" customFormat="1" x14ac:dyDescent="0.25">
      <c r="A4438" s="24">
        <v>43650.708333333336</v>
      </c>
      <c r="B4438" s="25">
        <v>43650.791666666664</v>
      </c>
      <c r="C4438" s="7">
        <v>114.286</v>
      </c>
      <c r="D4438" s="26">
        <f>C4438/'g. Dimensio.AnlagenEE2035'!$F$11</f>
        <v>3.265314285714286E-2</v>
      </c>
      <c r="E4438" s="6"/>
      <c r="F4438" s="6"/>
      <c r="G4438" s="6"/>
      <c r="H4438" s="6"/>
      <c r="I4438" s="6"/>
      <c r="J4438" s="6"/>
      <c r="K4438" s="6"/>
      <c r="L4438" s="6"/>
      <c r="M4438" s="6"/>
      <c r="N4438" s="27"/>
    </row>
    <row r="4439" spans="1:14" s="28" customFormat="1" x14ac:dyDescent="0.25">
      <c r="A4439" s="24">
        <v>43650.75</v>
      </c>
      <c r="B4439" s="25">
        <v>43650.833333333336</v>
      </c>
      <c r="C4439" s="7">
        <v>153.50399999999999</v>
      </c>
      <c r="D4439" s="26">
        <f>C4439/'g. Dimensio.AnlagenEE2035'!$F$11</f>
        <v>4.3858285714285711E-2</v>
      </c>
      <c r="E4439" s="6"/>
      <c r="F4439" s="6"/>
      <c r="G4439" s="6"/>
      <c r="H4439" s="6"/>
      <c r="I4439" s="6"/>
      <c r="J4439" s="6"/>
      <c r="K4439" s="6"/>
      <c r="L4439" s="6"/>
      <c r="M4439" s="6"/>
      <c r="N4439" s="27"/>
    </row>
    <row r="4440" spans="1:14" s="28" customFormat="1" x14ac:dyDescent="0.25">
      <c r="A4440" s="24">
        <v>43650.791666666664</v>
      </c>
      <c r="B4440" s="25">
        <v>43650.875</v>
      </c>
      <c r="C4440" s="7">
        <v>184.29300000000001</v>
      </c>
      <c r="D4440" s="26">
        <f>C4440/'g. Dimensio.AnlagenEE2035'!$F$11</f>
        <v>5.2655142857142859E-2</v>
      </c>
      <c r="E4440" s="6"/>
      <c r="F4440" s="6"/>
      <c r="G4440" s="6"/>
      <c r="H4440" s="6"/>
      <c r="I4440" s="6"/>
      <c r="J4440" s="6"/>
      <c r="K4440" s="6"/>
      <c r="L4440" s="6"/>
      <c r="M4440" s="6"/>
      <c r="N4440" s="27"/>
    </row>
    <row r="4441" spans="1:14" s="28" customFormat="1" x14ac:dyDescent="0.25">
      <c r="A4441" s="24">
        <v>43650.833333333336</v>
      </c>
      <c r="B4441" s="25">
        <v>43650.916666666664</v>
      </c>
      <c r="C4441" s="7">
        <v>186.053</v>
      </c>
      <c r="D4441" s="26">
        <f>C4441/'g. Dimensio.AnlagenEE2035'!$F$11</f>
        <v>5.3157999999999997E-2</v>
      </c>
      <c r="E4441" s="6"/>
      <c r="F4441" s="6"/>
      <c r="G4441" s="6"/>
      <c r="H4441" s="6"/>
      <c r="I4441" s="6"/>
      <c r="J4441" s="6"/>
      <c r="K4441" s="6"/>
      <c r="L4441" s="6"/>
      <c r="M4441" s="6"/>
      <c r="N4441" s="27"/>
    </row>
    <row r="4442" spans="1:14" s="28" customFormat="1" x14ac:dyDescent="0.25">
      <c r="A4442" s="24">
        <v>43650.875</v>
      </c>
      <c r="B4442" s="25">
        <v>43650.958333333336</v>
      </c>
      <c r="C4442" s="7">
        <v>161.97200000000001</v>
      </c>
      <c r="D4442" s="26">
        <f>C4442/'g. Dimensio.AnlagenEE2035'!$F$11</f>
        <v>4.627771428571429E-2</v>
      </c>
      <c r="E4442" s="6"/>
      <c r="F4442" s="6"/>
      <c r="G4442" s="6"/>
      <c r="H4442" s="6"/>
      <c r="I4442" s="6"/>
      <c r="J4442" s="6"/>
      <c r="K4442" s="6"/>
      <c r="L4442" s="6"/>
      <c r="M4442" s="6"/>
      <c r="N4442" s="27"/>
    </row>
    <row r="4443" spans="1:14" s="28" customFormat="1" x14ac:dyDescent="0.25">
      <c r="A4443" s="24">
        <v>43650.916666666664</v>
      </c>
      <c r="B4443" s="25">
        <v>43651</v>
      </c>
      <c r="C4443" s="7">
        <v>122.33499999999999</v>
      </c>
      <c r="D4443" s="26">
        <f>C4443/'g. Dimensio.AnlagenEE2035'!$F$11</f>
        <v>3.495285714285714E-2</v>
      </c>
      <c r="E4443" s="6"/>
      <c r="F4443" s="6"/>
      <c r="G4443" s="6"/>
      <c r="H4443" s="6"/>
      <c r="I4443" s="6"/>
      <c r="J4443" s="6"/>
      <c r="K4443" s="6"/>
      <c r="L4443" s="6"/>
      <c r="M4443" s="6"/>
      <c r="N4443" s="27"/>
    </row>
    <row r="4444" spans="1:14" s="28" customFormat="1" x14ac:dyDescent="0.25">
      <c r="A4444" s="24">
        <v>43650.958333333336</v>
      </c>
      <c r="B4444" s="25">
        <v>43651.041666666664</v>
      </c>
      <c r="C4444" s="7">
        <v>80.512</v>
      </c>
      <c r="D4444" s="26">
        <f>C4444/'g. Dimensio.AnlagenEE2035'!$F$11</f>
        <v>2.3003428571428571E-2</v>
      </c>
      <c r="E4444" s="6"/>
      <c r="F4444" s="6"/>
      <c r="G4444" s="6"/>
      <c r="H4444" s="6"/>
      <c r="I4444" s="6"/>
      <c r="J4444" s="6"/>
      <c r="K4444" s="6"/>
      <c r="L4444" s="6"/>
      <c r="M4444" s="6"/>
      <c r="N4444" s="27"/>
    </row>
    <row r="4445" spans="1:14" s="28" customFormat="1" x14ac:dyDescent="0.25">
      <c r="A4445" s="24">
        <v>43651</v>
      </c>
      <c r="B4445" s="25">
        <v>43651.083333333336</v>
      </c>
      <c r="C4445" s="7">
        <v>50.716000000000001</v>
      </c>
      <c r="D4445" s="26">
        <f>C4445/'g. Dimensio.AnlagenEE2035'!$F$11</f>
        <v>1.4490285714285714E-2</v>
      </c>
      <c r="E4445" s="6"/>
      <c r="F4445" s="6"/>
      <c r="G4445" s="6"/>
      <c r="H4445" s="6"/>
      <c r="I4445" s="6"/>
      <c r="J4445" s="6"/>
      <c r="K4445" s="6"/>
      <c r="L4445" s="6"/>
      <c r="M4445" s="6"/>
      <c r="N4445" s="27"/>
    </row>
    <row r="4446" spans="1:14" s="28" customFormat="1" x14ac:dyDescent="0.25">
      <c r="A4446" s="24">
        <v>43651.041666666664</v>
      </c>
      <c r="B4446" s="25">
        <v>43651.125</v>
      </c>
      <c r="C4446" s="7">
        <v>32.744</v>
      </c>
      <c r="D4446" s="26">
        <f>C4446/'g. Dimensio.AnlagenEE2035'!$F$11</f>
        <v>9.3554285714285718E-3</v>
      </c>
      <c r="E4446" s="6"/>
      <c r="F4446" s="6"/>
      <c r="G4446" s="6"/>
      <c r="H4446" s="6"/>
      <c r="I4446" s="6"/>
      <c r="J4446" s="6"/>
      <c r="K4446" s="6"/>
      <c r="L4446" s="6"/>
      <c r="M4446" s="6"/>
      <c r="N4446" s="27"/>
    </row>
    <row r="4447" spans="1:14" s="28" customFormat="1" x14ac:dyDescent="0.25">
      <c r="A4447" s="24">
        <v>43651.083333333336</v>
      </c>
      <c r="B4447" s="25">
        <v>43651.166666666664</v>
      </c>
      <c r="C4447" s="7">
        <v>41.651000000000003</v>
      </c>
      <c r="D4447" s="26">
        <f>C4447/'g. Dimensio.AnlagenEE2035'!$F$11</f>
        <v>1.1900285714285716E-2</v>
      </c>
      <c r="E4447" s="6"/>
      <c r="F4447" s="6"/>
      <c r="G4447" s="6"/>
      <c r="H4447" s="6"/>
      <c r="I4447" s="6"/>
      <c r="J4447" s="6"/>
      <c r="K4447" s="6"/>
      <c r="L4447" s="6"/>
      <c r="M4447" s="6"/>
      <c r="N4447" s="27"/>
    </row>
    <row r="4448" spans="1:14" s="28" customFormat="1" x14ac:dyDescent="0.25">
      <c r="A4448" s="24">
        <v>43651.125</v>
      </c>
      <c r="B4448" s="25">
        <v>43651.208333333336</v>
      </c>
      <c r="C4448" s="7">
        <v>65.643000000000001</v>
      </c>
      <c r="D4448" s="26">
        <f>C4448/'g. Dimensio.AnlagenEE2035'!$F$11</f>
        <v>1.8755142857142856E-2</v>
      </c>
      <c r="E4448" s="6"/>
      <c r="F4448" s="6"/>
      <c r="G4448" s="6"/>
      <c r="H4448" s="6"/>
      <c r="I4448" s="6"/>
      <c r="J4448" s="6"/>
      <c r="K4448" s="6"/>
      <c r="L4448" s="6"/>
      <c r="M4448" s="6"/>
      <c r="N4448" s="27"/>
    </row>
    <row r="4449" spans="1:14" s="28" customFormat="1" x14ac:dyDescent="0.25">
      <c r="A4449" s="24">
        <v>43651.166666666664</v>
      </c>
      <c r="B4449" s="25">
        <v>43651.25</v>
      </c>
      <c r="C4449" s="7">
        <v>75.616</v>
      </c>
      <c r="D4449" s="26">
        <f>C4449/'g. Dimensio.AnlagenEE2035'!$F$11</f>
        <v>2.1604571428571428E-2</v>
      </c>
      <c r="E4449" s="6"/>
      <c r="F4449" s="6"/>
      <c r="G4449" s="6"/>
      <c r="H4449" s="6"/>
      <c r="I4449" s="6"/>
      <c r="J4449" s="6"/>
      <c r="K4449" s="6"/>
      <c r="L4449" s="6"/>
      <c r="M4449" s="6"/>
      <c r="N4449" s="27"/>
    </row>
    <row r="4450" spans="1:14" s="28" customFormat="1" x14ac:dyDescent="0.25">
      <c r="A4450" s="24">
        <v>43651.208333333336</v>
      </c>
      <c r="B4450" s="25">
        <v>43651.291666666664</v>
      </c>
      <c r="C4450" s="7">
        <v>44.445999999999998</v>
      </c>
      <c r="D4450" s="26">
        <f>C4450/'g. Dimensio.AnlagenEE2035'!$F$11</f>
        <v>1.2698857142857142E-2</v>
      </c>
      <c r="E4450" s="6"/>
      <c r="F4450" s="6"/>
      <c r="G4450" s="6"/>
      <c r="H4450" s="6"/>
      <c r="I4450" s="6"/>
      <c r="J4450" s="6"/>
      <c r="K4450" s="6"/>
      <c r="L4450" s="6"/>
      <c r="M4450" s="6"/>
      <c r="N4450" s="27"/>
    </row>
    <row r="4451" spans="1:14" s="28" customFormat="1" x14ac:dyDescent="0.25">
      <c r="A4451" s="24">
        <v>43651.25</v>
      </c>
      <c r="B4451" s="25">
        <v>43651.333333333336</v>
      </c>
      <c r="C4451" s="7">
        <v>44.548999999999999</v>
      </c>
      <c r="D4451" s="26">
        <f>C4451/'g. Dimensio.AnlagenEE2035'!$F$11</f>
        <v>1.2728285714285715E-2</v>
      </c>
      <c r="E4451" s="6"/>
      <c r="F4451" s="6"/>
      <c r="G4451" s="6"/>
      <c r="H4451" s="6"/>
      <c r="I4451" s="6"/>
      <c r="J4451" s="6"/>
      <c r="K4451" s="6"/>
      <c r="L4451" s="6"/>
      <c r="M4451" s="6"/>
      <c r="N4451" s="27"/>
    </row>
    <row r="4452" spans="1:14" s="28" customFormat="1" x14ac:dyDescent="0.25">
      <c r="A4452" s="24">
        <v>43651.291666666664</v>
      </c>
      <c r="B4452" s="25">
        <v>43651.375</v>
      </c>
      <c r="C4452" s="7">
        <v>79.522000000000006</v>
      </c>
      <c r="D4452" s="26">
        <f>C4452/'g. Dimensio.AnlagenEE2035'!$F$11</f>
        <v>2.272057142857143E-2</v>
      </c>
      <c r="E4452" s="6"/>
      <c r="F4452" s="6"/>
      <c r="G4452" s="6"/>
      <c r="H4452" s="6"/>
      <c r="I4452" s="6"/>
      <c r="J4452" s="6"/>
      <c r="K4452" s="6"/>
      <c r="L4452" s="6"/>
      <c r="M4452" s="6"/>
      <c r="N4452" s="27"/>
    </row>
    <row r="4453" spans="1:14" s="28" customFormat="1" x14ac:dyDescent="0.25">
      <c r="A4453" s="24">
        <v>43651.333333333336</v>
      </c>
      <c r="B4453" s="25">
        <v>43651.416666666664</v>
      </c>
      <c r="C4453" s="7">
        <v>112.85899999999999</v>
      </c>
      <c r="D4453" s="26">
        <f>C4453/'g. Dimensio.AnlagenEE2035'!$F$11</f>
        <v>3.2245428571428571E-2</v>
      </c>
      <c r="E4453" s="6"/>
      <c r="F4453" s="6"/>
      <c r="G4453" s="6"/>
      <c r="H4453" s="6"/>
      <c r="I4453" s="6"/>
      <c r="J4453" s="6"/>
      <c r="K4453" s="6"/>
      <c r="L4453" s="6"/>
      <c r="M4453" s="6"/>
      <c r="N4453" s="27"/>
    </row>
    <row r="4454" spans="1:14" s="28" customFormat="1" x14ac:dyDescent="0.25">
      <c r="A4454" s="24">
        <v>43651.375</v>
      </c>
      <c r="B4454" s="25">
        <v>43651.458333333336</v>
      </c>
      <c r="C4454" s="7">
        <v>118.35299999999999</v>
      </c>
      <c r="D4454" s="26">
        <f>C4454/'g. Dimensio.AnlagenEE2035'!$F$11</f>
        <v>3.3815142857142856E-2</v>
      </c>
      <c r="E4454" s="6"/>
      <c r="F4454" s="6"/>
      <c r="G4454" s="6"/>
      <c r="H4454" s="6"/>
      <c r="I4454" s="6"/>
      <c r="J4454" s="6"/>
      <c r="K4454" s="6"/>
      <c r="L4454" s="6"/>
      <c r="M4454" s="6"/>
      <c r="N4454" s="27"/>
    </row>
    <row r="4455" spans="1:14" s="28" customFormat="1" x14ac:dyDescent="0.25">
      <c r="A4455" s="24">
        <v>43651.416666666664</v>
      </c>
      <c r="B4455" s="25">
        <v>43651.5</v>
      </c>
      <c r="C4455" s="7">
        <v>119.54</v>
      </c>
      <c r="D4455" s="26">
        <f>C4455/'g. Dimensio.AnlagenEE2035'!$F$11</f>
        <v>3.4154285714285713E-2</v>
      </c>
      <c r="E4455" s="6"/>
      <c r="F4455" s="6"/>
      <c r="G4455" s="6"/>
      <c r="H4455" s="6"/>
      <c r="I4455" s="6"/>
      <c r="J4455" s="6"/>
      <c r="K4455" s="6"/>
      <c r="L4455" s="6"/>
      <c r="M4455" s="6"/>
      <c r="N4455" s="27"/>
    </row>
    <row r="4456" spans="1:14" s="28" customFormat="1" x14ac:dyDescent="0.25">
      <c r="A4456" s="24">
        <v>43651.458333333336</v>
      </c>
      <c r="B4456" s="25">
        <v>43651.541666666664</v>
      </c>
      <c r="C4456" s="7">
        <v>134.75399999999999</v>
      </c>
      <c r="D4456" s="26">
        <f>C4456/'g. Dimensio.AnlagenEE2035'!$F$11</f>
        <v>3.8501142857142852E-2</v>
      </c>
      <c r="E4456" s="6"/>
      <c r="F4456" s="6"/>
      <c r="G4456" s="6"/>
      <c r="H4456" s="6"/>
      <c r="I4456" s="6"/>
      <c r="J4456" s="6"/>
      <c r="K4456" s="6"/>
      <c r="L4456" s="6"/>
      <c r="M4456" s="6"/>
      <c r="N4456" s="27"/>
    </row>
    <row r="4457" spans="1:14" s="28" customFormat="1" x14ac:dyDescent="0.25">
      <c r="A4457" s="24">
        <v>43651.5</v>
      </c>
      <c r="B4457" s="25">
        <v>43651.583333333336</v>
      </c>
      <c r="C4457" s="7">
        <v>155.23400000000001</v>
      </c>
      <c r="D4457" s="26">
        <f>C4457/'g. Dimensio.AnlagenEE2035'!$F$11</f>
        <v>4.4352571428571429E-2</v>
      </c>
      <c r="E4457" s="6"/>
      <c r="F4457" s="6"/>
      <c r="G4457" s="6"/>
      <c r="H4457" s="6"/>
      <c r="I4457" s="6"/>
      <c r="J4457" s="6"/>
      <c r="K4457" s="6"/>
      <c r="L4457" s="6"/>
      <c r="M4457" s="6"/>
      <c r="N4457" s="27"/>
    </row>
    <row r="4458" spans="1:14" s="28" customFormat="1" x14ac:dyDescent="0.25">
      <c r="A4458" s="24">
        <v>43651.541666666664</v>
      </c>
      <c r="B4458" s="25">
        <v>43651.625</v>
      </c>
      <c r="C4458" s="7">
        <v>176.22399999999999</v>
      </c>
      <c r="D4458" s="26">
        <f>C4458/'g. Dimensio.AnlagenEE2035'!$F$11</f>
        <v>5.0349714285714282E-2</v>
      </c>
      <c r="E4458" s="6"/>
      <c r="F4458" s="6"/>
      <c r="G4458" s="6"/>
      <c r="H4458" s="6"/>
      <c r="I4458" s="6"/>
      <c r="J4458" s="6"/>
      <c r="K4458" s="6"/>
      <c r="L4458" s="6"/>
      <c r="M4458" s="6"/>
      <c r="N4458" s="27"/>
    </row>
    <row r="4459" spans="1:14" s="28" customFormat="1" x14ac:dyDescent="0.25">
      <c r="A4459" s="24">
        <v>43651.583333333336</v>
      </c>
      <c r="B4459" s="25">
        <v>43651.666666666664</v>
      </c>
      <c r="C4459" s="7">
        <v>190.274</v>
      </c>
      <c r="D4459" s="26">
        <f>C4459/'g. Dimensio.AnlagenEE2035'!$F$11</f>
        <v>5.4364000000000003E-2</v>
      </c>
      <c r="E4459" s="6"/>
      <c r="F4459" s="6"/>
      <c r="G4459" s="6"/>
      <c r="H4459" s="6"/>
      <c r="I4459" s="6"/>
      <c r="J4459" s="6"/>
      <c r="K4459" s="6"/>
      <c r="L4459" s="6"/>
      <c r="M4459" s="6"/>
      <c r="N4459" s="27"/>
    </row>
    <row r="4460" spans="1:14" s="28" customFormat="1" x14ac:dyDescent="0.25">
      <c r="A4460" s="24">
        <v>43651.625</v>
      </c>
      <c r="B4460" s="25">
        <v>43651.708333333336</v>
      </c>
      <c r="C4460" s="7">
        <v>198.49700000000001</v>
      </c>
      <c r="D4460" s="26">
        <f>C4460/'g. Dimensio.AnlagenEE2035'!$F$11</f>
        <v>5.6713428571428574E-2</v>
      </c>
      <c r="E4460" s="6"/>
      <c r="F4460" s="6"/>
      <c r="G4460" s="6"/>
      <c r="H4460" s="6"/>
      <c r="I4460" s="6"/>
      <c r="J4460" s="6"/>
      <c r="K4460" s="6"/>
      <c r="L4460" s="6"/>
      <c r="M4460" s="6"/>
      <c r="N4460" s="27"/>
    </row>
    <row r="4461" spans="1:14" s="28" customFormat="1" x14ac:dyDescent="0.25">
      <c r="A4461" s="24">
        <v>43651.666666666664</v>
      </c>
      <c r="B4461" s="25">
        <v>43651.75</v>
      </c>
      <c r="C4461" s="7">
        <v>189.70599999999999</v>
      </c>
      <c r="D4461" s="26">
        <f>C4461/'g. Dimensio.AnlagenEE2035'!$F$11</f>
        <v>5.4201714285714284E-2</v>
      </c>
      <c r="E4461" s="6"/>
      <c r="F4461" s="6"/>
      <c r="G4461" s="6"/>
      <c r="H4461" s="6"/>
      <c r="I4461" s="6"/>
      <c r="J4461" s="6"/>
      <c r="K4461" s="6"/>
      <c r="L4461" s="6"/>
      <c r="M4461" s="6"/>
      <c r="N4461" s="27"/>
    </row>
    <row r="4462" spans="1:14" s="28" customFormat="1" x14ac:dyDescent="0.25">
      <c r="A4462" s="24">
        <v>43651.708333333336</v>
      </c>
      <c r="B4462" s="25">
        <v>43651.791666666664</v>
      </c>
      <c r="C4462" s="7">
        <v>161.32900000000001</v>
      </c>
      <c r="D4462" s="26">
        <f>C4462/'g. Dimensio.AnlagenEE2035'!$F$11</f>
        <v>4.6094000000000003E-2</v>
      </c>
      <c r="E4462" s="6"/>
      <c r="F4462" s="6"/>
      <c r="G4462" s="6"/>
      <c r="H4462" s="6"/>
      <c r="I4462" s="6"/>
      <c r="J4462" s="6"/>
      <c r="K4462" s="6"/>
      <c r="L4462" s="6"/>
      <c r="M4462" s="6"/>
      <c r="N4462" s="27"/>
    </row>
    <row r="4463" spans="1:14" s="28" customFormat="1" x14ac:dyDescent="0.25">
      <c r="A4463" s="24">
        <v>43651.75</v>
      </c>
      <c r="B4463" s="25">
        <v>43651.833333333336</v>
      </c>
      <c r="C4463" s="7">
        <v>121.80500000000001</v>
      </c>
      <c r="D4463" s="26">
        <f>C4463/'g. Dimensio.AnlagenEE2035'!$F$11</f>
        <v>3.4801428571428573E-2</v>
      </c>
      <c r="E4463" s="6"/>
      <c r="F4463" s="6"/>
      <c r="G4463" s="6"/>
      <c r="H4463" s="6"/>
      <c r="I4463" s="6"/>
      <c r="J4463" s="6"/>
      <c r="K4463" s="6"/>
      <c r="L4463" s="6"/>
      <c r="M4463" s="6"/>
      <c r="N4463" s="27"/>
    </row>
    <row r="4464" spans="1:14" s="28" customFormat="1" x14ac:dyDescent="0.25">
      <c r="A4464" s="24">
        <v>43651.791666666664</v>
      </c>
      <c r="B4464" s="25">
        <v>43651.875</v>
      </c>
      <c r="C4464" s="7">
        <v>79.94</v>
      </c>
      <c r="D4464" s="26">
        <f>C4464/'g. Dimensio.AnlagenEE2035'!$F$11</f>
        <v>2.2839999999999999E-2</v>
      </c>
      <c r="E4464" s="6"/>
      <c r="F4464" s="6"/>
      <c r="G4464" s="6"/>
      <c r="H4464" s="6"/>
      <c r="I4464" s="6"/>
      <c r="J4464" s="6"/>
      <c r="K4464" s="6"/>
      <c r="L4464" s="6"/>
      <c r="M4464" s="6"/>
      <c r="N4464" s="27"/>
    </row>
    <row r="4465" spans="1:14" s="28" customFormat="1" x14ac:dyDescent="0.25">
      <c r="A4465" s="24">
        <v>43651.833333333336</v>
      </c>
      <c r="B4465" s="25">
        <v>43651.916666666664</v>
      </c>
      <c r="C4465" s="7">
        <v>46.871000000000002</v>
      </c>
      <c r="D4465" s="26">
        <f>C4465/'g. Dimensio.AnlagenEE2035'!$F$11</f>
        <v>1.3391714285714286E-2</v>
      </c>
      <c r="E4465" s="6"/>
      <c r="F4465" s="6"/>
      <c r="G4465" s="6"/>
      <c r="H4465" s="6"/>
      <c r="I4465" s="6"/>
      <c r="J4465" s="6"/>
      <c r="K4465" s="6"/>
      <c r="L4465" s="6"/>
      <c r="M4465" s="6"/>
      <c r="N4465" s="27"/>
    </row>
    <row r="4466" spans="1:14" s="28" customFormat="1" x14ac:dyDescent="0.25">
      <c r="A4466" s="24">
        <v>43651.875</v>
      </c>
      <c r="B4466" s="25">
        <v>43651.958333333336</v>
      </c>
      <c r="C4466" s="7">
        <v>27.084</v>
      </c>
      <c r="D4466" s="26">
        <f>C4466/'g. Dimensio.AnlagenEE2035'!$F$11</f>
        <v>7.738285714285714E-3</v>
      </c>
      <c r="E4466" s="6"/>
      <c r="F4466" s="6"/>
      <c r="G4466" s="6"/>
      <c r="H4466" s="6"/>
      <c r="I4466" s="6"/>
      <c r="J4466" s="6"/>
      <c r="K4466" s="6"/>
      <c r="L4466" s="6"/>
      <c r="M4466" s="6"/>
      <c r="N4466" s="27"/>
    </row>
    <row r="4467" spans="1:14" s="28" customFormat="1" x14ac:dyDescent="0.25">
      <c r="A4467" s="24">
        <v>43651.916666666664</v>
      </c>
      <c r="B4467" s="25">
        <v>43652</v>
      </c>
      <c r="C4467" s="7">
        <v>27.140999999999998</v>
      </c>
      <c r="D4467" s="26">
        <f>C4467/'g. Dimensio.AnlagenEE2035'!$F$11</f>
        <v>7.7545714285714284E-3</v>
      </c>
      <c r="E4467" s="6"/>
      <c r="F4467" s="6"/>
      <c r="G4467" s="6"/>
      <c r="H4467" s="6"/>
      <c r="I4467" s="6"/>
      <c r="J4467" s="6"/>
      <c r="K4467" s="6"/>
      <c r="L4467" s="6"/>
      <c r="M4467" s="6"/>
      <c r="N4467" s="27"/>
    </row>
    <row r="4468" spans="1:14" s="28" customFormat="1" x14ac:dyDescent="0.25">
      <c r="A4468" s="24">
        <v>43651.958333333336</v>
      </c>
      <c r="B4468" s="25">
        <v>43652.041666666664</v>
      </c>
      <c r="C4468" s="7">
        <v>39.235999999999997</v>
      </c>
      <c r="D4468" s="26">
        <f>C4468/'g. Dimensio.AnlagenEE2035'!$F$11</f>
        <v>1.1210285714285714E-2</v>
      </c>
      <c r="E4468" s="6"/>
      <c r="F4468" s="6"/>
      <c r="G4468" s="6"/>
      <c r="H4468" s="6"/>
      <c r="I4468" s="6"/>
      <c r="J4468" s="6"/>
      <c r="K4468" s="6"/>
      <c r="L4468" s="6"/>
      <c r="M4468" s="6"/>
      <c r="N4468" s="27"/>
    </row>
    <row r="4469" spans="1:14" s="28" customFormat="1" x14ac:dyDescent="0.25">
      <c r="A4469" s="24">
        <v>43652</v>
      </c>
      <c r="B4469" s="25">
        <v>43652.083333333336</v>
      </c>
      <c r="C4469" s="7">
        <v>58.911999999999999</v>
      </c>
      <c r="D4469" s="26">
        <f>C4469/'g. Dimensio.AnlagenEE2035'!$F$11</f>
        <v>1.6832E-2</v>
      </c>
      <c r="E4469" s="6"/>
      <c r="F4469" s="6"/>
      <c r="G4469" s="6"/>
      <c r="H4469" s="6"/>
      <c r="I4469" s="6"/>
      <c r="J4469" s="6"/>
      <c r="K4469" s="6"/>
      <c r="L4469" s="6"/>
      <c r="M4469" s="6"/>
      <c r="N4469" s="27"/>
    </row>
    <row r="4470" spans="1:14" s="28" customFormat="1" x14ac:dyDescent="0.25">
      <c r="A4470" s="24">
        <v>43652.041666666664</v>
      </c>
      <c r="B4470" s="25">
        <v>43652.125</v>
      </c>
      <c r="C4470" s="7">
        <v>73.524000000000001</v>
      </c>
      <c r="D4470" s="26">
        <f>C4470/'g. Dimensio.AnlagenEE2035'!$F$11</f>
        <v>2.1006857142857143E-2</v>
      </c>
      <c r="E4470" s="6"/>
      <c r="F4470" s="6"/>
      <c r="G4470" s="6"/>
      <c r="H4470" s="6"/>
      <c r="I4470" s="6"/>
      <c r="J4470" s="6"/>
      <c r="K4470" s="6"/>
      <c r="L4470" s="6"/>
      <c r="M4470" s="6"/>
      <c r="N4470" s="27"/>
    </row>
    <row r="4471" spans="1:14" s="28" customFormat="1" x14ac:dyDescent="0.25">
      <c r="A4471" s="24">
        <v>43652.083333333336</v>
      </c>
      <c r="B4471" s="25">
        <v>43652.166666666664</v>
      </c>
      <c r="C4471" s="7">
        <v>74.897000000000006</v>
      </c>
      <c r="D4471" s="26">
        <f>C4471/'g. Dimensio.AnlagenEE2035'!$F$11</f>
        <v>2.139914285714286E-2</v>
      </c>
      <c r="E4471" s="6"/>
      <c r="F4471" s="6"/>
      <c r="G4471" s="6"/>
      <c r="H4471" s="6"/>
      <c r="I4471" s="6"/>
      <c r="J4471" s="6"/>
      <c r="K4471" s="6"/>
      <c r="L4471" s="6"/>
      <c r="M4471" s="6"/>
      <c r="N4471" s="27"/>
    </row>
    <row r="4472" spans="1:14" s="28" customFormat="1" x14ac:dyDescent="0.25">
      <c r="A4472" s="24">
        <v>43652.125</v>
      </c>
      <c r="B4472" s="25">
        <v>43652.208333333336</v>
      </c>
      <c r="C4472" s="7">
        <v>59.216000000000001</v>
      </c>
      <c r="D4472" s="26">
        <f>C4472/'g. Dimensio.AnlagenEE2035'!$F$11</f>
        <v>1.6918857142857142E-2</v>
      </c>
      <c r="E4472" s="6"/>
      <c r="F4472" s="6"/>
      <c r="G4472" s="6"/>
      <c r="H4472" s="6"/>
      <c r="I4472" s="6"/>
      <c r="J4472" s="6"/>
      <c r="K4472" s="6"/>
      <c r="L4472" s="6"/>
      <c r="M4472" s="6"/>
      <c r="N4472" s="27"/>
    </row>
    <row r="4473" spans="1:14" s="28" customFormat="1" x14ac:dyDescent="0.25">
      <c r="A4473" s="24">
        <v>43652.166666666664</v>
      </c>
      <c r="B4473" s="25">
        <v>43652.25</v>
      </c>
      <c r="C4473" s="7">
        <v>65.591999999999999</v>
      </c>
      <c r="D4473" s="26">
        <f>C4473/'g. Dimensio.AnlagenEE2035'!$F$11</f>
        <v>1.8740571428571429E-2</v>
      </c>
      <c r="E4473" s="6"/>
      <c r="F4473" s="6"/>
      <c r="G4473" s="6"/>
      <c r="H4473" s="6"/>
      <c r="I4473" s="6"/>
      <c r="J4473" s="6"/>
      <c r="K4473" s="6"/>
      <c r="L4473" s="6"/>
      <c r="M4473" s="6"/>
      <c r="N4473" s="27"/>
    </row>
    <row r="4474" spans="1:14" s="28" customFormat="1" x14ac:dyDescent="0.25">
      <c r="A4474" s="24">
        <v>43652.208333333336</v>
      </c>
      <c r="B4474" s="25">
        <v>43652.291666666664</v>
      </c>
      <c r="C4474" s="7">
        <v>80.236999999999995</v>
      </c>
      <c r="D4474" s="26">
        <f>C4474/'g. Dimensio.AnlagenEE2035'!$F$11</f>
        <v>2.2924857142857143E-2</v>
      </c>
      <c r="E4474" s="6"/>
      <c r="F4474" s="6"/>
      <c r="G4474" s="6"/>
      <c r="H4474" s="6"/>
      <c r="I4474" s="6"/>
      <c r="J4474" s="6"/>
      <c r="K4474" s="6"/>
      <c r="L4474" s="6"/>
      <c r="M4474" s="6"/>
      <c r="N4474" s="27"/>
    </row>
    <row r="4475" spans="1:14" s="28" customFormat="1" x14ac:dyDescent="0.25">
      <c r="A4475" s="24">
        <v>43652.25</v>
      </c>
      <c r="B4475" s="25">
        <v>43652.333333333336</v>
      </c>
      <c r="C4475" s="7">
        <v>86.507999999999996</v>
      </c>
      <c r="D4475" s="26">
        <f>C4475/'g. Dimensio.AnlagenEE2035'!$F$11</f>
        <v>2.4716571428571428E-2</v>
      </c>
      <c r="E4475" s="6"/>
      <c r="F4475" s="6"/>
      <c r="G4475" s="6"/>
      <c r="H4475" s="6"/>
      <c r="I4475" s="6"/>
      <c r="J4475" s="6"/>
      <c r="K4475" s="6"/>
      <c r="L4475" s="6"/>
      <c r="M4475" s="6"/>
      <c r="N4475" s="27"/>
    </row>
    <row r="4476" spans="1:14" s="28" customFormat="1" x14ac:dyDescent="0.25">
      <c r="A4476" s="24">
        <v>43652.291666666664</v>
      </c>
      <c r="B4476" s="25">
        <v>43652.375</v>
      </c>
      <c r="C4476" s="7">
        <v>148.858</v>
      </c>
      <c r="D4476" s="26">
        <f>C4476/'g. Dimensio.AnlagenEE2035'!$F$11</f>
        <v>4.2530857142857141E-2</v>
      </c>
      <c r="E4476" s="6"/>
      <c r="F4476" s="6"/>
      <c r="G4476" s="6"/>
      <c r="H4476" s="6"/>
      <c r="I4476" s="6"/>
      <c r="J4476" s="6"/>
      <c r="K4476" s="6"/>
      <c r="L4476" s="6"/>
      <c r="M4476" s="6"/>
      <c r="N4476" s="27"/>
    </row>
    <row r="4477" spans="1:14" s="28" customFormat="1" x14ac:dyDescent="0.25">
      <c r="A4477" s="24">
        <v>43652.333333333336</v>
      </c>
      <c r="B4477" s="25">
        <v>43652.416666666664</v>
      </c>
      <c r="C4477" s="7">
        <v>252.36699999999999</v>
      </c>
      <c r="D4477" s="26">
        <f>C4477/'g. Dimensio.AnlagenEE2035'!$F$11</f>
        <v>7.2104857142857137E-2</v>
      </c>
      <c r="E4477" s="6"/>
      <c r="F4477" s="6"/>
      <c r="G4477" s="6"/>
      <c r="H4477" s="6"/>
      <c r="I4477" s="6"/>
      <c r="J4477" s="6"/>
      <c r="K4477" s="6"/>
      <c r="L4477" s="6"/>
      <c r="M4477" s="6"/>
      <c r="N4477" s="27"/>
    </row>
    <row r="4478" spans="1:14" s="28" customFormat="1" x14ac:dyDescent="0.25">
      <c r="A4478" s="24">
        <v>43652.375</v>
      </c>
      <c r="B4478" s="25">
        <v>43652.458333333336</v>
      </c>
      <c r="C4478" s="7">
        <v>373.17700000000002</v>
      </c>
      <c r="D4478" s="26">
        <f>C4478/'g. Dimensio.AnlagenEE2035'!$F$11</f>
        <v>0.10662200000000001</v>
      </c>
      <c r="E4478" s="6"/>
      <c r="F4478" s="6"/>
      <c r="G4478" s="6"/>
      <c r="H4478" s="6"/>
      <c r="I4478" s="6"/>
      <c r="J4478" s="6"/>
      <c r="K4478" s="6"/>
      <c r="L4478" s="6"/>
      <c r="M4478" s="6"/>
      <c r="N4478" s="27"/>
    </row>
    <row r="4479" spans="1:14" s="28" customFormat="1" x14ac:dyDescent="0.25">
      <c r="A4479" s="24">
        <v>43652.416666666664</v>
      </c>
      <c r="B4479" s="25">
        <v>43652.5</v>
      </c>
      <c r="C4479" s="7">
        <v>496.38799999999998</v>
      </c>
      <c r="D4479" s="26">
        <f>C4479/'g. Dimensio.AnlagenEE2035'!$F$11</f>
        <v>0.14182514285714284</v>
      </c>
      <c r="E4479" s="6"/>
      <c r="F4479" s="6"/>
      <c r="G4479" s="6"/>
      <c r="H4479" s="6"/>
      <c r="I4479" s="6"/>
      <c r="J4479" s="6"/>
      <c r="K4479" s="6"/>
      <c r="L4479" s="6"/>
      <c r="M4479" s="6"/>
      <c r="N4479" s="27"/>
    </row>
    <row r="4480" spans="1:14" s="28" customFormat="1" x14ac:dyDescent="0.25">
      <c r="A4480" s="24">
        <v>43652.458333333336</v>
      </c>
      <c r="B4480" s="25">
        <v>43652.541666666664</v>
      </c>
      <c r="C4480" s="7">
        <v>615.44200000000001</v>
      </c>
      <c r="D4480" s="26">
        <f>C4480/'g. Dimensio.AnlagenEE2035'!$F$11</f>
        <v>0.17584057142857143</v>
      </c>
      <c r="E4480" s="6"/>
      <c r="F4480" s="6"/>
      <c r="G4480" s="6"/>
      <c r="H4480" s="6"/>
      <c r="I4480" s="6"/>
      <c r="J4480" s="6"/>
      <c r="K4480" s="6"/>
      <c r="L4480" s="6"/>
      <c r="M4480" s="6"/>
      <c r="N4480" s="27"/>
    </row>
    <row r="4481" spans="1:14" s="28" customFormat="1" x14ac:dyDescent="0.25">
      <c r="A4481" s="24">
        <v>43652.5</v>
      </c>
      <c r="B4481" s="25">
        <v>43652.583333333336</v>
      </c>
      <c r="C4481" s="7">
        <v>723.47900000000004</v>
      </c>
      <c r="D4481" s="26">
        <f>C4481/'g. Dimensio.AnlagenEE2035'!$F$11</f>
        <v>0.20670828571428573</v>
      </c>
      <c r="E4481" s="6"/>
      <c r="F4481" s="6"/>
      <c r="G4481" s="6"/>
      <c r="H4481" s="6"/>
      <c r="I4481" s="6"/>
      <c r="J4481" s="6"/>
      <c r="K4481" s="6"/>
      <c r="L4481" s="6"/>
      <c r="M4481" s="6"/>
      <c r="N4481" s="27"/>
    </row>
    <row r="4482" spans="1:14" s="28" customFormat="1" x14ac:dyDescent="0.25">
      <c r="A4482" s="24">
        <v>43652.541666666664</v>
      </c>
      <c r="B4482" s="25">
        <v>43652.625</v>
      </c>
      <c r="C4482" s="7">
        <v>791.41200000000003</v>
      </c>
      <c r="D4482" s="26">
        <f>C4482/'g. Dimensio.AnlagenEE2035'!$F$11</f>
        <v>0.22611771428571428</v>
      </c>
      <c r="E4482" s="6"/>
      <c r="F4482" s="6"/>
      <c r="G4482" s="6"/>
      <c r="H4482" s="6"/>
      <c r="I4482" s="6"/>
      <c r="J4482" s="6"/>
      <c r="K4482" s="6"/>
      <c r="L4482" s="6"/>
      <c r="M4482" s="6"/>
      <c r="N4482" s="27"/>
    </row>
    <row r="4483" spans="1:14" s="28" customFormat="1" x14ac:dyDescent="0.25">
      <c r="A4483" s="24">
        <v>43652.583333333336</v>
      </c>
      <c r="B4483" s="25">
        <v>43652.666666666664</v>
      </c>
      <c r="C4483" s="7">
        <v>765.23800000000006</v>
      </c>
      <c r="D4483" s="26">
        <f>C4483/'g. Dimensio.AnlagenEE2035'!$F$11</f>
        <v>0.2186394285714286</v>
      </c>
      <c r="E4483" s="6"/>
      <c r="F4483" s="6"/>
      <c r="G4483" s="6"/>
      <c r="H4483" s="6"/>
      <c r="I4483" s="6"/>
      <c r="J4483" s="6"/>
      <c r="K4483" s="6"/>
      <c r="L4483" s="6"/>
      <c r="M4483" s="6"/>
      <c r="N4483" s="27"/>
    </row>
    <row r="4484" spans="1:14" s="28" customFormat="1" x14ac:dyDescent="0.25">
      <c r="A4484" s="24">
        <v>43652.625</v>
      </c>
      <c r="B4484" s="25">
        <v>43652.708333333336</v>
      </c>
      <c r="C4484" s="7">
        <v>806.86599999999999</v>
      </c>
      <c r="D4484" s="26">
        <f>C4484/'g. Dimensio.AnlagenEE2035'!$F$11</f>
        <v>0.23053314285714285</v>
      </c>
      <c r="E4484" s="6"/>
      <c r="F4484" s="6"/>
      <c r="G4484" s="6"/>
      <c r="H4484" s="6"/>
      <c r="I4484" s="6"/>
      <c r="J4484" s="6"/>
      <c r="K4484" s="6"/>
      <c r="L4484" s="6"/>
      <c r="M4484" s="6"/>
      <c r="N4484" s="27"/>
    </row>
    <row r="4485" spans="1:14" s="28" customFormat="1" x14ac:dyDescent="0.25">
      <c r="A4485" s="24">
        <v>43652.666666666664</v>
      </c>
      <c r="B4485" s="25">
        <v>43652.75</v>
      </c>
      <c r="C4485" s="7">
        <v>810.72699999999998</v>
      </c>
      <c r="D4485" s="26">
        <f>C4485/'g. Dimensio.AnlagenEE2035'!$F$11</f>
        <v>0.23163628571428571</v>
      </c>
      <c r="E4485" s="6"/>
      <c r="F4485" s="6"/>
      <c r="G4485" s="6"/>
      <c r="H4485" s="6"/>
      <c r="I4485" s="6"/>
      <c r="J4485" s="6"/>
      <c r="K4485" s="6"/>
      <c r="L4485" s="6"/>
      <c r="M4485" s="6"/>
      <c r="N4485" s="27"/>
    </row>
    <row r="4486" spans="1:14" s="28" customFormat="1" x14ac:dyDescent="0.25">
      <c r="A4486" s="24">
        <v>43652.708333333336</v>
      </c>
      <c r="B4486" s="25">
        <v>43652.791666666664</v>
      </c>
      <c r="C4486" s="7">
        <v>725.322</v>
      </c>
      <c r="D4486" s="26">
        <f>C4486/'g. Dimensio.AnlagenEE2035'!$F$11</f>
        <v>0.20723485714285714</v>
      </c>
      <c r="E4486" s="6"/>
      <c r="F4486" s="6"/>
      <c r="G4486" s="6"/>
      <c r="H4486" s="6"/>
      <c r="I4486" s="6"/>
      <c r="J4486" s="6"/>
      <c r="K4486" s="6"/>
      <c r="L4486" s="6"/>
      <c r="M4486" s="6"/>
      <c r="N4486" s="27"/>
    </row>
    <row r="4487" spans="1:14" s="28" customFormat="1" x14ac:dyDescent="0.25">
      <c r="A4487" s="24">
        <v>43652.75</v>
      </c>
      <c r="B4487" s="25">
        <v>43652.833333333336</v>
      </c>
      <c r="C4487" s="7">
        <v>676.46199999999999</v>
      </c>
      <c r="D4487" s="26">
        <f>C4487/'g. Dimensio.AnlagenEE2035'!$F$11</f>
        <v>0.19327485714285714</v>
      </c>
      <c r="E4487" s="6"/>
      <c r="F4487" s="6"/>
      <c r="G4487" s="6"/>
      <c r="H4487" s="6"/>
      <c r="I4487" s="6"/>
      <c r="J4487" s="6"/>
      <c r="K4487" s="6"/>
      <c r="L4487" s="6"/>
      <c r="M4487" s="6"/>
      <c r="N4487" s="27"/>
    </row>
    <row r="4488" spans="1:14" s="28" customFormat="1" x14ac:dyDescent="0.25">
      <c r="A4488" s="24">
        <v>43652.791666666664</v>
      </c>
      <c r="B4488" s="25">
        <v>43652.875</v>
      </c>
      <c r="C4488" s="7">
        <v>716.3</v>
      </c>
      <c r="D4488" s="26">
        <f>C4488/'g. Dimensio.AnlagenEE2035'!$F$11</f>
        <v>0.20465714285714284</v>
      </c>
      <c r="E4488" s="6"/>
      <c r="F4488" s="6"/>
      <c r="G4488" s="6"/>
      <c r="H4488" s="6"/>
      <c r="I4488" s="6"/>
      <c r="J4488" s="6"/>
      <c r="K4488" s="6"/>
      <c r="L4488" s="6"/>
      <c r="M4488" s="6"/>
      <c r="N4488" s="27"/>
    </row>
    <row r="4489" spans="1:14" s="28" customFormat="1" x14ac:dyDescent="0.25">
      <c r="A4489" s="24">
        <v>43652.833333333336</v>
      </c>
      <c r="B4489" s="25">
        <v>43652.916666666664</v>
      </c>
      <c r="C4489" s="7">
        <v>674.50400000000002</v>
      </c>
      <c r="D4489" s="26">
        <f>C4489/'g. Dimensio.AnlagenEE2035'!$F$11</f>
        <v>0.19271542857142857</v>
      </c>
      <c r="E4489" s="6"/>
      <c r="F4489" s="6"/>
      <c r="G4489" s="6"/>
      <c r="H4489" s="6"/>
      <c r="I4489" s="6"/>
      <c r="J4489" s="6"/>
      <c r="K4489" s="6"/>
      <c r="L4489" s="6"/>
      <c r="M4489" s="6"/>
      <c r="N4489" s="27"/>
    </row>
    <row r="4490" spans="1:14" s="28" customFormat="1" x14ac:dyDescent="0.25">
      <c r="A4490" s="24">
        <v>43652.875</v>
      </c>
      <c r="B4490" s="25">
        <v>43652.958333333336</v>
      </c>
      <c r="C4490" s="7">
        <v>483.27</v>
      </c>
      <c r="D4490" s="26">
        <f>C4490/'g. Dimensio.AnlagenEE2035'!$F$11</f>
        <v>0.13807714285714284</v>
      </c>
      <c r="E4490" s="6"/>
      <c r="F4490" s="6"/>
      <c r="G4490" s="6"/>
      <c r="H4490" s="6"/>
      <c r="I4490" s="6"/>
      <c r="J4490" s="6"/>
      <c r="K4490" s="6"/>
      <c r="L4490" s="6"/>
      <c r="M4490" s="6"/>
      <c r="N4490" s="27"/>
    </row>
    <row r="4491" spans="1:14" s="28" customFormat="1" x14ac:dyDescent="0.25">
      <c r="A4491" s="24">
        <v>43652.916666666664</v>
      </c>
      <c r="B4491" s="25">
        <v>43653</v>
      </c>
      <c r="C4491" s="7">
        <v>375.10199999999998</v>
      </c>
      <c r="D4491" s="26">
        <f>C4491/'g. Dimensio.AnlagenEE2035'!$F$11</f>
        <v>0.10717199999999999</v>
      </c>
      <c r="E4491" s="6"/>
      <c r="F4491" s="6"/>
      <c r="G4491" s="6"/>
      <c r="H4491" s="6"/>
      <c r="I4491" s="6"/>
      <c r="J4491" s="6"/>
      <c r="K4491" s="6"/>
      <c r="L4491" s="6"/>
      <c r="M4491" s="6"/>
      <c r="N4491" s="27"/>
    </row>
    <row r="4492" spans="1:14" s="28" customFormat="1" x14ac:dyDescent="0.25">
      <c r="A4492" s="24">
        <v>43652.958333333336</v>
      </c>
      <c r="B4492" s="25">
        <v>43653.041666666664</v>
      </c>
      <c r="C4492" s="7">
        <v>395.94900000000001</v>
      </c>
      <c r="D4492" s="26">
        <f>C4492/'g. Dimensio.AnlagenEE2035'!$F$11</f>
        <v>0.11312828571428572</v>
      </c>
      <c r="E4492" s="6"/>
      <c r="F4492" s="6"/>
      <c r="G4492" s="6"/>
      <c r="H4492" s="6"/>
      <c r="I4492" s="6"/>
      <c r="J4492" s="6"/>
      <c r="K4492" s="6"/>
      <c r="L4492" s="6"/>
      <c r="M4492" s="6"/>
      <c r="N4492" s="27"/>
    </row>
    <row r="4493" spans="1:14" s="28" customFormat="1" x14ac:dyDescent="0.25">
      <c r="A4493" s="24">
        <v>43653</v>
      </c>
      <c r="B4493" s="25">
        <v>43653.083333333336</v>
      </c>
      <c r="C4493" s="7">
        <v>404.56700000000001</v>
      </c>
      <c r="D4493" s="26">
        <f>C4493/'g. Dimensio.AnlagenEE2035'!$F$11</f>
        <v>0.11559057142857143</v>
      </c>
      <c r="E4493" s="6"/>
      <c r="F4493" s="6"/>
      <c r="G4493" s="6"/>
      <c r="H4493" s="6"/>
      <c r="I4493" s="6"/>
      <c r="J4493" s="6"/>
      <c r="K4493" s="6"/>
      <c r="L4493" s="6"/>
      <c r="M4493" s="6"/>
      <c r="N4493" s="27"/>
    </row>
    <row r="4494" spans="1:14" s="28" customFormat="1" x14ac:dyDescent="0.25">
      <c r="A4494" s="24">
        <v>43653.041666666664</v>
      </c>
      <c r="B4494" s="25">
        <v>43653.125</v>
      </c>
      <c r="C4494" s="7">
        <v>395.48700000000002</v>
      </c>
      <c r="D4494" s="26">
        <f>C4494/'g. Dimensio.AnlagenEE2035'!$F$11</f>
        <v>0.11299628571428572</v>
      </c>
      <c r="E4494" s="6"/>
      <c r="F4494" s="6"/>
      <c r="G4494" s="6"/>
      <c r="H4494" s="6"/>
      <c r="I4494" s="6"/>
      <c r="J4494" s="6"/>
      <c r="K4494" s="6"/>
      <c r="L4494" s="6"/>
      <c r="M4494" s="6"/>
      <c r="N4494" s="27"/>
    </row>
    <row r="4495" spans="1:14" s="28" customFormat="1" x14ac:dyDescent="0.25">
      <c r="A4495" s="24">
        <v>43653.083333333336</v>
      </c>
      <c r="B4495" s="25">
        <v>43653.166666666664</v>
      </c>
      <c r="C4495" s="7">
        <v>346.09</v>
      </c>
      <c r="D4495" s="26">
        <f>C4495/'g. Dimensio.AnlagenEE2035'!$F$11</f>
        <v>9.8882857142857133E-2</v>
      </c>
      <c r="E4495" s="6"/>
      <c r="F4495" s="6"/>
      <c r="G4495" s="6"/>
      <c r="H4495" s="6"/>
      <c r="I4495" s="6"/>
      <c r="J4495" s="6"/>
      <c r="K4495" s="6"/>
      <c r="L4495" s="6"/>
      <c r="M4495" s="6"/>
      <c r="N4495" s="27"/>
    </row>
    <row r="4496" spans="1:14" s="28" customFormat="1" x14ac:dyDescent="0.25">
      <c r="A4496" s="24">
        <v>43653.125</v>
      </c>
      <c r="B4496" s="25">
        <v>43653.208333333336</v>
      </c>
      <c r="C4496" s="7">
        <v>284.65600000000001</v>
      </c>
      <c r="D4496" s="26">
        <f>C4496/'g. Dimensio.AnlagenEE2035'!$F$11</f>
        <v>8.1330285714285716E-2</v>
      </c>
      <c r="E4496" s="6"/>
      <c r="F4496" s="6"/>
      <c r="G4496" s="6"/>
      <c r="H4496" s="6"/>
      <c r="I4496" s="6"/>
      <c r="J4496" s="6"/>
      <c r="K4496" s="6"/>
      <c r="L4496" s="6"/>
      <c r="M4496" s="6"/>
      <c r="N4496" s="27"/>
    </row>
    <row r="4497" spans="1:14" s="28" customFormat="1" x14ac:dyDescent="0.25">
      <c r="A4497" s="24">
        <v>43653.166666666664</v>
      </c>
      <c r="B4497" s="25">
        <v>43653.25</v>
      </c>
      <c r="C4497" s="7">
        <v>173.30199999999999</v>
      </c>
      <c r="D4497" s="26">
        <f>C4497/'g. Dimensio.AnlagenEE2035'!$F$11</f>
        <v>4.9514857142857138E-2</v>
      </c>
      <c r="E4497" s="6"/>
      <c r="F4497" s="6"/>
      <c r="G4497" s="6"/>
      <c r="H4497" s="6"/>
      <c r="I4497" s="6"/>
      <c r="J4497" s="6"/>
      <c r="K4497" s="6"/>
      <c r="L4497" s="6"/>
      <c r="M4497" s="6"/>
      <c r="N4497" s="27"/>
    </row>
    <row r="4498" spans="1:14" s="28" customFormat="1" x14ac:dyDescent="0.25">
      <c r="A4498" s="24">
        <v>43653.208333333336</v>
      </c>
      <c r="B4498" s="25">
        <v>43653.291666666664</v>
      </c>
      <c r="C4498" s="7">
        <v>117.248</v>
      </c>
      <c r="D4498" s="26">
        <f>C4498/'g. Dimensio.AnlagenEE2035'!$F$11</f>
        <v>3.3499428571428576E-2</v>
      </c>
      <c r="E4498" s="6"/>
      <c r="F4498" s="6"/>
      <c r="G4498" s="6"/>
      <c r="H4498" s="6"/>
      <c r="I4498" s="6"/>
      <c r="J4498" s="6"/>
      <c r="K4498" s="6"/>
      <c r="L4498" s="6"/>
      <c r="M4498" s="6"/>
      <c r="N4498" s="27"/>
    </row>
    <row r="4499" spans="1:14" s="28" customFormat="1" x14ac:dyDescent="0.25">
      <c r="A4499" s="24">
        <v>43653.25</v>
      </c>
      <c r="B4499" s="25">
        <v>43653.333333333336</v>
      </c>
      <c r="C4499" s="7">
        <v>106.24299999999999</v>
      </c>
      <c r="D4499" s="26">
        <f>C4499/'g. Dimensio.AnlagenEE2035'!$F$11</f>
        <v>3.0355142857142855E-2</v>
      </c>
      <c r="E4499" s="6"/>
      <c r="F4499" s="6"/>
      <c r="G4499" s="6"/>
      <c r="H4499" s="6"/>
      <c r="I4499" s="6"/>
      <c r="J4499" s="6"/>
      <c r="K4499" s="6"/>
      <c r="L4499" s="6"/>
      <c r="M4499" s="6"/>
      <c r="N4499" s="27"/>
    </row>
    <row r="4500" spans="1:14" s="28" customFormat="1" x14ac:dyDescent="0.25">
      <c r="A4500" s="24">
        <v>43653.291666666664</v>
      </c>
      <c r="B4500" s="25">
        <v>43653.375</v>
      </c>
      <c r="C4500" s="7">
        <v>105.33799999999999</v>
      </c>
      <c r="D4500" s="26">
        <f>C4500/'g. Dimensio.AnlagenEE2035'!$F$11</f>
        <v>3.0096571428571427E-2</v>
      </c>
      <c r="E4500" s="6"/>
      <c r="F4500" s="6"/>
      <c r="G4500" s="6"/>
      <c r="H4500" s="6"/>
      <c r="I4500" s="6"/>
      <c r="J4500" s="6"/>
      <c r="K4500" s="6"/>
      <c r="L4500" s="6"/>
      <c r="M4500" s="6"/>
      <c r="N4500" s="27"/>
    </row>
    <row r="4501" spans="1:14" s="28" customFormat="1" x14ac:dyDescent="0.25">
      <c r="A4501" s="24">
        <v>43653.333333333336</v>
      </c>
      <c r="B4501" s="25">
        <v>43653.416666666664</v>
      </c>
      <c r="C4501" s="7">
        <v>89.977000000000004</v>
      </c>
      <c r="D4501" s="26">
        <f>C4501/'g. Dimensio.AnlagenEE2035'!$F$11</f>
        <v>2.5707714285714285E-2</v>
      </c>
      <c r="E4501" s="6"/>
      <c r="F4501" s="6"/>
      <c r="G4501" s="6"/>
      <c r="H4501" s="6"/>
      <c r="I4501" s="6"/>
      <c r="J4501" s="6"/>
      <c r="K4501" s="6"/>
      <c r="L4501" s="6"/>
      <c r="M4501" s="6"/>
      <c r="N4501" s="27"/>
    </row>
    <row r="4502" spans="1:14" s="28" customFormat="1" x14ac:dyDescent="0.25">
      <c r="A4502" s="24">
        <v>43653.375</v>
      </c>
      <c r="B4502" s="25">
        <v>43653.458333333336</v>
      </c>
      <c r="C4502" s="7">
        <v>100.155</v>
      </c>
      <c r="D4502" s="26">
        <f>C4502/'g. Dimensio.AnlagenEE2035'!$F$11</f>
        <v>2.8615714285714286E-2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27"/>
    </row>
    <row r="4503" spans="1:14" s="28" customFormat="1" x14ac:dyDescent="0.25">
      <c r="A4503" s="24">
        <v>43653.416666666664</v>
      </c>
      <c r="B4503" s="25">
        <v>43653.5</v>
      </c>
      <c r="C4503" s="7">
        <v>146.47200000000001</v>
      </c>
      <c r="D4503" s="26">
        <f>C4503/'g. Dimensio.AnlagenEE2035'!$F$11</f>
        <v>4.1849142857142863E-2</v>
      </c>
      <c r="E4503" s="6"/>
      <c r="F4503" s="6"/>
      <c r="G4503" s="6"/>
      <c r="H4503" s="6"/>
      <c r="I4503" s="6"/>
      <c r="J4503" s="6"/>
      <c r="K4503" s="6"/>
      <c r="L4503" s="6"/>
      <c r="M4503" s="6"/>
      <c r="N4503" s="27"/>
    </row>
    <row r="4504" spans="1:14" s="28" customFormat="1" x14ac:dyDescent="0.25">
      <c r="A4504" s="24">
        <v>43653.458333333336</v>
      </c>
      <c r="B4504" s="25">
        <v>43653.541666666664</v>
      </c>
      <c r="C4504" s="7">
        <v>227.06</v>
      </c>
      <c r="D4504" s="26">
        <f>C4504/'g. Dimensio.AnlagenEE2035'!$F$11</f>
        <v>6.4874285714285718E-2</v>
      </c>
      <c r="E4504" s="6"/>
      <c r="F4504" s="6"/>
      <c r="G4504" s="6"/>
      <c r="H4504" s="6"/>
      <c r="I4504" s="6"/>
      <c r="J4504" s="6"/>
      <c r="K4504" s="6"/>
      <c r="L4504" s="6"/>
      <c r="M4504" s="6"/>
      <c r="N4504" s="27"/>
    </row>
    <row r="4505" spans="1:14" s="28" customFormat="1" x14ac:dyDescent="0.25">
      <c r="A4505" s="24">
        <v>43653.5</v>
      </c>
      <c r="B4505" s="25">
        <v>43653.583333333336</v>
      </c>
      <c r="C4505" s="7">
        <v>316.94400000000002</v>
      </c>
      <c r="D4505" s="26">
        <f>C4505/'g. Dimensio.AnlagenEE2035'!$F$11</f>
        <v>9.0555428571428578E-2</v>
      </c>
      <c r="E4505" s="6"/>
      <c r="F4505" s="6"/>
      <c r="G4505" s="6"/>
      <c r="H4505" s="6"/>
      <c r="I4505" s="6"/>
      <c r="J4505" s="6"/>
      <c r="K4505" s="6"/>
      <c r="L4505" s="6"/>
      <c r="M4505" s="6"/>
      <c r="N4505" s="27"/>
    </row>
    <row r="4506" spans="1:14" s="28" customFormat="1" x14ac:dyDescent="0.25">
      <c r="A4506" s="24">
        <v>43653.541666666664</v>
      </c>
      <c r="B4506" s="25">
        <v>43653.625</v>
      </c>
      <c r="C4506" s="7">
        <v>408.52699999999999</v>
      </c>
      <c r="D4506" s="26">
        <f>C4506/'g. Dimensio.AnlagenEE2035'!$F$11</f>
        <v>0.11672199999999999</v>
      </c>
      <c r="E4506" s="6"/>
      <c r="F4506" s="6"/>
      <c r="G4506" s="6"/>
      <c r="H4506" s="6"/>
      <c r="I4506" s="6"/>
      <c r="J4506" s="6"/>
      <c r="K4506" s="6"/>
      <c r="L4506" s="6"/>
      <c r="M4506" s="6"/>
      <c r="N4506" s="27"/>
    </row>
    <row r="4507" spans="1:14" s="28" customFormat="1" x14ac:dyDescent="0.25">
      <c r="A4507" s="24">
        <v>43653.583333333336</v>
      </c>
      <c r="B4507" s="25">
        <v>43653.666666666664</v>
      </c>
      <c r="C4507" s="7">
        <v>476.45800000000003</v>
      </c>
      <c r="D4507" s="26">
        <f>C4507/'g. Dimensio.AnlagenEE2035'!$F$11</f>
        <v>0.13613085714285714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27"/>
    </row>
    <row r="4508" spans="1:14" s="28" customFormat="1" x14ac:dyDescent="0.25">
      <c r="A4508" s="24">
        <v>43653.625</v>
      </c>
      <c r="B4508" s="25">
        <v>43653.708333333336</v>
      </c>
      <c r="C4508" s="7">
        <v>514.35699999999997</v>
      </c>
      <c r="D4508" s="26">
        <f>C4508/'g. Dimensio.AnlagenEE2035'!$F$11</f>
        <v>0.14695914285714284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27"/>
    </row>
    <row r="4509" spans="1:14" s="28" customFormat="1" x14ac:dyDescent="0.25">
      <c r="A4509" s="24">
        <v>43653.666666666664</v>
      </c>
      <c r="B4509" s="25">
        <v>43653.75</v>
      </c>
      <c r="C4509" s="7">
        <v>479.726</v>
      </c>
      <c r="D4509" s="26">
        <f>C4509/'g. Dimensio.AnlagenEE2035'!$F$11</f>
        <v>0.13706457142857142</v>
      </c>
      <c r="E4509" s="6"/>
      <c r="F4509" s="6"/>
      <c r="G4509" s="6"/>
      <c r="H4509" s="6"/>
      <c r="I4509" s="6"/>
      <c r="J4509" s="6"/>
      <c r="K4509" s="6"/>
      <c r="L4509" s="6"/>
      <c r="M4509" s="6"/>
      <c r="N4509" s="27"/>
    </row>
    <row r="4510" spans="1:14" s="28" customFormat="1" x14ac:dyDescent="0.25">
      <c r="A4510" s="24">
        <v>43653.708333333336</v>
      </c>
      <c r="B4510" s="25">
        <v>43653.791666666664</v>
      </c>
      <c r="C4510" s="7">
        <v>394.12</v>
      </c>
      <c r="D4510" s="26">
        <f>C4510/'g. Dimensio.AnlagenEE2035'!$F$11</f>
        <v>0.11260571428571428</v>
      </c>
      <c r="E4510" s="6"/>
      <c r="F4510" s="6"/>
      <c r="G4510" s="6"/>
      <c r="H4510" s="6"/>
      <c r="I4510" s="6"/>
      <c r="J4510" s="6"/>
      <c r="K4510" s="6"/>
      <c r="L4510" s="6"/>
      <c r="M4510" s="6"/>
      <c r="N4510" s="27"/>
    </row>
    <row r="4511" spans="1:14" s="28" customFormat="1" x14ac:dyDescent="0.25">
      <c r="A4511" s="24">
        <v>43653.75</v>
      </c>
      <c r="B4511" s="25">
        <v>43653.833333333336</v>
      </c>
      <c r="C4511" s="7">
        <v>293.142</v>
      </c>
      <c r="D4511" s="26">
        <f>C4511/'g. Dimensio.AnlagenEE2035'!$F$11</f>
        <v>8.3754857142857145E-2</v>
      </c>
      <c r="E4511" s="6"/>
      <c r="F4511" s="6"/>
      <c r="G4511" s="6"/>
      <c r="H4511" s="6"/>
      <c r="I4511" s="6"/>
      <c r="J4511" s="6"/>
      <c r="K4511" s="6"/>
      <c r="L4511" s="6"/>
      <c r="M4511" s="6"/>
      <c r="N4511" s="27"/>
    </row>
    <row r="4512" spans="1:14" s="28" customFormat="1" x14ac:dyDescent="0.25">
      <c r="A4512" s="24">
        <v>43653.791666666664</v>
      </c>
      <c r="B4512" s="25">
        <v>43653.875</v>
      </c>
      <c r="C4512" s="7">
        <v>228.13300000000001</v>
      </c>
      <c r="D4512" s="26">
        <f>C4512/'g. Dimensio.AnlagenEE2035'!$F$11</f>
        <v>6.5180857142857151E-2</v>
      </c>
      <c r="E4512" s="6"/>
      <c r="F4512" s="6"/>
      <c r="G4512" s="6"/>
      <c r="H4512" s="6"/>
      <c r="I4512" s="6"/>
      <c r="J4512" s="6"/>
      <c r="K4512" s="6"/>
      <c r="L4512" s="6"/>
      <c r="M4512" s="6"/>
      <c r="N4512" s="27"/>
    </row>
    <row r="4513" spans="1:14" s="28" customFormat="1" x14ac:dyDescent="0.25">
      <c r="A4513" s="24">
        <v>43653.833333333336</v>
      </c>
      <c r="B4513" s="25">
        <v>43653.916666666664</v>
      </c>
      <c r="C4513" s="7">
        <v>175.255</v>
      </c>
      <c r="D4513" s="26">
        <f>C4513/'g. Dimensio.AnlagenEE2035'!$F$11</f>
        <v>5.0072857142857141E-2</v>
      </c>
      <c r="E4513" s="6"/>
      <c r="F4513" s="6"/>
      <c r="G4513" s="6"/>
      <c r="H4513" s="6"/>
      <c r="I4513" s="6"/>
      <c r="J4513" s="6"/>
      <c r="K4513" s="6"/>
      <c r="L4513" s="6"/>
      <c r="M4513" s="6"/>
      <c r="N4513" s="27"/>
    </row>
    <row r="4514" spans="1:14" s="28" customFormat="1" x14ac:dyDescent="0.25">
      <c r="A4514" s="24">
        <v>43653.875</v>
      </c>
      <c r="B4514" s="25">
        <v>43653.958333333336</v>
      </c>
      <c r="C4514" s="7">
        <v>145.90299999999999</v>
      </c>
      <c r="D4514" s="26">
        <f>C4514/'g. Dimensio.AnlagenEE2035'!$F$11</f>
        <v>4.1686571428571427E-2</v>
      </c>
      <c r="E4514" s="6"/>
      <c r="F4514" s="6"/>
      <c r="G4514" s="6"/>
      <c r="H4514" s="6"/>
      <c r="I4514" s="6"/>
      <c r="J4514" s="6"/>
      <c r="K4514" s="6"/>
      <c r="L4514" s="6"/>
      <c r="M4514" s="6"/>
      <c r="N4514" s="27"/>
    </row>
    <row r="4515" spans="1:14" s="28" customFormat="1" x14ac:dyDescent="0.25">
      <c r="A4515" s="24">
        <v>43653.916666666664</v>
      </c>
      <c r="B4515" s="25">
        <v>43654</v>
      </c>
      <c r="C4515" s="7">
        <v>155.136</v>
      </c>
      <c r="D4515" s="26">
        <f>C4515/'g. Dimensio.AnlagenEE2035'!$F$11</f>
        <v>4.4324571428571428E-2</v>
      </c>
      <c r="E4515" s="6"/>
      <c r="F4515" s="6"/>
      <c r="G4515" s="6"/>
      <c r="H4515" s="6"/>
      <c r="I4515" s="6"/>
      <c r="J4515" s="6"/>
      <c r="K4515" s="6"/>
      <c r="L4515" s="6"/>
      <c r="M4515" s="6"/>
      <c r="N4515" s="27"/>
    </row>
    <row r="4516" spans="1:14" s="28" customFormat="1" x14ac:dyDescent="0.25">
      <c r="A4516" s="24">
        <v>43653.958333333336</v>
      </c>
      <c r="B4516" s="25">
        <v>43654.041666666664</v>
      </c>
      <c r="C4516" s="7">
        <v>189.68700000000001</v>
      </c>
      <c r="D4516" s="26">
        <f>C4516/'g. Dimensio.AnlagenEE2035'!$F$11</f>
        <v>5.4196285714285718E-2</v>
      </c>
      <c r="E4516" s="6"/>
      <c r="F4516" s="6"/>
      <c r="G4516" s="6"/>
      <c r="H4516" s="6"/>
      <c r="I4516" s="6"/>
      <c r="J4516" s="6"/>
      <c r="K4516" s="6"/>
      <c r="L4516" s="6"/>
      <c r="M4516" s="6"/>
      <c r="N4516" s="27"/>
    </row>
    <row r="4517" spans="1:14" s="28" customFormat="1" x14ac:dyDescent="0.25">
      <c r="A4517" s="24">
        <v>43654</v>
      </c>
      <c r="B4517" s="25">
        <v>43654.083333333336</v>
      </c>
      <c r="C4517" s="7">
        <v>254.684</v>
      </c>
      <c r="D4517" s="26">
        <f>C4517/'g. Dimensio.AnlagenEE2035'!$F$11</f>
        <v>7.2766857142857147E-2</v>
      </c>
      <c r="E4517" s="6"/>
      <c r="F4517" s="6"/>
      <c r="G4517" s="6"/>
      <c r="H4517" s="6"/>
      <c r="I4517" s="6"/>
      <c r="J4517" s="6"/>
      <c r="K4517" s="6"/>
      <c r="L4517" s="6"/>
      <c r="M4517" s="6"/>
      <c r="N4517" s="27"/>
    </row>
    <row r="4518" spans="1:14" s="28" customFormat="1" x14ac:dyDescent="0.25">
      <c r="A4518" s="24">
        <v>43654.041666666664</v>
      </c>
      <c r="B4518" s="25">
        <v>43654.125</v>
      </c>
      <c r="C4518" s="7">
        <v>326.012</v>
      </c>
      <c r="D4518" s="26">
        <f>C4518/'g. Dimensio.AnlagenEE2035'!$F$11</f>
        <v>9.3146285714285709E-2</v>
      </c>
      <c r="E4518" s="6"/>
      <c r="F4518" s="6"/>
      <c r="G4518" s="6"/>
      <c r="H4518" s="6"/>
      <c r="I4518" s="6"/>
      <c r="J4518" s="6"/>
      <c r="K4518" s="6"/>
      <c r="L4518" s="6"/>
      <c r="M4518" s="6"/>
      <c r="N4518" s="27"/>
    </row>
    <row r="4519" spans="1:14" s="28" customFormat="1" x14ac:dyDescent="0.25">
      <c r="A4519" s="24">
        <v>43654.083333333336</v>
      </c>
      <c r="B4519" s="25">
        <v>43654.166666666664</v>
      </c>
      <c r="C4519" s="7">
        <v>373.786</v>
      </c>
      <c r="D4519" s="26">
        <f>C4519/'g. Dimensio.AnlagenEE2035'!$F$11</f>
        <v>0.106796</v>
      </c>
      <c r="E4519" s="6"/>
      <c r="F4519" s="6"/>
      <c r="G4519" s="6"/>
      <c r="H4519" s="6"/>
      <c r="I4519" s="6"/>
      <c r="J4519" s="6"/>
      <c r="K4519" s="6"/>
      <c r="L4519" s="6"/>
      <c r="M4519" s="6"/>
      <c r="N4519" s="27"/>
    </row>
    <row r="4520" spans="1:14" s="28" customFormat="1" x14ac:dyDescent="0.25">
      <c r="A4520" s="24">
        <v>43654.125</v>
      </c>
      <c r="B4520" s="25">
        <v>43654.208333333336</v>
      </c>
      <c r="C4520" s="7">
        <v>385.327</v>
      </c>
      <c r="D4520" s="26">
        <f>C4520/'g. Dimensio.AnlagenEE2035'!$F$11</f>
        <v>0.11009342857142856</v>
      </c>
      <c r="E4520" s="6"/>
      <c r="F4520" s="6"/>
      <c r="G4520" s="6"/>
      <c r="H4520" s="6"/>
      <c r="I4520" s="6"/>
      <c r="J4520" s="6"/>
      <c r="K4520" s="6"/>
      <c r="L4520" s="6"/>
      <c r="M4520" s="6"/>
      <c r="N4520" s="27"/>
    </row>
    <row r="4521" spans="1:14" s="28" customFormat="1" x14ac:dyDescent="0.25">
      <c r="A4521" s="24">
        <v>43654.166666666664</v>
      </c>
      <c r="B4521" s="25">
        <v>43654.25</v>
      </c>
      <c r="C4521" s="7">
        <v>255.96899999999999</v>
      </c>
      <c r="D4521" s="26">
        <f>C4521/'g. Dimensio.AnlagenEE2035'!$F$11</f>
        <v>7.3134000000000005E-2</v>
      </c>
      <c r="E4521" s="6"/>
      <c r="F4521" s="6"/>
      <c r="G4521" s="6"/>
      <c r="H4521" s="6"/>
      <c r="I4521" s="6"/>
      <c r="J4521" s="6"/>
      <c r="K4521" s="6"/>
      <c r="L4521" s="6"/>
      <c r="M4521" s="6"/>
      <c r="N4521" s="27"/>
    </row>
    <row r="4522" spans="1:14" s="28" customFormat="1" x14ac:dyDescent="0.25">
      <c r="A4522" s="24">
        <v>43654.208333333336</v>
      </c>
      <c r="B4522" s="25">
        <v>43654.291666666664</v>
      </c>
      <c r="C4522" s="7">
        <v>127.581</v>
      </c>
      <c r="D4522" s="26">
        <f>C4522/'g. Dimensio.AnlagenEE2035'!$F$11</f>
        <v>3.6451714285714289E-2</v>
      </c>
      <c r="E4522" s="6"/>
      <c r="F4522" s="6"/>
      <c r="G4522" s="6"/>
      <c r="H4522" s="6"/>
      <c r="I4522" s="6"/>
      <c r="J4522" s="6"/>
      <c r="K4522" s="6"/>
      <c r="L4522" s="6"/>
      <c r="M4522" s="6"/>
      <c r="N4522" s="27"/>
    </row>
    <row r="4523" spans="1:14" s="28" customFormat="1" x14ac:dyDescent="0.25">
      <c r="A4523" s="24">
        <v>43654.25</v>
      </c>
      <c r="B4523" s="25">
        <v>43654.333333333336</v>
      </c>
      <c r="C4523" s="7">
        <v>160.21199999999999</v>
      </c>
      <c r="D4523" s="26">
        <f>C4523/'g. Dimensio.AnlagenEE2035'!$F$11</f>
        <v>4.5774857142857138E-2</v>
      </c>
      <c r="E4523" s="6"/>
      <c r="F4523" s="6"/>
      <c r="G4523" s="6"/>
      <c r="H4523" s="6"/>
      <c r="I4523" s="6"/>
      <c r="J4523" s="6"/>
      <c r="K4523" s="6"/>
      <c r="L4523" s="6"/>
      <c r="M4523" s="6"/>
      <c r="N4523" s="27"/>
    </row>
    <row r="4524" spans="1:14" s="28" customFormat="1" x14ac:dyDescent="0.25">
      <c r="A4524" s="24">
        <v>43654.291666666664</v>
      </c>
      <c r="B4524" s="25">
        <v>43654.375</v>
      </c>
      <c r="C4524" s="7">
        <v>160.85</v>
      </c>
      <c r="D4524" s="26">
        <f>C4524/'g. Dimensio.AnlagenEE2035'!$F$11</f>
        <v>4.5957142857142856E-2</v>
      </c>
      <c r="E4524" s="6"/>
      <c r="F4524" s="6"/>
      <c r="G4524" s="6"/>
      <c r="H4524" s="6"/>
      <c r="I4524" s="6"/>
      <c r="J4524" s="6"/>
      <c r="K4524" s="6"/>
      <c r="L4524" s="6"/>
      <c r="M4524" s="6"/>
      <c r="N4524" s="27"/>
    </row>
    <row r="4525" spans="1:14" s="28" customFormat="1" x14ac:dyDescent="0.25">
      <c r="A4525" s="24">
        <v>43654.333333333336</v>
      </c>
      <c r="B4525" s="25">
        <v>43654.416666666664</v>
      </c>
      <c r="C4525" s="7">
        <v>144.31200000000001</v>
      </c>
      <c r="D4525" s="26">
        <f>C4525/'g. Dimensio.AnlagenEE2035'!$F$11</f>
        <v>4.1232000000000005E-2</v>
      </c>
      <c r="E4525" s="6"/>
      <c r="F4525" s="6"/>
      <c r="G4525" s="6"/>
      <c r="H4525" s="6"/>
      <c r="I4525" s="6"/>
      <c r="J4525" s="6"/>
      <c r="K4525" s="6"/>
      <c r="L4525" s="6"/>
      <c r="M4525" s="6"/>
      <c r="N4525" s="27"/>
    </row>
    <row r="4526" spans="1:14" s="28" customFormat="1" x14ac:dyDescent="0.25">
      <c r="A4526" s="24">
        <v>43654.375</v>
      </c>
      <c r="B4526" s="25">
        <v>43654.458333333336</v>
      </c>
      <c r="C4526" s="7">
        <v>124.033</v>
      </c>
      <c r="D4526" s="26">
        <f>C4526/'g. Dimensio.AnlagenEE2035'!$F$11</f>
        <v>3.5437999999999997E-2</v>
      </c>
      <c r="E4526" s="6"/>
      <c r="F4526" s="6"/>
      <c r="G4526" s="6"/>
      <c r="H4526" s="6"/>
      <c r="I4526" s="6"/>
      <c r="J4526" s="6"/>
      <c r="K4526" s="6"/>
      <c r="L4526" s="6"/>
      <c r="M4526" s="6"/>
      <c r="N4526" s="27"/>
    </row>
    <row r="4527" spans="1:14" s="28" customFormat="1" x14ac:dyDescent="0.25">
      <c r="A4527" s="24">
        <v>43654.416666666664</v>
      </c>
      <c r="B4527" s="25">
        <v>43654.5</v>
      </c>
      <c r="C4527" s="7">
        <v>116.03</v>
      </c>
      <c r="D4527" s="26">
        <f>C4527/'g. Dimensio.AnlagenEE2035'!$F$11</f>
        <v>3.3151428571428575E-2</v>
      </c>
      <c r="E4527" s="6"/>
      <c r="F4527" s="6"/>
      <c r="G4527" s="6"/>
      <c r="H4527" s="6"/>
      <c r="I4527" s="6"/>
      <c r="J4527" s="6"/>
      <c r="K4527" s="6"/>
      <c r="L4527" s="6"/>
      <c r="M4527" s="6"/>
      <c r="N4527" s="27"/>
    </row>
    <row r="4528" spans="1:14" s="28" customFormat="1" x14ac:dyDescent="0.25">
      <c r="A4528" s="24">
        <v>43654.458333333336</v>
      </c>
      <c r="B4528" s="25">
        <v>43654.541666666664</v>
      </c>
      <c r="C4528" s="7">
        <v>111.407</v>
      </c>
      <c r="D4528" s="26">
        <f>C4528/'g. Dimensio.AnlagenEE2035'!$F$11</f>
        <v>3.183057142857143E-2</v>
      </c>
      <c r="E4528" s="6"/>
      <c r="F4528" s="6"/>
      <c r="G4528" s="6"/>
      <c r="H4528" s="6"/>
      <c r="I4528" s="6"/>
      <c r="J4528" s="6"/>
      <c r="K4528" s="6"/>
      <c r="L4528" s="6"/>
      <c r="M4528" s="6"/>
      <c r="N4528" s="27"/>
    </row>
    <row r="4529" spans="1:14" s="28" customFormat="1" x14ac:dyDescent="0.25">
      <c r="A4529" s="24">
        <v>43654.5</v>
      </c>
      <c r="B4529" s="25">
        <v>43654.583333333336</v>
      </c>
      <c r="C4529" s="7">
        <v>107.65900000000001</v>
      </c>
      <c r="D4529" s="26">
        <f>C4529/'g. Dimensio.AnlagenEE2035'!$F$11</f>
        <v>3.0759714285714286E-2</v>
      </c>
      <c r="E4529" s="6"/>
      <c r="F4529" s="6"/>
      <c r="G4529" s="6"/>
      <c r="H4529" s="6"/>
      <c r="I4529" s="6"/>
      <c r="J4529" s="6"/>
      <c r="K4529" s="6"/>
      <c r="L4529" s="6"/>
      <c r="M4529" s="6"/>
      <c r="N4529" s="27"/>
    </row>
    <row r="4530" spans="1:14" s="28" customFormat="1" x14ac:dyDescent="0.25">
      <c r="A4530" s="24">
        <v>43654.541666666664</v>
      </c>
      <c r="B4530" s="25">
        <v>43654.625</v>
      </c>
      <c r="C4530" s="7">
        <v>113.51</v>
      </c>
      <c r="D4530" s="26">
        <f>C4530/'g. Dimensio.AnlagenEE2035'!$F$11</f>
        <v>3.2431428571428576E-2</v>
      </c>
      <c r="E4530" s="6"/>
      <c r="F4530" s="6"/>
      <c r="G4530" s="6"/>
      <c r="H4530" s="6"/>
      <c r="I4530" s="6"/>
      <c r="J4530" s="6"/>
      <c r="K4530" s="6"/>
      <c r="L4530" s="6"/>
      <c r="M4530" s="6"/>
      <c r="N4530" s="27"/>
    </row>
    <row r="4531" spans="1:14" s="28" customFormat="1" x14ac:dyDescent="0.25">
      <c r="A4531" s="24">
        <v>43654.583333333336</v>
      </c>
      <c r="B4531" s="25">
        <v>43654.666666666664</v>
      </c>
      <c r="C4531" s="7">
        <v>127.84099999999999</v>
      </c>
      <c r="D4531" s="26">
        <f>C4531/'g. Dimensio.AnlagenEE2035'!$F$11</f>
        <v>3.6525999999999996E-2</v>
      </c>
      <c r="E4531" s="6"/>
      <c r="F4531" s="6"/>
      <c r="G4531" s="6"/>
      <c r="H4531" s="6"/>
      <c r="I4531" s="6"/>
      <c r="J4531" s="6"/>
      <c r="K4531" s="6"/>
      <c r="L4531" s="6"/>
      <c r="M4531" s="6"/>
      <c r="N4531" s="27"/>
    </row>
    <row r="4532" spans="1:14" s="28" customFormat="1" x14ac:dyDescent="0.25">
      <c r="A4532" s="24">
        <v>43654.625</v>
      </c>
      <c r="B4532" s="25">
        <v>43654.708333333336</v>
      </c>
      <c r="C4532" s="7">
        <v>156.19800000000001</v>
      </c>
      <c r="D4532" s="26">
        <f>C4532/'g. Dimensio.AnlagenEE2035'!$F$11</f>
        <v>4.4628000000000001E-2</v>
      </c>
      <c r="E4532" s="6"/>
      <c r="F4532" s="6"/>
      <c r="G4532" s="6"/>
      <c r="H4532" s="6"/>
      <c r="I4532" s="6"/>
      <c r="J4532" s="6"/>
      <c r="K4532" s="6"/>
      <c r="L4532" s="6"/>
      <c r="M4532" s="6"/>
      <c r="N4532" s="27"/>
    </row>
    <row r="4533" spans="1:14" s="28" customFormat="1" x14ac:dyDescent="0.25">
      <c r="A4533" s="24">
        <v>43654.666666666664</v>
      </c>
      <c r="B4533" s="25">
        <v>43654.75</v>
      </c>
      <c r="C4533" s="7">
        <v>228.61699999999999</v>
      </c>
      <c r="D4533" s="26">
        <f>C4533/'g. Dimensio.AnlagenEE2035'!$F$11</f>
        <v>6.5319142857142853E-2</v>
      </c>
      <c r="E4533" s="6"/>
      <c r="F4533" s="6"/>
      <c r="G4533" s="6"/>
      <c r="H4533" s="6"/>
      <c r="I4533" s="6"/>
      <c r="J4533" s="6"/>
      <c r="K4533" s="6"/>
      <c r="L4533" s="6"/>
      <c r="M4533" s="6"/>
      <c r="N4533" s="27"/>
    </row>
    <row r="4534" spans="1:14" s="28" customFormat="1" x14ac:dyDescent="0.25">
      <c r="A4534" s="24">
        <v>43654.708333333336</v>
      </c>
      <c r="B4534" s="25">
        <v>43654.791666666664</v>
      </c>
      <c r="C4534" s="7">
        <v>358.23599999999999</v>
      </c>
      <c r="D4534" s="26">
        <f>C4534/'g. Dimensio.AnlagenEE2035'!$F$11</f>
        <v>0.10235314285714285</v>
      </c>
      <c r="E4534" s="6"/>
      <c r="F4534" s="6"/>
      <c r="G4534" s="6"/>
      <c r="H4534" s="6"/>
      <c r="I4534" s="6"/>
      <c r="J4534" s="6"/>
      <c r="K4534" s="6"/>
      <c r="L4534" s="6"/>
      <c r="M4534" s="6"/>
      <c r="N4534" s="27"/>
    </row>
    <row r="4535" spans="1:14" s="28" customFormat="1" x14ac:dyDescent="0.25">
      <c r="A4535" s="24">
        <v>43654.75</v>
      </c>
      <c r="B4535" s="25">
        <v>43654.833333333336</v>
      </c>
      <c r="C4535" s="7">
        <v>551.30200000000002</v>
      </c>
      <c r="D4535" s="26">
        <f>C4535/'g. Dimensio.AnlagenEE2035'!$F$11</f>
        <v>0.15751485714285715</v>
      </c>
      <c r="E4535" s="6"/>
      <c r="F4535" s="6"/>
      <c r="G4535" s="6"/>
      <c r="H4535" s="6"/>
      <c r="I4535" s="6"/>
      <c r="J4535" s="6"/>
      <c r="K4535" s="6"/>
      <c r="L4535" s="6"/>
      <c r="M4535" s="6"/>
      <c r="N4535" s="27"/>
    </row>
    <row r="4536" spans="1:14" s="28" customFormat="1" x14ac:dyDescent="0.25">
      <c r="A4536" s="24">
        <v>43654.791666666664</v>
      </c>
      <c r="B4536" s="25">
        <v>43654.875</v>
      </c>
      <c r="C4536" s="7">
        <v>708.64599999999996</v>
      </c>
      <c r="D4536" s="26">
        <f>C4536/'g. Dimensio.AnlagenEE2035'!$F$11</f>
        <v>0.20247028571428571</v>
      </c>
      <c r="E4536" s="6"/>
      <c r="F4536" s="6"/>
      <c r="G4536" s="6"/>
      <c r="H4536" s="6"/>
      <c r="I4536" s="6"/>
      <c r="J4536" s="6"/>
      <c r="K4536" s="6"/>
      <c r="L4536" s="6"/>
      <c r="M4536" s="6"/>
      <c r="N4536" s="27"/>
    </row>
    <row r="4537" spans="1:14" s="28" customFormat="1" x14ac:dyDescent="0.25">
      <c r="A4537" s="24">
        <v>43654.833333333336</v>
      </c>
      <c r="B4537" s="25">
        <v>43654.916666666664</v>
      </c>
      <c r="C4537" s="7">
        <v>746.34799999999996</v>
      </c>
      <c r="D4537" s="26">
        <f>C4537/'g. Dimensio.AnlagenEE2035'!$F$11</f>
        <v>0.21324228571428569</v>
      </c>
      <c r="E4537" s="6"/>
      <c r="F4537" s="6"/>
      <c r="G4537" s="6"/>
      <c r="H4537" s="6"/>
      <c r="I4537" s="6"/>
      <c r="J4537" s="6"/>
      <c r="K4537" s="6"/>
      <c r="L4537" s="6"/>
      <c r="M4537" s="6"/>
      <c r="N4537" s="27"/>
    </row>
    <row r="4538" spans="1:14" s="28" customFormat="1" x14ac:dyDescent="0.25">
      <c r="A4538" s="24">
        <v>43654.875</v>
      </c>
      <c r="B4538" s="25">
        <v>43654.958333333336</v>
      </c>
      <c r="C4538" s="7">
        <v>656.00900000000001</v>
      </c>
      <c r="D4538" s="26">
        <f>C4538/'g. Dimensio.AnlagenEE2035'!$F$11</f>
        <v>0.18743114285714285</v>
      </c>
      <c r="E4538" s="6"/>
      <c r="F4538" s="6"/>
      <c r="G4538" s="6"/>
      <c r="H4538" s="6"/>
      <c r="I4538" s="6"/>
      <c r="J4538" s="6"/>
      <c r="K4538" s="6"/>
      <c r="L4538" s="6"/>
      <c r="M4538" s="6"/>
      <c r="N4538" s="27"/>
    </row>
    <row r="4539" spans="1:14" s="28" customFormat="1" x14ac:dyDescent="0.25">
      <c r="A4539" s="24">
        <v>43654.916666666664</v>
      </c>
      <c r="B4539" s="25">
        <v>43655</v>
      </c>
      <c r="C4539" s="7">
        <v>525.11300000000006</v>
      </c>
      <c r="D4539" s="26">
        <f>C4539/'g. Dimensio.AnlagenEE2035'!$F$11</f>
        <v>0.15003228571428573</v>
      </c>
      <c r="E4539" s="6"/>
      <c r="F4539" s="6"/>
      <c r="G4539" s="6"/>
      <c r="H4539" s="6"/>
      <c r="I4539" s="6"/>
      <c r="J4539" s="6"/>
      <c r="K4539" s="6"/>
      <c r="L4539" s="6"/>
      <c r="M4539" s="6"/>
      <c r="N4539" s="27"/>
    </row>
    <row r="4540" spans="1:14" s="28" customFormat="1" x14ac:dyDescent="0.25">
      <c r="A4540" s="24">
        <v>43654.958333333336</v>
      </c>
      <c r="B4540" s="25">
        <v>43655.041666666664</v>
      </c>
      <c r="C4540" s="7">
        <v>410.58600000000001</v>
      </c>
      <c r="D4540" s="26">
        <f>C4540/'g. Dimensio.AnlagenEE2035'!$F$11</f>
        <v>0.11731028571428571</v>
      </c>
      <c r="E4540" s="6"/>
      <c r="F4540" s="6"/>
      <c r="G4540" s="6"/>
      <c r="H4540" s="6"/>
      <c r="I4540" s="6"/>
      <c r="J4540" s="6"/>
      <c r="K4540" s="6"/>
      <c r="L4540" s="6"/>
      <c r="M4540" s="6"/>
      <c r="N4540" s="27"/>
    </row>
    <row r="4541" spans="1:14" s="28" customFormat="1" x14ac:dyDescent="0.25">
      <c r="A4541" s="24">
        <v>43655</v>
      </c>
      <c r="B4541" s="25">
        <v>43655.083333333336</v>
      </c>
      <c r="C4541" s="7">
        <v>329.05500000000001</v>
      </c>
      <c r="D4541" s="26">
        <f>C4541/'g. Dimensio.AnlagenEE2035'!$F$11</f>
        <v>9.4015714285714286E-2</v>
      </c>
      <c r="E4541" s="6"/>
      <c r="F4541" s="6"/>
      <c r="G4541" s="6"/>
      <c r="H4541" s="6"/>
      <c r="I4541" s="6"/>
      <c r="J4541" s="6"/>
      <c r="K4541" s="6"/>
      <c r="L4541" s="6"/>
      <c r="M4541" s="6"/>
      <c r="N4541" s="27"/>
    </row>
    <row r="4542" spans="1:14" s="28" customFormat="1" x14ac:dyDescent="0.25">
      <c r="A4542" s="24">
        <v>43655.041666666664</v>
      </c>
      <c r="B4542" s="25">
        <v>43655.125</v>
      </c>
      <c r="C4542" s="7">
        <v>295.61799999999999</v>
      </c>
      <c r="D4542" s="26">
        <f>C4542/'g. Dimensio.AnlagenEE2035'!$F$11</f>
        <v>8.4462285714285712E-2</v>
      </c>
      <c r="E4542" s="6"/>
      <c r="F4542" s="6"/>
      <c r="G4542" s="6"/>
      <c r="H4542" s="6"/>
      <c r="I4542" s="6"/>
      <c r="J4542" s="6"/>
      <c r="K4542" s="6"/>
      <c r="L4542" s="6"/>
      <c r="M4542" s="6"/>
      <c r="N4542" s="27"/>
    </row>
    <row r="4543" spans="1:14" s="28" customFormat="1" x14ac:dyDescent="0.25">
      <c r="A4543" s="24">
        <v>43655.083333333336</v>
      </c>
      <c r="B4543" s="25">
        <v>43655.166666666664</v>
      </c>
      <c r="C4543" s="7">
        <v>241.54499999999999</v>
      </c>
      <c r="D4543" s="26">
        <f>C4543/'g. Dimensio.AnlagenEE2035'!$F$11</f>
        <v>6.901285714285714E-2</v>
      </c>
      <c r="E4543" s="6"/>
      <c r="F4543" s="6"/>
      <c r="G4543" s="6"/>
      <c r="H4543" s="6"/>
      <c r="I4543" s="6"/>
      <c r="J4543" s="6"/>
      <c r="K4543" s="6"/>
      <c r="L4543" s="6"/>
      <c r="M4543" s="6"/>
      <c r="N4543" s="27"/>
    </row>
    <row r="4544" spans="1:14" s="28" customFormat="1" x14ac:dyDescent="0.25">
      <c r="A4544" s="24">
        <v>43655.125</v>
      </c>
      <c r="B4544" s="25">
        <v>43655.208333333336</v>
      </c>
      <c r="C4544" s="7">
        <v>227.089</v>
      </c>
      <c r="D4544" s="26">
        <f>C4544/'g. Dimensio.AnlagenEE2035'!$F$11</f>
        <v>6.4882571428571428E-2</v>
      </c>
      <c r="E4544" s="6"/>
      <c r="F4544" s="6"/>
      <c r="G4544" s="6"/>
      <c r="H4544" s="6"/>
      <c r="I4544" s="6"/>
      <c r="J4544" s="6"/>
      <c r="K4544" s="6"/>
      <c r="L4544" s="6"/>
      <c r="M4544" s="6"/>
      <c r="N4544" s="27"/>
    </row>
    <row r="4545" spans="1:14" s="28" customFormat="1" x14ac:dyDescent="0.25">
      <c r="A4545" s="24">
        <v>43655.166666666664</v>
      </c>
      <c r="B4545" s="25">
        <v>43655.25</v>
      </c>
      <c r="C4545" s="7">
        <v>170.64699999999999</v>
      </c>
      <c r="D4545" s="26">
        <f>C4545/'g. Dimensio.AnlagenEE2035'!$F$11</f>
        <v>4.875628571428571E-2</v>
      </c>
      <c r="E4545" s="6"/>
      <c r="F4545" s="6"/>
      <c r="G4545" s="6"/>
      <c r="H4545" s="6"/>
      <c r="I4545" s="6"/>
      <c r="J4545" s="6"/>
      <c r="K4545" s="6"/>
      <c r="L4545" s="6"/>
      <c r="M4545" s="6"/>
      <c r="N4545" s="27"/>
    </row>
    <row r="4546" spans="1:14" s="28" customFormat="1" x14ac:dyDescent="0.25">
      <c r="A4546" s="24">
        <v>43655.208333333336</v>
      </c>
      <c r="B4546" s="25">
        <v>43655.291666666664</v>
      </c>
      <c r="C4546" s="7">
        <v>209.65199999999999</v>
      </c>
      <c r="D4546" s="26">
        <f>C4546/'g. Dimensio.AnlagenEE2035'!$F$11</f>
        <v>5.9900571428571428E-2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27"/>
    </row>
    <row r="4547" spans="1:14" s="28" customFormat="1" x14ac:dyDescent="0.25">
      <c r="A4547" s="24">
        <v>43655.25</v>
      </c>
      <c r="B4547" s="25">
        <v>43655.333333333336</v>
      </c>
      <c r="C4547" s="7">
        <v>236.24299999999999</v>
      </c>
      <c r="D4547" s="26">
        <f>C4547/'g. Dimensio.AnlagenEE2035'!$F$11</f>
        <v>6.7498000000000002E-2</v>
      </c>
      <c r="E4547" s="6"/>
      <c r="F4547" s="6"/>
      <c r="G4547" s="6"/>
      <c r="H4547" s="6"/>
      <c r="I4547" s="6"/>
      <c r="J4547" s="6"/>
      <c r="K4547" s="6"/>
      <c r="L4547" s="6"/>
      <c r="M4547" s="6"/>
      <c r="N4547" s="27"/>
    </row>
    <row r="4548" spans="1:14" s="28" customFormat="1" x14ac:dyDescent="0.25">
      <c r="A4548" s="24">
        <v>43655.291666666664</v>
      </c>
      <c r="B4548" s="25">
        <v>43655.375</v>
      </c>
      <c r="C4548" s="7">
        <v>250.65100000000001</v>
      </c>
      <c r="D4548" s="26">
        <f>C4548/'g. Dimensio.AnlagenEE2035'!$F$11</f>
        <v>7.161457142857143E-2</v>
      </c>
      <c r="E4548" s="6"/>
      <c r="F4548" s="6"/>
      <c r="G4548" s="6"/>
      <c r="H4548" s="6"/>
      <c r="I4548" s="6"/>
      <c r="J4548" s="6"/>
      <c r="K4548" s="6"/>
      <c r="L4548" s="6"/>
      <c r="M4548" s="6"/>
      <c r="N4548" s="27"/>
    </row>
    <row r="4549" spans="1:14" s="28" customFormat="1" x14ac:dyDescent="0.25">
      <c r="A4549" s="24">
        <v>43655.333333333336</v>
      </c>
      <c r="B4549" s="25">
        <v>43655.416666666664</v>
      </c>
      <c r="C4549" s="7">
        <v>299.93099999999998</v>
      </c>
      <c r="D4549" s="26">
        <f>C4549/'g. Dimensio.AnlagenEE2035'!$F$11</f>
        <v>8.5694571428571426E-2</v>
      </c>
      <c r="E4549" s="6"/>
      <c r="F4549" s="6"/>
      <c r="G4549" s="6"/>
      <c r="H4549" s="6"/>
      <c r="I4549" s="6"/>
      <c r="J4549" s="6"/>
      <c r="K4549" s="6"/>
      <c r="L4549" s="6"/>
      <c r="M4549" s="6"/>
      <c r="N4549" s="27"/>
    </row>
    <row r="4550" spans="1:14" s="28" customFormat="1" x14ac:dyDescent="0.25">
      <c r="A4550" s="24">
        <v>43655.375</v>
      </c>
      <c r="B4550" s="25">
        <v>43655.458333333336</v>
      </c>
      <c r="C4550" s="7">
        <v>308.28399999999999</v>
      </c>
      <c r="D4550" s="26">
        <f>C4550/'g. Dimensio.AnlagenEE2035'!$F$11</f>
        <v>8.8081142857142858E-2</v>
      </c>
      <c r="E4550" s="6"/>
      <c r="F4550" s="6"/>
      <c r="G4550" s="6"/>
      <c r="H4550" s="6"/>
      <c r="I4550" s="6"/>
      <c r="J4550" s="6"/>
      <c r="K4550" s="6"/>
      <c r="L4550" s="6"/>
      <c r="M4550" s="6"/>
      <c r="N4550" s="27"/>
    </row>
    <row r="4551" spans="1:14" s="28" customFormat="1" x14ac:dyDescent="0.25">
      <c r="A4551" s="24">
        <v>43655.416666666664</v>
      </c>
      <c r="B4551" s="25">
        <v>43655.5</v>
      </c>
      <c r="C4551" s="7">
        <v>239.84</v>
      </c>
      <c r="D4551" s="26">
        <f>C4551/'g. Dimensio.AnlagenEE2035'!$F$11</f>
        <v>6.8525714285714287E-2</v>
      </c>
      <c r="E4551" s="6"/>
      <c r="F4551" s="6"/>
      <c r="G4551" s="6"/>
      <c r="H4551" s="6"/>
      <c r="I4551" s="6"/>
      <c r="J4551" s="6"/>
      <c r="K4551" s="6"/>
      <c r="L4551" s="6"/>
      <c r="M4551" s="6"/>
      <c r="N4551" s="27"/>
    </row>
    <row r="4552" spans="1:14" s="28" customFormat="1" x14ac:dyDescent="0.25">
      <c r="A4552" s="24">
        <v>43655.458333333336</v>
      </c>
      <c r="B4552" s="25">
        <v>43655.541666666664</v>
      </c>
      <c r="C4552" s="7">
        <v>200.59299999999999</v>
      </c>
      <c r="D4552" s="26">
        <f>C4552/'g. Dimensio.AnlagenEE2035'!$F$11</f>
        <v>5.7312285714285711E-2</v>
      </c>
      <c r="E4552" s="6"/>
      <c r="F4552" s="6"/>
      <c r="G4552" s="6"/>
      <c r="H4552" s="6"/>
      <c r="I4552" s="6"/>
      <c r="J4552" s="6"/>
      <c r="K4552" s="6"/>
      <c r="L4552" s="6"/>
      <c r="M4552" s="6"/>
      <c r="N4552" s="27"/>
    </row>
    <row r="4553" spans="1:14" s="28" customFormat="1" x14ac:dyDescent="0.25">
      <c r="A4553" s="24">
        <v>43655.5</v>
      </c>
      <c r="B4553" s="25">
        <v>43655.583333333336</v>
      </c>
      <c r="C4553" s="7">
        <v>214.43199999999999</v>
      </c>
      <c r="D4553" s="26">
        <f>C4553/'g. Dimensio.AnlagenEE2035'!$F$11</f>
        <v>6.1266285714285711E-2</v>
      </c>
      <c r="E4553" s="6"/>
      <c r="F4553" s="6"/>
      <c r="G4553" s="6"/>
      <c r="H4553" s="6"/>
      <c r="I4553" s="6"/>
      <c r="J4553" s="6"/>
      <c r="K4553" s="6"/>
      <c r="L4553" s="6"/>
      <c r="M4553" s="6"/>
      <c r="N4553" s="27"/>
    </row>
    <row r="4554" spans="1:14" s="28" customFormat="1" x14ac:dyDescent="0.25">
      <c r="A4554" s="24">
        <v>43655.541666666664</v>
      </c>
      <c r="B4554" s="25">
        <v>43655.625</v>
      </c>
      <c r="C4554" s="7">
        <v>256.73899999999998</v>
      </c>
      <c r="D4554" s="26">
        <f>C4554/'g. Dimensio.AnlagenEE2035'!$F$11</f>
        <v>7.3353999999999989E-2</v>
      </c>
      <c r="E4554" s="6"/>
      <c r="F4554" s="6"/>
      <c r="G4554" s="6"/>
      <c r="H4554" s="6"/>
      <c r="I4554" s="6"/>
      <c r="J4554" s="6"/>
      <c r="K4554" s="6"/>
      <c r="L4554" s="6"/>
      <c r="M4554" s="6"/>
      <c r="N4554" s="27"/>
    </row>
    <row r="4555" spans="1:14" s="28" customFormat="1" x14ac:dyDescent="0.25">
      <c r="A4555" s="24">
        <v>43655.583333333336</v>
      </c>
      <c r="B4555" s="25">
        <v>43655.666666666664</v>
      </c>
      <c r="C4555" s="7">
        <v>314.15600000000001</v>
      </c>
      <c r="D4555" s="26">
        <f>C4555/'g. Dimensio.AnlagenEE2035'!$F$11</f>
        <v>8.975885714285714E-2</v>
      </c>
      <c r="E4555" s="6"/>
      <c r="F4555" s="6"/>
      <c r="G4555" s="6"/>
      <c r="H4555" s="6"/>
      <c r="I4555" s="6"/>
      <c r="J4555" s="6"/>
      <c r="K4555" s="6"/>
      <c r="L4555" s="6"/>
      <c r="M4555" s="6"/>
      <c r="N4555" s="27"/>
    </row>
    <row r="4556" spans="1:14" s="28" customFormat="1" x14ac:dyDescent="0.25">
      <c r="A4556" s="24">
        <v>43655.625</v>
      </c>
      <c r="B4556" s="25">
        <v>43655.708333333336</v>
      </c>
      <c r="C4556" s="7">
        <v>375.12200000000001</v>
      </c>
      <c r="D4556" s="26">
        <f>C4556/'g. Dimensio.AnlagenEE2035'!$F$11</f>
        <v>0.10717771428571429</v>
      </c>
      <c r="E4556" s="6"/>
      <c r="F4556" s="6"/>
      <c r="G4556" s="6"/>
      <c r="H4556" s="6"/>
      <c r="I4556" s="6"/>
      <c r="J4556" s="6"/>
      <c r="K4556" s="6"/>
      <c r="L4556" s="6"/>
      <c r="M4556" s="6"/>
      <c r="N4556" s="27"/>
    </row>
    <row r="4557" spans="1:14" s="28" customFormat="1" x14ac:dyDescent="0.25">
      <c r="A4557" s="24">
        <v>43655.666666666664</v>
      </c>
      <c r="B4557" s="25">
        <v>43655.75</v>
      </c>
      <c r="C4557" s="7">
        <v>409.98899999999998</v>
      </c>
      <c r="D4557" s="26">
        <f>C4557/'g. Dimensio.AnlagenEE2035'!$F$11</f>
        <v>0.11713971428571428</v>
      </c>
      <c r="E4557" s="6"/>
      <c r="F4557" s="6"/>
      <c r="G4557" s="6"/>
      <c r="H4557" s="6"/>
      <c r="I4557" s="6"/>
      <c r="J4557" s="6"/>
      <c r="K4557" s="6"/>
      <c r="L4557" s="6"/>
      <c r="M4557" s="6"/>
      <c r="N4557" s="27"/>
    </row>
    <row r="4558" spans="1:14" s="28" customFormat="1" x14ac:dyDescent="0.25">
      <c r="A4558" s="24">
        <v>43655.708333333336</v>
      </c>
      <c r="B4558" s="25">
        <v>43655.791666666664</v>
      </c>
      <c r="C4558" s="7">
        <v>422.77300000000002</v>
      </c>
      <c r="D4558" s="26">
        <f>C4558/'g. Dimensio.AnlagenEE2035'!$F$11</f>
        <v>0.12079228571428573</v>
      </c>
      <c r="E4558" s="6"/>
      <c r="F4558" s="6"/>
      <c r="G4558" s="6"/>
      <c r="H4558" s="6"/>
      <c r="I4558" s="6"/>
      <c r="J4558" s="6"/>
      <c r="K4558" s="6"/>
      <c r="L4558" s="6"/>
      <c r="M4558" s="6"/>
      <c r="N4558" s="27"/>
    </row>
    <row r="4559" spans="1:14" s="28" customFormat="1" x14ac:dyDescent="0.25">
      <c r="A4559" s="24">
        <v>43655.75</v>
      </c>
      <c r="B4559" s="25">
        <v>43655.833333333336</v>
      </c>
      <c r="C4559" s="7">
        <v>418.08</v>
      </c>
      <c r="D4559" s="26">
        <f>C4559/'g. Dimensio.AnlagenEE2035'!$F$11</f>
        <v>0.11945142857142857</v>
      </c>
      <c r="E4559" s="6"/>
      <c r="F4559" s="6"/>
      <c r="G4559" s="6"/>
      <c r="H4559" s="6"/>
      <c r="I4559" s="6"/>
      <c r="J4559" s="6"/>
      <c r="K4559" s="6"/>
      <c r="L4559" s="6"/>
      <c r="M4559" s="6"/>
      <c r="N4559" s="27"/>
    </row>
    <row r="4560" spans="1:14" s="28" customFormat="1" x14ac:dyDescent="0.25">
      <c r="A4560" s="24">
        <v>43655.791666666664</v>
      </c>
      <c r="B4560" s="25">
        <v>43655.875</v>
      </c>
      <c r="C4560" s="7">
        <v>458.14</v>
      </c>
      <c r="D4560" s="26">
        <f>C4560/'g. Dimensio.AnlagenEE2035'!$F$11</f>
        <v>0.13089714285714285</v>
      </c>
      <c r="E4560" s="6"/>
      <c r="F4560" s="6"/>
      <c r="G4560" s="6"/>
      <c r="H4560" s="6"/>
      <c r="I4560" s="6"/>
      <c r="J4560" s="6"/>
      <c r="K4560" s="6"/>
      <c r="L4560" s="6"/>
      <c r="M4560" s="6"/>
      <c r="N4560" s="27"/>
    </row>
    <row r="4561" spans="1:14" s="28" customFormat="1" x14ac:dyDescent="0.25">
      <c r="A4561" s="24">
        <v>43655.833333333336</v>
      </c>
      <c r="B4561" s="25">
        <v>43655.916666666664</v>
      </c>
      <c r="C4561" s="7">
        <v>476.59500000000003</v>
      </c>
      <c r="D4561" s="26">
        <f>C4561/'g. Dimensio.AnlagenEE2035'!$F$11</f>
        <v>0.13617000000000001</v>
      </c>
      <c r="E4561" s="6"/>
      <c r="F4561" s="6"/>
      <c r="G4561" s="6"/>
      <c r="H4561" s="6"/>
      <c r="I4561" s="6"/>
      <c r="J4561" s="6"/>
      <c r="K4561" s="6"/>
      <c r="L4561" s="6"/>
      <c r="M4561" s="6"/>
      <c r="N4561" s="27"/>
    </row>
    <row r="4562" spans="1:14" s="28" customFormat="1" x14ac:dyDescent="0.25">
      <c r="A4562" s="24">
        <v>43655.875</v>
      </c>
      <c r="B4562" s="25">
        <v>43655.958333333336</v>
      </c>
      <c r="C4562" s="7">
        <v>491.85</v>
      </c>
      <c r="D4562" s="26">
        <f>C4562/'g. Dimensio.AnlagenEE2035'!$F$11</f>
        <v>0.14052857142857145</v>
      </c>
      <c r="E4562" s="6"/>
      <c r="F4562" s="6"/>
      <c r="G4562" s="6"/>
      <c r="H4562" s="6"/>
      <c r="I4562" s="6"/>
      <c r="J4562" s="6"/>
      <c r="K4562" s="6"/>
      <c r="L4562" s="6"/>
      <c r="M4562" s="6"/>
      <c r="N4562" s="27"/>
    </row>
    <row r="4563" spans="1:14" s="28" customFormat="1" x14ac:dyDescent="0.25">
      <c r="A4563" s="24">
        <v>43655.916666666664</v>
      </c>
      <c r="B4563" s="25">
        <v>43656</v>
      </c>
      <c r="C4563" s="7">
        <v>484.73899999999998</v>
      </c>
      <c r="D4563" s="26">
        <f>C4563/'g. Dimensio.AnlagenEE2035'!$F$11</f>
        <v>0.13849685714285714</v>
      </c>
      <c r="E4563" s="6"/>
      <c r="F4563" s="6"/>
      <c r="G4563" s="6"/>
      <c r="H4563" s="6"/>
      <c r="I4563" s="6"/>
      <c r="J4563" s="6"/>
      <c r="K4563" s="6"/>
      <c r="L4563" s="6"/>
      <c r="M4563" s="6"/>
      <c r="N4563" s="27"/>
    </row>
    <row r="4564" spans="1:14" s="28" customFormat="1" x14ac:dyDescent="0.25">
      <c r="A4564" s="24">
        <v>43655.958333333336</v>
      </c>
      <c r="B4564" s="25">
        <v>43656.041666666664</v>
      </c>
      <c r="C4564" s="7">
        <v>453.721</v>
      </c>
      <c r="D4564" s="26">
        <f>C4564/'g. Dimensio.AnlagenEE2035'!$F$11</f>
        <v>0.12963457142857143</v>
      </c>
      <c r="E4564" s="6"/>
      <c r="F4564" s="6"/>
      <c r="G4564" s="6"/>
      <c r="H4564" s="6"/>
      <c r="I4564" s="6"/>
      <c r="J4564" s="6"/>
      <c r="K4564" s="6"/>
      <c r="L4564" s="6"/>
      <c r="M4564" s="6"/>
      <c r="N4564" s="27"/>
    </row>
    <row r="4565" spans="1:14" s="28" customFormat="1" x14ac:dyDescent="0.25">
      <c r="A4565" s="24">
        <v>43656</v>
      </c>
      <c r="B4565" s="25">
        <v>43656.083333333336</v>
      </c>
      <c r="C4565" s="7">
        <v>408.935</v>
      </c>
      <c r="D4565" s="26">
        <f>C4565/'g. Dimensio.AnlagenEE2035'!$F$11</f>
        <v>0.11683857142857143</v>
      </c>
      <c r="E4565" s="6"/>
      <c r="F4565" s="6"/>
      <c r="G4565" s="6"/>
      <c r="H4565" s="6"/>
      <c r="I4565" s="6"/>
      <c r="J4565" s="6"/>
      <c r="K4565" s="6"/>
      <c r="L4565" s="6"/>
      <c r="M4565" s="6"/>
      <c r="N4565" s="27"/>
    </row>
    <row r="4566" spans="1:14" s="28" customFormat="1" x14ac:dyDescent="0.25">
      <c r="A4566" s="24">
        <v>43656.041666666664</v>
      </c>
      <c r="B4566" s="25">
        <v>43656.125</v>
      </c>
      <c r="C4566" s="7">
        <v>359.76299999999998</v>
      </c>
      <c r="D4566" s="26">
        <f>C4566/'g. Dimensio.AnlagenEE2035'!$F$11</f>
        <v>0.10278942857142856</v>
      </c>
      <c r="E4566" s="6"/>
      <c r="F4566" s="6"/>
      <c r="G4566" s="6"/>
      <c r="H4566" s="6"/>
      <c r="I4566" s="6"/>
      <c r="J4566" s="6"/>
      <c r="K4566" s="6"/>
      <c r="L4566" s="6"/>
      <c r="M4566" s="6"/>
      <c r="N4566" s="27"/>
    </row>
    <row r="4567" spans="1:14" s="28" customFormat="1" x14ac:dyDescent="0.25">
      <c r="A4567" s="24">
        <v>43656.083333333336</v>
      </c>
      <c r="B4567" s="25">
        <v>43656.166666666664</v>
      </c>
      <c r="C4567" s="7">
        <v>299.36700000000002</v>
      </c>
      <c r="D4567" s="26">
        <f>C4567/'g. Dimensio.AnlagenEE2035'!$F$11</f>
        <v>8.553342857142858E-2</v>
      </c>
      <c r="E4567" s="6"/>
      <c r="F4567" s="6"/>
      <c r="G4567" s="6"/>
      <c r="H4567" s="6"/>
      <c r="I4567" s="6"/>
      <c r="J4567" s="6"/>
      <c r="K4567" s="6"/>
      <c r="L4567" s="6"/>
      <c r="M4567" s="6"/>
      <c r="N4567" s="27"/>
    </row>
    <row r="4568" spans="1:14" s="28" customFormat="1" x14ac:dyDescent="0.25">
      <c r="A4568" s="24">
        <v>43656.125</v>
      </c>
      <c r="B4568" s="25">
        <v>43656.208333333336</v>
      </c>
      <c r="C4568" s="7">
        <v>232.38800000000001</v>
      </c>
      <c r="D4568" s="26">
        <f>C4568/'g. Dimensio.AnlagenEE2035'!$F$11</f>
        <v>6.639657142857143E-2</v>
      </c>
      <c r="E4568" s="6"/>
      <c r="F4568" s="6"/>
      <c r="G4568" s="6"/>
      <c r="H4568" s="6"/>
      <c r="I4568" s="6"/>
      <c r="J4568" s="6"/>
      <c r="K4568" s="6"/>
      <c r="L4568" s="6"/>
      <c r="M4568" s="6"/>
      <c r="N4568" s="27"/>
    </row>
    <row r="4569" spans="1:14" s="28" customFormat="1" x14ac:dyDescent="0.25">
      <c r="A4569" s="24">
        <v>43656.166666666664</v>
      </c>
      <c r="B4569" s="25">
        <v>43656.25</v>
      </c>
      <c r="C4569" s="7">
        <v>145.977</v>
      </c>
      <c r="D4569" s="26">
        <f>C4569/'g. Dimensio.AnlagenEE2035'!$F$11</f>
        <v>4.1707714285714285E-2</v>
      </c>
      <c r="E4569" s="6"/>
      <c r="F4569" s="6"/>
      <c r="G4569" s="6"/>
      <c r="H4569" s="6"/>
      <c r="I4569" s="6"/>
      <c r="J4569" s="6"/>
      <c r="K4569" s="6"/>
      <c r="L4569" s="6"/>
      <c r="M4569" s="6"/>
      <c r="N4569" s="27"/>
    </row>
    <row r="4570" spans="1:14" s="28" customFormat="1" x14ac:dyDescent="0.25">
      <c r="A4570" s="24">
        <v>43656.208333333336</v>
      </c>
      <c r="B4570" s="25">
        <v>43656.291666666664</v>
      </c>
      <c r="C4570" s="7">
        <v>50.317</v>
      </c>
      <c r="D4570" s="26">
        <f>C4570/'g. Dimensio.AnlagenEE2035'!$F$11</f>
        <v>1.4376285714285715E-2</v>
      </c>
      <c r="E4570" s="6"/>
      <c r="F4570" s="6"/>
      <c r="G4570" s="6"/>
      <c r="H4570" s="6"/>
      <c r="I4570" s="6"/>
      <c r="J4570" s="6"/>
      <c r="K4570" s="6"/>
      <c r="L4570" s="6"/>
      <c r="M4570" s="6"/>
      <c r="N4570" s="27"/>
    </row>
    <row r="4571" spans="1:14" s="28" customFormat="1" x14ac:dyDescent="0.25">
      <c r="A4571" s="24">
        <v>43656.25</v>
      </c>
      <c r="B4571" s="25">
        <v>43656.333333333336</v>
      </c>
      <c r="C4571" s="7">
        <v>88.114000000000004</v>
      </c>
      <c r="D4571" s="26">
        <f>C4571/'g. Dimensio.AnlagenEE2035'!$F$11</f>
        <v>2.5175428571428574E-2</v>
      </c>
      <c r="E4571" s="6"/>
      <c r="F4571" s="6"/>
      <c r="G4571" s="6"/>
      <c r="H4571" s="6"/>
      <c r="I4571" s="6"/>
      <c r="J4571" s="6"/>
      <c r="K4571" s="6"/>
      <c r="L4571" s="6"/>
      <c r="M4571" s="6"/>
      <c r="N4571" s="27"/>
    </row>
    <row r="4572" spans="1:14" s="28" customFormat="1" x14ac:dyDescent="0.25">
      <c r="A4572" s="24">
        <v>43656.291666666664</v>
      </c>
      <c r="B4572" s="25">
        <v>43656.375</v>
      </c>
      <c r="C4572" s="7">
        <v>108.036</v>
      </c>
      <c r="D4572" s="26">
        <f>C4572/'g. Dimensio.AnlagenEE2035'!$F$11</f>
        <v>3.0867428571428573E-2</v>
      </c>
      <c r="E4572" s="6"/>
      <c r="F4572" s="6"/>
      <c r="G4572" s="6"/>
      <c r="H4572" s="6"/>
      <c r="I4572" s="6"/>
      <c r="J4572" s="6"/>
      <c r="K4572" s="6"/>
      <c r="L4572" s="6"/>
      <c r="M4572" s="6"/>
      <c r="N4572" s="27"/>
    </row>
    <row r="4573" spans="1:14" s="28" customFormat="1" x14ac:dyDescent="0.25">
      <c r="A4573" s="24">
        <v>43656.333333333336</v>
      </c>
      <c r="B4573" s="25">
        <v>43656.416666666664</v>
      </c>
      <c r="C4573" s="7">
        <v>99.766999999999996</v>
      </c>
      <c r="D4573" s="26">
        <f>C4573/'g. Dimensio.AnlagenEE2035'!$F$11</f>
        <v>2.8504857142857141E-2</v>
      </c>
      <c r="E4573" s="6"/>
      <c r="F4573" s="6"/>
      <c r="G4573" s="6"/>
      <c r="H4573" s="6"/>
      <c r="I4573" s="6"/>
      <c r="J4573" s="6"/>
      <c r="K4573" s="6"/>
      <c r="L4573" s="6"/>
      <c r="M4573" s="6"/>
      <c r="N4573" s="27"/>
    </row>
    <row r="4574" spans="1:14" s="28" customFormat="1" x14ac:dyDescent="0.25">
      <c r="A4574" s="24">
        <v>43656.375</v>
      </c>
      <c r="B4574" s="25">
        <v>43656.458333333336</v>
      </c>
      <c r="C4574" s="7">
        <v>84.313999999999993</v>
      </c>
      <c r="D4574" s="26">
        <f>C4574/'g. Dimensio.AnlagenEE2035'!$F$11</f>
        <v>2.4089714285714284E-2</v>
      </c>
      <c r="E4574" s="6"/>
      <c r="F4574" s="6"/>
      <c r="G4574" s="6"/>
      <c r="H4574" s="6"/>
      <c r="I4574" s="6"/>
      <c r="J4574" s="6"/>
      <c r="K4574" s="6"/>
      <c r="L4574" s="6"/>
      <c r="M4574" s="6"/>
      <c r="N4574" s="27"/>
    </row>
    <row r="4575" spans="1:14" s="28" customFormat="1" x14ac:dyDescent="0.25">
      <c r="A4575" s="24">
        <v>43656.416666666664</v>
      </c>
      <c r="B4575" s="25">
        <v>43656.5</v>
      </c>
      <c r="C4575" s="7">
        <v>66.542000000000002</v>
      </c>
      <c r="D4575" s="26">
        <f>C4575/'g. Dimensio.AnlagenEE2035'!$F$11</f>
        <v>1.9012000000000001E-2</v>
      </c>
      <c r="E4575" s="6"/>
      <c r="F4575" s="6"/>
      <c r="G4575" s="6"/>
      <c r="H4575" s="6"/>
      <c r="I4575" s="6"/>
      <c r="J4575" s="6"/>
      <c r="K4575" s="6"/>
      <c r="L4575" s="6"/>
      <c r="M4575" s="6"/>
      <c r="N4575" s="27"/>
    </row>
    <row r="4576" spans="1:14" s="28" customFormat="1" x14ac:dyDescent="0.25">
      <c r="A4576" s="24">
        <v>43656.458333333336</v>
      </c>
      <c r="B4576" s="25">
        <v>43656.541666666664</v>
      </c>
      <c r="C4576" s="7">
        <v>53.218000000000004</v>
      </c>
      <c r="D4576" s="26">
        <f>C4576/'g. Dimensio.AnlagenEE2035'!$F$11</f>
        <v>1.5205142857142858E-2</v>
      </c>
      <c r="E4576" s="6"/>
      <c r="F4576" s="6"/>
      <c r="G4576" s="6"/>
      <c r="H4576" s="6"/>
      <c r="I4576" s="6"/>
      <c r="J4576" s="6"/>
      <c r="K4576" s="6"/>
      <c r="L4576" s="6"/>
      <c r="M4576" s="6"/>
      <c r="N4576" s="27"/>
    </row>
    <row r="4577" spans="1:14" s="28" customFormat="1" x14ac:dyDescent="0.25">
      <c r="A4577" s="24">
        <v>43656.5</v>
      </c>
      <c r="B4577" s="25">
        <v>43656.583333333336</v>
      </c>
      <c r="C4577" s="7">
        <v>45.241999999999997</v>
      </c>
      <c r="D4577" s="26">
        <f>C4577/'g. Dimensio.AnlagenEE2035'!$F$11</f>
        <v>1.2926285714285713E-2</v>
      </c>
      <c r="E4577" s="6"/>
      <c r="F4577" s="6"/>
      <c r="G4577" s="6"/>
      <c r="H4577" s="6"/>
      <c r="I4577" s="6"/>
      <c r="J4577" s="6"/>
      <c r="K4577" s="6"/>
      <c r="L4577" s="6"/>
      <c r="M4577" s="6"/>
      <c r="N4577" s="27"/>
    </row>
    <row r="4578" spans="1:14" s="28" customFormat="1" x14ac:dyDescent="0.25">
      <c r="A4578" s="24">
        <v>43656.541666666664</v>
      </c>
      <c r="B4578" s="25">
        <v>43656.625</v>
      </c>
      <c r="C4578" s="7">
        <v>39.914000000000001</v>
      </c>
      <c r="D4578" s="26">
        <f>C4578/'g. Dimensio.AnlagenEE2035'!$F$11</f>
        <v>1.1404000000000001E-2</v>
      </c>
      <c r="E4578" s="6"/>
      <c r="F4578" s="6"/>
      <c r="G4578" s="6"/>
      <c r="H4578" s="6"/>
      <c r="I4578" s="6"/>
      <c r="J4578" s="6"/>
      <c r="K4578" s="6"/>
      <c r="L4578" s="6"/>
      <c r="M4578" s="6"/>
      <c r="N4578" s="27"/>
    </row>
    <row r="4579" spans="1:14" s="28" customFormat="1" x14ac:dyDescent="0.25">
      <c r="A4579" s="24">
        <v>43656.583333333336</v>
      </c>
      <c r="B4579" s="25">
        <v>43656.666666666664</v>
      </c>
      <c r="C4579" s="7">
        <v>35.331000000000003</v>
      </c>
      <c r="D4579" s="26">
        <f>C4579/'g. Dimensio.AnlagenEE2035'!$F$11</f>
        <v>1.009457142857143E-2</v>
      </c>
      <c r="E4579" s="6"/>
      <c r="F4579" s="6"/>
      <c r="G4579" s="6"/>
      <c r="H4579" s="6"/>
      <c r="I4579" s="6"/>
      <c r="J4579" s="6"/>
      <c r="K4579" s="6"/>
      <c r="L4579" s="6"/>
      <c r="M4579" s="6"/>
      <c r="N4579" s="27"/>
    </row>
    <row r="4580" spans="1:14" s="28" customFormat="1" x14ac:dyDescent="0.25">
      <c r="A4580" s="24">
        <v>43656.625</v>
      </c>
      <c r="B4580" s="25">
        <v>43656.708333333336</v>
      </c>
      <c r="C4580" s="7">
        <v>34.033999999999999</v>
      </c>
      <c r="D4580" s="26">
        <f>C4580/'g. Dimensio.AnlagenEE2035'!$F$11</f>
        <v>9.724E-3</v>
      </c>
      <c r="E4580" s="6"/>
      <c r="F4580" s="6"/>
      <c r="G4580" s="6"/>
      <c r="H4580" s="6"/>
      <c r="I4580" s="6"/>
      <c r="J4580" s="6"/>
      <c r="K4580" s="6"/>
      <c r="L4580" s="6"/>
      <c r="M4580" s="6"/>
      <c r="N4580" s="27"/>
    </row>
    <row r="4581" spans="1:14" s="28" customFormat="1" x14ac:dyDescent="0.25">
      <c r="A4581" s="24">
        <v>43656.666666666664</v>
      </c>
      <c r="B4581" s="25">
        <v>43656.75</v>
      </c>
      <c r="C4581" s="7">
        <v>29.981999999999999</v>
      </c>
      <c r="D4581" s="26">
        <f>C4581/'g. Dimensio.AnlagenEE2035'!$F$11</f>
        <v>8.5662857142857138E-3</v>
      </c>
      <c r="E4581" s="6"/>
      <c r="F4581" s="6"/>
      <c r="G4581" s="6"/>
      <c r="H4581" s="6"/>
      <c r="I4581" s="6"/>
      <c r="J4581" s="6"/>
      <c r="K4581" s="6"/>
      <c r="L4581" s="6"/>
      <c r="M4581" s="6"/>
      <c r="N4581" s="27"/>
    </row>
    <row r="4582" spans="1:14" s="28" customFormat="1" x14ac:dyDescent="0.25">
      <c r="A4582" s="24">
        <v>43656.708333333336</v>
      </c>
      <c r="B4582" s="25">
        <v>43656.791666666664</v>
      </c>
      <c r="C4582" s="7">
        <v>21.777000000000001</v>
      </c>
      <c r="D4582" s="26">
        <f>C4582/'g. Dimensio.AnlagenEE2035'!$F$11</f>
        <v>6.2220000000000001E-3</v>
      </c>
      <c r="E4582" s="6"/>
      <c r="F4582" s="6"/>
      <c r="G4582" s="6"/>
      <c r="H4582" s="6"/>
      <c r="I4582" s="6"/>
      <c r="J4582" s="6"/>
      <c r="K4582" s="6"/>
      <c r="L4582" s="6"/>
      <c r="M4582" s="6"/>
      <c r="N4582" s="27"/>
    </row>
    <row r="4583" spans="1:14" s="28" customFormat="1" x14ac:dyDescent="0.25">
      <c r="A4583" s="24">
        <v>43656.75</v>
      </c>
      <c r="B4583" s="25">
        <v>43656.833333333336</v>
      </c>
      <c r="C4583" s="7">
        <v>14.715999999999999</v>
      </c>
      <c r="D4583" s="26">
        <f>C4583/'g. Dimensio.AnlagenEE2035'!$F$11</f>
        <v>4.2045714285714282E-3</v>
      </c>
      <c r="E4583" s="6"/>
      <c r="F4583" s="6"/>
      <c r="G4583" s="6"/>
      <c r="H4583" s="6"/>
      <c r="I4583" s="6"/>
      <c r="J4583" s="6"/>
      <c r="K4583" s="6"/>
      <c r="L4583" s="6"/>
      <c r="M4583" s="6"/>
      <c r="N4583" s="27"/>
    </row>
    <row r="4584" spans="1:14" s="28" customFormat="1" x14ac:dyDescent="0.25">
      <c r="A4584" s="24">
        <v>43656.791666666664</v>
      </c>
      <c r="B4584" s="25">
        <v>43656.875</v>
      </c>
      <c r="C4584" s="7">
        <v>31.457000000000001</v>
      </c>
      <c r="D4584" s="26">
        <f>C4584/'g. Dimensio.AnlagenEE2035'!$F$11</f>
        <v>8.9877142857142864E-3</v>
      </c>
      <c r="E4584" s="6"/>
      <c r="F4584" s="6"/>
      <c r="G4584" s="6"/>
      <c r="H4584" s="6"/>
      <c r="I4584" s="6"/>
      <c r="J4584" s="6"/>
      <c r="K4584" s="6"/>
      <c r="L4584" s="6"/>
      <c r="M4584" s="6"/>
      <c r="N4584" s="27"/>
    </row>
    <row r="4585" spans="1:14" s="28" customFormat="1" x14ac:dyDescent="0.25">
      <c r="A4585" s="24">
        <v>43656.833333333336</v>
      </c>
      <c r="B4585" s="25">
        <v>43656.916666666664</v>
      </c>
      <c r="C4585" s="7">
        <v>73.242999999999995</v>
      </c>
      <c r="D4585" s="26">
        <f>C4585/'g. Dimensio.AnlagenEE2035'!$F$11</f>
        <v>2.0926571428571426E-2</v>
      </c>
      <c r="E4585" s="6"/>
      <c r="F4585" s="6"/>
      <c r="G4585" s="6"/>
      <c r="H4585" s="6"/>
      <c r="I4585" s="6"/>
      <c r="J4585" s="6"/>
      <c r="K4585" s="6"/>
      <c r="L4585" s="6"/>
      <c r="M4585" s="6"/>
      <c r="N4585" s="27"/>
    </row>
    <row r="4586" spans="1:14" s="28" customFormat="1" x14ac:dyDescent="0.25">
      <c r="A4586" s="24">
        <v>43656.875</v>
      </c>
      <c r="B4586" s="25">
        <v>43656.958333333336</v>
      </c>
      <c r="C4586" s="7">
        <v>107.842</v>
      </c>
      <c r="D4586" s="26">
        <f>C4586/'g. Dimensio.AnlagenEE2035'!$F$11</f>
        <v>3.0811999999999999E-2</v>
      </c>
      <c r="E4586" s="6"/>
      <c r="F4586" s="6"/>
      <c r="G4586" s="6"/>
      <c r="H4586" s="6"/>
      <c r="I4586" s="6"/>
      <c r="J4586" s="6"/>
      <c r="K4586" s="6"/>
      <c r="L4586" s="6"/>
      <c r="M4586" s="6"/>
      <c r="N4586" s="27"/>
    </row>
    <row r="4587" spans="1:14" s="28" customFormat="1" x14ac:dyDescent="0.25">
      <c r="A4587" s="24">
        <v>43656.916666666664</v>
      </c>
      <c r="B4587" s="25">
        <v>43657</v>
      </c>
      <c r="C4587" s="7">
        <v>116.503</v>
      </c>
      <c r="D4587" s="26">
        <f>C4587/'g. Dimensio.AnlagenEE2035'!$F$11</f>
        <v>3.3286571428571429E-2</v>
      </c>
      <c r="E4587" s="6"/>
      <c r="F4587" s="6"/>
      <c r="G4587" s="6"/>
      <c r="H4587" s="6"/>
      <c r="I4587" s="6"/>
      <c r="J4587" s="6"/>
      <c r="K4587" s="6"/>
      <c r="L4587" s="6"/>
      <c r="M4587" s="6"/>
      <c r="N4587" s="27"/>
    </row>
    <row r="4588" spans="1:14" s="28" customFormat="1" x14ac:dyDescent="0.25">
      <c r="A4588" s="24">
        <v>43656.958333333336</v>
      </c>
      <c r="B4588" s="25">
        <v>43657.041666666664</v>
      </c>
      <c r="C4588" s="7">
        <v>108.494</v>
      </c>
      <c r="D4588" s="26">
        <f>C4588/'g. Dimensio.AnlagenEE2035'!$F$11</f>
        <v>3.0998285714285714E-2</v>
      </c>
      <c r="E4588" s="6"/>
      <c r="F4588" s="6"/>
      <c r="G4588" s="6"/>
      <c r="H4588" s="6"/>
      <c r="I4588" s="6"/>
      <c r="J4588" s="6"/>
      <c r="K4588" s="6"/>
      <c r="L4588" s="6"/>
      <c r="M4588" s="6"/>
      <c r="N4588" s="27"/>
    </row>
    <row r="4589" spans="1:14" s="28" customFormat="1" x14ac:dyDescent="0.25">
      <c r="A4589" s="24">
        <v>43657</v>
      </c>
      <c r="B4589" s="25">
        <v>43657.083333333336</v>
      </c>
      <c r="C4589" s="7">
        <v>95.373000000000005</v>
      </c>
      <c r="D4589" s="26">
        <f>C4589/'g. Dimensio.AnlagenEE2035'!$F$11</f>
        <v>2.7249428571428574E-2</v>
      </c>
      <c r="E4589" s="6"/>
      <c r="F4589" s="6"/>
      <c r="G4589" s="6"/>
      <c r="H4589" s="6"/>
      <c r="I4589" s="6"/>
      <c r="J4589" s="6"/>
      <c r="K4589" s="6"/>
      <c r="L4589" s="6"/>
      <c r="M4589" s="6"/>
      <c r="N4589" s="27"/>
    </row>
    <row r="4590" spans="1:14" s="28" customFormat="1" x14ac:dyDescent="0.25">
      <c r="A4590" s="24">
        <v>43657.041666666664</v>
      </c>
      <c r="B4590" s="25">
        <v>43657.125</v>
      </c>
      <c r="C4590" s="7">
        <v>101.408</v>
      </c>
      <c r="D4590" s="26">
        <f>C4590/'g. Dimensio.AnlagenEE2035'!$F$11</f>
        <v>2.8973714285714287E-2</v>
      </c>
      <c r="E4590" s="6"/>
      <c r="F4590" s="6"/>
      <c r="G4590" s="6"/>
      <c r="H4590" s="6"/>
      <c r="I4590" s="6"/>
      <c r="J4590" s="6"/>
      <c r="K4590" s="6"/>
      <c r="L4590" s="6"/>
      <c r="M4590" s="6"/>
      <c r="N4590" s="27"/>
    </row>
    <row r="4591" spans="1:14" s="28" customFormat="1" x14ac:dyDescent="0.25">
      <c r="A4591" s="24">
        <v>43657.083333333336</v>
      </c>
      <c r="B4591" s="25">
        <v>43657.166666666664</v>
      </c>
      <c r="C4591" s="7">
        <v>99.085999999999999</v>
      </c>
      <c r="D4591" s="26">
        <f>C4591/'g. Dimensio.AnlagenEE2035'!$F$11</f>
        <v>2.8310285714285715E-2</v>
      </c>
      <c r="E4591" s="6"/>
      <c r="F4591" s="6"/>
      <c r="G4591" s="6"/>
      <c r="H4591" s="6"/>
      <c r="I4591" s="6"/>
      <c r="J4591" s="6"/>
      <c r="K4591" s="6"/>
      <c r="L4591" s="6"/>
      <c r="M4591" s="6"/>
      <c r="N4591" s="27"/>
    </row>
    <row r="4592" spans="1:14" s="28" customFormat="1" x14ac:dyDescent="0.25">
      <c r="A4592" s="24">
        <v>43657.125</v>
      </c>
      <c r="B4592" s="25">
        <v>43657.208333333336</v>
      </c>
      <c r="C4592" s="7">
        <v>53.633000000000003</v>
      </c>
      <c r="D4592" s="26">
        <f>C4592/'g. Dimensio.AnlagenEE2035'!$F$11</f>
        <v>1.5323714285714286E-2</v>
      </c>
      <c r="E4592" s="6"/>
      <c r="F4592" s="6"/>
      <c r="G4592" s="6"/>
      <c r="H4592" s="6"/>
      <c r="I4592" s="6"/>
      <c r="J4592" s="6"/>
      <c r="K4592" s="6"/>
      <c r="L4592" s="6"/>
      <c r="M4592" s="6"/>
      <c r="N4592" s="27"/>
    </row>
    <row r="4593" spans="1:14" s="28" customFormat="1" x14ac:dyDescent="0.25">
      <c r="A4593" s="24">
        <v>43657.166666666664</v>
      </c>
      <c r="B4593" s="25">
        <v>43657.25</v>
      </c>
      <c r="C4593" s="7">
        <v>37.046999999999997</v>
      </c>
      <c r="D4593" s="26">
        <f>C4593/'g. Dimensio.AnlagenEE2035'!$F$11</f>
        <v>1.0584857142857142E-2</v>
      </c>
      <c r="E4593" s="6"/>
      <c r="F4593" s="6"/>
      <c r="G4593" s="6"/>
      <c r="H4593" s="6"/>
      <c r="I4593" s="6"/>
      <c r="J4593" s="6"/>
      <c r="K4593" s="6"/>
      <c r="L4593" s="6"/>
      <c r="M4593" s="6"/>
      <c r="N4593" s="27"/>
    </row>
    <row r="4594" spans="1:14" s="28" customFormat="1" x14ac:dyDescent="0.25">
      <c r="A4594" s="24">
        <v>43657.208333333336</v>
      </c>
      <c r="B4594" s="25">
        <v>43657.291666666664</v>
      </c>
      <c r="C4594" s="7">
        <v>51.697000000000003</v>
      </c>
      <c r="D4594" s="26">
        <f>C4594/'g. Dimensio.AnlagenEE2035'!$F$11</f>
        <v>1.477057142857143E-2</v>
      </c>
      <c r="E4594" s="6"/>
      <c r="F4594" s="6"/>
      <c r="G4594" s="6"/>
      <c r="H4594" s="6"/>
      <c r="I4594" s="6"/>
      <c r="J4594" s="6"/>
      <c r="K4594" s="6"/>
      <c r="L4594" s="6"/>
      <c r="M4594" s="6"/>
      <c r="N4594" s="27"/>
    </row>
    <row r="4595" spans="1:14" s="28" customFormat="1" x14ac:dyDescent="0.25">
      <c r="A4595" s="24">
        <v>43657.25</v>
      </c>
      <c r="B4595" s="25">
        <v>43657.333333333336</v>
      </c>
      <c r="C4595" s="7">
        <v>55.21</v>
      </c>
      <c r="D4595" s="26">
        <f>C4595/'g. Dimensio.AnlagenEE2035'!$F$11</f>
        <v>1.5774285714285713E-2</v>
      </c>
      <c r="E4595" s="6"/>
      <c r="F4595" s="6"/>
      <c r="G4595" s="6"/>
      <c r="H4595" s="6"/>
      <c r="I4595" s="6"/>
      <c r="J4595" s="6"/>
      <c r="K4595" s="6"/>
      <c r="L4595" s="6"/>
      <c r="M4595" s="6"/>
      <c r="N4595" s="27"/>
    </row>
    <row r="4596" spans="1:14" s="28" customFormat="1" x14ac:dyDescent="0.25">
      <c r="A4596" s="24">
        <v>43657.291666666664</v>
      </c>
      <c r="B4596" s="25">
        <v>43657.375</v>
      </c>
      <c r="C4596" s="7">
        <v>58.051000000000002</v>
      </c>
      <c r="D4596" s="26">
        <f>C4596/'g. Dimensio.AnlagenEE2035'!$F$11</f>
        <v>1.6586E-2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27"/>
    </row>
    <row r="4597" spans="1:14" s="28" customFormat="1" x14ac:dyDescent="0.25">
      <c r="A4597" s="24">
        <v>43657.333333333336</v>
      </c>
      <c r="B4597" s="25">
        <v>43657.416666666664</v>
      </c>
      <c r="C4597" s="7">
        <v>120.18899999999999</v>
      </c>
      <c r="D4597" s="26">
        <f>C4597/'g. Dimensio.AnlagenEE2035'!$F$11</f>
        <v>3.4339714285714286E-2</v>
      </c>
      <c r="E4597" s="6"/>
      <c r="F4597" s="6"/>
      <c r="G4597" s="6"/>
      <c r="H4597" s="6"/>
      <c r="I4597" s="6"/>
      <c r="J4597" s="6"/>
      <c r="K4597" s="6"/>
      <c r="L4597" s="6"/>
      <c r="M4597" s="6"/>
      <c r="N4597" s="27"/>
    </row>
    <row r="4598" spans="1:14" s="28" customFormat="1" x14ac:dyDescent="0.25">
      <c r="A4598" s="24">
        <v>43657.375</v>
      </c>
      <c r="B4598" s="25">
        <v>43657.458333333336</v>
      </c>
      <c r="C4598" s="7">
        <v>211.58799999999999</v>
      </c>
      <c r="D4598" s="26">
        <f>C4598/'g. Dimensio.AnlagenEE2035'!$F$11</f>
        <v>6.0453714285714284E-2</v>
      </c>
      <c r="E4598" s="6"/>
      <c r="F4598" s="6"/>
      <c r="G4598" s="6"/>
      <c r="H4598" s="6"/>
      <c r="I4598" s="6"/>
      <c r="J4598" s="6"/>
      <c r="K4598" s="6"/>
      <c r="L4598" s="6"/>
      <c r="M4598" s="6"/>
      <c r="N4598" s="27"/>
    </row>
    <row r="4599" spans="1:14" s="28" customFormat="1" x14ac:dyDescent="0.25">
      <c r="A4599" s="24">
        <v>43657.416666666664</v>
      </c>
      <c r="B4599" s="25">
        <v>43657.5</v>
      </c>
      <c r="C4599" s="7">
        <v>184.333</v>
      </c>
      <c r="D4599" s="26">
        <f>C4599/'g. Dimensio.AnlagenEE2035'!$F$11</f>
        <v>5.2666571428571431E-2</v>
      </c>
      <c r="E4599" s="6"/>
      <c r="F4599" s="6"/>
      <c r="G4599" s="6"/>
      <c r="H4599" s="6"/>
      <c r="I4599" s="6"/>
      <c r="J4599" s="6"/>
      <c r="K4599" s="6"/>
      <c r="L4599" s="6"/>
      <c r="M4599" s="6"/>
      <c r="N4599" s="27"/>
    </row>
    <row r="4600" spans="1:14" s="28" customFormat="1" x14ac:dyDescent="0.25">
      <c r="A4600" s="24">
        <v>43657.458333333336</v>
      </c>
      <c r="B4600" s="25">
        <v>43657.541666666664</v>
      </c>
      <c r="C4600" s="7">
        <v>133.66499999999999</v>
      </c>
      <c r="D4600" s="26">
        <f>C4600/'g. Dimensio.AnlagenEE2035'!$F$11</f>
        <v>3.8189999999999995E-2</v>
      </c>
      <c r="E4600" s="6"/>
      <c r="F4600" s="6"/>
      <c r="G4600" s="6"/>
      <c r="H4600" s="6"/>
      <c r="I4600" s="6"/>
      <c r="J4600" s="6"/>
      <c r="K4600" s="6"/>
      <c r="L4600" s="6"/>
      <c r="M4600" s="6"/>
      <c r="N4600" s="27"/>
    </row>
    <row r="4601" spans="1:14" s="28" customFormat="1" x14ac:dyDescent="0.25">
      <c r="A4601" s="24">
        <v>43657.5</v>
      </c>
      <c r="B4601" s="25">
        <v>43657.583333333336</v>
      </c>
      <c r="C4601" s="7">
        <v>125.804</v>
      </c>
      <c r="D4601" s="26">
        <f>C4601/'g. Dimensio.AnlagenEE2035'!$F$11</f>
        <v>3.5944000000000004E-2</v>
      </c>
      <c r="E4601" s="6"/>
      <c r="F4601" s="6"/>
      <c r="G4601" s="6"/>
      <c r="H4601" s="6"/>
      <c r="I4601" s="6"/>
      <c r="J4601" s="6"/>
      <c r="K4601" s="6"/>
      <c r="L4601" s="6"/>
      <c r="M4601" s="6"/>
      <c r="N4601" s="27"/>
    </row>
    <row r="4602" spans="1:14" s="28" customFormat="1" x14ac:dyDescent="0.25">
      <c r="A4602" s="24">
        <v>43657.541666666664</v>
      </c>
      <c r="B4602" s="25">
        <v>43657.625</v>
      </c>
      <c r="C4602" s="7">
        <v>133.70599999999999</v>
      </c>
      <c r="D4602" s="26">
        <f>C4602/'g. Dimensio.AnlagenEE2035'!$F$11</f>
        <v>3.8201714285714283E-2</v>
      </c>
      <c r="E4602" s="6"/>
      <c r="F4602" s="6"/>
      <c r="G4602" s="6"/>
      <c r="H4602" s="6"/>
      <c r="I4602" s="6"/>
      <c r="J4602" s="6"/>
      <c r="K4602" s="6"/>
      <c r="L4602" s="6"/>
      <c r="M4602" s="6"/>
      <c r="N4602" s="27"/>
    </row>
    <row r="4603" spans="1:14" s="28" customFormat="1" x14ac:dyDescent="0.25">
      <c r="A4603" s="24">
        <v>43657.583333333336</v>
      </c>
      <c r="B4603" s="25">
        <v>43657.666666666664</v>
      </c>
      <c r="C4603" s="7">
        <v>116.822</v>
      </c>
      <c r="D4603" s="26">
        <f>C4603/'g. Dimensio.AnlagenEE2035'!$F$11</f>
        <v>3.3377714285714288E-2</v>
      </c>
      <c r="E4603" s="6"/>
      <c r="F4603" s="6"/>
      <c r="G4603" s="6"/>
      <c r="H4603" s="6"/>
      <c r="I4603" s="6"/>
      <c r="J4603" s="6"/>
      <c r="K4603" s="6"/>
      <c r="L4603" s="6"/>
      <c r="M4603" s="6"/>
      <c r="N4603" s="27"/>
    </row>
    <row r="4604" spans="1:14" s="28" customFormat="1" x14ac:dyDescent="0.25">
      <c r="A4604" s="24">
        <v>43657.625</v>
      </c>
      <c r="B4604" s="25">
        <v>43657.708333333336</v>
      </c>
      <c r="C4604" s="7">
        <v>104.872</v>
      </c>
      <c r="D4604" s="26">
        <f>C4604/'g. Dimensio.AnlagenEE2035'!$F$11</f>
        <v>2.9963428571428571E-2</v>
      </c>
      <c r="E4604" s="6"/>
      <c r="F4604" s="6"/>
      <c r="G4604" s="6"/>
      <c r="H4604" s="6"/>
      <c r="I4604" s="6"/>
      <c r="J4604" s="6"/>
      <c r="K4604" s="6"/>
      <c r="L4604" s="6"/>
      <c r="M4604" s="6"/>
      <c r="N4604" s="27"/>
    </row>
    <row r="4605" spans="1:14" s="28" customFormat="1" x14ac:dyDescent="0.25">
      <c r="A4605" s="24">
        <v>43657.666666666664</v>
      </c>
      <c r="B4605" s="25">
        <v>43657.75</v>
      </c>
      <c r="C4605" s="7">
        <v>98.144999999999996</v>
      </c>
      <c r="D4605" s="26">
        <f>C4605/'g. Dimensio.AnlagenEE2035'!$F$11</f>
        <v>2.8041428571428571E-2</v>
      </c>
      <c r="E4605" s="6"/>
      <c r="F4605" s="6"/>
      <c r="G4605" s="6"/>
      <c r="H4605" s="6"/>
      <c r="I4605" s="6"/>
      <c r="J4605" s="6"/>
      <c r="K4605" s="6"/>
      <c r="L4605" s="6"/>
      <c r="M4605" s="6"/>
      <c r="N4605" s="27"/>
    </row>
    <row r="4606" spans="1:14" s="28" customFormat="1" x14ac:dyDescent="0.25">
      <c r="A4606" s="24">
        <v>43657.708333333336</v>
      </c>
      <c r="B4606" s="25">
        <v>43657.791666666664</v>
      </c>
      <c r="C4606" s="7">
        <v>70.945999999999998</v>
      </c>
      <c r="D4606" s="26">
        <f>C4606/'g. Dimensio.AnlagenEE2035'!$F$11</f>
        <v>2.0270285714285713E-2</v>
      </c>
      <c r="E4606" s="6"/>
      <c r="F4606" s="6"/>
      <c r="G4606" s="6"/>
      <c r="H4606" s="6"/>
      <c r="I4606" s="6"/>
      <c r="J4606" s="6"/>
      <c r="K4606" s="6"/>
      <c r="L4606" s="6"/>
      <c r="M4606" s="6"/>
      <c r="N4606" s="27"/>
    </row>
    <row r="4607" spans="1:14" s="28" customFormat="1" x14ac:dyDescent="0.25">
      <c r="A4607" s="24">
        <v>43657.75</v>
      </c>
      <c r="B4607" s="25">
        <v>43657.833333333336</v>
      </c>
      <c r="C4607" s="7">
        <v>54.843000000000004</v>
      </c>
      <c r="D4607" s="26">
        <f>C4607/'g. Dimensio.AnlagenEE2035'!$F$11</f>
        <v>1.5669428571428574E-2</v>
      </c>
      <c r="E4607" s="6"/>
      <c r="F4607" s="6"/>
      <c r="G4607" s="6"/>
      <c r="H4607" s="6"/>
      <c r="I4607" s="6"/>
      <c r="J4607" s="6"/>
      <c r="K4607" s="6"/>
      <c r="L4607" s="6"/>
      <c r="M4607" s="6"/>
      <c r="N4607" s="27"/>
    </row>
    <row r="4608" spans="1:14" s="28" customFormat="1" x14ac:dyDescent="0.25">
      <c r="A4608" s="24">
        <v>43657.791666666664</v>
      </c>
      <c r="B4608" s="25">
        <v>43657.875</v>
      </c>
      <c r="C4608" s="7">
        <v>86.066999999999993</v>
      </c>
      <c r="D4608" s="26">
        <f>C4608/'g. Dimensio.AnlagenEE2035'!$F$11</f>
        <v>2.4590571428571427E-2</v>
      </c>
      <c r="E4608" s="6"/>
      <c r="F4608" s="6"/>
      <c r="G4608" s="6"/>
      <c r="H4608" s="6"/>
      <c r="I4608" s="6"/>
      <c r="J4608" s="6"/>
      <c r="K4608" s="6"/>
      <c r="L4608" s="6"/>
      <c r="M4608" s="6"/>
      <c r="N4608" s="27"/>
    </row>
    <row r="4609" spans="1:14" s="28" customFormat="1" x14ac:dyDescent="0.25">
      <c r="A4609" s="24">
        <v>43657.833333333336</v>
      </c>
      <c r="B4609" s="25">
        <v>43657.916666666664</v>
      </c>
      <c r="C4609" s="7">
        <v>189.70699999999999</v>
      </c>
      <c r="D4609" s="26">
        <f>C4609/'g. Dimensio.AnlagenEE2035'!$F$11</f>
        <v>5.4202E-2</v>
      </c>
      <c r="E4609" s="6"/>
      <c r="F4609" s="6"/>
      <c r="G4609" s="6"/>
      <c r="H4609" s="6"/>
      <c r="I4609" s="6"/>
      <c r="J4609" s="6"/>
      <c r="K4609" s="6"/>
      <c r="L4609" s="6"/>
      <c r="M4609" s="6"/>
      <c r="N4609" s="27"/>
    </row>
    <row r="4610" spans="1:14" s="28" customFormat="1" x14ac:dyDescent="0.25">
      <c r="A4610" s="24">
        <v>43657.875</v>
      </c>
      <c r="B4610" s="25">
        <v>43657.958333333336</v>
      </c>
      <c r="C4610" s="7">
        <v>345.83499999999998</v>
      </c>
      <c r="D4610" s="26">
        <f>C4610/'g. Dimensio.AnlagenEE2035'!$F$11</f>
        <v>9.8809999999999995E-2</v>
      </c>
      <c r="E4610" s="6"/>
      <c r="F4610" s="6"/>
      <c r="G4610" s="6"/>
      <c r="H4610" s="6"/>
      <c r="I4610" s="6"/>
      <c r="J4610" s="6"/>
      <c r="K4610" s="6"/>
      <c r="L4610" s="6"/>
      <c r="M4610" s="6"/>
      <c r="N4610" s="27"/>
    </row>
    <row r="4611" spans="1:14" s="28" customFormat="1" x14ac:dyDescent="0.25">
      <c r="A4611" s="24">
        <v>43657.916666666664</v>
      </c>
      <c r="B4611" s="25">
        <v>43658</v>
      </c>
      <c r="C4611" s="7">
        <v>495.37900000000002</v>
      </c>
      <c r="D4611" s="26">
        <f>C4611/'g. Dimensio.AnlagenEE2035'!$F$11</f>
        <v>0.14153685714285716</v>
      </c>
      <c r="E4611" s="6"/>
      <c r="F4611" s="6"/>
      <c r="G4611" s="6"/>
      <c r="H4611" s="6"/>
      <c r="I4611" s="6"/>
      <c r="J4611" s="6"/>
      <c r="K4611" s="6"/>
      <c r="L4611" s="6"/>
      <c r="M4611" s="6"/>
      <c r="N4611" s="27"/>
    </row>
    <row r="4612" spans="1:14" s="28" customFormat="1" x14ac:dyDescent="0.25">
      <c r="A4612" s="24">
        <v>43657.958333333336</v>
      </c>
      <c r="B4612" s="25">
        <v>43658.041666666664</v>
      </c>
      <c r="C4612" s="7">
        <v>574.97500000000002</v>
      </c>
      <c r="D4612" s="26">
        <f>C4612/'g. Dimensio.AnlagenEE2035'!$F$11</f>
        <v>0.16427857142857144</v>
      </c>
      <c r="E4612" s="6"/>
      <c r="F4612" s="6"/>
      <c r="G4612" s="6"/>
      <c r="H4612" s="6"/>
      <c r="I4612" s="6"/>
      <c r="J4612" s="6"/>
      <c r="K4612" s="6"/>
      <c r="L4612" s="6"/>
      <c r="M4612" s="6"/>
      <c r="N4612" s="27"/>
    </row>
    <row r="4613" spans="1:14" s="28" customFormat="1" x14ac:dyDescent="0.25">
      <c r="A4613" s="24">
        <v>43658</v>
      </c>
      <c r="B4613" s="25">
        <v>43658.083333333336</v>
      </c>
      <c r="C4613" s="7">
        <v>600.32500000000005</v>
      </c>
      <c r="D4613" s="26">
        <f>C4613/'g. Dimensio.AnlagenEE2035'!$F$11</f>
        <v>0.17152142857142857</v>
      </c>
      <c r="E4613" s="6"/>
      <c r="F4613" s="6"/>
      <c r="G4613" s="6"/>
      <c r="H4613" s="6"/>
      <c r="I4613" s="6"/>
      <c r="J4613" s="6"/>
      <c r="K4613" s="6"/>
      <c r="L4613" s="6"/>
      <c r="M4613" s="6"/>
      <c r="N4613" s="27"/>
    </row>
    <row r="4614" spans="1:14" s="28" customFormat="1" x14ac:dyDescent="0.25">
      <c r="A4614" s="24">
        <v>43658.041666666664</v>
      </c>
      <c r="B4614" s="25">
        <v>43658.125</v>
      </c>
      <c r="C4614" s="7">
        <v>595.49900000000002</v>
      </c>
      <c r="D4614" s="26">
        <f>C4614/'g. Dimensio.AnlagenEE2035'!$F$11</f>
        <v>0.17014257142857145</v>
      </c>
      <c r="E4614" s="6"/>
      <c r="F4614" s="6"/>
      <c r="G4614" s="6"/>
      <c r="H4614" s="6"/>
      <c r="I4614" s="6"/>
      <c r="J4614" s="6"/>
      <c r="K4614" s="6"/>
      <c r="L4614" s="6"/>
      <c r="M4614" s="6"/>
      <c r="N4614" s="27"/>
    </row>
    <row r="4615" spans="1:14" s="28" customFormat="1" x14ac:dyDescent="0.25">
      <c r="A4615" s="24">
        <v>43658.083333333336</v>
      </c>
      <c r="B4615" s="25">
        <v>43658.166666666664</v>
      </c>
      <c r="C4615" s="7">
        <v>552.69100000000003</v>
      </c>
      <c r="D4615" s="26">
        <f>C4615/'g. Dimensio.AnlagenEE2035'!$F$11</f>
        <v>0.15791171428571429</v>
      </c>
      <c r="E4615" s="6"/>
      <c r="F4615" s="6"/>
      <c r="G4615" s="6"/>
      <c r="H4615" s="6"/>
      <c r="I4615" s="6"/>
      <c r="J4615" s="6"/>
      <c r="K4615" s="6"/>
      <c r="L4615" s="6"/>
      <c r="M4615" s="6"/>
      <c r="N4615" s="27"/>
    </row>
    <row r="4616" spans="1:14" s="28" customFormat="1" x14ac:dyDescent="0.25">
      <c r="A4616" s="24">
        <v>43658.125</v>
      </c>
      <c r="B4616" s="25">
        <v>43658.208333333336</v>
      </c>
      <c r="C4616" s="7">
        <v>483.36700000000002</v>
      </c>
      <c r="D4616" s="26">
        <f>C4616/'g. Dimensio.AnlagenEE2035'!$F$11</f>
        <v>0.13810485714285714</v>
      </c>
      <c r="E4616" s="6"/>
      <c r="F4616" s="6"/>
      <c r="G4616" s="6"/>
      <c r="H4616" s="6"/>
      <c r="I4616" s="6"/>
      <c r="J4616" s="6"/>
      <c r="K4616" s="6"/>
      <c r="L4616" s="6"/>
      <c r="M4616" s="6"/>
      <c r="N4616" s="27"/>
    </row>
    <row r="4617" spans="1:14" s="28" customFormat="1" x14ac:dyDescent="0.25">
      <c r="A4617" s="24">
        <v>43658.166666666664</v>
      </c>
      <c r="B4617" s="25">
        <v>43658.25</v>
      </c>
      <c r="C4617" s="7">
        <v>372.31</v>
      </c>
      <c r="D4617" s="26">
        <f>C4617/'g. Dimensio.AnlagenEE2035'!$F$11</f>
        <v>0.10637428571428571</v>
      </c>
      <c r="E4617" s="6"/>
      <c r="F4617" s="6"/>
      <c r="G4617" s="6"/>
      <c r="H4617" s="6"/>
      <c r="I4617" s="6"/>
      <c r="J4617" s="6"/>
      <c r="K4617" s="6"/>
      <c r="L4617" s="6"/>
      <c r="M4617" s="6"/>
      <c r="N4617" s="27"/>
    </row>
    <row r="4618" spans="1:14" s="28" customFormat="1" x14ac:dyDescent="0.25">
      <c r="A4618" s="24">
        <v>43658.208333333336</v>
      </c>
      <c r="B4618" s="25">
        <v>43658.291666666664</v>
      </c>
      <c r="C4618" s="7">
        <v>219.25399999999999</v>
      </c>
      <c r="D4618" s="26">
        <f>C4618/'g. Dimensio.AnlagenEE2035'!$F$11</f>
        <v>6.2643999999999991E-2</v>
      </c>
      <c r="E4618" s="6"/>
      <c r="F4618" s="6"/>
      <c r="G4618" s="6"/>
      <c r="H4618" s="6"/>
      <c r="I4618" s="6"/>
      <c r="J4618" s="6"/>
      <c r="K4618" s="6"/>
      <c r="L4618" s="6"/>
      <c r="M4618" s="6"/>
      <c r="N4618" s="27"/>
    </row>
    <row r="4619" spans="1:14" s="28" customFormat="1" x14ac:dyDescent="0.25">
      <c r="A4619" s="24">
        <v>43658.25</v>
      </c>
      <c r="B4619" s="25">
        <v>43658.333333333336</v>
      </c>
      <c r="C4619" s="7">
        <v>133.70099999999999</v>
      </c>
      <c r="D4619" s="26">
        <f>C4619/'g. Dimensio.AnlagenEE2035'!$F$11</f>
        <v>3.8200285714285714E-2</v>
      </c>
      <c r="E4619" s="6"/>
      <c r="F4619" s="6"/>
      <c r="G4619" s="6"/>
      <c r="H4619" s="6"/>
      <c r="I4619" s="6"/>
      <c r="J4619" s="6"/>
      <c r="K4619" s="6"/>
      <c r="L4619" s="6"/>
      <c r="M4619" s="6"/>
      <c r="N4619" s="27"/>
    </row>
    <row r="4620" spans="1:14" s="28" customFormat="1" x14ac:dyDescent="0.25">
      <c r="A4620" s="24">
        <v>43658.291666666664</v>
      </c>
      <c r="B4620" s="25">
        <v>43658.375</v>
      </c>
      <c r="C4620" s="7">
        <v>139.82300000000001</v>
      </c>
      <c r="D4620" s="26">
        <f>C4620/'g. Dimensio.AnlagenEE2035'!$F$11</f>
        <v>3.9949428571428573E-2</v>
      </c>
      <c r="E4620" s="6"/>
      <c r="F4620" s="6"/>
      <c r="G4620" s="6"/>
      <c r="H4620" s="6"/>
      <c r="I4620" s="6"/>
      <c r="J4620" s="6"/>
      <c r="K4620" s="6"/>
      <c r="L4620" s="6"/>
      <c r="M4620" s="6"/>
      <c r="N4620" s="27"/>
    </row>
    <row r="4621" spans="1:14" s="28" customFormat="1" x14ac:dyDescent="0.25">
      <c r="A4621" s="24">
        <v>43658.333333333336</v>
      </c>
      <c r="B4621" s="25">
        <v>43658.416666666664</v>
      </c>
      <c r="C4621" s="7">
        <v>155.071</v>
      </c>
      <c r="D4621" s="26">
        <f>C4621/'g. Dimensio.AnlagenEE2035'!$F$11</f>
        <v>4.4305999999999998E-2</v>
      </c>
      <c r="E4621" s="6"/>
      <c r="F4621" s="6"/>
      <c r="G4621" s="6"/>
      <c r="H4621" s="6"/>
      <c r="I4621" s="6"/>
      <c r="J4621" s="6"/>
      <c r="K4621" s="6"/>
      <c r="L4621" s="6"/>
      <c r="M4621" s="6"/>
      <c r="N4621" s="27"/>
    </row>
    <row r="4622" spans="1:14" s="28" customFormat="1" x14ac:dyDescent="0.25">
      <c r="A4622" s="24">
        <v>43658.375</v>
      </c>
      <c r="B4622" s="25">
        <v>43658.458333333336</v>
      </c>
      <c r="C4622" s="7">
        <v>166.47300000000001</v>
      </c>
      <c r="D4622" s="26">
        <f>C4622/'g. Dimensio.AnlagenEE2035'!$F$11</f>
        <v>4.7563714285714292E-2</v>
      </c>
      <c r="E4622" s="6"/>
      <c r="F4622" s="6"/>
      <c r="G4622" s="6"/>
      <c r="H4622" s="6"/>
      <c r="I4622" s="6"/>
      <c r="J4622" s="6"/>
      <c r="K4622" s="6"/>
      <c r="L4622" s="6"/>
      <c r="M4622" s="6"/>
      <c r="N4622" s="27"/>
    </row>
    <row r="4623" spans="1:14" s="28" customFormat="1" x14ac:dyDescent="0.25">
      <c r="A4623" s="24">
        <v>43658.416666666664</v>
      </c>
      <c r="B4623" s="25">
        <v>43658.5</v>
      </c>
      <c r="C4623" s="7">
        <v>188.00700000000001</v>
      </c>
      <c r="D4623" s="26">
        <f>C4623/'g. Dimensio.AnlagenEE2035'!$F$11</f>
        <v>5.3716285714285716E-2</v>
      </c>
      <c r="E4623" s="6"/>
      <c r="F4623" s="6"/>
      <c r="G4623" s="6"/>
      <c r="H4623" s="6"/>
      <c r="I4623" s="6"/>
      <c r="J4623" s="6"/>
      <c r="K4623" s="6"/>
      <c r="L4623" s="6"/>
      <c r="M4623" s="6"/>
      <c r="N4623" s="27"/>
    </row>
    <row r="4624" spans="1:14" s="28" customFormat="1" x14ac:dyDescent="0.25">
      <c r="A4624" s="24">
        <v>43658.458333333336</v>
      </c>
      <c r="B4624" s="25">
        <v>43658.541666666664</v>
      </c>
      <c r="C4624" s="7">
        <v>224.214</v>
      </c>
      <c r="D4624" s="26">
        <f>C4624/'g. Dimensio.AnlagenEE2035'!$F$11</f>
        <v>6.4061142857142858E-2</v>
      </c>
      <c r="E4624" s="6"/>
      <c r="F4624" s="6"/>
      <c r="G4624" s="6"/>
      <c r="H4624" s="6"/>
      <c r="I4624" s="6"/>
      <c r="J4624" s="6"/>
      <c r="K4624" s="6"/>
      <c r="L4624" s="6"/>
      <c r="M4624" s="6"/>
      <c r="N4624" s="27"/>
    </row>
    <row r="4625" spans="1:14" s="28" customFormat="1" x14ac:dyDescent="0.25">
      <c r="A4625" s="24">
        <v>43658.5</v>
      </c>
      <c r="B4625" s="25">
        <v>43658.583333333336</v>
      </c>
      <c r="C4625" s="7">
        <v>340.07600000000002</v>
      </c>
      <c r="D4625" s="26">
        <f>C4625/'g. Dimensio.AnlagenEE2035'!$F$11</f>
        <v>9.7164571428571433E-2</v>
      </c>
      <c r="E4625" s="6"/>
      <c r="F4625" s="6"/>
      <c r="G4625" s="6"/>
      <c r="H4625" s="6"/>
      <c r="I4625" s="6"/>
      <c r="J4625" s="6"/>
      <c r="K4625" s="6"/>
      <c r="L4625" s="6"/>
      <c r="M4625" s="6"/>
      <c r="N4625" s="27"/>
    </row>
    <row r="4626" spans="1:14" s="28" customFormat="1" x14ac:dyDescent="0.25">
      <c r="A4626" s="24">
        <v>43658.541666666664</v>
      </c>
      <c r="B4626" s="25">
        <v>43658.625</v>
      </c>
      <c r="C4626" s="7">
        <v>544.84400000000005</v>
      </c>
      <c r="D4626" s="26">
        <f>C4626/'g. Dimensio.AnlagenEE2035'!$F$11</f>
        <v>0.1556697142857143</v>
      </c>
      <c r="E4626" s="6"/>
      <c r="F4626" s="6"/>
      <c r="G4626" s="6"/>
      <c r="H4626" s="6"/>
      <c r="I4626" s="6"/>
      <c r="J4626" s="6"/>
      <c r="K4626" s="6"/>
      <c r="L4626" s="6"/>
      <c r="M4626" s="6"/>
      <c r="N4626" s="27"/>
    </row>
    <row r="4627" spans="1:14" s="28" customFormat="1" x14ac:dyDescent="0.25">
      <c r="A4627" s="24">
        <v>43658.583333333336</v>
      </c>
      <c r="B4627" s="25">
        <v>43658.666666666664</v>
      </c>
      <c r="C4627" s="7">
        <v>702.12699999999995</v>
      </c>
      <c r="D4627" s="26">
        <f>C4627/'g. Dimensio.AnlagenEE2035'!$F$11</f>
        <v>0.20060771428571428</v>
      </c>
      <c r="E4627" s="6"/>
      <c r="F4627" s="6"/>
      <c r="G4627" s="6"/>
      <c r="H4627" s="6"/>
      <c r="I4627" s="6"/>
      <c r="J4627" s="6"/>
      <c r="K4627" s="6"/>
      <c r="L4627" s="6"/>
      <c r="M4627" s="6"/>
      <c r="N4627" s="27"/>
    </row>
    <row r="4628" spans="1:14" s="28" customFormat="1" x14ac:dyDescent="0.25">
      <c r="A4628" s="24">
        <v>43658.625</v>
      </c>
      <c r="B4628" s="25">
        <v>43658.708333333336</v>
      </c>
      <c r="C4628" s="7">
        <v>713.99300000000005</v>
      </c>
      <c r="D4628" s="26">
        <f>C4628/'g. Dimensio.AnlagenEE2035'!$F$11</f>
        <v>0.20399800000000001</v>
      </c>
      <c r="E4628" s="6"/>
      <c r="F4628" s="6"/>
      <c r="G4628" s="6"/>
      <c r="H4628" s="6"/>
      <c r="I4628" s="6"/>
      <c r="J4628" s="6"/>
      <c r="K4628" s="6"/>
      <c r="L4628" s="6"/>
      <c r="M4628" s="6"/>
      <c r="N4628" s="27"/>
    </row>
    <row r="4629" spans="1:14" s="28" customFormat="1" x14ac:dyDescent="0.25">
      <c r="A4629" s="24">
        <v>43658.666666666664</v>
      </c>
      <c r="B4629" s="25">
        <v>43658.75</v>
      </c>
      <c r="C4629" s="7">
        <v>637.125</v>
      </c>
      <c r="D4629" s="26">
        <f>C4629/'g. Dimensio.AnlagenEE2035'!$F$11</f>
        <v>0.18203571428571427</v>
      </c>
      <c r="E4629" s="6"/>
      <c r="F4629" s="6"/>
      <c r="G4629" s="6"/>
      <c r="H4629" s="6"/>
      <c r="I4629" s="6"/>
      <c r="J4629" s="6"/>
      <c r="K4629" s="6"/>
      <c r="L4629" s="6"/>
      <c r="M4629" s="6"/>
      <c r="N4629" s="27"/>
    </row>
    <row r="4630" spans="1:14" s="28" customFormat="1" x14ac:dyDescent="0.25">
      <c r="A4630" s="24">
        <v>43658.708333333336</v>
      </c>
      <c r="B4630" s="25">
        <v>43658.791666666664</v>
      </c>
      <c r="C4630" s="7">
        <v>522.15300000000002</v>
      </c>
      <c r="D4630" s="26">
        <f>C4630/'g. Dimensio.AnlagenEE2035'!$F$11</f>
        <v>0.14918657142857145</v>
      </c>
      <c r="E4630" s="6"/>
      <c r="F4630" s="6"/>
      <c r="G4630" s="6"/>
      <c r="H4630" s="6"/>
      <c r="I4630" s="6"/>
      <c r="J4630" s="6"/>
      <c r="K4630" s="6"/>
      <c r="L4630" s="6"/>
      <c r="M4630" s="6"/>
      <c r="N4630" s="27"/>
    </row>
    <row r="4631" spans="1:14" s="28" customFormat="1" x14ac:dyDescent="0.25">
      <c r="A4631" s="24">
        <v>43658.75</v>
      </c>
      <c r="B4631" s="25">
        <v>43658.833333333336</v>
      </c>
      <c r="C4631" s="7">
        <v>592.59</v>
      </c>
      <c r="D4631" s="26">
        <f>C4631/'g. Dimensio.AnlagenEE2035'!$F$11</f>
        <v>0.16931142857142858</v>
      </c>
      <c r="E4631" s="6"/>
      <c r="F4631" s="6"/>
      <c r="G4631" s="6"/>
      <c r="H4631" s="6"/>
      <c r="I4631" s="6"/>
      <c r="J4631" s="6"/>
      <c r="K4631" s="6"/>
      <c r="L4631" s="6"/>
      <c r="M4631" s="6"/>
      <c r="N4631" s="27"/>
    </row>
    <row r="4632" spans="1:14" s="28" customFormat="1" x14ac:dyDescent="0.25">
      <c r="A4632" s="24">
        <v>43658.791666666664</v>
      </c>
      <c r="B4632" s="25">
        <v>43658.875</v>
      </c>
      <c r="C4632" s="7">
        <v>783.60699999999997</v>
      </c>
      <c r="D4632" s="26">
        <f>C4632/'g. Dimensio.AnlagenEE2035'!$F$11</f>
        <v>0.22388771428571427</v>
      </c>
      <c r="E4632" s="6"/>
      <c r="F4632" s="6"/>
      <c r="G4632" s="6"/>
      <c r="H4632" s="6"/>
      <c r="I4632" s="6"/>
      <c r="J4632" s="6"/>
      <c r="K4632" s="6"/>
      <c r="L4632" s="6"/>
      <c r="M4632" s="6"/>
      <c r="N4632" s="27"/>
    </row>
    <row r="4633" spans="1:14" s="28" customFormat="1" x14ac:dyDescent="0.25">
      <c r="A4633" s="24">
        <v>43658.833333333336</v>
      </c>
      <c r="B4633" s="25">
        <v>43658.916666666664</v>
      </c>
      <c r="C4633" s="7">
        <v>804.59400000000005</v>
      </c>
      <c r="D4633" s="26">
        <f>C4633/'g. Dimensio.AnlagenEE2035'!$F$11</f>
        <v>0.22988400000000001</v>
      </c>
      <c r="E4633" s="6"/>
      <c r="F4633" s="6"/>
      <c r="G4633" s="6"/>
      <c r="H4633" s="6"/>
      <c r="I4633" s="6"/>
      <c r="J4633" s="6"/>
      <c r="K4633" s="6"/>
      <c r="L4633" s="6"/>
      <c r="M4633" s="6"/>
      <c r="N4633" s="27"/>
    </row>
    <row r="4634" spans="1:14" s="28" customFormat="1" x14ac:dyDescent="0.25">
      <c r="A4634" s="24">
        <v>43658.875</v>
      </c>
      <c r="B4634" s="25">
        <v>43658.958333333336</v>
      </c>
      <c r="C4634" s="7">
        <v>769.98599999999999</v>
      </c>
      <c r="D4634" s="26">
        <f>C4634/'g. Dimensio.AnlagenEE2035'!$F$11</f>
        <v>0.219996</v>
      </c>
      <c r="E4634" s="6"/>
      <c r="F4634" s="6"/>
      <c r="G4634" s="6"/>
      <c r="H4634" s="6"/>
      <c r="I4634" s="6"/>
      <c r="J4634" s="6"/>
      <c r="K4634" s="6"/>
      <c r="L4634" s="6"/>
      <c r="M4634" s="6"/>
      <c r="N4634" s="27"/>
    </row>
    <row r="4635" spans="1:14" s="28" customFormat="1" x14ac:dyDescent="0.25">
      <c r="A4635" s="24">
        <v>43658.916666666664</v>
      </c>
      <c r="B4635" s="25">
        <v>43659</v>
      </c>
      <c r="C4635" s="7">
        <v>634.28599999999994</v>
      </c>
      <c r="D4635" s="26">
        <f>C4635/'g. Dimensio.AnlagenEE2035'!$F$11</f>
        <v>0.1812245714285714</v>
      </c>
      <c r="E4635" s="6"/>
      <c r="F4635" s="6"/>
      <c r="G4635" s="6"/>
      <c r="H4635" s="6"/>
      <c r="I4635" s="6"/>
      <c r="J4635" s="6"/>
      <c r="K4635" s="6"/>
      <c r="L4635" s="6"/>
      <c r="M4635" s="6"/>
      <c r="N4635" s="27"/>
    </row>
    <row r="4636" spans="1:14" s="28" customFormat="1" x14ac:dyDescent="0.25">
      <c r="A4636" s="24">
        <v>43658.958333333336</v>
      </c>
      <c r="B4636" s="25">
        <v>43659.041666666664</v>
      </c>
      <c r="C4636" s="7">
        <v>551.41300000000001</v>
      </c>
      <c r="D4636" s="26">
        <f>C4636/'g. Dimensio.AnlagenEE2035'!$F$11</f>
        <v>0.15754657142857142</v>
      </c>
      <c r="E4636" s="6"/>
      <c r="F4636" s="6"/>
      <c r="G4636" s="6"/>
      <c r="H4636" s="6"/>
      <c r="I4636" s="6"/>
      <c r="J4636" s="6"/>
      <c r="K4636" s="6"/>
      <c r="L4636" s="6"/>
      <c r="M4636" s="6"/>
      <c r="N4636" s="27"/>
    </row>
    <row r="4637" spans="1:14" s="28" customFormat="1" x14ac:dyDescent="0.25">
      <c r="A4637" s="24">
        <v>43659</v>
      </c>
      <c r="B4637" s="25">
        <v>43659.083333333336</v>
      </c>
      <c r="C4637" s="7">
        <v>576.82299999999998</v>
      </c>
      <c r="D4637" s="26">
        <f>C4637/'g. Dimensio.AnlagenEE2035'!$F$11</f>
        <v>0.16480657142857141</v>
      </c>
      <c r="E4637" s="6"/>
      <c r="F4637" s="6"/>
      <c r="G4637" s="6"/>
      <c r="H4637" s="6"/>
      <c r="I4637" s="6"/>
      <c r="J4637" s="6"/>
      <c r="K4637" s="6"/>
      <c r="L4637" s="6"/>
      <c r="M4637" s="6"/>
      <c r="N4637" s="27"/>
    </row>
    <row r="4638" spans="1:14" s="28" customFormat="1" x14ac:dyDescent="0.25">
      <c r="A4638" s="24">
        <v>43659.041666666664</v>
      </c>
      <c r="B4638" s="25">
        <v>43659.125</v>
      </c>
      <c r="C4638" s="7">
        <v>570.93799999999999</v>
      </c>
      <c r="D4638" s="26">
        <f>C4638/'g. Dimensio.AnlagenEE2035'!$F$11</f>
        <v>0.16312514285714286</v>
      </c>
      <c r="E4638" s="6"/>
      <c r="F4638" s="6"/>
      <c r="G4638" s="6"/>
      <c r="H4638" s="6"/>
      <c r="I4638" s="6"/>
      <c r="J4638" s="6"/>
      <c r="K4638" s="6"/>
      <c r="L4638" s="6"/>
      <c r="M4638" s="6"/>
      <c r="N4638" s="27"/>
    </row>
    <row r="4639" spans="1:14" s="28" customFormat="1" x14ac:dyDescent="0.25">
      <c r="A4639" s="24">
        <v>43659.083333333336</v>
      </c>
      <c r="B4639" s="25">
        <v>43659.166666666664</v>
      </c>
      <c r="C4639" s="7">
        <v>546.04999999999995</v>
      </c>
      <c r="D4639" s="26">
        <f>C4639/'g. Dimensio.AnlagenEE2035'!$F$11</f>
        <v>0.15601428571428569</v>
      </c>
      <c r="E4639" s="6"/>
      <c r="F4639" s="6"/>
      <c r="G4639" s="6"/>
      <c r="H4639" s="6"/>
      <c r="I4639" s="6"/>
      <c r="J4639" s="6"/>
      <c r="K4639" s="6"/>
      <c r="L4639" s="6"/>
      <c r="M4639" s="6"/>
      <c r="N4639" s="27"/>
    </row>
    <row r="4640" spans="1:14" s="28" customFormat="1" x14ac:dyDescent="0.25">
      <c r="A4640" s="24">
        <v>43659.125</v>
      </c>
      <c r="B4640" s="25">
        <v>43659.208333333336</v>
      </c>
      <c r="C4640" s="7">
        <v>564.96600000000001</v>
      </c>
      <c r="D4640" s="26">
        <f>C4640/'g. Dimensio.AnlagenEE2035'!$F$11</f>
        <v>0.16141885714285714</v>
      </c>
      <c r="E4640" s="6"/>
      <c r="F4640" s="6"/>
      <c r="G4640" s="6"/>
      <c r="H4640" s="6"/>
      <c r="I4640" s="6"/>
      <c r="J4640" s="6"/>
      <c r="K4640" s="6"/>
      <c r="L4640" s="6"/>
      <c r="M4640" s="6"/>
      <c r="N4640" s="27"/>
    </row>
    <row r="4641" spans="1:14" s="28" customFormat="1" x14ac:dyDescent="0.25">
      <c r="A4641" s="24">
        <v>43659.166666666664</v>
      </c>
      <c r="B4641" s="25">
        <v>43659.25</v>
      </c>
      <c r="C4641" s="7">
        <v>409.67099999999999</v>
      </c>
      <c r="D4641" s="26">
        <f>C4641/'g. Dimensio.AnlagenEE2035'!$F$11</f>
        <v>0.11704885714285714</v>
      </c>
      <c r="E4641" s="6"/>
      <c r="F4641" s="6"/>
      <c r="G4641" s="6"/>
      <c r="H4641" s="6"/>
      <c r="I4641" s="6"/>
      <c r="J4641" s="6"/>
      <c r="K4641" s="6"/>
      <c r="L4641" s="6"/>
      <c r="M4641" s="6"/>
      <c r="N4641" s="27"/>
    </row>
    <row r="4642" spans="1:14" s="28" customFormat="1" x14ac:dyDescent="0.25">
      <c r="A4642" s="24">
        <v>43659.208333333336</v>
      </c>
      <c r="B4642" s="25">
        <v>43659.291666666664</v>
      </c>
      <c r="C4642" s="7">
        <v>321.95800000000003</v>
      </c>
      <c r="D4642" s="26">
        <f>C4642/'g. Dimensio.AnlagenEE2035'!$F$11</f>
        <v>9.1988000000000014E-2</v>
      </c>
      <c r="E4642" s="6"/>
      <c r="F4642" s="6"/>
      <c r="G4642" s="6"/>
      <c r="H4642" s="6"/>
      <c r="I4642" s="6"/>
      <c r="J4642" s="6"/>
      <c r="K4642" s="6"/>
      <c r="L4642" s="6"/>
      <c r="M4642" s="6"/>
      <c r="N4642" s="27"/>
    </row>
    <row r="4643" spans="1:14" s="28" customFormat="1" x14ac:dyDescent="0.25">
      <c r="A4643" s="24">
        <v>43659.25</v>
      </c>
      <c r="B4643" s="25">
        <v>43659.333333333336</v>
      </c>
      <c r="C4643" s="7">
        <v>330.65600000000001</v>
      </c>
      <c r="D4643" s="26">
        <f>C4643/'g. Dimensio.AnlagenEE2035'!$F$11</f>
        <v>9.4473142857142853E-2</v>
      </c>
      <c r="E4643" s="6"/>
      <c r="F4643" s="6"/>
      <c r="G4643" s="6"/>
      <c r="H4643" s="6"/>
      <c r="I4643" s="6"/>
      <c r="J4643" s="6"/>
      <c r="K4643" s="6"/>
      <c r="L4643" s="6"/>
      <c r="M4643" s="6"/>
      <c r="N4643" s="27"/>
    </row>
    <row r="4644" spans="1:14" s="28" customFormat="1" x14ac:dyDescent="0.25">
      <c r="A4644" s="24">
        <v>43659.291666666664</v>
      </c>
      <c r="B4644" s="25">
        <v>43659.375</v>
      </c>
      <c r="C4644" s="7">
        <v>298.637</v>
      </c>
      <c r="D4644" s="26">
        <f>C4644/'g. Dimensio.AnlagenEE2035'!$F$11</f>
        <v>8.5324857142857147E-2</v>
      </c>
      <c r="E4644" s="6"/>
      <c r="F4644" s="6"/>
      <c r="G4644" s="6"/>
      <c r="H4644" s="6"/>
      <c r="I4644" s="6"/>
      <c r="J4644" s="6"/>
      <c r="K4644" s="6"/>
      <c r="L4644" s="6"/>
      <c r="M4644" s="6"/>
      <c r="N4644" s="27"/>
    </row>
    <row r="4645" spans="1:14" s="28" customFormat="1" x14ac:dyDescent="0.25">
      <c r="A4645" s="24">
        <v>43659.333333333336</v>
      </c>
      <c r="B4645" s="25">
        <v>43659.416666666664</v>
      </c>
      <c r="C4645" s="7">
        <v>258.01799999999997</v>
      </c>
      <c r="D4645" s="26">
        <f>C4645/'g. Dimensio.AnlagenEE2035'!$F$11</f>
        <v>7.3719428571428561E-2</v>
      </c>
      <c r="E4645" s="6"/>
      <c r="F4645" s="6"/>
      <c r="G4645" s="6"/>
      <c r="H4645" s="6"/>
      <c r="I4645" s="6"/>
      <c r="J4645" s="6"/>
      <c r="K4645" s="6"/>
      <c r="L4645" s="6"/>
      <c r="M4645" s="6"/>
      <c r="N4645" s="27"/>
    </row>
    <row r="4646" spans="1:14" s="28" customFormat="1" x14ac:dyDescent="0.25">
      <c r="A4646" s="24">
        <v>43659.375</v>
      </c>
      <c r="B4646" s="25">
        <v>43659.458333333336</v>
      </c>
      <c r="C4646" s="7">
        <v>267.82900000000001</v>
      </c>
      <c r="D4646" s="26">
        <f>C4646/'g. Dimensio.AnlagenEE2035'!$F$11</f>
        <v>7.6522571428571426E-2</v>
      </c>
      <c r="E4646" s="6"/>
      <c r="F4646" s="6"/>
      <c r="G4646" s="6"/>
      <c r="H4646" s="6"/>
      <c r="I4646" s="6"/>
      <c r="J4646" s="6"/>
      <c r="K4646" s="6"/>
      <c r="L4646" s="6"/>
      <c r="M4646" s="6"/>
      <c r="N4646" s="27"/>
    </row>
    <row r="4647" spans="1:14" s="28" customFormat="1" x14ac:dyDescent="0.25">
      <c r="A4647" s="24">
        <v>43659.416666666664</v>
      </c>
      <c r="B4647" s="25">
        <v>43659.5</v>
      </c>
      <c r="C4647" s="7">
        <v>290.04899999999998</v>
      </c>
      <c r="D4647" s="26">
        <f>C4647/'g. Dimensio.AnlagenEE2035'!$F$11</f>
        <v>8.2871142857142852E-2</v>
      </c>
      <c r="E4647" s="6"/>
      <c r="F4647" s="6"/>
      <c r="G4647" s="6"/>
      <c r="H4647" s="6"/>
      <c r="I4647" s="6"/>
      <c r="J4647" s="6"/>
      <c r="K4647" s="6"/>
      <c r="L4647" s="6"/>
      <c r="M4647" s="6"/>
      <c r="N4647" s="27"/>
    </row>
    <row r="4648" spans="1:14" s="28" customFormat="1" x14ac:dyDescent="0.25">
      <c r="A4648" s="24">
        <v>43659.458333333336</v>
      </c>
      <c r="B4648" s="25">
        <v>43659.541666666664</v>
      </c>
      <c r="C4648" s="7">
        <v>311.54700000000003</v>
      </c>
      <c r="D4648" s="26">
        <f>C4648/'g. Dimensio.AnlagenEE2035'!$F$11</f>
        <v>8.9013428571428577E-2</v>
      </c>
      <c r="E4648" s="6"/>
      <c r="F4648" s="6"/>
      <c r="G4648" s="6"/>
      <c r="H4648" s="6"/>
      <c r="I4648" s="6"/>
      <c r="J4648" s="6"/>
      <c r="K4648" s="6"/>
      <c r="L4648" s="6"/>
      <c r="M4648" s="6"/>
      <c r="N4648" s="27"/>
    </row>
    <row r="4649" spans="1:14" s="28" customFormat="1" x14ac:dyDescent="0.25">
      <c r="A4649" s="24">
        <v>43659.5</v>
      </c>
      <c r="B4649" s="25">
        <v>43659.583333333336</v>
      </c>
      <c r="C4649" s="7">
        <v>329.50099999999998</v>
      </c>
      <c r="D4649" s="26">
        <f>C4649/'g. Dimensio.AnlagenEE2035'!$F$11</f>
        <v>9.4143142857142856E-2</v>
      </c>
      <c r="E4649" s="6"/>
      <c r="F4649" s="6"/>
      <c r="G4649" s="6"/>
      <c r="H4649" s="6"/>
      <c r="I4649" s="6"/>
      <c r="J4649" s="6"/>
      <c r="K4649" s="6"/>
      <c r="L4649" s="6"/>
      <c r="M4649" s="6"/>
      <c r="N4649" s="27"/>
    </row>
    <row r="4650" spans="1:14" s="28" customFormat="1" x14ac:dyDescent="0.25">
      <c r="A4650" s="24">
        <v>43659.541666666664</v>
      </c>
      <c r="B4650" s="25">
        <v>43659.625</v>
      </c>
      <c r="C4650" s="7">
        <v>323.97199999999998</v>
      </c>
      <c r="D4650" s="26">
        <f>C4650/'g. Dimensio.AnlagenEE2035'!$F$11</f>
        <v>9.256342857142856E-2</v>
      </c>
      <c r="E4650" s="6"/>
      <c r="F4650" s="6"/>
      <c r="G4650" s="6"/>
      <c r="H4650" s="6"/>
      <c r="I4650" s="6"/>
      <c r="J4650" s="6"/>
      <c r="K4650" s="6"/>
      <c r="L4650" s="6"/>
      <c r="M4650" s="6"/>
      <c r="N4650" s="27"/>
    </row>
    <row r="4651" spans="1:14" s="28" customFormat="1" x14ac:dyDescent="0.25">
      <c r="A4651" s="24">
        <v>43659.583333333336</v>
      </c>
      <c r="B4651" s="25">
        <v>43659.666666666664</v>
      </c>
      <c r="C4651" s="7">
        <v>317.5</v>
      </c>
      <c r="D4651" s="26">
        <f>C4651/'g. Dimensio.AnlagenEE2035'!$F$11</f>
        <v>9.071428571428572E-2</v>
      </c>
      <c r="E4651" s="6"/>
      <c r="F4651" s="6"/>
      <c r="G4651" s="6"/>
      <c r="H4651" s="6"/>
      <c r="I4651" s="6"/>
      <c r="J4651" s="6"/>
      <c r="K4651" s="6"/>
      <c r="L4651" s="6"/>
      <c r="M4651" s="6"/>
      <c r="N4651" s="27"/>
    </row>
    <row r="4652" spans="1:14" s="28" customFormat="1" x14ac:dyDescent="0.25">
      <c r="A4652" s="24">
        <v>43659.625</v>
      </c>
      <c r="B4652" s="25">
        <v>43659.708333333336</v>
      </c>
      <c r="C4652" s="7">
        <v>321.97000000000003</v>
      </c>
      <c r="D4652" s="26">
        <f>C4652/'g. Dimensio.AnlagenEE2035'!$F$11</f>
        <v>9.1991428571428585E-2</v>
      </c>
      <c r="E4652" s="6"/>
      <c r="F4652" s="6"/>
      <c r="G4652" s="6"/>
      <c r="H4652" s="6"/>
      <c r="I4652" s="6"/>
      <c r="J4652" s="6"/>
      <c r="K4652" s="6"/>
      <c r="L4652" s="6"/>
      <c r="M4652" s="6"/>
      <c r="N4652" s="27"/>
    </row>
    <row r="4653" spans="1:14" s="28" customFormat="1" x14ac:dyDescent="0.25">
      <c r="A4653" s="24">
        <v>43659.666666666664</v>
      </c>
      <c r="B4653" s="25">
        <v>43659.75</v>
      </c>
      <c r="C4653" s="7">
        <v>303.68099999999998</v>
      </c>
      <c r="D4653" s="26">
        <f>C4653/'g. Dimensio.AnlagenEE2035'!$F$11</f>
        <v>8.6765999999999996E-2</v>
      </c>
      <c r="E4653" s="6"/>
      <c r="F4653" s="6"/>
      <c r="G4653" s="6"/>
      <c r="H4653" s="6"/>
      <c r="I4653" s="6"/>
      <c r="J4653" s="6"/>
      <c r="K4653" s="6"/>
      <c r="L4653" s="6"/>
      <c r="M4653" s="6"/>
      <c r="N4653" s="27"/>
    </row>
    <row r="4654" spans="1:14" s="28" customFormat="1" x14ac:dyDescent="0.25">
      <c r="A4654" s="24">
        <v>43659.708333333336</v>
      </c>
      <c r="B4654" s="25">
        <v>43659.791666666664</v>
      </c>
      <c r="C4654" s="7">
        <v>267.839</v>
      </c>
      <c r="D4654" s="26">
        <f>C4654/'g. Dimensio.AnlagenEE2035'!$F$11</f>
        <v>7.6525428571428578E-2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27"/>
    </row>
    <row r="4655" spans="1:14" s="28" customFormat="1" x14ac:dyDescent="0.25">
      <c r="A4655" s="24">
        <v>43659.75</v>
      </c>
      <c r="B4655" s="25">
        <v>43659.833333333336</v>
      </c>
      <c r="C4655" s="7">
        <v>234.84299999999999</v>
      </c>
      <c r="D4655" s="26">
        <f>C4655/'g. Dimensio.AnlagenEE2035'!$F$11</f>
        <v>6.7097999999999991E-2</v>
      </c>
      <c r="E4655" s="6"/>
      <c r="F4655" s="6"/>
      <c r="G4655" s="6"/>
      <c r="H4655" s="6"/>
      <c r="I4655" s="6"/>
      <c r="J4655" s="6"/>
      <c r="K4655" s="6"/>
      <c r="L4655" s="6"/>
      <c r="M4655" s="6"/>
      <c r="N4655" s="27"/>
    </row>
    <row r="4656" spans="1:14" s="28" customFormat="1" x14ac:dyDescent="0.25">
      <c r="A4656" s="24">
        <v>43659.791666666664</v>
      </c>
      <c r="B4656" s="25">
        <v>43659.875</v>
      </c>
      <c r="C4656" s="7">
        <v>228.27199999999999</v>
      </c>
      <c r="D4656" s="26">
        <f>C4656/'g. Dimensio.AnlagenEE2035'!$F$11</f>
        <v>6.5220571428571419E-2</v>
      </c>
      <c r="E4656" s="6"/>
      <c r="F4656" s="6"/>
      <c r="G4656" s="6"/>
      <c r="H4656" s="6"/>
      <c r="I4656" s="6"/>
      <c r="J4656" s="6"/>
      <c r="K4656" s="6"/>
      <c r="L4656" s="6"/>
      <c r="M4656" s="6"/>
      <c r="N4656" s="27"/>
    </row>
    <row r="4657" spans="1:14" s="28" customFormat="1" x14ac:dyDescent="0.25">
      <c r="A4657" s="24">
        <v>43659.833333333336</v>
      </c>
      <c r="B4657" s="25">
        <v>43659.916666666664</v>
      </c>
      <c r="C4657" s="7">
        <v>213.10499999999999</v>
      </c>
      <c r="D4657" s="26">
        <f>C4657/'g. Dimensio.AnlagenEE2035'!$F$11</f>
        <v>6.0887142857142855E-2</v>
      </c>
      <c r="E4657" s="6"/>
      <c r="F4657" s="6"/>
      <c r="G4657" s="6"/>
      <c r="H4657" s="6"/>
      <c r="I4657" s="6"/>
      <c r="J4657" s="6"/>
      <c r="K4657" s="6"/>
      <c r="L4657" s="6"/>
      <c r="M4657" s="6"/>
      <c r="N4657" s="27"/>
    </row>
    <row r="4658" spans="1:14" s="28" customFormat="1" x14ac:dyDescent="0.25">
      <c r="A4658" s="24">
        <v>43659.875</v>
      </c>
      <c r="B4658" s="25">
        <v>43659.958333333336</v>
      </c>
      <c r="C4658" s="7">
        <v>202.05199999999999</v>
      </c>
      <c r="D4658" s="26">
        <f>C4658/'g. Dimensio.AnlagenEE2035'!$F$11</f>
        <v>5.7729142857142854E-2</v>
      </c>
      <c r="E4658" s="6"/>
      <c r="F4658" s="6"/>
      <c r="G4658" s="6"/>
      <c r="H4658" s="6"/>
      <c r="I4658" s="6"/>
      <c r="J4658" s="6"/>
      <c r="K4658" s="6"/>
      <c r="L4658" s="6"/>
      <c r="M4658" s="6"/>
      <c r="N4658" s="27"/>
    </row>
    <row r="4659" spans="1:14" s="28" customFormat="1" x14ac:dyDescent="0.25">
      <c r="A4659" s="24">
        <v>43659.916666666664</v>
      </c>
      <c r="B4659" s="25">
        <v>43660</v>
      </c>
      <c r="C4659" s="7">
        <v>199.006</v>
      </c>
      <c r="D4659" s="26">
        <f>C4659/'g. Dimensio.AnlagenEE2035'!$F$11</f>
        <v>5.6858857142857142E-2</v>
      </c>
      <c r="E4659" s="6"/>
      <c r="F4659" s="6"/>
      <c r="G4659" s="6"/>
      <c r="H4659" s="6"/>
      <c r="I4659" s="6"/>
      <c r="J4659" s="6"/>
      <c r="K4659" s="6"/>
      <c r="L4659" s="6"/>
      <c r="M4659" s="6"/>
      <c r="N4659" s="27"/>
    </row>
    <row r="4660" spans="1:14" s="28" customFormat="1" x14ac:dyDescent="0.25">
      <c r="A4660" s="24">
        <v>43659.958333333336</v>
      </c>
      <c r="B4660" s="25">
        <v>43660.041666666664</v>
      </c>
      <c r="C4660" s="7">
        <v>197.316</v>
      </c>
      <c r="D4660" s="26">
        <f>C4660/'g. Dimensio.AnlagenEE2035'!$F$11</f>
        <v>5.6376000000000002E-2</v>
      </c>
      <c r="E4660" s="6"/>
      <c r="F4660" s="6"/>
      <c r="G4660" s="6"/>
      <c r="H4660" s="6"/>
      <c r="I4660" s="6"/>
      <c r="J4660" s="6"/>
      <c r="K4660" s="6"/>
      <c r="L4660" s="6"/>
      <c r="M4660" s="6"/>
      <c r="N4660" s="27"/>
    </row>
    <row r="4661" spans="1:14" s="28" customFormat="1" x14ac:dyDescent="0.25">
      <c r="A4661" s="24">
        <v>43660</v>
      </c>
      <c r="B4661" s="25">
        <v>43660.083333333336</v>
      </c>
      <c r="C4661" s="7">
        <v>204.43199999999999</v>
      </c>
      <c r="D4661" s="26">
        <f>C4661/'g. Dimensio.AnlagenEE2035'!$F$11</f>
        <v>5.8409142857142854E-2</v>
      </c>
      <c r="E4661" s="6"/>
      <c r="F4661" s="6"/>
      <c r="G4661" s="6"/>
      <c r="H4661" s="6"/>
      <c r="I4661" s="6"/>
      <c r="J4661" s="6"/>
      <c r="K4661" s="6"/>
      <c r="L4661" s="6"/>
      <c r="M4661" s="6"/>
      <c r="N4661" s="27"/>
    </row>
    <row r="4662" spans="1:14" s="28" customFormat="1" x14ac:dyDescent="0.25">
      <c r="A4662" s="24">
        <v>43660.041666666664</v>
      </c>
      <c r="B4662" s="25">
        <v>43660.125</v>
      </c>
      <c r="C4662" s="7">
        <v>204.035</v>
      </c>
      <c r="D4662" s="26">
        <f>C4662/'g. Dimensio.AnlagenEE2035'!$F$11</f>
        <v>5.8295714285714284E-2</v>
      </c>
      <c r="E4662" s="6"/>
      <c r="F4662" s="6"/>
      <c r="G4662" s="6"/>
      <c r="H4662" s="6"/>
      <c r="I4662" s="6"/>
      <c r="J4662" s="6"/>
      <c r="K4662" s="6"/>
      <c r="L4662" s="6"/>
      <c r="M4662" s="6"/>
      <c r="N4662" s="27"/>
    </row>
    <row r="4663" spans="1:14" s="28" customFormat="1" x14ac:dyDescent="0.25">
      <c r="A4663" s="24">
        <v>43660.083333333336</v>
      </c>
      <c r="B4663" s="25">
        <v>43660.166666666664</v>
      </c>
      <c r="C4663" s="7">
        <v>217.53399999999999</v>
      </c>
      <c r="D4663" s="26">
        <f>C4663/'g. Dimensio.AnlagenEE2035'!$F$11</f>
        <v>6.2152571428571425E-2</v>
      </c>
      <c r="E4663" s="6"/>
      <c r="F4663" s="6"/>
      <c r="G4663" s="6"/>
      <c r="H4663" s="6"/>
      <c r="I4663" s="6"/>
      <c r="J4663" s="6"/>
      <c r="K4663" s="6"/>
      <c r="L4663" s="6"/>
      <c r="M4663" s="6"/>
      <c r="N4663" s="27"/>
    </row>
    <row r="4664" spans="1:14" s="28" customFormat="1" x14ac:dyDescent="0.25">
      <c r="A4664" s="24">
        <v>43660.125</v>
      </c>
      <c r="B4664" s="25">
        <v>43660.208333333336</v>
      </c>
      <c r="C4664" s="7">
        <v>239.36500000000001</v>
      </c>
      <c r="D4664" s="26">
        <f>C4664/'g. Dimensio.AnlagenEE2035'!$F$11</f>
        <v>6.8390000000000006E-2</v>
      </c>
      <c r="E4664" s="6"/>
      <c r="F4664" s="6"/>
      <c r="G4664" s="6"/>
      <c r="H4664" s="6"/>
      <c r="I4664" s="6"/>
      <c r="J4664" s="6"/>
      <c r="K4664" s="6"/>
      <c r="L4664" s="6"/>
      <c r="M4664" s="6"/>
      <c r="N4664" s="27"/>
    </row>
    <row r="4665" spans="1:14" s="28" customFormat="1" x14ac:dyDescent="0.25">
      <c r="A4665" s="24">
        <v>43660.166666666664</v>
      </c>
      <c r="B4665" s="25">
        <v>43660.25</v>
      </c>
      <c r="C4665" s="7">
        <v>227.05099999999999</v>
      </c>
      <c r="D4665" s="26">
        <f>C4665/'g. Dimensio.AnlagenEE2035'!$F$11</f>
        <v>6.4871714285714283E-2</v>
      </c>
      <c r="E4665" s="6"/>
      <c r="F4665" s="6"/>
      <c r="G4665" s="6"/>
      <c r="H4665" s="6"/>
      <c r="I4665" s="6"/>
      <c r="J4665" s="6"/>
      <c r="K4665" s="6"/>
      <c r="L4665" s="6"/>
      <c r="M4665" s="6"/>
      <c r="N4665" s="27"/>
    </row>
    <row r="4666" spans="1:14" s="28" customFormat="1" x14ac:dyDescent="0.25">
      <c r="A4666" s="24">
        <v>43660.208333333336</v>
      </c>
      <c r="B4666" s="25">
        <v>43660.291666666664</v>
      </c>
      <c r="C4666" s="7">
        <v>199.607</v>
      </c>
      <c r="D4666" s="26">
        <f>C4666/'g. Dimensio.AnlagenEE2035'!$F$11</f>
        <v>5.703057142857143E-2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27"/>
    </row>
    <row r="4667" spans="1:14" s="28" customFormat="1" x14ac:dyDescent="0.25">
      <c r="A4667" s="24">
        <v>43660.25</v>
      </c>
      <c r="B4667" s="25">
        <v>43660.333333333336</v>
      </c>
      <c r="C4667" s="7">
        <v>236.11099999999999</v>
      </c>
      <c r="D4667" s="26">
        <f>C4667/'g. Dimensio.AnlagenEE2035'!$F$11</f>
        <v>6.7460285714285709E-2</v>
      </c>
      <c r="E4667" s="6"/>
      <c r="F4667" s="6"/>
      <c r="G4667" s="6"/>
      <c r="H4667" s="6"/>
      <c r="I4667" s="6"/>
      <c r="J4667" s="6"/>
      <c r="K4667" s="6"/>
      <c r="L4667" s="6"/>
      <c r="M4667" s="6"/>
      <c r="N4667" s="27"/>
    </row>
    <row r="4668" spans="1:14" s="28" customFormat="1" x14ac:dyDescent="0.25">
      <c r="A4668" s="24">
        <v>43660.291666666664</v>
      </c>
      <c r="B4668" s="25">
        <v>43660.375</v>
      </c>
      <c r="C4668" s="7">
        <v>236.78299999999999</v>
      </c>
      <c r="D4668" s="26">
        <f>C4668/'g. Dimensio.AnlagenEE2035'!$F$11</f>
        <v>6.7652285714285706E-2</v>
      </c>
      <c r="E4668" s="6"/>
      <c r="F4668" s="6"/>
      <c r="G4668" s="6"/>
      <c r="H4668" s="6"/>
      <c r="I4668" s="6"/>
      <c r="J4668" s="6"/>
      <c r="K4668" s="6"/>
      <c r="L4668" s="6"/>
      <c r="M4668" s="6"/>
      <c r="N4668" s="27"/>
    </row>
    <row r="4669" spans="1:14" s="28" customFormat="1" x14ac:dyDescent="0.25">
      <c r="A4669" s="24">
        <v>43660.333333333336</v>
      </c>
      <c r="B4669" s="25">
        <v>43660.416666666664</v>
      </c>
      <c r="C4669" s="7">
        <v>230.55</v>
      </c>
      <c r="D4669" s="26">
        <f>C4669/'g. Dimensio.AnlagenEE2035'!$F$11</f>
        <v>6.5871428571428581E-2</v>
      </c>
      <c r="E4669" s="6"/>
      <c r="F4669" s="6"/>
      <c r="G4669" s="6"/>
      <c r="H4669" s="6"/>
      <c r="I4669" s="6"/>
      <c r="J4669" s="6"/>
      <c r="K4669" s="6"/>
      <c r="L4669" s="6"/>
      <c r="M4669" s="6"/>
      <c r="N4669" s="27"/>
    </row>
    <row r="4670" spans="1:14" s="28" customFormat="1" x14ac:dyDescent="0.25">
      <c r="A4670" s="24">
        <v>43660.375</v>
      </c>
      <c r="B4670" s="25">
        <v>43660.458333333336</v>
      </c>
      <c r="C4670" s="7">
        <v>230.06</v>
      </c>
      <c r="D4670" s="26">
        <f>C4670/'g. Dimensio.AnlagenEE2035'!$F$11</f>
        <v>6.5731428571428566E-2</v>
      </c>
      <c r="E4670" s="6"/>
      <c r="F4670" s="6"/>
      <c r="G4670" s="6"/>
      <c r="H4670" s="6"/>
      <c r="I4670" s="6"/>
      <c r="J4670" s="6"/>
      <c r="K4670" s="6"/>
      <c r="L4670" s="6"/>
      <c r="M4670" s="6"/>
      <c r="N4670" s="27"/>
    </row>
    <row r="4671" spans="1:14" s="28" customFormat="1" x14ac:dyDescent="0.25">
      <c r="A4671" s="24">
        <v>43660.416666666664</v>
      </c>
      <c r="B4671" s="25">
        <v>43660.5</v>
      </c>
      <c r="C4671" s="7">
        <v>227.04300000000001</v>
      </c>
      <c r="D4671" s="26">
        <f>C4671/'g. Dimensio.AnlagenEE2035'!$F$11</f>
        <v>6.4869428571428578E-2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27"/>
    </row>
    <row r="4672" spans="1:14" s="28" customFormat="1" x14ac:dyDescent="0.25">
      <c r="A4672" s="24">
        <v>43660.458333333336</v>
      </c>
      <c r="B4672" s="25">
        <v>43660.541666666664</v>
      </c>
      <c r="C4672" s="7">
        <v>228.87200000000001</v>
      </c>
      <c r="D4672" s="26">
        <f>C4672/'g. Dimensio.AnlagenEE2035'!$F$11</f>
        <v>6.5392000000000006E-2</v>
      </c>
      <c r="E4672" s="6"/>
      <c r="F4672" s="6"/>
      <c r="G4672" s="6"/>
      <c r="H4672" s="6"/>
      <c r="I4672" s="6"/>
      <c r="J4672" s="6"/>
      <c r="K4672" s="6"/>
      <c r="L4672" s="6"/>
      <c r="M4672" s="6"/>
      <c r="N4672" s="27"/>
    </row>
    <row r="4673" spans="1:14" s="28" customFormat="1" x14ac:dyDescent="0.25">
      <c r="A4673" s="24">
        <v>43660.5</v>
      </c>
      <c r="B4673" s="25">
        <v>43660.583333333336</v>
      </c>
      <c r="C4673" s="7">
        <v>242.065</v>
      </c>
      <c r="D4673" s="26">
        <f>C4673/'g. Dimensio.AnlagenEE2035'!$F$11</f>
        <v>6.9161428571428568E-2</v>
      </c>
      <c r="E4673" s="6"/>
      <c r="F4673" s="6"/>
      <c r="G4673" s="6"/>
      <c r="H4673" s="6"/>
      <c r="I4673" s="6"/>
      <c r="J4673" s="6"/>
      <c r="K4673" s="6"/>
      <c r="L4673" s="6"/>
      <c r="M4673" s="6"/>
      <c r="N4673" s="27"/>
    </row>
    <row r="4674" spans="1:14" s="28" customFormat="1" x14ac:dyDescent="0.25">
      <c r="A4674" s="24">
        <v>43660.541666666664</v>
      </c>
      <c r="B4674" s="25">
        <v>43660.625</v>
      </c>
      <c r="C4674" s="7">
        <v>251.48699999999999</v>
      </c>
      <c r="D4674" s="26">
        <f>C4674/'g. Dimensio.AnlagenEE2035'!$F$11</f>
        <v>7.1853428571428568E-2</v>
      </c>
      <c r="E4674" s="6"/>
      <c r="F4674" s="6"/>
      <c r="G4674" s="6"/>
      <c r="H4674" s="6"/>
      <c r="I4674" s="6"/>
      <c r="J4674" s="6"/>
      <c r="K4674" s="6"/>
      <c r="L4674" s="6"/>
      <c r="M4674" s="6"/>
      <c r="N4674" s="27"/>
    </row>
    <row r="4675" spans="1:14" s="28" customFormat="1" x14ac:dyDescent="0.25">
      <c r="A4675" s="24">
        <v>43660.583333333336</v>
      </c>
      <c r="B4675" s="25">
        <v>43660.666666666664</v>
      </c>
      <c r="C4675" s="7">
        <v>265.69499999999999</v>
      </c>
      <c r="D4675" s="26">
        <f>C4675/'g. Dimensio.AnlagenEE2035'!$F$11</f>
        <v>7.5912857142857143E-2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27"/>
    </row>
    <row r="4676" spans="1:14" s="28" customFormat="1" x14ac:dyDescent="0.25">
      <c r="A4676" s="24">
        <v>43660.625</v>
      </c>
      <c r="B4676" s="25">
        <v>43660.708333333336</v>
      </c>
      <c r="C4676" s="7">
        <v>306.52199999999999</v>
      </c>
      <c r="D4676" s="26">
        <f>C4676/'g. Dimensio.AnlagenEE2035'!$F$11</f>
        <v>8.7577714285714287E-2</v>
      </c>
      <c r="E4676" s="6"/>
      <c r="F4676" s="6"/>
      <c r="G4676" s="6"/>
      <c r="H4676" s="6"/>
      <c r="I4676" s="6"/>
      <c r="J4676" s="6"/>
      <c r="K4676" s="6"/>
      <c r="L4676" s="6"/>
      <c r="M4676" s="6"/>
      <c r="N4676" s="27"/>
    </row>
    <row r="4677" spans="1:14" s="28" customFormat="1" x14ac:dyDescent="0.25">
      <c r="A4677" s="24">
        <v>43660.666666666664</v>
      </c>
      <c r="B4677" s="25">
        <v>43660.75</v>
      </c>
      <c r="C4677" s="7">
        <v>363.62400000000002</v>
      </c>
      <c r="D4677" s="26">
        <f>C4677/'g. Dimensio.AnlagenEE2035'!$F$11</f>
        <v>0.10389257142857143</v>
      </c>
      <c r="E4677" s="6"/>
      <c r="F4677" s="6"/>
      <c r="G4677" s="6"/>
      <c r="H4677" s="6"/>
      <c r="I4677" s="6"/>
      <c r="J4677" s="6"/>
      <c r="K4677" s="6"/>
      <c r="L4677" s="6"/>
      <c r="M4677" s="6"/>
      <c r="N4677" s="27"/>
    </row>
    <row r="4678" spans="1:14" s="28" customFormat="1" x14ac:dyDescent="0.25">
      <c r="A4678" s="24">
        <v>43660.708333333336</v>
      </c>
      <c r="B4678" s="25">
        <v>43660.791666666664</v>
      </c>
      <c r="C4678" s="7">
        <v>393.17399999999998</v>
      </c>
      <c r="D4678" s="26">
        <f>C4678/'g. Dimensio.AnlagenEE2035'!$F$11</f>
        <v>0.11233542857142856</v>
      </c>
      <c r="E4678" s="6"/>
      <c r="F4678" s="6"/>
      <c r="G4678" s="6"/>
      <c r="H4678" s="6"/>
      <c r="I4678" s="6"/>
      <c r="J4678" s="6"/>
      <c r="K4678" s="6"/>
      <c r="L4678" s="6"/>
      <c r="M4678" s="6"/>
      <c r="N4678" s="27"/>
    </row>
    <row r="4679" spans="1:14" s="28" customFormat="1" x14ac:dyDescent="0.25">
      <c r="A4679" s="24">
        <v>43660.75</v>
      </c>
      <c r="B4679" s="25">
        <v>43660.833333333336</v>
      </c>
      <c r="C4679" s="7">
        <v>422.46</v>
      </c>
      <c r="D4679" s="26">
        <f>C4679/'g. Dimensio.AnlagenEE2035'!$F$11</f>
        <v>0.12070285714285714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27"/>
    </row>
    <row r="4680" spans="1:14" s="28" customFormat="1" x14ac:dyDescent="0.25">
      <c r="A4680" s="24">
        <v>43660.791666666664</v>
      </c>
      <c r="B4680" s="25">
        <v>43660.875</v>
      </c>
      <c r="C4680" s="7">
        <v>605.98</v>
      </c>
      <c r="D4680" s="26">
        <f>C4680/'g. Dimensio.AnlagenEE2035'!$F$11</f>
        <v>0.17313714285714285</v>
      </c>
      <c r="E4680" s="6"/>
      <c r="F4680" s="6"/>
      <c r="G4680" s="6"/>
      <c r="H4680" s="6"/>
      <c r="I4680" s="6"/>
      <c r="J4680" s="6"/>
      <c r="K4680" s="6"/>
      <c r="L4680" s="6"/>
      <c r="M4680" s="6"/>
      <c r="N4680" s="27"/>
    </row>
    <row r="4681" spans="1:14" s="28" customFormat="1" x14ac:dyDescent="0.25">
      <c r="A4681" s="24">
        <v>43660.833333333336</v>
      </c>
      <c r="B4681" s="25">
        <v>43660.916666666664</v>
      </c>
      <c r="C4681" s="7">
        <v>783.32299999999998</v>
      </c>
      <c r="D4681" s="26">
        <f>C4681/'g. Dimensio.AnlagenEE2035'!$F$11</f>
        <v>0.22380657142857141</v>
      </c>
      <c r="E4681" s="6"/>
      <c r="F4681" s="6"/>
      <c r="G4681" s="6"/>
      <c r="H4681" s="6"/>
      <c r="I4681" s="6"/>
      <c r="J4681" s="6"/>
      <c r="K4681" s="6"/>
      <c r="L4681" s="6"/>
      <c r="M4681" s="6"/>
      <c r="N4681" s="27"/>
    </row>
    <row r="4682" spans="1:14" s="28" customFormat="1" x14ac:dyDescent="0.25">
      <c r="A4682" s="24">
        <v>43660.875</v>
      </c>
      <c r="B4682" s="25">
        <v>43660.958333333336</v>
      </c>
      <c r="C4682" s="7">
        <v>813.91200000000003</v>
      </c>
      <c r="D4682" s="26">
        <f>C4682/'g. Dimensio.AnlagenEE2035'!$F$11</f>
        <v>0.23254628571428573</v>
      </c>
      <c r="E4682" s="6"/>
      <c r="F4682" s="6"/>
      <c r="G4682" s="6"/>
      <c r="H4682" s="6"/>
      <c r="I4682" s="6"/>
      <c r="J4682" s="6"/>
      <c r="K4682" s="6"/>
      <c r="L4682" s="6"/>
      <c r="M4682" s="6"/>
      <c r="N4682" s="27"/>
    </row>
    <row r="4683" spans="1:14" s="28" customFormat="1" x14ac:dyDescent="0.25">
      <c r="A4683" s="24">
        <v>43660.916666666664</v>
      </c>
      <c r="B4683" s="25">
        <v>43661</v>
      </c>
      <c r="C4683" s="7">
        <v>723.39800000000002</v>
      </c>
      <c r="D4683" s="26">
        <f>C4683/'g. Dimensio.AnlagenEE2035'!$F$11</f>
        <v>0.20668514285714287</v>
      </c>
      <c r="E4683" s="6"/>
      <c r="F4683" s="6"/>
      <c r="G4683" s="6"/>
      <c r="H4683" s="6"/>
      <c r="I4683" s="6"/>
      <c r="J4683" s="6"/>
      <c r="K4683" s="6"/>
      <c r="L4683" s="6"/>
      <c r="M4683" s="6"/>
      <c r="N4683" s="27"/>
    </row>
    <row r="4684" spans="1:14" s="28" customFormat="1" x14ac:dyDescent="0.25">
      <c r="A4684" s="24">
        <v>43660.958333333336</v>
      </c>
      <c r="B4684" s="25">
        <v>43661.041666666664</v>
      </c>
      <c r="C4684" s="7">
        <v>690.24099999999999</v>
      </c>
      <c r="D4684" s="26">
        <f>C4684/'g. Dimensio.AnlagenEE2035'!$F$11</f>
        <v>0.19721171428571427</v>
      </c>
      <c r="E4684" s="6"/>
      <c r="F4684" s="6"/>
      <c r="G4684" s="6"/>
      <c r="H4684" s="6"/>
      <c r="I4684" s="6"/>
      <c r="J4684" s="6"/>
      <c r="K4684" s="6"/>
      <c r="L4684" s="6"/>
      <c r="M4684" s="6"/>
      <c r="N4684" s="27"/>
    </row>
    <row r="4685" spans="1:14" s="28" customFormat="1" x14ac:dyDescent="0.25">
      <c r="A4685" s="24">
        <v>43661</v>
      </c>
      <c r="B4685" s="25">
        <v>43661.083333333336</v>
      </c>
      <c r="C4685" s="7">
        <v>648.03800000000001</v>
      </c>
      <c r="D4685" s="26">
        <f>C4685/'g. Dimensio.AnlagenEE2035'!$F$11</f>
        <v>0.18515371428571428</v>
      </c>
      <c r="E4685" s="6"/>
      <c r="F4685" s="6"/>
      <c r="G4685" s="6"/>
      <c r="H4685" s="6"/>
      <c r="I4685" s="6"/>
      <c r="J4685" s="6"/>
      <c r="K4685" s="6"/>
      <c r="L4685" s="6"/>
      <c r="M4685" s="6"/>
      <c r="N4685" s="27"/>
    </row>
    <row r="4686" spans="1:14" s="28" customFormat="1" x14ac:dyDescent="0.25">
      <c r="A4686" s="24">
        <v>43661.041666666664</v>
      </c>
      <c r="B4686" s="25">
        <v>43661.125</v>
      </c>
      <c r="C4686" s="7">
        <v>633.74400000000003</v>
      </c>
      <c r="D4686" s="26">
        <f>C4686/'g. Dimensio.AnlagenEE2035'!$F$11</f>
        <v>0.18106971428571431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27"/>
    </row>
    <row r="4687" spans="1:14" s="28" customFormat="1" x14ac:dyDescent="0.25">
      <c r="A4687" s="24">
        <v>43661.083333333336</v>
      </c>
      <c r="B4687" s="25">
        <v>43661.166666666664</v>
      </c>
      <c r="C4687" s="7">
        <v>601.23900000000003</v>
      </c>
      <c r="D4687" s="26">
        <f>C4687/'g. Dimensio.AnlagenEE2035'!$F$11</f>
        <v>0.17178257142857145</v>
      </c>
      <c r="E4687" s="6"/>
      <c r="F4687" s="6"/>
      <c r="G4687" s="6"/>
      <c r="H4687" s="6"/>
      <c r="I4687" s="6"/>
      <c r="J4687" s="6"/>
      <c r="K4687" s="6"/>
      <c r="L4687" s="6"/>
      <c r="M4687" s="6"/>
      <c r="N4687" s="27"/>
    </row>
    <row r="4688" spans="1:14" s="28" customFormat="1" x14ac:dyDescent="0.25">
      <c r="A4688" s="24">
        <v>43661.125</v>
      </c>
      <c r="B4688" s="25">
        <v>43661.208333333336</v>
      </c>
      <c r="C4688" s="7">
        <v>583.46400000000006</v>
      </c>
      <c r="D4688" s="26">
        <f>C4688/'g. Dimensio.AnlagenEE2035'!$F$11</f>
        <v>0.16670400000000002</v>
      </c>
      <c r="E4688" s="6"/>
      <c r="F4688" s="6"/>
      <c r="G4688" s="6"/>
      <c r="H4688" s="6"/>
      <c r="I4688" s="6"/>
      <c r="J4688" s="6"/>
      <c r="K4688" s="6"/>
      <c r="L4688" s="6"/>
      <c r="M4688" s="6"/>
      <c r="N4688" s="27"/>
    </row>
    <row r="4689" spans="1:14" s="28" customFormat="1" x14ac:dyDescent="0.25">
      <c r="A4689" s="24">
        <v>43661.166666666664</v>
      </c>
      <c r="B4689" s="25">
        <v>43661.25</v>
      </c>
      <c r="C4689" s="7">
        <v>401.39</v>
      </c>
      <c r="D4689" s="26">
        <f>C4689/'g. Dimensio.AnlagenEE2035'!$F$11</f>
        <v>0.11468285714285714</v>
      </c>
      <c r="E4689" s="6"/>
      <c r="F4689" s="6"/>
      <c r="G4689" s="6"/>
      <c r="H4689" s="6"/>
      <c r="I4689" s="6"/>
      <c r="J4689" s="6"/>
      <c r="K4689" s="6"/>
      <c r="L4689" s="6"/>
      <c r="M4689" s="6"/>
      <c r="N4689" s="27"/>
    </row>
    <row r="4690" spans="1:14" s="28" customFormat="1" x14ac:dyDescent="0.25">
      <c r="A4690" s="24">
        <v>43661.208333333336</v>
      </c>
      <c r="B4690" s="25">
        <v>43661.291666666664</v>
      </c>
      <c r="C4690" s="7">
        <v>401.33100000000002</v>
      </c>
      <c r="D4690" s="26">
        <f>C4690/'g. Dimensio.AnlagenEE2035'!$F$11</f>
        <v>0.114666</v>
      </c>
      <c r="E4690" s="6"/>
      <c r="F4690" s="6"/>
      <c r="G4690" s="6"/>
      <c r="H4690" s="6"/>
      <c r="I4690" s="6"/>
      <c r="J4690" s="6"/>
      <c r="K4690" s="6"/>
      <c r="L4690" s="6"/>
      <c r="M4690" s="6"/>
      <c r="N4690" s="27"/>
    </row>
    <row r="4691" spans="1:14" s="28" customFormat="1" x14ac:dyDescent="0.25">
      <c r="A4691" s="24">
        <v>43661.25</v>
      </c>
      <c r="B4691" s="25">
        <v>43661.333333333336</v>
      </c>
      <c r="C4691" s="7">
        <v>424.63600000000002</v>
      </c>
      <c r="D4691" s="26">
        <f>C4691/'g. Dimensio.AnlagenEE2035'!$F$11</f>
        <v>0.12132457142857143</v>
      </c>
      <c r="E4691" s="6"/>
      <c r="F4691" s="6"/>
      <c r="G4691" s="6"/>
      <c r="H4691" s="6"/>
      <c r="I4691" s="6"/>
      <c r="J4691" s="6"/>
      <c r="K4691" s="6"/>
      <c r="L4691" s="6"/>
      <c r="M4691" s="6"/>
      <c r="N4691" s="27"/>
    </row>
    <row r="4692" spans="1:14" s="28" customFormat="1" x14ac:dyDescent="0.25">
      <c r="A4692" s="24">
        <v>43661.291666666664</v>
      </c>
      <c r="B4692" s="25">
        <v>43661.375</v>
      </c>
      <c r="C4692" s="7">
        <v>378.86599999999999</v>
      </c>
      <c r="D4692" s="26">
        <f>C4692/'g. Dimensio.AnlagenEE2035'!$F$11</f>
        <v>0.10824742857142856</v>
      </c>
      <c r="E4692" s="6"/>
      <c r="F4692" s="6"/>
      <c r="G4692" s="6"/>
      <c r="H4692" s="6"/>
      <c r="I4692" s="6"/>
      <c r="J4692" s="6"/>
      <c r="K4692" s="6"/>
      <c r="L4692" s="6"/>
      <c r="M4692" s="6"/>
      <c r="N4692" s="27"/>
    </row>
    <row r="4693" spans="1:14" s="28" customFormat="1" x14ac:dyDescent="0.25">
      <c r="A4693" s="24">
        <v>43661.333333333336</v>
      </c>
      <c r="B4693" s="25">
        <v>43661.416666666664</v>
      </c>
      <c r="C4693" s="7">
        <v>307.45499999999998</v>
      </c>
      <c r="D4693" s="26">
        <f>C4693/'g. Dimensio.AnlagenEE2035'!$F$11</f>
        <v>8.7844285714285708E-2</v>
      </c>
      <c r="E4693" s="6"/>
      <c r="F4693" s="6"/>
      <c r="G4693" s="6"/>
      <c r="H4693" s="6"/>
      <c r="I4693" s="6"/>
      <c r="J4693" s="6"/>
      <c r="K4693" s="6"/>
      <c r="L4693" s="6"/>
      <c r="M4693" s="6"/>
      <c r="N4693" s="27"/>
    </row>
    <row r="4694" spans="1:14" s="28" customFormat="1" x14ac:dyDescent="0.25">
      <c r="A4694" s="24">
        <v>43661.375</v>
      </c>
      <c r="B4694" s="25">
        <v>43661.458333333336</v>
      </c>
      <c r="C4694" s="7">
        <v>242.15700000000001</v>
      </c>
      <c r="D4694" s="26">
        <f>C4694/'g. Dimensio.AnlagenEE2035'!$F$11</f>
        <v>6.9187714285714283E-2</v>
      </c>
      <c r="E4694" s="6"/>
      <c r="F4694" s="6"/>
      <c r="G4694" s="6"/>
      <c r="H4694" s="6"/>
      <c r="I4694" s="6"/>
      <c r="J4694" s="6"/>
      <c r="K4694" s="6"/>
      <c r="L4694" s="6"/>
      <c r="M4694" s="6"/>
      <c r="N4694" s="27"/>
    </row>
    <row r="4695" spans="1:14" s="28" customFormat="1" x14ac:dyDescent="0.25">
      <c r="A4695" s="24">
        <v>43661.416666666664</v>
      </c>
      <c r="B4695" s="25">
        <v>43661.5</v>
      </c>
      <c r="C4695" s="7">
        <v>198.07</v>
      </c>
      <c r="D4695" s="26">
        <f>C4695/'g. Dimensio.AnlagenEE2035'!$F$11</f>
        <v>5.659142857142857E-2</v>
      </c>
      <c r="E4695" s="6"/>
      <c r="F4695" s="6"/>
      <c r="G4695" s="6"/>
      <c r="H4695" s="6"/>
      <c r="I4695" s="6"/>
      <c r="J4695" s="6"/>
      <c r="K4695" s="6"/>
      <c r="L4695" s="6"/>
      <c r="M4695" s="6"/>
      <c r="N4695" s="27"/>
    </row>
    <row r="4696" spans="1:14" s="28" customFormat="1" x14ac:dyDescent="0.25">
      <c r="A4696" s="24">
        <v>43661.458333333336</v>
      </c>
      <c r="B4696" s="25">
        <v>43661.541666666664</v>
      </c>
      <c r="C4696" s="7">
        <v>176.88399999999999</v>
      </c>
      <c r="D4696" s="26">
        <f>C4696/'g. Dimensio.AnlagenEE2035'!$F$11</f>
        <v>5.0538285714285709E-2</v>
      </c>
      <c r="E4696" s="6"/>
      <c r="F4696" s="6"/>
      <c r="G4696" s="6"/>
      <c r="H4696" s="6"/>
      <c r="I4696" s="6"/>
      <c r="J4696" s="6"/>
      <c r="K4696" s="6"/>
      <c r="L4696" s="6"/>
      <c r="M4696" s="6"/>
      <c r="N4696" s="27"/>
    </row>
    <row r="4697" spans="1:14" s="28" customFormat="1" x14ac:dyDescent="0.25">
      <c r="A4697" s="24">
        <v>43661.5</v>
      </c>
      <c r="B4697" s="25">
        <v>43661.583333333336</v>
      </c>
      <c r="C4697" s="7">
        <v>175.91900000000001</v>
      </c>
      <c r="D4697" s="26">
        <f>C4697/'g. Dimensio.AnlagenEE2035'!$F$11</f>
        <v>5.0262571428571434E-2</v>
      </c>
      <c r="E4697" s="6"/>
      <c r="F4697" s="6"/>
      <c r="G4697" s="6"/>
      <c r="H4697" s="6"/>
      <c r="I4697" s="6"/>
      <c r="J4697" s="6"/>
      <c r="K4697" s="6"/>
      <c r="L4697" s="6"/>
      <c r="M4697" s="6"/>
      <c r="N4697" s="27"/>
    </row>
    <row r="4698" spans="1:14" s="28" customFormat="1" x14ac:dyDescent="0.25">
      <c r="A4698" s="24">
        <v>43661.541666666664</v>
      </c>
      <c r="B4698" s="25">
        <v>43661.625</v>
      </c>
      <c r="C4698" s="7">
        <v>189.696</v>
      </c>
      <c r="D4698" s="26">
        <f>C4698/'g. Dimensio.AnlagenEE2035'!$F$11</f>
        <v>5.4198857142857139E-2</v>
      </c>
      <c r="E4698" s="6"/>
      <c r="F4698" s="6"/>
      <c r="G4698" s="6"/>
      <c r="H4698" s="6"/>
      <c r="I4698" s="6"/>
      <c r="J4698" s="6"/>
      <c r="K4698" s="6"/>
      <c r="L4698" s="6"/>
      <c r="M4698" s="6"/>
      <c r="N4698" s="27"/>
    </row>
    <row r="4699" spans="1:14" s="28" customFormat="1" x14ac:dyDescent="0.25">
      <c r="A4699" s="24">
        <v>43661.583333333336</v>
      </c>
      <c r="B4699" s="25">
        <v>43661.666666666664</v>
      </c>
      <c r="C4699" s="7">
        <v>208.91900000000001</v>
      </c>
      <c r="D4699" s="26">
        <f>C4699/'g. Dimensio.AnlagenEE2035'!$F$11</f>
        <v>5.9691142857142859E-2</v>
      </c>
      <c r="E4699" s="6"/>
      <c r="F4699" s="6"/>
      <c r="G4699" s="6"/>
      <c r="H4699" s="6"/>
      <c r="I4699" s="6"/>
      <c r="J4699" s="6"/>
      <c r="K4699" s="6"/>
      <c r="L4699" s="6"/>
      <c r="M4699" s="6"/>
      <c r="N4699" s="27"/>
    </row>
    <row r="4700" spans="1:14" s="28" customFormat="1" x14ac:dyDescent="0.25">
      <c r="A4700" s="24">
        <v>43661.625</v>
      </c>
      <c r="B4700" s="25">
        <v>43661.708333333336</v>
      </c>
      <c r="C4700" s="7">
        <v>235.92099999999999</v>
      </c>
      <c r="D4700" s="26">
        <f>C4700/'g. Dimensio.AnlagenEE2035'!$F$11</f>
        <v>6.7405999999999994E-2</v>
      </c>
      <c r="E4700" s="6"/>
      <c r="F4700" s="6"/>
      <c r="G4700" s="6"/>
      <c r="H4700" s="6"/>
      <c r="I4700" s="6"/>
      <c r="J4700" s="6"/>
      <c r="K4700" s="6"/>
      <c r="L4700" s="6"/>
      <c r="M4700" s="6"/>
      <c r="N4700" s="27"/>
    </row>
    <row r="4701" spans="1:14" s="28" customFormat="1" x14ac:dyDescent="0.25">
      <c r="A4701" s="24">
        <v>43661.666666666664</v>
      </c>
      <c r="B4701" s="25">
        <v>43661.75</v>
      </c>
      <c r="C4701" s="7">
        <v>267.87799999999999</v>
      </c>
      <c r="D4701" s="26">
        <f>C4701/'g. Dimensio.AnlagenEE2035'!$F$11</f>
        <v>7.6536571428571426E-2</v>
      </c>
      <c r="E4701" s="6"/>
      <c r="F4701" s="6"/>
      <c r="G4701" s="6"/>
      <c r="H4701" s="6"/>
      <c r="I4701" s="6"/>
      <c r="J4701" s="6"/>
      <c r="K4701" s="6"/>
      <c r="L4701" s="6"/>
      <c r="M4701" s="6"/>
      <c r="N4701" s="27"/>
    </row>
    <row r="4702" spans="1:14" s="28" customFormat="1" x14ac:dyDescent="0.25">
      <c r="A4702" s="24">
        <v>43661.708333333336</v>
      </c>
      <c r="B4702" s="25">
        <v>43661.791666666664</v>
      </c>
      <c r="C4702" s="7">
        <v>305.76100000000002</v>
      </c>
      <c r="D4702" s="26">
        <f>C4702/'g. Dimensio.AnlagenEE2035'!$F$11</f>
        <v>8.7360285714285724E-2</v>
      </c>
      <c r="E4702" s="6"/>
      <c r="F4702" s="6"/>
      <c r="G4702" s="6"/>
      <c r="H4702" s="6"/>
      <c r="I4702" s="6"/>
      <c r="J4702" s="6"/>
      <c r="K4702" s="6"/>
      <c r="L4702" s="6"/>
      <c r="M4702" s="6"/>
      <c r="N4702" s="27"/>
    </row>
    <row r="4703" spans="1:14" s="28" customFormat="1" x14ac:dyDescent="0.25">
      <c r="A4703" s="24">
        <v>43661.75</v>
      </c>
      <c r="B4703" s="25">
        <v>43661.833333333336</v>
      </c>
      <c r="C4703" s="7">
        <v>430.84800000000001</v>
      </c>
      <c r="D4703" s="26">
        <f>C4703/'g. Dimensio.AnlagenEE2035'!$F$11</f>
        <v>0.12309942857142858</v>
      </c>
      <c r="E4703" s="6"/>
      <c r="F4703" s="6"/>
      <c r="G4703" s="6"/>
      <c r="H4703" s="6"/>
      <c r="I4703" s="6"/>
      <c r="J4703" s="6"/>
      <c r="K4703" s="6"/>
      <c r="L4703" s="6"/>
      <c r="M4703" s="6"/>
      <c r="N4703" s="27"/>
    </row>
    <row r="4704" spans="1:14" s="28" customFormat="1" x14ac:dyDescent="0.25">
      <c r="A4704" s="24">
        <v>43661.791666666664</v>
      </c>
      <c r="B4704" s="25">
        <v>43661.875</v>
      </c>
      <c r="C4704" s="7">
        <v>674.57399999999996</v>
      </c>
      <c r="D4704" s="26">
        <f>C4704/'g. Dimensio.AnlagenEE2035'!$F$11</f>
        <v>0.19273542857142856</v>
      </c>
      <c r="E4704" s="6"/>
      <c r="F4704" s="6"/>
      <c r="G4704" s="6"/>
      <c r="H4704" s="6"/>
      <c r="I4704" s="6"/>
      <c r="J4704" s="6"/>
      <c r="K4704" s="6"/>
      <c r="L4704" s="6"/>
      <c r="M4704" s="6"/>
      <c r="N4704" s="27"/>
    </row>
    <row r="4705" spans="1:14" s="28" customFormat="1" x14ac:dyDescent="0.25">
      <c r="A4705" s="24">
        <v>43661.833333333336</v>
      </c>
      <c r="B4705" s="25">
        <v>43661.916666666664</v>
      </c>
      <c r="C4705" s="7">
        <v>817.12099999999998</v>
      </c>
      <c r="D4705" s="26">
        <f>C4705/'g. Dimensio.AnlagenEE2035'!$F$11</f>
        <v>0.23346314285714284</v>
      </c>
      <c r="E4705" s="6"/>
      <c r="F4705" s="6"/>
      <c r="G4705" s="6"/>
      <c r="H4705" s="6"/>
      <c r="I4705" s="6"/>
      <c r="J4705" s="6"/>
      <c r="K4705" s="6"/>
      <c r="L4705" s="6"/>
      <c r="M4705" s="6"/>
      <c r="N4705" s="27"/>
    </row>
    <row r="4706" spans="1:14" s="28" customFormat="1" x14ac:dyDescent="0.25">
      <c r="A4706" s="24">
        <v>43661.875</v>
      </c>
      <c r="B4706" s="25">
        <v>43661.958333333336</v>
      </c>
      <c r="C4706" s="7">
        <v>771.26300000000003</v>
      </c>
      <c r="D4706" s="26">
        <f>C4706/'g. Dimensio.AnlagenEE2035'!$F$11</f>
        <v>0.22036085714285716</v>
      </c>
      <c r="E4706" s="6"/>
      <c r="F4706" s="6"/>
      <c r="G4706" s="6"/>
      <c r="H4706" s="6"/>
      <c r="I4706" s="6"/>
      <c r="J4706" s="6"/>
      <c r="K4706" s="6"/>
      <c r="L4706" s="6"/>
      <c r="M4706" s="6"/>
      <c r="N4706" s="27"/>
    </row>
    <row r="4707" spans="1:14" s="28" customFormat="1" x14ac:dyDescent="0.25">
      <c r="A4707" s="24">
        <v>43661.916666666664</v>
      </c>
      <c r="B4707" s="25">
        <v>43662</v>
      </c>
      <c r="C4707" s="7">
        <v>621.18899999999996</v>
      </c>
      <c r="D4707" s="26">
        <f>C4707/'g. Dimensio.AnlagenEE2035'!$F$11</f>
        <v>0.17748257142857141</v>
      </c>
      <c r="E4707" s="6"/>
      <c r="F4707" s="6"/>
      <c r="G4707" s="6"/>
      <c r="H4707" s="6"/>
      <c r="I4707" s="6"/>
      <c r="J4707" s="6"/>
      <c r="K4707" s="6"/>
      <c r="L4707" s="6"/>
      <c r="M4707" s="6"/>
      <c r="N4707" s="27"/>
    </row>
    <row r="4708" spans="1:14" s="28" customFormat="1" x14ac:dyDescent="0.25">
      <c r="A4708" s="24">
        <v>43661.958333333336</v>
      </c>
      <c r="B4708" s="25">
        <v>43662.041666666664</v>
      </c>
      <c r="C4708" s="7">
        <v>479.69600000000003</v>
      </c>
      <c r="D4708" s="26">
        <f>C4708/'g. Dimensio.AnlagenEE2035'!$F$11</f>
        <v>0.13705600000000001</v>
      </c>
      <c r="E4708" s="6"/>
      <c r="F4708" s="6"/>
      <c r="G4708" s="6"/>
      <c r="H4708" s="6"/>
      <c r="I4708" s="6"/>
      <c r="J4708" s="6"/>
      <c r="K4708" s="6"/>
      <c r="L4708" s="6"/>
      <c r="M4708" s="6"/>
      <c r="N4708" s="27"/>
    </row>
    <row r="4709" spans="1:14" s="28" customFormat="1" x14ac:dyDescent="0.25">
      <c r="A4709" s="24">
        <v>43662</v>
      </c>
      <c r="B4709" s="25">
        <v>43662.083333333336</v>
      </c>
      <c r="C4709" s="7">
        <v>345.63799999999998</v>
      </c>
      <c r="D4709" s="26">
        <f>C4709/'g. Dimensio.AnlagenEE2035'!$F$11</f>
        <v>9.8753714285714278E-2</v>
      </c>
      <c r="E4709" s="6"/>
      <c r="F4709" s="6"/>
      <c r="G4709" s="6"/>
      <c r="H4709" s="6"/>
      <c r="I4709" s="6"/>
      <c r="J4709" s="6"/>
      <c r="K4709" s="6"/>
      <c r="L4709" s="6"/>
      <c r="M4709" s="6"/>
      <c r="N4709" s="27"/>
    </row>
    <row r="4710" spans="1:14" s="28" customFormat="1" x14ac:dyDescent="0.25">
      <c r="A4710" s="24">
        <v>43662.041666666664</v>
      </c>
      <c r="B4710" s="25">
        <v>43662.125</v>
      </c>
      <c r="C4710" s="7">
        <v>224.16900000000001</v>
      </c>
      <c r="D4710" s="26">
        <f>C4710/'g. Dimensio.AnlagenEE2035'!$F$11</f>
        <v>6.4048285714285724E-2</v>
      </c>
      <c r="E4710" s="6"/>
      <c r="F4710" s="6"/>
      <c r="G4710" s="6"/>
      <c r="H4710" s="6"/>
      <c r="I4710" s="6"/>
      <c r="J4710" s="6"/>
      <c r="K4710" s="6"/>
      <c r="L4710" s="6"/>
      <c r="M4710" s="6"/>
      <c r="N4710" s="27"/>
    </row>
    <row r="4711" spans="1:14" s="28" customFormat="1" x14ac:dyDescent="0.25">
      <c r="A4711" s="24">
        <v>43662.083333333336</v>
      </c>
      <c r="B4711" s="25">
        <v>43662.166666666664</v>
      </c>
      <c r="C4711" s="7">
        <v>129.02000000000001</v>
      </c>
      <c r="D4711" s="26">
        <f>C4711/'g. Dimensio.AnlagenEE2035'!$F$11</f>
        <v>3.6862857142857149E-2</v>
      </c>
      <c r="E4711" s="6"/>
      <c r="F4711" s="6"/>
      <c r="G4711" s="6"/>
      <c r="H4711" s="6"/>
      <c r="I4711" s="6"/>
      <c r="J4711" s="6"/>
      <c r="K4711" s="6"/>
      <c r="L4711" s="6"/>
      <c r="M4711" s="6"/>
      <c r="N4711" s="27"/>
    </row>
    <row r="4712" spans="1:14" s="28" customFormat="1" x14ac:dyDescent="0.25">
      <c r="A4712" s="24">
        <v>43662.125</v>
      </c>
      <c r="B4712" s="25">
        <v>43662.208333333336</v>
      </c>
      <c r="C4712" s="7">
        <v>78.355999999999995</v>
      </c>
      <c r="D4712" s="26">
        <f>C4712/'g. Dimensio.AnlagenEE2035'!$F$11</f>
        <v>2.2387428571428569E-2</v>
      </c>
      <c r="E4712" s="6"/>
      <c r="F4712" s="6"/>
      <c r="G4712" s="6"/>
      <c r="H4712" s="6"/>
      <c r="I4712" s="6"/>
      <c r="J4712" s="6"/>
      <c r="K4712" s="6"/>
      <c r="L4712" s="6"/>
      <c r="M4712" s="6"/>
      <c r="N4712" s="27"/>
    </row>
    <row r="4713" spans="1:14" s="28" customFormat="1" x14ac:dyDescent="0.25">
      <c r="A4713" s="24">
        <v>43662.166666666664</v>
      </c>
      <c r="B4713" s="25">
        <v>43662.25</v>
      </c>
      <c r="C4713" s="7">
        <v>44.311999999999998</v>
      </c>
      <c r="D4713" s="26">
        <f>C4713/'g. Dimensio.AnlagenEE2035'!$F$11</f>
        <v>1.2660571428571427E-2</v>
      </c>
      <c r="E4713" s="6"/>
      <c r="F4713" s="6"/>
      <c r="G4713" s="6"/>
      <c r="H4713" s="6"/>
      <c r="I4713" s="6"/>
      <c r="J4713" s="6"/>
      <c r="K4713" s="6"/>
      <c r="L4713" s="6"/>
      <c r="M4713" s="6"/>
      <c r="N4713" s="27"/>
    </row>
    <row r="4714" spans="1:14" s="28" customFormat="1" x14ac:dyDescent="0.25">
      <c r="A4714" s="24">
        <v>43662.208333333336</v>
      </c>
      <c r="B4714" s="25">
        <v>43662.291666666664</v>
      </c>
      <c r="C4714" s="7">
        <v>29.132000000000001</v>
      </c>
      <c r="D4714" s="26">
        <f>C4714/'g. Dimensio.AnlagenEE2035'!$F$11</f>
        <v>8.3234285714285719E-3</v>
      </c>
      <c r="E4714" s="6"/>
      <c r="F4714" s="6"/>
      <c r="G4714" s="6"/>
      <c r="H4714" s="6"/>
      <c r="I4714" s="6"/>
      <c r="J4714" s="6"/>
      <c r="K4714" s="6"/>
      <c r="L4714" s="6"/>
      <c r="M4714" s="6"/>
      <c r="N4714" s="27"/>
    </row>
    <row r="4715" spans="1:14" s="28" customFormat="1" x14ac:dyDescent="0.25">
      <c r="A4715" s="24">
        <v>43662.25</v>
      </c>
      <c r="B4715" s="25">
        <v>43662.333333333336</v>
      </c>
      <c r="C4715" s="7">
        <v>28.785</v>
      </c>
      <c r="D4715" s="26">
        <f>C4715/'g. Dimensio.AnlagenEE2035'!$F$11</f>
        <v>8.2242857142857135E-3</v>
      </c>
      <c r="E4715" s="6"/>
      <c r="F4715" s="6"/>
      <c r="G4715" s="6"/>
      <c r="H4715" s="6"/>
      <c r="I4715" s="6"/>
      <c r="J4715" s="6"/>
      <c r="K4715" s="6"/>
      <c r="L4715" s="6"/>
      <c r="M4715" s="6"/>
      <c r="N4715" s="27"/>
    </row>
    <row r="4716" spans="1:14" s="28" customFormat="1" x14ac:dyDescent="0.25">
      <c r="A4716" s="24">
        <v>43662.291666666664</v>
      </c>
      <c r="B4716" s="25">
        <v>43662.375</v>
      </c>
      <c r="C4716" s="7">
        <v>35.942999999999998</v>
      </c>
      <c r="D4716" s="26">
        <f>C4716/'g. Dimensio.AnlagenEE2035'!$F$11</f>
        <v>1.026942857142857E-2</v>
      </c>
      <c r="E4716" s="6"/>
      <c r="F4716" s="6"/>
      <c r="G4716" s="6"/>
      <c r="H4716" s="6"/>
      <c r="I4716" s="6"/>
      <c r="J4716" s="6"/>
      <c r="K4716" s="6"/>
      <c r="L4716" s="6"/>
      <c r="M4716" s="6"/>
      <c r="N4716" s="27"/>
    </row>
    <row r="4717" spans="1:14" s="28" customFormat="1" x14ac:dyDescent="0.25">
      <c r="A4717" s="24">
        <v>43662.333333333336</v>
      </c>
      <c r="B4717" s="25">
        <v>43662.416666666664</v>
      </c>
      <c r="C4717" s="7">
        <v>39.808</v>
      </c>
      <c r="D4717" s="26">
        <f>C4717/'g. Dimensio.AnlagenEE2035'!$F$11</f>
        <v>1.1373714285714286E-2</v>
      </c>
      <c r="E4717" s="6"/>
      <c r="F4717" s="6"/>
      <c r="G4717" s="6"/>
      <c r="H4717" s="6"/>
      <c r="I4717" s="6"/>
      <c r="J4717" s="6"/>
      <c r="K4717" s="6"/>
      <c r="L4717" s="6"/>
      <c r="M4717" s="6"/>
      <c r="N4717" s="27"/>
    </row>
    <row r="4718" spans="1:14" s="28" customFormat="1" x14ac:dyDescent="0.25">
      <c r="A4718" s="24">
        <v>43662.375</v>
      </c>
      <c r="B4718" s="25">
        <v>43662.458333333336</v>
      </c>
      <c r="C4718" s="7">
        <v>41.412999999999997</v>
      </c>
      <c r="D4718" s="26">
        <f>C4718/'g. Dimensio.AnlagenEE2035'!$F$11</f>
        <v>1.1832285714285714E-2</v>
      </c>
      <c r="E4718" s="6"/>
      <c r="F4718" s="6"/>
      <c r="G4718" s="6"/>
      <c r="H4718" s="6"/>
      <c r="I4718" s="6"/>
      <c r="J4718" s="6"/>
      <c r="K4718" s="6"/>
      <c r="L4718" s="6"/>
      <c r="M4718" s="6"/>
      <c r="N4718" s="27"/>
    </row>
    <row r="4719" spans="1:14" s="28" customFormat="1" x14ac:dyDescent="0.25">
      <c r="A4719" s="24">
        <v>43662.416666666664</v>
      </c>
      <c r="B4719" s="25">
        <v>43662.5</v>
      </c>
      <c r="C4719" s="7">
        <v>43.137999999999998</v>
      </c>
      <c r="D4719" s="26">
        <f>C4719/'g. Dimensio.AnlagenEE2035'!$F$11</f>
        <v>1.2325142857142857E-2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27"/>
    </row>
    <row r="4720" spans="1:14" s="28" customFormat="1" x14ac:dyDescent="0.25">
      <c r="A4720" s="24">
        <v>43662.458333333336</v>
      </c>
      <c r="B4720" s="25">
        <v>43662.541666666664</v>
      </c>
      <c r="C4720" s="7">
        <v>47.703000000000003</v>
      </c>
      <c r="D4720" s="26">
        <f>C4720/'g. Dimensio.AnlagenEE2035'!$F$11</f>
        <v>1.3629428571428572E-2</v>
      </c>
      <c r="E4720" s="6"/>
      <c r="F4720" s="6"/>
      <c r="G4720" s="6"/>
      <c r="H4720" s="6"/>
      <c r="I4720" s="6"/>
      <c r="J4720" s="6"/>
      <c r="K4720" s="6"/>
      <c r="L4720" s="6"/>
      <c r="M4720" s="6"/>
      <c r="N4720" s="27"/>
    </row>
    <row r="4721" spans="1:14" s="28" customFormat="1" x14ac:dyDescent="0.25">
      <c r="A4721" s="24">
        <v>43662.5</v>
      </c>
      <c r="B4721" s="25">
        <v>43662.583333333336</v>
      </c>
      <c r="C4721" s="7">
        <v>51.103000000000002</v>
      </c>
      <c r="D4721" s="26">
        <f>C4721/'g. Dimensio.AnlagenEE2035'!$F$11</f>
        <v>1.4600857142857143E-2</v>
      </c>
      <c r="E4721" s="6"/>
      <c r="F4721" s="6"/>
      <c r="G4721" s="6"/>
      <c r="H4721" s="6"/>
      <c r="I4721" s="6"/>
      <c r="J4721" s="6"/>
      <c r="K4721" s="6"/>
      <c r="L4721" s="6"/>
      <c r="M4721" s="6"/>
      <c r="N4721" s="27"/>
    </row>
    <row r="4722" spans="1:14" s="28" customFormat="1" x14ac:dyDescent="0.25">
      <c r="A4722" s="24">
        <v>43662.541666666664</v>
      </c>
      <c r="B4722" s="25">
        <v>43662.625</v>
      </c>
      <c r="C4722" s="7">
        <v>52.838999999999999</v>
      </c>
      <c r="D4722" s="26">
        <f>C4722/'g. Dimensio.AnlagenEE2035'!$F$11</f>
        <v>1.5096857142857143E-2</v>
      </c>
      <c r="E4722" s="6"/>
      <c r="F4722" s="6"/>
      <c r="G4722" s="6"/>
      <c r="H4722" s="6"/>
      <c r="I4722" s="6"/>
      <c r="J4722" s="6"/>
      <c r="K4722" s="6"/>
      <c r="L4722" s="6"/>
      <c r="M4722" s="6"/>
      <c r="N4722" s="27"/>
    </row>
    <row r="4723" spans="1:14" s="28" customFormat="1" x14ac:dyDescent="0.25">
      <c r="A4723" s="24">
        <v>43662.583333333336</v>
      </c>
      <c r="B4723" s="25">
        <v>43662.666666666664</v>
      </c>
      <c r="C4723" s="7">
        <v>52.572000000000003</v>
      </c>
      <c r="D4723" s="26">
        <f>C4723/'g. Dimensio.AnlagenEE2035'!$F$11</f>
        <v>1.502057142857143E-2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27"/>
    </row>
    <row r="4724" spans="1:14" s="28" customFormat="1" x14ac:dyDescent="0.25">
      <c r="A4724" s="24">
        <v>43662.625</v>
      </c>
      <c r="B4724" s="25">
        <v>43662.708333333336</v>
      </c>
      <c r="C4724" s="7">
        <v>53.835000000000001</v>
      </c>
      <c r="D4724" s="26">
        <f>C4724/'g. Dimensio.AnlagenEE2035'!$F$11</f>
        <v>1.5381428571428572E-2</v>
      </c>
      <c r="E4724" s="6"/>
      <c r="F4724" s="6"/>
      <c r="G4724" s="6"/>
      <c r="H4724" s="6"/>
      <c r="I4724" s="6"/>
      <c r="J4724" s="6"/>
      <c r="K4724" s="6"/>
      <c r="L4724" s="6"/>
      <c r="M4724" s="6"/>
      <c r="N4724" s="27"/>
    </row>
    <row r="4725" spans="1:14" s="28" customFormat="1" x14ac:dyDescent="0.25">
      <c r="A4725" s="24">
        <v>43662.666666666664</v>
      </c>
      <c r="B4725" s="25">
        <v>43662.75</v>
      </c>
      <c r="C4725" s="7">
        <v>53.639000000000003</v>
      </c>
      <c r="D4725" s="26">
        <f>C4725/'g. Dimensio.AnlagenEE2035'!$F$11</f>
        <v>1.5325428571428571E-2</v>
      </c>
      <c r="E4725" s="6"/>
      <c r="F4725" s="6"/>
      <c r="G4725" s="6"/>
      <c r="H4725" s="6"/>
      <c r="I4725" s="6"/>
      <c r="J4725" s="6"/>
      <c r="K4725" s="6"/>
      <c r="L4725" s="6"/>
      <c r="M4725" s="6"/>
      <c r="N4725" s="27"/>
    </row>
    <row r="4726" spans="1:14" s="28" customFormat="1" x14ac:dyDescent="0.25">
      <c r="A4726" s="24">
        <v>43662.708333333336</v>
      </c>
      <c r="B4726" s="25">
        <v>43662.791666666664</v>
      </c>
      <c r="C4726" s="7">
        <v>49.811</v>
      </c>
      <c r="D4726" s="26">
        <f>C4726/'g. Dimensio.AnlagenEE2035'!$F$11</f>
        <v>1.4231714285714285E-2</v>
      </c>
      <c r="E4726" s="6"/>
      <c r="F4726" s="6"/>
      <c r="G4726" s="6"/>
      <c r="H4726" s="6"/>
      <c r="I4726" s="6"/>
      <c r="J4726" s="6"/>
      <c r="K4726" s="6"/>
      <c r="L4726" s="6"/>
      <c r="M4726" s="6"/>
      <c r="N4726" s="27"/>
    </row>
    <row r="4727" spans="1:14" s="28" customFormat="1" x14ac:dyDescent="0.25">
      <c r="A4727" s="24">
        <v>43662.75</v>
      </c>
      <c r="B4727" s="25">
        <v>43662.833333333336</v>
      </c>
      <c r="C4727" s="7">
        <v>53.280999999999999</v>
      </c>
      <c r="D4727" s="26">
        <f>C4727/'g. Dimensio.AnlagenEE2035'!$F$11</f>
        <v>1.5223142857142857E-2</v>
      </c>
      <c r="E4727" s="6"/>
      <c r="F4727" s="6"/>
      <c r="G4727" s="6"/>
      <c r="H4727" s="6"/>
      <c r="I4727" s="6"/>
      <c r="J4727" s="6"/>
      <c r="K4727" s="6"/>
      <c r="L4727" s="6"/>
      <c r="M4727" s="6"/>
      <c r="N4727" s="27"/>
    </row>
    <row r="4728" spans="1:14" s="28" customFormat="1" x14ac:dyDescent="0.25">
      <c r="A4728" s="24">
        <v>43662.791666666664</v>
      </c>
      <c r="B4728" s="25">
        <v>43662.875</v>
      </c>
      <c r="C4728" s="7">
        <v>64.048000000000002</v>
      </c>
      <c r="D4728" s="26">
        <f>C4728/'g. Dimensio.AnlagenEE2035'!$F$11</f>
        <v>1.8299428571428571E-2</v>
      </c>
      <c r="E4728" s="6"/>
      <c r="F4728" s="6"/>
      <c r="G4728" s="6"/>
      <c r="H4728" s="6"/>
      <c r="I4728" s="6"/>
      <c r="J4728" s="6"/>
      <c r="K4728" s="6"/>
      <c r="L4728" s="6"/>
      <c r="M4728" s="6"/>
      <c r="N4728" s="27"/>
    </row>
    <row r="4729" spans="1:14" s="28" customFormat="1" x14ac:dyDescent="0.25">
      <c r="A4729" s="24">
        <v>43662.833333333336</v>
      </c>
      <c r="B4729" s="25">
        <v>43662.916666666664</v>
      </c>
      <c r="C4729" s="7">
        <v>77.912999999999997</v>
      </c>
      <c r="D4729" s="26">
        <f>C4729/'g. Dimensio.AnlagenEE2035'!$F$11</f>
        <v>2.2260857142857141E-2</v>
      </c>
      <c r="E4729" s="6"/>
      <c r="F4729" s="6"/>
      <c r="G4729" s="6"/>
      <c r="H4729" s="6"/>
      <c r="I4729" s="6"/>
      <c r="J4729" s="6"/>
      <c r="K4729" s="6"/>
      <c r="L4729" s="6"/>
      <c r="M4729" s="6"/>
      <c r="N4729" s="27"/>
    </row>
    <row r="4730" spans="1:14" s="28" customFormat="1" x14ac:dyDescent="0.25">
      <c r="A4730" s="24">
        <v>43662.875</v>
      </c>
      <c r="B4730" s="25">
        <v>43662.958333333336</v>
      </c>
      <c r="C4730" s="7">
        <v>87.097999999999999</v>
      </c>
      <c r="D4730" s="26">
        <f>C4730/'g. Dimensio.AnlagenEE2035'!$F$11</f>
        <v>2.4885142857142856E-2</v>
      </c>
      <c r="E4730" s="6"/>
      <c r="F4730" s="6"/>
      <c r="G4730" s="6"/>
      <c r="H4730" s="6"/>
      <c r="I4730" s="6"/>
      <c r="J4730" s="6"/>
      <c r="K4730" s="6"/>
      <c r="L4730" s="6"/>
      <c r="M4730" s="6"/>
      <c r="N4730" s="27"/>
    </row>
    <row r="4731" spans="1:14" s="28" customFormat="1" x14ac:dyDescent="0.25">
      <c r="A4731" s="24">
        <v>43662.916666666664</v>
      </c>
      <c r="B4731" s="25">
        <v>43663</v>
      </c>
      <c r="C4731" s="7">
        <v>88.870999999999995</v>
      </c>
      <c r="D4731" s="26">
        <f>C4731/'g. Dimensio.AnlagenEE2035'!$F$11</f>
        <v>2.5391714285714285E-2</v>
      </c>
      <c r="E4731" s="6"/>
      <c r="F4731" s="6"/>
      <c r="G4731" s="6"/>
      <c r="H4731" s="6"/>
      <c r="I4731" s="6"/>
      <c r="J4731" s="6"/>
      <c r="K4731" s="6"/>
      <c r="L4731" s="6"/>
      <c r="M4731" s="6"/>
      <c r="N4731" s="27"/>
    </row>
    <row r="4732" spans="1:14" s="28" customFormat="1" x14ac:dyDescent="0.25">
      <c r="A4732" s="24">
        <v>43662.958333333336</v>
      </c>
      <c r="B4732" s="25">
        <v>43663.041666666664</v>
      </c>
      <c r="C4732" s="7">
        <v>84.802000000000007</v>
      </c>
      <c r="D4732" s="26">
        <f>C4732/'g. Dimensio.AnlagenEE2035'!$F$11</f>
        <v>2.4229142857142859E-2</v>
      </c>
      <c r="E4732" s="6"/>
      <c r="F4732" s="6"/>
      <c r="G4732" s="6"/>
      <c r="H4732" s="6"/>
      <c r="I4732" s="6"/>
      <c r="J4732" s="6"/>
      <c r="K4732" s="6"/>
      <c r="L4732" s="6"/>
      <c r="M4732" s="6"/>
      <c r="N4732" s="27"/>
    </row>
    <row r="4733" spans="1:14" s="28" customFormat="1" x14ac:dyDescent="0.25">
      <c r="A4733" s="24">
        <v>43663</v>
      </c>
      <c r="B4733" s="25">
        <v>43663.083333333336</v>
      </c>
      <c r="C4733" s="7">
        <v>73.212000000000003</v>
      </c>
      <c r="D4733" s="26">
        <f>C4733/'g. Dimensio.AnlagenEE2035'!$F$11</f>
        <v>2.0917714285714286E-2</v>
      </c>
      <c r="E4733" s="6"/>
      <c r="F4733" s="6"/>
      <c r="G4733" s="6"/>
      <c r="H4733" s="6"/>
      <c r="I4733" s="6"/>
      <c r="J4733" s="6"/>
      <c r="K4733" s="6"/>
      <c r="L4733" s="6"/>
      <c r="M4733" s="6"/>
      <c r="N4733" s="27"/>
    </row>
    <row r="4734" spans="1:14" s="28" customFormat="1" x14ac:dyDescent="0.25">
      <c r="A4734" s="24">
        <v>43663.041666666664</v>
      </c>
      <c r="B4734" s="25">
        <v>43663.125</v>
      </c>
      <c r="C4734" s="7">
        <v>58.427</v>
      </c>
      <c r="D4734" s="26">
        <f>C4734/'g. Dimensio.AnlagenEE2035'!$F$11</f>
        <v>1.6693428571428571E-2</v>
      </c>
      <c r="E4734" s="6"/>
      <c r="F4734" s="6"/>
      <c r="G4734" s="6"/>
      <c r="H4734" s="6"/>
      <c r="I4734" s="6"/>
      <c r="J4734" s="6"/>
      <c r="K4734" s="6"/>
      <c r="L4734" s="6"/>
      <c r="M4734" s="6"/>
      <c r="N4734" s="27"/>
    </row>
    <row r="4735" spans="1:14" s="28" customFormat="1" x14ac:dyDescent="0.25">
      <c r="A4735" s="24">
        <v>43663.083333333336</v>
      </c>
      <c r="B4735" s="25">
        <v>43663.166666666664</v>
      </c>
      <c r="C4735" s="7">
        <v>47.46</v>
      </c>
      <c r="D4735" s="26">
        <f>C4735/'g. Dimensio.AnlagenEE2035'!$F$11</f>
        <v>1.3560000000000001E-2</v>
      </c>
      <c r="E4735" s="6"/>
      <c r="F4735" s="6"/>
      <c r="G4735" s="6"/>
      <c r="H4735" s="6"/>
      <c r="I4735" s="6"/>
      <c r="J4735" s="6"/>
      <c r="K4735" s="6"/>
      <c r="L4735" s="6"/>
      <c r="M4735" s="6"/>
      <c r="N4735" s="27"/>
    </row>
    <row r="4736" spans="1:14" s="28" customFormat="1" x14ac:dyDescent="0.25">
      <c r="A4736" s="24">
        <v>43663.125</v>
      </c>
      <c r="B4736" s="25">
        <v>43663.208333333336</v>
      </c>
      <c r="C4736" s="7">
        <v>46.149000000000001</v>
      </c>
      <c r="D4736" s="26">
        <f>C4736/'g. Dimensio.AnlagenEE2035'!$F$11</f>
        <v>1.3185428571428572E-2</v>
      </c>
      <c r="E4736" s="6"/>
      <c r="F4736" s="6"/>
      <c r="G4736" s="6"/>
      <c r="H4736" s="6"/>
      <c r="I4736" s="6"/>
      <c r="J4736" s="6"/>
      <c r="K4736" s="6"/>
      <c r="L4736" s="6"/>
      <c r="M4736" s="6"/>
      <c r="N4736" s="27"/>
    </row>
    <row r="4737" spans="1:14" s="28" customFormat="1" x14ac:dyDescent="0.25">
      <c r="A4737" s="24">
        <v>43663.166666666664</v>
      </c>
      <c r="B4737" s="25">
        <v>43663.25</v>
      </c>
      <c r="C4737" s="7">
        <v>41.128999999999998</v>
      </c>
      <c r="D4737" s="26">
        <f>C4737/'g. Dimensio.AnlagenEE2035'!$F$11</f>
        <v>1.1751142857142856E-2</v>
      </c>
      <c r="E4737" s="6"/>
      <c r="F4737" s="6"/>
      <c r="G4737" s="6"/>
      <c r="H4737" s="6"/>
      <c r="I4737" s="6"/>
      <c r="J4737" s="6"/>
      <c r="K4737" s="6"/>
      <c r="L4737" s="6"/>
      <c r="M4737" s="6"/>
      <c r="N4737" s="27"/>
    </row>
    <row r="4738" spans="1:14" s="28" customFormat="1" x14ac:dyDescent="0.25">
      <c r="A4738" s="24">
        <v>43663.208333333336</v>
      </c>
      <c r="B4738" s="25">
        <v>43663.291666666664</v>
      </c>
      <c r="C4738" s="7">
        <v>20.931000000000001</v>
      </c>
      <c r="D4738" s="26">
        <f>C4738/'g. Dimensio.AnlagenEE2035'!$F$11</f>
        <v>5.9802857142857149E-3</v>
      </c>
      <c r="E4738" s="6"/>
      <c r="F4738" s="6"/>
      <c r="G4738" s="6"/>
      <c r="H4738" s="6"/>
      <c r="I4738" s="6"/>
      <c r="J4738" s="6"/>
      <c r="K4738" s="6"/>
      <c r="L4738" s="6"/>
      <c r="M4738" s="6"/>
      <c r="N4738" s="27"/>
    </row>
    <row r="4739" spans="1:14" s="28" customFormat="1" x14ac:dyDescent="0.25">
      <c r="A4739" s="24">
        <v>43663.25</v>
      </c>
      <c r="B4739" s="25">
        <v>43663.333333333336</v>
      </c>
      <c r="C4739" s="7">
        <v>14.497</v>
      </c>
      <c r="D4739" s="26">
        <f>C4739/'g. Dimensio.AnlagenEE2035'!$F$11</f>
        <v>4.1419999999999998E-3</v>
      </c>
      <c r="E4739" s="6"/>
      <c r="F4739" s="6"/>
      <c r="G4739" s="6"/>
      <c r="H4739" s="6"/>
      <c r="I4739" s="6"/>
      <c r="J4739" s="6"/>
      <c r="K4739" s="6"/>
      <c r="L4739" s="6"/>
      <c r="M4739" s="6"/>
      <c r="N4739" s="27"/>
    </row>
    <row r="4740" spans="1:14" s="28" customFormat="1" x14ac:dyDescent="0.25">
      <c r="A4740" s="24">
        <v>43663.291666666664</v>
      </c>
      <c r="B4740" s="25">
        <v>43663.375</v>
      </c>
      <c r="C4740" s="7">
        <v>34.314999999999998</v>
      </c>
      <c r="D4740" s="26">
        <f>C4740/'g. Dimensio.AnlagenEE2035'!$F$11</f>
        <v>9.8042857142857133E-3</v>
      </c>
      <c r="E4740" s="6"/>
      <c r="F4740" s="6"/>
      <c r="G4740" s="6"/>
      <c r="H4740" s="6"/>
      <c r="I4740" s="6"/>
      <c r="J4740" s="6"/>
      <c r="K4740" s="6"/>
      <c r="L4740" s="6"/>
      <c r="M4740" s="6"/>
      <c r="N4740" s="27"/>
    </row>
    <row r="4741" spans="1:14" s="28" customFormat="1" x14ac:dyDescent="0.25">
      <c r="A4741" s="24">
        <v>43663.333333333336</v>
      </c>
      <c r="B4741" s="25">
        <v>43663.416666666664</v>
      </c>
      <c r="C4741" s="7">
        <v>55.505000000000003</v>
      </c>
      <c r="D4741" s="26">
        <f>C4741/'g. Dimensio.AnlagenEE2035'!$F$11</f>
        <v>1.585857142857143E-2</v>
      </c>
      <c r="E4741" s="6"/>
      <c r="F4741" s="6"/>
      <c r="G4741" s="6"/>
      <c r="H4741" s="6"/>
      <c r="I4741" s="6"/>
      <c r="J4741" s="6"/>
      <c r="K4741" s="6"/>
      <c r="L4741" s="6"/>
      <c r="M4741" s="6"/>
      <c r="N4741" s="27"/>
    </row>
    <row r="4742" spans="1:14" s="28" customFormat="1" x14ac:dyDescent="0.25">
      <c r="A4742" s="24">
        <v>43663.375</v>
      </c>
      <c r="B4742" s="25">
        <v>43663.458333333336</v>
      </c>
      <c r="C4742" s="7">
        <v>63.774000000000001</v>
      </c>
      <c r="D4742" s="26">
        <f>C4742/'g. Dimensio.AnlagenEE2035'!$F$11</f>
        <v>1.8221142857142856E-2</v>
      </c>
      <c r="E4742" s="6"/>
      <c r="F4742" s="6"/>
      <c r="G4742" s="6"/>
      <c r="H4742" s="6"/>
      <c r="I4742" s="6"/>
      <c r="J4742" s="6"/>
      <c r="K4742" s="6"/>
      <c r="L4742" s="6"/>
      <c r="M4742" s="6"/>
      <c r="N4742" s="27"/>
    </row>
    <row r="4743" spans="1:14" s="28" customFormat="1" x14ac:dyDescent="0.25">
      <c r="A4743" s="24">
        <v>43663.416666666664</v>
      </c>
      <c r="B4743" s="25">
        <v>43663.5</v>
      </c>
      <c r="C4743" s="7">
        <v>76.146000000000001</v>
      </c>
      <c r="D4743" s="26">
        <f>C4743/'g. Dimensio.AnlagenEE2035'!$F$11</f>
        <v>2.1756000000000001E-2</v>
      </c>
      <c r="E4743" s="6"/>
      <c r="F4743" s="6"/>
      <c r="G4743" s="6"/>
      <c r="H4743" s="6"/>
      <c r="I4743" s="6"/>
      <c r="J4743" s="6"/>
      <c r="K4743" s="6"/>
      <c r="L4743" s="6"/>
      <c r="M4743" s="6"/>
      <c r="N4743" s="27"/>
    </row>
    <row r="4744" spans="1:14" s="28" customFormat="1" x14ac:dyDescent="0.25">
      <c r="A4744" s="24">
        <v>43663.458333333336</v>
      </c>
      <c r="B4744" s="25">
        <v>43663.541666666664</v>
      </c>
      <c r="C4744" s="7">
        <v>93.897999999999996</v>
      </c>
      <c r="D4744" s="26">
        <f>C4744/'g. Dimensio.AnlagenEE2035'!$F$11</f>
        <v>2.6827999999999998E-2</v>
      </c>
      <c r="E4744" s="6"/>
      <c r="F4744" s="6"/>
      <c r="G4744" s="6"/>
      <c r="H4744" s="6"/>
      <c r="I4744" s="6"/>
      <c r="J4744" s="6"/>
      <c r="K4744" s="6"/>
      <c r="L4744" s="6"/>
      <c r="M4744" s="6"/>
      <c r="N4744" s="27"/>
    </row>
    <row r="4745" spans="1:14" s="28" customFormat="1" x14ac:dyDescent="0.25">
      <c r="A4745" s="24">
        <v>43663.5</v>
      </c>
      <c r="B4745" s="25">
        <v>43663.583333333336</v>
      </c>
      <c r="C4745" s="7">
        <v>108.343</v>
      </c>
      <c r="D4745" s="26">
        <f>C4745/'g. Dimensio.AnlagenEE2035'!$F$11</f>
        <v>3.0955142857142858E-2</v>
      </c>
      <c r="E4745" s="6"/>
      <c r="F4745" s="6"/>
      <c r="G4745" s="6"/>
      <c r="H4745" s="6"/>
      <c r="I4745" s="6"/>
      <c r="J4745" s="6"/>
      <c r="K4745" s="6"/>
      <c r="L4745" s="6"/>
      <c r="M4745" s="6"/>
      <c r="N4745" s="27"/>
    </row>
    <row r="4746" spans="1:14" s="28" customFormat="1" x14ac:dyDescent="0.25">
      <c r="A4746" s="24">
        <v>43663.541666666664</v>
      </c>
      <c r="B4746" s="25">
        <v>43663.625</v>
      </c>
      <c r="C4746" s="7">
        <v>113.444</v>
      </c>
      <c r="D4746" s="26">
        <f>C4746/'g. Dimensio.AnlagenEE2035'!$F$11</f>
        <v>3.2412571428571429E-2</v>
      </c>
      <c r="E4746" s="6"/>
      <c r="F4746" s="6"/>
      <c r="G4746" s="6"/>
      <c r="H4746" s="6"/>
      <c r="I4746" s="6"/>
      <c r="J4746" s="6"/>
      <c r="K4746" s="6"/>
      <c r="L4746" s="6"/>
      <c r="M4746" s="6"/>
      <c r="N4746" s="27"/>
    </row>
    <row r="4747" spans="1:14" s="28" customFormat="1" x14ac:dyDescent="0.25">
      <c r="A4747" s="24">
        <v>43663.583333333336</v>
      </c>
      <c r="B4747" s="25">
        <v>43663.666666666664</v>
      </c>
      <c r="C4747" s="7">
        <v>111.212</v>
      </c>
      <c r="D4747" s="26">
        <f>C4747/'g. Dimensio.AnlagenEE2035'!$F$11</f>
        <v>3.1774857142857146E-2</v>
      </c>
      <c r="E4747" s="6"/>
      <c r="F4747" s="6"/>
      <c r="G4747" s="6"/>
      <c r="H4747" s="6"/>
      <c r="I4747" s="6"/>
      <c r="J4747" s="6"/>
      <c r="K4747" s="6"/>
      <c r="L4747" s="6"/>
      <c r="M4747" s="6"/>
      <c r="N4747" s="27"/>
    </row>
    <row r="4748" spans="1:14" s="28" customFormat="1" x14ac:dyDescent="0.25">
      <c r="A4748" s="24">
        <v>43663.625</v>
      </c>
      <c r="B4748" s="25">
        <v>43663.708333333336</v>
      </c>
      <c r="C4748" s="7">
        <v>104.904</v>
      </c>
      <c r="D4748" s="26">
        <f>C4748/'g. Dimensio.AnlagenEE2035'!$F$11</f>
        <v>2.9972571428571428E-2</v>
      </c>
      <c r="E4748" s="6"/>
      <c r="F4748" s="6"/>
      <c r="G4748" s="6"/>
      <c r="H4748" s="6"/>
      <c r="I4748" s="6"/>
      <c r="J4748" s="6"/>
      <c r="K4748" s="6"/>
      <c r="L4748" s="6"/>
      <c r="M4748" s="6"/>
      <c r="N4748" s="27"/>
    </row>
    <row r="4749" spans="1:14" s="28" customFormat="1" x14ac:dyDescent="0.25">
      <c r="A4749" s="24">
        <v>43663.666666666664</v>
      </c>
      <c r="B4749" s="25">
        <v>43663.75</v>
      </c>
      <c r="C4749" s="7">
        <v>93.548000000000002</v>
      </c>
      <c r="D4749" s="26">
        <f>C4749/'g. Dimensio.AnlagenEE2035'!$F$11</f>
        <v>2.6728000000000002E-2</v>
      </c>
      <c r="E4749" s="6"/>
      <c r="F4749" s="6"/>
      <c r="G4749" s="6"/>
      <c r="H4749" s="6"/>
      <c r="I4749" s="6"/>
      <c r="J4749" s="6"/>
      <c r="K4749" s="6"/>
      <c r="L4749" s="6"/>
      <c r="M4749" s="6"/>
      <c r="N4749" s="27"/>
    </row>
    <row r="4750" spans="1:14" s="28" customFormat="1" x14ac:dyDescent="0.25">
      <c r="A4750" s="24">
        <v>43663.708333333336</v>
      </c>
      <c r="B4750" s="25">
        <v>43663.791666666664</v>
      </c>
      <c r="C4750" s="7">
        <v>75.585999999999999</v>
      </c>
      <c r="D4750" s="26">
        <f>C4750/'g. Dimensio.AnlagenEE2035'!$F$11</f>
        <v>2.1596000000000001E-2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27"/>
    </row>
    <row r="4751" spans="1:14" s="28" customFormat="1" x14ac:dyDescent="0.25">
      <c r="A4751" s="24">
        <v>43663.75</v>
      </c>
      <c r="B4751" s="25">
        <v>43663.833333333336</v>
      </c>
      <c r="C4751" s="7">
        <v>66.929000000000002</v>
      </c>
      <c r="D4751" s="26">
        <f>C4751/'g. Dimensio.AnlagenEE2035'!$F$11</f>
        <v>1.912257142857143E-2</v>
      </c>
      <c r="E4751" s="6"/>
      <c r="F4751" s="6"/>
      <c r="G4751" s="6"/>
      <c r="H4751" s="6"/>
      <c r="I4751" s="6"/>
      <c r="J4751" s="6"/>
      <c r="K4751" s="6"/>
      <c r="L4751" s="6"/>
      <c r="M4751" s="6"/>
      <c r="N4751" s="27"/>
    </row>
    <row r="4752" spans="1:14" s="28" customFormat="1" x14ac:dyDescent="0.25">
      <c r="A4752" s="24">
        <v>43663.791666666664</v>
      </c>
      <c r="B4752" s="25">
        <v>43663.875</v>
      </c>
      <c r="C4752" s="7">
        <v>104.497</v>
      </c>
      <c r="D4752" s="26">
        <f>C4752/'g. Dimensio.AnlagenEE2035'!$F$11</f>
        <v>2.9856285714285714E-2</v>
      </c>
      <c r="E4752" s="6"/>
      <c r="F4752" s="6"/>
      <c r="G4752" s="6"/>
      <c r="H4752" s="6"/>
      <c r="I4752" s="6"/>
      <c r="J4752" s="6"/>
      <c r="K4752" s="6"/>
      <c r="L4752" s="6"/>
      <c r="M4752" s="6"/>
      <c r="N4752" s="27"/>
    </row>
    <row r="4753" spans="1:14" s="28" customFormat="1" x14ac:dyDescent="0.25">
      <c r="A4753" s="24">
        <v>43663.833333333336</v>
      </c>
      <c r="B4753" s="25">
        <v>43663.916666666664</v>
      </c>
      <c r="C4753" s="7">
        <v>173.221</v>
      </c>
      <c r="D4753" s="26">
        <f>C4753/'g. Dimensio.AnlagenEE2035'!$F$11</f>
        <v>4.9491714285714285E-2</v>
      </c>
      <c r="E4753" s="6"/>
      <c r="F4753" s="6"/>
      <c r="G4753" s="6"/>
      <c r="H4753" s="6"/>
      <c r="I4753" s="6"/>
      <c r="J4753" s="6"/>
      <c r="K4753" s="6"/>
      <c r="L4753" s="6"/>
      <c r="M4753" s="6"/>
      <c r="N4753" s="27"/>
    </row>
    <row r="4754" spans="1:14" s="28" customFormat="1" x14ac:dyDescent="0.25">
      <c r="A4754" s="24">
        <v>43663.875</v>
      </c>
      <c r="B4754" s="25">
        <v>43663.958333333336</v>
      </c>
      <c r="C4754" s="7">
        <v>222.01499999999999</v>
      </c>
      <c r="D4754" s="26">
        <f>C4754/'g. Dimensio.AnlagenEE2035'!$F$11</f>
        <v>6.3432857142857138E-2</v>
      </c>
      <c r="E4754" s="6"/>
      <c r="F4754" s="6"/>
      <c r="G4754" s="6"/>
      <c r="H4754" s="6"/>
      <c r="I4754" s="6"/>
      <c r="J4754" s="6"/>
      <c r="K4754" s="6"/>
      <c r="L4754" s="6"/>
      <c r="M4754" s="6"/>
      <c r="N4754" s="27"/>
    </row>
    <row r="4755" spans="1:14" s="28" customFormat="1" x14ac:dyDescent="0.25">
      <c r="A4755" s="24">
        <v>43663.916666666664</v>
      </c>
      <c r="B4755" s="25">
        <v>43664</v>
      </c>
      <c r="C4755" s="7">
        <v>217.87200000000001</v>
      </c>
      <c r="D4755" s="26">
        <f>C4755/'g. Dimensio.AnlagenEE2035'!$F$11</f>
        <v>6.2249142857142864E-2</v>
      </c>
      <c r="E4755" s="6"/>
      <c r="F4755" s="6"/>
      <c r="G4755" s="6"/>
      <c r="H4755" s="6"/>
      <c r="I4755" s="6"/>
      <c r="J4755" s="6"/>
      <c r="K4755" s="6"/>
      <c r="L4755" s="6"/>
      <c r="M4755" s="6"/>
      <c r="N4755" s="27"/>
    </row>
    <row r="4756" spans="1:14" s="28" customFormat="1" x14ac:dyDescent="0.25">
      <c r="A4756" s="24">
        <v>43663.958333333336</v>
      </c>
      <c r="B4756" s="25">
        <v>43664.041666666664</v>
      </c>
      <c r="C4756" s="7">
        <v>193.393</v>
      </c>
      <c r="D4756" s="26">
        <f>C4756/'g. Dimensio.AnlagenEE2035'!$F$11</f>
        <v>5.5255142857142857E-2</v>
      </c>
      <c r="E4756" s="6"/>
      <c r="F4756" s="6"/>
      <c r="G4756" s="6"/>
      <c r="H4756" s="6"/>
      <c r="I4756" s="6"/>
      <c r="J4756" s="6"/>
      <c r="K4756" s="6"/>
      <c r="L4756" s="6"/>
      <c r="M4756" s="6"/>
      <c r="N4756" s="27"/>
    </row>
    <row r="4757" spans="1:14" s="28" customFormat="1" x14ac:dyDescent="0.25">
      <c r="A4757" s="24">
        <v>43664</v>
      </c>
      <c r="B4757" s="25">
        <v>43664.083333333336</v>
      </c>
      <c r="C4757" s="7">
        <v>162.898</v>
      </c>
      <c r="D4757" s="26">
        <f>C4757/'g. Dimensio.AnlagenEE2035'!$F$11</f>
        <v>4.6542285714285717E-2</v>
      </c>
      <c r="E4757" s="6"/>
      <c r="F4757" s="6"/>
      <c r="G4757" s="6"/>
      <c r="H4757" s="6"/>
      <c r="I4757" s="6"/>
      <c r="J4757" s="6"/>
      <c r="K4757" s="6"/>
      <c r="L4757" s="6"/>
      <c r="M4757" s="6"/>
      <c r="N4757" s="27"/>
    </row>
    <row r="4758" spans="1:14" s="28" customFormat="1" x14ac:dyDescent="0.25">
      <c r="A4758" s="24">
        <v>43664.041666666664</v>
      </c>
      <c r="B4758" s="25">
        <v>43664.125</v>
      </c>
      <c r="C4758" s="7">
        <v>131.56</v>
      </c>
      <c r="D4758" s="26">
        <f>C4758/'g. Dimensio.AnlagenEE2035'!$F$11</f>
        <v>3.758857142857143E-2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27"/>
    </row>
    <row r="4759" spans="1:14" s="28" customFormat="1" x14ac:dyDescent="0.25">
      <c r="A4759" s="24">
        <v>43664.083333333336</v>
      </c>
      <c r="B4759" s="25">
        <v>43664.166666666664</v>
      </c>
      <c r="C4759" s="7">
        <v>91.338999999999999</v>
      </c>
      <c r="D4759" s="26">
        <f>C4759/'g. Dimensio.AnlagenEE2035'!$F$11</f>
        <v>2.6096857142857144E-2</v>
      </c>
      <c r="E4759" s="6"/>
      <c r="F4759" s="6"/>
      <c r="G4759" s="6"/>
      <c r="H4759" s="6"/>
      <c r="I4759" s="6"/>
      <c r="J4759" s="6"/>
      <c r="K4759" s="6"/>
      <c r="L4759" s="6"/>
      <c r="M4759" s="6"/>
      <c r="N4759" s="27"/>
    </row>
    <row r="4760" spans="1:14" s="28" customFormat="1" x14ac:dyDescent="0.25">
      <c r="A4760" s="24">
        <v>43664.125</v>
      </c>
      <c r="B4760" s="25">
        <v>43664.208333333336</v>
      </c>
      <c r="C4760" s="7">
        <v>54.825000000000003</v>
      </c>
      <c r="D4760" s="26">
        <f>C4760/'g. Dimensio.AnlagenEE2035'!$F$11</f>
        <v>1.5664285714285714E-2</v>
      </c>
      <c r="E4760" s="6"/>
      <c r="F4760" s="6"/>
      <c r="G4760" s="6"/>
      <c r="H4760" s="6"/>
      <c r="I4760" s="6"/>
      <c r="J4760" s="6"/>
      <c r="K4760" s="6"/>
      <c r="L4760" s="6"/>
      <c r="M4760" s="6"/>
      <c r="N4760" s="27"/>
    </row>
    <row r="4761" spans="1:14" s="28" customFormat="1" x14ac:dyDescent="0.25">
      <c r="A4761" s="24">
        <v>43664.166666666664</v>
      </c>
      <c r="B4761" s="25">
        <v>43664.25</v>
      </c>
      <c r="C4761" s="7">
        <v>56.445</v>
      </c>
      <c r="D4761" s="26">
        <f>C4761/'g. Dimensio.AnlagenEE2035'!$F$11</f>
        <v>1.6127142857142857E-2</v>
      </c>
      <c r="E4761" s="6"/>
      <c r="F4761" s="6"/>
      <c r="G4761" s="6"/>
      <c r="H4761" s="6"/>
      <c r="I4761" s="6"/>
      <c r="J4761" s="6"/>
      <c r="K4761" s="6"/>
      <c r="L4761" s="6"/>
      <c r="M4761" s="6"/>
      <c r="N4761" s="27"/>
    </row>
    <row r="4762" spans="1:14" s="28" customFormat="1" x14ac:dyDescent="0.25">
      <c r="A4762" s="24">
        <v>43664.208333333336</v>
      </c>
      <c r="B4762" s="25">
        <v>43664.291666666664</v>
      </c>
      <c r="C4762" s="7">
        <v>64.36</v>
      </c>
      <c r="D4762" s="26">
        <f>C4762/'g. Dimensio.AnlagenEE2035'!$F$11</f>
        <v>1.8388571428571428E-2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27"/>
    </row>
    <row r="4763" spans="1:14" s="28" customFormat="1" x14ac:dyDescent="0.25">
      <c r="A4763" s="24">
        <v>43664.25</v>
      </c>
      <c r="B4763" s="25">
        <v>43664.333333333336</v>
      </c>
      <c r="C4763" s="7">
        <v>64.891000000000005</v>
      </c>
      <c r="D4763" s="26">
        <f>C4763/'g. Dimensio.AnlagenEE2035'!$F$11</f>
        <v>1.8540285714285717E-2</v>
      </c>
      <c r="E4763" s="6"/>
      <c r="F4763" s="6"/>
      <c r="G4763" s="6"/>
      <c r="H4763" s="6"/>
      <c r="I4763" s="6"/>
      <c r="J4763" s="6"/>
      <c r="K4763" s="6"/>
      <c r="L4763" s="6"/>
      <c r="M4763" s="6"/>
      <c r="N4763" s="27"/>
    </row>
    <row r="4764" spans="1:14" s="28" customFormat="1" x14ac:dyDescent="0.25">
      <c r="A4764" s="24">
        <v>43664.291666666664</v>
      </c>
      <c r="B4764" s="25">
        <v>43664.375</v>
      </c>
      <c r="C4764" s="7">
        <v>146.14500000000001</v>
      </c>
      <c r="D4764" s="26">
        <f>C4764/'g. Dimensio.AnlagenEE2035'!$F$11</f>
        <v>4.1755714285714292E-2</v>
      </c>
      <c r="E4764" s="6"/>
      <c r="F4764" s="6"/>
      <c r="G4764" s="6"/>
      <c r="H4764" s="6"/>
      <c r="I4764" s="6"/>
      <c r="J4764" s="6"/>
      <c r="K4764" s="6"/>
      <c r="L4764" s="6"/>
      <c r="M4764" s="6"/>
      <c r="N4764" s="27"/>
    </row>
    <row r="4765" spans="1:14" s="28" customFormat="1" x14ac:dyDescent="0.25">
      <c r="A4765" s="24">
        <v>43664.333333333336</v>
      </c>
      <c r="B4765" s="25">
        <v>43664.416666666664</v>
      </c>
      <c r="C4765" s="7">
        <v>230.31</v>
      </c>
      <c r="D4765" s="26">
        <f>C4765/'g. Dimensio.AnlagenEE2035'!$F$11</f>
        <v>6.5802857142857149E-2</v>
      </c>
      <c r="E4765" s="6"/>
      <c r="F4765" s="6"/>
      <c r="G4765" s="6"/>
      <c r="H4765" s="6"/>
      <c r="I4765" s="6"/>
      <c r="J4765" s="6"/>
      <c r="K4765" s="6"/>
      <c r="L4765" s="6"/>
      <c r="M4765" s="6"/>
      <c r="N4765" s="27"/>
    </row>
    <row r="4766" spans="1:14" s="28" customFormat="1" x14ac:dyDescent="0.25">
      <c r="A4766" s="24">
        <v>43664.375</v>
      </c>
      <c r="B4766" s="25">
        <v>43664.458333333336</v>
      </c>
      <c r="C4766" s="7">
        <v>256.32799999999997</v>
      </c>
      <c r="D4766" s="26">
        <f>C4766/'g. Dimensio.AnlagenEE2035'!$F$11</f>
        <v>7.3236571428571415E-2</v>
      </c>
      <c r="E4766" s="6"/>
      <c r="F4766" s="6"/>
      <c r="G4766" s="6"/>
      <c r="H4766" s="6"/>
      <c r="I4766" s="6"/>
      <c r="J4766" s="6"/>
      <c r="K4766" s="6"/>
      <c r="L4766" s="6"/>
      <c r="M4766" s="6"/>
      <c r="N4766" s="27"/>
    </row>
    <row r="4767" spans="1:14" s="28" customFormat="1" x14ac:dyDescent="0.25">
      <c r="A4767" s="24">
        <v>43664.416666666664</v>
      </c>
      <c r="B4767" s="25">
        <v>43664.5</v>
      </c>
      <c r="C4767" s="7">
        <v>276.41300000000001</v>
      </c>
      <c r="D4767" s="26">
        <f>C4767/'g. Dimensio.AnlagenEE2035'!$F$11</f>
        <v>7.8975142857142855E-2</v>
      </c>
      <c r="E4767" s="6"/>
      <c r="F4767" s="6"/>
      <c r="G4767" s="6"/>
      <c r="H4767" s="6"/>
      <c r="I4767" s="6"/>
      <c r="J4767" s="6"/>
      <c r="K4767" s="6"/>
      <c r="L4767" s="6"/>
      <c r="M4767" s="6"/>
      <c r="N4767" s="27"/>
    </row>
    <row r="4768" spans="1:14" s="28" customFormat="1" x14ac:dyDescent="0.25">
      <c r="A4768" s="24">
        <v>43664.458333333336</v>
      </c>
      <c r="B4768" s="25">
        <v>43664.541666666664</v>
      </c>
      <c r="C4768" s="7">
        <v>291.66000000000003</v>
      </c>
      <c r="D4768" s="26">
        <f>C4768/'g. Dimensio.AnlagenEE2035'!$F$11</f>
        <v>8.3331428571428584E-2</v>
      </c>
      <c r="E4768" s="6"/>
      <c r="F4768" s="6"/>
      <c r="G4768" s="6"/>
      <c r="H4768" s="6"/>
      <c r="I4768" s="6"/>
      <c r="J4768" s="6"/>
      <c r="K4768" s="6"/>
      <c r="L4768" s="6"/>
      <c r="M4768" s="6"/>
      <c r="N4768" s="27"/>
    </row>
    <row r="4769" spans="1:14" s="28" customFormat="1" x14ac:dyDescent="0.25">
      <c r="A4769" s="24">
        <v>43664.5</v>
      </c>
      <c r="B4769" s="25">
        <v>43664.583333333336</v>
      </c>
      <c r="C4769" s="7">
        <v>286.54700000000003</v>
      </c>
      <c r="D4769" s="26">
        <f>C4769/'g. Dimensio.AnlagenEE2035'!$F$11</f>
        <v>8.1870571428571431E-2</v>
      </c>
      <c r="E4769" s="6"/>
      <c r="F4769" s="6"/>
      <c r="G4769" s="6"/>
      <c r="H4769" s="6"/>
      <c r="I4769" s="6"/>
      <c r="J4769" s="6"/>
      <c r="K4769" s="6"/>
      <c r="L4769" s="6"/>
      <c r="M4769" s="6"/>
      <c r="N4769" s="27"/>
    </row>
    <row r="4770" spans="1:14" s="28" customFormat="1" x14ac:dyDescent="0.25">
      <c r="A4770" s="24">
        <v>43664.541666666664</v>
      </c>
      <c r="B4770" s="25">
        <v>43664.625</v>
      </c>
      <c r="C4770" s="7">
        <v>271.41699999999997</v>
      </c>
      <c r="D4770" s="26">
        <f>C4770/'g. Dimensio.AnlagenEE2035'!$F$11</f>
        <v>7.7547714285714275E-2</v>
      </c>
      <c r="E4770" s="6"/>
      <c r="F4770" s="6"/>
      <c r="G4770" s="6"/>
      <c r="H4770" s="6"/>
      <c r="I4770" s="6"/>
      <c r="J4770" s="6"/>
      <c r="K4770" s="6"/>
      <c r="L4770" s="6"/>
      <c r="M4770" s="6"/>
      <c r="N4770" s="27"/>
    </row>
    <row r="4771" spans="1:14" s="28" customFormat="1" x14ac:dyDescent="0.25">
      <c r="A4771" s="24">
        <v>43664.583333333336</v>
      </c>
      <c r="B4771" s="25">
        <v>43664.666666666664</v>
      </c>
      <c r="C4771" s="7">
        <v>254.30099999999999</v>
      </c>
      <c r="D4771" s="26">
        <f>C4771/'g. Dimensio.AnlagenEE2035'!$F$11</f>
        <v>7.2657428571428567E-2</v>
      </c>
      <c r="E4771" s="6"/>
      <c r="F4771" s="6"/>
      <c r="G4771" s="6"/>
      <c r="H4771" s="6"/>
      <c r="I4771" s="6"/>
      <c r="J4771" s="6"/>
      <c r="K4771" s="6"/>
      <c r="L4771" s="6"/>
      <c r="M4771" s="6"/>
      <c r="N4771" s="27"/>
    </row>
    <row r="4772" spans="1:14" s="28" customFormat="1" x14ac:dyDescent="0.25">
      <c r="A4772" s="24">
        <v>43664.625</v>
      </c>
      <c r="B4772" s="25">
        <v>43664.708333333336</v>
      </c>
      <c r="C4772" s="7">
        <v>251.352</v>
      </c>
      <c r="D4772" s="26">
        <f>C4772/'g. Dimensio.AnlagenEE2035'!$F$11</f>
        <v>7.1814857142857139E-2</v>
      </c>
      <c r="E4772" s="6"/>
      <c r="F4772" s="6"/>
      <c r="G4772" s="6"/>
      <c r="H4772" s="6"/>
      <c r="I4772" s="6"/>
      <c r="J4772" s="6"/>
      <c r="K4772" s="6"/>
      <c r="L4772" s="6"/>
      <c r="M4772" s="6"/>
      <c r="N4772" s="27"/>
    </row>
    <row r="4773" spans="1:14" s="28" customFormat="1" x14ac:dyDescent="0.25">
      <c r="A4773" s="24">
        <v>43664.666666666664</v>
      </c>
      <c r="B4773" s="25">
        <v>43664.75</v>
      </c>
      <c r="C4773" s="7">
        <v>263.40899999999999</v>
      </c>
      <c r="D4773" s="26">
        <f>C4773/'g. Dimensio.AnlagenEE2035'!$F$11</f>
        <v>7.5259714285714277E-2</v>
      </c>
      <c r="E4773" s="6"/>
      <c r="F4773" s="6"/>
      <c r="G4773" s="6"/>
      <c r="H4773" s="6"/>
      <c r="I4773" s="6"/>
      <c r="J4773" s="6"/>
      <c r="K4773" s="6"/>
      <c r="L4773" s="6"/>
      <c r="M4773" s="6"/>
      <c r="N4773" s="27"/>
    </row>
    <row r="4774" spans="1:14" s="28" customFormat="1" x14ac:dyDescent="0.25">
      <c r="A4774" s="24">
        <v>43664.708333333336</v>
      </c>
      <c r="B4774" s="25">
        <v>43664.791666666664</v>
      </c>
      <c r="C4774" s="7">
        <v>281.68200000000002</v>
      </c>
      <c r="D4774" s="26">
        <f>C4774/'g. Dimensio.AnlagenEE2035'!$F$11</f>
        <v>8.0480571428571429E-2</v>
      </c>
      <c r="E4774" s="6"/>
      <c r="F4774" s="6"/>
      <c r="G4774" s="6"/>
      <c r="H4774" s="6"/>
      <c r="I4774" s="6"/>
      <c r="J4774" s="6"/>
      <c r="K4774" s="6"/>
      <c r="L4774" s="6"/>
      <c r="M4774" s="6"/>
      <c r="N4774" s="27"/>
    </row>
    <row r="4775" spans="1:14" s="28" customFormat="1" x14ac:dyDescent="0.25">
      <c r="A4775" s="24">
        <v>43664.75</v>
      </c>
      <c r="B4775" s="25">
        <v>43664.833333333336</v>
      </c>
      <c r="C4775" s="7">
        <v>346.44299999999998</v>
      </c>
      <c r="D4775" s="26">
        <f>C4775/'g. Dimensio.AnlagenEE2035'!$F$11</f>
        <v>9.8983714285714286E-2</v>
      </c>
      <c r="E4775" s="6"/>
      <c r="F4775" s="6"/>
      <c r="G4775" s="6"/>
      <c r="H4775" s="6"/>
      <c r="I4775" s="6"/>
      <c r="J4775" s="6"/>
      <c r="K4775" s="6"/>
      <c r="L4775" s="6"/>
      <c r="M4775" s="6"/>
      <c r="N4775" s="27"/>
    </row>
    <row r="4776" spans="1:14" s="28" customFormat="1" x14ac:dyDescent="0.25">
      <c r="A4776" s="24">
        <v>43664.791666666664</v>
      </c>
      <c r="B4776" s="25">
        <v>43664.875</v>
      </c>
      <c r="C4776" s="7">
        <v>462.00200000000001</v>
      </c>
      <c r="D4776" s="26">
        <f>C4776/'g. Dimensio.AnlagenEE2035'!$F$11</f>
        <v>0.13200057142857144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27"/>
    </row>
    <row r="4777" spans="1:14" s="28" customFormat="1" x14ac:dyDescent="0.25">
      <c r="A4777" s="24">
        <v>43664.833333333336</v>
      </c>
      <c r="B4777" s="25">
        <v>43664.916666666664</v>
      </c>
      <c r="C4777" s="7">
        <v>515.76900000000001</v>
      </c>
      <c r="D4777" s="26">
        <f>C4777/'g. Dimensio.AnlagenEE2035'!$F$11</f>
        <v>0.14736257142857143</v>
      </c>
      <c r="E4777" s="6"/>
      <c r="F4777" s="6"/>
      <c r="G4777" s="6"/>
      <c r="H4777" s="6"/>
      <c r="I4777" s="6"/>
      <c r="J4777" s="6"/>
      <c r="K4777" s="6"/>
      <c r="L4777" s="6"/>
      <c r="M4777" s="6"/>
      <c r="N4777" s="27"/>
    </row>
    <row r="4778" spans="1:14" s="28" customFormat="1" x14ac:dyDescent="0.25">
      <c r="A4778" s="24">
        <v>43664.875</v>
      </c>
      <c r="B4778" s="25">
        <v>43664.958333333336</v>
      </c>
      <c r="C4778" s="7">
        <v>413.93200000000002</v>
      </c>
      <c r="D4778" s="26">
        <f>C4778/'g. Dimensio.AnlagenEE2035'!$F$11</f>
        <v>0.11826628571428571</v>
      </c>
      <c r="E4778" s="6"/>
      <c r="F4778" s="6"/>
      <c r="G4778" s="6"/>
      <c r="H4778" s="6"/>
      <c r="I4778" s="6"/>
      <c r="J4778" s="6"/>
      <c r="K4778" s="6"/>
      <c r="L4778" s="6"/>
      <c r="M4778" s="6"/>
      <c r="N4778" s="27"/>
    </row>
    <row r="4779" spans="1:14" s="28" customFormat="1" x14ac:dyDescent="0.25">
      <c r="A4779" s="24">
        <v>43664.916666666664</v>
      </c>
      <c r="B4779" s="25">
        <v>43665</v>
      </c>
      <c r="C4779" s="7">
        <v>222.43600000000001</v>
      </c>
      <c r="D4779" s="26">
        <f>C4779/'g. Dimensio.AnlagenEE2035'!$F$11</f>
        <v>6.3553142857142864E-2</v>
      </c>
      <c r="E4779" s="6"/>
      <c r="F4779" s="6"/>
      <c r="G4779" s="6"/>
      <c r="H4779" s="6"/>
      <c r="I4779" s="6"/>
      <c r="J4779" s="6"/>
      <c r="K4779" s="6"/>
      <c r="L4779" s="6"/>
      <c r="M4779" s="6"/>
      <c r="N4779" s="27"/>
    </row>
    <row r="4780" spans="1:14" s="28" customFormat="1" x14ac:dyDescent="0.25">
      <c r="A4780" s="24">
        <v>43664.958333333336</v>
      </c>
      <c r="B4780" s="25">
        <v>43665.041666666664</v>
      </c>
      <c r="C4780" s="7">
        <v>106.91200000000001</v>
      </c>
      <c r="D4780" s="26">
        <f>C4780/'g. Dimensio.AnlagenEE2035'!$F$11</f>
        <v>3.0546285714285717E-2</v>
      </c>
      <c r="E4780" s="6"/>
      <c r="F4780" s="6"/>
      <c r="G4780" s="6"/>
      <c r="H4780" s="6"/>
      <c r="I4780" s="6"/>
      <c r="J4780" s="6"/>
      <c r="K4780" s="6"/>
      <c r="L4780" s="6"/>
      <c r="M4780" s="6"/>
      <c r="N4780" s="27"/>
    </row>
    <row r="4781" spans="1:14" s="28" customFormat="1" x14ac:dyDescent="0.25">
      <c r="A4781" s="24">
        <v>43665</v>
      </c>
      <c r="B4781" s="25">
        <v>43665.083333333336</v>
      </c>
      <c r="C4781" s="7">
        <v>106.078</v>
      </c>
      <c r="D4781" s="26">
        <f>C4781/'g. Dimensio.AnlagenEE2035'!$F$11</f>
        <v>3.0308000000000002E-2</v>
      </c>
      <c r="E4781" s="6"/>
      <c r="F4781" s="6"/>
      <c r="G4781" s="6"/>
      <c r="H4781" s="6"/>
      <c r="I4781" s="6"/>
      <c r="J4781" s="6"/>
      <c r="K4781" s="6"/>
      <c r="L4781" s="6"/>
      <c r="M4781" s="6"/>
      <c r="N4781" s="27"/>
    </row>
    <row r="4782" spans="1:14" s="28" customFormat="1" x14ac:dyDescent="0.25">
      <c r="A4782" s="24">
        <v>43665.041666666664</v>
      </c>
      <c r="B4782" s="25">
        <v>43665.125</v>
      </c>
      <c r="C4782" s="7">
        <v>203.041</v>
      </c>
      <c r="D4782" s="26">
        <f>C4782/'g. Dimensio.AnlagenEE2035'!$F$11</f>
        <v>5.8011714285714285E-2</v>
      </c>
      <c r="E4782" s="6"/>
      <c r="F4782" s="6"/>
      <c r="G4782" s="6"/>
      <c r="H4782" s="6"/>
      <c r="I4782" s="6"/>
      <c r="J4782" s="6"/>
      <c r="K4782" s="6"/>
      <c r="L4782" s="6"/>
      <c r="M4782" s="6"/>
      <c r="N4782" s="27"/>
    </row>
    <row r="4783" spans="1:14" s="28" customFormat="1" x14ac:dyDescent="0.25">
      <c r="A4783" s="24">
        <v>43665.083333333336</v>
      </c>
      <c r="B4783" s="25">
        <v>43665.166666666664</v>
      </c>
      <c r="C4783" s="7">
        <v>328.952</v>
      </c>
      <c r="D4783" s="26">
        <f>C4783/'g. Dimensio.AnlagenEE2035'!$F$11</f>
        <v>9.3986285714285717E-2</v>
      </c>
      <c r="E4783" s="6"/>
      <c r="F4783" s="6"/>
      <c r="G4783" s="6"/>
      <c r="H4783" s="6"/>
      <c r="I4783" s="6"/>
      <c r="J4783" s="6"/>
      <c r="K4783" s="6"/>
      <c r="L4783" s="6"/>
      <c r="M4783" s="6"/>
      <c r="N4783" s="27"/>
    </row>
    <row r="4784" spans="1:14" s="28" customFormat="1" x14ac:dyDescent="0.25">
      <c r="A4784" s="24">
        <v>43665.125</v>
      </c>
      <c r="B4784" s="25">
        <v>43665.208333333336</v>
      </c>
      <c r="C4784" s="7">
        <v>368.56799999999998</v>
      </c>
      <c r="D4784" s="26">
        <f>C4784/'g. Dimensio.AnlagenEE2035'!$F$11</f>
        <v>0.10530514285714285</v>
      </c>
      <c r="E4784" s="6"/>
      <c r="F4784" s="6"/>
      <c r="G4784" s="6"/>
      <c r="H4784" s="6"/>
      <c r="I4784" s="6"/>
      <c r="J4784" s="6"/>
      <c r="K4784" s="6"/>
      <c r="L4784" s="6"/>
      <c r="M4784" s="6"/>
      <c r="N4784" s="27"/>
    </row>
    <row r="4785" spans="1:14" s="28" customFormat="1" x14ac:dyDescent="0.25">
      <c r="A4785" s="24">
        <v>43665.166666666664</v>
      </c>
      <c r="B4785" s="25">
        <v>43665.25</v>
      </c>
      <c r="C4785" s="7">
        <v>327.447</v>
      </c>
      <c r="D4785" s="26">
        <f>C4785/'g. Dimensio.AnlagenEE2035'!$F$11</f>
        <v>9.3556285714285717E-2</v>
      </c>
      <c r="E4785" s="6"/>
      <c r="F4785" s="6"/>
      <c r="G4785" s="6"/>
      <c r="H4785" s="6"/>
      <c r="I4785" s="6"/>
      <c r="J4785" s="6"/>
      <c r="K4785" s="6"/>
      <c r="L4785" s="6"/>
      <c r="M4785" s="6"/>
      <c r="N4785" s="27"/>
    </row>
    <row r="4786" spans="1:14" s="28" customFormat="1" x14ac:dyDescent="0.25">
      <c r="A4786" s="24">
        <v>43665.208333333336</v>
      </c>
      <c r="B4786" s="25">
        <v>43665.291666666664</v>
      </c>
      <c r="C4786" s="7">
        <v>188.99700000000001</v>
      </c>
      <c r="D4786" s="26">
        <f>C4786/'g. Dimensio.AnlagenEE2035'!$F$11</f>
        <v>5.3999142857142864E-2</v>
      </c>
      <c r="E4786" s="6"/>
      <c r="F4786" s="6"/>
      <c r="G4786" s="6"/>
      <c r="H4786" s="6"/>
      <c r="I4786" s="6"/>
      <c r="J4786" s="6"/>
      <c r="K4786" s="6"/>
      <c r="L4786" s="6"/>
      <c r="M4786" s="6"/>
      <c r="N4786" s="27"/>
    </row>
    <row r="4787" spans="1:14" s="28" customFormat="1" x14ac:dyDescent="0.25">
      <c r="A4787" s="24">
        <v>43665.25</v>
      </c>
      <c r="B4787" s="25">
        <v>43665.333333333336</v>
      </c>
      <c r="C4787" s="7">
        <v>194.55199999999999</v>
      </c>
      <c r="D4787" s="26">
        <f>C4787/'g. Dimensio.AnlagenEE2035'!$F$11</f>
        <v>5.5586285714285713E-2</v>
      </c>
      <c r="E4787" s="6"/>
      <c r="F4787" s="6"/>
      <c r="G4787" s="6"/>
      <c r="H4787" s="6"/>
      <c r="I4787" s="6"/>
      <c r="J4787" s="6"/>
      <c r="K4787" s="6"/>
      <c r="L4787" s="6"/>
      <c r="M4787" s="6"/>
      <c r="N4787" s="27"/>
    </row>
    <row r="4788" spans="1:14" s="28" customFormat="1" x14ac:dyDescent="0.25">
      <c r="A4788" s="24">
        <v>43665.291666666664</v>
      </c>
      <c r="B4788" s="25">
        <v>43665.375</v>
      </c>
      <c r="C4788" s="7">
        <v>313.18200000000002</v>
      </c>
      <c r="D4788" s="26">
        <f>C4788/'g. Dimensio.AnlagenEE2035'!$F$11</f>
        <v>8.9480571428571437E-2</v>
      </c>
      <c r="E4788" s="6"/>
      <c r="F4788" s="6"/>
      <c r="G4788" s="6"/>
      <c r="H4788" s="6"/>
      <c r="I4788" s="6"/>
      <c r="J4788" s="6"/>
      <c r="K4788" s="6"/>
      <c r="L4788" s="6"/>
      <c r="M4788" s="6"/>
      <c r="N4788" s="27"/>
    </row>
    <row r="4789" spans="1:14" s="28" customFormat="1" x14ac:dyDescent="0.25">
      <c r="A4789" s="24">
        <v>43665.333333333336</v>
      </c>
      <c r="B4789" s="25">
        <v>43665.416666666664</v>
      </c>
      <c r="C4789" s="7">
        <v>436.12200000000001</v>
      </c>
      <c r="D4789" s="26">
        <f>C4789/'g. Dimensio.AnlagenEE2035'!$F$11</f>
        <v>0.12460628571428572</v>
      </c>
      <c r="E4789" s="6"/>
      <c r="F4789" s="6"/>
      <c r="G4789" s="6"/>
      <c r="H4789" s="6"/>
      <c r="I4789" s="6"/>
      <c r="J4789" s="6"/>
      <c r="K4789" s="6"/>
      <c r="L4789" s="6"/>
      <c r="M4789" s="6"/>
      <c r="N4789" s="27"/>
    </row>
    <row r="4790" spans="1:14" s="28" customFormat="1" x14ac:dyDescent="0.25">
      <c r="A4790" s="24">
        <v>43665.375</v>
      </c>
      <c r="B4790" s="25">
        <v>43665.458333333336</v>
      </c>
      <c r="C4790" s="7">
        <v>493.84899999999999</v>
      </c>
      <c r="D4790" s="26">
        <f>C4790/'g. Dimensio.AnlagenEE2035'!$F$11</f>
        <v>0.14109971428571427</v>
      </c>
      <c r="E4790" s="6"/>
      <c r="F4790" s="6"/>
      <c r="G4790" s="6"/>
      <c r="H4790" s="6"/>
      <c r="I4790" s="6"/>
      <c r="J4790" s="6"/>
      <c r="K4790" s="6"/>
      <c r="L4790" s="6"/>
      <c r="M4790" s="6"/>
      <c r="N4790" s="27"/>
    </row>
    <row r="4791" spans="1:14" s="28" customFormat="1" x14ac:dyDescent="0.25">
      <c r="A4791" s="24">
        <v>43665.416666666664</v>
      </c>
      <c r="B4791" s="25">
        <v>43665.5</v>
      </c>
      <c r="C4791" s="7">
        <v>527.51700000000005</v>
      </c>
      <c r="D4791" s="26">
        <f>C4791/'g. Dimensio.AnlagenEE2035'!$F$11</f>
        <v>0.15071914285714288</v>
      </c>
      <c r="E4791" s="6"/>
      <c r="F4791" s="6"/>
      <c r="G4791" s="6"/>
      <c r="H4791" s="6"/>
      <c r="I4791" s="6"/>
      <c r="J4791" s="6"/>
      <c r="K4791" s="6"/>
      <c r="L4791" s="6"/>
      <c r="M4791" s="6"/>
      <c r="N4791" s="27"/>
    </row>
    <row r="4792" spans="1:14" s="28" customFormat="1" x14ac:dyDescent="0.25">
      <c r="A4792" s="24">
        <v>43665.458333333336</v>
      </c>
      <c r="B4792" s="25">
        <v>43665.541666666664</v>
      </c>
      <c r="C4792" s="7">
        <v>556.73599999999999</v>
      </c>
      <c r="D4792" s="26">
        <f>C4792/'g. Dimensio.AnlagenEE2035'!$F$11</f>
        <v>0.15906742857142858</v>
      </c>
      <c r="E4792" s="6"/>
      <c r="F4792" s="6"/>
      <c r="G4792" s="6"/>
      <c r="H4792" s="6"/>
      <c r="I4792" s="6"/>
      <c r="J4792" s="6"/>
      <c r="K4792" s="6"/>
      <c r="L4792" s="6"/>
      <c r="M4792" s="6"/>
      <c r="N4792" s="27"/>
    </row>
    <row r="4793" spans="1:14" s="28" customFormat="1" x14ac:dyDescent="0.25">
      <c r="A4793" s="24">
        <v>43665.5</v>
      </c>
      <c r="B4793" s="25">
        <v>43665.583333333336</v>
      </c>
      <c r="C4793" s="7">
        <v>551.39200000000005</v>
      </c>
      <c r="D4793" s="26">
        <f>C4793/'g. Dimensio.AnlagenEE2035'!$F$11</f>
        <v>0.15754057142857145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27"/>
    </row>
    <row r="4794" spans="1:14" s="28" customFormat="1" x14ac:dyDescent="0.25">
      <c r="A4794" s="24">
        <v>43665.541666666664</v>
      </c>
      <c r="B4794" s="25">
        <v>43665.625</v>
      </c>
      <c r="C4794" s="7">
        <v>527.41200000000003</v>
      </c>
      <c r="D4794" s="26">
        <f>C4794/'g. Dimensio.AnlagenEE2035'!$F$11</f>
        <v>0.15068914285714285</v>
      </c>
      <c r="E4794" s="6"/>
      <c r="F4794" s="6"/>
      <c r="G4794" s="6"/>
      <c r="H4794" s="6"/>
      <c r="I4794" s="6"/>
      <c r="J4794" s="6"/>
      <c r="K4794" s="6"/>
      <c r="L4794" s="6"/>
      <c r="M4794" s="6"/>
      <c r="N4794" s="27"/>
    </row>
    <row r="4795" spans="1:14" s="28" customFormat="1" x14ac:dyDescent="0.25">
      <c r="A4795" s="24">
        <v>43665.583333333336</v>
      </c>
      <c r="B4795" s="25">
        <v>43665.666666666664</v>
      </c>
      <c r="C4795" s="7">
        <v>441.27499999999998</v>
      </c>
      <c r="D4795" s="26">
        <f>C4795/'g. Dimensio.AnlagenEE2035'!$F$11</f>
        <v>0.12607857142857143</v>
      </c>
      <c r="E4795" s="6"/>
      <c r="F4795" s="6"/>
      <c r="G4795" s="6"/>
      <c r="H4795" s="6"/>
      <c r="I4795" s="6"/>
      <c r="J4795" s="6"/>
      <c r="K4795" s="6"/>
      <c r="L4795" s="6"/>
      <c r="M4795" s="6"/>
      <c r="N4795" s="27"/>
    </row>
    <row r="4796" spans="1:14" s="28" customFormat="1" x14ac:dyDescent="0.25">
      <c r="A4796" s="24">
        <v>43665.625</v>
      </c>
      <c r="B4796" s="25">
        <v>43665.708333333336</v>
      </c>
      <c r="C4796" s="7">
        <v>332.39600000000002</v>
      </c>
      <c r="D4796" s="26">
        <f>C4796/'g. Dimensio.AnlagenEE2035'!$F$11</f>
        <v>9.4970285714285715E-2</v>
      </c>
      <c r="E4796" s="6"/>
      <c r="F4796" s="6"/>
      <c r="G4796" s="6"/>
      <c r="H4796" s="6"/>
      <c r="I4796" s="6"/>
      <c r="J4796" s="6"/>
      <c r="K4796" s="6"/>
      <c r="L4796" s="6"/>
      <c r="M4796" s="6"/>
      <c r="N4796" s="27"/>
    </row>
    <row r="4797" spans="1:14" s="28" customFormat="1" x14ac:dyDescent="0.25">
      <c r="A4797" s="24">
        <v>43665.666666666664</v>
      </c>
      <c r="B4797" s="25">
        <v>43665.75</v>
      </c>
      <c r="C4797" s="7">
        <v>229.29</v>
      </c>
      <c r="D4797" s="26">
        <f>C4797/'g. Dimensio.AnlagenEE2035'!$F$11</f>
        <v>6.5511428571428568E-2</v>
      </c>
      <c r="E4797" s="6"/>
      <c r="F4797" s="6"/>
      <c r="G4797" s="6"/>
      <c r="H4797" s="6"/>
      <c r="I4797" s="6"/>
      <c r="J4797" s="6"/>
      <c r="K4797" s="6"/>
      <c r="L4797" s="6"/>
      <c r="M4797" s="6"/>
      <c r="N4797" s="27"/>
    </row>
    <row r="4798" spans="1:14" s="28" customFormat="1" x14ac:dyDescent="0.25">
      <c r="A4798" s="24">
        <v>43665.708333333336</v>
      </c>
      <c r="B4798" s="25">
        <v>43665.791666666664</v>
      </c>
      <c r="C4798" s="7">
        <v>146.398</v>
      </c>
      <c r="D4798" s="26">
        <f>C4798/'g. Dimensio.AnlagenEE2035'!$F$11</f>
        <v>4.1827999999999997E-2</v>
      </c>
      <c r="E4798" s="6"/>
      <c r="F4798" s="6"/>
      <c r="G4798" s="6"/>
      <c r="H4798" s="6"/>
      <c r="I4798" s="6"/>
      <c r="J4798" s="6"/>
      <c r="K4798" s="6"/>
      <c r="L4798" s="6"/>
      <c r="M4798" s="6"/>
      <c r="N4798" s="27"/>
    </row>
    <row r="4799" spans="1:14" s="28" customFormat="1" x14ac:dyDescent="0.25">
      <c r="A4799" s="24">
        <v>43665.75</v>
      </c>
      <c r="B4799" s="25">
        <v>43665.833333333336</v>
      </c>
      <c r="C4799" s="7">
        <v>102.527</v>
      </c>
      <c r="D4799" s="26">
        <f>C4799/'g. Dimensio.AnlagenEE2035'!$F$11</f>
        <v>2.9293428571428571E-2</v>
      </c>
      <c r="E4799" s="6"/>
      <c r="F4799" s="6"/>
      <c r="G4799" s="6"/>
      <c r="H4799" s="6"/>
      <c r="I4799" s="6"/>
      <c r="J4799" s="6"/>
      <c r="K4799" s="6"/>
      <c r="L4799" s="6"/>
      <c r="M4799" s="6"/>
      <c r="N4799" s="27"/>
    </row>
    <row r="4800" spans="1:14" s="28" customFormat="1" x14ac:dyDescent="0.25">
      <c r="A4800" s="24">
        <v>43665.791666666664</v>
      </c>
      <c r="B4800" s="25">
        <v>43665.875</v>
      </c>
      <c r="C4800" s="7">
        <v>104.611</v>
      </c>
      <c r="D4800" s="26">
        <f>C4800/'g. Dimensio.AnlagenEE2035'!$F$11</f>
        <v>2.9888857142857144E-2</v>
      </c>
      <c r="E4800" s="6"/>
      <c r="F4800" s="6"/>
      <c r="G4800" s="6"/>
      <c r="H4800" s="6"/>
      <c r="I4800" s="6"/>
      <c r="J4800" s="6"/>
      <c r="K4800" s="6"/>
      <c r="L4800" s="6"/>
      <c r="M4800" s="6"/>
      <c r="N4800" s="27"/>
    </row>
    <row r="4801" spans="1:14" s="28" customFormat="1" x14ac:dyDescent="0.25">
      <c r="A4801" s="24">
        <v>43665.833333333336</v>
      </c>
      <c r="B4801" s="25">
        <v>43665.916666666664</v>
      </c>
      <c r="C4801" s="7">
        <v>166.852</v>
      </c>
      <c r="D4801" s="26">
        <f>C4801/'g. Dimensio.AnlagenEE2035'!$F$11</f>
        <v>4.7671999999999999E-2</v>
      </c>
      <c r="E4801" s="6"/>
      <c r="F4801" s="6"/>
      <c r="G4801" s="6"/>
      <c r="H4801" s="6"/>
      <c r="I4801" s="6"/>
      <c r="J4801" s="6"/>
      <c r="K4801" s="6"/>
      <c r="L4801" s="6"/>
      <c r="M4801" s="6"/>
      <c r="N4801" s="27"/>
    </row>
    <row r="4802" spans="1:14" s="28" customFormat="1" x14ac:dyDescent="0.25">
      <c r="A4802" s="24">
        <v>43665.875</v>
      </c>
      <c r="B4802" s="25">
        <v>43665.958333333336</v>
      </c>
      <c r="C4802" s="7">
        <v>266.75400000000002</v>
      </c>
      <c r="D4802" s="26">
        <f>C4802/'g. Dimensio.AnlagenEE2035'!$F$11</f>
        <v>7.6215428571428573E-2</v>
      </c>
      <c r="E4802" s="6"/>
      <c r="F4802" s="6"/>
      <c r="G4802" s="6"/>
      <c r="H4802" s="6"/>
      <c r="I4802" s="6"/>
      <c r="J4802" s="6"/>
      <c r="K4802" s="6"/>
      <c r="L4802" s="6"/>
      <c r="M4802" s="6"/>
      <c r="N4802" s="27"/>
    </row>
    <row r="4803" spans="1:14" s="28" customFormat="1" x14ac:dyDescent="0.25">
      <c r="A4803" s="24">
        <v>43665.916666666664</v>
      </c>
      <c r="B4803" s="25">
        <v>43666</v>
      </c>
      <c r="C4803" s="7">
        <v>366.50200000000001</v>
      </c>
      <c r="D4803" s="26">
        <f>C4803/'g. Dimensio.AnlagenEE2035'!$F$11</f>
        <v>0.10471485714285715</v>
      </c>
      <c r="E4803" s="6"/>
      <c r="F4803" s="6"/>
      <c r="G4803" s="6"/>
      <c r="H4803" s="6"/>
      <c r="I4803" s="6"/>
      <c r="J4803" s="6"/>
      <c r="K4803" s="6"/>
      <c r="L4803" s="6"/>
      <c r="M4803" s="6"/>
      <c r="N4803" s="27"/>
    </row>
    <row r="4804" spans="1:14" s="28" customFormat="1" x14ac:dyDescent="0.25">
      <c r="A4804" s="24">
        <v>43665.958333333336</v>
      </c>
      <c r="B4804" s="25">
        <v>43666.041666666664</v>
      </c>
      <c r="C4804" s="7">
        <v>466.41899999999998</v>
      </c>
      <c r="D4804" s="26">
        <f>C4804/'g. Dimensio.AnlagenEE2035'!$F$11</f>
        <v>0.13326257142857142</v>
      </c>
      <c r="E4804" s="6"/>
      <c r="F4804" s="6"/>
      <c r="G4804" s="6"/>
      <c r="H4804" s="6"/>
      <c r="I4804" s="6"/>
      <c r="J4804" s="6"/>
      <c r="K4804" s="6"/>
      <c r="L4804" s="6"/>
      <c r="M4804" s="6"/>
      <c r="N4804" s="27"/>
    </row>
    <row r="4805" spans="1:14" s="28" customFormat="1" x14ac:dyDescent="0.25">
      <c r="A4805" s="24">
        <v>43666</v>
      </c>
      <c r="B4805" s="25">
        <v>43666.083333333336</v>
      </c>
      <c r="C4805" s="7">
        <v>536.41399999999999</v>
      </c>
      <c r="D4805" s="26">
        <f>C4805/'g. Dimensio.AnlagenEE2035'!$F$11</f>
        <v>0.15326114285714285</v>
      </c>
      <c r="E4805" s="6"/>
      <c r="F4805" s="6"/>
      <c r="G4805" s="6"/>
      <c r="H4805" s="6"/>
      <c r="I4805" s="6"/>
      <c r="J4805" s="6"/>
      <c r="K4805" s="6"/>
      <c r="L4805" s="6"/>
      <c r="M4805" s="6"/>
      <c r="N4805" s="27"/>
    </row>
    <row r="4806" spans="1:14" s="28" customFormat="1" x14ac:dyDescent="0.25">
      <c r="A4806" s="24">
        <v>43666.041666666664</v>
      </c>
      <c r="B4806" s="25">
        <v>43666.125</v>
      </c>
      <c r="C4806" s="7">
        <v>562.33799999999997</v>
      </c>
      <c r="D4806" s="26">
        <f>C4806/'g. Dimensio.AnlagenEE2035'!$F$11</f>
        <v>0.16066799999999998</v>
      </c>
      <c r="E4806" s="6"/>
      <c r="F4806" s="6"/>
      <c r="G4806" s="6"/>
      <c r="H4806" s="6"/>
      <c r="I4806" s="6"/>
      <c r="J4806" s="6"/>
      <c r="K4806" s="6"/>
      <c r="L4806" s="6"/>
      <c r="M4806" s="6"/>
      <c r="N4806" s="27"/>
    </row>
    <row r="4807" spans="1:14" s="28" customFormat="1" x14ac:dyDescent="0.25">
      <c r="A4807" s="24">
        <v>43666.083333333336</v>
      </c>
      <c r="B4807" s="25">
        <v>43666.166666666664</v>
      </c>
      <c r="C4807" s="7">
        <v>561.21699999999998</v>
      </c>
      <c r="D4807" s="26">
        <f>C4807/'g. Dimensio.AnlagenEE2035'!$F$11</f>
        <v>0.16034771428571429</v>
      </c>
      <c r="E4807" s="6"/>
      <c r="F4807" s="6"/>
      <c r="G4807" s="6"/>
      <c r="H4807" s="6"/>
      <c r="I4807" s="6"/>
      <c r="J4807" s="6"/>
      <c r="K4807" s="6"/>
      <c r="L4807" s="6"/>
      <c r="M4807" s="6"/>
      <c r="N4807" s="27"/>
    </row>
    <row r="4808" spans="1:14" s="28" customFormat="1" x14ac:dyDescent="0.25">
      <c r="A4808" s="24">
        <v>43666.125</v>
      </c>
      <c r="B4808" s="25">
        <v>43666.208333333336</v>
      </c>
      <c r="C4808" s="7">
        <v>580.02499999999998</v>
      </c>
      <c r="D4808" s="26">
        <f>C4808/'g. Dimensio.AnlagenEE2035'!$F$11</f>
        <v>0.16572142857142858</v>
      </c>
      <c r="E4808" s="6"/>
      <c r="F4808" s="6"/>
      <c r="G4808" s="6"/>
      <c r="H4808" s="6"/>
      <c r="I4808" s="6"/>
      <c r="J4808" s="6"/>
      <c r="K4808" s="6"/>
      <c r="L4808" s="6"/>
      <c r="M4808" s="6"/>
      <c r="N4808" s="27"/>
    </row>
    <row r="4809" spans="1:14" s="28" customFormat="1" x14ac:dyDescent="0.25">
      <c r="A4809" s="24">
        <v>43666.166666666664</v>
      </c>
      <c r="B4809" s="25">
        <v>43666.25</v>
      </c>
      <c r="C4809" s="7">
        <v>498.31200000000001</v>
      </c>
      <c r="D4809" s="26">
        <f>C4809/'g. Dimensio.AnlagenEE2035'!$F$11</f>
        <v>0.14237485714285714</v>
      </c>
      <c r="E4809" s="6"/>
      <c r="F4809" s="6"/>
      <c r="G4809" s="6"/>
      <c r="H4809" s="6"/>
      <c r="I4809" s="6"/>
      <c r="J4809" s="6"/>
      <c r="K4809" s="6"/>
      <c r="L4809" s="6"/>
      <c r="M4809" s="6"/>
      <c r="N4809" s="27"/>
    </row>
    <row r="4810" spans="1:14" s="28" customFormat="1" x14ac:dyDescent="0.25">
      <c r="A4810" s="24">
        <v>43666.208333333336</v>
      </c>
      <c r="B4810" s="25">
        <v>43666.291666666664</v>
      </c>
      <c r="C4810" s="7">
        <v>245.98599999999999</v>
      </c>
      <c r="D4810" s="26">
        <f>C4810/'g. Dimensio.AnlagenEE2035'!$F$11</f>
        <v>7.0281714285714281E-2</v>
      </c>
      <c r="E4810" s="6"/>
      <c r="F4810" s="6"/>
      <c r="G4810" s="6"/>
      <c r="H4810" s="6"/>
      <c r="I4810" s="6"/>
      <c r="J4810" s="6"/>
      <c r="K4810" s="6"/>
      <c r="L4810" s="6"/>
      <c r="M4810" s="6"/>
      <c r="N4810" s="27"/>
    </row>
    <row r="4811" spans="1:14" s="28" customFormat="1" x14ac:dyDescent="0.25">
      <c r="A4811" s="24">
        <v>43666.25</v>
      </c>
      <c r="B4811" s="25">
        <v>43666.333333333336</v>
      </c>
      <c r="C4811" s="7">
        <v>208.91900000000001</v>
      </c>
      <c r="D4811" s="26">
        <f>C4811/'g. Dimensio.AnlagenEE2035'!$F$11</f>
        <v>5.9691142857142859E-2</v>
      </c>
      <c r="E4811" s="6"/>
      <c r="F4811" s="6"/>
      <c r="G4811" s="6"/>
      <c r="H4811" s="6"/>
      <c r="I4811" s="6"/>
      <c r="J4811" s="6"/>
      <c r="K4811" s="6"/>
      <c r="L4811" s="6"/>
      <c r="M4811" s="6"/>
      <c r="N4811" s="27"/>
    </row>
    <row r="4812" spans="1:14" s="28" customFormat="1" x14ac:dyDescent="0.25">
      <c r="A4812" s="24">
        <v>43666.291666666664</v>
      </c>
      <c r="B4812" s="25">
        <v>43666.375</v>
      </c>
      <c r="C4812" s="7">
        <v>454.89</v>
      </c>
      <c r="D4812" s="26">
        <f>C4812/'g. Dimensio.AnlagenEE2035'!$F$11</f>
        <v>0.12996857142857143</v>
      </c>
      <c r="E4812" s="6"/>
      <c r="F4812" s="6"/>
      <c r="G4812" s="6"/>
      <c r="H4812" s="6"/>
      <c r="I4812" s="6"/>
      <c r="J4812" s="6"/>
      <c r="K4812" s="6"/>
      <c r="L4812" s="6"/>
      <c r="M4812" s="6"/>
      <c r="N4812" s="27"/>
    </row>
    <row r="4813" spans="1:14" s="28" customFormat="1" x14ac:dyDescent="0.25">
      <c r="A4813" s="24">
        <v>43666.333333333336</v>
      </c>
      <c r="B4813" s="25">
        <v>43666.416666666664</v>
      </c>
      <c r="C4813" s="7">
        <v>627.01800000000003</v>
      </c>
      <c r="D4813" s="26">
        <f>C4813/'g. Dimensio.AnlagenEE2035'!$F$11</f>
        <v>0.179148</v>
      </c>
      <c r="E4813" s="6"/>
      <c r="F4813" s="6"/>
      <c r="G4813" s="6"/>
      <c r="H4813" s="6"/>
      <c r="I4813" s="6"/>
      <c r="J4813" s="6"/>
      <c r="K4813" s="6"/>
      <c r="L4813" s="6"/>
      <c r="M4813" s="6"/>
      <c r="N4813" s="27"/>
    </row>
    <row r="4814" spans="1:14" s="28" customFormat="1" x14ac:dyDescent="0.25">
      <c r="A4814" s="24">
        <v>43666.375</v>
      </c>
      <c r="B4814" s="25">
        <v>43666.458333333336</v>
      </c>
      <c r="C4814" s="7">
        <v>793.66300000000001</v>
      </c>
      <c r="D4814" s="26">
        <f>C4814/'g. Dimensio.AnlagenEE2035'!$F$11</f>
        <v>0.22676085714285715</v>
      </c>
      <c r="E4814" s="6"/>
      <c r="F4814" s="6"/>
      <c r="G4814" s="6"/>
      <c r="H4814" s="6"/>
      <c r="I4814" s="6"/>
      <c r="J4814" s="6"/>
      <c r="K4814" s="6"/>
      <c r="L4814" s="6"/>
      <c r="M4814" s="6"/>
      <c r="N4814" s="27"/>
    </row>
    <row r="4815" spans="1:14" s="28" customFormat="1" x14ac:dyDescent="0.25">
      <c r="A4815" s="24">
        <v>43666.416666666664</v>
      </c>
      <c r="B4815" s="25">
        <v>43666.5</v>
      </c>
      <c r="C4815" s="7">
        <v>966.54899999999998</v>
      </c>
      <c r="D4815" s="26">
        <f>C4815/'g. Dimensio.AnlagenEE2035'!$F$11</f>
        <v>0.27615685714285715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27"/>
    </row>
    <row r="4816" spans="1:14" s="28" customFormat="1" x14ac:dyDescent="0.25">
      <c r="A4816" s="24">
        <v>43666.458333333336</v>
      </c>
      <c r="B4816" s="25">
        <v>43666.541666666664</v>
      </c>
      <c r="C4816" s="7">
        <v>1060.0150000000001</v>
      </c>
      <c r="D4816" s="26">
        <f>C4816/'g. Dimensio.AnlagenEE2035'!$F$11</f>
        <v>0.30286142857142861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27"/>
    </row>
    <row r="4817" spans="1:14" s="28" customFormat="1" x14ac:dyDescent="0.25">
      <c r="A4817" s="24">
        <v>43666.5</v>
      </c>
      <c r="B4817" s="25">
        <v>43666.583333333336</v>
      </c>
      <c r="C4817" s="7">
        <v>1058.7750000000001</v>
      </c>
      <c r="D4817" s="26">
        <f>C4817/'g. Dimensio.AnlagenEE2035'!$F$11</f>
        <v>0.30250714285714286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27"/>
    </row>
    <row r="4818" spans="1:14" s="28" customFormat="1" x14ac:dyDescent="0.25">
      <c r="A4818" s="24">
        <v>43666.541666666664</v>
      </c>
      <c r="B4818" s="25">
        <v>43666.625</v>
      </c>
      <c r="C4818" s="7">
        <v>1019.697</v>
      </c>
      <c r="D4818" s="26">
        <f>C4818/'g. Dimensio.AnlagenEE2035'!$F$11</f>
        <v>0.29134199999999999</v>
      </c>
      <c r="E4818" s="6"/>
      <c r="F4818" s="6"/>
      <c r="G4818" s="6"/>
      <c r="H4818" s="6"/>
      <c r="I4818" s="6"/>
      <c r="J4818" s="6"/>
      <c r="K4818" s="6"/>
      <c r="L4818" s="6"/>
      <c r="M4818" s="6"/>
      <c r="N4818" s="27"/>
    </row>
    <row r="4819" spans="1:14" s="28" customFormat="1" x14ac:dyDescent="0.25">
      <c r="A4819" s="24">
        <v>43666.583333333336</v>
      </c>
      <c r="B4819" s="25">
        <v>43666.666666666664</v>
      </c>
      <c r="C4819" s="7">
        <v>1105.1310000000001</v>
      </c>
      <c r="D4819" s="26">
        <f>C4819/'g. Dimensio.AnlagenEE2035'!$F$11</f>
        <v>0.3157517142857143</v>
      </c>
      <c r="E4819" s="6"/>
      <c r="F4819" s="6"/>
      <c r="G4819" s="6"/>
      <c r="H4819" s="6"/>
      <c r="I4819" s="6"/>
      <c r="J4819" s="6"/>
      <c r="K4819" s="6"/>
      <c r="L4819" s="6"/>
      <c r="M4819" s="6"/>
      <c r="N4819" s="27"/>
    </row>
    <row r="4820" spans="1:14" s="28" customFormat="1" x14ac:dyDescent="0.25">
      <c r="A4820" s="24">
        <v>43666.625</v>
      </c>
      <c r="B4820" s="25">
        <v>43666.708333333336</v>
      </c>
      <c r="C4820" s="7">
        <v>1492.4159999999999</v>
      </c>
      <c r="D4820" s="26">
        <f>C4820/'g. Dimensio.AnlagenEE2035'!$F$11</f>
        <v>0.42640457142857141</v>
      </c>
      <c r="E4820" s="6"/>
      <c r="F4820" s="6"/>
      <c r="G4820" s="6"/>
      <c r="H4820" s="6"/>
      <c r="I4820" s="6"/>
      <c r="J4820" s="6"/>
      <c r="K4820" s="6"/>
      <c r="L4820" s="6"/>
      <c r="M4820" s="6"/>
      <c r="N4820" s="27"/>
    </row>
    <row r="4821" spans="1:14" s="28" customFormat="1" x14ac:dyDescent="0.25">
      <c r="A4821" s="24">
        <v>43666.666666666664</v>
      </c>
      <c r="B4821" s="25">
        <v>43666.75</v>
      </c>
      <c r="C4821" s="7">
        <v>1778.22</v>
      </c>
      <c r="D4821" s="26">
        <f>C4821/'g. Dimensio.AnlagenEE2035'!$F$11</f>
        <v>0.50806285714285715</v>
      </c>
      <c r="E4821" s="6"/>
      <c r="F4821" s="6"/>
      <c r="G4821" s="6"/>
      <c r="H4821" s="6"/>
      <c r="I4821" s="6"/>
      <c r="J4821" s="6"/>
      <c r="K4821" s="6"/>
      <c r="L4821" s="6"/>
      <c r="M4821" s="6"/>
      <c r="N4821" s="27"/>
    </row>
    <row r="4822" spans="1:14" s="28" customFormat="1" x14ac:dyDescent="0.25">
      <c r="A4822" s="24">
        <v>43666.708333333336</v>
      </c>
      <c r="B4822" s="25">
        <v>43666.791666666664</v>
      </c>
      <c r="C4822" s="7">
        <v>1298.329</v>
      </c>
      <c r="D4822" s="26">
        <f>C4822/'g. Dimensio.AnlagenEE2035'!$F$11</f>
        <v>0.37095114285714287</v>
      </c>
      <c r="E4822" s="6"/>
      <c r="F4822" s="6"/>
      <c r="G4822" s="6"/>
      <c r="H4822" s="6"/>
      <c r="I4822" s="6"/>
      <c r="J4822" s="6"/>
      <c r="K4822" s="6"/>
      <c r="L4822" s="6"/>
      <c r="M4822" s="6"/>
      <c r="N4822" s="27"/>
    </row>
    <row r="4823" spans="1:14" s="28" customFormat="1" x14ac:dyDescent="0.25">
      <c r="A4823" s="24">
        <v>43666.75</v>
      </c>
      <c r="B4823" s="25">
        <v>43666.833333333336</v>
      </c>
      <c r="C4823" s="7">
        <v>1001.886</v>
      </c>
      <c r="D4823" s="26">
        <f>C4823/'g. Dimensio.AnlagenEE2035'!$F$11</f>
        <v>0.28625314285714287</v>
      </c>
      <c r="E4823" s="6"/>
      <c r="F4823" s="6"/>
      <c r="G4823" s="6"/>
      <c r="H4823" s="6"/>
      <c r="I4823" s="6"/>
      <c r="J4823" s="6"/>
      <c r="K4823" s="6"/>
      <c r="L4823" s="6"/>
      <c r="M4823" s="6"/>
      <c r="N4823" s="27"/>
    </row>
    <row r="4824" spans="1:14" s="28" customFormat="1" x14ac:dyDescent="0.25">
      <c r="A4824" s="24">
        <v>43666.791666666664</v>
      </c>
      <c r="B4824" s="25">
        <v>43666.875</v>
      </c>
      <c r="C4824" s="7">
        <v>1007.777</v>
      </c>
      <c r="D4824" s="26">
        <f>C4824/'g. Dimensio.AnlagenEE2035'!$F$11</f>
        <v>0.2879362857142857</v>
      </c>
      <c r="E4824" s="6"/>
      <c r="F4824" s="6"/>
      <c r="G4824" s="6"/>
      <c r="H4824" s="6"/>
      <c r="I4824" s="6"/>
      <c r="J4824" s="6"/>
      <c r="K4824" s="6"/>
      <c r="L4824" s="6"/>
      <c r="M4824" s="6"/>
      <c r="N4824" s="27"/>
    </row>
    <row r="4825" spans="1:14" s="28" customFormat="1" x14ac:dyDescent="0.25">
      <c r="A4825" s="24">
        <v>43666.833333333336</v>
      </c>
      <c r="B4825" s="25">
        <v>43666.916666666664</v>
      </c>
      <c r="C4825" s="7">
        <v>933.83600000000001</v>
      </c>
      <c r="D4825" s="26">
        <f>C4825/'g. Dimensio.AnlagenEE2035'!$F$11</f>
        <v>0.26681028571428572</v>
      </c>
      <c r="E4825" s="6"/>
      <c r="F4825" s="6"/>
      <c r="G4825" s="6"/>
      <c r="H4825" s="6"/>
      <c r="I4825" s="6"/>
      <c r="J4825" s="6"/>
      <c r="K4825" s="6"/>
      <c r="L4825" s="6"/>
      <c r="M4825" s="6"/>
      <c r="N4825" s="27"/>
    </row>
    <row r="4826" spans="1:14" s="28" customFormat="1" x14ac:dyDescent="0.25">
      <c r="A4826" s="24">
        <v>43666.875</v>
      </c>
      <c r="B4826" s="25">
        <v>43666.958333333336</v>
      </c>
      <c r="C4826" s="7">
        <v>735.39700000000005</v>
      </c>
      <c r="D4826" s="26">
        <f>C4826/'g. Dimensio.AnlagenEE2035'!$F$11</f>
        <v>0.21011342857142859</v>
      </c>
      <c r="E4826" s="6"/>
      <c r="F4826" s="6"/>
      <c r="G4826" s="6"/>
      <c r="H4826" s="6"/>
      <c r="I4826" s="6"/>
      <c r="J4826" s="6"/>
      <c r="K4826" s="6"/>
      <c r="L4826" s="6"/>
      <c r="M4826" s="6"/>
      <c r="N4826" s="27"/>
    </row>
    <row r="4827" spans="1:14" s="28" customFormat="1" x14ac:dyDescent="0.25">
      <c r="A4827" s="24">
        <v>43666.916666666664</v>
      </c>
      <c r="B4827" s="25">
        <v>43667</v>
      </c>
      <c r="C4827" s="7">
        <v>521.64499999999998</v>
      </c>
      <c r="D4827" s="26">
        <f>C4827/'g. Dimensio.AnlagenEE2035'!$F$11</f>
        <v>0.14904142857142857</v>
      </c>
      <c r="E4827" s="6"/>
      <c r="F4827" s="6"/>
      <c r="G4827" s="6"/>
      <c r="H4827" s="6"/>
      <c r="I4827" s="6"/>
      <c r="J4827" s="6"/>
      <c r="K4827" s="6"/>
      <c r="L4827" s="6"/>
      <c r="M4827" s="6"/>
      <c r="N4827" s="27"/>
    </row>
    <row r="4828" spans="1:14" s="28" customFormat="1" x14ac:dyDescent="0.25">
      <c r="A4828" s="24">
        <v>43666.958333333336</v>
      </c>
      <c r="B4828" s="25">
        <v>43667.041666666664</v>
      </c>
      <c r="C4828" s="7">
        <v>290.38400000000001</v>
      </c>
      <c r="D4828" s="26">
        <f>C4828/'g. Dimensio.AnlagenEE2035'!$F$11</f>
        <v>8.2966857142857148E-2</v>
      </c>
      <c r="E4828" s="6"/>
      <c r="F4828" s="6"/>
      <c r="G4828" s="6"/>
      <c r="H4828" s="6"/>
      <c r="I4828" s="6"/>
      <c r="J4828" s="6"/>
      <c r="K4828" s="6"/>
      <c r="L4828" s="6"/>
      <c r="M4828" s="6"/>
      <c r="N4828" s="27"/>
    </row>
    <row r="4829" spans="1:14" s="28" customFormat="1" x14ac:dyDescent="0.25">
      <c r="A4829" s="24">
        <v>43667</v>
      </c>
      <c r="B4829" s="25">
        <v>43667.083333333336</v>
      </c>
      <c r="C4829" s="7">
        <v>208.67099999999999</v>
      </c>
      <c r="D4829" s="26">
        <f>C4829/'g. Dimensio.AnlagenEE2035'!$F$11</f>
        <v>5.9620285714285709E-2</v>
      </c>
      <c r="E4829" s="6"/>
      <c r="F4829" s="6"/>
      <c r="G4829" s="6"/>
      <c r="H4829" s="6"/>
      <c r="I4829" s="6"/>
      <c r="J4829" s="6"/>
      <c r="K4829" s="6"/>
      <c r="L4829" s="6"/>
      <c r="M4829" s="6"/>
      <c r="N4829" s="27"/>
    </row>
    <row r="4830" spans="1:14" s="28" customFormat="1" x14ac:dyDescent="0.25">
      <c r="A4830" s="24">
        <v>43667.041666666664</v>
      </c>
      <c r="B4830" s="25">
        <v>43667.125</v>
      </c>
      <c r="C4830" s="7">
        <v>187.904</v>
      </c>
      <c r="D4830" s="26">
        <f>C4830/'g. Dimensio.AnlagenEE2035'!$F$11</f>
        <v>5.368685714285714E-2</v>
      </c>
      <c r="E4830" s="6"/>
      <c r="F4830" s="6"/>
      <c r="G4830" s="6"/>
      <c r="H4830" s="6"/>
      <c r="I4830" s="6"/>
      <c r="J4830" s="6"/>
      <c r="K4830" s="6"/>
      <c r="L4830" s="6"/>
      <c r="M4830" s="6"/>
      <c r="N4830" s="27"/>
    </row>
    <row r="4831" spans="1:14" s="28" customFormat="1" x14ac:dyDescent="0.25">
      <c r="A4831" s="24">
        <v>43667.083333333336</v>
      </c>
      <c r="B4831" s="25">
        <v>43667.166666666664</v>
      </c>
      <c r="C4831" s="7">
        <v>156.24</v>
      </c>
      <c r="D4831" s="26">
        <f>C4831/'g. Dimensio.AnlagenEE2035'!$F$11</f>
        <v>4.4640000000000006E-2</v>
      </c>
      <c r="E4831" s="6"/>
      <c r="F4831" s="6"/>
      <c r="G4831" s="6"/>
      <c r="H4831" s="6"/>
      <c r="I4831" s="6"/>
      <c r="J4831" s="6"/>
      <c r="K4831" s="6"/>
      <c r="L4831" s="6"/>
      <c r="M4831" s="6"/>
      <c r="N4831" s="27"/>
    </row>
    <row r="4832" spans="1:14" s="28" customFormat="1" x14ac:dyDescent="0.25">
      <c r="A4832" s="24">
        <v>43667.125</v>
      </c>
      <c r="B4832" s="25">
        <v>43667.208333333336</v>
      </c>
      <c r="C4832" s="7">
        <v>113.875</v>
      </c>
      <c r="D4832" s="26">
        <f>C4832/'g. Dimensio.AnlagenEE2035'!$F$11</f>
        <v>3.2535714285714286E-2</v>
      </c>
      <c r="E4832" s="6"/>
      <c r="F4832" s="6"/>
      <c r="G4832" s="6"/>
      <c r="H4832" s="6"/>
      <c r="I4832" s="6"/>
      <c r="J4832" s="6"/>
      <c r="K4832" s="6"/>
      <c r="L4832" s="6"/>
      <c r="M4832" s="6"/>
      <c r="N4832" s="27"/>
    </row>
    <row r="4833" spans="1:14" s="28" customFormat="1" x14ac:dyDescent="0.25">
      <c r="A4833" s="24">
        <v>43667.166666666664</v>
      </c>
      <c r="B4833" s="25">
        <v>43667.25</v>
      </c>
      <c r="C4833" s="7">
        <v>75.691999999999993</v>
      </c>
      <c r="D4833" s="26">
        <f>C4833/'g. Dimensio.AnlagenEE2035'!$F$11</f>
        <v>2.1626285714285712E-2</v>
      </c>
      <c r="E4833" s="6"/>
      <c r="F4833" s="6"/>
      <c r="G4833" s="6"/>
      <c r="H4833" s="6"/>
      <c r="I4833" s="6"/>
      <c r="J4833" s="6"/>
      <c r="K4833" s="6"/>
      <c r="L4833" s="6"/>
      <c r="M4833" s="6"/>
      <c r="N4833" s="27"/>
    </row>
    <row r="4834" spans="1:14" s="28" customFormat="1" x14ac:dyDescent="0.25">
      <c r="A4834" s="24">
        <v>43667.208333333336</v>
      </c>
      <c r="B4834" s="25">
        <v>43667.291666666664</v>
      </c>
      <c r="C4834" s="7">
        <v>70.486999999999995</v>
      </c>
      <c r="D4834" s="26">
        <f>C4834/'g. Dimensio.AnlagenEE2035'!$F$11</f>
        <v>2.0139142857142855E-2</v>
      </c>
      <c r="E4834" s="6"/>
      <c r="F4834" s="6"/>
      <c r="G4834" s="6"/>
      <c r="H4834" s="6"/>
      <c r="I4834" s="6"/>
      <c r="J4834" s="6"/>
      <c r="K4834" s="6"/>
      <c r="L4834" s="6"/>
      <c r="M4834" s="6"/>
      <c r="N4834" s="27"/>
    </row>
    <row r="4835" spans="1:14" s="28" customFormat="1" x14ac:dyDescent="0.25">
      <c r="A4835" s="24">
        <v>43667.25</v>
      </c>
      <c r="B4835" s="25">
        <v>43667.333333333336</v>
      </c>
      <c r="C4835" s="7">
        <v>146.79300000000001</v>
      </c>
      <c r="D4835" s="26">
        <f>C4835/'g. Dimensio.AnlagenEE2035'!$F$11</f>
        <v>4.1940857142857148E-2</v>
      </c>
      <c r="E4835" s="6"/>
      <c r="F4835" s="6"/>
      <c r="G4835" s="6"/>
      <c r="H4835" s="6"/>
      <c r="I4835" s="6"/>
      <c r="J4835" s="6"/>
      <c r="K4835" s="6"/>
      <c r="L4835" s="6"/>
      <c r="M4835" s="6"/>
      <c r="N4835" s="27"/>
    </row>
    <row r="4836" spans="1:14" s="28" customFormat="1" x14ac:dyDescent="0.25">
      <c r="A4836" s="24">
        <v>43667.291666666664</v>
      </c>
      <c r="B4836" s="25">
        <v>43667.375</v>
      </c>
      <c r="C4836" s="7">
        <v>268.06400000000002</v>
      </c>
      <c r="D4836" s="26">
        <f>C4836/'g. Dimensio.AnlagenEE2035'!$F$11</f>
        <v>7.6589714285714289E-2</v>
      </c>
      <c r="E4836" s="6"/>
      <c r="F4836" s="6"/>
      <c r="G4836" s="6"/>
      <c r="H4836" s="6"/>
      <c r="I4836" s="6"/>
      <c r="J4836" s="6"/>
      <c r="K4836" s="6"/>
      <c r="L4836" s="6"/>
      <c r="M4836" s="6"/>
      <c r="N4836" s="27"/>
    </row>
    <row r="4837" spans="1:14" s="28" customFormat="1" x14ac:dyDescent="0.25">
      <c r="A4837" s="24">
        <v>43667.333333333336</v>
      </c>
      <c r="B4837" s="25">
        <v>43667.416666666664</v>
      </c>
      <c r="C4837" s="7">
        <v>420.92899999999997</v>
      </c>
      <c r="D4837" s="26">
        <f>C4837/'g. Dimensio.AnlagenEE2035'!$F$11</f>
        <v>0.12026542857142856</v>
      </c>
      <c r="E4837" s="6"/>
      <c r="F4837" s="6"/>
      <c r="G4837" s="6"/>
      <c r="H4837" s="6"/>
      <c r="I4837" s="6"/>
      <c r="J4837" s="6"/>
      <c r="K4837" s="6"/>
      <c r="L4837" s="6"/>
      <c r="M4837" s="6"/>
      <c r="N4837" s="27"/>
    </row>
    <row r="4838" spans="1:14" s="28" customFormat="1" x14ac:dyDescent="0.25">
      <c r="A4838" s="24">
        <v>43667.375</v>
      </c>
      <c r="B4838" s="25">
        <v>43667.458333333336</v>
      </c>
      <c r="C4838" s="7">
        <v>575.36300000000006</v>
      </c>
      <c r="D4838" s="26">
        <f>C4838/'g. Dimensio.AnlagenEE2035'!$F$11</f>
        <v>0.16438942857142858</v>
      </c>
      <c r="E4838" s="6"/>
      <c r="F4838" s="6"/>
      <c r="G4838" s="6"/>
      <c r="H4838" s="6"/>
      <c r="I4838" s="6"/>
      <c r="J4838" s="6"/>
      <c r="K4838" s="6"/>
      <c r="L4838" s="6"/>
      <c r="M4838" s="6"/>
      <c r="N4838" s="27"/>
    </row>
    <row r="4839" spans="1:14" s="28" customFormat="1" x14ac:dyDescent="0.25">
      <c r="A4839" s="24">
        <v>43667.416666666664</v>
      </c>
      <c r="B4839" s="25">
        <v>43667.5</v>
      </c>
      <c r="C4839" s="7">
        <v>623.07000000000005</v>
      </c>
      <c r="D4839" s="26">
        <f>C4839/'g. Dimensio.AnlagenEE2035'!$F$11</f>
        <v>0.17802000000000001</v>
      </c>
      <c r="E4839" s="6"/>
      <c r="F4839" s="6"/>
      <c r="G4839" s="6"/>
      <c r="H4839" s="6"/>
      <c r="I4839" s="6"/>
      <c r="J4839" s="6"/>
      <c r="K4839" s="6"/>
      <c r="L4839" s="6"/>
      <c r="M4839" s="6"/>
      <c r="N4839" s="27"/>
    </row>
    <row r="4840" spans="1:14" s="28" customFormat="1" x14ac:dyDescent="0.25">
      <c r="A4840" s="24">
        <v>43667.458333333336</v>
      </c>
      <c r="B4840" s="25">
        <v>43667.541666666664</v>
      </c>
      <c r="C4840" s="7">
        <v>589.89</v>
      </c>
      <c r="D4840" s="26">
        <f>C4840/'g. Dimensio.AnlagenEE2035'!$F$11</f>
        <v>0.16854</v>
      </c>
      <c r="E4840" s="6"/>
      <c r="F4840" s="6"/>
      <c r="G4840" s="6"/>
      <c r="H4840" s="6"/>
      <c r="I4840" s="6"/>
      <c r="J4840" s="6"/>
      <c r="K4840" s="6"/>
      <c r="L4840" s="6"/>
      <c r="M4840" s="6"/>
      <c r="N4840" s="27"/>
    </row>
    <row r="4841" spans="1:14" s="28" customFormat="1" x14ac:dyDescent="0.25">
      <c r="A4841" s="24">
        <v>43667.5</v>
      </c>
      <c r="B4841" s="25">
        <v>43667.583333333336</v>
      </c>
      <c r="C4841" s="7">
        <v>497.47199999999998</v>
      </c>
      <c r="D4841" s="26">
        <f>C4841/'g. Dimensio.AnlagenEE2035'!$F$11</f>
        <v>0.14213485714285715</v>
      </c>
      <c r="E4841" s="6"/>
      <c r="F4841" s="6"/>
      <c r="G4841" s="6"/>
      <c r="H4841" s="6"/>
      <c r="I4841" s="6"/>
      <c r="J4841" s="6"/>
      <c r="K4841" s="6"/>
      <c r="L4841" s="6"/>
      <c r="M4841" s="6"/>
      <c r="N4841" s="27"/>
    </row>
    <row r="4842" spans="1:14" s="28" customFormat="1" x14ac:dyDescent="0.25">
      <c r="A4842" s="24">
        <v>43667.541666666664</v>
      </c>
      <c r="B4842" s="25">
        <v>43667.625</v>
      </c>
      <c r="C4842" s="7">
        <v>432.16399999999999</v>
      </c>
      <c r="D4842" s="26">
        <f>C4842/'g. Dimensio.AnlagenEE2035'!$F$11</f>
        <v>0.12347542857142857</v>
      </c>
      <c r="E4842" s="6"/>
      <c r="F4842" s="6"/>
      <c r="G4842" s="6"/>
      <c r="H4842" s="6"/>
      <c r="I4842" s="6"/>
      <c r="J4842" s="6"/>
      <c r="K4842" s="6"/>
      <c r="L4842" s="6"/>
      <c r="M4842" s="6"/>
      <c r="N4842" s="27"/>
    </row>
    <row r="4843" spans="1:14" s="28" customFormat="1" x14ac:dyDescent="0.25">
      <c r="A4843" s="24">
        <v>43667.583333333336</v>
      </c>
      <c r="B4843" s="25">
        <v>43667.666666666664</v>
      </c>
      <c r="C4843" s="7">
        <v>391.19499999999999</v>
      </c>
      <c r="D4843" s="26">
        <f>C4843/'g. Dimensio.AnlagenEE2035'!$F$11</f>
        <v>0.11176999999999999</v>
      </c>
      <c r="E4843" s="6"/>
      <c r="F4843" s="6"/>
      <c r="G4843" s="6"/>
      <c r="H4843" s="6"/>
      <c r="I4843" s="6"/>
      <c r="J4843" s="6"/>
      <c r="K4843" s="6"/>
      <c r="L4843" s="6"/>
      <c r="M4843" s="6"/>
      <c r="N4843" s="27"/>
    </row>
    <row r="4844" spans="1:14" s="28" customFormat="1" x14ac:dyDescent="0.25">
      <c r="A4844" s="24">
        <v>43667.625</v>
      </c>
      <c r="B4844" s="25">
        <v>43667.708333333336</v>
      </c>
      <c r="C4844" s="7">
        <v>322.90499999999997</v>
      </c>
      <c r="D4844" s="26">
        <f>C4844/'g. Dimensio.AnlagenEE2035'!$F$11</f>
        <v>9.2258571428571426E-2</v>
      </c>
      <c r="E4844" s="6"/>
      <c r="F4844" s="6"/>
      <c r="G4844" s="6"/>
      <c r="H4844" s="6"/>
      <c r="I4844" s="6"/>
      <c r="J4844" s="6"/>
      <c r="K4844" s="6"/>
      <c r="L4844" s="6"/>
      <c r="M4844" s="6"/>
      <c r="N4844" s="27"/>
    </row>
    <row r="4845" spans="1:14" s="28" customFormat="1" x14ac:dyDescent="0.25">
      <c r="A4845" s="24">
        <v>43667.666666666664</v>
      </c>
      <c r="B4845" s="25">
        <v>43667.75</v>
      </c>
      <c r="C4845" s="7">
        <v>251.458</v>
      </c>
      <c r="D4845" s="26">
        <f>C4845/'g. Dimensio.AnlagenEE2035'!$F$11</f>
        <v>7.1845142857142857E-2</v>
      </c>
      <c r="E4845" s="6"/>
      <c r="F4845" s="6"/>
      <c r="G4845" s="6"/>
      <c r="H4845" s="6"/>
      <c r="I4845" s="6"/>
      <c r="J4845" s="6"/>
      <c r="K4845" s="6"/>
      <c r="L4845" s="6"/>
      <c r="M4845" s="6"/>
      <c r="N4845" s="27"/>
    </row>
    <row r="4846" spans="1:14" s="28" customFormat="1" x14ac:dyDescent="0.25">
      <c r="A4846" s="24">
        <v>43667.708333333336</v>
      </c>
      <c r="B4846" s="25">
        <v>43667.791666666664</v>
      </c>
      <c r="C4846" s="7">
        <v>200.52</v>
      </c>
      <c r="D4846" s="26">
        <f>C4846/'g. Dimensio.AnlagenEE2035'!$F$11</f>
        <v>5.7291428571428576E-2</v>
      </c>
      <c r="E4846" s="6"/>
      <c r="F4846" s="6"/>
      <c r="G4846" s="6"/>
      <c r="H4846" s="6"/>
      <c r="I4846" s="6"/>
      <c r="J4846" s="6"/>
      <c r="K4846" s="6"/>
      <c r="L4846" s="6"/>
      <c r="M4846" s="6"/>
      <c r="N4846" s="27"/>
    </row>
    <row r="4847" spans="1:14" s="28" customFormat="1" x14ac:dyDescent="0.25">
      <c r="A4847" s="24">
        <v>43667.75</v>
      </c>
      <c r="B4847" s="25">
        <v>43667.833333333336</v>
      </c>
      <c r="C4847" s="7">
        <v>199.096</v>
      </c>
      <c r="D4847" s="26">
        <f>C4847/'g. Dimensio.AnlagenEE2035'!$F$11</f>
        <v>5.688457142857143E-2</v>
      </c>
      <c r="E4847" s="6"/>
      <c r="F4847" s="6"/>
      <c r="G4847" s="6"/>
      <c r="H4847" s="6"/>
      <c r="I4847" s="6"/>
      <c r="J4847" s="6"/>
      <c r="K4847" s="6"/>
      <c r="L4847" s="6"/>
      <c r="M4847" s="6"/>
      <c r="N4847" s="27"/>
    </row>
    <row r="4848" spans="1:14" s="28" customFormat="1" x14ac:dyDescent="0.25">
      <c r="A4848" s="24">
        <v>43667.791666666664</v>
      </c>
      <c r="B4848" s="25">
        <v>43667.875</v>
      </c>
      <c r="C4848" s="7">
        <v>203.99100000000001</v>
      </c>
      <c r="D4848" s="26">
        <f>C4848/'g. Dimensio.AnlagenEE2035'!$F$11</f>
        <v>5.828314285714286E-2</v>
      </c>
      <c r="E4848" s="6"/>
      <c r="F4848" s="6"/>
      <c r="G4848" s="6"/>
      <c r="H4848" s="6"/>
      <c r="I4848" s="6"/>
      <c r="J4848" s="6"/>
      <c r="K4848" s="6"/>
      <c r="L4848" s="6"/>
      <c r="M4848" s="6"/>
      <c r="N4848" s="27"/>
    </row>
    <row r="4849" spans="1:14" s="28" customFormat="1" x14ac:dyDescent="0.25">
      <c r="A4849" s="24">
        <v>43667.833333333336</v>
      </c>
      <c r="B4849" s="25">
        <v>43667.916666666664</v>
      </c>
      <c r="C4849" s="7">
        <v>170.495</v>
      </c>
      <c r="D4849" s="26">
        <f>C4849/'g. Dimensio.AnlagenEE2035'!$F$11</f>
        <v>4.8712857142857141E-2</v>
      </c>
      <c r="E4849" s="6"/>
      <c r="F4849" s="6"/>
      <c r="G4849" s="6"/>
      <c r="H4849" s="6"/>
      <c r="I4849" s="6"/>
      <c r="J4849" s="6"/>
      <c r="K4849" s="6"/>
      <c r="L4849" s="6"/>
      <c r="M4849" s="6"/>
      <c r="N4849" s="27"/>
    </row>
    <row r="4850" spans="1:14" s="28" customFormat="1" x14ac:dyDescent="0.25">
      <c r="A4850" s="24">
        <v>43667.875</v>
      </c>
      <c r="B4850" s="25">
        <v>43667.958333333336</v>
      </c>
      <c r="C4850" s="7">
        <v>125.872</v>
      </c>
      <c r="D4850" s="26">
        <f>C4850/'g. Dimensio.AnlagenEE2035'!$F$11</f>
        <v>3.596342857142857E-2</v>
      </c>
      <c r="E4850" s="6"/>
      <c r="F4850" s="6"/>
      <c r="G4850" s="6"/>
      <c r="H4850" s="6"/>
      <c r="I4850" s="6"/>
      <c r="J4850" s="6"/>
      <c r="K4850" s="6"/>
      <c r="L4850" s="6"/>
      <c r="M4850" s="6"/>
      <c r="N4850" s="27"/>
    </row>
    <row r="4851" spans="1:14" s="28" customFormat="1" x14ac:dyDescent="0.25">
      <c r="A4851" s="24">
        <v>43667.916666666664</v>
      </c>
      <c r="B4851" s="25">
        <v>43668</v>
      </c>
      <c r="C4851" s="7">
        <v>74.510000000000005</v>
      </c>
      <c r="D4851" s="26">
        <f>C4851/'g. Dimensio.AnlagenEE2035'!$F$11</f>
        <v>2.1288571428571431E-2</v>
      </c>
      <c r="E4851" s="6"/>
      <c r="F4851" s="6"/>
      <c r="G4851" s="6"/>
      <c r="H4851" s="6"/>
      <c r="I4851" s="6"/>
      <c r="J4851" s="6"/>
      <c r="K4851" s="6"/>
      <c r="L4851" s="6"/>
      <c r="M4851" s="6"/>
      <c r="N4851" s="27"/>
    </row>
    <row r="4852" spans="1:14" s="28" customFormat="1" x14ac:dyDescent="0.25">
      <c r="A4852" s="24">
        <v>43667.958333333336</v>
      </c>
      <c r="B4852" s="25">
        <v>43668.041666666664</v>
      </c>
      <c r="C4852" s="7">
        <v>27.346</v>
      </c>
      <c r="D4852" s="26">
        <f>C4852/'g. Dimensio.AnlagenEE2035'!$F$11</f>
        <v>7.813142857142857E-3</v>
      </c>
      <c r="E4852" s="6"/>
      <c r="F4852" s="6"/>
      <c r="G4852" s="6"/>
      <c r="H4852" s="6"/>
      <c r="I4852" s="6"/>
      <c r="J4852" s="6"/>
      <c r="K4852" s="6"/>
      <c r="L4852" s="6"/>
      <c r="M4852" s="6"/>
      <c r="N4852" s="27"/>
    </row>
    <row r="4853" spans="1:14" s="28" customFormat="1" x14ac:dyDescent="0.25">
      <c r="A4853" s="24">
        <v>43668</v>
      </c>
      <c r="B4853" s="25">
        <v>43668.083333333336</v>
      </c>
      <c r="C4853" s="7">
        <v>15.430999999999999</v>
      </c>
      <c r="D4853" s="26">
        <f>C4853/'g. Dimensio.AnlagenEE2035'!$F$11</f>
        <v>4.4088571428571423E-3</v>
      </c>
      <c r="E4853" s="6"/>
      <c r="F4853" s="6"/>
      <c r="G4853" s="6"/>
      <c r="H4853" s="6"/>
      <c r="I4853" s="6"/>
      <c r="J4853" s="6"/>
      <c r="K4853" s="6"/>
      <c r="L4853" s="6"/>
      <c r="M4853" s="6"/>
      <c r="N4853" s="27"/>
    </row>
    <row r="4854" spans="1:14" s="28" customFormat="1" x14ac:dyDescent="0.25">
      <c r="A4854" s="24">
        <v>43668.041666666664</v>
      </c>
      <c r="B4854" s="25">
        <v>43668.125</v>
      </c>
      <c r="C4854" s="7">
        <v>19.530999999999999</v>
      </c>
      <c r="D4854" s="26">
        <f>C4854/'g. Dimensio.AnlagenEE2035'!$F$11</f>
        <v>5.5802857142857138E-3</v>
      </c>
      <c r="E4854" s="6"/>
      <c r="F4854" s="6"/>
      <c r="G4854" s="6"/>
      <c r="H4854" s="6"/>
      <c r="I4854" s="6"/>
      <c r="J4854" s="6"/>
      <c r="K4854" s="6"/>
      <c r="L4854" s="6"/>
      <c r="M4854" s="6"/>
      <c r="N4854" s="27"/>
    </row>
    <row r="4855" spans="1:14" s="28" customFormat="1" x14ac:dyDescent="0.25">
      <c r="A4855" s="24">
        <v>43668.083333333336</v>
      </c>
      <c r="B4855" s="25">
        <v>43668.166666666664</v>
      </c>
      <c r="C4855" s="7">
        <v>35.411999999999999</v>
      </c>
      <c r="D4855" s="26">
        <f>C4855/'g. Dimensio.AnlagenEE2035'!$F$11</f>
        <v>1.0117714285714285E-2</v>
      </c>
      <c r="E4855" s="6"/>
      <c r="F4855" s="6"/>
      <c r="G4855" s="6"/>
      <c r="H4855" s="6"/>
      <c r="I4855" s="6"/>
      <c r="J4855" s="6"/>
      <c r="K4855" s="6"/>
      <c r="L4855" s="6"/>
      <c r="M4855" s="6"/>
      <c r="N4855" s="27"/>
    </row>
    <row r="4856" spans="1:14" s="28" customFormat="1" x14ac:dyDescent="0.25">
      <c r="A4856" s="24">
        <v>43668.125</v>
      </c>
      <c r="B4856" s="25">
        <v>43668.208333333336</v>
      </c>
      <c r="C4856" s="7">
        <v>45.329000000000001</v>
      </c>
      <c r="D4856" s="26">
        <f>C4856/'g. Dimensio.AnlagenEE2035'!$F$11</f>
        <v>1.2951142857142857E-2</v>
      </c>
      <c r="E4856" s="6"/>
      <c r="F4856" s="6"/>
      <c r="G4856" s="6"/>
      <c r="H4856" s="6"/>
      <c r="I4856" s="6"/>
      <c r="J4856" s="6"/>
      <c r="K4856" s="6"/>
      <c r="L4856" s="6"/>
      <c r="M4856" s="6"/>
      <c r="N4856" s="27"/>
    </row>
    <row r="4857" spans="1:14" s="28" customFormat="1" x14ac:dyDescent="0.25">
      <c r="A4857" s="24">
        <v>43668.166666666664</v>
      </c>
      <c r="B4857" s="25">
        <v>43668.25</v>
      </c>
      <c r="C4857" s="7">
        <v>56.976999999999997</v>
      </c>
      <c r="D4857" s="26">
        <f>C4857/'g. Dimensio.AnlagenEE2035'!$F$11</f>
        <v>1.6279142857142857E-2</v>
      </c>
      <c r="E4857" s="6"/>
      <c r="F4857" s="6"/>
      <c r="G4857" s="6"/>
      <c r="H4857" s="6"/>
      <c r="I4857" s="6"/>
      <c r="J4857" s="6"/>
      <c r="K4857" s="6"/>
      <c r="L4857" s="6"/>
      <c r="M4857" s="6"/>
      <c r="N4857" s="27"/>
    </row>
    <row r="4858" spans="1:14" s="28" customFormat="1" x14ac:dyDescent="0.25">
      <c r="A4858" s="24">
        <v>43668.208333333336</v>
      </c>
      <c r="B4858" s="25">
        <v>43668.291666666664</v>
      </c>
      <c r="C4858" s="7">
        <v>50.851999999999997</v>
      </c>
      <c r="D4858" s="26">
        <f>C4858/'g. Dimensio.AnlagenEE2035'!$F$11</f>
        <v>1.4529142857142857E-2</v>
      </c>
      <c r="E4858" s="6"/>
      <c r="F4858" s="6"/>
      <c r="G4858" s="6"/>
      <c r="H4858" s="6"/>
      <c r="I4858" s="6"/>
      <c r="J4858" s="6"/>
      <c r="K4858" s="6"/>
      <c r="L4858" s="6"/>
      <c r="M4858" s="6"/>
      <c r="N4858" s="27"/>
    </row>
    <row r="4859" spans="1:14" s="28" customFormat="1" x14ac:dyDescent="0.25">
      <c r="A4859" s="24">
        <v>43668.25</v>
      </c>
      <c r="B4859" s="25">
        <v>43668.333333333336</v>
      </c>
      <c r="C4859" s="7">
        <v>43.072000000000003</v>
      </c>
      <c r="D4859" s="26">
        <f>C4859/'g. Dimensio.AnlagenEE2035'!$F$11</f>
        <v>1.2306285714285716E-2</v>
      </c>
      <c r="E4859" s="6"/>
      <c r="F4859" s="6"/>
      <c r="G4859" s="6"/>
      <c r="H4859" s="6"/>
      <c r="I4859" s="6"/>
      <c r="J4859" s="6"/>
      <c r="K4859" s="6"/>
      <c r="L4859" s="6"/>
      <c r="M4859" s="6"/>
      <c r="N4859" s="27"/>
    </row>
    <row r="4860" spans="1:14" s="28" customFormat="1" x14ac:dyDescent="0.25">
      <c r="A4860" s="24">
        <v>43668.291666666664</v>
      </c>
      <c r="B4860" s="25">
        <v>43668.375</v>
      </c>
      <c r="C4860" s="7">
        <v>89.762</v>
      </c>
      <c r="D4860" s="26">
        <f>C4860/'g. Dimensio.AnlagenEE2035'!$F$11</f>
        <v>2.5646285714285715E-2</v>
      </c>
      <c r="E4860" s="6"/>
      <c r="F4860" s="6"/>
      <c r="G4860" s="6"/>
      <c r="H4860" s="6"/>
      <c r="I4860" s="6"/>
      <c r="J4860" s="6"/>
      <c r="K4860" s="6"/>
      <c r="L4860" s="6"/>
      <c r="M4860" s="6"/>
      <c r="N4860" s="27"/>
    </row>
    <row r="4861" spans="1:14" s="28" customFormat="1" x14ac:dyDescent="0.25">
      <c r="A4861" s="24">
        <v>43668.333333333336</v>
      </c>
      <c r="B4861" s="25">
        <v>43668.416666666664</v>
      </c>
      <c r="C4861" s="7">
        <v>102.782</v>
      </c>
      <c r="D4861" s="26">
        <f>C4861/'g. Dimensio.AnlagenEE2035'!$F$11</f>
        <v>2.9366285714285713E-2</v>
      </c>
      <c r="E4861" s="6"/>
      <c r="F4861" s="6"/>
      <c r="G4861" s="6"/>
      <c r="H4861" s="6"/>
      <c r="I4861" s="6"/>
      <c r="J4861" s="6"/>
      <c r="K4861" s="6"/>
      <c r="L4861" s="6"/>
      <c r="M4861" s="6"/>
      <c r="N4861" s="27"/>
    </row>
    <row r="4862" spans="1:14" s="28" customFormat="1" x14ac:dyDescent="0.25">
      <c r="A4862" s="24">
        <v>43668.375</v>
      </c>
      <c r="B4862" s="25">
        <v>43668.458333333336</v>
      </c>
      <c r="C4862" s="7">
        <v>97.671000000000006</v>
      </c>
      <c r="D4862" s="26">
        <f>C4862/'g. Dimensio.AnlagenEE2035'!$F$11</f>
        <v>2.7906E-2</v>
      </c>
      <c r="E4862" s="6"/>
      <c r="F4862" s="6"/>
      <c r="G4862" s="6"/>
      <c r="H4862" s="6"/>
      <c r="I4862" s="6"/>
      <c r="J4862" s="6"/>
      <c r="K4862" s="6"/>
      <c r="L4862" s="6"/>
      <c r="M4862" s="6"/>
      <c r="N4862" s="27"/>
    </row>
    <row r="4863" spans="1:14" s="28" customFormat="1" x14ac:dyDescent="0.25">
      <c r="A4863" s="24">
        <v>43668.416666666664</v>
      </c>
      <c r="B4863" s="25">
        <v>43668.5</v>
      </c>
      <c r="C4863" s="7">
        <v>99.001000000000005</v>
      </c>
      <c r="D4863" s="26">
        <f>C4863/'g. Dimensio.AnlagenEE2035'!$F$11</f>
        <v>2.8286000000000002E-2</v>
      </c>
      <c r="E4863" s="6"/>
      <c r="F4863" s="6"/>
      <c r="G4863" s="6"/>
      <c r="H4863" s="6"/>
      <c r="I4863" s="6"/>
      <c r="J4863" s="6"/>
      <c r="K4863" s="6"/>
      <c r="L4863" s="6"/>
      <c r="M4863" s="6"/>
      <c r="N4863" s="27"/>
    </row>
    <row r="4864" spans="1:14" s="28" customFormat="1" x14ac:dyDescent="0.25">
      <c r="A4864" s="24">
        <v>43668.458333333336</v>
      </c>
      <c r="B4864" s="25">
        <v>43668.541666666664</v>
      </c>
      <c r="C4864" s="7">
        <v>109.004</v>
      </c>
      <c r="D4864" s="26">
        <f>C4864/'g. Dimensio.AnlagenEE2035'!$F$11</f>
        <v>3.1144000000000002E-2</v>
      </c>
      <c r="E4864" s="6"/>
      <c r="F4864" s="6"/>
      <c r="G4864" s="6"/>
      <c r="H4864" s="6"/>
      <c r="I4864" s="6"/>
      <c r="J4864" s="6"/>
      <c r="K4864" s="6"/>
      <c r="L4864" s="6"/>
      <c r="M4864" s="6"/>
      <c r="N4864" s="27"/>
    </row>
    <row r="4865" spans="1:14" s="28" customFormat="1" x14ac:dyDescent="0.25">
      <c r="A4865" s="24">
        <v>43668.5</v>
      </c>
      <c r="B4865" s="25">
        <v>43668.583333333336</v>
      </c>
      <c r="C4865" s="7">
        <v>114.087</v>
      </c>
      <c r="D4865" s="26">
        <f>C4865/'g. Dimensio.AnlagenEE2035'!$F$11</f>
        <v>3.2596285714285717E-2</v>
      </c>
      <c r="E4865" s="6"/>
      <c r="F4865" s="6"/>
      <c r="G4865" s="6"/>
      <c r="H4865" s="6"/>
      <c r="I4865" s="6"/>
      <c r="J4865" s="6"/>
      <c r="K4865" s="6"/>
      <c r="L4865" s="6"/>
      <c r="M4865" s="6"/>
      <c r="N4865" s="27"/>
    </row>
    <row r="4866" spans="1:14" s="28" customFormat="1" x14ac:dyDescent="0.25">
      <c r="A4866" s="24">
        <v>43668.541666666664</v>
      </c>
      <c r="B4866" s="25">
        <v>43668.625</v>
      </c>
      <c r="C4866" s="7">
        <v>105.36499999999999</v>
      </c>
      <c r="D4866" s="26">
        <f>C4866/'g. Dimensio.AnlagenEE2035'!$F$11</f>
        <v>3.0104285714285712E-2</v>
      </c>
      <c r="E4866" s="6"/>
      <c r="F4866" s="6"/>
      <c r="G4866" s="6"/>
      <c r="H4866" s="6"/>
      <c r="I4866" s="6"/>
      <c r="J4866" s="6"/>
      <c r="K4866" s="6"/>
      <c r="L4866" s="6"/>
      <c r="M4866" s="6"/>
      <c r="N4866" s="27"/>
    </row>
    <row r="4867" spans="1:14" s="28" customFormat="1" x14ac:dyDescent="0.25">
      <c r="A4867" s="24">
        <v>43668.583333333336</v>
      </c>
      <c r="B4867" s="25">
        <v>43668.666666666664</v>
      </c>
      <c r="C4867" s="7">
        <v>81.438000000000002</v>
      </c>
      <c r="D4867" s="26">
        <f>C4867/'g. Dimensio.AnlagenEE2035'!$F$11</f>
        <v>2.3268E-2</v>
      </c>
      <c r="E4867" s="6"/>
      <c r="F4867" s="6"/>
      <c r="G4867" s="6"/>
      <c r="H4867" s="6"/>
      <c r="I4867" s="6"/>
      <c r="J4867" s="6"/>
      <c r="K4867" s="6"/>
      <c r="L4867" s="6"/>
      <c r="M4867" s="6"/>
      <c r="N4867" s="27"/>
    </row>
    <row r="4868" spans="1:14" s="28" customFormat="1" x14ac:dyDescent="0.25">
      <c r="A4868" s="24">
        <v>43668.625</v>
      </c>
      <c r="B4868" s="25">
        <v>43668.708333333336</v>
      </c>
      <c r="C4868" s="7">
        <v>65.575999999999993</v>
      </c>
      <c r="D4868" s="26">
        <f>C4868/'g. Dimensio.AnlagenEE2035'!$F$11</f>
        <v>1.8735999999999999E-2</v>
      </c>
      <c r="E4868" s="6"/>
      <c r="F4868" s="6"/>
      <c r="G4868" s="6"/>
      <c r="H4868" s="6"/>
      <c r="I4868" s="6"/>
      <c r="J4868" s="6"/>
      <c r="K4868" s="6"/>
      <c r="L4868" s="6"/>
      <c r="M4868" s="6"/>
      <c r="N4868" s="27"/>
    </row>
    <row r="4869" spans="1:14" s="28" customFormat="1" x14ac:dyDescent="0.25">
      <c r="A4869" s="24">
        <v>43668.666666666664</v>
      </c>
      <c r="B4869" s="25">
        <v>43668.75</v>
      </c>
      <c r="C4869" s="7">
        <v>53.567999999999998</v>
      </c>
      <c r="D4869" s="26">
        <f>C4869/'g. Dimensio.AnlagenEE2035'!$F$11</f>
        <v>1.5305142857142856E-2</v>
      </c>
      <c r="E4869" s="6"/>
      <c r="F4869" s="6"/>
      <c r="G4869" s="6"/>
      <c r="H4869" s="6"/>
      <c r="I4869" s="6"/>
      <c r="J4869" s="6"/>
      <c r="K4869" s="6"/>
      <c r="L4869" s="6"/>
      <c r="M4869" s="6"/>
      <c r="N4869" s="27"/>
    </row>
    <row r="4870" spans="1:14" s="28" customFormat="1" x14ac:dyDescent="0.25">
      <c r="A4870" s="24">
        <v>43668.708333333336</v>
      </c>
      <c r="B4870" s="25">
        <v>43668.791666666664</v>
      </c>
      <c r="C4870" s="7">
        <v>44.539000000000001</v>
      </c>
      <c r="D4870" s="26">
        <f>C4870/'g. Dimensio.AnlagenEE2035'!$F$11</f>
        <v>1.2725428571428572E-2</v>
      </c>
      <c r="E4870" s="6"/>
      <c r="F4870" s="6"/>
      <c r="G4870" s="6"/>
      <c r="H4870" s="6"/>
      <c r="I4870" s="6"/>
      <c r="J4870" s="6"/>
      <c r="K4870" s="6"/>
      <c r="L4870" s="6"/>
      <c r="M4870" s="6"/>
      <c r="N4870" s="27"/>
    </row>
    <row r="4871" spans="1:14" s="28" customFormat="1" x14ac:dyDescent="0.25">
      <c r="A4871" s="24">
        <v>43668.75</v>
      </c>
      <c r="B4871" s="25">
        <v>43668.833333333336</v>
      </c>
      <c r="C4871" s="7">
        <v>39.658999999999999</v>
      </c>
      <c r="D4871" s="26">
        <f>C4871/'g. Dimensio.AnlagenEE2035'!$F$11</f>
        <v>1.1331142857142857E-2</v>
      </c>
      <c r="E4871" s="6"/>
      <c r="F4871" s="6"/>
      <c r="G4871" s="6"/>
      <c r="H4871" s="6"/>
      <c r="I4871" s="6"/>
      <c r="J4871" s="6"/>
      <c r="K4871" s="6"/>
      <c r="L4871" s="6"/>
      <c r="M4871" s="6"/>
      <c r="N4871" s="27"/>
    </row>
    <row r="4872" spans="1:14" s="28" customFormat="1" x14ac:dyDescent="0.25">
      <c r="A4872" s="24">
        <v>43668.791666666664</v>
      </c>
      <c r="B4872" s="25">
        <v>43668.875</v>
      </c>
      <c r="C4872" s="7">
        <v>35.965000000000003</v>
      </c>
      <c r="D4872" s="26">
        <f>C4872/'g. Dimensio.AnlagenEE2035'!$F$11</f>
        <v>1.0275714285714287E-2</v>
      </c>
      <c r="E4872" s="6"/>
      <c r="F4872" s="6"/>
      <c r="G4872" s="6"/>
      <c r="H4872" s="6"/>
      <c r="I4872" s="6"/>
      <c r="J4872" s="6"/>
      <c r="K4872" s="6"/>
      <c r="L4872" s="6"/>
      <c r="M4872" s="6"/>
      <c r="N4872" s="27"/>
    </row>
    <row r="4873" spans="1:14" s="28" customFormat="1" x14ac:dyDescent="0.25">
      <c r="A4873" s="24">
        <v>43668.833333333336</v>
      </c>
      <c r="B4873" s="25">
        <v>43668.916666666664</v>
      </c>
      <c r="C4873" s="7">
        <v>39.686</v>
      </c>
      <c r="D4873" s="26">
        <f>C4873/'g. Dimensio.AnlagenEE2035'!$F$11</f>
        <v>1.1338857142857144E-2</v>
      </c>
      <c r="E4873" s="6"/>
      <c r="F4873" s="6"/>
      <c r="G4873" s="6"/>
      <c r="H4873" s="6"/>
      <c r="I4873" s="6"/>
      <c r="J4873" s="6"/>
      <c r="K4873" s="6"/>
      <c r="L4873" s="6"/>
      <c r="M4873" s="6"/>
      <c r="N4873" s="27"/>
    </row>
    <row r="4874" spans="1:14" s="28" customFormat="1" x14ac:dyDescent="0.25">
      <c r="A4874" s="24">
        <v>43668.875</v>
      </c>
      <c r="B4874" s="25">
        <v>43668.958333333336</v>
      </c>
      <c r="C4874" s="7">
        <v>49.125</v>
      </c>
      <c r="D4874" s="26">
        <f>C4874/'g. Dimensio.AnlagenEE2035'!$F$11</f>
        <v>1.4035714285714285E-2</v>
      </c>
      <c r="E4874" s="6"/>
      <c r="F4874" s="6"/>
      <c r="G4874" s="6"/>
      <c r="H4874" s="6"/>
      <c r="I4874" s="6"/>
      <c r="J4874" s="6"/>
      <c r="K4874" s="6"/>
      <c r="L4874" s="6"/>
      <c r="M4874" s="6"/>
      <c r="N4874" s="27"/>
    </row>
    <row r="4875" spans="1:14" s="28" customFormat="1" x14ac:dyDescent="0.25">
      <c r="A4875" s="24">
        <v>43668.916666666664</v>
      </c>
      <c r="B4875" s="25">
        <v>43669</v>
      </c>
      <c r="C4875" s="7">
        <v>63.625</v>
      </c>
      <c r="D4875" s="26">
        <f>C4875/'g. Dimensio.AnlagenEE2035'!$F$11</f>
        <v>1.8178571428571429E-2</v>
      </c>
      <c r="E4875" s="6"/>
      <c r="F4875" s="6"/>
      <c r="G4875" s="6"/>
      <c r="H4875" s="6"/>
      <c r="I4875" s="6"/>
      <c r="J4875" s="6"/>
      <c r="K4875" s="6"/>
      <c r="L4875" s="6"/>
      <c r="M4875" s="6"/>
      <c r="N4875" s="27"/>
    </row>
    <row r="4876" spans="1:14" s="28" customFormat="1" x14ac:dyDescent="0.25">
      <c r="A4876" s="24">
        <v>43668.958333333336</v>
      </c>
      <c r="B4876" s="25">
        <v>43669.041666666664</v>
      </c>
      <c r="C4876" s="7">
        <v>83.212000000000003</v>
      </c>
      <c r="D4876" s="26">
        <f>C4876/'g. Dimensio.AnlagenEE2035'!$F$11</f>
        <v>2.3774857142857143E-2</v>
      </c>
      <c r="E4876" s="6"/>
      <c r="F4876" s="6"/>
      <c r="G4876" s="6"/>
      <c r="H4876" s="6"/>
      <c r="I4876" s="6"/>
      <c r="J4876" s="6"/>
      <c r="K4876" s="6"/>
      <c r="L4876" s="6"/>
      <c r="M4876" s="6"/>
      <c r="N4876" s="27"/>
    </row>
    <row r="4877" spans="1:14" s="28" customFormat="1" x14ac:dyDescent="0.25">
      <c r="A4877" s="24">
        <v>43669</v>
      </c>
      <c r="B4877" s="25">
        <v>43669.083333333336</v>
      </c>
      <c r="C4877" s="7">
        <v>103.029</v>
      </c>
      <c r="D4877" s="26">
        <f>C4877/'g. Dimensio.AnlagenEE2035'!$F$11</f>
        <v>2.9436857142857143E-2</v>
      </c>
      <c r="E4877" s="6"/>
      <c r="F4877" s="6"/>
      <c r="G4877" s="6"/>
      <c r="H4877" s="6"/>
      <c r="I4877" s="6"/>
      <c r="J4877" s="6"/>
      <c r="K4877" s="6"/>
      <c r="L4877" s="6"/>
      <c r="M4877" s="6"/>
      <c r="N4877" s="27"/>
    </row>
    <row r="4878" spans="1:14" s="28" customFormat="1" x14ac:dyDescent="0.25">
      <c r="A4878" s="24">
        <v>43669.041666666664</v>
      </c>
      <c r="B4878" s="25">
        <v>43669.125</v>
      </c>
      <c r="C4878" s="7">
        <v>126.453</v>
      </c>
      <c r="D4878" s="26">
        <f>C4878/'g. Dimensio.AnlagenEE2035'!$F$11</f>
        <v>3.6129428571428569E-2</v>
      </c>
      <c r="E4878" s="6"/>
      <c r="F4878" s="6"/>
      <c r="G4878" s="6"/>
      <c r="H4878" s="6"/>
      <c r="I4878" s="6"/>
      <c r="J4878" s="6"/>
      <c r="K4878" s="6"/>
      <c r="L4878" s="6"/>
      <c r="M4878" s="6"/>
      <c r="N4878" s="27"/>
    </row>
    <row r="4879" spans="1:14" s="28" customFormat="1" x14ac:dyDescent="0.25">
      <c r="A4879" s="24">
        <v>43669.083333333336</v>
      </c>
      <c r="B4879" s="25">
        <v>43669.166666666664</v>
      </c>
      <c r="C4879" s="7">
        <v>152.96799999999999</v>
      </c>
      <c r="D4879" s="26">
        <f>C4879/'g. Dimensio.AnlagenEE2035'!$F$11</f>
        <v>4.3705142857142852E-2</v>
      </c>
      <c r="E4879" s="6"/>
      <c r="F4879" s="6"/>
      <c r="G4879" s="6"/>
      <c r="H4879" s="6"/>
      <c r="I4879" s="6"/>
      <c r="J4879" s="6"/>
      <c r="K4879" s="6"/>
      <c r="L4879" s="6"/>
      <c r="M4879" s="6"/>
      <c r="N4879" s="27"/>
    </row>
    <row r="4880" spans="1:14" s="28" customFormat="1" x14ac:dyDescent="0.25">
      <c r="A4880" s="24">
        <v>43669.125</v>
      </c>
      <c r="B4880" s="25">
        <v>43669.208333333336</v>
      </c>
      <c r="C4880" s="7">
        <v>178.464</v>
      </c>
      <c r="D4880" s="26">
        <f>C4880/'g. Dimensio.AnlagenEE2035'!$F$11</f>
        <v>5.0989714285714284E-2</v>
      </c>
      <c r="E4880" s="6"/>
      <c r="F4880" s="6"/>
      <c r="G4880" s="6"/>
      <c r="H4880" s="6"/>
      <c r="I4880" s="6"/>
      <c r="J4880" s="6"/>
      <c r="K4880" s="6"/>
      <c r="L4880" s="6"/>
      <c r="M4880" s="6"/>
      <c r="N4880" s="27"/>
    </row>
    <row r="4881" spans="1:14" s="28" customFormat="1" x14ac:dyDescent="0.25">
      <c r="A4881" s="24">
        <v>43669.166666666664</v>
      </c>
      <c r="B4881" s="25">
        <v>43669.25</v>
      </c>
      <c r="C4881" s="7">
        <v>207.45599999999999</v>
      </c>
      <c r="D4881" s="26">
        <f>C4881/'g. Dimensio.AnlagenEE2035'!$F$11</f>
        <v>5.9273142857142851E-2</v>
      </c>
      <c r="E4881" s="6"/>
      <c r="F4881" s="6"/>
      <c r="G4881" s="6"/>
      <c r="H4881" s="6"/>
      <c r="I4881" s="6"/>
      <c r="J4881" s="6"/>
      <c r="K4881" s="6"/>
      <c r="L4881" s="6"/>
      <c r="M4881" s="6"/>
      <c r="N4881" s="27"/>
    </row>
    <row r="4882" spans="1:14" s="28" customFormat="1" x14ac:dyDescent="0.25">
      <c r="A4882" s="24">
        <v>43669.208333333336</v>
      </c>
      <c r="B4882" s="25">
        <v>43669.291666666664</v>
      </c>
      <c r="C4882" s="7">
        <v>133.65100000000001</v>
      </c>
      <c r="D4882" s="26">
        <f>C4882/'g. Dimensio.AnlagenEE2035'!$F$11</f>
        <v>3.8186000000000005E-2</v>
      </c>
      <c r="E4882" s="6"/>
      <c r="F4882" s="6"/>
      <c r="G4882" s="6"/>
      <c r="H4882" s="6"/>
      <c r="I4882" s="6"/>
      <c r="J4882" s="6"/>
      <c r="K4882" s="6"/>
      <c r="L4882" s="6"/>
      <c r="M4882" s="6"/>
      <c r="N4882" s="27"/>
    </row>
    <row r="4883" spans="1:14" s="28" customFormat="1" x14ac:dyDescent="0.25">
      <c r="A4883" s="24">
        <v>43669.25</v>
      </c>
      <c r="B4883" s="25">
        <v>43669.333333333336</v>
      </c>
      <c r="C4883" s="7">
        <v>83.126999999999995</v>
      </c>
      <c r="D4883" s="26">
        <f>C4883/'g. Dimensio.AnlagenEE2035'!$F$11</f>
        <v>2.3750571428571426E-2</v>
      </c>
      <c r="E4883" s="6"/>
      <c r="F4883" s="6"/>
      <c r="G4883" s="6"/>
      <c r="H4883" s="6"/>
      <c r="I4883" s="6"/>
      <c r="J4883" s="6"/>
      <c r="K4883" s="6"/>
      <c r="L4883" s="6"/>
      <c r="M4883" s="6"/>
      <c r="N4883" s="27"/>
    </row>
    <row r="4884" spans="1:14" s="28" customFormat="1" x14ac:dyDescent="0.25">
      <c r="A4884" s="24">
        <v>43669.291666666664</v>
      </c>
      <c r="B4884" s="25">
        <v>43669.375</v>
      </c>
      <c r="C4884" s="7">
        <v>176.26300000000001</v>
      </c>
      <c r="D4884" s="26">
        <f>C4884/'g. Dimensio.AnlagenEE2035'!$F$11</f>
        <v>5.0360857142857145E-2</v>
      </c>
      <c r="E4884" s="6"/>
      <c r="F4884" s="6"/>
      <c r="G4884" s="6"/>
      <c r="H4884" s="6"/>
      <c r="I4884" s="6"/>
      <c r="J4884" s="6"/>
      <c r="K4884" s="6"/>
      <c r="L4884" s="6"/>
      <c r="M4884" s="6"/>
      <c r="N4884" s="27"/>
    </row>
    <row r="4885" spans="1:14" s="28" customFormat="1" x14ac:dyDescent="0.25">
      <c r="A4885" s="24">
        <v>43669.333333333336</v>
      </c>
      <c r="B4885" s="25">
        <v>43669.416666666664</v>
      </c>
      <c r="C4885" s="7">
        <v>172.047</v>
      </c>
      <c r="D4885" s="26">
        <f>C4885/'g. Dimensio.AnlagenEE2035'!$F$11</f>
        <v>4.9156285714285715E-2</v>
      </c>
      <c r="E4885" s="6"/>
      <c r="F4885" s="6"/>
      <c r="G4885" s="6"/>
      <c r="H4885" s="6"/>
      <c r="I4885" s="6"/>
      <c r="J4885" s="6"/>
      <c r="K4885" s="6"/>
      <c r="L4885" s="6"/>
      <c r="M4885" s="6"/>
      <c r="N4885" s="27"/>
    </row>
    <row r="4886" spans="1:14" s="28" customFormat="1" x14ac:dyDescent="0.25">
      <c r="A4886" s="24">
        <v>43669.375</v>
      </c>
      <c r="B4886" s="25">
        <v>43669.458333333336</v>
      </c>
      <c r="C4886" s="7">
        <v>165.76499999999999</v>
      </c>
      <c r="D4886" s="26">
        <f>C4886/'g. Dimensio.AnlagenEE2035'!$F$11</f>
        <v>4.7361428571428568E-2</v>
      </c>
      <c r="E4886" s="6"/>
      <c r="F4886" s="6"/>
      <c r="G4886" s="6"/>
      <c r="H4886" s="6"/>
      <c r="I4886" s="6"/>
      <c r="J4886" s="6"/>
      <c r="K4886" s="6"/>
      <c r="L4886" s="6"/>
      <c r="M4886" s="6"/>
      <c r="N4886" s="27"/>
    </row>
    <row r="4887" spans="1:14" s="28" customFormat="1" x14ac:dyDescent="0.25">
      <c r="A4887" s="24">
        <v>43669.416666666664</v>
      </c>
      <c r="B4887" s="25">
        <v>43669.5</v>
      </c>
      <c r="C4887" s="7">
        <v>163.40700000000001</v>
      </c>
      <c r="D4887" s="26">
        <f>C4887/'g. Dimensio.AnlagenEE2035'!$F$11</f>
        <v>4.6687714285714291E-2</v>
      </c>
      <c r="E4887" s="6"/>
      <c r="F4887" s="6"/>
      <c r="G4887" s="6"/>
      <c r="H4887" s="6"/>
      <c r="I4887" s="6"/>
      <c r="J4887" s="6"/>
      <c r="K4887" s="6"/>
      <c r="L4887" s="6"/>
      <c r="M4887" s="6"/>
      <c r="N4887" s="27"/>
    </row>
    <row r="4888" spans="1:14" s="28" customFormat="1" x14ac:dyDescent="0.25">
      <c r="A4888" s="24">
        <v>43669.458333333336</v>
      </c>
      <c r="B4888" s="25">
        <v>43669.541666666664</v>
      </c>
      <c r="C4888" s="7">
        <v>157.90899999999999</v>
      </c>
      <c r="D4888" s="26">
        <f>C4888/'g. Dimensio.AnlagenEE2035'!$F$11</f>
        <v>4.5116857142857139E-2</v>
      </c>
      <c r="E4888" s="6"/>
      <c r="F4888" s="6"/>
      <c r="G4888" s="6"/>
      <c r="H4888" s="6"/>
      <c r="I4888" s="6"/>
      <c r="J4888" s="6"/>
      <c r="K4888" s="6"/>
      <c r="L4888" s="6"/>
      <c r="M4888" s="6"/>
      <c r="N4888" s="27"/>
    </row>
    <row r="4889" spans="1:14" s="28" customFormat="1" x14ac:dyDescent="0.25">
      <c r="A4889" s="24">
        <v>43669.5</v>
      </c>
      <c r="B4889" s="25">
        <v>43669.583333333336</v>
      </c>
      <c r="C4889" s="7">
        <v>150.26599999999999</v>
      </c>
      <c r="D4889" s="26">
        <f>C4889/'g. Dimensio.AnlagenEE2035'!$F$11</f>
        <v>4.2933142857142857E-2</v>
      </c>
      <c r="E4889" s="6"/>
      <c r="F4889" s="6"/>
      <c r="G4889" s="6"/>
      <c r="H4889" s="6"/>
      <c r="I4889" s="6"/>
      <c r="J4889" s="6"/>
      <c r="K4889" s="6"/>
      <c r="L4889" s="6"/>
      <c r="M4889" s="6"/>
      <c r="N4889" s="27"/>
    </row>
    <row r="4890" spans="1:14" s="28" customFormat="1" x14ac:dyDescent="0.25">
      <c r="A4890" s="24">
        <v>43669.541666666664</v>
      </c>
      <c r="B4890" s="25">
        <v>43669.625</v>
      </c>
      <c r="C4890" s="7">
        <v>140.637</v>
      </c>
      <c r="D4890" s="26">
        <f>C4890/'g. Dimensio.AnlagenEE2035'!$F$11</f>
        <v>4.0182000000000002E-2</v>
      </c>
      <c r="E4890" s="6"/>
      <c r="F4890" s="6"/>
      <c r="G4890" s="6"/>
      <c r="H4890" s="6"/>
      <c r="I4890" s="6"/>
      <c r="J4890" s="6"/>
      <c r="K4890" s="6"/>
      <c r="L4890" s="6"/>
      <c r="M4890" s="6"/>
      <c r="N4890" s="27"/>
    </row>
    <row r="4891" spans="1:14" s="28" customFormat="1" x14ac:dyDescent="0.25">
      <c r="A4891" s="24">
        <v>43669.583333333336</v>
      </c>
      <c r="B4891" s="25">
        <v>43669.666666666664</v>
      </c>
      <c r="C4891" s="7">
        <v>130.78800000000001</v>
      </c>
      <c r="D4891" s="26">
        <f>C4891/'g. Dimensio.AnlagenEE2035'!$F$11</f>
        <v>3.7368000000000005E-2</v>
      </c>
      <c r="E4891" s="6"/>
      <c r="F4891" s="6"/>
      <c r="G4891" s="6"/>
      <c r="H4891" s="6"/>
      <c r="I4891" s="6"/>
      <c r="J4891" s="6"/>
      <c r="K4891" s="6"/>
      <c r="L4891" s="6"/>
      <c r="M4891" s="6"/>
      <c r="N4891" s="27"/>
    </row>
    <row r="4892" spans="1:14" s="28" customFormat="1" x14ac:dyDescent="0.25">
      <c r="A4892" s="24">
        <v>43669.625</v>
      </c>
      <c r="B4892" s="25">
        <v>43669.708333333336</v>
      </c>
      <c r="C4892" s="7">
        <v>123.60299999999999</v>
      </c>
      <c r="D4892" s="26">
        <f>C4892/'g. Dimensio.AnlagenEE2035'!$F$11</f>
        <v>3.5315142857142857E-2</v>
      </c>
      <c r="E4892" s="6"/>
      <c r="F4892" s="6"/>
      <c r="G4892" s="6"/>
      <c r="H4892" s="6"/>
      <c r="I4892" s="6"/>
      <c r="J4892" s="6"/>
      <c r="K4892" s="6"/>
      <c r="L4892" s="6"/>
      <c r="M4892" s="6"/>
      <c r="N4892" s="27"/>
    </row>
    <row r="4893" spans="1:14" s="28" customFormat="1" x14ac:dyDescent="0.25">
      <c r="A4893" s="24">
        <v>43669.666666666664</v>
      </c>
      <c r="B4893" s="25">
        <v>43669.75</v>
      </c>
      <c r="C4893" s="7">
        <v>121.19</v>
      </c>
      <c r="D4893" s="26">
        <f>C4893/'g. Dimensio.AnlagenEE2035'!$F$11</f>
        <v>3.4625714285714287E-2</v>
      </c>
      <c r="E4893" s="6"/>
      <c r="F4893" s="6"/>
      <c r="G4893" s="6"/>
      <c r="H4893" s="6"/>
      <c r="I4893" s="6"/>
      <c r="J4893" s="6"/>
      <c r="K4893" s="6"/>
      <c r="L4893" s="6"/>
      <c r="M4893" s="6"/>
      <c r="N4893" s="27"/>
    </row>
    <row r="4894" spans="1:14" s="28" customFormat="1" x14ac:dyDescent="0.25">
      <c r="A4894" s="24">
        <v>43669.708333333336</v>
      </c>
      <c r="B4894" s="25">
        <v>43669.791666666664</v>
      </c>
      <c r="C4894" s="7">
        <v>151.30600000000001</v>
      </c>
      <c r="D4894" s="26">
        <f>C4894/'g. Dimensio.AnlagenEE2035'!$F$11</f>
        <v>4.3230285714285714E-2</v>
      </c>
      <c r="E4894" s="6"/>
      <c r="F4894" s="6"/>
      <c r="G4894" s="6"/>
      <c r="H4894" s="6"/>
      <c r="I4894" s="6"/>
      <c r="J4894" s="6"/>
      <c r="K4894" s="6"/>
      <c r="L4894" s="6"/>
      <c r="M4894" s="6"/>
      <c r="N4894" s="27"/>
    </row>
    <row r="4895" spans="1:14" s="28" customFormat="1" x14ac:dyDescent="0.25">
      <c r="A4895" s="24">
        <v>43669.75</v>
      </c>
      <c r="B4895" s="25">
        <v>43669.833333333336</v>
      </c>
      <c r="C4895" s="7">
        <v>241.261</v>
      </c>
      <c r="D4895" s="26">
        <f>C4895/'g. Dimensio.AnlagenEE2035'!$F$11</f>
        <v>6.8931714285714291E-2</v>
      </c>
      <c r="E4895" s="6"/>
      <c r="F4895" s="6"/>
      <c r="G4895" s="6"/>
      <c r="H4895" s="6"/>
      <c r="I4895" s="6"/>
      <c r="J4895" s="6"/>
      <c r="K4895" s="6"/>
      <c r="L4895" s="6"/>
      <c r="M4895" s="6"/>
      <c r="N4895" s="27"/>
    </row>
    <row r="4896" spans="1:14" s="28" customFormat="1" x14ac:dyDescent="0.25">
      <c r="A4896" s="24">
        <v>43669.791666666664</v>
      </c>
      <c r="B4896" s="25">
        <v>43669.875</v>
      </c>
      <c r="C4896" s="7">
        <v>371.53500000000003</v>
      </c>
      <c r="D4896" s="26">
        <f>C4896/'g. Dimensio.AnlagenEE2035'!$F$11</f>
        <v>0.10615285714285715</v>
      </c>
      <c r="E4896" s="6"/>
      <c r="F4896" s="6"/>
      <c r="G4896" s="6"/>
      <c r="H4896" s="6"/>
      <c r="I4896" s="6"/>
      <c r="J4896" s="6"/>
      <c r="K4896" s="6"/>
      <c r="L4896" s="6"/>
      <c r="M4896" s="6"/>
      <c r="N4896" s="27"/>
    </row>
    <row r="4897" spans="1:14" s="28" customFormat="1" x14ac:dyDescent="0.25">
      <c r="A4897" s="24">
        <v>43669.833333333336</v>
      </c>
      <c r="B4897" s="25">
        <v>43669.916666666664</v>
      </c>
      <c r="C4897" s="7">
        <v>491.95699999999999</v>
      </c>
      <c r="D4897" s="26">
        <f>C4897/'g. Dimensio.AnlagenEE2035'!$F$11</f>
        <v>0.14055914285714285</v>
      </c>
      <c r="E4897" s="6"/>
      <c r="F4897" s="6"/>
      <c r="G4897" s="6"/>
      <c r="H4897" s="6"/>
      <c r="I4897" s="6"/>
      <c r="J4897" s="6"/>
      <c r="K4897" s="6"/>
      <c r="L4897" s="6"/>
      <c r="M4897" s="6"/>
      <c r="N4897" s="27"/>
    </row>
    <row r="4898" spans="1:14" s="28" customFormat="1" x14ac:dyDescent="0.25">
      <c r="A4898" s="24">
        <v>43669.875</v>
      </c>
      <c r="B4898" s="25">
        <v>43669.958333333336</v>
      </c>
      <c r="C4898" s="7">
        <v>615.65700000000004</v>
      </c>
      <c r="D4898" s="26">
        <f>C4898/'g. Dimensio.AnlagenEE2035'!$F$11</f>
        <v>0.175902</v>
      </c>
      <c r="E4898" s="6"/>
      <c r="F4898" s="6"/>
      <c r="G4898" s="6"/>
      <c r="H4898" s="6"/>
      <c r="I4898" s="6"/>
      <c r="J4898" s="6"/>
      <c r="K4898" s="6"/>
      <c r="L4898" s="6"/>
      <c r="M4898" s="6"/>
      <c r="N4898" s="27"/>
    </row>
    <row r="4899" spans="1:14" s="28" customFormat="1" x14ac:dyDescent="0.25">
      <c r="A4899" s="24">
        <v>43669.916666666664</v>
      </c>
      <c r="B4899" s="25">
        <v>43670</v>
      </c>
      <c r="C4899" s="7">
        <v>752.76</v>
      </c>
      <c r="D4899" s="26">
        <f>C4899/'g. Dimensio.AnlagenEE2035'!$F$11</f>
        <v>0.21507428571428572</v>
      </c>
      <c r="E4899" s="6"/>
      <c r="F4899" s="6"/>
      <c r="G4899" s="6"/>
      <c r="H4899" s="6"/>
      <c r="I4899" s="6"/>
      <c r="J4899" s="6"/>
      <c r="K4899" s="6"/>
      <c r="L4899" s="6"/>
      <c r="M4899" s="6"/>
      <c r="N4899" s="27"/>
    </row>
    <row r="4900" spans="1:14" s="28" customFormat="1" x14ac:dyDescent="0.25">
      <c r="A4900" s="24">
        <v>43669.958333333336</v>
      </c>
      <c r="B4900" s="25">
        <v>43670.041666666664</v>
      </c>
      <c r="C4900" s="7">
        <v>787.92600000000004</v>
      </c>
      <c r="D4900" s="26">
        <f>C4900/'g. Dimensio.AnlagenEE2035'!$F$11</f>
        <v>0.22512171428571429</v>
      </c>
      <c r="E4900" s="6"/>
      <c r="F4900" s="6"/>
      <c r="G4900" s="6"/>
      <c r="H4900" s="6"/>
      <c r="I4900" s="6"/>
      <c r="J4900" s="6"/>
      <c r="K4900" s="6"/>
      <c r="L4900" s="6"/>
      <c r="M4900" s="6"/>
      <c r="N4900" s="27"/>
    </row>
    <row r="4901" spans="1:14" s="28" customFormat="1" x14ac:dyDescent="0.25">
      <c r="A4901" s="24">
        <v>43670</v>
      </c>
      <c r="B4901" s="25">
        <v>43670.083333333336</v>
      </c>
      <c r="C4901" s="7">
        <v>717.16200000000003</v>
      </c>
      <c r="D4901" s="26">
        <f>C4901/'g. Dimensio.AnlagenEE2035'!$F$11</f>
        <v>0.20490342857142857</v>
      </c>
      <c r="E4901" s="6"/>
      <c r="F4901" s="6"/>
      <c r="G4901" s="6"/>
      <c r="H4901" s="6"/>
      <c r="I4901" s="6"/>
      <c r="J4901" s="6"/>
      <c r="K4901" s="6"/>
      <c r="L4901" s="6"/>
      <c r="M4901" s="6"/>
      <c r="N4901" s="27"/>
    </row>
    <row r="4902" spans="1:14" s="28" customFormat="1" x14ac:dyDescent="0.25">
      <c r="A4902" s="24">
        <v>43670.041666666664</v>
      </c>
      <c r="B4902" s="25">
        <v>43670.125</v>
      </c>
      <c r="C4902" s="7">
        <v>631.30999999999995</v>
      </c>
      <c r="D4902" s="26">
        <f>C4902/'g. Dimensio.AnlagenEE2035'!$F$11</f>
        <v>0.18037428571428571</v>
      </c>
      <c r="E4902" s="6"/>
      <c r="F4902" s="6"/>
      <c r="G4902" s="6"/>
      <c r="H4902" s="6"/>
      <c r="I4902" s="6"/>
      <c r="J4902" s="6"/>
      <c r="K4902" s="6"/>
      <c r="L4902" s="6"/>
      <c r="M4902" s="6"/>
      <c r="N4902" s="27"/>
    </row>
    <row r="4903" spans="1:14" s="28" customFormat="1" x14ac:dyDescent="0.25">
      <c r="A4903" s="24">
        <v>43670.083333333336</v>
      </c>
      <c r="B4903" s="25">
        <v>43670.166666666664</v>
      </c>
      <c r="C4903" s="7">
        <v>570.399</v>
      </c>
      <c r="D4903" s="26">
        <f>C4903/'g. Dimensio.AnlagenEE2035'!$F$11</f>
        <v>0.16297114285714287</v>
      </c>
      <c r="E4903" s="6"/>
      <c r="F4903" s="6"/>
      <c r="G4903" s="6"/>
      <c r="H4903" s="6"/>
      <c r="I4903" s="6"/>
      <c r="J4903" s="6"/>
      <c r="K4903" s="6"/>
      <c r="L4903" s="6"/>
      <c r="M4903" s="6"/>
      <c r="N4903" s="27"/>
    </row>
    <row r="4904" spans="1:14" s="28" customFormat="1" x14ac:dyDescent="0.25">
      <c r="A4904" s="24">
        <v>43670.125</v>
      </c>
      <c r="B4904" s="25">
        <v>43670.208333333336</v>
      </c>
      <c r="C4904" s="7">
        <v>496.47800000000001</v>
      </c>
      <c r="D4904" s="26">
        <f>C4904/'g. Dimensio.AnlagenEE2035'!$F$11</f>
        <v>0.14185085714285714</v>
      </c>
      <c r="E4904" s="6"/>
      <c r="F4904" s="6"/>
      <c r="G4904" s="6"/>
      <c r="H4904" s="6"/>
      <c r="I4904" s="6"/>
      <c r="J4904" s="6"/>
      <c r="K4904" s="6"/>
      <c r="L4904" s="6"/>
      <c r="M4904" s="6"/>
      <c r="N4904" s="27"/>
    </row>
    <row r="4905" spans="1:14" s="28" customFormat="1" x14ac:dyDescent="0.25">
      <c r="A4905" s="24">
        <v>43670.166666666664</v>
      </c>
      <c r="B4905" s="25">
        <v>43670.25</v>
      </c>
      <c r="C4905" s="7">
        <v>389.97500000000002</v>
      </c>
      <c r="D4905" s="26">
        <f>C4905/'g. Dimensio.AnlagenEE2035'!$F$11</f>
        <v>0.11142142857142857</v>
      </c>
      <c r="E4905" s="6"/>
      <c r="F4905" s="6"/>
      <c r="G4905" s="6"/>
      <c r="H4905" s="6"/>
      <c r="I4905" s="6"/>
      <c r="J4905" s="6"/>
      <c r="K4905" s="6"/>
      <c r="L4905" s="6"/>
      <c r="M4905" s="6"/>
      <c r="N4905" s="27"/>
    </row>
    <row r="4906" spans="1:14" s="28" customFormat="1" x14ac:dyDescent="0.25">
      <c r="A4906" s="24">
        <v>43670.208333333336</v>
      </c>
      <c r="B4906" s="25">
        <v>43670.291666666664</v>
      </c>
      <c r="C4906" s="7">
        <v>158.47399999999999</v>
      </c>
      <c r="D4906" s="26">
        <f>C4906/'g. Dimensio.AnlagenEE2035'!$F$11</f>
        <v>4.5278285714285708E-2</v>
      </c>
      <c r="E4906" s="6"/>
      <c r="F4906" s="6"/>
      <c r="G4906" s="6"/>
      <c r="H4906" s="6"/>
      <c r="I4906" s="6"/>
      <c r="J4906" s="6"/>
      <c r="K4906" s="6"/>
      <c r="L4906" s="6"/>
      <c r="M4906" s="6"/>
      <c r="N4906" s="27"/>
    </row>
    <row r="4907" spans="1:14" s="28" customFormat="1" x14ac:dyDescent="0.25">
      <c r="A4907" s="24">
        <v>43670.25</v>
      </c>
      <c r="B4907" s="25">
        <v>43670.333333333336</v>
      </c>
      <c r="C4907" s="7">
        <v>48.121000000000002</v>
      </c>
      <c r="D4907" s="26">
        <f>C4907/'g. Dimensio.AnlagenEE2035'!$F$11</f>
        <v>1.3748857142857144E-2</v>
      </c>
      <c r="E4907" s="6"/>
      <c r="F4907" s="6"/>
      <c r="G4907" s="6"/>
      <c r="H4907" s="6"/>
      <c r="I4907" s="6"/>
      <c r="J4907" s="6"/>
      <c r="K4907" s="6"/>
      <c r="L4907" s="6"/>
      <c r="M4907" s="6"/>
      <c r="N4907" s="27"/>
    </row>
    <row r="4908" spans="1:14" s="28" customFormat="1" x14ac:dyDescent="0.25">
      <c r="A4908" s="24">
        <v>43670.291666666664</v>
      </c>
      <c r="B4908" s="25">
        <v>43670.375</v>
      </c>
      <c r="C4908" s="7">
        <v>44.765999999999998</v>
      </c>
      <c r="D4908" s="26">
        <f>C4908/'g. Dimensio.AnlagenEE2035'!$F$11</f>
        <v>1.2790285714285714E-2</v>
      </c>
      <c r="E4908" s="6"/>
      <c r="F4908" s="6"/>
      <c r="G4908" s="6"/>
      <c r="H4908" s="6"/>
      <c r="I4908" s="6"/>
      <c r="J4908" s="6"/>
      <c r="K4908" s="6"/>
      <c r="L4908" s="6"/>
      <c r="M4908" s="6"/>
      <c r="N4908" s="27"/>
    </row>
    <row r="4909" spans="1:14" s="28" customFormat="1" x14ac:dyDescent="0.25">
      <c r="A4909" s="24">
        <v>43670.333333333336</v>
      </c>
      <c r="B4909" s="25">
        <v>43670.416666666664</v>
      </c>
      <c r="C4909" s="7">
        <v>17.43</v>
      </c>
      <c r="D4909" s="26">
        <f>C4909/'g. Dimensio.AnlagenEE2035'!$F$11</f>
        <v>4.9800000000000001E-3</v>
      </c>
      <c r="E4909" s="6"/>
      <c r="F4909" s="6"/>
      <c r="G4909" s="6"/>
      <c r="H4909" s="6"/>
      <c r="I4909" s="6"/>
      <c r="J4909" s="6"/>
      <c r="K4909" s="6"/>
      <c r="L4909" s="6"/>
      <c r="M4909" s="6"/>
      <c r="N4909" s="27"/>
    </row>
    <row r="4910" spans="1:14" s="28" customFormat="1" x14ac:dyDescent="0.25">
      <c r="A4910" s="24">
        <v>43670.375</v>
      </c>
      <c r="B4910" s="25">
        <v>43670.458333333336</v>
      </c>
      <c r="C4910" s="7">
        <v>20.231999999999999</v>
      </c>
      <c r="D4910" s="26">
        <f>C4910/'g. Dimensio.AnlagenEE2035'!$F$11</f>
        <v>5.7805714285714283E-3</v>
      </c>
      <c r="E4910" s="6"/>
      <c r="F4910" s="6"/>
      <c r="G4910" s="6"/>
      <c r="H4910" s="6"/>
      <c r="I4910" s="6"/>
      <c r="J4910" s="6"/>
      <c r="K4910" s="6"/>
      <c r="L4910" s="6"/>
      <c r="M4910" s="6"/>
      <c r="N4910" s="27"/>
    </row>
    <row r="4911" spans="1:14" s="28" customFormat="1" x14ac:dyDescent="0.25">
      <c r="A4911" s="24">
        <v>43670.416666666664</v>
      </c>
      <c r="B4911" s="25">
        <v>43670.5</v>
      </c>
      <c r="C4911" s="7">
        <v>28.170999999999999</v>
      </c>
      <c r="D4911" s="26">
        <f>C4911/'g. Dimensio.AnlagenEE2035'!$F$11</f>
        <v>8.0488571428571423E-3</v>
      </c>
      <c r="E4911" s="6"/>
      <c r="F4911" s="6"/>
      <c r="G4911" s="6"/>
      <c r="H4911" s="6"/>
      <c r="I4911" s="6"/>
      <c r="J4911" s="6"/>
      <c r="K4911" s="6"/>
      <c r="L4911" s="6"/>
      <c r="M4911" s="6"/>
      <c r="N4911" s="27"/>
    </row>
    <row r="4912" spans="1:14" s="28" customFormat="1" x14ac:dyDescent="0.25">
      <c r="A4912" s="24">
        <v>43670.458333333336</v>
      </c>
      <c r="B4912" s="25">
        <v>43670.541666666664</v>
      </c>
      <c r="C4912" s="7">
        <v>34.65</v>
      </c>
      <c r="D4912" s="26">
        <f>C4912/'g. Dimensio.AnlagenEE2035'!$F$11</f>
        <v>9.8999999999999991E-3</v>
      </c>
      <c r="E4912" s="6"/>
      <c r="F4912" s="6"/>
      <c r="G4912" s="6"/>
      <c r="H4912" s="6"/>
      <c r="I4912" s="6"/>
      <c r="J4912" s="6"/>
      <c r="K4912" s="6"/>
      <c r="L4912" s="6"/>
      <c r="M4912" s="6"/>
      <c r="N4912" s="27"/>
    </row>
    <row r="4913" spans="1:14" s="28" customFormat="1" x14ac:dyDescent="0.25">
      <c r="A4913" s="24">
        <v>43670.5</v>
      </c>
      <c r="B4913" s="25">
        <v>43670.583333333336</v>
      </c>
      <c r="C4913" s="7">
        <v>36.011000000000003</v>
      </c>
      <c r="D4913" s="26">
        <f>C4913/'g. Dimensio.AnlagenEE2035'!$F$11</f>
        <v>1.0288857142857143E-2</v>
      </c>
      <c r="E4913" s="6"/>
      <c r="F4913" s="6"/>
      <c r="G4913" s="6"/>
      <c r="H4913" s="6"/>
      <c r="I4913" s="6"/>
      <c r="J4913" s="6"/>
      <c r="K4913" s="6"/>
      <c r="L4913" s="6"/>
      <c r="M4913" s="6"/>
      <c r="N4913" s="27"/>
    </row>
    <row r="4914" spans="1:14" s="28" customFormat="1" x14ac:dyDescent="0.25">
      <c r="A4914" s="24">
        <v>43670.541666666664</v>
      </c>
      <c r="B4914" s="25">
        <v>43670.625</v>
      </c>
      <c r="C4914" s="7">
        <v>34.762</v>
      </c>
      <c r="D4914" s="26">
        <f>C4914/'g. Dimensio.AnlagenEE2035'!$F$11</f>
        <v>9.9319999999999999E-3</v>
      </c>
      <c r="E4914" s="6"/>
      <c r="F4914" s="6"/>
      <c r="G4914" s="6"/>
      <c r="H4914" s="6"/>
      <c r="I4914" s="6"/>
      <c r="J4914" s="6"/>
      <c r="K4914" s="6"/>
      <c r="L4914" s="6"/>
      <c r="M4914" s="6"/>
      <c r="N4914" s="27"/>
    </row>
    <row r="4915" spans="1:14" s="28" customFormat="1" x14ac:dyDescent="0.25">
      <c r="A4915" s="24">
        <v>43670.583333333336</v>
      </c>
      <c r="B4915" s="25">
        <v>43670.666666666664</v>
      </c>
      <c r="C4915" s="7">
        <v>34.548000000000002</v>
      </c>
      <c r="D4915" s="26">
        <f>C4915/'g. Dimensio.AnlagenEE2035'!$F$11</f>
        <v>9.870857142857143E-3</v>
      </c>
      <c r="E4915" s="6"/>
      <c r="F4915" s="6"/>
      <c r="G4915" s="6"/>
      <c r="H4915" s="6"/>
      <c r="I4915" s="6"/>
      <c r="J4915" s="6"/>
      <c r="K4915" s="6"/>
      <c r="L4915" s="6"/>
      <c r="M4915" s="6"/>
      <c r="N4915" s="27"/>
    </row>
    <row r="4916" spans="1:14" s="28" customFormat="1" x14ac:dyDescent="0.25">
      <c r="A4916" s="24">
        <v>43670.625</v>
      </c>
      <c r="B4916" s="25">
        <v>43670.708333333336</v>
      </c>
      <c r="C4916" s="7">
        <v>37.911000000000001</v>
      </c>
      <c r="D4916" s="26">
        <f>C4916/'g. Dimensio.AnlagenEE2035'!$F$11</f>
        <v>1.0831714285714287E-2</v>
      </c>
      <c r="E4916" s="6"/>
      <c r="F4916" s="6"/>
      <c r="G4916" s="6"/>
      <c r="H4916" s="6"/>
      <c r="I4916" s="6"/>
      <c r="J4916" s="6"/>
      <c r="K4916" s="6"/>
      <c r="L4916" s="6"/>
      <c r="M4916" s="6"/>
      <c r="N4916" s="27"/>
    </row>
    <row r="4917" spans="1:14" s="28" customFormat="1" x14ac:dyDescent="0.25">
      <c r="A4917" s="24">
        <v>43670.666666666664</v>
      </c>
      <c r="B4917" s="25">
        <v>43670.75</v>
      </c>
      <c r="C4917" s="7">
        <v>42.991</v>
      </c>
      <c r="D4917" s="26">
        <f>C4917/'g. Dimensio.AnlagenEE2035'!$F$11</f>
        <v>1.2283142857142857E-2</v>
      </c>
      <c r="E4917" s="6"/>
      <c r="F4917" s="6"/>
      <c r="G4917" s="6"/>
      <c r="H4917" s="6"/>
      <c r="I4917" s="6"/>
      <c r="J4917" s="6"/>
      <c r="K4917" s="6"/>
      <c r="L4917" s="6"/>
      <c r="M4917" s="6"/>
      <c r="N4917" s="27"/>
    </row>
    <row r="4918" spans="1:14" s="28" customFormat="1" x14ac:dyDescent="0.25">
      <c r="A4918" s="24">
        <v>43670.708333333336</v>
      </c>
      <c r="B4918" s="25">
        <v>43670.791666666664</v>
      </c>
      <c r="C4918" s="7">
        <v>53.761000000000003</v>
      </c>
      <c r="D4918" s="26">
        <f>C4918/'g. Dimensio.AnlagenEE2035'!$F$11</f>
        <v>1.5360285714285715E-2</v>
      </c>
      <c r="E4918" s="6"/>
      <c r="F4918" s="6"/>
      <c r="G4918" s="6"/>
      <c r="H4918" s="6"/>
      <c r="I4918" s="6"/>
      <c r="J4918" s="6"/>
      <c r="K4918" s="6"/>
      <c r="L4918" s="6"/>
      <c r="M4918" s="6"/>
      <c r="N4918" s="27"/>
    </row>
    <row r="4919" spans="1:14" s="28" customFormat="1" x14ac:dyDescent="0.25">
      <c r="A4919" s="24">
        <v>43670.75</v>
      </c>
      <c r="B4919" s="25">
        <v>43670.833333333336</v>
      </c>
      <c r="C4919" s="7">
        <v>83.626000000000005</v>
      </c>
      <c r="D4919" s="26">
        <f>C4919/'g. Dimensio.AnlagenEE2035'!$F$11</f>
        <v>2.3893142857142859E-2</v>
      </c>
      <c r="E4919" s="6"/>
      <c r="F4919" s="6"/>
      <c r="G4919" s="6"/>
      <c r="H4919" s="6"/>
      <c r="I4919" s="6"/>
      <c r="J4919" s="6"/>
      <c r="K4919" s="6"/>
      <c r="L4919" s="6"/>
      <c r="M4919" s="6"/>
      <c r="N4919" s="27"/>
    </row>
    <row r="4920" spans="1:14" s="28" customFormat="1" x14ac:dyDescent="0.25">
      <c r="A4920" s="24">
        <v>43670.791666666664</v>
      </c>
      <c r="B4920" s="25">
        <v>43670.875</v>
      </c>
      <c r="C4920" s="7">
        <v>132.22999999999999</v>
      </c>
      <c r="D4920" s="26">
        <f>C4920/'g. Dimensio.AnlagenEE2035'!$F$11</f>
        <v>3.7779999999999994E-2</v>
      </c>
      <c r="E4920" s="6"/>
      <c r="F4920" s="6"/>
      <c r="G4920" s="6"/>
      <c r="H4920" s="6"/>
      <c r="I4920" s="6"/>
      <c r="J4920" s="6"/>
      <c r="K4920" s="6"/>
      <c r="L4920" s="6"/>
      <c r="M4920" s="6"/>
      <c r="N4920" s="27"/>
    </row>
    <row r="4921" spans="1:14" s="28" customFormat="1" x14ac:dyDescent="0.25">
      <c r="A4921" s="24">
        <v>43670.833333333336</v>
      </c>
      <c r="B4921" s="25">
        <v>43670.916666666664</v>
      </c>
      <c r="C4921" s="7">
        <v>186.31100000000001</v>
      </c>
      <c r="D4921" s="26">
        <f>C4921/'g. Dimensio.AnlagenEE2035'!$F$11</f>
        <v>5.3231714285714285E-2</v>
      </c>
      <c r="E4921" s="6"/>
      <c r="F4921" s="6"/>
      <c r="G4921" s="6"/>
      <c r="H4921" s="6"/>
      <c r="I4921" s="6"/>
      <c r="J4921" s="6"/>
      <c r="K4921" s="6"/>
      <c r="L4921" s="6"/>
      <c r="M4921" s="6"/>
      <c r="N4921" s="27"/>
    </row>
    <row r="4922" spans="1:14" s="28" customFormat="1" x14ac:dyDescent="0.25">
      <c r="A4922" s="24">
        <v>43670.875</v>
      </c>
      <c r="B4922" s="25">
        <v>43670.958333333336</v>
      </c>
      <c r="C4922" s="7">
        <v>208.61</v>
      </c>
      <c r="D4922" s="26">
        <f>C4922/'g. Dimensio.AnlagenEE2035'!$F$11</f>
        <v>5.9602857142857145E-2</v>
      </c>
      <c r="E4922" s="6"/>
      <c r="F4922" s="6"/>
      <c r="G4922" s="6"/>
      <c r="H4922" s="6"/>
      <c r="I4922" s="6"/>
      <c r="J4922" s="6"/>
      <c r="K4922" s="6"/>
      <c r="L4922" s="6"/>
      <c r="M4922" s="6"/>
      <c r="N4922" s="27"/>
    </row>
    <row r="4923" spans="1:14" s="28" customFormat="1" x14ac:dyDescent="0.25">
      <c r="A4923" s="24">
        <v>43670.916666666664</v>
      </c>
      <c r="B4923" s="25">
        <v>43671</v>
      </c>
      <c r="C4923" s="7">
        <v>192.99</v>
      </c>
      <c r="D4923" s="26">
        <f>C4923/'g. Dimensio.AnlagenEE2035'!$F$11</f>
        <v>5.5140000000000002E-2</v>
      </c>
      <c r="E4923" s="6"/>
      <c r="F4923" s="6"/>
      <c r="G4923" s="6"/>
      <c r="H4923" s="6"/>
      <c r="I4923" s="6"/>
      <c r="J4923" s="6"/>
      <c r="K4923" s="6"/>
      <c r="L4923" s="6"/>
      <c r="M4923" s="6"/>
      <c r="N4923" s="27"/>
    </row>
    <row r="4924" spans="1:14" s="28" customFormat="1" x14ac:dyDescent="0.25">
      <c r="A4924" s="24">
        <v>43670.958333333336</v>
      </c>
      <c r="B4924" s="25">
        <v>43671.041666666664</v>
      </c>
      <c r="C4924" s="7">
        <v>164.727</v>
      </c>
      <c r="D4924" s="26">
        <f>C4924/'g. Dimensio.AnlagenEE2035'!$F$11</f>
        <v>4.7064857142857144E-2</v>
      </c>
      <c r="E4924" s="6"/>
      <c r="F4924" s="6"/>
      <c r="G4924" s="6"/>
      <c r="H4924" s="6"/>
      <c r="I4924" s="6"/>
      <c r="J4924" s="6"/>
      <c r="K4924" s="6"/>
      <c r="L4924" s="6"/>
      <c r="M4924" s="6"/>
      <c r="N4924" s="27"/>
    </row>
    <row r="4925" spans="1:14" s="28" customFormat="1" x14ac:dyDescent="0.25">
      <c r="A4925" s="24">
        <v>43671</v>
      </c>
      <c r="B4925" s="25">
        <v>43671.083333333336</v>
      </c>
      <c r="C4925" s="7">
        <v>133.63300000000001</v>
      </c>
      <c r="D4925" s="26">
        <f>C4925/'g. Dimensio.AnlagenEE2035'!$F$11</f>
        <v>3.8180857142857148E-2</v>
      </c>
      <c r="E4925" s="6"/>
      <c r="F4925" s="6"/>
      <c r="G4925" s="6"/>
      <c r="H4925" s="6"/>
      <c r="I4925" s="6"/>
      <c r="J4925" s="6"/>
      <c r="K4925" s="6"/>
      <c r="L4925" s="6"/>
      <c r="M4925" s="6"/>
      <c r="N4925" s="27"/>
    </row>
    <row r="4926" spans="1:14" s="28" customFormat="1" x14ac:dyDescent="0.25">
      <c r="A4926" s="24">
        <v>43671.041666666664</v>
      </c>
      <c r="B4926" s="25">
        <v>43671.125</v>
      </c>
      <c r="C4926" s="7">
        <v>102.85899999999999</v>
      </c>
      <c r="D4926" s="26">
        <f>C4926/'g. Dimensio.AnlagenEE2035'!$F$11</f>
        <v>2.9388285714285714E-2</v>
      </c>
      <c r="E4926" s="6"/>
      <c r="F4926" s="6"/>
      <c r="G4926" s="6"/>
      <c r="H4926" s="6"/>
      <c r="I4926" s="6"/>
      <c r="J4926" s="6"/>
      <c r="K4926" s="6"/>
      <c r="L4926" s="6"/>
      <c r="M4926" s="6"/>
      <c r="N4926" s="27"/>
    </row>
    <row r="4927" spans="1:14" s="28" customFormat="1" x14ac:dyDescent="0.25">
      <c r="A4927" s="24">
        <v>43671.083333333336</v>
      </c>
      <c r="B4927" s="25">
        <v>43671.166666666664</v>
      </c>
      <c r="C4927" s="7">
        <v>75.626000000000005</v>
      </c>
      <c r="D4927" s="26">
        <f>C4927/'g. Dimensio.AnlagenEE2035'!$F$11</f>
        <v>2.1607428571428573E-2</v>
      </c>
      <c r="E4927" s="6"/>
      <c r="F4927" s="6"/>
      <c r="G4927" s="6"/>
      <c r="H4927" s="6"/>
      <c r="I4927" s="6"/>
      <c r="J4927" s="6"/>
      <c r="K4927" s="6"/>
      <c r="L4927" s="6"/>
      <c r="M4927" s="6"/>
      <c r="N4927" s="27"/>
    </row>
    <row r="4928" spans="1:14" s="28" customFormat="1" x14ac:dyDescent="0.25">
      <c r="A4928" s="24">
        <v>43671.125</v>
      </c>
      <c r="B4928" s="25">
        <v>43671.208333333336</v>
      </c>
      <c r="C4928" s="7">
        <v>57.47</v>
      </c>
      <c r="D4928" s="26">
        <f>C4928/'g. Dimensio.AnlagenEE2035'!$F$11</f>
        <v>1.6420000000000001E-2</v>
      </c>
      <c r="E4928" s="6"/>
      <c r="F4928" s="6"/>
      <c r="G4928" s="6"/>
      <c r="H4928" s="6"/>
      <c r="I4928" s="6"/>
      <c r="J4928" s="6"/>
      <c r="K4928" s="6"/>
      <c r="L4928" s="6"/>
      <c r="M4928" s="6"/>
      <c r="N4928" s="27"/>
    </row>
    <row r="4929" spans="1:14" s="28" customFormat="1" x14ac:dyDescent="0.25">
      <c r="A4929" s="24">
        <v>43671.166666666664</v>
      </c>
      <c r="B4929" s="25">
        <v>43671.25</v>
      </c>
      <c r="C4929" s="7">
        <v>53.107999999999997</v>
      </c>
      <c r="D4929" s="26">
        <f>C4929/'g. Dimensio.AnlagenEE2035'!$F$11</f>
        <v>1.5173714285714285E-2</v>
      </c>
      <c r="E4929" s="6"/>
      <c r="F4929" s="6"/>
      <c r="G4929" s="6"/>
      <c r="H4929" s="6"/>
      <c r="I4929" s="6"/>
      <c r="J4929" s="6"/>
      <c r="K4929" s="6"/>
      <c r="L4929" s="6"/>
      <c r="M4929" s="6"/>
      <c r="N4929" s="27"/>
    </row>
    <row r="4930" spans="1:14" s="28" customFormat="1" x14ac:dyDescent="0.25">
      <c r="A4930" s="24">
        <v>43671.208333333336</v>
      </c>
      <c r="B4930" s="25">
        <v>43671.291666666664</v>
      </c>
      <c r="C4930" s="7">
        <v>48.076000000000001</v>
      </c>
      <c r="D4930" s="26">
        <f>C4930/'g. Dimensio.AnlagenEE2035'!$F$11</f>
        <v>1.3736E-2</v>
      </c>
      <c r="E4930" s="6"/>
      <c r="F4930" s="6"/>
      <c r="G4930" s="6"/>
      <c r="H4930" s="6"/>
      <c r="I4930" s="6"/>
      <c r="J4930" s="6"/>
      <c r="K4930" s="6"/>
      <c r="L4930" s="6"/>
      <c r="M4930" s="6"/>
      <c r="N4930" s="27"/>
    </row>
    <row r="4931" spans="1:14" s="28" customFormat="1" x14ac:dyDescent="0.25">
      <c r="A4931" s="24">
        <v>43671.25</v>
      </c>
      <c r="B4931" s="25">
        <v>43671.333333333336</v>
      </c>
      <c r="C4931" s="7">
        <v>30.52</v>
      </c>
      <c r="D4931" s="26">
        <f>C4931/'g. Dimensio.AnlagenEE2035'!$F$11</f>
        <v>8.7200000000000003E-3</v>
      </c>
      <c r="E4931" s="6"/>
      <c r="F4931" s="6"/>
      <c r="G4931" s="6"/>
      <c r="H4931" s="6"/>
      <c r="I4931" s="6"/>
      <c r="J4931" s="6"/>
      <c r="K4931" s="6"/>
      <c r="L4931" s="6"/>
      <c r="M4931" s="6"/>
      <c r="N4931" s="27"/>
    </row>
    <row r="4932" spans="1:14" s="28" customFormat="1" x14ac:dyDescent="0.25">
      <c r="A4932" s="24">
        <v>43671.291666666664</v>
      </c>
      <c r="B4932" s="25">
        <v>43671.375</v>
      </c>
      <c r="C4932" s="7">
        <v>107.02</v>
      </c>
      <c r="D4932" s="26">
        <f>C4932/'g. Dimensio.AnlagenEE2035'!$F$11</f>
        <v>3.0577142857142855E-2</v>
      </c>
      <c r="E4932" s="6"/>
      <c r="F4932" s="6"/>
      <c r="G4932" s="6"/>
      <c r="H4932" s="6"/>
      <c r="I4932" s="6"/>
      <c r="J4932" s="6"/>
      <c r="K4932" s="6"/>
      <c r="L4932" s="6"/>
      <c r="M4932" s="6"/>
      <c r="N4932" s="27"/>
    </row>
    <row r="4933" spans="1:14" s="28" customFormat="1" x14ac:dyDescent="0.25">
      <c r="A4933" s="24">
        <v>43671.333333333336</v>
      </c>
      <c r="B4933" s="25">
        <v>43671.416666666664</v>
      </c>
      <c r="C4933" s="7">
        <v>224.696</v>
      </c>
      <c r="D4933" s="26">
        <f>C4933/'g. Dimensio.AnlagenEE2035'!$F$11</f>
        <v>6.4198857142857141E-2</v>
      </c>
      <c r="E4933" s="6"/>
      <c r="F4933" s="6"/>
      <c r="G4933" s="6"/>
      <c r="H4933" s="6"/>
      <c r="I4933" s="6"/>
      <c r="J4933" s="6"/>
      <c r="K4933" s="6"/>
      <c r="L4933" s="6"/>
      <c r="M4933" s="6"/>
      <c r="N4933" s="27"/>
    </row>
    <row r="4934" spans="1:14" s="28" customFormat="1" x14ac:dyDescent="0.25">
      <c r="A4934" s="24">
        <v>43671.375</v>
      </c>
      <c r="B4934" s="25">
        <v>43671.458333333336</v>
      </c>
      <c r="C4934" s="7">
        <v>263.315</v>
      </c>
      <c r="D4934" s="26">
        <f>C4934/'g. Dimensio.AnlagenEE2035'!$F$11</f>
        <v>7.5232857142857143E-2</v>
      </c>
      <c r="E4934" s="6"/>
      <c r="F4934" s="6"/>
      <c r="G4934" s="6"/>
      <c r="H4934" s="6"/>
      <c r="I4934" s="6"/>
      <c r="J4934" s="6"/>
      <c r="K4934" s="6"/>
      <c r="L4934" s="6"/>
      <c r="M4934" s="6"/>
      <c r="N4934" s="27"/>
    </row>
    <row r="4935" spans="1:14" s="28" customFormat="1" x14ac:dyDescent="0.25">
      <c r="A4935" s="24">
        <v>43671.416666666664</v>
      </c>
      <c r="B4935" s="25">
        <v>43671.5</v>
      </c>
      <c r="C4935" s="7">
        <v>278.68799999999999</v>
      </c>
      <c r="D4935" s="26">
        <f>C4935/'g. Dimensio.AnlagenEE2035'!$F$11</f>
        <v>7.9625142857142853E-2</v>
      </c>
      <c r="E4935" s="6"/>
      <c r="F4935" s="6"/>
      <c r="G4935" s="6"/>
      <c r="H4935" s="6"/>
      <c r="I4935" s="6"/>
      <c r="J4935" s="6"/>
      <c r="K4935" s="6"/>
      <c r="L4935" s="6"/>
      <c r="M4935" s="6"/>
      <c r="N4935" s="27"/>
    </row>
    <row r="4936" spans="1:14" s="28" customFormat="1" x14ac:dyDescent="0.25">
      <c r="A4936" s="24">
        <v>43671.458333333336</v>
      </c>
      <c r="B4936" s="25">
        <v>43671.541666666664</v>
      </c>
      <c r="C4936" s="7">
        <v>288.23500000000001</v>
      </c>
      <c r="D4936" s="26">
        <f>C4936/'g. Dimensio.AnlagenEE2035'!$F$11</f>
        <v>8.2352857142857144E-2</v>
      </c>
      <c r="E4936" s="6"/>
      <c r="F4936" s="6"/>
      <c r="G4936" s="6"/>
      <c r="H4936" s="6"/>
      <c r="I4936" s="6"/>
      <c r="J4936" s="6"/>
      <c r="K4936" s="6"/>
      <c r="L4936" s="6"/>
      <c r="M4936" s="6"/>
      <c r="N4936" s="27"/>
    </row>
    <row r="4937" spans="1:14" s="28" customFormat="1" x14ac:dyDescent="0.25">
      <c r="A4937" s="24">
        <v>43671.5</v>
      </c>
      <c r="B4937" s="25">
        <v>43671.583333333336</v>
      </c>
      <c r="C4937" s="7">
        <v>297.077</v>
      </c>
      <c r="D4937" s="26">
        <f>C4937/'g. Dimensio.AnlagenEE2035'!$F$11</f>
        <v>8.4879142857142861E-2</v>
      </c>
      <c r="E4937" s="6"/>
      <c r="F4937" s="6"/>
      <c r="G4937" s="6"/>
      <c r="H4937" s="6"/>
      <c r="I4937" s="6"/>
      <c r="J4937" s="6"/>
      <c r="K4937" s="6"/>
      <c r="L4937" s="6"/>
      <c r="M4937" s="6"/>
      <c r="N4937" s="27"/>
    </row>
    <row r="4938" spans="1:14" s="28" customFormat="1" x14ac:dyDescent="0.25">
      <c r="A4938" s="24">
        <v>43671.541666666664</v>
      </c>
      <c r="B4938" s="25">
        <v>43671.625</v>
      </c>
      <c r="C4938" s="7">
        <v>308.53800000000001</v>
      </c>
      <c r="D4938" s="26">
        <f>C4938/'g. Dimensio.AnlagenEE2035'!$F$11</f>
        <v>8.8153714285714294E-2</v>
      </c>
      <c r="E4938" s="6"/>
      <c r="F4938" s="6"/>
      <c r="G4938" s="6"/>
      <c r="H4938" s="6"/>
      <c r="I4938" s="6"/>
      <c r="J4938" s="6"/>
      <c r="K4938" s="6"/>
      <c r="L4938" s="6"/>
      <c r="M4938" s="6"/>
      <c r="N4938" s="27"/>
    </row>
    <row r="4939" spans="1:14" s="28" customFormat="1" x14ac:dyDescent="0.25">
      <c r="A4939" s="24">
        <v>43671.583333333336</v>
      </c>
      <c r="B4939" s="25">
        <v>43671.666666666664</v>
      </c>
      <c r="C4939" s="7">
        <v>325.72699999999998</v>
      </c>
      <c r="D4939" s="26">
        <f>C4939/'g. Dimensio.AnlagenEE2035'!$F$11</f>
        <v>9.306485714285713E-2</v>
      </c>
      <c r="E4939" s="6"/>
      <c r="F4939" s="6"/>
      <c r="G4939" s="6"/>
      <c r="H4939" s="6"/>
      <c r="I4939" s="6"/>
      <c r="J4939" s="6"/>
      <c r="K4939" s="6"/>
      <c r="L4939" s="6"/>
      <c r="M4939" s="6"/>
      <c r="N4939" s="27"/>
    </row>
    <row r="4940" spans="1:14" s="28" customFormat="1" x14ac:dyDescent="0.25">
      <c r="A4940" s="24">
        <v>43671.625</v>
      </c>
      <c r="B4940" s="25">
        <v>43671.708333333336</v>
      </c>
      <c r="C4940" s="7">
        <v>343.661</v>
      </c>
      <c r="D4940" s="26">
        <f>C4940/'g. Dimensio.AnlagenEE2035'!$F$11</f>
        <v>9.8188857142857147E-2</v>
      </c>
      <c r="E4940" s="6"/>
      <c r="F4940" s="6"/>
      <c r="G4940" s="6"/>
      <c r="H4940" s="6"/>
      <c r="I4940" s="6"/>
      <c r="J4940" s="6"/>
      <c r="K4940" s="6"/>
      <c r="L4940" s="6"/>
      <c r="M4940" s="6"/>
      <c r="N4940" s="27"/>
    </row>
    <row r="4941" spans="1:14" s="28" customFormat="1" x14ac:dyDescent="0.25">
      <c r="A4941" s="24">
        <v>43671.666666666664</v>
      </c>
      <c r="B4941" s="25">
        <v>43671.75</v>
      </c>
      <c r="C4941" s="7">
        <v>345.976</v>
      </c>
      <c r="D4941" s="26">
        <f>C4941/'g. Dimensio.AnlagenEE2035'!$F$11</f>
        <v>9.885028571428571E-2</v>
      </c>
      <c r="E4941" s="6"/>
      <c r="F4941" s="6"/>
      <c r="G4941" s="6"/>
      <c r="H4941" s="6"/>
      <c r="I4941" s="6"/>
      <c r="J4941" s="6"/>
      <c r="K4941" s="6"/>
      <c r="L4941" s="6"/>
      <c r="M4941" s="6"/>
      <c r="N4941" s="27"/>
    </row>
    <row r="4942" spans="1:14" s="28" customFormat="1" x14ac:dyDescent="0.25">
      <c r="A4942" s="24">
        <v>43671.708333333336</v>
      </c>
      <c r="B4942" s="25">
        <v>43671.791666666664</v>
      </c>
      <c r="C4942" s="7">
        <v>354.29899999999998</v>
      </c>
      <c r="D4942" s="26">
        <f>C4942/'g. Dimensio.AnlagenEE2035'!$F$11</f>
        <v>0.1012282857142857</v>
      </c>
      <c r="E4942" s="6"/>
      <c r="F4942" s="6"/>
      <c r="G4942" s="6"/>
      <c r="H4942" s="6"/>
      <c r="I4942" s="6"/>
      <c r="J4942" s="6"/>
      <c r="K4942" s="6"/>
      <c r="L4942" s="6"/>
      <c r="M4942" s="6"/>
      <c r="N4942" s="27"/>
    </row>
    <row r="4943" spans="1:14" s="28" customFormat="1" x14ac:dyDescent="0.25">
      <c r="A4943" s="24">
        <v>43671.75</v>
      </c>
      <c r="B4943" s="25">
        <v>43671.833333333336</v>
      </c>
      <c r="C4943" s="7">
        <v>398.685</v>
      </c>
      <c r="D4943" s="26">
        <f>C4943/'g. Dimensio.AnlagenEE2035'!$F$11</f>
        <v>0.11391</v>
      </c>
      <c r="E4943" s="6"/>
      <c r="F4943" s="6"/>
      <c r="G4943" s="6"/>
      <c r="H4943" s="6"/>
      <c r="I4943" s="6"/>
      <c r="J4943" s="6"/>
      <c r="K4943" s="6"/>
      <c r="L4943" s="6"/>
      <c r="M4943" s="6"/>
      <c r="N4943" s="27"/>
    </row>
    <row r="4944" spans="1:14" s="28" customFormat="1" x14ac:dyDescent="0.25">
      <c r="A4944" s="24">
        <v>43671.791666666664</v>
      </c>
      <c r="B4944" s="25">
        <v>43671.875</v>
      </c>
      <c r="C4944" s="7">
        <v>382.55399999999997</v>
      </c>
      <c r="D4944" s="26">
        <f>C4944/'g. Dimensio.AnlagenEE2035'!$F$11</f>
        <v>0.10930114285714285</v>
      </c>
      <c r="E4944" s="6"/>
      <c r="F4944" s="6"/>
      <c r="G4944" s="6"/>
      <c r="H4944" s="6"/>
      <c r="I4944" s="6"/>
      <c r="J4944" s="6"/>
      <c r="K4944" s="6"/>
      <c r="L4944" s="6"/>
      <c r="M4944" s="6"/>
      <c r="N4944" s="27"/>
    </row>
    <row r="4945" spans="1:14" s="28" customFormat="1" x14ac:dyDescent="0.25">
      <c r="A4945" s="24">
        <v>43671.833333333336</v>
      </c>
      <c r="B4945" s="25">
        <v>43671.916666666664</v>
      </c>
      <c r="C4945" s="7">
        <v>326.24200000000002</v>
      </c>
      <c r="D4945" s="26">
        <f>C4945/'g. Dimensio.AnlagenEE2035'!$F$11</f>
        <v>9.3212000000000003E-2</v>
      </c>
      <c r="E4945" s="6"/>
      <c r="F4945" s="6"/>
      <c r="G4945" s="6"/>
      <c r="H4945" s="6"/>
      <c r="I4945" s="6"/>
      <c r="J4945" s="6"/>
      <c r="K4945" s="6"/>
      <c r="L4945" s="6"/>
      <c r="M4945" s="6"/>
      <c r="N4945" s="27"/>
    </row>
    <row r="4946" spans="1:14" s="28" customFormat="1" x14ac:dyDescent="0.25">
      <c r="A4946" s="24">
        <v>43671.875</v>
      </c>
      <c r="B4946" s="25">
        <v>43671.958333333336</v>
      </c>
      <c r="C4946" s="7">
        <v>299.303</v>
      </c>
      <c r="D4946" s="26">
        <f>C4946/'g. Dimensio.AnlagenEE2035'!$F$11</f>
        <v>8.5515142857142859E-2</v>
      </c>
      <c r="E4946" s="6"/>
      <c r="F4946" s="6"/>
      <c r="G4946" s="6"/>
      <c r="H4946" s="6"/>
      <c r="I4946" s="6"/>
      <c r="J4946" s="6"/>
      <c r="K4946" s="6"/>
      <c r="L4946" s="6"/>
      <c r="M4946" s="6"/>
      <c r="N4946" s="27"/>
    </row>
    <row r="4947" spans="1:14" s="28" customFormat="1" x14ac:dyDescent="0.25">
      <c r="A4947" s="24">
        <v>43671.916666666664</v>
      </c>
      <c r="B4947" s="25">
        <v>43672</v>
      </c>
      <c r="C4947" s="7">
        <v>297.35399999999998</v>
      </c>
      <c r="D4947" s="26">
        <f>C4947/'g. Dimensio.AnlagenEE2035'!$F$11</f>
        <v>8.4958285714285708E-2</v>
      </c>
      <c r="E4947" s="6"/>
      <c r="F4947" s="6"/>
      <c r="G4947" s="6"/>
      <c r="H4947" s="6"/>
      <c r="I4947" s="6"/>
      <c r="J4947" s="6"/>
      <c r="K4947" s="6"/>
      <c r="L4947" s="6"/>
      <c r="M4947" s="6"/>
      <c r="N4947" s="27"/>
    </row>
    <row r="4948" spans="1:14" s="28" customFormat="1" x14ac:dyDescent="0.25">
      <c r="A4948" s="24">
        <v>43671.958333333336</v>
      </c>
      <c r="B4948" s="25">
        <v>43672.041666666664</v>
      </c>
      <c r="C4948" s="7">
        <v>297.23099999999999</v>
      </c>
      <c r="D4948" s="26">
        <f>C4948/'g. Dimensio.AnlagenEE2035'!$F$11</f>
        <v>8.492314285714285E-2</v>
      </c>
      <c r="E4948" s="6"/>
      <c r="F4948" s="6"/>
      <c r="G4948" s="6"/>
      <c r="H4948" s="6"/>
      <c r="I4948" s="6"/>
      <c r="J4948" s="6"/>
      <c r="K4948" s="6"/>
      <c r="L4948" s="6"/>
      <c r="M4948" s="6"/>
      <c r="N4948" s="27"/>
    </row>
    <row r="4949" spans="1:14" s="28" customFormat="1" x14ac:dyDescent="0.25">
      <c r="A4949" s="24">
        <v>43672</v>
      </c>
      <c r="B4949" s="25">
        <v>43672.083333333336</v>
      </c>
      <c r="C4949" s="7">
        <v>302.61</v>
      </c>
      <c r="D4949" s="26">
        <f>C4949/'g. Dimensio.AnlagenEE2035'!$F$11</f>
        <v>8.6460000000000009E-2</v>
      </c>
      <c r="E4949" s="6"/>
      <c r="F4949" s="6"/>
      <c r="G4949" s="6"/>
      <c r="H4949" s="6"/>
      <c r="I4949" s="6"/>
      <c r="J4949" s="6"/>
      <c r="K4949" s="6"/>
      <c r="L4949" s="6"/>
      <c r="M4949" s="6"/>
      <c r="N4949" s="27"/>
    </row>
    <row r="4950" spans="1:14" s="28" customFormat="1" x14ac:dyDescent="0.25">
      <c r="A4950" s="24">
        <v>43672.041666666664</v>
      </c>
      <c r="B4950" s="25">
        <v>43672.125</v>
      </c>
      <c r="C4950" s="7">
        <v>312.19200000000001</v>
      </c>
      <c r="D4950" s="26">
        <f>C4950/'g. Dimensio.AnlagenEE2035'!$F$11</f>
        <v>8.9197714285714283E-2</v>
      </c>
      <c r="E4950" s="6"/>
      <c r="F4950" s="6"/>
      <c r="G4950" s="6"/>
      <c r="H4950" s="6"/>
      <c r="I4950" s="6"/>
      <c r="J4950" s="6"/>
      <c r="K4950" s="6"/>
      <c r="L4950" s="6"/>
      <c r="M4950" s="6"/>
      <c r="N4950" s="27"/>
    </row>
    <row r="4951" spans="1:14" s="28" customFormat="1" x14ac:dyDescent="0.25">
      <c r="A4951" s="24">
        <v>43672.083333333336</v>
      </c>
      <c r="B4951" s="25">
        <v>43672.166666666664</v>
      </c>
      <c r="C4951" s="7">
        <v>322.767</v>
      </c>
      <c r="D4951" s="26">
        <f>C4951/'g. Dimensio.AnlagenEE2035'!$F$11</f>
        <v>9.2219142857142861E-2</v>
      </c>
      <c r="E4951" s="6"/>
      <c r="F4951" s="6"/>
      <c r="G4951" s="6"/>
      <c r="H4951" s="6"/>
      <c r="I4951" s="6"/>
      <c r="J4951" s="6"/>
      <c r="K4951" s="6"/>
      <c r="L4951" s="6"/>
      <c r="M4951" s="6"/>
      <c r="N4951" s="27"/>
    </row>
    <row r="4952" spans="1:14" s="28" customFormat="1" x14ac:dyDescent="0.25">
      <c r="A4952" s="24">
        <v>43672.125</v>
      </c>
      <c r="B4952" s="25">
        <v>43672.208333333336</v>
      </c>
      <c r="C4952" s="7">
        <v>300.49099999999999</v>
      </c>
      <c r="D4952" s="26">
        <f>C4952/'g. Dimensio.AnlagenEE2035'!$F$11</f>
        <v>8.5854571428571419E-2</v>
      </c>
      <c r="E4952" s="6"/>
      <c r="F4952" s="6"/>
      <c r="G4952" s="6"/>
      <c r="H4952" s="6"/>
      <c r="I4952" s="6"/>
      <c r="J4952" s="6"/>
      <c r="K4952" s="6"/>
      <c r="L4952" s="6"/>
      <c r="M4952" s="6"/>
      <c r="N4952" s="27"/>
    </row>
    <row r="4953" spans="1:14" s="28" customFormat="1" x14ac:dyDescent="0.25">
      <c r="A4953" s="24">
        <v>43672.166666666664</v>
      </c>
      <c r="B4953" s="25">
        <v>43672.25</v>
      </c>
      <c r="C4953" s="7">
        <v>251.392</v>
      </c>
      <c r="D4953" s="26">
        <f>C4953/'g. Dimensio.AnlagenEE2035'!$F$11</f>
        <v>7.1826285714285718E-2</v>
      </c>
      <c r="E4953" s="6"/>
      <c r="F4953" s="6"/>
      <c r="G4953" s="6"/>
      <c r="H4953" s="6"/>
      <c r="I4953" s="6"/>
      <c r="J4953" s="6"/>
      <c r="K4953" s="6"/>
      <c r="L4953" s="6"/>
      <c r="M4953" s="6"/>
      <c r="N4953" s="27"/>
    </row>
    <row r="4954" spans="1:14" s="28" customFormat="1" x14ac:dyDescent="0.25">
      <c r="A4954" s="24">
        <v>43672.208333333336</v>
      </c>
      <c r="B4954" s="25">
        <v>43672.291666666664</v>
      </c>
      <c r="C4954" s="7">
        <v>129.30600000000001</v>
      </c>
      <c r="D4954" s="26">
        <f>C4954/'g. Dimensio.AnlagenEE2035'!$F$11</f>
        <v>3.6944571428571431E-2</v>
      </c>
      <c r="E4954" s="6"/>
      <c r="F4954" s="6"/>
      <c r="G4954" s="6"/>
      <c r="H4954" s="6"/>
      <c r="I4954" s="6"/>
      <c r="J4954" s="6"/>
      <c r="K4954" s="6"/>
      <c r="L4954" s="6"/>
      <c r="M4954" s="6"/>
      <c r="N4954" s="27"/>
    </row>
    <row r="4955" spans="1:14" s="28" customFormat="1" x14ac:dyDescent="0.25">
      <c r="A4955" s="24">
        <v>43672.25</v>
      </c>
      <c r="B4955" s="25">
        <v>43672.333333333336</v>
      </c>
      <c r="C4955" s="7">
        <v>58.476999999999997</v>
      </c>
      <c r="D4955" s="26">
        <f>C4955/'g. Dimensio.AnlagenEE2035'!$F$11</f>
        <v>1.6707714285714284E-2</v>
      </c>
      <c r="E4955" s="6"/>
      <c r="F4955" s="6"/>
      <c r="G4955" s="6"/>
      <c r="H4955" s="6"/>
      <c r="I4955" s="6"/>
      <c r="J4955" s="6"/>
      <c r="K4955" s="6"/>
      <c r="L4955" s="6"/>
      <c r="M4955" s="6"/>
      <c r="N4955" s="27"/>
    </row>
    <row r="4956" spans="1:14" s="28" customFormat="1" x14ac:dyDescent="0.25">
      <c r="A4956" s="24">
        <v>43672.291666666664</v>
      </c>
      <c r="B4956" s="25">
        <v>43672.375</v>
      </c>
      <c r="C4956" s="7">
        <v>35.975000000000001</v>
      </c>
      <c r="D4956" s="26">
        <f>C4956/'g. Dimensio.AnlagenEE2035'!$F$11</f>
        <v>1.0278571428571429E-2</v>
      </c>
      <c r="E4956" s="6"/>
      <c r="F4956" s="6"/>
      <c r="G4956" s="6"/>
      <c r="H4956" s="6"/>
      <c r="I4956" s="6"/>
      <c r="J4956" s="6"/>
      <c r="K4956" s="6"/>
      <c r="L4956" s="6"/>
      <c r="M4956" s="6"/>
      <c r="N4956" s="27"/>
    </row>
    <row r="4957" spans="1:14" s="28" customFormat="1" x14ac:dyDescent="0.25">
      <c r="A4957" s="24">
        <v>43672.333333333336</v>
      </c>
      <c r="B4957" s="25">
        <v>43672.416666666664</v>
      </c>
      <c r="C4957" s="7">
        <v>22.556999999999999</v>
      </c>
      <c r="D4957" s="26">
        <f>C4957/'g. Dimensio.AnlagenEE2035'!$F$11</f>
        <v>6.4448571428571428E-3</v>
      </c>
      <c r="E4957" s="6"/>
      <c r="F4957" s="6"/>
      <c r="G4957" s="6"/>
      <c r="H4957" s="6"/>
      <c r="I4957" s="6"/>
      <c r="J4957" s="6"/>
      <c r="K4957" s="6"/>
      <c r="L4957" s="6"/>
      <c r="M4957" s="6"/>
      <c r="N4957" s="27"/>
    </row>
    <row r="4958" spans="1:14" s="28" customFormat="1" x14ac:dyDescent="0.25">
      <c r="A4958" s="24">
        <v>43672.375</v>
      </c>
      <c r="B4958" s="25">
        <v>43672.458333333336</v>
      </c>
      <c r="C4958" s="7">
        <v>24.138000000000002</v>
      </c>
      <c r="D4958" s="26">
        <f>C4958/'g. Dimensio.AnlagenEE2035'!$F$11</f>
        <v>6.896571428571429E-3</v>
      </c>
      <c r="E4958" s="6"/>
      <c r="F4958" s="6"/>
      <c r="G4958" s="6"/>
      <c r="H4958" s="6"/>
      <c r="I4958" s="6"/>
      <c r="J4958" s="6"/>
      <c r="K4958" s="6"/>
      <c r="L4958" s="6"/>
      <c r="M4958" s="6"/>
      <c r="N4958" s="27"/>
    </row>
    <row r="4959" spans="1:14" s="28" customFormat="1" x14ac:dyDescent="0.25">
      <c r="A4959" s="24">
        <v>43672.416666666664</v>
      </c>
      <c r="B4959" s="25">
        <v>43672.5</v>
      </c>
      <c r="C4959" s="7">
        <v>30.190999999999999</v>
      </c>
      <c r="D4959" s="26">
        <f>C4959/'g. Dimensio.AnlagenEE2035'!$F$11</f>
        <v>8.626E-3</v>
      </c>
      <c r="E4959" s="6"/>
      <c r="F4959" s="6"/>
      <c r="G4959" s="6"/>
      <c r="H4959" s="6"/>
      <c r="I4959" s="6"/>
      <c r="J4959" s="6"/>
      <c r="K4959" s="6"/>
      <c r="L4959" s="6"/>
      <c r="M4959" s="6"/>
      <c r="N4959" s="27"/>
    </row>
    <row r="4960" spans="1:14" s="28" customFormat="1" x14ac:dyDescent="0.25">
      <c r="A4960" s="24">
        <v>43672.458333333336</v>
      </c>
      <c r="B4960" s="25">
        <v>43672.541666666664</v>
      </c>
      <c r="C4960" s="7">
        <v>44.258000000000003</v>
      </c>
      <c r="D4960" s="26">
        <f>C4960/'g. Dimensio.AnlagenEE2035'!$F$11</f>
        <v>1.2645142857142858E-2</v>
      </c>
      <c r="E4960" s="6"/>
      <c r="F4960" s="6"/>
      <c r="G4960" s="6"/>
      <c r="H4960" s="6"/>
      <c r="I4960" s="6"/>
      <c r="J4960" s="6"/>
      <c r="K4960" s="6"/>
      <c r="L4960" s="6"/>
      <c r="M4960" s="6"/>
      <c r="N4960" s="27"/>
    </row>
    <row r="4961" spans="1:14" s="28" customFormat="1" x14ac:dyDescent="0.25">
      <c r="A4961" s="24">
        <v>43672.5</v>
      </c>
      <c r="B4961" s="25">
        <v>43672.583333333336</v>
      </c>
      <c r="C4961" s="7">
        <v>156.07400000000001</v>
      </c>
      <c r="D4961" s="26">
        <f>C4961/'g. Dimensio.AnlagenEE2035'!$F$11</f>
        <v>4.4592571428571433E-2</v>
      </c>
      <c r="E4961" s="6"/>
      <c r="F4961" s="6"/>
      <c r="G4961" s="6"/>
      <c r="H4961" s="6"/>
      <c r="I4961" s="6"/>
      <c r="J4961" s="6"/>
      <c r="K4961" s="6"/>
      <c r="L4961" s="6"/>
      <c r="M4961" s="6"/>
      <c r="N4961" s="27"/>
    </row>
    <row r="4962" spans="1:14" s="28" customFormat="1" x14ac:dyDescent="0.25">
      <c r="A4962" s="24">
        <v>43672.541666666664</v>
      </c>
      <c r="B4962" s="25">
        <v>43672.625</v>
      </c>
      <c r="C4962" s="7">
        <v>410.73099999999999</v>
      </c>
      <c r="D4962" s="26">
        <f>C4962/'g. Dimensio.AnlagenEE2035'!$F$11</f>
        <v>0.11735171428571428</v>
      </c>
      <c r="E4962" s="6"/>
      <c r="F4962" s="6"/>
      <c r="G4962" s="6"/>
      <c r="H4962" s="6"/>
      <c r="I4962" s="6"/>
      <c r="J4962" s="6"/>
      <c r="K4962" s="6"/>
      <c r="L4962" s="6"/>
      <c r="M4962" s="6"/>
      <c r="N4962" s="27"/>
    </row>
    <row r="4963" spans="1:14" s="28" customFormat="1" x14ac:dyDescent="0.25">
      <c r="A4963" s="24">
        <v>43672.583333333336</v>
      </c>
      <c r="B4963" s="25">
        <v>43672.666666666664</v>
      </c>
      <c r="C4963" s="7">
        <v>702.05100000000004</v>
      </c>
      <c r="D4963" s="26">
        <f>C4963/'g. Dimensio.AnlagenEE2035'!$F$11</f>
        <v>0.20058600000000001</v>
      </c>
      <c r="E4963" s="6"/>
      <c r="F4963" s="6"/>
      <c r="G4963" s="6"/>
      <c r="H4963" s="6"/>
      <c r="I4963" s="6"/>
      <c r="J4963" s="6"/>
      <c r="K4963" s="6"/>
      <c r="L4963" s="6"/>
      <c r="M4963" s="6"/>
      <c r="N4963" s="27"/>
    </row>
    <row r="4964" spans="1:14" s="28" customFormat="1" x14ac:dyDescent="0.25">
      <c r="A4964" s="24">
        <v>43672.625</v>
      </c>
      <c r="B4964" s="25">
        <v>43672.708333333336</v>
      </c>
      <c r="C4964" s="7">
        <v>801.06600000000003</v>
      </c>
      <c r="D4964" s="26">
        <f>C4964/'g. Dimensio.AnlagenEE2035'!$F$11</f>
        <v>0.228876</v>
      </c>
      <c r="E4964" s="6"/>
      <c r="F4964" s="6"/>
      <c r="G4964" s="6"/>
      <c r="H4964" s="6"/>
      <c r="I4964" s="6"/>
      <c r="J4964" s="6"/>
      <c r="K4964" s="6"/>
      <c r="L4964" s="6"/>
      <c r="M4964" s="6"/>
      <c r="N4964" s="27"/>
    </row>
    <row r="4965" spans="1:14" s="28" customFormat="1" x14ac:dyDescent="0.25">
      <c r="A4965" s="24">
        <v>43672.666666666664</v>
      </c>
      <c r="B4965" s="25">
        <v>43672.75</v>
      </c>
      <c r="C4965" s="7">
        <v>589.89499999999998</v>
      </c>
      <c r="D4965" s="26">
        <f>C4965/'g. Dimensio.AnlagenEE2035'!$F$11</f>
        <v>0.16854142857142856</v>
      </c>
      <c r="E4965" s="6"/>
      <c r="F4965" s="6"/>
      <c r="G4965" s="6"/>
      <c r="H4965" s="6"/>
      <c r="I4965" s="6"/>
      <c r="J4965" s="6"/>
      <c r="K4965" s="6"/>
      <c r="L4965" s="6"/>
      <c r="M4965" s="6"/>
      <c r="N4965" s="27"/>
    </row>
    <row r="4966" spans="1:14" s="28" customFormat="1" x14ac:dyDescent="0.25">
      <c r="A4966" s="24">
        <v>43672.708333333336</v>
      </c>
      <c r="B4966" s="25">
        <v>43672.791666666664</v>
      </c>
      <c r="C4966" s="7">
        <v>375.18700000000001</v>
      </c>
      <c r="D4966" s="26">
        <f>C4966/'g. Dimensio.AnlagenEE2035'!$F$11</f>
        <v>0.10719628571428572</v>
      </c>
      <c r="E4966" s="6"/>
      <c r="F4966" s="6"/>
      <c r="G4966" s="6"/>
      <c r="H4966" s="6"/>
      <c r="I4966" s="6"/>
      <c r="J4966" s="6"/>
      <c r="K4966" s="6"/>
      <c r="L4966" s="6"/>
      <c r="M4966" s="6"/>
      <c r="N4966" s="27"/>
    </row>
    <row r="4967" spans="1:14" s="28" customFormat="1" x14ac:dyDescent="0.25">
      <c r="A4967" s="24">
        <v>43672.75</v>
      </c>
      <c r="B4967" s="25">
        <v>43672.833333333336</v>
      </c>
      <c r="C4967" s="7">
        <v>345.94499999999999</v>
      </c>
      <c r="D4967" s="26">
        <f>C4967/'g. Dimensio.AnlagenEE2035'!$F$11</f>
        <v>9.8841428571428566E-2</v>
      </c>
      <c r="E4967" s="6"/>
      <c r="F4967" s="6"/>
      <c r="G4967" s="6"/>
      <c r="H4967" s="6"/>
      <c r="I4967" s="6"/>
      <c r="J4967" s="6"/>
      <c r="K4967" s="6"/>
      <c r="L4967" s="6"/>
      <c r="M4967" s="6"/>
      <c r="N4967" s="27"/>
    </row>
    <row r="4968" spans="1:14" s="28" customFormat="1" x14ac:dyDescent="0.25">
      <c r="A4968" s="24">
        <v>43672.791666666664</v>
      </c>
      <c r="B4968" s="25">
        <v>43672.875</v>
      </c>
      <c r="C4968" s="7">
        <v>358.64100000000002</v>
      </c>
      <c r="D4968" s="26">
        <f>C4968/'g. Dimensio.AnlagenEE2035'!$F$11</f>
        <v>0.10246885714285715</v>
      </c>
      <c r="E4968" s="6"/>
      <c r="F4968" s="6"/>
      <c r="G4968" s="6"/>
      <c r="H4968" s="6"/>
      <c r="I4968" s="6"/>
      <c r="J4968" s="6"/>
      <c r="K4968" s="6"/>
      <c r="L4968" s="6"/>
      <c r="M4968" s="6"/>
      <c r="N4968" s="27"/>
    </row>
    <row r="4969" spans="1:14" s="28" customFormat="1" x14ac:dyDescent="0.25">
      <c r="A4969" s="24">
        <v>43672.833333333336</v>
      </c>
      <c r="B4969" s="25">
        <v>43672.916666666664</v>
      </c>
      <c r="C4969" s="7">
        <v>340.036</v>
      </c>
      <c r="D4969" s="26">
        <f>C4969/'g. Dimensio.AnlagenEE2035'!$F$11</f>
        <v>9.7153142857142855E-2</v>
      </c>
      <c r="E4969" s="6"/>
      <c r="F4969" s="6"/>
      <c r="G4969" s="6"/>
      <c r="H4969" s="6"/>
      <c r="I4969" s="6"/>
      <c r="J4969" s="6"/>
      <c r="K4969" s="6"/>
      <c r="L4969" s="6"/>
      <c r="M4969" s="6"/>
      <c r="N4969" s="27"/>
    </row>
    <row r="4970" spans="1:14" s="28" customFormat="1" x14ac:dyDescent="0.25">
      <c r="A4970" s="24">
        <v>43672.875</v>
      </c>
      <c r="B4970" s="25">
        <v>43672.958333333336</v>
      </c>
      <c r="C4970" s="7">
        <v>276.91000000000003</v>
      </c>
      <c r="D4970" s="26">
        <f>C4970/'g. Dimensio.AnlagenEE2035'!$F$11</f>
        <v>7.9117142857142858E-2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27"/>
    </row>
    <row r="4971" spans="1:14" s="28" customFormat="1" x14ac:dyDescent="0.25">
      <c r="A4971" s="24">
        <v>43672.916666666664</v>
      </c>
      <c r="B4971" s="25">
        <v>43673</v>
      </c>
      <c r="C4971" s="7">
        <v>140.99799999999999</v>
      </c>
      <c r="D4971" s="26">
        <f>C4971/'g. Dimensio.AnlagenEE2035'!$F$11</f>
        <v>4.0285142857142853E-2</v>
      </c>
      <c r="E4971" s="6"/>
      <c r="F4971" s="6"/>
      <c r="G4971" s="6"/>
      <c r="H4971" s="6"/>
      <c r="I4971" s="6"/>
      <c r="J4971" s="6"/>
      <c r="K4971" s="6"/>
      <c r="L4971" s="6"/>
      <c r="M4971" s="6"/>
      <c r="N4971" s="27"/>
    </row>
    <row r="4972" spans="1:14" s="28" customFormat="1" x14ac:dyDescent="0.25">
      <c r="A4972" s="24">
        <v>43672.958333333336</v>
      </c>
      <c r="B4972" s="25">
        <v>43673.041666666664</v>
      </c>
      <c r="C4972" s="7">
        <v>50.283000000000001</v>
      </c>
      <c r="D4972" s="26">
        <f>C4972/'g. Dimensio.AnlagenEE2035'!$F$11</f>
        <v>1.4366571428571428E-2</v>
      </c>
      <c r="E4972" s="6"/>
      <c r="F4972" s="6"/>
      <c r="G4972" s="6"/>
      <c r="H4972" s="6"/>
      <c r="I4972" s="6"/>
      <c r="J4972" s="6"/>
      <c r="K4972" s="6"/>
      <c r="L4972" s="6"/>
      <c r="M4972" s="6"/>
      <c r="N4972" s="27"/>
    </row>
    <row r="4973" spans="1:14" s="28" customFormat="1" x14ac:dyDescent="0.25">
      <c r="A4973" s="24">
        <v>43673</v>
      </c>
      <c r="B4973" s="25">
        <v>43673.083333333336</v>
      </c>
      <c r="C4973" s="7">
        <v>66.906000000000006</v>
      </c>
      <c r="D4973" s="26">
        <f>C4973/'g. Dimensio.AnlagenEE2035'!$F$11</f>
        <v>1.9116000000000001E-2</v>
      </c>
      <c r="E4973" s="6"/>
      <c r="F4973" s="6"/>
      <c r="G4973" s="6"/>
      <c r="H4973" s="6"/>
      <c r="I4973" s="6"/>
      <c r="J4973" s="6"/>
      <c r="K4973" s="6"/>
      <c r="L4973" s="6"/>
      <c r="M4973" s="6"/>
      <c r="N4973" s="27"/>
    </row>
    <row r="4974" spans="1:14" s="28" customFormat="1" x14ac:dyDescent="0.25">
      <c r="A4974" s="24">
        <v>43673.041666666664</v>
      </c>
      <c r="B4974" s="25">
        <v>43673.125</v>
      </c>
      <c r="C4974" s="7">
        <v>56.457000000000001</v>
      </c>
      <c r="D4974" s="26">
        <f>C4974/'g. Dimensio.AnlagenEE2035'!$F$11</f>
        <v>1.6130571428571428E-2</v>
      </c>
      <c r="E4974" s="6"/>
      <c r="F4974" s="6"/>
      <c r="G4974" s="6"/>
      <c r="H4974" s="6"/>
      <c r="I4974" s="6"/>
      <c r="J4974" s="6"/>
      <c r="K4974" s="6"/>
      <c r="L4974" s="6"/>
      <c r="M4974" s="6"/>
      <c r="N4974" s="27"/>
    </row>
    <row r="4975" spans="1:14" s="28" customFormat="1" x14ac:dyDescent="0.25">
      <c r="A4975" s="24">
        <v>43673.083333333336</v>
      </c>
      <c r="B4975" s="25">
        <v>43673.166666666664</v>
      </c>
      <c r="C4975" s="7">
        <v>51.575000000000003</v>
      </c>
      <c r="D4975" s="26">
        <f>C4975/'g. Dimensio.AnlagenEE2035'!$F$11</f>
        <v>1.4735714285714286E-2</v>
      </c>
      <c r="E4975" s="6"/>
      <c r="F4975" s="6"/>
      <c r="G4975" s="6"/>
      <c r="H4975" s="6"/>
      <c r="I4975" s="6"/>
      <c r="J4975" s="6"/>
      <c r="K4975" s="6"/>
      <c r="L4975" s="6"/>
      <c r="M4975" s="6"/>
      <c r="N4975" s="27"/>
    </row>
    <row r="4976" spans="1:14" s="28" customFormat="1" x14ac:dyDescent="0.25">
      <c r="A4976" s="24">
        <v>43673.125</v>
      </c>
      <c r="B4976" s="25">
        <v>43673.208333333336</v>
      </c>
      <c r="C4976" s="7">
        <v>53.838000000000001</v>
      </c>
      <c r="D4976" s="26">
        <f>C4976/'g. Dimensio.AnlagenEE2035'!$F$11</f>
        <v>1.5382285714285715E-2</v>
      </c>
      <c r="E4976" s="6"/>
      <c r="F4976" s="6"/>
      <c r="G4976" s="6"/>
      <c r="H4976" s="6"/>
      <c r="I4976" s="6"/>
      <c r="J4976" s="6"/>
      <c r="K4976" s="6"/>
      <c r="L4976" s="6"/>
      <c r="M4976" s="6"/>
      <c r="N4976" s="27"/>
    </row>
    <row r="4977" spans="1:14" s="28" customFormat="1" x14ac:dyDescent="0.25">
      <c r="A4977" s="24">
        <v>43673.166666666664</v>
      </c>
      <c r="B4977" s="25">
        <v>43673.25</v>
      </c>
      <c r="C4977" s="7">
        <v>87.460999999999999</v>
      </c>
      <c r="D4977" s="26">
        <f>C4977/'g. Dimensio.AnlagenEE2035'!$F$11</f>
        <v>2.4988857142857143E-2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27"/>
    </row>
    <row r="4978" spans="1:14" s="28" customFormat="1" x14ac:dyDescent="0.25">
      <c r="A4978" s="24">
        <v>43673.208333333336</v>
      </c>
      <c r="B4978" s="25">
        <v>43673.291666666664</v>
      </c>
      <c r="C4978" s="7">
        <v>155.17699999999999</v>
      </c>
      <c r="D4978" s="26">
        <f>C4978/'g. Dimensio.AnlagenEE2035'!$F$11</f>
        <v>4.433628571428571E-2</v>
      </c>
      <c r="E4978" s="6"/>
      <c r="F4978" s="6"/>
      <c r="G4978" s="6"/>
      <c r="H4978" s="6"/>
      <c r="I4978" s="6"/>
      <c r="J4978" s="6"/>
      <c r="K4978" s="6"/>
      <c r="L4978" s="6"/>
      <c r="M4978" s="6"/>
      <c r="N4978" s="27"/>
    </row>
    <row r="4979" spans="1:14" s="28" customFormat="1" x14ac:dyDescent="0.25">
      <c r="A4979" s="24">
        <v>43673.25</v>
      </c>
      <c r="B4979" s="25">
        <v>43673.333333333336</v>
      </c>
      <c r="C4979" s="7">
        <v>236.452</v>
      </c>
      <c r="D4979" s="26">
        <f>C4979/'g. Dimensio.AnlagenEE2035'!$F$11</f>
        <v>6.755771428571429E-2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27"/>
    </row>
    <row r="4980" spans="1:14" s="28" customFormat="1" x14ac:dyDescent="0.25">
      <c r="A4980" s="24">
        <v>43673.291666666664</v>
      </c>
      <c r="B4980" s="25">
        <v>43673.375</v>
      </c>
      <c r="C4980" s="7">
        <v>279.56299999999999</v>
      </c>
      <c r="D4980" s="26">
        <f>C4980/'g. Dimensio.AnlagenEE2035'!$F$11</f>
        <v>7.9875142857142853E-2</v>
      </c>
      <c r="E4980" s="6"/>
      <c r="F4980" s="6"/>
      <c r="G4980" s="6"/>
      <c r="H4980" s="6"/>
      <c r="I4980" s="6"/>
      <c r="J4980" s="6"/>
      <c r="K4980" s="6"/>
      <c r="L4980" s="6"/>
      <c r="M4980" s="6"/>
      <c r="N4980" s="27"/>
    </row>
    <row r="4981" spans="1:14" s="28" customFormat="1" x14ac:dyDescent="0.25">
      <c r="A4981" s="24">
        <v>43673.333333333336</v>
      </c>
      <c r="B4981" s="25">
        <v>43673.416666666664</v>
      </c>
      <c r="C4981" s="7">
        <v>271.53100000000001</v>
      </c>
      <c r="D4981" s="26">
        <f>C4981/'g. Dimensio.AnlagenEE2035'!$F$11</f>
        <v>7.7580285714285713E-2</v>
      </c>
      <c r="E4981" s="6"/>
      <c r="F4981" s="6"/>
      <c r="G4981" s="6"/>
      <c r="H4981" s="6"/>
      <c r="I4981" s="6"/>
      <c r="J4981" s="6"/>
      <c r="K4981" s="6"/>
      <c r="L4981" s="6"/>
      <c r="M4981" s="6"/>
      <c r="N4981" s="27"/>
    </row>
    <row r="4982" spans="1:14" s="28" customFormat="1" x14ac:dyDescent="0.25">
      <c r="A4982" s="24">
        <v>43673.375</v>
      </c>
      <c r="B4982" s="25">
        <v>43673.458333333336</v>
      </c>
      <c r="C4982" s="7">
        <v>234.49700000000001</v>
      </c>
      <c r="D4982" s="26">
        <f>C4982/'g. Dimensio.AnlagenEE2035'!$F$11</f>
        <v>6.6999142857142854E-2</v>
      </c>
      <c r="E4982" s="6"/>
      <c r="F4982" s="6"/>
      <c r="G4982" s="6"/>
      <c r="H4982" s="6"/>
      <c r="I4982" s="6"/>
      <c r="J4982" s="6"/>
      <c r="K4982" s="6"/>
      <c r="L4982" s="6"/>
      <c r="M4982" s="6"/>
      <c r="N4982" s="27"/>
    </row>
    <row r="4983" spans="1:14" s="28" customFormat="1" x14ac:dyDescent="0.25">
      <c r="A4983" s="24">
        <v>43673.416666666664</v>
      </c>
      <c r="B4983" s="25">
        <v>43673.5</v>
      </c>
      <c r="C4983" s="7">
        <v>192.32</v>
      </c>
      <c r="D4983" s="26">
        <f>C4983/'g. Dimensio.AnlagenEE2035'!$F$11</f>
        <v>5.494857142857143E-2</v>
      </c>
      <c r="E4983" s="6"/>
      <c r="F4983" s="6"/>
      <c r="G4983" s="6"/>
      <c r="H4983" s="6"/>
      <c r="I4983" s="6"/>
      <c r="J4983" s="6"/>
      <c r="K4983" s="6"/>
      <c r="L4983" s="6"/>
      <c r="M4983" s="6"/>
      <c r="N4983" s="27"/>
    </row>
    <row r="4984" spans="1:14" s="28" customFormat="1" x14ac:dyDescent="0.25">
      <c r="A4984" s="24">
        <v>43673.458333333336</v>
      </c>
      <c r="B4984" s="25">
        <v>43673.541666666664</v>
      </c>
      <c r="C4984" s="7">
        <v>131.328</v>
      </c>
      <c r="D4984" s="26">
        <f>C4984/'g. Dimensio.AnlagenEE2035'!$F$11</f>
        <v>3.7522285714285716E-2</v>
      </c>
      <c r="E4984" s="6"/>
      <c r="F4984" s="6"/>
      <c r="G4984" s="6"/>
      <c r="H4984" s="6"/>
      <c r="I4984" s="6"/>
      <c r="J4984" s="6"/>
      <c r="K4984" s="6"/>
      <c r="L4984" s="6"/>
      <c r="M4984" s="6"/>
      <c r="N4984" s="27"/>
    </row>
    <row r="4985" spans="1:14" s="28" customFormat="1" x14ac:dyDescent="0.25">
      <c r="A4985" s="24">
        <v>43673.5</v>
      </c>
      <c r="B4985" s="25">
        <v>43673.583333333336</v>
      </c>
      <c r="C4985" s="7">
        <v>77.552999999999997</v>
      </c>
      <c r="D4985" s="26">
        <f>C4985/'g. Dimensio.AnlagenEE2035'!$F$11</f>
        <v>2.2158000000000001E-2</v>
      </c>
      <c r="E4985" s="6"/>
      <c r="F4985" s="6"/>
      <c r="G4985" s="6"/>
      <c r="H4985" s="6"/>
      <c r="I4985" s="6"/>
      <c r="J4985" s="6"/>
      <c r="K4985" s="6"/>
      <c r="L4985" s="6"/>
      <c r="M4985" s="6"/>
      <c r="N4985" s="27"/>
    </row>
    <row r="4986" spans="1:14" s="28" customFormat="1" x14ac:dyDescent="0.25">
      <c r="A4986" s="24">
        <v>43673.541666666664</v>
      </c>
      <c r="B4986" s="25">
        <v>43673.625</v>
      </c>
      <c r="C4986" s="7">
        <v>58.322000000000003</v>
      </c>
      <c r="D4986" s="26">
        <f>C4986/'g. Dimensio.AnlagenEE2035'!$F$11</f>
        <v>1.6663428571428572E-2</v>
      </c>
      <c r="E4986" s="6"/>
      <c r="F4986" s="6"/>
      <c r="G4986" s="6"/>
      <c r="H4986" s="6"/>
      <c r="I4986" s="6"/>
      <c r="J4986" s="6"/>
      <c r="K4986" s="6"/>
      <c r="L4986" s="6"/>
      <c r="M4986" s="6"/>
      <c r="N4986" s="27"/>
    </row>
    <row r="4987" spans="1:14" s="28" customFormat="1" x14ac:dyDescent="0.25">
      <c r="A4987" s="24">
        <v>43673.583333333336</v>
      </c>
      <c r="B4987" s="25">
        <v>43673.666666666664</v>
      </c>
      <c r="C4987" s="7">
        <v>41.625999999999998</v>
      </c>
      <c r="D4987" s="26">
        <f>C4987/'g. Dimensio.AnlagenEE2035'!$F$11</f>
        <v>1.1893142857142857E-2</v>
      </c>
      <c r="E4987" s="6"/>
      <c r="F4987" s="6"/>
      <c r="G4987" s="6"/>
      <c r="H4987" s="6"/>
      <c r="I4987" s="6"/>
      <c r="J4987" s="6"/>
      <c r="K4987" s="6"/>
      <c r="L4987" s="6"/>
      <c r="M4987" s="6"/>
      <c r="N4987" s="27"/>
    </row>
    <row r="4988" spans="1:14" s="28" customFormat="1" x14ac:dyDescent="0.25">
      <c r="A4988" s="24">
        <v>43673.625</v>
      </c>
      <c r="B4988" s="25">
        <v>43673.708333333336</v>
      </c>
      <c r="C4988" s="7">
        <v>27.626000000000001</v>
      </c>
      <c r="D4988" s="26">
        <f>C4988/'g. Dimensio.AnlagenEE2035'!$F$11</f>
        <v>7.8931428571428573E-3</v>
      </c>
      <c r="E4988" s="6"/>
      <c r="F4988" s="6"/>
      <c r="G4988" s="6"/>
      <c r="H4988" s="6"/>
      <c r="I4988" s="6"/>
      <c r="J4988" s="6"/>
      <c r="K4988" s="6"/>
      <c r="L4988" s="6"/>
      <c r="M4988" s="6"/>
      <c r="N4988" s="27"/>
    </row>
    <row r="4989" spans="1:14" s="28" customFormat="1" x14ac:dyDescent="0.25">
      <c r="A4989" s="24">
        <v>43673.666666666664</v>
      </c>
      <c r="B4989" s="25">
        <v>43673.75</v>
      </c>
      <c r="C4989" s="7">
        <v>34.816000000000003</v>
      </c>
      <c r="D4989" s="26">
        <f>C4989/'g. Dimensio.AnlagenEE2035'!$F$11</f>
        <v>9.9474285714285723E-3</v>
      </c>
      <c r="E4989" s="6"/>
      <c r="F4989" s="6"/>
      <c r="G4989" s="6"/>
      <c r="H4989" s="6"/>
      <c r="I4989" s="6"/>
      <c r="J4989" s="6"/>
      <c r="K4989" s="6"/>
      <c r="L4989" s="6"/>
      <c r="M4989" s="6"/>
      <c r="N4989" s="27"/>
    </row>
    <row r="4990" spans="1:14" s="28" customFormat="1" x14ac:dyDescent="0.25">
      <c r="A4990" s="24">
        <v>43673.708333333336</v>
      </c>
      <c r="B4990" s="25">
        <v>43673.791666666664</v>
      </c>
      <c r="C4990" s="7">
        <v>59.521000000000001</v>
      </c>
      <c r="D4990" s="26">
        <f>C4990/'g. Dimensio.AnlagenEE2035'!$F$11</f>
        <v>1.7006E-2</v>
      </c>
      <c r="E4990" s="6"/>
      <c r="F4990" s="6"/>
      <c r="G4990" s="6"/>
      <c r="H4990" s="6"/>
      <c r="I4990" s="6"/>
      <c r="J4990" s="6"/>
      <c r="K4990" s="6"/>
      <c r="L4990" s="6"/>
      <c r="M4990" s="6"/>
      <c r="N4990" s="27"/>
    </row>
    <row r="4991" spans="1:14" s="28" customFormat="1" x14ac:dyDescent="0.25">
      <c r="A4991" s="24">
        <v>43673.75</v>
      </c>
      <c r="B4991" s="25">
        <v>43673.833333333336</v>
      </c>
      <c r="C4991" s="7">
        <v>91.9</v>
      </c>
      <c r="D4991" s="26">
        <f>C4991/'g. Dimensio.AnlagenEE2035'!$F$11</f>
        <v>2.6257142857142857E-2</v>
      </c>
      <c r="E4991" s="6"/>
      <c r="F4991" s="6"/>
      <c r="G4991" s="6"/>
      <c r="H4991" s="6"/>
      <c r="I4991" s="6"/>
      <c r="J4991" s="6"/>
      <c r="K4991" s="6"/>
      <c r="L4991" s="6"/>
      <c r="M4991" s="6"/>
      <c r="N4991" s="27"/>
    </row>
    <row r="4992" spans="1:14" s="28" customFormat="1" x14ac:dyDescent="0.25">
      <c r="A4992" s="24">
        <v>43673.791666666664</v>
      </c>
      <c r="B4992" s="25">
        <v>43673.875</v>
      </c>
      <c r="C4992" s="7">
        <v>131.506</v>
      </c>
      <c r="D4992" s="26">
        <f>C4992/'g. Dimensio.AnlagenEE2035'!$F$11</f>
        <v>3.7573142857142861E-2</v>
      </c>
      <c r="E4992" s="6"/>
      <c r="F4992" s="6"/>
      <c r="G4992" s="6"/>
      <c r="H4992" s="6"/>
      <c r="I4992" s="6"/>
      <c r="J4992" s="6"/>
      <c r="K4992" s="6"/>
      <c r="L4992" s="6"/>
      <c r="M4992" s="6"/>
      <c r="N4992" s="27"/>
    </row>
    <row r="4993" spans="1:14" s="28" customFormat="1" x14ac:dyDescent="0.25">
      <c r="A4993" s="24">
        <v>43673.833333333336</v>
      </c>
      <c r="B4993" s="25">
        <v>43673.916666666664</v>
      </c>
      <c r="C4993" s="7">
        <v>189.77699999999999</v>
      </c>
      <c r="D4993" s="26">
        <f>C4993/'g. Dimensio.AnlagenEE2035'!$F$11</f>
        <v>5.4221999999999999E-2</v>
      </c>
      <c r="E4993" s="6"/>
      <c r="F4993" s="6"/>
      <c r="G4993" s="6"/>
      <c r="H4993" s="6"/>
      <c r="I4993" s="6"/>
      <c r="J4993" s="6"/>
      <c r="K4993" s="6"/>
      <c r="L4993" s="6"/>
      <c r="M4993" s="6"/>
      <c r="N4993" s="27"/>
    </row>
    <row r="4994" spans="1:14" s="28" customFormat="1" x14ac:dyDescent="0.25">
      <c r="A4994" s="24">
        <v>43673.875</v>
      </c>
      <c r="B4994" s="25">
        <v>43673.958333333336</v>
      </c>
      <c r="C4994" s="7">
        <v>259.72899999999998</v>
      </c>
      <c r="D4994" s="26">
        <f>C4994/'g. Dimensio.AnlagenEE2035'!$F$11</f>
        <v>7.4208285714285713E-2</v>
      </c>
      <c r="E4994" s="6"/>
      <c r="F4994" s="6"/>
      <c r="G4994" s="6"/>
      <c r="H4994" s="6"/>
      <c r="I4994" s="6"/>
      <c r="J4994" s="6"/>
      <c r="K4994" s="6"/>
      <c r="L4994" s="6"/>
      <c r="M4994" s="6"/>
      <c r="N4994" s="27"/>
    </row>
    <row r="4995" spans="1:14" s="28" customFormat="1" x14ac:dyDescent="0.25">
      <c r="A4995" s="24">
        <v>43673.916666666664</v>
      </c>
      <c r="B4995" s="25">
        <v>43674</v>
      </c>
      <c r="C4995" s="7">
        <v>310.35199999999998</v>
      </c>
      <c r="D4995" s="26">
        <f>C4995/'g. Dimensio.AnlagenEE2035'!$F$11</f>
        <v>8.8671999999999987E-2</v>
      </c>
      <c r="E4995" s="6"/>
      <c r="F4995" s="6"/>
      <c r="G4995" s="6"/>
      <c r="H4995" s="6"/>
      <c r="I4995" s="6"/>
      <c r="J4995" s="6"/>
      <c r="K4995" s="6"/>
      <c r="L4995" s="6"/>
      <c r="M4995" s="6"/>
      <c r="N4995" s="27"/>
    </row>
    <row r="4996" spans="1:14" s="28" customFormat="1" x14ac:dyDescent="0.25">
      <c r="A4996" s="24">
        <v>43673.958333333336</v>
      </c>
      <c r="B4996" s="25">
        <v>43674.041666666664</v>
      </c>
      <c r="C4996" s="7">
        <v>323.88400000000001</v>
      </c>
      <c r="D4996" s="26">
        <f>C4996/'g. Dimensio.AnlagenEE2035'!$F$11</f>
        <v>9.2538285714285712E-2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27"/>
    </row>
    <row r="4997" spans="1:14" s="28" customFormat="1" x14ac:dyDescent="0.25">
      <c r="A4997" s="24">
        <v>43674</v>
      </c>
      <c r="B4997" s="25">
        <v>43674.083333333336</v>
      </c>
      <c r="C4997" s="7">
        <v>316.31400000000002</v>
      </c>
      <c r="D4997" s="26">
        <f>C4997/'g. Dimensio.AnlagenEE2035'!$F$11</f>
        <v>9.0375428571428579E-2</v>
      </c>
      <c r="E4997" s="6"/>
      <c r="F4997" s="6"/>
      <c r="G4997" s="6"/>
      <c r="H4997" s="6"/>
      <c r="I4997" s="6"/>
      <c r="J4997" s="6"/>
      <c r="K4997" s="6"/>
      <c r="L4997" s="6"/>
      <c r="M4997" s="6"/>
      <c r="N4997" s="27"/>
    </row>
    <row r="4998" spans="1:14" s="28" customFormat="1" x14ac:dyDescent="0.25">
      <c r="A4998" s="24">
        <v>43674.041666666664</v>
      </c>
      <c r="B4998" s="25">
        <v>43674.125</v>
      </c>
      <c r="C4998" s="7">
        <v>290.88799999999998</v>
      </c>
      <c r="D4998" s="26">
        <f>C4998/'g. Dimensio.AnlagenEE2035'!$F$11</f>
        <v>8.3110857142857139E-2</v>
      </c>
      <c r="E4998" s="6"/>
      <c r="F4998" s="6"/>
      <c r="G4998" s="6"/>
      <c r="H4998" s="6"/>
      <c r="I4998" s="6"/>
      <c r="J4998" s="6"/>
      <c r="K4998" s="6"/>
      <c r="L4998" s="6"/>
      <c r="M4998" s="6"/>
      <c r="N4998" s="27"/>
    </row>
    <row r="4999" spans="1:14" s="28" customFormat="1" x14ac:dyDescent="0.25">
      <c r="A4999" s="24">
        <v>43674.083333333336</v>
      </c>
      <c r="B4999" s="25">
        <v>43674.166666666664</v>
      </c>
      <c r="C4999" s="7">
        <v>230.482</v>
      </c>
      <c r="D4999" s="26">
        <f>C4999/'g. Dimensio.AnlagenEE2035'!$F$11</f>
        <v>6.5851999999999994E-2</v>
      </c>
      <c r="E4999" s="6"/>
      <c r="F4999" s="6"/>
      <c r="G4999" s="6"/>
      <c r="H4999" s="6"/>
      <c r="I4999" s="6"/>
      <c r="J4999" s="6"/>
      <c r="K4999" s="6"/>
      <c r="L4999" s="6"/>
      <c r="M4999" s="6"/>
      <c r="N4999" s="27"/>
    </row>
    <row r="5000" spans="1:14" s="28" customFormat="1" x14ac:dyDescent="0.25">
      <c r="A5000" s="24">
        <v>43674.125</v>
      </c>
      <c r="B5000" s="25">
        <v>43674.208333333336</v>
      </c>
      <c r="C5000" s="7">
        <v>176.52</v>
      </c>
      <c r="D5000" s="26">
        <f>C5000/'g. Dimensio.AnlagenEE2035'!$F$11</f>
        <v>5.0434285714285716E-2</v>
      </c>
      <c r="E5000" s="6"/>
      <c r="F5000" s="6"/>
      <c r="G5000" s="6"/>
      <c r="H5000" s="6"/>
      <c r="I5000" s="6"/>
      <c r="J5000" s="6"/>
      <c r="K5000" s="6"/>
      <c r="L5000" s="6"/>
      <c r="M5000" s="6"/>
      <c r="N5000" s="27"/>
    </row>
    <row r="5001" spans="1:14" s="28" customFormat="1" x14ac:dyDescent="0.25">
      <c r="A5001" s="24">
        <v>43674.166666666664</v>
      </c>
      <c r="B5001" s="25">
        <v>43674.25</v>
      </c>
      <c r="C5001" s="7">
        <v>153.88399999999999</v>
      </c>
      <c r="D5001" s="26">
        <f>C5001/'g. Dimensio.AnlagenEE2035'!$F$11</f>
        <v>4.3966857142857141E-2</v>
      </c>
      <c r="E5001" s="6"/>
      <c r="F5001" s="6"/>
      <c r="G5001" s="6"/>
      <c r="H5001" s="6"/>
      <c r="I5001" s="6"/>
      <c r="J5001" s="6"/>
      <c r="K5001" s="6"/>
      <c r="L5001" s="6"/>
      <c r="M5001" s="6"/>
      <c r="N5001" s="27"/>
    </row>
    <row r="5002" spans="1:14" s="28" customFormat="1" x14ac:dyDescent="0.25">
      <c r="A5002" s="24">
        <v>43674.208333333336</v>
      </c>
      <c r="B5002" s="25">
        <v>43674.291666666664</v>
      </c>
      <c r="C5002" s="7">
        <v>132.35400000000001</v>
      </c>
      <c r="D5002" s="26">
        <f>C5002/'g. Dimensio.AnlagenEE2035'!$F$11</f>
        <v>3.7815428571428576E-2</v>
      </c>
      <c r="E5002" s="6"/>
      <c r="F5002" s="6"/>
      <c r="G5002" s="6"/>
      <c r="H5002" s="6"/>
      <c r="I5002" s="6"/>
      <c r="J5002" s="6"/>
      <c r="K5002" s="6"/>
      <c r="L5002" s="6"/>
      <c r="M5002" s="6"/>
      <c r="N5002" s="27"/>
    </row>
    <row r="5003" spans="1:14" s="28" customFormat="1" x14ac:dyDescent="0.25">
      <c r="A5003" s="24">
        <v>43674.25</v>
      </c>
      <c r="B5003" s="25">
        <v>43674.333333333336</v>
      </c>
      <c r="C5003" s="7">
        <v>136.16800000000001</v>
      </c>
      <c r="D5003" s="26">
        <f>C5003/'g. Dimensio.AnlagenEE2035'!$F$11</f>
        <v>3.890514285714286E-2</v>
      </c>
      <c r="E5003" s="6"/>
      <c r="F5003" s="6"/>
      <c r="G5003" s="6"/>
      <c r="H5003" s="6"/>
      <c r="I5003" s="6"/>
      <c r="J5003" s="6"/>
      <c r="K5003" s="6"/>
      <c r="L5003" s="6"/>
      <c r="M5003" s="6"/>
      <c r="N5003" s="27"/>
    </row>
    <row r="5004" spans="1:14" s="28" customFormat="1" x14ac:dyDescent="0.25">
      <c r="A5004" s="24">
        <v>43674.291666666664</v>
      </c>
      <c r="B5004" s="25">
        <v>43674.375</v>
      </c>
      <c r="C5004" s="7">
        <v>167.35599999999999</v>
      </c>
      <c r="D5004" s="26">
        <f>C5004/'g. Dimensio.AnlagenEE2035'!$F$11</f>
        <v>4.7815999999999997E-2</v>
      </c>
      <c r="E5004" s="6"/>
      <c r="F5004" s="6"/>
      <c r="G5004" s="6"/>
      <c r="H5004" s="6"/>
      <c r="I5004" s="6"/>
      <c r="J5004" s="6"/>
      <c r="K5004" s="6"/>
      <c r="L5004" s="6"/>
      <c r="M5004" s="6"/>
      <c r="N5004" s="27"/>
    </row>
    <row r="5005" spans="1:14" s="28" customFormat="1" x14ac:dyDescent="0.25">
      <c r="A5005" s="24">
        <v>43674.333333333336</v>
      </c>
      <c r="B5005" s="25">
        <v>43674.416666666664</v>
      </c>
      <c r="C5005" s="7">
        <v>210.76499999999999</v>
      </c>
      <c r="D5005" s="26">
        <f>C5005/'g. Dimensio.AnlagenEE2035'!$F$11</f>
        <v>6.0218571428571427E-2</v>
      </c>
      <c r="E5005" s="6"/>
      <c r="F5005" s="6"/>
      <c r="G5005" s="6"/>
      <c r="H5005" s="6"/>
      <c r="I5005" s="6"/>
      <c r="J5005" s="6"/>
      <c r="K5005" s="6"/>
      <c r="L5005" s="6"/>
      <c r="M5005" s="6"/>
      <c r="N5005" s="27"/>
    </row>
    <row r="5006" spans="1:14" s="28" customFormat="1" x14ac:dyDescent="0.25">
      <c r="A5006" s="24">
        <v>43674.375</v>
      </c>
      <c r="B5006" s="25">
        <v>43674.458333333336</v>
      </c>
      <c r="C5006" s="7">
        <v>249.98699999999999</v>
      </c>
      <c r="D5006" s="26">
        <f>C5006/'g. Dimensio.AnlagenEE2035'!$F$11</f>
        <v>7.1424857142857137E-2</v>
      </c>
      <c r="E5006" s="6"/>
      <c r="F5006" s="6"/>
      <c r="G5006" s="6"/>
      <c r="H5006" s="6"/>
      <c r="I5006" s="6"/>
      <c r="J5006" s="6"/>
      <c r="K5006" s="6"/>
      <c r="L5006" s="6"/>
      <c r="M5006" s="6"/>
      <c r="N5006" s="27"/>
    </row>
    <row r="5007" spans="1:14" s="28" customFormat="1" x14ac:dyDescent="0.25">
      <c r="A5007" s="24">
        <v>43674.416666666664</v>
      </c>
      <c r="B5007" s="25">
        <v>43674.5</v>
      </c>
      <c r="C5007" s="7">
        <v>292.96899999999999</v>
      </c>
      <c r="D5007" s="26">
        <f>C5007/'g. Dimensio.AnlagenEE2035'!$F$11</f>
        <v>8.370542857142857E-2</v>
      </c>
      <c r="E5007" s="6"/>
      <c r="F5007" s="6"/>
      <c r="G5007" s="6"/>
      <c r="H5007" s="6"/>
      <c r="I5007" s="6"/>
      <c r="J5007" s="6"/>
      <c r="K5007" s="6"/>
      <c r="L5007" s="6"/>
      <c r="M5007" s="6"/>
      <c r="N5007" s="27"/>
    </row>
    <row r="5008" spans="1:14" s="28" customFormat="1" x14ac:dyDescent="0.25">
      <c r="A5008" s="24">
        <v>43674.458333333336</v>
      </c>
      <c r="B5008" s="25">
        <v>43674.541666666664</v>
      </c>
      <c r="C5008" s="7">
        <v>356.733</v>
      </c>
      <c r="D5008" s="26">
        <f>C5008/'g. Dimensio.AnlagenEE2035'!$F$11</f>
        <v>0.10192371428571428</v>
      </c>
      <c r="E5008" s="6"/>
      <c r="F5008" s="6"/>
      <c r="G5008" s="6"/>
      <c r="H5008" s="6"/>
      <c r="I5008" s="6"/>
      <c r="J5008" s="6"/>
      <c r="K5008" s="6"/>
      <c r="L5008" s="6"/>
      <c r="M5008" s="6"/>
      <c r="N5008" s="27"/>
    </row>
    <row r="5009" spans="1:14" s="28" customFormat="1" x14ac:dyDescent="0.25">
      <c r="A5009" s="24">
        <v>43674.5</v>
      </c>
      <c r="B5009" s="25">
        <v>43674.583333333336</v>
      </c>
      <c r="C5009" s="7">
        <v>482.41899999999998</v>
      </c>
      <c r="D5009" s="26">
        <f>C5009/'g. Dimensio.AnlagenEE2035'!$F$11</f>
        <v>0.13783399999999998</v>
      </c>
      <c r="E5009" s="6"/>
      <c r="F5009" s="6"/>
      <c r="G5009" s="6"/>
      <c r="H5009" s="6"/>
      <c r="I5009" s="6"/>
      <c r="J5009" s="6"/>
      <c r="K5009" s="6"/>
      <c r="L5009" s="6"/>
      <c r="M5009" s="6"/>
      <c r="N5009" s="27"/>
    </row>
    <row r="5010" spans="1:14" s="28" customFormat="1" x14ac:dyDescent="0.25">
      <c r="A5010" s="24">
        <v>43674.541666666664</v>
      </c>
      <c r="B5010" s="25">
        <v>43674.625</v>
      </c>
      <c r="C5010" s="7">
        <v>666.827</v>
      </c>
      <c r="D5010" s="26">
        <f>C5010/'g. Dimensio.AnlagenEE2035'!$F$11</f>
        <v>0.190522</v>
      </c>
      <c r="E5010" s="6"/>
      <c r="F5010" s="6"/>
      <c r="G5010" s="6"/>
      <c r="H5010" s="6"/>
      <c r="I5010" s="6"/>
      <c r="J5010" s="6"/>
      <c r="K5010" s="6"/>
      <c r="L5010" s="6"/>
      <c r="M5010" s="6"/>
      <c r="N5010" s="27"/>
    </row>
    <row r="5011" spans="1:14" s="28" customFormat="1" x14ac:dyDescent="0.25">
      <c r="A5011" s="24">
        <v>43674.583333333336</v>
      </c>
      <c r="B5011" s="25">
        <v>43674.666666666664</v>
      </c>
      <c r="C5011" s="7">
        <v>872.88199999999995</v>
      </c>
      <c r="D5011" s="26">
        <f>C5011/'g. Dimensio.AnlagenEE2035'!$F$11</f>
        <v>0.24939485714285714</v>
      </c>
      <c r="E5011" s="6"/>
      <c r="F5011" s="6"/>
      <c r="G5011" s="6"/>
      <c r="H5011" s="6"/>
      <c r="I5011" s="6"/>
      <c r="J5011" s="6"/>
      <c r="K5011" s="6"/>
      <c r="L5011" s="6"/>
      <c r="M5011" s="6"/>
      <c r="N5011" s="27"/>
    </row>
    <row r="5012" spans="1:14" s="28" customFormat="1" x14ac:dyDescent="0.25">
      <c r="A5012" s="24">
        <v>43674.625</v>
      </c>
      <c r="B5012" s="25">
        <v>43674.708333333336</v>
      </c>
      <c r="C5012" s="7">
        <v>1024.808</v>
      </c>
      <c r="D5012" s="26">
        <f>C5012/'g. Dimensio.AnlagenEE2035'!$F$11</f>
        <v>0.29280228571428574</v>
      </c>
      <c r="E5012" s="6"/>
      <c r="F5012" s="6"/>
      <c r="G5012" s="6"/>
      <c r="H5012" s="6"/>
      <c r="I5012" s="6"/>
      <c r="J5012" s="6"/>
      <c r="K5012" s="6"/>
      <c r="L5012" s="6"/>
      <c r="M5012" s="6"/>
      <c r="N5012" s="27"/>
    </row>
    <row r="5013" spans="1:14" s="28" customFormat="1" x14ac:dyDescent="0.25">
      <c r="A5013" s="24">
        <v>43674.666666666664</v>
      </c>
      <c r="B5013" s="25">
        <v>43674.75</v>
      </c>
      <c r="C5013" s="7">
        <v>1096.537</v>
      </c>
      <c r="D5013" s="26">
        <f>C5013/'g. Dimensio.AnlagenEE2035'!$F$11</f>
        <v>0.31329628571428575</v>
      </c>
      <c r="E5013" s="6"/>
      <c r="F5013" s="6"/>
      <c r="G5013" s="6"/>
      <c r="H5013" s="6"/>
      <c r="I5013" s="6"/>
      <c r="J5013" s="6"/>
      <c r="K5013" s="6"/>
      <c r="L5013" s="6"/>
      <c r="M5013" s="6"/>
      <c r="N5013" s="27"/>
    </row>
    <row r="5014" spans="1:14" s="28" customFormat="1" x14ac:dyDescent="0.25">
      <c r="A5014" s="24">
        <v>43674.708333333336</v>
      </c>
      <c r="B5014" s="25">
        <v>43674.791666666664</v>
      </c>
      <c r="C5014" s="7">
        <v>1038.9949999999999</v>
      </c>
      <c r="D5014" s="26">
        <f>C5014/'g. Dimensio.AnlagenEE2035'!$F$11</f>
        <v>0.29685571428571428</v>
      </c>
      <c r="E5014" s="6"/>
      <c r="F5014" s="6"/>
      <c r="G5014" s="6"/>
      <c r="H5014" s="6"/>
      <c r="I5014" s="6"/>
      <c r="J5014" s="6"/>
      <c r="K5014" s="6"/>
      <c r="L5014" s="6"/>
      <c r="M5014" s="6"/>
      <c r="N5014" s="27"/>
    </row>
    <row r="5015" spans="1:14" s="28" customFormat="1" x14ac:dyDescent="0.25">
      <c r="A5015" s="24">
        <v>43674.75</v>
      </c>
      <c r="B5015" s="25">
        <v>43674.833333333336</v>
      </c>
      <c r="C5015" s="7">
        <v>948.65</v>
      </c>
      <c r="D5015" s="26">
        <f>C5015/'g. Dimensio.AnlagenEE2035'!$F$11</f>
        <v>0.27104285714285714</v>
      </c>
      <c r="E5015" s="6"/>
      <c r="F5015" s="6"/>
      <c r="G5015" s="6"/>
      <c r="H5015" s="6"/>
      <c r="I5015" s="6"/>
      <c r="J5015" s="6"/>
      <c r="K5015" s="6"/>
      <c r="L5015" s="6"/>
      <c r="M5015" s="6"/>
      <c r="N5015" s="27"/>
    </row>
    <row r="5016" spans="1:14" s="28" customFormat="1" x14ac:dyDescent="0.25">
      <c r="A5016" s="24">
        <v>43674.791666666664</v>
      </c>
      <c r="B5016" s="25">
        <v>43674.875</v>
      </c>
      <c r="C5016" s="7">
        <v>818.17700000000002</v>
      </c>
      <c r="D5016" s="26">
        <f>C5016/'g. Dimensio.AnlagenEE2035'!$F$11</f>
        <v>0.23376485714285714</v>
      </c>
      <c r="E5016" s="6"/>
      <c r="F5016" s="6"/>
      <c r="G5016" s="6"/>
      <c r="H5016" s="6"/>
      <c r="I5016" s="6"/>
      <c r="J5016" s="6"/>
      <c r="K5016" s="6"/>
      <c r="L5016" s="6"/>
      <c r="M5016" s="6"/>
      <c r="N5016" s="27"/>
    </row>
    <row r="5017" spans="1:14" s="28" customFormat="1" x14ac:dyDescent="0.25">
      <c r="A5017" s="24">
        <v>43674.833333333336</v>
      </c>
      <c r="B5017" s="25">
        <v>43674.916666666664</v>
      </c>
      <c r="C5017" s="7">
        <v>681.33799999999997</v>
      </c>
      <c r="D5017" s="26">
        <f>C5017/'g. Dimensio.AnlagenEE2035'!$F$11</f>
        <v>0.19466799999999998</v>
      </c>
      <c r="E5017" s="6"/>
      <c r="F5017" s="6"/>
      <c r="G5017" s="6"/>
      <c r="H5017" s="6"/>
      <c r="I5017" s="6"/>
      <c r="J5017" s="6"/>
      <c r="K5017" s="6"/>
      <c r="L5017" s="6"/>
      <c r="M5017" s="6"/>
      <c r="N5017" s="27"/>
    </row>
    <row r="5018" spans="1:14" s="28" customFormat="1" x14ac:dyDescent="0.25">
      <c r="A5018" s="24">
        <v>43674.875</v>
      </c>
      <c r="B5018" s="25">
        <v>43674.958333333336</v>
      </c>
      <c r="C5018" s="7">
        <v>595.58799999999997</v>
      </c>
      <c r="D5018" s="26">
        <f>C5018/'g. Dimensio.AnlagenEE2035'!$F$11</f>
        <v>0.17016799999999999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27"/>
    </row>
    <row r="5019" spans="1:14" s="28" customFormat="1" x14ac:dyDescent="0.25">
      <c r="A5019" s="24">
        <v>43674.916666666664</v>
      </c>
      <c r="B5019" s="25">
        <v>43675</v>
      </c>
      <c r="C5019" s="7">
        <v>528.81899999999996</v>
      </c>
      <c r="D5019" s="26">
        <f>C5019/'g. Dimensio.AnlagenEE2035'!$F$11</f>
        <v>0.15109114285714284</v>
      </c>
      <c r="E5019" s="6"/>
      <c r="F5019" s="6"/>
      <c r="G5019" s="6"/>
      <c r="H5019" s="6"/>
      <c r="I5019" s="6"/>
      <c r="J5019" s="6"/>
      <c r="K5019" s="6"/>
      <c r="L5019" s="6"/>
      <c r="M5019" s="6"/>
      <c r="N5019" s="27"/>
    </row>
    <row r="5020" spans="1:14" s="28" customFormat="1" x14ac:dyDescent="0.25">
      <c r="A5020" s="24">
        <v>43674.958333333336</v>
      </c>
      <c r="B5020" s="25">
        <v>43675.041666666664</v>
      </c>
      <c r="C5020" s="7">
        <v>463.74</v>
      </c>
      <c r="D5020" s="26">
        <f>C5020/'g. Dimensio.AnlagenEE2035'!$F$11</f>
        <v>0.13249714285714287</v>
      </c>
      <c r="E5020" s="6"/>
      <c r="F5020" s="6"/>
      <c r="G5020" s="6"/>
      <c r="H5020" s="6"/>
      <c r="I5020" s="6"/>
      <c r="J5020" s="6"/>
      <c r="K5020" s="6"/>
      <c r="L5020" s="6"/>
      <c r="M5020" s="6"/>
      <c r="N5020" s="27"/>
    </row>
    <row r="5021" spans="1:14" s="28" customFormat="1" x14ac:dyDescent="0.25">
      <c r="A5021" s="24">
        <v>43675</v>
      </c>
      <c r="B5021" s="25">
        <v>43675.083333333336</v>
      </c>
      <c r="C5021" s="7">
        <v>413.36500000000001</v>
      </c>
      <c r="D5021" s="26">
        <f>C5021/'g. Dimensio.AnlagenEE2035'!$F$11</f>
        <v>0.11810428571428572</v>
      </c>
      <c r="E5021" s="6"/>
      <c r="F5021" s="6"/>
      <c r="G5021" s="6"/>
      <c r="H5021" s="6"/>
      <c r="I5021" s="6"/>
      <c r="J5021" s="6"/>
      <c r="K5021" s="6"/>
      <c r="L5021" s="6"/>
      <c r="M5021" s="6"/>
      <c r="N5021" s="27"/>
    </row>
    <row r="5022" spans="1:14" s="28" customFormat="1" x14ac:dyDescent="0.25">
      <c r="A5022" s="24">
        <v>43675.041666666664</v>
      </c>
      <c r="B5022" s="25">
        <v>43675.125</v>
      </c>
      <c r="C5022" s="7">
        <v>361.05599999999998</v>
      </c>
      <c r="D5022" s="26">
        <f>C5022/'g. Dimensio.AnlagenEE2035'!$F$11</f>
        <v>0.10315885714285714</v>
      </c>
      <c r="E5022" s="6"/>
      <c r="F5022" s="6"/>
      <c r="G5022" s="6"/>
      <c r="H5022" s="6"/>
      <c r="I5022" s="6"/>
      <c r="J5022" s="6"/>
      <c r="K5022" s="6"/>
      <c r="L5022" s="6"/>
      <c r="M5022" s="6"/>
      <c r="N5022" s="27"/>
    </row>
    <row r="5023" spans="1:14" s="28" customFormat="1" x14ac:dyDescent="0.25">
      <c r="A5023" s="24">
        <v>43675.083333333336</v>
      </c>
      <c r="B5023" s="25">
        <v>43675.166666666664</v>
      </c>
      <c r="C5023" s="7">
        <v>319.31900000000002</v>
      </c>
      <c r="D5023" s="26">
        <f>C5023/'g. Dimensio.AnlagenEE2035'!$F$11</f>
        <v>9.123400000000001E-2</v>
      </c>
      <c r="E5023" s="6"/>
      <c r="F5023" s="6"/>
      <c r="G5023" s="6"/>
      <c r="H5023" s="6"/>
      <c r="I5023" s="6"/>
      <c r="J5023" s="6"/>
      <c r="K5023" s="6"/>
      <c r="L5023" s="6"/>
      <c r="M5023" s="6"/>
      <c r="N5023" s="27"/>
    </row>
    <row r="5024" spans="1:14" s="28" customFormat="1" x14ac:dyDescent="0.25">
      <c r="A5024" s="24">
        <v>43675.125</v>
      </c>
      <c r="B5024" s="25">
        <v>43675.208333333336</v>
      </c>
      <c r="C5024" s="7">
        <v>287.83800000000002</v>
      </c>
      <c r="D5024" s="26">
        <f>C5024/'g. Dimensio.AnlagenEE2035'!$F$11</f>
        <v>8.2239428571428574E-2</v>
      </c>
      <c r="E5024" s="6"/>
      <c r="F5024" s="6"/>
      <c r="G5024" s="6"/>
      <c r="H5024" s="6"/>
      <c r="I5024" s="6"/>
      <c r="J5024" s="6"/>
      <c r="K5024" s="6"/>
      <c r="L5024" s="6"/>
      <c r="M5024" s="6"/>
      <c r="N5024" s="27"/>
    </row>
    <row r="5025" spans="1:14" s="28" customFormat="1" x14ac:dyDescent="0.25">
      <c r="A5025" s="24">
        <v>43675.166666666664</v>
      </c>
      <c r="B5025" s="25">
        <v>43675.25</v>
      </c>
      <c r="C5025" s="7">
        <v>251.46</v>
      </c>
      <c r="D5025" s="26">
        <f>C5025/'g. Dimensio.AnlagenEE2035'!$F$11</f>
        <v>7.1845714285714291E-2</v>
      </c>
      <c r="E5025" s="6"/>
      <c r="F5025" s="6"/>
      <c r="G5025" s="6"/>
      <c r="H5025" s="6"/>
      <c r="I5025" s="6"/>
      <c r="J5025" s="6"/>
      <c r="K5025" s="6"/>
      <c r="L5025" s="6"/>
      <c r="M5025" s="6"/>
      <c r="N5025" s="27"/>
    </row>
    <row r="5026" spans="1:14" s="28" customFormat="1" x14ac:dyDescent="0.25">
      <c r="A5026" s="24">
        <v>43675.208333333336</v>
      </c>
      <c r="B5026" s="25">
        <v>43675.291666666664</v>
      </c>
      <c r="C5026" s="7">
        <v>150.76</v>
      </c>
      <c r="D5026" s="26">
        <f>C5026/'g. Dimensio.AnlagenEE2035'!$F$11</f>
        <v>4.3074285714285711E-2</v>
      </c>
      <c r="E5026" s="6"/>
      <c r="F5026" s="6"/>
      <c r="G5026" s="6"/>
      <c r="H5026" s="6"/>
      <c r="I5026" s="6"/>
      <c r="J5026" s="6"/>
      <c r="K5026" s="6"/>
      <c r="L5026" s="6"/>
      <c r="M5026" s="6"/>
      <c r="N5026" s="27"/>
    </row>
    <row r="5027" spans="1:14" s="28" customFormat="1" x14ac:dyDescent="0.25">
      <c r="A5027" s="24">
        <v>43675.25</v>
      </c>
      <c r="B5027" s="25">
        <v>43675.333333333336</v>
      </c>
      <c r="C5027" s="7">
        <v>144.72800000000001</v>
      </c>
      <c r="D5027" s="26">
        <f>C5027/'g. Dimensio.AnlagenEE2035'!$F$11</f>
        <v>4.1350857142857148E-2</v>
      </c>
      <c r="E5027" s="6"/>
      <c r="F5027" s="6"/>
      <c r="G5027" s="6"/>
      <c r="H5027" s="6"/>
      <c r="I5027" s="6"/>
      <c r="J5027" s="6"/>
      <c r="K5027" s="6"/>
      <c r="L5027" s="6"/>
      <c r="M5027" s="6"/>
      <c r="N5027" s="27"/>
    </row>
    <row r="5028" spans="1:14" s="28" customFormat="1" x14ac:dyDescent="0.25">
      <c r="A5028" s="24">
        <v>43675.291666666664</v>
      </c>
      <c r="B5028" s="25">
        <v>43675.375</v>
      </c>
      <c r="C5028" s="7">
        <v>134.715</v>
      </c>
      <c r="D5028" s="26">
        <f>C5028/'g. Dimensio.AnlagenEE2035'!$F$11</f>
        <v>3.8490000000000003E-2</v>
      </c>
      <c r="E5028" s="6"/>
      <c r="F5028" s="6"/>
      <c r="G5028" s="6"/>
      <c r="H5028" s="6"/>
      <c r="I5028" s="6"/>
      <c r="J5028" s="6"/>
      <c r="K5028" s="6"/>
      <c r="L5028" s="6"/>
      <c r="M5028" s="6"/>
      <c r="N5028" s="27"/>
    </row>
    <row r="5029" spans="1:14" s="28" customFormat="1" x14ac:dyDescent="0.25">
      <c r="A5029" s="24">
        <v>43675.333333333336</v>
      </c>
      <c r="B5029" s="25">
        <v>43675.416666666664</v>
      </c>
      <c r="C5029" s="7">
        <v>105.798</v>
      </c>
      <c r="D5029" s="26">
        <f>C5029/'g. Dimensio.AnlagenEE2035'!$F$11</f>
        <v>3.0228000000000001E-2</v>
      </c>
      <c r="E5029" s="6"/>
      <c r="F5029" s="6"/>
      <c r="G5029" s="6"/>
      <c r="H5029" s="6"/>
      <c r="I5029" s="6"/>
      <c r="J5029" s="6"/>
      <c r="K5029" s="6"/>
      <c r="L5029" s="6"/>
      <c r="M5029" s="6"/>
      <c r="N5029" s="27"/>
    </row>
    <row r="5030" spans="1:14" s="28" customFormat="1" x14ac:dyDescent="0.25">
      <c r="A5030" s="24">
        <v>43675.375</v>
      </c>
      <c r="B5030" s="25">
        <v>43675.458333333336</v>
      </c>
      <c r="C5030" s="7">
        <v>72.838999999999999</v>
      </c>
      <c r="D5030" s="26">
        <f>C5030/'g. Dimensio.AnlagenEE2035'!$F$11</f>
        <v>2.0811142857142858E-2</v>
      </c>
      <c r="E5030" s="6"/>
      <c r="F5030" s="6"/>
      <c r="G5030" s="6"/>
      <c r="H5030" s="6"/>
      <c r="I5030" s="6"/>
      <c r="J5030" s="6"/>
      <c r="K5030" s="6"/>
      <c r="L5030" s="6"/>
      <c r="M5030" s="6"/>
      <c r="N5030" s="27"/>
    </row>
    <row r="5031" spans="1:14" s="28" customFormat="1" x14ac:dyDescent="0.25">
      <c r="A5031" s="24">
        <v>43675.416666666664</v>
      </c>
      <c r="B5031" s="25">
        <v>43675.5</v>
      </c>
      <c r="C5031" s="7">
        <v>45.460999999999999</v>
      </c>
      <c r="D5031" s="26">
        <f>C5031/'g. Dimensio.AnlagenEE2035'!$F$11</f>
        <v>1.2988857142857142E-2</v>
      </c>
      <c r="E5031" s="6"/>
      <c r="F5031" s="6"/>
      <c r="G5031" s="6"/>
      <c r="H5031" s="6"/>
      <c r="I5031" s="6"/>
      <c r="J5031" s="6"/>
      <c r="K5031" s="6"/>
      <c r="L5031" s="6"/>
      <c r="M5031" s="6"/>
      <c r="N5031" s="27"/>
    </row>
    <row r="5032" spans="1:14" s="28" customFormat="1" x14ac:dyDescent="0.25">
      <c r="A5032" s="24">
        <v>43675.458333333336</v>
      </c>
      <c r="B5032" s="25">
        <v>43675.541666666664</v>
      </c>
      <c r="C5032" s="7">
        <v>29.196000000000002</v>
      </c>
      <c r="D5032" s="26">
        <f>C5032/'g. Dimensio.AnlagenEE2035'!$F$11</f>
        <v>8.3417142857142856E-3</v>
      </c>
      <c r="E5032" s="6"/>
      <c r="F5032" s="6"/>
      <c r="G5032" s="6"/>
      <c r="H5032" s="6"/>
      <c r="I5032" s="6"/>
      <c r="J5032" s="6"/>
      <c r="K5032" s="6"/>
      <c r="L5032" s="6"/>
      <c r="M5032" s="6"/>
      <c r="N5032" s="27"/>
    </row>
    <row r="5033" spans="1:14" s="28" customFormat="1" x14ac:dyDescent="0.25">
      <c r="A5033" s="24">
        <v>43675.5</v>
      </c>
      <c r="B5033" s="25">
        <v>43675.583333333336</v>
      </c>
      <c r="C5033" s="7">
        <v>21.658999999999999</v>
      </c>
      <c r="D5033" s="26">
        <f>C5033/'g. Dimensio.AnlagenEE2035'!$F$11</f>
        <v>6.1882857142857139E-3</v>
      </c>
      <c r="E5033" s="6"/>
      <c r="F5033" s="6"/>
      <c r="G5033" s="6"/>
      <c r="H5033" s="6"/>
      <c r="I5033" s="6"/>
      <c r="J5033" s="6"/>
      <c r="K5033" s="6"/>
      <c r="L5033" s="6"/>
      <c r="M5033" s="6"/>
      <c r="N5033" s="27"/>
    </row>
    <row r="5034" spans="1:14" s="28" customFormat="1" x14ac:dyDescent="0.25">
      <c r="A5034" s="24">
        <v>43675.541666666664</v>
      </c>
      <c r="B5034" s="25">
        <v>43675.625</v>
      </c>
      <c r="C5034" s="7">
        <v>18.309000000000001</v>
      </c>
      <c r="D5034" s="26">
        <f>C5034/'g. Dimensio.AnlagenEE2035'!$F$11</f>
        <v>5.2311428571428578E-3</v>
      </c>
      <c r="E5034" s="6"/>
      <c r="F5034" s="6"/>
      <c r="G5034" s="6"/>
      <c r="H5034" s="6"/>
      <c r="I5034" s="6"/>
      <c r="J5034" s="6"/>
      <c r="K5034" s="6"/>
      <c r="L5034" s="6"/>
      <c r="M5034" s="6"/>
      <c r="N5034" s="27"/>
    </row>
    <row r="5035" spans="1:14" s="28" customFormat="1" x14ac:dyDescent="0.25">
      <c r="A5035" s="24">
        <v>43675.583333333336</v>
      </c>
      <c r="B5035" s="25">
        <v>43675.666666666664</v>
      </c>
      <c r="C5035" s="7">
        <v>17.524000000000001</v>
      </c>
      <c r="D5035" s="26">
        <f>C5035/'g. Dimensio.AnlagenEE2035'!$F$11</f>
        <v>5.0068571428571428E-3</v>
      </c>
      <c r="E5035" s="6"/>
      <c r="F5035" s="6"/>
      <c r="G5035" s="6"/>
      <c r="H5035" s="6"/>
      <c r="I5035" s="6"/>
      <c r="J5035" s="6"/>
      <c r="K5035" s="6"/>
      <c r="L5035" s="6"/>
      <c r="M5035" s="6"/>
      <c r="N5035" s="27"/>
    </row>
    <row r="5036" spans="1:14" s="28" customFormat="1" x14ac:dyDescent="0.25">
      <c r="A5036" s="24">
        <v>43675.625</v>
      </c>
      <c r="B5036" s="25">
        <v>43675.708333333336</v>
      </c>
      <c r="C5036" s="7">
        <v>17.745000000000001</v>
      </c>
      <c r="D5036" s="26">
        <f>C5036/'g. Dimensio.AnlagenEE2035'!$F$11</f>
        <v>5.0699999999999999E-3</v>
      </c>
      <c r="E5036" s="6"/>
      <c r="F5036" s="6"/>
      <c r="G5036" s="6"/>
      <c r="H5036" s="6"/>
      <c r="I5036" s="6"/>
      <c r="J5036" s="6"/>
      <c r="K5036" s="6"/>
      <c r="L5036" s="6"/>
      <c r="M5036" s="6"/>
      <c r="N5036" s="27"/>
    </row>
    <row r="5037" spans="1:14" s="28" customFormat="1" x14ac:dyDescent="0.25">
      <c r="A5037" s="24">
        <v>43675.666666666664</v>
      </c>
      <c r="B5037" s="25">
        <v>43675.75</v>
      </c>
      <c r="C5037" s="7">
        <v>18.289000000000001</v>
      </c>
      <c r="D5037" s="26">
        <f>C5037/'g. Dimensio.AnlagenEE2035'!$F$11</f>
        <v>5.2254285714285718E-3</v>
      </c>
      <c r="E5037" s="6"/>
      <c r="F5037" s="6"/>
      <c r="G5037" s="6"/>
      <c r="H5037" s="6"/>
      <c r="I5037" s="6"/>
      <c r="J5037" s="6"/>
      <c r="K5037" s="6"/>
      <c r="L5037" s="6"/>
      <c r="M5037" s="6"/>
      <c r="N5037" s="27"/>
    </row>
    <row r="5038" spans="1:14" s="28" customFormat="1" x14ac:dyDescent="0.25">
      <c r="A5038" s="24">
        <v>43675.708333333336</v>
      </c>
      <c r="B5038" s="25">
        <v>43675.791666666664</v>
      </c>
      <c r="C5038" s="7">
        <v>18.170999999999999</v>
      </c>
      <c r="D5038" s="26">
        <f>C5038/'g. Dimensio.AnlagenEE2035'!$F$11</f>
        <v>5.1917142857142856E-3</v>
      </c>
      <c r="E5038" s="6"/>
      <c r="F5038" s="6"/>
      <c r="G5038" s="6"/>
      <c r="H5038" s="6"/>
      <c r="I5038" s="6"/>
      <c r="J5038" s="6"/>
      <c r="K5038" s="6"/>
      <c r="L5038" s="6"/>
      <c r="M5038" s="6"/>
      <c r="N5038" s="27"/>
    </row>
    <row r="5039" spans="1:14" s="28" customFormat="1" x14ac:dyDescent="0.25">
      <c r="A5039" s="24">
        <v>43675.75</v>
      </c>
      <c r="B5039" s="25">
        <v>43675.833333333336</v>
      </c>
      <c r="C5039" s="7">
        <v>18.690999999999999</v>
      </c>
      <c r="D5039" s="26">
        <f>C5039/'g. Dimensio.AnlagenEE2035'!$F$11</f>
        <v>5.3402857142857141E-3</v>
      </c>
      <c r="E5039" s="6"/>
      <c r="F5039" s="6"/>
      <c r="G5039" s="6"/>
      <c r="H5039" s="6"/>
      <c r="I5039" s="6"/>
      <c r="J5039" s="6"/>
      <c r="K5039" s="6"/>
      <c r="L5039" s="6"/>
      <c r="M5039" s="6"/>
      <c r="N5039" s="27"/>
    </row>
    <row r="5040" spans="1:14" s="28" customFormat="1" x14ac:dyDescent="0.25">
      <c r="A5040" s="24">
        <v>43675.791666666664</v>
      </c>
      <c r="B5040" s="25">
        <v>43675.875</v>
      </c>
      <c r="C5040" s="7">
        <v>30.838999999999999</v>
      </c>
      <c r="D5040" s="26">
        <f>C5040/'g. Dimensio.AnlagenEE2035'!$F$11</f>
        <v>8.8111428571428559E-3</v>
      </c>
      <c r="E5040" s="6"/>
      <c r="F5040" s="6"/>
      <c r="G5040" s="6"/>
      <c r="H5040" s="6"/>
      <c r="I5040" s="6"/>
      <c r="J5040" s="6"/>
      <c r="K5040" s="6"/>
      <c r="L5040" s="6"/>
      <c r="M5040" s="6"/>
      <c r="N5040" s="27"/>
    </row>
    <row r="5041" spans="1:14" s="28" customFormat="1" x14ac:dyDescent="0.25">
      <c r="A5041" s="24">
        <v>43675.833333333336</v>
      </c>
      <c r="B5041" s="25">
        <v>43675.916666666664</v>
      </c>
      <c r="C5041" s="7">
        <v>56.853999999999999</v>
      </c>
      <c r="D5041" s="26">
        <f>C5041/'g. Dimensio.AnlagenEE2035'!$F$11</f>
        <v>1.6244000000000001E-2</v>
      </c>
      <c r="E5041" s="6"/>
      <c r="F5041" s="6"/>
      <c r="G5041" s="6"/>
      <c r="H5041" s="6"/>
      <c r="I5041" s="6"/>
      <c r="J5041" s="6"/>
      <c r="K5041" s="6"/>
      <c r="L5041" s="6"/>
      <c r="M5041" s="6"/>
      <c r="N5041" s="27"/>
    </row>
    <row r="5042" spans="1:14" s="28" customFormat="1" x14ac:dyDescent="0.25">
      <c r="A5042" s="24">
        <v>43675.875</v>
      </c>
      <c r="B5042" s="25">
        <v>43675.958333333336</v>
      </c>
      <c r="C5042" s="7">
        <v>87.554000000000002</v>
      </c>
      <c r="D5042" s="26">
        <f>C5042/'g. Dimensio.AnlagenEE2035'!$F$11</f>
        <v>2.501542857142857E-2</v>
      </c>
      <c r="E5042" s="6"/>
      <c r="F5042" s="6"/>
      <c r="G5042" s="6"/>
      <c r="H5042" s="6"/>
      <c r="I5042" s="6"/>
      <c r="J5042" s="6"/>
      <c r="K5042" s="6"/>
      <c r="L5042" s="6"/>
      <c r="M5042" s="6"/>
      <c r="N5042" s="27"/>
    </row>
    <row r="5043" spans="1:14" s="28" customFormat="1" x14ac:dyDescent="0.25">
      <c r="A5043" s="24">
        <v>43675.916666666664</v>
      </c>
      <c r="B5043" s="25">
        <v>43676</v>
      </c>
      <c r="C5043" s="7">
        <v>107.05</v>
      </c>
      <c r="D5043" s="26">
        <f>C5043/'g. Dimensio.AnlagenEE2035'!$F$11</f>
        <v>3.0585714285714286E-2</v>
      </c>
      <c r="E5043" s="6"/>
      <c r="F5043" s="6"/>
      <c r="G5043" s="6"/>
      <c r="H5043" s="6"/>
      <c r="I5043" s="6"/>
      <c r="J5043" s="6"/>
      <c r="K5043" s="6"/>
      <c r="L5043" s="6"/>
      <c r="M5043" s="6"/>
      <c r="N5043" s="27"/>
    </row>
    <row r="5044" spans="1:14" s="28" customFormat="1" x14ac:dyDescent="0.25">
      <c r="A5044" s="24">
        <v>43675.958333333336</v>
      </c>
      <c r="B5044" s="25">
        <v>43676.041666666664</v>
      </c>
      <c r="C5044" s="7">
        <v>117.91800000000001</v>
      </c>
      <c r="D5044" s="26">
        <f>C5044/'g. Dimensio.AnlagenEE2035'!$F$11</f>
        <v>3.3690857142857147E-2</v>
      </c>
      <c r="E5044" s="6"/>
      <c r="F5044" s="6"/>
      <c r="G5044" s="6"/>
      <c r="H5044" s="6"/>
      <c r="I5044" s="6"/>
      <c r="J5044" s="6"/>
      <c r="K5044" s="6"/>
      <c r="L5044" s="6"/>
      <c r="M5044" s="6"/>
      <c r="N5044" s="27"/>
    </row>
    <row r="5045" spans="1:14" s="28" customFormat="1" x14ac:dyDescent="0.25">
      <c r="A5045" s="24">
        <v>43676</v>
      </c>
      <c r="B5045" s="25">
        <v>43676.083333333336</v>
      </c>
      <c r="C5045" s="7">
        <v>126.86</v>
      </c>
      <c r="D5045" s="26">
        <f>C5045/'g. Dimensio.AnlagenEE2035'!$F$11</f>
        <v>3.6245714285714284E-2</v>
      </c>
      <c r="E5045" s="6"/>
      <c r="F5045" s="6"/>
      <c r="G5045" s="6"/>
      <c r="H5045" s="6"/>
      <c r="I5045" s="6"/>
      <c r="J5045" s="6"/>
      <c r="K5045" s="6"/>
      <c r="L5045" s="6"/>
      <c r="M5045" s="6"/>
      <c r="N5045" s="27"/>
    </row>
    <row r="5046" spans="1:14" s="28" customFormat="1" x14ac:dyDescent="0.25">
      <c r="A5046" s="24">
        <v>43676.041666666664</v>
      </c>
      <c r="B5046" s="25">
        <v>43676.125</v>
      </c>
      <c r="C5046" s="7">
        <v>136.27600000000001</v>
      </c>
      <c r="D5046" s="26">
        <f>C5046/'g. Dimensio.AnlagenEE2035'!$F$11</f>
        <v>3.8936000000000005E-2</v>
      </c>
      <c r="E5046" s="6"/>
      <c r="F5046" s="6"/>
      <c r="G5046" s="6"/>
      <c r="H5046" s="6"/>
      <c r="I5046" s="6"/>
      <c r="J5046" s="6"/>
      <c r="K5046" s="6"/>
      <c r="L5046" s="6"/>
      <c r="M5046" s="6"/>
      <c r="N5046" s="27"/>
    </row>
    <row r="5047" spans="1:14" s="28" customFormat="1" x14ac:dyDescent="0.25">
      <c r="A5047" s="24">
        <v>43676.083333333336</v>
      </c>
      <c r="B5047" s="25">
        <v>43676.166666666664</v>
      </c>
      <c r="C5047" s="7">
        <v>155.17699999999999</v>
      </c>
      <c r="D5047" s="26">
        <f>C5047/'g. Dimensio.AnlagenEE2035'!$F$11</f>
        <v>4.433628571428571E-2</v>
      </c>
      <c r="E5047" s="6"/>
      <c r="F5047" s="6"/>
      <c r="G5047" s="6"/>
      <c r="H5047" s="6"/>
      <c r="I5047" s="6"/>
      <c r="J5047" s="6"/>
      <c r="K5047" s="6"/>
      <c r="L5047" s="6"/>
      <c r="M5047" s="6"/>
      <c r="N5047" s="27"/>
    </row>
    <row r="5048" spans="1:14" s="28" customFormat="1" x14ac:dyDescent="0.25">
      <c r="A5048" s="24">
        <v>43676.125</v>
      </c>
      <c r="B5048" s="25">
        <v>43676.208333333336</v>
      </c>
      <c r="C5048" s="7">
        <v>189.834</v>
      </c>
      <c r="D5048" s="26">
        <f>C5048/'g. Dimensio.AnlagenEE2035'!$F$11</f>
        <v>5.4238285714285718E-2</v>
      </c>
      <c r="E5048" s="6"/>
      <c r="F5048" s="6"/>
      <c r="G5048" s="6"/>
      <c r="H5048" s="6"/>
      <c r="I5048" s="6"/>
      <c r="J5048" s="6"/>
      <c r="K5048" s="6"/>
      <c r="L5048" s="6"/>
      <c r="M5048" s="6"/>
      <c r="N5048" s="27"/>
    </row>
    <row r="5049" spans="1:14" s="28" customFormat="1" x14ac:dyDescent="0.25">
      <c r="A5049" s="24">
        <v>43676.166666666664</v>
      </c>
      <c r="B5049" s="25">
        <v>43676.25</v>
      </c>
      <c r="C5049" s="7">
        <v>229.81200000000001</v>
      </c>
      <c r="D5049" s="26">
        <f>C5049/'g. Dimensio.AnlagenEE2035'!$F$11</f>
        <v>6.5660571428571429E-2</v>
      </c>
      <c r="E5049" s="6"/>
      <c r="F5049" s="6"/>
      <c r="G5049" s="6"/>
      <c r="H5049" s="6"/>
      <c r="I5049" s="6"/>
      <c r="J5049" s="6"/>
      <c r="K5049" s="6"/>
      <c r="L5049" s="6"/>
      <c r="M5049" s="6"/>
      <c r="N5049" s="27"/>
    </row>
    <row r="5050" spans="1:14" s="28" customFormat="1" x14ac:dyDescent="0.25">
      <c r="A5050" s="24">
        <v>43676.208333333336</v>
      </c>
      <c r="B5050" s="25">
        <v>43676.291666666664</v>
      </c>
      <c r="C5050" s="7">
        <v>155.179</v>
      </c>
      <c r="D5050" s="26">
        <f>C5050/'g. Dimensio.AnlagenEE2035'!$F$11</f>
        <v>4.4336857142857143E-2</v>
      </c>
      <c r="E5050" s="6"/>
      <c r="F5050" s="6"/>
      <c r="G5050" s="6"/>
      <c r="H5050" s="6"/>
      <c r="I5050" s="6"/>
      <c r="J5050" s="6"/>
      <c r="K5050" s="6"/>
      <c r="L5050" s="6"/>
      <c r="M5050" s="6"/>
      <c r="N5050" s="27"/>
    </row>
    <row r="5051" spans="1:14" s="28" customFormat="1" x14ac:dyDescent="0.25">
      <c r="A5051" s="24">
        <v>43676.25</v>
      </c>
      <c r="B5051" s="25">
        <v>43676.333333333336</v>
      </c>
      <c r="C5051" s="7">
        <v>133.99100000000001</v>
      </c>
      <c r="D5051" s="26">
        <f>C5051/'g. Dimensio.AnlagenEE2035'!$F$11</f>
        <v>3.8283142857142863E-2</v>
      </c>
      <c r="E5051" s="6"/>
      <c r="F5051" s="6"/>
      <c r="G5051" s="6"/>
      <c r="H5051" s="6"/>
      <c r="I5051" s="6"/>
      <c r="J5051" s="6"/>
      <c r="K5051" s="6"/>
      <c r="L5051" s="6"/>
      <c r="M5051" s="6"/>
      <c r="N5051" s="27"/>
    </row>
    <row r="5052" spans="1:14" s="28" customFormat="1" x14ac:dyDescent="0.25">
      <c r="A5052" s="24">
        <v>43676.291666666664</v>
      </c>
      <c r="B5052" s="25">
        <v>43676.375</v>
      </c>
      <c r="C5052" s="7">
        <v>167.911</v>
      </c>
      <c r="D5052" s="26">
        <f>C5052/'g. Dimensio.AnlagenEE2035'!$F$11</f>
        <v>4.7974571428571429E-2</v>
      </c>
      <c r="E5052" s="6"/>
      <c r="F5052" s="6"/>
      <c r="G5052" s="6"/>
      <c r="H5052" s="6"/>
      <c r="I5052" s="6"/>
      <c r="J5052" s="6"/>
      <c r="K5052" s="6"/>
      <c r="L5052" s="6"/>
      <c r="M5052" s="6"/>
      <c r="N5052" s="27"/>
    </row>
    <row r="5053" spans="1:14" s="28" customFormat="1" x14ac:dyDescent="0.25">
      <c r="A5053" s="24">
        <v>43676.333333333336</v>
      </c>
      <c r="B5053" s="25">
        <v>43676.416666666664</v>
      </c>
      <c r="C5053" s="7">
        <v>173.148</v>
      </c>
      <c r="D5053" s="26">
        <f>C5053/'g. Dimensio.AnlagenEE2035'!$F$11</f>
        <v>4.9470857142857143E-2</v>
      </c>
      <c r="E5053" s="6"/>
      <c r="F5053" s="6"/>
      <c r="G5053" s="6"/>
      <c r="H5053" s="6"/>
      <c r="I5053" s="6"/>
      <c r="J5053" s="6"/>
      <c r="K5053" s="6"/>
      <c r="L5053" s="6"/>
      <c r="M5053" s="6"/>
      <c r="N5053" s="27"/>
    </row>
    <row r="5054" spans="1:14" s="28" customFormat="1" x14ac:dyDescent="0.25">
      <c r="A5054" s="24">
        <v>43676.375</v>
      </c>
      <c r="B5054" s="25">
        <v>43676.458333333336</v>
      </c>
      <c r="C5054" s="7">
        <v>160.91300000000001</v>
      </c>
      <c r="D5054" s="26">
        <f>C5054/'g. Dimensio.AnlagenEE2035'!$F$11</f>
        <v>4.597514285714286E-2</v>
      </c>
      <c r="E5054" s="6"/>
      <c r="F5054" s="6"/>
      <c r="G5054" s="6"/>
      <c r="H5054" s="6"/>
      <c r="I5054" s="6"/>
      <c r="J5054" s="6"/>
      <c r="K5054" s="6"/>
      <c r="L5054" s="6"/>
      <c r="M5054" s="6"/>
      <c r="N5054" s="27"/>
    </row>
    <row r="5055" spans="1:14" s="28" customFormat="1" x14ac:dyDescent="0.25">
      <c r="A5055" s="24">
        <v>43676.416666666664</v>
      </c>
      <c r="B5055" s="25">
        <v>43676.5</v>
      </c>
      <c r="C5055" s="7">
        <v>156.566</v>
      </c>
      <c r="D5055" s="26">
        <f>C5055/'g. Dimensio.AnlagenEE2035'!$F$11</f>
        <v>4.473314285714286E-2</v>
      </c>
      <c r="E5055" s="6"/>
      <c r="F5055" s="6"/>
      <c r="G5055" s="6"/>
      <c r="H5055" s="6"/>
      <c r="I5055" s="6"/>
      <c r="J5055" s="6"/>
      <c r="K5055" s="6"/>
      <c r="L5055" s="6"/>
      <c r="M5055" s="6"/>
      <c r="N5055" s="27"/>
    </row>
    <row r="5056" spans="1:14" s="28" customFormat="1" x14ac:dyDescent="0.25">
      <c r="A5056" s="24">
        <v>43676.458333333336</v>
      </c>
      <c r="B5056" s="25">
        <v>43676.541666666664</v>
      </c>
      <c r="C5056" s="7">
        <v>161.18100000000001</v>
      </c>
      <c r="D5056" s="26">
        <f>C5056/'g. Dimensio.AnlagenEE2035'!$F$11</f>
        <v>4.6051714285714286E-2</v>
      </c>
      <c r="E5056" s="6"/>
      <c r="F5056" s="6"/>
      <c r="G5056" s="6"/>
      <c r="H5056" s="6"/>
      <c r="I5056" s="6"/>
      <c r="J5056" s="6"/>
      <c r="K5056" s="6"/>
      <c r="L5056" s="6"/>
      <c r="M5056" s="6"/>
      <c r="N5056" s="27"/>
    </row>
    <row r="5057" spans="1:14" s="28" customFormat="1" x14ac:dyDescent="0.25">
      <c r="A5057" s="24">
        <v>43676.5</v>
      </c>
      <c r="B5057" s="25">
        <v>43676.583333333336</v>
      </c>
      <c r="C5057" s="7">
        <v>173.21199999999999</v>
      </c>
      <c r="D5057" s="26">
        <f>C5057/'g. Dimensio.AnlagenEE2035'!$F$11</f>
        <v>4.9489142857142857E-2</v>
      </c>
      <c r="E5057" s="6"/>
      <c r="F5057" s="6"/>
      <c r="G5057" s="6"/>
      <c r="H5057" s="6"/>
      <c r="I5057" s="6"/>
      <c r="J5057" s="6"/>
      <c r="K5057" s="6"/>
      <c r="L5057" s="6"/>
      <c r="M5057" s="6"/>
      <c r="N5057" s="27"/>
    </row>
    <row r="5058" spans="1:14" s="28" customFormat="1" x14ac:dyDescent="0.25">
      <c r="A5058" s="24">
        <v>43676.541666666664</v>
      </c>
      <c r="B5058" s="25">
        <v>43676.625</v>
      </c>
      <c r="C5058" s="7">
        <v>184.733</v>
      </c>
      <c r="D5058" s="26">
        <f>C5058/'g. Dimensio.AnlagenEE2035'!$F$11</f>
        <v>5.2780857142857143E-2</v>
      </c>
      <c r="E5058" s="6"/>
      <c r="F5058" s="6"/>
      <c r="G5058" s="6"/>
      <c r="H5058" s="6"/>
      <c r="I5058" s="6"/>
      <c r="J5058" s="6"/>
      <c r="K5058" s="6"/>
      <c r="L5058" s="6"/>
      <c r="M5058" s="6"/>
      <c r="N5058" s="27"/>
    </row>
    <row r="5059" spans="1:14" s="28" customFormat="1" x14ac:dyDescent="0.25">
      <c r="A5059" s="24">
        <v>43676.583333333336</v>
      </c>
      <c r="B5059" s="25">
        <v>43676.666666666664</v>
      </c>
      <c r="C5059" s="7">
        <v>195.321</v>
      </c>
      <c r="D5059" s="26">
        <f>C5059/'g. Dimensio.AnlagenEE2035'!$F$11</f>
        <v>5.5806000000000001E-2</v>
      </c>
      <c r="E5059" s="6"/>
      <c r="F5059" s="6"/>
      <c r="G5059" s="6"/>
      <c r="H5059" s="6"/>
      <c r="I5059" s="6"/>
      <c r="J5059" s="6"/>
      <c r="K5059" s="6"/>
      <c r="L5059" s="6"/>
      <c r="M5059" s="6"/>
      <c r="N5059" s="27"/>
    </row>
    <row r="5060" spans="1:14" s="28" customFormat="1" x14ac:dyDescent="0.25">
      <c r="A5060" s="24">
        <v>43676.625</v>
      </c>
      <c r="B5060" s="25">
        <v>43676.708333333336</v>
      </c>
      <c r="C5060" s="7">
        <v>242.05199999999999</v>
      </c>
      <c r="D5060" s="26">
        <f>C5060/'g. Dimensio.AnlagenEE2035'!$F$11</f>
        <v>6.9157714285714281E-2</v>
      </c>
      <c r="E5060" s="6"/>
      <c r="F5060" s="6"/>
      <c r="G5060" s="6"/>
      <c r="H5060" s="6"/>
      <c r="I5060" s="6"/>
      <c r="J5060" s="6"/>
      <c r="K5060" s="6"/>
      <c r="L5060" s="6"/>
      <c r="M5060" s="6"/>
      <c r="N5060" s="27"/>
    </row>
    <row r="5061" spans="1:14" s="28" customFormat="1" x14ac:dyDescent="0.25">
      <c r="A5061" s="24">
        <v>43676.666666666664</v>
      </c>
      <c r="B5061" s="25">
        <v>43676.75</v>
      </c>
      <c r="C5061" s="7">
        <v>354.13400000000001</v>
      </c>
      <c r="D5061" s="26">
        <f>C5061/'g. Dimensio.AnlagenEE2035'!$F$11</f>
        <v>0.10118114285714286</v>
      </c>
      <c r="E5061" s="6"/>
      <c r="F5061" s="6"/>
      <c r="G5061" s="6"/>
      <c r="H5061" s="6"/>
      <c r="I5061" s="6"/>
      <c r="J5061" s="6"/>
      <c r="K5061" s="6"/>
      <c r="L5061" s="6"/>
      <c r="M5061" s="6"/>
      <c r="N5061" s="27"/>
    </row>
    <row r="5062" spans="1:14" s="28" customFormat="1" x14ac:dyDescent="0.25">
      <c r="A5062" s="24">
        <v>43676.708333333336</v>
      </c>
      <c r="B5062" s="25">
        <v>43676.791666666664</v>
      </c>
      <c r="C5062" s="7">
        <v>565.02700000000004</v>
      </c>
      <c r="D5062" s="26">
        <f>C5062/'g. Dimensio.AnlagenEE2035'!$F$11</f>
        <v>0.16143628571428573</v>
      </c>
      <c r="E5062" s="6"/>
      <c r="F5062" s="6"/>
      <c r="G5062" s="6"/>
      <c r="H5062" s="6"/>
      <c r="I5062" s="6"/>
      <c r="J5062" s="6"/>
      <c r="K5062" s="6"/>
      <c r="L5062" s="6"/>
      <c r="M5062" s="6"/>
      <c r="N5062" s="27"/>
    </row>
    <row r="5063" spans="1:14" s="28" customFormat="1" x14ac:dyDescent="0.25">
      <c r="A5063" s="24">
        <v>43676.75</v>
      </c>
      <c r="B5063" s="25">
        <v>43676.833333333336</v>
      </c>
      <c r="C5063" s="7">
        <v>935.06200000000001</v>
      </c>
      <c r="D5063" s="26">
        <f>C5063/'g. Dimensio.AnlagenEE2035'!$F$11</f>
        <v>0.26716057142857141</v>
      </c>
      <c r="E5063" s="6"/>
      <c r="F5063" s="6"/>
      <c r="G5063" s="6"/>
      <c r="H5063" s="6"/>
      <c r="I5063" s="6"/>
      <c r="J5063" s="6"/>
      <c r="K5063" s="6"/>
      <c r="L5063" s="6"/>
      <c r="M5063" s="6"/>
      <c r="N5063" s="27"/>
    </row>
    <row r="5064" spans="1:14" s="28" customFormat="1" x14ac:dyDescent="0.25">
      <c r="A5064" s="24">
        <v>43676.791666666664</v>
      </c>
      <c r="B5064" s="25">
        <v>43676.875</v>
      </c>
      <c r="C5064" s="7">
        <v>1247.9259999999999</v>
      </c>
      <c r="D5064" s="26">
        <f>C5064/'g. Dimensio.AnlagenEE2035'!$F$11</f>
        <v>0.35655028571428571</v>
      </c>
      <c r="E5064" s="6"/>
      <c r="F5064" s="6"/>
      <c r="G5064" s="6"/>
      <c r="H5064" s="6"/>
      <c r="I5064" s="6"/>
      <c r="J5064" s="6"/>
      <c r="K5064" s="6"/>
      <c r="L5064" s="6"/>
      <c r="M5064" s="6"/>
      <c r="N5064" s="27"/>
    </row>
    <row r="5065" spans="1:14" s="28" customFormat="1" x14ac:dyDescent="0.25">
      <c r="A5065" s="24">
        <v>43676.833333333336</v>
      </c>
      <c r="B5065" s="25">
        <v>43676.916666666664</v>
      </c>
      <c r="C5065" s="7">
        <v>1005.439</v>
      </c>
      <c r="D5065" s="26">
        <f>C5065/'g. Dimensio.AnlagenEE2035'!$F$11</f>
        <v>0.2872682857142857</v>
      </c>
      <c r="E5065" s="6"/>
      <c r="F5065" s="6"/>
      <c r="G5065" s="6"/>
      <c r="H5065" s="6"/>
      <c r="I5065" s="6"/>
      <c r="J5065" s="6"/>
      <c r="K5065" s="6"/>
      <c r="L5065" s="6"/>
      <c r="M5065" s="6"/>
      <c r="N5065" s="27"/>
    </row>
    <row r="5066" spans="1:14" s="28" customFormat="1" x14ac:dyDescent="0.25">
      <c r="A5066" s="24">
        <v>43676.875</v>
      </c>
      <c r="B5066" s="25">
        <v>43676.958333333336</v>
      </c>
      <c r="C5066" s="7">
        <v>557.87300000000005</v>
      </c>
      <c r="D5066" s="26">
        <f>C5066/'g. Dimensio.AnlagenEE2035'!$F$11</f>
        <v>0.15939228571428574</v>
      </c>
      <c r="E5066" s="6"/>
      <c r="F5066" s="6"/>
      <c r="G5066" s="6"/>
      <c r="H5066" s="6"/>
      <c r="I5066" s="6"/>
      <c r="J5066" s="6"/>
      <c r="K5066" s="6"/>
      <c r="L5066" s="6"/>
      <c r="M5066" s="6"/>
      <c r="N5066" s="27"/>
    </row>
    <row r="5067" spans="1:14" s="28" customFormat="1" x14ac:dyDescent="0.25">
      <c r="A5067" s="24">
        <v>43676.916666666664</v>
      </c>
      <c r="B5067" s="25">
        <v>43677</v>
      </c>
      <c r="C5067" s="7">
        <v>255.92500000000001</v>
      </c>
      <c r="D5067" s="26">
        <f>C5067/'g. Dimensio.AnlagenEE2035'!$F$11</f>
        <v>7.3121428571428573E-2</v>
      </c>
      <c r="E5067" s="6"/>
      <c r="F5067" s="6"/>
      <c r="G5067" s="6"/>
      <c r="H5067" s="6"/>
      <c r="I5067" s="6"/>
      <c r="J5067" s="6"/>
      <c r="K5067" s="6"/>
      <c r="L5067" s="6"/>
      <c r="M5067" s="6"/>
      <c r="N5067" s="27"/>
    </row>
    <row r="5068" spans="1:14" s="28" customFormat="1" x14ac:dyDescent="0.25">
      <c r="A5068" s="24">
        <v>43676.958333333336</v>
      </c>
      <c r="B5068" s="25">
        <v>43677.041666666664</v>
      </c>
      <c r="C5068" s="7">
        <v>181.71899999999999</v>
      </c>
      <c r="D5068" s="26">
        <f>C5068/'g. Dimensio.AnlagenEE2035'!$F$11</f>
        <v>5.1919714285714284E-2</v>
      </c>
      <c r="E5068" s="6"/>
      <c r="F5068" s="6"/>
      <c r="G5068" s="6"/>
      <c r="H5068" s="6"/>
      <c r="I5068" s="6"/>
      <c r="J5068" s="6"/>
      <c r="K5068" s="6"/>
      <c r="L5068" s="6"/>
      <c r="M5068" s="6"/>
      <c r="N5068" s="27"/>
    </row>
    <row r="5069" spans="1:14" s="28" customFormat="1" x14ac:dyDescent="0.25">
      <c r="A5069" s="24">
        <v>43677</v>
      </c>
      <c r="B5069" s="25">
        <v>43677.083333333336</v>
      </c>
      <c r="C5069" s="7">
        <v>223.11699999999999</v>
      </c>
      <c r="D5069" s="26">
        <f>C5069/'g. Dimensio.AnlagenEE2035'!$F$11</f>
        <v>6.3747714285714283E-2</v>
      </c>
      <c r="E5069" s="6"/>
      <c r="F5069" s="6"/>
      <c r="G5069" s="6"/>
      <c r="H5069" s="6"/>
      <c r="I5069" s="6"/>
      <c r="J5069" s="6"/>
      <c r="K5069" s="6"/>
      <c r="L5069" s="6"/>
      <c r="M5069" s="6"/>
      <c r="N5069" s="27"/>
    </row>
    <row r="5070" spans="1:14" s="28" customFormat="1" x14ac:dyDescent="0.25">
      <c r="A5070" s="24">
        <v>43677.041666666664</v>
      </c>
      <c r="B5070" s="25">
        <v>43677.125</v>
      </c>
      <c r="C5070" s="7">
        <v>303.32</v>
      </c>
      <c r="D5070" s="26">
        <f>C5070/'g. Dimensio.AnlagenEE2035'!$F$11</f>
        <v>8.6662857142857139E-2</v>
      </c>
      <c r="E5070" s="6"/>
      <c r="F5070" s="6"/>
      <c r="G5070" s="6"/>
      <c r="H5070" s="6"/>
      <c r="I5070" s="6"/>
      <c r="J5070" s="6"/>
      <c r="K5070" s="6"/>
      <c r="L5070" s="6"/>
      <c r="M5070" s="6"/>
      <c r="N5070" s="27"/>
    </row>
    <row r="5071" spans="1:14" s="28" customFormat="1" x14ac:dyDescent="0.25">
      <c r="A5071" s="24">
        <v>43677.083333333336</v>
      </c>
      <c r="B5071" s="25">
        <v>43677.166666666664</v>
      </c>
      <c r="C5071" s="7">
        <v>356.63</v>
      </c>
      <c r="D5071" s="26">
        <f>C5071/'g. Dimensio.AnlagenEE2035'!$F$11</f>
        <v>0.10189428571428572</v>
      </c>
      <c r="E5071" s="6"/>
      <c r="F5071" s="6"/>
      <c r="G5071" s="6"/>
      <c r="H5071" s="6"/>
      <c r="I5071" s="6"/>
      <c r="J5071" s="6"/>
      <c r="K5071" s="6"/>
      <c r="L5071" s="6"/>
      <c r="M5071" s="6"/>
      <c r="N5071" s="27"/>
    </row>
    <row r="5072" spans="1:14" s="28" customFormat="1" x14ac:dyDescent="0.25">
      <c r="A5072" s="24">
        <v>43677.125</v>
      </c>
      <c r="B5072" s="25">
        <v>43677.208333333336</v>
      </c>
      <c r="C5072" s="7">
        <v>373.93599999999998</v>
      </c>
      <c r="D5072" s="26">
        <f>C5072/'g. Dimensio.AnlagenEE2035'!$F$11</f>
        <v>0.10683885714285714</v>
      </c>
      <c r="E5072" s="6"/>
      <c r="F5072" s="6"/>
      <c r="G5072" s="6"/>
      <c r="H5072" s="6"/>
      <c r="I5072" s="6"/>
      <c r="J5072" s="6"/>
      <c r="K5072" s="6"/>
      <c r="L5072" s="6"/>
      <c r="M5072" s="6"/>
      <c r="N5072" s="27"/>
    </row>
    <row r="5073" spans="1:14" s="28" customFormat="1" x14ac:dyDescent="0.25">
      <c r="A5073" s="24">
        <v>43677.166666666664</v>
      </c>
      <c r="B5073" s="25">
        <v>43677.25</v>
      </c>
      <c r="C5073" s="7">
        <v>356.09199999999998</v>
      </c>
      <c r="D5073" s="26">
        <f>C5073/'g. Dimensio.AnlagenEE2035'!$F$11</f>
        <v>0.10174057142857143</v>
      </c>
      <c r="E5073" s="6"/>
      <c r="F5073" s="6"/>
      <c r="G5073" s="6"/>
      <c r="H5073" s="6"/>
      <c r="I5073" s="6"/>
      <c r="J5073" s="6"/>
      <c r="K5073" s="6"/>
      <c r="L5073" s="6"/>
      <c r="M5073" s="6"/>
      <c r="N5073" s="27"/>
    </row>
    <row r="5074" spans="1:14" s="28" customFormat="1" x14ac:dyDescent="0.25">
      <c r="A5074" s="24">
        <v>43677.208333333336</v>
      </c>
      <c r="B5074" s="25">
        <v>43677.291666666664</v>
      </c>
      <c r="C5074" s="7">
        <v>290.863</v>
      </c>
      <c r="D5074" s="26">
        <f>C5074/'g. Dimensio.AnlagenEE2035'!$F$11</f>
        <v>8.3103714285714281E-2</v>
      </c>
      <c r="E5074" s="6"/>
      <c r="F5074" s="6"/>
      <c r="G5074" s="6"/>
      <c r="H5074" s="6"/>
      <c r="I5074" s="6"/>
      <c r="J5074" s="6"/>
      <c r="K5074" s="6"/>
      <c r="L5074" s="6"/>
      <c r="M5074" s="6"/>
      <c r="N5074" s="27"/>
    </row>
    <row r="5075" spans="1:14" s="28" customFormat="1" x14ac:dyDescent="0.25">
      <c r="A5075" s="24">
        <v>43677.25</v>
      </c>
      <c r="B5075" s="25">
        <v>43677.333333333336</v>
      </c>
      <c r="C5075" s="7">
        <v>316.94</v>
      </c>
      <c r="D5075" s="26">
        <f>C5075/'g. Dimensio.AnlagenEE2035'!$F$11</f>
        <v>9.0554285714285712E-2</v>
      </c>
      <c r="E5075" s="6"/>
      <c r="F5075" s="6"/>
      <c r="G5075" s="6"/>
      <c r="H5075" s="6"/>
      <c r="I5075" s="6"/>
      <c r="J5075" s="6"/>
      <c r="K5075" s="6"/>
      <c r="L5075" s="6"/>
      <c r="M5075" s="6"/>
      <c r="N5075" s="27"/>
    </row>
    <row r="5076" spans="1:14" s="28" customFormat="1" x14ac:dyDescent="0.25">
      <c r="A5076" s="24">
        <v>43677.291666666664</v>
      </c>
      <c r="B5076" s="25">
        <v>43677.375</v>
      </c>
      <c r="C5076" s="7">
        <v>354.24299999999999</v>
      </c>
      <c r="D5076" s="26">
        <f>C5076/'g. Dimensio.AnlagenEE2035'!$F$11</f>
        <v>0.10121228571428571</v>
      </c>
      <c r="E5076" s="6"/>
      <c r="F5076" s="6"/>
      <c r="G5076" s="6"/>
      <c r="H5076" s="6"/>
      <c r="I5076" s="6"/>
      <c r="J5076" s="6"/>
      <c r="K5076" s="6"/>
      <c r="L5076" s="6"/>
      <c r="M5076" s="6"/>
      <c r="N5076" s="27"/>
    </row>
    <row r="5077" spans="1:14" s="28" customFormat="1" x14ac:dyDescent="0.25">
      <c r="A5077" s="24">
        <v>43677.333333333336</v>
      </c>
      <c r="B5077" s="25">
        <v>43677.416666666664</v>
      </c>
      <c r="C5077" s="7">
        <v>409.77100000000002</v>
      </c>
      <c r="D5077" s="26">
        <f>C5077/'g. Dimensio.AnlagenEE2035'!$F$11</f>
        <v>0.11707742857142858</v>
      </c>
      <c r="E5077" s="6"/>
      <c r="F5077" s="6"/>
      <c r="G5077" s="6"/>
      <c r="H5077" s="6"/>
      <c r="I5077" s="6"/>
      <c r="J5077" s="6"/>
      <c r="K5077" s="6"/>
      <c r="L5077" s="6"/>
      <c r="M5077" s="6"/>
      <c r="N5077" s="27"/>
    </row>
    <row r="5078" spans="1:14" s="28" customFormat="1" x14ac:dyDescent="0.25">
      <c r="A5078" s="24">
        <v>43677.375</v>
      </c>
      <c r="B5078" s="25">
        <v>43677.458333333336</v>
      </c>
      <c r="C5078" s="7">
        <v>481.12599999999998</v>
      </c>
      <c r="D5078" s="26">
        <f>C5078/'g. Dimensio.AnlagenEE2035'!$F$11</f>
        <v>0.13746457142857141</v>
      </c>
      <c r="E5078" s="6"/>
      <c r="F5078" s="6"/>
      <c r="G5078" s="6"/>
      <c r="H5078" s="6"/>
      <c r="I5078" s="6"/>
      <c r="J5078" s="6"/>
      <c r="K5078" s="6"/>
      <c r="L5078" s="6"/>
      <c r="M5078" s="6"/>
      <c r="N5078" s="27"/>
    </row>
    <row r="5079" spans="1:14" s="28" customFormat="1" x14ac:dyDescent="0.25">
      <c r="A5079" s="24">
        <v>43677.416666666664</v>
      </c>
      <c r="B5079" s="25">
        <v>43677.5</v>
      </c>
      <c r="C5079" s="7">
        <v>522.18100000000004</v>
      </c>
      <c r="D5079" s="26">
        <f>C5079/'g. Dimensio.AnlagenEE2035'!$F$11</f>
        <v>0.14919457142857143</v>
      </c>
      <c r="E5079" s="6"/>
      <c r="F5079" s="6"/>
      <c r="G5079" s="6"/>
      <c r="H5079" s="6"/>
      <c r="I5079" s="6"/>
      <c r="J5079" s="6"/>
      <c r="K5079" s="6"/>
      <c r="L5079" s="6"/>
      <c r="M5079" s="6"/>
      <c r="N5079" s="27"/>
    </row>
    <row r="5080" spans="1:14" s="28" customFormat="1" x14ac:dyDescent="0.25">
      <c r="A5080" s="24">
        <v>43677.458333333336</v>
      </c>
      <c r="B5080" s="25">
        <v>43677.541666666664</v>
      </c>
      <c r="C5080" s="7">
        <v>499.904</v>
      </c>
      <c r="D5080" s="26">
        <f>C5080/'g. Dimensio.AnlagenEE2035'!$F$11</f>
        <v>0.14282971428571428</v>
      </c>
      <c r="E5080" s="6"/>
      <c r="F5080" s="6"/>
      <c r="G5080" s="6"/>
      <c r="H5080" s="6"/>
      <c r="I5080" s="6"/>
      <c r="J5080" s="6"/>
      <c r="K5080" s="6"/>
      <c r="L5080" s="6"/>
      <c r="M5080" s="6"/>
      <c r="N5080" s="27"/>
    </row>
    <row r="5081" spans="1:14" s="28" customFormat="1" x14ac:dyDescent="0.25">
      <c r="A5081" s="24">
        <v>43677.5</v>
      </c>
      <c r="B5081" s="25">
        <v>43677.583333333336</v>
      </c>
      <c r="C5081" s="7">
        <v>463.34</v>
      </c>
      <c r="D5081" s="26">
        <f>C5081/'g. Dimensio.AnlagenEE2035'!$F$11</f>
        <v>0.13238285714285714</v>
      </c>
      <c r="E5081" s="6"/>
      <c r="F5081" s="6"/>
      <c r="G5081" s="6"/>
      <c r="H5081" s="6"/>
      <c r="I5081" s="6"/>
      <c r="J5081" s="6"/>
      <c r="K5081" s="6"/>
      <c r="L5081" s="6"/>
      <c r="M5081" s="6"/>
      <c r="N5081" s="27"/>
    </row>
    <row r="5082" spans="1:14" s="28" customFormat="1" x14ac:dyDescent="0.25">
      <c r="A5082" s="24">
        <v>43677.541666666664</v>
      </c>
      <c r="B5082" s="25">
        <v>43677.625</v>
      </c>
      <c r="C5082" s="7">
        <v>453.339</v>
      </c>
      <c r="D5082" s="26">
        <f>C5082/'g. Dimensio.AnlagenEE2035'!$F$11</f>
        <v>0.12952542857142857</v>
      </c>
      <c r="E5082" s="6"/>
      <c r="F5082" s="6"/>
      <c r="G5082" s="6"/>
      <c r="H5082" s="6"/>
      <c r="I5082" s="6"/>
      <c r="J5082" s="6"/>
      <c r="K5082" s="6"/>
      <c r="L5082" s="6"/>
      <c r="M5082" s="6"/>
      <c r="N5082" s="27"/>
    </row>
    <row r="5083" spans="1:14" s="28" customFormat="1" x14ac:dyDescent="0.25">
      <c r="A5083" s="24">
        <v>43677.583333333336</v>
      </c>
      <c r="B5083" s="25">
        <v>43677.666666666664</v>
      </c>
      <c r="C5083" s="7">
        <v>445.78199999999998</v>
      </c>
      <c r="D5083" s="26">
        <f>C5083/'g. Dimensio.AnlagenEE2035'!$F$11</f>
        <v>0.12736628571428571</v>
      </c>
      <c r="E5083" s="6"/>
      <c r="F5083" s="6"/>
      <c r="G5083" s="6"/>
      <c r="H5083" s="6"/>
      <c r="I5083" s="6"/>
      <c r="J5083" s="6"/>
      <c r="K5083" s="6"/>
      <c r="L5083" s="6"/>
      <c r="M5083" s="6"/>
      <c r="N5083" s="27"/>
    </row>
    <row r="5084" spans="1:14" s="28" customFormat="1" x14ac:dyDescent="0.25">
      <c r="A5084" s="24">
        <v>43677.625</v>
      </c>
      <c r="B5084" s="25">
        <v>43677.708333333336</v>
      </c>
      <c r="C5084" s="7">
        <v>411.46</v>
      </c>
      <c r="D5084" s="26">
        <f>C5084/'g. Dimensio.AnlagenEE2035'!$F$11</f>
        <v>0.11756</v>
      </c>
      <c r="E5084" s="6"/>
      <c r="F5084" s="6"/>
      <c r="G5084" s="6"/>
      <c r="H5084" s="6"/>
      <c r="I5084" s="6"/>
      <c r="J5084" s="6"/>
      <c r="K5084" s="6"/>
      <c r="L5084" s="6"/>
      <c r="M5084" s="6"/>
      <c r="N5084" s="27"/>
    </row>
    <row r="5085" spans="1:14" s="28" customFormat="1" x14ac:dyDescent="0.25">
      <c r="A5085" s="24">
        <v>43677.666666666664</v>
      </c>
      <c r="B5085" s="25">
        <v>43677.75</v>
      </c>
      <c r="C5085" s="7">
        <v>378.83</v>
      </c>
      <c r="D5085" s="26">
        <f>C5085/'g. Dimensio.AnlagenEE2035'!$F$11</f>
        <v>0.10823714285714285</v>
      </c>
      <c r="E5085" s="6"/>
      <c r="F5085" s="6"/>
      <c r="G5085" s="6"/>
      <c r="H5085" s="6"/>
      <c r="I5085" s="6"/>
      <c r="J5085" s="6"/>
      <c r="K5085" s="6"/>
      <c r="L5085" s="6"/>
      <c r="M5085" s="6"/>
      <c r="N5085" s="27"/>
    </row>
    <row r="5086" spans="1:14" s="28" customFormat="1" x14ac:dyDescent="0.25">
      <c r="A5086" s="24">
        <v>43677.708333333336</v>
      </c>
      <c r="B5086" s="25">
        <v>43677.791666666664</v>
      </c>
      <c r="C5086" s="7">
        <v>365.79899999999998</v>
      </c>
      <c r="D5086" s="26">
        <f>C5086/'g. Dimensio.AnlagenEE2035'!$F$11</f>
        <v>0.104514</v>
      </c>
      <c r="E5086" s="6"/>
      <c r="F5086" s="6"/>
      <c r="G5086" s="6"/>
      <c r="H5086" s="6"/>
      <c r="I5086" s="6"/>
      <c r="J5086" s="6"/>
      <c r="K5086" s="6"/>
      <c r="L5086" s="6"/>
      <c r="M5086" s="6"/>
      <c r="N5086" s="27"/>
    </row>
    <row r="5087" spans="1:14" s="28" customFormat="1" x14ac:dyDescent="0.25">
      <c r="A5087" s="24">
        <v>43677.75</v>
      </c>
      <c r="B5087" s="25">
        <v>43677.833333333336</v>
      </c>
      <c r="C5087" s="7">
        <v>418.43299999999999</v>
      </c>
      <c r="D5087" s="26">
        <f>C5087/'g. Dimensio.AnlagenEE2035'!$F$11</f>
        <v>0.11955228571428571</v>
      </c>
      <c r="E5087" s="6"/>
      <c r="F5087" s="6"/>
      <c r="G5087" s="6"/>
      <c r="H5087" s="6"/>
      <c r="I5087" s="6"/>
      <c r="J5087" s="6"/>
      <c r="K5087" s="6"/>
      <c r="L5087" s="6"/>
      <c r="M5087" s="6"/>
      <c r="N5087" s="27"/>
    </row>
    <row r="5088" spans="1:14" s="28" customFormat="1" x14ac:dyDescent="0.25">
      <c r="A5088" s="24">
        <v>43677.791666666664</v>
      </c>
      <c r="B5088" s="25">
        <v>43677.875</v>
      </c>
      <c r="C5088" s="7">
        <v>460.19600000000003</v>
      </c>
      <c r="D5088" s="26">
        <f>C5088/'g. Dimensio.AnlagenEE2035'!$F$11</f>
        <v>0.13148457142857142</v>
      </c>
      <c r="E5088" s="6"/>
      <c r="F5088" s="6"/>
      <c r="G5088" s="6"/>
      <c r="H5088" s="6"/>
      <c r="I5088" s="6"/>
      <c r="J5088" s="6"/>
      <c r="K5088" s="6"/>
      <c r="L5088" s="6"/>
      <c r="M5088" s="6"/>
      <c r="N5088" s="27"/>
    </row>
    <row r="5089" spans="1:14" s="28" customFormat="1" x14ac:dyDescent="0.25">
      <c r="A5089" s="24">
        <v>43677.833333333336</v>
      </c>
      <c r="B5089" s="25">
        <v>43677.916666666664</v>
      </c>
      <c r="C5089" s="7">
        <v>443.416</v>
      </c>
      <c r="D5089" s="26">
        <f>C5089/'g. Dimensio.AnlagenEE2035'!$F$11</f>
        <v>0.1266902857142857</v>
      </c>
      <c r="E5089" s="6"/>
      <c r="F5089" s="6"/>
      <c r="G5089" s="6"/>
      <c r="H5089" s="6"/>
      <c r="I5089" s="6"/>
      <c r="J5089" s="6"/>
      <c r="K5089" s="6"/>
      <c r="L5089" s="6"/>
      <c r="M5089" s="6"/>
      <c r="N5089" s="27"/>
    </row>
    <row r="5090" spans="1:14" s="28" customFormat="1" x14ac:dyDescent="0.25">
      <c r="A5090" s="24">
        <v>43677.875</v>
      </c>
      <c r="B5090" s="25">
        <v>43677.958333333336</v>
      </c>
      <c r="C5090" s="7">
        <v>379.49</v>
      </c>
      <c r="D5090" s="26">
        <f>C5090/'g. Dimensio.AnlagenEE2035'!$F$11</f>
        <v>0.10842571428571429</v>
      </c>
      <c r="E5090" s="6"/>
      <c r="F5090" s="6"/>
      <c r="G5090" s="6"/>
      <c r="H5090" s="6"/>
      <c r="I5090" s="6"/>
      <c r="J5090" s="6"/>
      <c r="K5090" s="6"/>
      <c r="L5090" s="6"/>
      <c r="M5090" s="6"/>
      <c r="N5090" s="27"/>
    </row>
    <row r="5091" spans="1:14" s="28" customFormat="1" x14ac:dyDescent="0.25">
      <c r="A5091" s="24">
        <v>43677.916666666664</v>
      </c>
      <c r="B5091" s="25">
        <v>43678</v>
      </c>
      <c r="C5091" s="7">
        <v>291.69</v>
      </c>
      <c r="D5091" s="26">
        <f>C5091/'g. Dimensio.AnlagenEE2035'!$F$11</f>
        <v>8.3339999999999997E-2</v>
      </c>
      <c r="E5091" s="6"/>
      <c r="F5091" s="6"/>
      <c r="G5091" s="6"/>
      <c r="H5091" s="6"/>
      <c r="I5091" s="6"/>
      <c r="J5091" s="6"/>
      <c r="K5091" s="6"/>
      <c r="L5091" s="6"/>
      <c r="M5091" s="6"/>
      <c r="N5091" s="27"/>
    </row>
    <row r="5092" spans="1:14" s="28" customFormat="1" x14ac:dyDescent="0.25">
      <c r="A5092" s="24">
        <v>43677.958333333336</v>
      </c>
      <c r="B5092" s="25">
        <v>43678.041666666664</v>
      </c>
      <c r="C5092" s="7">
        <v>209.316</v>
      </c>
      <c r="D5092" s="26">
        <f>C5092/'g. Dimensio.AnlagenEE2035'!$F$11</f>
        <v>5.9804571428571429E-2</v>
      </c>
      <c r="E5092" s="6"/>
      <c r="F5092" s="6"/>
      <c r="G5092" s="6"/>
      <c r="H5092" s="6"/>
      <c r="I5092" s="6"/>
      <c r="J5092" s="6"/>
      <c r="K5092" s="6"/>
      <c r="L5092" s="6"/>
      <c r="M5092" s="6"/>
      <c r="N5092" s="27"/>
    </row>
    <row r="5093" spans="1:14" s="28" customFormat="1" x14ac:dyDescent="0.25">
      <c r="A5093" s="24">
        <v>43678</v>
      </c>
      <c r="B5093" s="25">
        <v>43678.083333333336</v>
      </c>
      <c r="C5093" s="7">
        <v>137.923</v>
      </c>
      <c r="D5093" s="26">
        <f>C5093/'g. Dimensio.AnlagenEE2035'!$F$11</f>
        <v>3.940657142857143E-2</v>
      </c>
      <c r="E5093" s="6"/>
      <c r="F5093" s="6"/>
      <c r="G5093" s="6"/>
      <c r="H5093" s="6"/>
      <c r="I5093" s="6"/>
      <c r="J5093" s="6"/>
      <c r="K5093" s="6"/>
      <c r="L5093" s="6"/>
      <c r="M5093" s="6"/>
      <c r="N5093" s="27"/>
    </row>
    <row r="5094" spans="1:14" s="28" customFormat="1" x14ac:dyDescent="0.25">
      <c r="A5094" s="24">
        <v>43678.041666666664</v>
      </c>
      <c r="B5094" s="25">
        <v>43678.125</v>
      </c>
      <c r="C5094" s="7">
        <v>88.114000000000004</v>
      </c>
      <c r="D5094" s="26">
        <f>C5094/'g. Dimensio.AnlagenEE2035'!$F$11</f>
        <v>2.5175428571428574E-2</v>
      </c>
      <c r="E5094" s="6"/>
      <c r="F5094" s="6"/>
      <c r="G5094" s="6"/>
      <c r="H5094" s="6"/>
      <c r="I5094" s="6"/>
      <c r="J5094" s="6"/>
      <c r="K5094" s="6"/>
      <c r="L5094" s="6"/>
      <c r="M5094" s="6"/>
      <c r="N5094" s="27"/>
    </row>
    <row r="5095" spans="1:14" s="28" customFormat="1" x14ac:dyDescent="0.25">
      <c r="A5095" s="24">
        <v>43678.083333333336</v>
      </c>
      <c r="B5095" s="25">
        <v>43678.166666666664</v>
      </c>
      <c r="C5095" s="7">
        <v>63.610999999999997</v>
      </c>
      <c r="D5095" s="26">
        <f>C5095/'g. Dimensio.AnlagenEE2035'!$F$11</f>
        <v>1.8174571428571429E-2</v>
      </c>
      <c r="E5095" s="6"/>
      <c r="F5095" s="6"/>
      <c r="G5095" s="6"/>
      <c r="H5095" s="6"/>
      <c r="I5095" s="6"/>
      <c r="J5095" s="6"/>
      <c r="K5095" s="6"/>
      <c r="L5095" s="6"/>
      <c r="M5095" s="6"/>
      <c r="N5095" s="27"/>
    </row>
    <row r="5096" spans="1:14" s="28" customFormat="1" x14ac:dyDescent="0.25">
      <c r="A5096" s="24">
        <v>43678.125</v>
      </c>
      <c r="B5096" s="25">
        <v>43678.208333333336</v>
      </c>
      <c r="C5096" s="7">
        <v>48.417000000000002</v>
      </c>
      <c r="D5096" s="26">
        <f>C5096/'g. Dimensio.AnlagenEE2035'!$F$11</f>
        <v>1.3833428571428571E-2</v>
      </c>
      <c r="E5096" s="6"/>
      <c r="F5096" s="6"/>
      <c r="G5096" s="6"/>
      <c r="H5096" s="6"/>
      <c r="I5096" s="6"/>
      <c r="J5096" s="6"/>
      <c r="K5096" s="6"/>
      <c r="L5096" s="6"/>
      <c r="M5096" s="6"/>
      <c r="N5096" s="27"/>
    </row>
    <row r="5097" spans="1:14" s="28" customFormat="1" x14ac:dyDescent="0.25">
      <c r="A5097" s="24">
        <v>43678.166666666664</v>
      </c>
      <c r="B5097" s="25">
        <v>43678.25</v>
      </c>
      <c r="C5097" s="7">
        <v>43.262999999999998</v>
      </c>
      <c r="D5097" s="26">
        <f>C5097/'g. Dimensio.AnlagenEE2035'!$F$11</f>
        <v>1.2360857142857142E-2</v>
      </c>
      <c r="E5097" s="6"/>
      <c r="F5097" s="6"/>
      <c r="G5097" s="6"/>
      <c r="H5097" s="6"/>
      <c r="I5097" s="6"/>
      <c r="J5097" s="6"/>
      <c r="K5097" s="6"/>
      <c r="L5097" s="6"/>
      <c r="M5097" s="6"/>
      <c r="N5097" s="27"/>
    </row>
    <row r="5098" spans="1:14" s="28" customFormat="1" x14ac:dyDescent="0.25">
      <c r="A5098" s="24">
        <v>43678.208333333336</v>
      </c>
      <c r="B5098" s="25">
        <v>43678.291666666664</v>
      </c>
      <c r="C5098" s="7">
        <v>33.542999999999999</v>
      </c>
      <c r="D5098" s="26">
        <f>C5098/'g. Dimensio.AnlagenEE2035'!$F$11</f>
        <v>9.5837142857142857E-3</v>
      </c>
      <c r="E5098" s="6"/>
      <c r="F5098" s="6"/>
      <c r="G5098" s="6"/>
      <c r="H5098" s="6"/>
      <c r="I5098" s="6"/>
      <c r="J5098" s="6"/>
      <c r="K5098" s="6"/>
      <c r="L5098" s="6"/>
      <c r="M5098" s="6"/>
      <c r="N5098" s="27"/>
    </row>
    <row r="5099" spans="1:14" s="28" customFormat="1" x14ac:dyDescent="0.25">
      <c r="A5099" s="24">
        <v>43678.25</v>
      </c>
      <c r="B5099" s="25">
        <v>43678.333333333336</v>
      </c>
      <c r="C5099" s="7">
        <v>32.118000000000002</v>
      </c>
      <c r="D5099" s="26">
        <f>C5099/'g. Dimensio.AnlagenEE2035'!$F$11</f>
        <v>9.1765714285714298E-3</v>
      </c>
      <c r="E5099" s="6"/>
      <c r="F5099" s="6"/>
      <c r="G5099" s="6"/>
      <c r="H5099" s="6"/>
      <c r="I5099" s="6"/>
      <c r="J5099" s="6"/>
      <c r="K5099" s="6"/>
      <c r="L5099" s="6"/>
      <c r="M5099" s="6"/>
      <c r="N5099" s="27"/>
    </row>
    <row r="5100" spans="1:14" s="28" customFormat="1" x14ac:dyDescent="0.25">
      <c r="A5100" s="24">
        <v>43678.291666666664</v>
      </c>
      <c r="B5100" s="25">
        <v>43678.375</v>
      </c>
      <c r="C5100" s="7">
        <v>50.207000000000001</v>
      </c>
      <c r="D5100" s="26">
        <f>C5100/'g. Dimensio.AnlagenEE2035'!$F$11</f>
        <v>1.4344857142857144E-2</v>
      </c>
      <c r="E5100" s="6"/>
      <c r="F5100" s="6"/>
      <c r="G5100" s="6"/>
      <c r="H5100" s="6"/>
      <c r="I5100" s="6"/>
      <c r="J5100" s="6"/>
      <c r="K5100" s="6"/>
      <c r="L5100" s="6"/>
      <c r="M5100" s="6"/>
      <c r="N5100" s="27"/>
    </row>
    <row r="5101" spans="1:14" s="28" customFormat="1" x14ac:dyDescent="0.25">
      <c r="A5101" s="24">
        <v>43678.333333333336</v>
      </c>
      <c r="B5101" s="25">
        <v>43678.416666666664</v>
      </c>
      <c r="C5101" s="7">
        <v>50.094999999999999</v>
      </c>
      <c r="D5101" s="26">
        <f>C5101/'g. Dimensio.AnlagenEE2035'!$F$11</f>
        <v>1.4312857142857143E-2</v>
      </c>
      <c r="E5101" s="6"/>
      <c r="F5101" s="6"/>
      <c r="G5101" s="6"/>
      <c r="H5101" s="6"/>
      <c r="I5101" s="6"/>
      <c r="J5101" s="6"/>
      <c r="K5101" s="6"/>
      <c r="L5101" s="6"/>
      <c r="M5101" s="6"/>
      <c r="N5101" s="27"/>
    </row>
    <row r="5102" spans="1:14" s="28" customFormat="1" x14ac:dyDescent="0.25">
      <c r="A5102" s="24">
        <v>43678.375</v>
      </c>
      <c r="B5102" s="25">
        <v>43678.458333333336</v>
      </c>
      <c r="C5102" s="7">
        <v>44.103999999999999</v>
      </c>
      <c r="D5102" s="26">
        <f>C5102/'g. Dimensio.AnlagenEE2035'!$F$11</f>
        <v>1.2601142857142858E-2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27"/>
    </row>
    <row r="5103" spans="1:14" s="28" customFormat="1" x14ac:dyDescent="0.25">
      <c r="A5103" s="24">
        <v>43678.416666666664</v>
      </c>
      <c r="B5103" s="25">
        <v>43678.5</v>
      </c>
      <c r="C5103" s="7">
        <v>37.442</v>
      </c>
      <c r="D5103" s="26">
        <f>C5103/'g. Dimensio.AnlagenEE2035'!$F$11</f>
        <v>1.0697714285714286E-2</v>
      </c>
      <c r="E5103" s="6"/>
      <c r="F5103" s="6"/>
      <c r="G5103" s="6"/>
      <c r="H5103" s="6"/>
      <c r="I5103" s="6"/>
      <c r="J5103" s="6"/>
      <c r="K5103" s="6"/>
      <c r="L5103" s="6"/>
      <c r="M5103" s="6"/>
      <c r="N5103" s="27"/>
    </row>
    <row r="5104" spans="1:14" s="28" customFormat="1" x14ac:dyDescent="0.25">
      <c r="A5104" s="24">
        <v>43678.458333333336</v>
      </c>
      <c r="B5104" s="25">
        <v>43678.541666666664</v>
      </c>
      <c r="C5104" s="7">
        <v>29.898</v>
      </c>
      <c r="D5104" s="26">
        <f>C5104/'g. Dimensio.AnlagenEE2035'!$F$11</f>
        <v>8.5422857142857141E-3</v>
      </c>
      <c r="E5104" s="6"/>
      <c r="F5104" s="6"/>
      <c r="G5104" s="6"/>
      <c r="H5104" s="6"/>
      <c r="I5104" s="6"/>
      <c r="J5104" s="6"/>
      <c r="K5104" s="6"/>
      <c r="L5104" s="6"/>
      <c r="M5104" s="6"/>
      <c r="N5104" s="27"/>
    </row>
    <row r="5105" spans="1:14" s="28" customFormat="1" x14ac:dyDescent="0.25">
      <c r="A5105" s="24">
        <v>43678.5</v>
      </c>
      <c r="B5105" s="25">
        <v>43678.583333333336</v>
      </c>
      <c r="C5105" s="7">
        <v>27.677</v>
      </c>
      <c r="D5105" s="26">
        <f>C5105/'g. Dimensio.AnlagenEE2035'!$F$11</f>
        <v>7.9077142857142853E-3</v>
      </c>
      <c r="E5105" s="6"/>
      <c r="F5105" s="6"/>
      <c r="G5105" s="6"/>
      <c r="H5105" s="6"/>
      <c r="I5105" s="6"/>
      <c r="J5105" s="6"/>
      <c r="K5105" s="6"/>
      <c r="L5105" s="6"/>
      <c r="M5105" s="6"/>
      <c r="N5105" s="27"/>
    </row>
    <row r="5106" spans="1:14" s="28" customFormat="1" x14ac:dyDescent="0.25">
      <c r="A5106" s="24">
        <v>43678.541666666664</v>
      </c>
      <c r="B5106" s="25">
        <v>43678.625</v>
      </c>
      <c r="C5106" s="7">
        <v>38.232999999999997</v>
      </c>
      <c r="D5106" s="26">
        <f>C5106/'g. Dimensio.AnlagenEE2035'!$F$11</f>
        <v>1.0923714285714285E-2</v>
      </c>
      <c r="E5106" s="6"/>
      <c r="F5106" s="6"/>
      <c r="G5106" s="6"/>
      <c r="H5106" s="6"/>
      <c r="I5106" s="6"/>
      <c r="J5106" s="6"/>
      <c r="K5106" s="6"/>
      <c r="L5106" s="6"/>
      <c r="M5106" s="6"/>
      <c r="N5106" s="27"/>
    </row>
    <row r="5107" spans="1:14" s="28" customFormat="1" x14ac:dyDescent="0.25">
      <c r="A5107" s="24">
        <v>43678.583333333336</v>
      </c>
      <c r="B5107" s="25">
        <v>43678.666666666664</v>
      </c>
      <c r="C5107" s="7">
        <v>40.731000000000002</v>
      </c>
      <c r="D5107" s="26">
        <f>C5107/'g. Dimensio.AnlagenEE2035'!$F$11</f>
        <v>1.1637428571428571E-2</v>
      </c>
      <c r="E5107" s="6"/>
      <c r="F5107" s="6"/>
      <c r="G5107" s="6"/>
      <c r="H5107" s="6"/>
      <c r="I5107" s="6"/>
      <c r="J5107" s="6"/>
      <c r="K5107" s="6"/>
      <c r="L5107" s="6"/>
      <c r="M5107" s="6"/>
      <c r="N5107" s="27"/>
    </row>
    <row r="5108" spans="1:14" s="28" customFormat="1" x14ac:dyDescent="0.25">
      <c r="A5108" s="24">
        <v>43678.625</v>
      </c>
      <c r="B5108" s="25">
        <v>43678.708333333336</v>
      </c>
      <c r="C5108" s="7">
        <v>34.837000000000003</v>
      </c>
      <c r="D5108" s="26">
        <f>C5108/'g. Dimensio.AnlagenEE2035'!$F$11</f>
        <v>9.9534285714285731E-3</v>
      </c>
      <c r="E5108" s="6"/>
      <c r="F5108" s="6"/>
      <c r="G5108" s="6"/>
      <c r="H5108" s="6"/>
      <c r="I5108" s="6"/>
      <c r="J5108" s="6"/>
      <c r="K5108" s="6"/>
      <c r="L5108" s="6"/>
      <c r="M5108" s="6"/>
      <c r="N5108" s="27"/>
    </row>
    <row r="5109" spans="1:14" s="28" customFormat="1" x14ac:dyDescent="0.25">
      <c r="A5109" s="24">
        <v>43678.666666666664</v>
      </c>
      <c r="B5109" s="25">
        <v>43678.75</v>
      </c>
      <c r="C5109" s="7">
        <v>38.424999999999997</v>
      </c>
      <c r="D5109" s="26">
        <f>C5109/'g. Dimensio.AnlagenEE2035'!$F$11</f>
        <v>1.0978571428571428E-2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27"/>
    </row>
    <row r="5110" spans="1:14" s="28" customFormat="1" x14ac:dyDescent="0.25">
      <c r="A5110" s="24">
        <v>43678.708333333336</v>
      </c>
      <c r="B5110" s="25">
        <v>43678.791666666664</v>
      </c>
      <c r="C5110" s="7">
        <v>70.524000000000001</v>
      </c>
      <c r="D5110" s="26">
        <f>C5110/'g. Dimensio.AnlagenEE2035'!$F$11</f>
        <v>2.0149714285714285E-2</v>
      </c>
      <c r="E5110" s="6"/>
      <c r="F5110" s="6"/>
      <c r="G5110" s="6"/>
      <c r="H5110" s="6"/>
      <c r="I5110" s="6"/>
      <c r="J5110" s="6"/>
      <c r="K5110" s="6"/>
      <c r="L5110" s="6"/>
      <c r="M5110" s="6"/>
      <c r="N5110" s="27"/>
    </row>
    <row r="5111" spans="1:14" s="28" customFormat="1" x14ac:dyDescent="0.25">
      <c r="A5111" s="24">
        <v>43678.75</v>
      </c>
      <c r="B5111" s="25">
        <v>43678.833333333336</v>
      </c>
      <c r="C5111" s="7">
        <v>121.35599999999999</v>
      </c>
      <c r="D5111" s="26">
        <f>C5111/'g. Dimensio.AnlagenEE2035'!$F$11</f>
        <v>3.4673142857142854E-2</v>
      </c>
      <c r="E5111" s="6"/>
      <c r="F5111" s="6"/>
      <c r="G5111" s="6"/>
      <c r="H5111" s="6"/>
      <c r="I5111" s="6"/>
      <c r="J5111" s="6"/>
      <c r="K5111" s="6"/>
      <c r="L5111" s="6"/>
      <c r="M5111" s="6"/>
      <c r="N5111" s="27"/>
    </row>
    <row r="5112" spans="1:14" s="28" customFormat="1" x14ac:dyDescent="0.25">
      <c r="A5112" s="24">
        <v>43678.791666666664</v>
      </c>
      <c r="B5112" s="25">
        <v>43678.875</v>
      </c>
      <c r="C5112" s="7">
        <v>146.39599999999999</v>
      </c>
      <c r="D5112" s="26">
        <f>C5112/'g. Dimensio.AnlagenEE2035'!$F$11</f>
        <v>4.1827428571428571E-2</v>
      </c>
      <c r="E5112" s="6"/>
      <c r="F5112" s="6"/>
      <c r="G5112" s="6"/>
      <c r="H5112" s="6"/>
      <c r="I5112" s="6"/>
      <c r="J5112" s="6"/>
      <c r="K5112" s="6"/>
      <c r="L5112" s="6"/>
      <c r="M5112" s="6"/>
      <c r="N5112" s="27"/>
    </row>
    <row r="5113" spans="1:14" s="28" customFormat="1" x14ac:dyDescent="0.25">
      <c r="A5113" s="24">
        <v>43678.833333333336</v>
      </c>
      <c r="B5113" s="25">
        <v>43678.916666666664</v>
      </c>
      <c r="C5113" s="7">
        <v>155.459</v>
      </c>
      <c r="D5113" s="26">
        <f>C5113/'g. Dimensio.AnlagenEE2035'!$F$11</f>
        <v>4.4416857142857147E-2</v>
      </c>
      <c r="E5113" s="6"/>
      <c r="F5113" s="6"/>
      <c r="G5113" s="6"/>
      <c r="H5113" s="6"/>
      <c r="I5113" s="6"/>
      <c r="J5113" s="6"/>
      <c r="K5113" s="6"/>
      <c r="L5113" s="6"/>
      <c r="M5113" s="6"/>
      <c r="N5113" s="27"/>
    </row>
    <row r="5114" spans="1:14" s="28" customFormat="1" x14ac:dyDescent="0.25">
      <c r="A5114" s="24">
        <v>43678.875</v>
      </c>
      <c r="B5114" s="25">
        <v>43678.958333333336</v>
      </c>
      <c r="C5114" s="7">
        <v>163.41200000000001</v>
      </c>
      <c r="D5114" s="26">
        <f>C5114/'g. Dimensio.AnlagenEE2035'!$F$11</f>
        <v>4.668914285714286E-2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27"/>
    </row>
    <row r="5115" spans="1:14" s="28" customFormat="1" x14ac:dyDescent="0.25">
      <c r="A5115" s="24">
        <v>43678.916666666664</v>
      </c>
      <c r="B5115" s="25">
        <v>43679</v>
      </c>
      <c r="C5115" s="7">
        <v>177.428</v>
      </c>
      <c r="D5115" s="26">
        <f>C5115/'g. Dimensio.AnlagenEE2035'!$F$11</f>
        <v>5.0693714285714286E-2</v>
      </c>
      <c r="E5115" s="6"/>
      <c r="F5115" s="6"/>
      <c r="G5115" s="6"/>
      <c r="H5115" s="6"/>
      <c r="I5115" s="6"/>
      <c r="J5115" s="6"/>
      <c r="K5115" s="6"/>
      <c r="L5115" s="6"/>
      <c r="M5115" s="6"/>
      <c r="N5115" s="27"/>
    </row>
    <row r="5116" spans="1:14" s="28" customFormat="1" x14ac:dyDescent="0.25">
      <c r="A5116" s="24">
        <v>43678.958333333336</v>
      </c>
      <c r="B5116" s="25">
        <v>43679.041666666664</v>
      </c>
      <c r="C5116" s="7">
        <v>154.97300000000001</v>
      </c>
      <c r="D5116" s="26">
        <f>C5116/'g. Dimensio.AnlagenEE2035'!$F$11</f>
        <v>4.4278000000000005E-2</v>
      </c>
      <c r="E5116" s="6"/>
      <c r="F5116" s="6"/>
      <c r="G5116" s="6"/>
      <c r="H5116" s="6"/>
      <c r="I5116" s="6"/>
      <c r="J5116" s="6"/>
      <c r="K5116" s="6"/>
      <c r="L5116" s="6"/>
      <c r="M5116" s="6"/>
      <c r="N5116" s="27"/>
    </row>
    <row r="5117" spans="1:14" s="28" customFormat="1" x14ac:dyDescent="0.25">
      <c r="A5117" s="24">
        <v>43679</v>
      </c>
      <c r="B5117" s="25">
        <v>43679.083333333336</v>
      </c>
      <c r="C5117" s="7">
        <v>118.047</v>
      </c>
      <c r="D5117" s="26">
        <f>C5117/'g. Dimensio.AnlagenEE2035'!$F$11</f>
        <v>3.3727714285714284E-2</v>
      </c>
      <c r="E5117" s="6"/>
      <c r="F5117" s="6"/>
      <c r="G5117" s="6"/>
      <c r="H5117" s="6"/>
      <c r="I5117" s="6"/>
      <c r="J5117" s="6"/>
      <c r="K5117" s="6"/>
      <c r="L5117" s="6"/>
      <c r="M5117" s="6"/>
      <c r="N5117" s="27"/>
    </row>
    <row r="5118" spans="1:14" s="28" customFormat="1" x14ac:dyDescent="0.25">
      <c r="A5118" s="24">
        <v>43679.041666666664</v>
      </c>
      <c r="B5118" s="25">
        <v>43679.125</v>
      </c>
      <c r="C5118" s="7">
        <v>85.763000000000005</v>
      </c>
      <c r="D5118" s="26">
        <f>C5118/'g. Dimensio.AnlagenEE2035'!$F$11</f>
        <v>2.4503714285714288E-2</v>
      </c>
      <c r="E5118" s="6"/>
      <c r="F5118" s="6"/>
      <c r="G5118" s="6"/>
      <c r="H5118" s="6"/>
      <c r="I5118" s="6"/>
      <c r="J5118" s="6"/>
      <c r="K5118" s="6"/>
      <c r="L5118" s="6"/>
      <c r="M5118" s="6"/>
      <c r="N5118" s="27"/>
    </row>
    <row r="5119" spans="1:14" s="28" customFormat="1" x14ac:dyDescent="0.25">
      <c r="A5119" s="24">
        <v>43679.083333333336</v>
      </c>
      <c r="B5119" s="25">
        <v>43679.166666666664</v>
      </c>
      <c r="C5119" s="7">
        <v>76.290000000000006</v>
      </c>
      <c r="D5119" s="26">
        <f>C5119/'g. Dimensio.AnlagenEE2035'!$F$11</f>
        <v>2.1797142857142859E-2</v>
      </c>
      <c r="E5119" s="6"/>
      <c r="F5119" s="6"/>
      <c r="G5119" s="6"/>
      <c r="H5119" s="6"/>
      <c r="I5119" s="6"/>
      <c r="J5119" s="6"/>
      <c r="K5119" s="6"/>
      <c r="L5119" s="6"/>
      <c r="M5119" s="6"/>
      <c r="N5119" s="27"/>
    </row>
    <row r="5120" spans="1:14" s="28" customFormat="1" x14ac:dyDescent="0.25">
      <c r="A5120" s="24">
        <v>43679.125</v>
      </c>
      <c r="B5120" s="25">
        <v>43679.208333333336</v>
      </c>
      <c r="C5120" s="7">
        <v>98.099000000000004</v>
      </c>
      <c r="D5120" s="26">
        <f>C5120/'g. Dimensio.AnlagenEE2035'!$F$11</f>
        <v>2.8028285714285714E-2</v>
      </c>
      <c r="E5120" s="6"/>
      <c r="F5120" s="6"/>
      <c r="G5120" s="6"/>
      <c r="H5120" s="6"/>
      <c r="I5120" s="6"/>
      <c r="J5120" s="6"/>
      <c r="K5120" s="6"/>
      <c r="L5120" s="6"/>
      <c r="M5120" s="6"/>
      <c r="N5120" s="27"/>
    </row>
    <row r="5121" spans="1:14" s="28" customFormat="1" x14ac:dyDescent="0.25">
      <c r="A5121" s="24">
        <v>43679.166666666664</v>
      </c>
      <c r="B5121" s="25">
        <v>43679.25</v>
      </c>
      <c r="C5121" s="7">
        <v>118.13800000000001</v>
      </c>
      <c r="D5121" s="26">
        <f>C5121/'g. Dimensio.AnlagenEE2035'!$F$11</f>
        <v>3.375371428571429E-2</v>
      </c>
      <c r="E5121" s="6"/>
      <c r="F5121" s="6"/>
      <c r="G5121" s="6"/>
      <c r="H5121" s="6"/>
      <c r="I5121" s="6"/>
      <c r="J5121" s="6"/>
      <c r="K5121" s="6"/>
      <c r="L5121" s="6"/>
      <c r="M5121" s="6"/>
      <c r="N5121" s="27"/>
    </row>
    <row r="5122" spans="1:14" s="28" customFormat="1" x14ac:dyDescent="0.25">
      <c r="A5122" s="24">
        <v>43679.208333333336</v>
      </c>
      <c r="B5122" s="25">
        <v>43679.291666666664</v>
      </c>
      <c r="C5122" s="7">
        <v>72.465999999999994</v>
      </c>
      <c r="D5122" s="26">
        <f>C5122/'g. Dimensio.AnlagenEE2035'!$F$11</f>
        <v>2.0704571428571426E-2</v>
      </c>
      <c r="E5122" s="6"/>
      <c r="F5122" s="6"/>
      <c r="G5122" s="6"/>
      <c r="H5122" s="6"/>
      <c r="I5122" s="6"/>
      <c r="J5122" s="6"/>
      <c r="K5122" s="6"/>
      <c r="L5122" s="6"/>
      <c r="M5122" s="6"/>
      <c r="N5122" s="27"/>
    </row>
    <row r="5123" spans="1:14" s="28" customFormat="1" x14ac:dyDescent="0.25">
      <c r="A5123" s="24">
        <v>43679.25</v>
      </c>
      <c r="B5123" s="25">
        <v>43679.333333333336</v>
      </c>
      <c r="C5123" s="7">
        <v>29.72</v>
      </c>
      <c r="D5123" s="26">
        <f>C5123/'g. Dimensio.AnlagenEE2035'!$F$11</f>
        <v>8.4914285714285716E-3</v>
      </c>
      <c r="E5123" s="6"/>
      <c r="F5123" s="6"/>
      <c r="G5123" s="6"/>
      <c r="H5123" s="6"/>
      <c r="I5123" s="6"/>
      <c r="J5123" s="6"/>
      <c r="K5123" s="6"/>
      <c r="L5123" s="6"/>
      <c r="M5123" s="6"/>
      <c r="N5123" s="27"/>
    </row>
    <row r="5124" spans="1:14" s="28" customFormat="1" x14ac:dyDescent="0.25">
      <c r="A5124" s="24">
        <v>43679.291666666664</v>
      </c>
      <c r="B5124" s="25">
        <v>43679.375</v>
      </c>
      <c r="C5124" s="7">
        <v>23.213000000000001</v>
      </c>
      <c r="D5124" s="26">
        <f>C5124/'g. Dimensio.AnlagenEE2035'!$F$11</f>
        <v>6.6322857142857147E-3</v>
      </c>
      <c r="E5124" s="6"/>
      <c r="F5124" s="6"/>
      <c r="G5124" s="6"/>
      <c r="H5124" s="6"/>
      <c r="I5124" s="6"/>
      <c r="J5124" s="6"/>
      <c r="K5124" s="6"/>
      <c r="L5124" s="6"/>
      <c r="M5124" s="6"/>
      <c r="N5124" s="27"/>
    </row>
    <row r="5125" spans="1:14" s="28" customFormat="1" x14ac:dyDescent="0.25">
      <c r="A5125" s="24">
        <v>43679.333333333336</v>
      </c>
      <c r="B5125" s="25">
        <v>43679.416666666664</v>
      </c>
      <c r="C5125" s="7">
        <v>16.401</v>
      </c>
      <c r="D5125" s="26">
        <f>C5125/'g. Dimensio.AnlagenEE2035'!$F$11</f>
        <v>4.6860000000000001E-3</v>
      </c>
      <c r="E5125" s="6"/>
      <c r="F5125" s="6"/>
      <c r="G5125" s="6"/>
      <c r="H5125" s="6"/>
      <c r="I5125" s="6"/>
      <c r="J5125" s="6"/>
      <c r="K5125" s="6"/>
      <c r="L5125" s="6"/>
      <c r="M5125" s="6"/>
      <c r="N5125" s="27"/>
    </row>
    <row r="5126" spans="1:14" s="28" customFormat="1" x14ac:dyDescent="0.25">
      <c r="A5126" s="24">
        <v>43679.375</v>
      </c>
      <c r="B5126" s="25">
        <v>43679.458333333336</v>
      </c>
      <c r="C5126" s="7">
        <v>41.698</v>
      </c>
      <c r="D5126" s="26">
        <f>C5126/'g. Dimensio.AnlagenEE2035'!$F$11</f>
        <v>1.1913714285714286E-2</v>
      </c>
      <c r="E5126" s="6"/>
      <c r="F5126" s="6"/>
      <c r="G5126" s="6"/>
      <c r="H5126" s="6"/>
      <c r="I5126" s="6"/>
      <c r="J5126" s="6"/>
      <c r="K5126" s="6"/>
      <c r="L5126" s="6"/>
      <c r="M5126" s="6"/>
      <c r="N5126" s="27"/>
    </row>
    <row r="5127" spans="1:14" s="28" customFormat="1" x14ac:dyDescent="0.25">
      <c r="A5127" s="24">
        <v>43679.416666666664</v>
      </c>
      <c r="B5127" s="25">
        <v>43679.5</v>
      </c>
      <c r="C5127" s="7">
        <v>80.477999999999994</v>
      </c>
      <c r="D5127" s="26">
        <f>C5127/'g. Dimensio.AnlagenEE2035'!$F$11</f>
        <v>2.2993714285714284E-2</v>
      </c>
      <c r="E5127" s="6"/>
      <c r="F5127" s="6"/>
      <c r="G5127" s="6"/>
      <c r="H5127" s="6"/>
      <c r="I5127" s="6"/>
      <c r="J5127" s="6"/>
      <c r="K5127" s="6"/>
      <c r="L5127" s="6"/>
      <c r="M5127" s="6"/>
      <c r="N5127" s="27"/>
    </row>
    <row r="5128" spans="1:14" s="28" customFormat="1" x14ac:dyDescent="0.25">
      <c r="A5128" s="24">
        <v>43679.458333333336</v>
      </c>
      <c r="B5128" s="25">
        <v>43679.541666666664</v>
      </c>
      <c r="C5128" s="7">
        <v>120.866</v>
      </c>
      <c r="D5128" s="26">
        <f>C5128/'g. Dimensio.AnlagenEE2035'!$F$11</f>
        <v>3.4533142857142859E-2</v>
      </c>
      <c r="E5128" s="6"/>
      <c r="F5128" s="6"/>
      <c r="G5128" s="6"/>
      <c r="H5128" s="6"/>
      <c r="I5128" s="6"/>
      <c r="J5128" s="6"/>
      <c r="K5128" s="6"/>
      <c r="L5128" s="6"/>
      <c r="M5128" s="6"/>
      <c r="N5128" s="27"/>
    </row>
    <row r="5129" spans="1:14" s="28" customFormat="1" x14ac:dyDescent="0.25">
      <c r="A5129" s="24">
        <v>43679.5</v>
      </c>
      <c r="B5129" s="25">
        <v>43679.583333333336</v>
      </c>
      <c r="C5129" s="7">
        <v>156.155</v>
      </c>
      <c r="D5129" s="26">
        <f>C5129/'g. Dimensio.AnlagenEE2035'!$F$11</f>
        <v>4.4615714285714286E-2</v>
      </c>
      <c r="E5129" s="6"/>
      <c r="F5129" s="6"/>
      <c r="G5129" s="6"/>
      <c r="H5129" s="6"/>
      <c r="I5129" s="6"/>
      <c r="J5129" s="6"/>
      <c r="K5129" s="6"/>
      <c r="L5129" s="6"/>
      <c r="M5129" s="6"/>
      <c r="N5129" s="27"/>
    </row>
    <row r="5130" spans="1:14" s="28" customFormat="1" x14ac:dyDescent="0.25">
      <c r="A5130" s="24">
        <v>43679.541666666664</v>
      </c>
      <c r="B5130" s="25">
        <v>43679.625</v>
      </c>
      <c r="C5130" s="7">
        <v>192.15799999999999</v>
      </c>
      <c r="D5130" s="26">
        <f>C5130/'g. Dimensio.AnlagenEE2035'!$F$11</f>
        <v>5.4902285714285709E-2</v>
      </c>
      <c r="E5130" s="6"/>
      <c r="F5130" s="6"/>
      <c r="G5130" s="6"/>
      <c r="H5130" s="6"/>
      <c r="I5130" s="6"/>
      <c r="J5130" s="6"/>
      <c r="K5130" s="6"/>
      <c r="L5130" s="6"/>
      <c r="M5130" s="6"/>
      <c r="N5130" s="27"/>
    </row>
    <row r="5131" spans="1:14" s="28" customFormat="1" x14ac:dyDescent="0.25">
      <c r="A5131" s="24">
        <v>43679.583333333336</v>
      </c>
      <c r="B5131" s="25">
        <v>43679.666666666664</v>
      </c>
      <c r="C5131" s="7">
        <v>227.083</v>
      </c>
      <c r="D5131" s="26">
        <f>C5131/'g. Dimensio.AnlagenEE2035'!$F$11</f>
        <v>6.4880857142857143E-2</v>
      </c>
      <c r="E5131" s="6"/>
      <c r="F5131" s="6"/>
      <c r="G5131" s="6"/>
      <c r="H5131" s="6"/>
      <c r="I5131" s="6"/>
      <c r="J5131" s="6"/>
      <c r="K5131" s="6"/>
      <c r="L5131" s="6"/>
      <c r="M5131" s="6"/>
      <c r="N5131" s="27"/>
    </row>
    <row r="5132" spans="1:14" s="28" customFormat="1" x14ac:dyDescent="0.25">
      <c r="A5132" s="24">
        <v>43679.625</v>
      </c>
      <c r="B5132" s="25">
        <v>43679.708333333336</v>
      </c>
      <c r="C5132" s="7">
        <v>265.27999999999997</v>
      </c>
      <c r="D5132" s="26">
        <f>C5132/'g. Dimensio.AnlagenEE2035'!$F$11</f>
        <v>7.5794285714285703E-2</v>
      </c>
      <c r="E5132" s="6"/>
      <c r="F5132" s="6"/>
      <c r="G5132" s="6"/>
      <c r="H5132" s="6"/>
      <c r="I5132" s="6"/>
      <c r="J5132" s="6"/>
      <c r="K5132" s="6"/>
      <c r="L5132" s="6"/>
      <c r="M5132" s="6"/>
      <c r="N5132" s="27"/>
    </row>
    <row r="5133" spans="1:14" s="28" customFormat="1" x14ac:dyDescent="0.25">
      <c r="A5133" s="24">
        <v>43679.666666666664</v>
      </c>
      <c r="B5133" s="25">
        <v>43679.75</v>
      </c>
      <c r="C5133" s="7">
        <v>311.649</v>
      </c>
      <c r="D5133" s="26">
        <f>C5133/'g. Dimensio.AnlagenEE2035'!$F$11</f>
        <v>8.9042571428571429E-2</v>
      </c>
      <c r="E5133" s="6"/>
      <c r="F5133" s="6"/>
      <c r="G5133" s="6"/>
      <c r="H5133" s="6"/>
      <c r="I5133" s="6"/>
      <c r="J5133" s="6"/>
      <c r="K5133" s="6"/>
      <c r="L5133" s="6"/>
      <c r="M5133" s="6"/>
      <c r="N5133" s="27"/>
    </row>
    <row r="5134" spans="1:14" s="28" customFormat="1" x14ac:dyDescent="0.25">
      <c r="A5134" s="24">
        <v>43679.708333333336</v>
      </c>
      <c r="B5134" s="25">
        <v>43679.791666666664</v>
      </c>
      <c r="C5134" s="7">
        <v>336.62900000000002</v>
      </c>
      <c r="D5134" s="26">
        <f>C5134/'g. Dimensio.AnlagenEE2035'!$F$11</f>
        <v>9.6179714285714285E-2</v>
      </c>
      <c r="E5134" s="6"/>
      <c r="F5134" s="6"/>
      <c r="G5134" s="6"/>
      <c r="H5134" s="6"/>
      <c r="I5134" s="6"/>
      <c r="J5134" s="6"/>
      <c r="K5134" s="6"/>
      <c r="L5134" s="6"/>
      <c r="M5134" s="6"/>
      <c r="N5134" s="27"/>
    </row>
    <row r="5135" spans="1:14" s="28" customFormat="1" x14ac:dyDescent="0.25">
      <c r="A5135" s="24">
        <v>43679.75</v>
      </c>
      <c r="B5135" s="25">
        <v>43679.833333333336</v>
      </c>
      <c r="C5135" s="7">
        <v>385.73399999999998</v>
      </c>
      <c r="D5135" s="26">
        <f>C5135/'g. Dimensio.AnlagenEE2035'!$F$11</f>
        <v>0.11020971428571429</v>
      </c>
      <c r="E5135" s="6"/>
      <c r="F5135" s="6"/>
      <c r="G5135" s="6"/>
      <c r="H5135" s="6"/>
      <c r="I5135" s="6"/>
      <c r="J5135" s="6"/>
      <c r="K5135" s="6"/>
      <c r="L5135" s="6"/>
      <c r="M5135" s="6"/>
      <c r="N5135" s="27"/>
    </row>
    <row r="5136" spans="1:14" s="28" customFormat="1" x14ac:dyDescent="0.25">
      <c r="A5136" s="24">
        <v>43679.791666666664</v>
      </c>
      <c r="B5136" s="25">
        <v>43679.875</v>
      </c>
      <c r="C5136" s="7">
        <v>429.18299999999999</v>
      </c>
      <c r="D5136" s="26">
        <f>C5136/'g. Dimensio.AnlagenEE2035'!$F$11</f>
        <v>0.12262371428571428</v>
      </c>
      <c r="E5136" s="6"/>
      <c r="F5136" s="6"/>
      <c r="G5136" s="6"/>
      <c r="H5136" s="6"/>
      <c r="I5136" s="6"/>
      <c r="J5136" s="6"/>
      <c r="K5136" s="6"/>
      <c r="L5136" s="6"/>
      <c r="M5136" s="6"/>
      <c r="N5136" s="27"/>
    </row>
    <row r="5137" spans="1:14" s="28" customFormat="1" x14ac:dyDescent="0.25">
      <c r="A5137" s="24">
        <v>43679.833333333336</v>
      </c>
      <c r="B5137" s="25">
        <v>43679.916666666664</v>
      </c>
      <c r="C5137" s="7">
        <v>430.95600000000002</v>
      </c>
      <c r="D5137" s="26">
        <f>C5137/'g. Dimensio.AnlagenEE2035'!$F$11</f>
        <v>0.12313028571428572</v>
      </c>
      <c r="E5137" s="6"/>
      <c r="F5137" s="6"/>
      <c r="G5137" s="6"/>
      <c r="H5137" s="6"/>
      <c r="I5137" s="6"/>
      <c r="J5137" s="6"/>
      <c r="K5137" s="6"/>
      <c r="L5137" s="6"/>
      <c r="M5137" s="6"/>
      <c r="N5137" s="27"/>
    </row>
    <row r="5138" spans="1:14" s="28" customFormat="1" x14ac:dyDescent="0.25">
      <c r="A5138" s="24">
        <v>43679.875</v>
      </c>
      <c r="B5138" s="25">
        <v>43679.958333333336</v>
      </c>
      <c r="C5138" s="7">
        <v>409.10300000000001</v>
      </c>
      <c r="D5138" s="26">
        <f>C5138/'g. Dimensio.AnlagenEE2035'!$F$11</f>
        <v>0.11688657142857144</v>
      </c>
      <c r="E5138" s="6"/>
      <c r="F5138" s="6"/>
      <c r="G5138" s="6"/>
      <c r="H5138" s="6"/>
      <c r="I5138" s="6"/>
      <c r="J5138" s="6"/>
      <c r="K5138" s="6"/>
      <c r="L5138" s="6"/>
      <c r="M5138" s="6"/>
      <c r="N5138" s="27"/>
    </row>
    <row r="5139" spans="1:14" s="28" customFormat="1" x14ac:dyDescent="0.25">
      <c r="A5139" s="24">
        <v>43679.916666666664</v>
      </c>
      <c r="B5139" s="25">
        <v>43680</v>
      </c>
      <c r="C5139" s="7">
        <v>350.89400000000001</v>
      </c>
      <c r="D5139" s="26">
        <f>C5139/'g. Dimensio.AnlagenEE2035'!$F$11</f>
        <v>0.10025542857142858</v>
      </c>
      <c r="E5139" s="6"/>
      <c r="F5139" s="6"/>
      <c r="G5139" s="6"/>
      <c r="H5139" s="6"/>
      <c r="I5139" s="6"/>
      <c r="J5139" s="6"/>
      <c r="K5139" s="6"/>
      <c r="L5139" s="6"/>
      <c r="M5139" s="6"/>
      <c r="N5139" s="27"/>
    </row>
    <row r="5140" spans="1:14" s="28" customFormat="1" x14ac:dyDescent="0.25">
      <c r="A5140" s="24">
        <v>43679.958333333336</v>
      </c>
      <c r="B5140" s="25">
        <v>43680.041666666664</v>
      </c>
      <c r="C5140" s="7">
        <v>309.50900000000001</v>
      </c>
      <c r="D5140" s="26">
        <f>C5140/'g. Dimensio.AnlagenEE2035'!$F$11</f>
        <v>8.8431142857142861E-2</v>
      </c>
      <c r="E5140" s="6"/>
      <c r="F5140" s="6"/>
      <c r="G5140" s="6"/>
      <c r="H5140" s="6"/>
      <c r="I5140" s="6"/>
      <c r="J5140" s="6"/>
      <c r="K5140" s="6"/>
      <c r="L5140" s="6"/>
      <c r="M5140" s="6"/>
      <c r="N5140" s="27"/>
    </row>
    <row r="5141" spans="1:14" s="28" customFormat="1" x14ac:dyDescent="0.25">
      <c r="A5141" s="24">
        <v>43680</v>
      </c>
      <c r="B5141" s="25">
        <v>43680.083333333336</v>
      </c>
      <c r="C5141" s="7">
        <v>302.15899999999999</v>
      </c>
      <c r="D5141" s="26">
        <f>C5141/'g. Dimensio.AnlagenEE2035'!$F$11</f>
        <v>8.6331142857142856E-2</v>
      </c>
      <c r="E5141" s="6"/>
      <c r="F5141" s="6"/>
      <c r="G5141" s="6"/>
      <c r="H5141" s="6"/>
      <c r="I5141" s="6"/>
      <c r="J5141" s="6"/>
      <c r="K5141" s="6"/>
      <c r="L5141" s="6"/>
      <c r="M5141" s="6"/>
      <c r="N5141" s="27"/>
    </row>
    <row r="5142" spans="1:14" s="28" customFormat="1" x14ac:dyDescent="0.25">
      <c r="A5142" s="24">
        <v>43680.041666666664</v>
      </c>
      <c r="B5142" s="25">
        <v>43680.125</v>
      </c>
      <c r="C5142" s="7">
        <v>329.66399999999999</v>
      </c>
      <c r="D5142" s="26">
        <f>C5142/'g. Dimensio.AnlagenEE2035'!$F$11</f>
        <v>9.4189714285714279E-2</v>
      </c>
      <c r="E5142" s="6"/>
      <c r="F5142" s="6"/>
      <c r="G5142" s="6"/>
      <c r="H5142" s="6"/>
      <c r="I5142" s="6"/>
      <c r="J5142" s="6"/>
      <c r="K5142" s="6"/>
      <c r="L5142" s="6"/>
      <c r="M5142" s="6"/>
      <c r="N5142" s="27"/>
    </row>
    <row r="5143" spans="1:14" s="28" customFormat="1" x14ac:dyDescent="0.25">
      <c r="A5143" s="24">
        <v>43680.083333333336</v>
      </c>
      <c r="B5143" s="25">
        <v>43680.166666666664</v>
      </c>
      <c r="C5143" s="7">
        <v>405.87799999999999</v>
      </c>
      <c r="D5143" s="26">
        <f>C5143/'g. Dimensio.AnlagenEE2035'!$F$11</f>
        <v>0.11596514285714285</v>
      </c>
      <c r="E5143" s="6"/>
      <c r="F5143" s="6"/>
      <c r="G5143" s="6"/>
      <c r="H5143" s="6"/>
      <c r="I5143" s="6"/>
      <c r="J5143" s="6"/>
      <c r="K5143" s="6"/>
      <c r="L5143" s="6"/>
      <c r="M5143" s="6"/>
      <c r="N5143" s="27"/>
    </row>
    <row r="5144" spans="1:14" s="28" customFormat="1" x14ac:dyDescent="0.25">
      <c r="A5144" s="24">
        <v>43680.125</v>
      </c>
      <c r="B5144" s="25">
        <v>43680.208333333336</v>
      </c>
      <c r="C5144" s="7">
        <v>451.05099999999999</v>
      </c>
      <c r="D5144" s="26">
        <f>C5144/'g. Dimensio.AnlagenEE2035'!$F$11</f>
        <v>0.12887171428571428</v>
      </c>
      <c r="E5144" s="6"/>
      <c r="F5144" s="6"/>
      <c r="G5144" s="6"/>
      <c r="H5144" s="6"/>
      <c r="I5144" s="6"/>
      <c r="J5144" s="6"/>
      <c r="K5144" s="6"/>
      <c r="L5144" s="6"/>
      <c r="M5144" s="6"/>
      <c r="N5144" s="27"/>
    </row>
    <row r="5145" spans="1:14" s="28" customFormat="1" x14ac:dyDescent="0.25">
      <c r="A5145" s="24">
        <v>43680.166666666664</v>
      </c>
      <c r="B5145" s="25">
        <v>43680.25</v>
      </c>
      <c r="C5145" s="7">
        <v>416.83</v>
      </c>
      <c r="D5145" s="26">
        <f>C5145/'g. Dimensio.AnlagenEE2035'!$F$11</f>
        <v>0.11909428571428571</v>
      </c>
      <c r="E5145" s="6"/>
      <c r="F5145" s="6"/>
      <c r="G5145" s="6"/>
      <c r="H5145" s="6"/>
      <c r="I5145" s="6"/>
      <c r="J5145" s="6"/>
      <c r="K5145" s="6"/>
      <c r="L5145" s="6"/>
      <c r="M5145" s="6"/>
      <c r="N5145" s="27"/>
    </row>
    <row r="5146" spans="1:14" s="28" customFormat="1" x14ac:dyDescent="0.25">
      <c r="A5146" s="24">
        <v>43680.208333333336</v>
      </c>
      <c r="B5146" s="25">
        <v>43680.291666666664</v>
      </c>
      <c r="C5146" s="7">
        <v>323.24200000000002</v>
      </c>
      <c r="D5146" s="26">
        <f>C5146/'g. Dimensio.AnlagenEE2035'!$F$11</f>
        <v>9.2354857142857141E-2</v>
      </c>
      <c r="E5146" s="6"/>
      <c r="F5146" s="6"/>
      <c r="G5146" s="6"/>
      <c r="H5146" s="6"/>
      <c r="I5146" s="6"/>
      <c r="J5146" s="6"/>
      <c r="K5146" s="6"/>
      <c r="L5146" s="6"/>
      <c r="M5146" s="6"/>
      <c r="N5146" s="27"/>
    </row>
    <row r="5147" spans="1:14" s="28" customFormat="1" x14ac:dyDescent="0.25">
      <c r="A5147" s="24">
        <v>43680.25</v>
      </c>
      <c r="B5147" s="25">
        <v>43680.333333333336</v>
      </c>
      <c r="C5147" s="7">
        <v>345.97</v>
      </c>
      <c r="D5147" s="26">
        <f>C5147/'g. Dimensio.AnlagenEE2035'!$F$11</f>
        <v>9.8848571428571438E-2</v>
      </c>
      <c r="E5147" s="6"/>
      <c r="F5147" s="6"/>
      <c r="G5147" s="6"/>
      <c r="H5147" s="6"/>
      <c r="I5147" s="6"/>
      <c r="J5147" s="6"/>
      <c r="K5147" s="6"/>
      <c r="L5147" s="6"/>
      <c r="M5147" s="6"/>
      <c r="N5147" s="27"/>
    </row>
    <row r="5148" spans="1:14" s="28" customFormat="1" x14ac:dyDescent="0.25">
      <c r="A5148" s="24">
        <v>43680.291666666664</v>
      </c>
      <c r="B5148" s="25">
        <v>43680.375</v>
      </c>
      <c r="C5148" s="7">
        <v>356.45100000000002</v>
      </c>
      <c r="D5148" s="26">
        <f>C5148/'g. Dimensio.AnlagenEE2035'!$F$11</f>
        <v>0.10184314285714287</v>
      </c>
      <c r="E5148" s="6"/>
      <c r="F5148" s="6"/>
      <c r="G5148" s="6"/>
      <c r="H5148" s="6"/>
      <c r="I5148" s="6"/>
      <c r="J5148" s="6"/>
      <c r="K5148" s="6"/>
      <c r="L5148" s="6"/>
      <c r="M5148" s="6"/>
      <c r="N5148" s="27"/>
    </row>
    <row r="5149" spans="1:14" s="28" customFormat="1" x14ac:dyDescent="0.25">
      <c r="A5149" s="24">
        <v>43680.333333333336</v>
      </c>
      <c r="B5149" s="25">
        <v>43680.416666666664</v>
      </c>
      <c r="C5149" s="7">
        <v>356.43400000000003</v>
      </c>
      <c r="D5149" s="26">
        <f>C5149/'g. Dimensio.AnlagenEE2035'!$F$11</f>
        <v>0.10183828571428573</v>
      </c>
      <c r="E5149" s="6"/>
      <c r="F5149" s="6"/>
      <c r="G5149" s="6"/>
      <c r="H5149" s="6"/>
      <c r="I5149" s="6"/>
      <c r="J5149" s="6"/>
      <c r="K5149" s="6"/>
      <c r="L5149" s="6"/>
      <c r="M5149" s="6"/>
      <c r="N5149" s="27"/>
    </row>
    <row r="5150" spans="1:14" s="28" customFormat="1" x14ac:dyDescent="0.25">
      <c r="A5150" s="24">
        <v>43680.375</v>
      </c>
      <c r="B5150" s="25">
        <v>43680.458333333336</v>
      </c>
      <c r="C5150" s="7">
        <v>377.43700000000001</v>
      </c>
      <c r="D5150" s="26">
        <f>C5150/'g. Dimensio.AnlagenEE2035'!$F$11</f>
        <v>0.10783914285714286</v>
      </c>
      <c r="E5150" s="6"/>
      <c r="F5150" s="6"/>
      <c r="G5150" s="6"/>
      <c r="H5150" s="6"/>
      <c r="I5150" s="6"/>
      <c r="J5150" s="6"/>
      <c r="K5150" s="6"/>
      <c r="L5150" s="6"/>
      <c r="M5150" s="6"/>
      <c r="N5150" s="27"/>
    </row>
    <row r="5151" spans="1:14" s="28" customFormat="1" x14ac:dyDescent="0.25">
      <c r="A5151" s="24">
        <v>43680.416666666664</v>
      </c>
      <c r="B5151" s="25">
        <v>43680.5</v>
      </c>
      <c r="C5151" s="7">
        <v>399.03300000000002</v>
      </c>
      <c r="D5151" s="26">
        <f>C5151/'g. Dimensio.AnlagenEE2035'!$F$11</f>
        <v>0.11400942857142858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27"/>
    </row>
    <row r="5152" spans="1:14" s="28" customFormat="1" x14ac:dyDescent="0.25">
      <c r="A5152" s="24">
        <v>43680.458333333336</v>
      </c>
      <c r="B5152" s="25">
        <v>43680.541666666664</v>
      </c>
      <c r="C5152" s="7">
        <v>378.738</v>
      </c>
      <c r="D5152" s="26">
        <f>C5152/'g. Dimensio.AnlagenEE2035'!$F$11</f>
        <v>0.10821085714285714</v>
      </c>
      <c r="E5152" s="6"/>
      <c r="F5152" s="6"/>
      <c r="G5152" s="6"/>
      <c r="H5152" s="6"/>
      <c r="I5152" s="6"/>
      <c r="J5152" s="6"/>
      <c r="K5152" s="6"/>
      <c r="L5152" s="6"/>
      <c r="M5152" s="6"/>
      <c r="N5152" s="27"/>
    </row>
    <row r="5153" spans="1:14" s="28" customFormat="1" x14ac:dyDescent="0.25">
      <c r="A5153" s="24">
        <v>43680.5</v>
      </c>
      <c r="B5153" s="25">
        <v>43680.583333333336</v>
      </c>
      <c r="C5153" s="7">
        <v>353.00099999999998</v>
      </c>
      <c r="D5153" s="26">
        <f>C5153/'g. Dimensio.AnlagenEE2035'!$F$11</f>
        <v>0.10085742857142857</v>
      </c>
      <c r="E5153" s="6"/>
      <c r="F5153" s="6"/>
      <c r="G5153" s="6"/>
      <c r="H5153" s="6"/>
      <c r="I5153" s="6"/>
      <c r="J5153" s="6"/>
      <c r="K5153" s="6"/>
      <c r="L5153" s="6"/>
      <c r="M5153" s="6"/>
      <c r="N5153" s="27"/>
    </row>
    <row r="5154" spans="1:14" s="28" customFormat="1" x14ac:dyDescent="0.25">
      <c r="A5154" s="24">
        <v>43680.541666666664</v>
      </c>
      <c r="B5154" s="25">
        <v>43680.625</v>
      </c>
      <c r="C5154" s="7">
        <v>326.99200000000002</v>
      </c>
      <c r="D5154" s="26">
        <f>C5154/'g. Dimensio.AnlagenEE2035'!$F$11</f>
        <v>9.3426285714285726E-2</v>
      </c>
      <c r="E5154" s="6"/>
      <c r="F5154" s="6"/>
      <c r="G5154" s="6"/>
      <c r="H5154" s="6"/>
      <c r="I5154" s="6"/>
      <c r="J5154" s="6"/>
      <c r="K5154" s="6"/>
      <c r="L5154" s="6"/>
      <c r="M5154" s="6"/>
      <c r="N5154" s="27"/>
    </row>
    <row r="5155" spans="1:14" s="28" customFormat="1" x14ac:dyDescent="0.25">
      <c r="A5155" s="24">
        <v>43680.583333333336</v>
      </c>
      <c r="B5155" s="25">
        <v>43680.666666666664</v>
      </c>
      <c r="C5155" s="7">
        <v>301.35399999999998</v>
      </c>
      <c r="D5155" s="26">
        <f>C5155/'g. Dimensio.AnlagenEE2035'!$F$11</f>
        <v>8.6101142857142848E-2</v>
      </c>
      <c r="E5155" s="6"/>
      <c r="F5155" s="6"/>
      <c r="G5155" s="6"/>
      <c r="H5155" s="6"/>
      <c r="I5155" s="6"/>
      <c r="J5155" s="6"/>
      <c r="K5155" s="6"/>
      <c r="L5155" s="6"/>
      <c r="M5155" s="6"/>
      <c r="N5155" s="27"/>
    </row>
    <row r="5156" spans="1:14" s="28" customFormat="1" x14ac:dyDescent="0.25">
      <c r="A5156" s="24">
        <v>43680.625</v>
      </c>
      <c r="B5156" s="25">
        <v>43680.708333333336</v>
      </c>
      <c r="C5156" s="7">
        <v>266.62099999999998</v>
      </c>
      <c r="D5156" s="26">
        <f>C5156/'g. Dimensio.AnlagenEE2035'!$F$11</f>
        <v>7.6177428571428563E-2</v>
      </c>
      <c r="E5156" s="6"/>
      <c r="F5156" s="6"/>
      <c r="G5156" s="6"/>
      <c r="H5156" s="6"/>
      <c r="I5156" s="6"/>
      <c r="J5156" s="6"/>
      <c r="K5156" s="6"/>
      <c r="L5156" s="6"/>
      <c r="M5156" s="6"/>
      <c r="N5156" s="27"/>
    </row>
    <row r="5157" spans="1:14" s="28" customFormat="1" x14ac:dyDescent="0.25">
      <c r="A5157" s="24">
        <v>43680.666666666664</v>
      </c>
      <c r="B5157" s="25">
        <v>43680.75</v>
      </c>
      <c r="C5157" s="7">
        <v>224.25299999999999</v>
      </c>
      <c r="D5157" s="26">
        <f>C5157/'g. Dimensio.AnlagenEE2035'!$F$11</f>
        <v>6.4072285714285707E-2</v>
      </c>
      <c r="E5157" s="6"/>
      <c r="F5157" s="6"/>
      <c r="G5157" s="6"/>
      <c r="H5157" s="6"/>
      <c r="I5157" s="6"/>
      <c r="J5157" s="6"/>
      <c r="K5157" s="6"/>
      <c r="L5157" s="6"/>
      <c r="M5157" s="6"/>
      <c r="N5157" s="27"/>
    </row>
    <row r="5158" spans="1:14" s="28" customFormat="1" x14ac:dyDescent="0.25">
      <c r="A5158" s="24">
        <v>43680.708333333336</v>
      </c>
      <c r="B5158" s="25">
        <v>43680.791666666664</v>
      </c>
      <c r="C5158" s="7">
        <v>197.88800000000001</v>
      </c>
      <c r="D5158" s="26">
        <f>C5158/'g. Dimensio.AnlagenEE2035'!$F$11</f>
        <v>5.6539428571428574E-2</v>
      </c>
      <c r="E5158" s="6"/>
      <c r="F5158" s="6"/>
      <c r="G5158" s="6"/>
      <c r="H5158" s="6"/>
      <c r="I5158" s="6"/>
      <c r="J5158" s="6"/>
      <c r="K5158" s="6"/>
      <c r="L5158" s="6"/>
      <c r="M5158" s="6"/>
      <c r="N5158" s="27"/>
    </row>
    <row r="5159" spans="1:14" s="28" customFormat="1" x14ac:dyDescent="0.25">
      <c r="A5159" s="24">
        <v>43680.75</v>
      </c>
      <c r="B5159" s="25">
        <v>43680.833333333336</v>
      </c>
      <c r="C5159" s="7">
        <v>227.00800000000001</v>
      </c>
      <c r="D5159" s="26">
        <f>C5159/'g. Dimensio.AnlagenEE2035'!$F$11</f>
        <v>6.4859428571428568E-2</v>
      </c>
      <c r="E5159" s="6"/>
      <c r="F5159" s="6"/>
      <c r="G5159" s="6"/>
      <c r="H5159" s="6"/>
      <c r="I5159" s="6"/>
      <c r="J5159" s="6"/>
      <c r="K5159" s="6"/>
      <c r="L5159" s="6"/>
      <c r="M5159" s="6"/>
      <c r="N5159" s="27"/>
    </row>
    <row r="5160" spans="1:14" s="28" customFormat="1" x14ac:dyDescent="0.25">
      <c r="A5160" s="24">
        <v>43680.791666666664</v>
      </c>
      <c r="B5160" s="25">
        <v>43680.875</v>
      </c>
      <c r="C5160" s="7">
        <v>262.26600000000002</v>
      </c>
      <c r="D5160" s="26">
        <f>C5160/'g. Dimensio.AnlagenEE2035'!$F$11</f>
        <v>7.4933142857142865E-2</v>
      </c>
      <c r="E5160" s="6"/>
      <c r="F5160" s="6"/>
      <c r="G5160" s="6"/>
      <c r="H5160" s="6"/>
      <c r="I5160" s="6"/>
      <c r="J5160" s="6"/>
      <c r="K5160" s="6"/>
      <c r="L5160" s="6"/>
      <c r="M5160" s="6"/>
      <c r="N5160" s="27"/>
    </row>
    <row r="5161" spans="1:14" s="28" customFormat="1" x14ac:dyDescent="0.25">
      <c r="A5161" s="24">
        <v>43680.833333333336</v>
      </c>
      <c r="B5161" s="25">
        <v>43680.916666666664</v>
      </c>
      <c r="C5161" s="7">
        <v>262.09699999999998</v>
      </c>
      <c r="D5161" s="26">
        <f>C5161/'g. Dimensio.AnlagenEE2035'!$F$11</f>
        <v>7.4884857142857142E-2</v>
      </c>
      <c r="E5161" s="6"/>
      <c r="F5161" s="6"/>
      <c r="G5161" s="6"/>
      <c r="H5161" s="6"/>
      <c r="I5161" s="6"/>
      <c r="J5161" s="6"/>
      <c r="K5161" s="6"/>
      <c r="L5161" s="6"/>
      <c r="M5161" s="6"/>
      <c r="N5161" s="27"/>
    </row>
    <row r="5162" spans="1:14" s="28" customFormat="1" x14ac:dyDescent="0.25">
      <c r="A5162" s="24">
        <v>43680.875</v>
      </c>
      <c r="B5162" s="25">
        <v>43680.958333333336</v>
      </c>
      <c r="C5162" s="7">
        <v>234.94399999999999</v>
      </c>
      <c r="D5162" s="26">
        <f>C5162/'g. Dimensio.AnlagenEE2035'!$F$11</f>
        <v>6.7126857142857141E-2</v>
      </c>
      <c r="E5162" s="6"/>
      <c r="F5162" s="6"/>
      <c r="G5162" s="6"/>
      <c r="H5162" s="6"/>
      <c r="I5162" s="6"/>
      <c r="J5162" s="6"/>
      <c r="K5162" s="6"/>
      <c r="L5162" s="6"/>
      <c r="M5162" s="6"/>
      <c r="N5162" s="27"/>
    </row>
    <row r="5163" spans="1:14" s="28" customFormat="1" x14ac:dyDescent="0.25">
      <c r="A5163" s="24">
        <v>43680.916666666664</v>
      </c>
      <c r="B5163" s="25">
        <v>43681</v>
      </c>
      <c r="C5163" s="7">
        <v>195.75899999999999</v>
      </c>
      <c r="D5163" s="26">
        <f>C5163/'g. Dimensio.AnlagenEE2035'!$F$11</f>
        <v>5.5931142857142853E-2</v>
      </c>
      <c r="E5163" s="6"/>
      <c r="F5163" s="6"/>
      <c r="G5163" s="6"/>
      <c r="H5163" s="6"/>
      <c r="I5163" s="6"/>
      <c r="J5163" s="6"/>
      <c r="K5163" s="6"/>
      <c r="L5163" s="6"/>
      <c r="M5163" s="6"/>
      <c r="N5163" s="27"/>
    </row>
    <row r="5164" spans="1:14" s="28" customFormat="1" x14ac:dyDescent="0.25">
      <c r="A5164" s="24">
        <v>43680.958333333336</v>
      </c>
      <c r="B5164" s="25">
        <v>43681.041666666664</v>
      </c>
      <c r="C5164" s="7">
        <v>154.01599999999999</v>
      </c>
      <c r="D5164" s="26">
        <f>C5164/'g. Dimensio.AnlagenEE2035'!$F$11</f>
        <v>4.4004571428571428E-2</v>
      </c>
      <c r="E5164" s="6"/>
      <c r="F5164" s="6"/>
      <c r="G5164" s="6"/>
      <c r="H5164" s="6"/>
      <c r="I5164" s="6"/>
      <c r="J5164" s="6"/>
      <c r="K5164" s="6"/>
      <c r="L5164" s="6"/>
      <c r="M5164" s="6"/>
      <c r="N5164" s="27"/>
    </row>
    <row r="5165" spans="1:14" s="28" customFormat="1" x14ac:dyDescent="0.25">
      <c r="A5165" s="24">
        <v>43681</v>
      </c>
      <c r="B5165" s="25">
        <v>43681.083333333336</v>
      </c>
      <c r="C5165" s="7">
        <v>117.61</v>
      </c>
      <c r="D5165" s="26">
        <f>C5165/'g. Dimensio.AnlagenEE2035'!$F$11</f>
        <v>3.3602857142857143E-2</v>
      </c>
      <c r="E5165" s="6"/>
      <c r="F5165" s="6"/>
      <c r="G5165" s="6"/>
      <c r="H5165" s="6"/>
      <c r="I5165" s="6"/>
      <c r="J5165" s="6"/>
      <c r="K5165" s="6"/>
      <c r="L5165" s="6"/>
      <c r="M5165" s="6"/>
      <c r="N5165" s="27"/>
    </row>
    <row r="5166" spans="1:14" s="28" customFormat="1" x14ac:dyDescent="0.25">
      <c r="A5166" s="24">
        <v>43681.041666666664</v>
      </c>
      <c r="B5166" s="25">
        <v>43681.125</v>
      </c>
      <c r="C5166" s="7">
        <v>93.322999999999993</v>
      </c>
      <c r="D5166" s="26">
        <f>C5166/'g. Dimensio.AnlagenEE2035'!$F$11</f>
        <v>2.6663714285714284E-2</v>
      </c>
      <c r="E5166" s="6"/>
      <c r="F5166" s="6"/>
      <c r="G5166" s="6"/>
      <c r="H5166" s="6"/>
      <c r="I5166" s="6"/>
      <c r="J5166" s="6"/>
      <c r="K5166" s="6"/>
      <c r="L5166" s="6"/>
      <c r="M5166" s="6"/>
      <c r="N5166" s="27"/>
    </row>
    <row r="5167" spans="1:14" s="28" customFormat="1" x14ac:dyDescent="0.25">
      <c r="A5167" s="24">
        <v>43681.083333333336</v>
      </c>
      <c r="B5167" s="25">
        <v>43681.166666666664</v>
      </c>
      <c r="C5167" s="7">
        <v>72.849000000000004</v>
      </c>
      <c r="D5167" s="26">
        <f>C5167/'g. Dimensio.AnlagenEE2035'!$F$11</f>
        <v>2.0814000000000003E-2</v>
      </c>
      <c r="E5167" s="6"/>
      <c r="F5167" s="6"/>
      <c r="G5167" s="6"/>
      <c r="H5167" s="6"/>
      <c r="I5167" s="6"/>
      <c r="J5167" s="6"/>
      <c r="K5167" s="6"/>
      <c r="L5167" s="6"/>
      <c r="M5167" s="6"/>
      <c r="N5167" s="27"/>
    </row>
    <row r="5168" spans="1:14" s="28" customFormat="1" x14ac:dyDescent="0.25">
      <c r="A5168" s="24">
        <v>43681.125</v>
      </c>
      <c r="B5168" s="25">
        <v>43681.208333333336</v>
      </c>
      <c r="C5168" s="7">
        <v>59.262</v>
      </c>
      <c r="D5168" s="26">
        <f>C5168/'g. Dimensio.AnlagenEE2035'!$F$11</f>
        <v>1.6931999999999999E-2</v>
      </c>
      <c r="E5168" s="6"/>
      <c r="F5168" s="6"/>
      <c r="G5168" s="6"/>
      <c r="H5168" s="6"/>
      <c r="I5168" s="6"/>
      <c r="J5168" s="6"/>
      <c r="K5168" s="6"/>
      <c r="L5168" s="6"/>
      <c r="M5168" s="6"/>
      <c r="N5168" s="27"/>
    </row>
    <row r="5169" spans="1:14" s="28" customFormat="1" x14ac:dyDescent="0.25">
      <c r="A5169" s="24">
        <v>43681.166666666664</v>
      </c>
      <c r="B5169" s="25">
        <v>43681.25</v>
      </c>
      <c r="C5169" s="7">
        <v>51.063000000000002</v>
      </c>
      <c r="D5169" s="26">
        <f>C5169/'g. Dimensio.AnlagenEE2035'!$F$11</f>
        <v>1.4589428571428573E-2</v>
      </c>
      <c r="E5169" s="6"/>
      <c r="F5169" s="6"/>
      <c r="G5169" s="6"/>
      <c r="H5169" s="6"/>
      <c r="I5169" s="6"/>
      <c r="J5169" s="6"/>
      <c r="K5169" s="6"/>
      <c r="L5169" s="6"/>
      <c r="M5169" s="6"/>
      <c r="N5169" s="27"/>
    </row>
    <row r="5170" spans="1:14" s="28" customFormat="1" x14ac:dyDescent="0.25">
      <c r="A5170" s="24">
        <v>43681.208333333336</v>
      </c>
      <c r="B5170" s="25">
        <v>43681.291666666664</v>
      </c>
      <c r="C5170" s="7">
        <v>29.428000000000001</v>
      </c>
      <c r="D5170" s="26">
        <f>C5170/'g. Dimensio.AnlagenEE2035'!$F$11</f>
        <v>8.4080000000000005E-3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27"/>
    </row>
    <row r="5171" spans="1:14" s="28" customFormat="1" x14ac:dyDescent="0.25">
      <c r="A5171" s="24">
        <v>43681.25</v>
      </c>
      <c r="B5171" s="25">
        <v>43681.333333333336</v>
      </c>
      <c r="C5171" s="7">
        <v>19.033000000000001</v>
      </c>
      <c r="D5171" s="26">
        <f>C5171/'g. Dimensio.AnlagenEE2035'!$F$11</f>
        <v>5.4380000000000001E-3</v>
      </c>
      <c r="E5171" s="6"/>
      <c r="F5171" s="6"/>
      <c r="G5171" s="6"/>
      <c r="H5171" s="6"/>
      <c r="I5171" s="6"/>
      <c r="J5171" s="6"/>
      <c r="K5171" s="6"/>
      <c r="L5171" s="6"/>
      <c r="M5171" s="6"/>
      <c r="N5171" s="27"/>
    </row>
    <row r="5172" spans="1:14" s="28" customFormat="1" x14ac:dyDescent="0.25">
      <c r="A5172" s="24">
        <v>43681.291666666664</v>
      </c>
      <c r="B5172" s="25">
        <v>43681.375</v>
      </c>
      <c r="C5172" s="7">
        <v>6.6109999999999998</v>
      </c>
      <c r="D5172" s="26">
        <f>C5172/'g. Dimensio.AnlagenEE2035'!$F$11</f>
        <v>1.8888571428571429E-3</v>
      </c>
      <c r="E5172" s="6"/>
      <c r="F5172" s="6"/>
      <c r="G5172" s="6"/>
      <c r="H5172" s="6"/>
      <c r="I5172" s="6"/>
      <c r="J5172" s="6"/>
      <c r="K5172" s="6"/>
      <c r="L5172" s="6"/>
      <c r="M5172" s="6"/>
      <c r="N5172" s="27"/>
    </row>
    <row r="5173" spans="1:14" s="28" customFormat="1" x14ac:dyDescent="0.25">
      <c r="A5173" s="24">
        <v>43681.333333333336</v>
      </c>
      <c r="B5173" s="25">
        <v>43681.416666666664</v>
      </c>
      <c r="C5173" s="7">
        <v>11.311999999999999</v>
      </c>
      <c r="D5173" s="26">
        <f>C5173/'g. Dimensio.AnlagenEE2035'!$F$11</f>
        <v>3.2319999999999996E-3</v>
      </c>
      <c r="E5173" s="6"/>
      <c r="F5173" s="6"/>
      <c r="G5173" s="6"/>
      <c r="H5173" s="6"/>
      <c r="I5173" s="6"/>
      <c r="J5173" s="6"/>
      <c r="K5173" s="6"/>
      <c r="L5173" s="6"/>
      <c r="M5173" s="6"/>
      <c r="N5173" s="27"/>
    </row>
    <row r="5174" spans="1:14" s="28" customFormat="1" x14ac:dyDescent="0.25">
      <c r="A5174" s="24">
        <v>43681.375</v>
      </c>
      <c r="B5174" s="25">
        <v>43681.458333333336</v>
      </c>
      <c r="C5174" s="7">
        <v>12.202</v>
      </c>
      <c r="D5174" s="26">
        <f>C5174/'g. Dimensio.AnlagenEE2035'!$F$11</f>
        <v>3.4862857142857143E-3</v>
      </c>
      <c r="E5174" s="6"/>
      <c r="F5174" s="6"/>
      <c r="G5174" s="6"/>
      <c r="H5174" s="6"/>
      <c r="I5174" s="6"/>
      <c r="J5174" s="6"/>
      <c r="K5174" s="6"/>
      <c r="L5174" s="6"/>
      <c r="M5174" s="6"/>
      <c r="N5174" s="27"/>
    </row>
    <row r="5175" spans="1:14" s="28" customFormat="1" x14ac:dyDescent="0.25">
      <c r="A5175" s="24">
        <v>43681.416666666664</v>
      </c>
      <c r="B5175" s="25">
        <v>43681.5</v>
      </c>
      <c r="C5175" s="7">
        <v>10.957000000000001</v>
      </c>
      <c r="D5175" s="26">
        <f>C5175/'g. Dimensio.AnlagenEE2035'!$F$11</f>
        <v>3.1305714285714287E-3</v>
      </c>
      <c r="E5175" s="6"/>
      <c r="F5175" s="6"/>
      <c r="G5175" s="6"/>
      <c r="H5175" s="6"/>
      <c r="I5175" s="6"/>
      <c r="J5175" s="6"/>
      <c r="K5175" s="6"/>
      <c r="L5175" s="6"/>
      <c r="M5175" s="6"/>
      <c r="N5175" s="27"/>
    </row>
    <row r="5176" spans="1:14" s="28" customFormat="1" x14ac:dyDescent="0.25">
      <c r="A5176" s="24">
        <v>43681.458333333336</v>
      </c>
      <c r="B5176" s="25">
        <v>43681.541666666664</v>
      </c>
      <c r="C5176" s="7">
        <v>9.4849999999999994</v>
      </c>
      <c r="D5176" s="26">
        <f>C5176/'g. Dimensio.AnlagenEE2035'!$F$11</f>
        <v>2.7099999999999997E-3</v>
      </c>
      <c r="E5176" s="6"/>
      <c r="F5176" s="6"/>
      <c r="G5176" s="6"/>
      <c r="H5176" s="6"/>
      <c r="I5176" s="6"/>
      <c r="J5176" s="6"/>
      <c r="K5176" s="6"/>
      <c r="L5176" s="6"/>
      <c r="M5176" s="6"/>
      <c r="N5176" s="27"/>
    </row>
    <row r="5177" spans="1:14" s="28" customFormat="1" x14ac:dyDescent="0.25">
      <c r="A5177" s="24">
        <v>43681.5</v>
      </c>
      <c r="B5177" s="25">
        <v>43681.583333333336</v>
      </c>
      <c r="C5177" s="7">
        <v>9.8789999999999996</v>
      </c>
      <c r="D5177" s="26">
        <f>C5177/'g. Dimensio.AnlagenEE2035'!$F$11</f>
        <v>2.8225714285714286E-3</v>
      </c>
      <c r="E5177" s="6"/>
      <c r="F5177" s="6"/>
      <c r="G5177" s="6"/>
      <c r="H5177" s="6"/>
      <c r="I5177" s="6"/>
      <c r="J5177" s="6"/>
      <c r="K5177" s="6"/>
      <c r="L5177" s="6"/>
      <c r="M5177" s="6"/>
      <c r="N5177" s="27"/>
    </row>
    <row r="5178" spans="1:14" s="28" customFormat="1" x14ac:dyDescent="0.25">
      <c r="A5178" s="24">
        <v>43681.541666666664</v>
      </c>
      <c r="B5178" s="25">
        <v>43681.625</v>
      </c>
      <c r="C5178" s="7">
        <v>11.365</v>
      </c>
      <c r="D5178" s="26">
        <f>C5178/'g. Dimensio.AnlagenEE2035'!$F$11</f>
        <v>3.2471428571428573E-3</v>
      </c>
      <c r="E5178" s="6"/>
      <c r="F5178" s="6"/>
      <c r="G5178" s="6"/>
      <c r="H5178" s="6"/>
      <c r="I5178" s="6"/>
      <c r="J5178" s="6"/>
      <c r="K5178" s="6"/>
      <c r="L5178" s="6"/>
      <c r="M5178" s="6"/>
      <c r="N5178" s="27"/>
    </row>
    <row r="5179" spans="1:14" s="28" customFormat="1" x14ac:dyDescent="0.25">
      <c r="A5179" s="24">
        <v>43681.583333333336</v>
      </c>
      <c r="B5179" s="25">
        <v>43681.666666666664</v>
      </c>
      <c r="C5179" s="7">
        <v>12.558999999999999</v>
      </c>
      <c r="D5179" s="26">
        <f>C5179/'g. Dimensio.AnlagenEE2035'!$F$11</f>
        <v>3.588285714285714E-3</v>
      </c>
      <c r="E5179" s="6"/>
      <c r="F5179" s="6"/>
      <c r="G5179" s="6"/>
      <c r="H5179" s="6"/>
      <c r="I5179" s="6"/>
      <c r="J5179" s="6"/>
      <c r="K5179" s="6"/>
      <c r="L5179" s="6"/>
      <c r="M5179" s="6"/>
      <c r="N5179" s="27"/>
    </row>
    <row r="5180" spans="1:14" s="28" customFormat="1" x14ac:dyDescent="0.25">
      <c r="A5180" s="24">
        <v>43681.625</v>
      </c>
      <c r="B5180" s="25">
        <v>43681.708333333336</v>
      </c>
      <c r="C5180" s="7">
        <v>13.212999999999999</v>
      </c>
      <c r="D5180" s="26">
        <f>C5180/'g. Dimensio.AnlagenEE2035'!$F$11</f>
        <v>3.7751428571428571E-3</v>
      </c>
      <c r="E5180" s="6"/>
      <c r="F5180" s="6"/>
      <c r="G5180" s="6"/>
      <c r="H5180" s="6"/>
      <c r="I5180" s="6"/>
      <c r="J5180" s="6"/>
      <c r="K5180" s="6"/>
      <c r="L5180" s="6"/>
      <c r="M5180" s="6"/>
      <c r="N5180" s="27"/>
    </row>
    <row r="5181" spans="1:14" s="28" customFormat="1" x14ac:dyDescent="0.25">
      <c r="A5181" s="24">
        <v>43681.666666666664</v>
      </c>
      <c r="B5181" s="25">
        <v>43681.75</v>
      </c>
      <c r="C5181" s="7">
        <v>14.064</v>
      </c>
      <c r="D5181" s="26">
        <f>C5181/'g. Dimensio.AnlagenEE2035'!$F$11</f>
        <v>4.0182857142857147E-3</v>
      </c>
      <c r="E5181" s="6"/>
      <c r="F5181" s="6"/>
      <c r="G5181" s="6"/>
      <c r="H5181" s="6"/>
      <c r="I5181" s="6"/>
      <c r="J5181" s="6"/>
      <c r="K5181" s="6"/>
      <c r="L5181" s="6"/>
      <c r="M5181" s="6"/>
      <c r="N5181" s="27"/>
    </row>
    <row r="5182" spans="1:14" s="28" customFormat="1" x14ac:dyDescent="0.25">
      <c r="A5182" s="24">
        <v>43681.708333333336</v>
      </c>
      <c r="B5182" s="25">
        <v>43681.791666666664</v>
      </c>
      <c r="C5182" s="7">
        <v>17.821000000000002</v>
      </c>
      <c r="D5182" s="26">
        <f>C5182/'g. Dimensio.AnlagenEE2035'!$F$11</f>
        <v>5.0917142857142862E-3</v>
      </c>
      <c r="E5182" s="6"/>
      <c r="F5182" s="6"/>
      <c r="G5182" s="6"/>
      <c r="H5182" s="6"/>
      <c r="I5182" s="6"/>
      <c r="J5182" s="6"/>
      <c r="K5182" s="6"/>
      <c r="L5182" s="6"/>
      <c r="M5182" s="6"/>
      <c r="N5182" s="27"/>
    </row>
    <row r="5183" spans="1:14" s="28" customFormat="1" x14ac:dyDescent="0.25">
      <c r="A5183" s="24">
        <v>43681.75</v>
      </c>
      <c r="B5183" s="25">
        <v>43681.833333333336</v>
      </c>
      <c r="C5183" s="7">
        <v>52.363</v>
      </c>
      <c r="D5183" s="26">
        <f>C5183/'g. Dimensio.AnlagenEE2035'!$F$11</f>
        <v>1.4960857142857142E-2</v>
      </c>
      <c r="E5183" s="6"/>
      <c r="F5183" s="6"/>
      <c r="G5183" s="6"/>
      <c r="H5183" s="6"/>
      <c r="I5183" s="6"/>
      <c r="J5183" s="6"/>
      <c r="K5183" s="6"/>
      <c r="L5183" s="6"/>
      <c r="M5183" s="6"/>
      <c r="N5183" s="27"/>
    </row>
    <row r="5184" spans="1:14" s="28" customFormat="1" x14ac:dyDescent="0.25">
      <c r="A5184" s="24">
        <v>43681.791666666664</v>
      </c>
      <c r="B5184" s="25">
        <v>43681.875</v>
      </c>
      <c r="C5184" s="7">
        <v>164.96299999999999</v>
      </c>
      <c r="D5184" s="26">
        <f>C5184/'g. Dimensio.AnlagenEE2035'!$F$11</f>
        <v>4.713228571428571E-2</v>
      </c>
      <c r="E5184" s="6"/>
      <c r="F5184" s="6"/>
      <c r="G5184" s="6"/>
      <c r="H5184" s="6"/>
      <c r="I5184" s="6"/>
      <c r="J5184" s="6"/>
      <c r="K5184" s="6"/>
      <c r="L5184" s="6"/>
      <c r="M5184" s="6"/>
      <c r="N5184" s="27"/>
    </row>
    <row r="5185" spans="1:14" s="28" customFormat="1" x14ac:dyDescent="0.25">
      <c r="A5185" s="24">
        <v>43681.833333333336</v>
      </c>
      <c r="B5185" s="25">
        <v>43681.916666666664</v>
      </c>
      <c r="C5185" s="7">
        <v>345.22399999999999</v>
      </c>
      <c r="D5185" s="26">
        <f>C5185/'g. Dimensio.AnlagenEE2035'!$F$11</f>
        <v>9.8635428571428568E-2</v>
      </c>
      <c r="E5185" s="6"/>
      <c r="F5185" s="6"/>
      <c r="G5185" s="6"/>
      <c r="H5185" s="6"/>
      <c r="I5185" s="6"/>
      <c r="J5185" s="6"/>
      <c r="K5185" s="6"/>
      <c r="L5185" s="6"/>
      <c r="M5185" s="6"/>
      <c r="N5185" s="27"/>
    </row>
    <row r="5186" spans="1:14" s="28" customFormat="1" x14ac:dyDescent="0.25">
      <c r="A5186" s="24">
        <v>43681.875</v>
      </c>
      <c r="B5186" s="25">
        <v>43681.958333333336</v>
      </c>
      <c r="C5186" s="7">
        <v>478.072</v>
      </c>
      <c r="D5186" s="26">
        <f>C5186/'g. Dimensio.AnlagenEE2035'!$F$11</f>
        <v>0.13659199999999999</v>
      </c>
      <c r="E5186" s="6"/>
      <c r="F5186" s="6"/>
      <c r="G5186" s="6"/>
      <c r="H5186" s="6"/>
      <c r="I5186" s="6"/>
      <c r="J5186" s="6"/>
      <c r="K5186" s="6"/>
      <c r="L5186" s="6"/>
      <c r="M5186" s="6"/>
      <c r="N5186" s="27"/>
    </row>
    <row r="5187" spans="1:14" s="28" customFormat="1" x14ac:dyDescent="0.25">
      <c r="A5187" s="24">
        <v>43681.916666666664</v>
      </c>
      <c r="B5187" s="25">
        <v>43682</v>
      </c>
      <c r="C5187" s="7">
        <v>522.16099999999994</v>
      </c>
      <c r="D5187" s="26">
        <f>C5187/'g. Dimensio.AnlagenEE2035'!$F$11</f>
        <v>0.14918885714285712</v>
      </c>
      <c r="E5187" s="6"/>
      <c r="F5187" s="6"/>
      <c r="G5187" s="6"/>
      <c r="H5187" s="6"/>
      <c r="I5187" s="6"/>
      <c r="J5187" s="6"/>
      <c r="K5187" s="6"/>
      <c r="L5187" s="6"/>
      <c r="M5187" s="6"/>
      <c r="N5187" s="27"/>
    </row>
    <row r="5188" spans="1:14" s="28" customFormat="1" x14ac:dyDescent="0.25">
      <c r="A5188" s="24">
        <v>43681.958333333336</v>
      </c>
      <c r="B5188" s="25">
        <v>43682.041666666664</v>
      </c>
      <c r="C5188" s="7">
        <v>522.11099999999999</v>
      </c>
      <c r="D5188" s="26">
        <f>C5188/'g. Dimensio.AnlagenEE2035'!$F$11</f>
        <v>0.14917457142857143</v>
      </c>
      <c r="E5188" s="6"/>
      <c r="F5188" s="6"/>
      <c r="G5188" s="6"/>
      <c r="H5188" s="6"/>
      <c r="I5188" s="6"/>
      <c r="J5188" s="6"/>
      <c r="K5188" s="6"/>
      <c r="L5188" s="6"/>
      <c r="M5188" s="6"/>
      <c r="N5188" s="27"/>
    </row>
    <row r="5189" spans="1:14" s="28" customFormat="1" x14ac:dyDescent="0.25">
      <c r="A5189" s="24">
        <v>43682</v>
      </c>
      <c r="B5189" s="25">
        <v>43682.083333333336</v>
      </c>
      <c r="C5189" s="7">
        <v>604.50400000000002</v>
      </c>
      <c r="D5189" s="26">
        <f>C5189/'g. Dimensio.AnlagenEE2035'!$F$11</f>
        <v>0.17271542857142858</v>
      </c>
      <c r="E5189" s="6"/>
      <c r="F5189" s="6"/>
      <c r="G5189" s="6"/>
      <c r="H5189" s="6"/>
      <c r="I5189" s="6"/>
      <c r="J5189" s="6"/>
      <c r="K5189" s="6"/>
      <c r="L5189" s="6"/>
      <c r="M5189" s="6"/>
      <c r="N5189" s="27"/>
    </row>
    <row r="5190" spans="1:14" s="28" customFormat="1" x14ac:dyDescent="0.25">
      <c r="A5190" s="24">
        <v>43682.041666666664</v>
      </c>
      <c r="B5190" s="25">
        <v>43682.125</v>
      </c>
      <c r="C5190" s="7">
        <v>750.61500000000001</v>
      </c>
      <c r="D5190" s="26">
        <f>C5190/'g. Dimensio.AnlagenEE2035'!$F$11</f>
        <v>0.21446142857142858</v>
      </c>
      <c r="E5190" s="6"/>
      <c r="F5190" s="6"/>
      <c r="G5190" s="6"/>
      <c r="H5190" s="6"/>
      <c r="I5190" s="6"/>
      <c r="J5190" s="6"/>
      <c r="K5190" s="6"/>
      <c r="L5190" s="6"/>
      <c r="M5190" s="6"/>
      <c r="N5190" s="27"/>
    </row>
    <row r="5191" spans="1:14" s="28" customFormat="1" x14ac:dyDescent="0.25">
      <c r="A5191" s="24">
        <v>43682.083333333336</v>
      </c>
      <c r="B5191" s="25">
        <v>43682.166666666664</v>
      </c>
      <c r="C5191" s="7">
        <v>1102.2249999999999</v>
      </c>
      <c r="D5191" s="26">
        <f>C5191/'g. Dimensio.AnlagenEE2035'!$F$11</f>
        <v>0.31492142857142852</v>
      </c>
      <c r="E5191" s="6"/>
      <c r="F5191" s="6"/>
      <c r="G5191" s="6"/>
      <c r="H5191" s="6"/>
      <c r="I5191" s="6"/>
      <c r="J5191" s="6"/>
      <c r="K5191" s="6"/>
      <c r="L5191" s="6"/>
      <c r="M5191" s="6"/>
      <c r="N5191" s="27"/>
    </row>
    <row r="5192" spans="1:14" s="28" customFormat="1" x14ac:dyDescent="0.25">
      <c r="A5192" s="24">
        <v>43682.125</v>
      </c>
      <c r="B5192" s="25">
        <v>43682.208333333336</v>
      </c>
      <c r="C5192" s="7">
        <v>951.46900000000005</v>
      </c>
      <c r="D5192" s="26">
        <f>C5192/'g. Dimensio.AnlagenEE2035'!$F$11</f>
        <v>0.27184828571428571</v>
      </c>
      <c r="E5192" s="6"/>
      <c r="F5192" s="6"/>
      <c r="G5192" s="6"/>
      <c r="H5192" s="6"/>
      <c r="I5192" s="6"/>
      <c r="J5192" s="6"/>
      <c r="K5192" s="6"/>
      <c r="L5192" s="6"/>
      <c r="M5192" s="6"/>
      <c r="N5192" s="27"/>
    </row>
    <row r="5193" spans="1:14" s="28" customFormat="1" x14ac:dyDescent="0.25">
      <c r="A5193" s="24">
        <v>43682.166666666664</v>
      </c>
      <c r="B5193" s="25">
        <v>43682.25</v>
      </c>
      <c r="C5193" s="7">
        <v>435.762</v>
      </c>
      <c r="D5193" s="26">
        <f>C5193/'g. Dimensio.AnlagenEE2035'!$F$11</f>
        <v>0.12450342857142857</v>
      </c>
      <c r="E5193" s="6"/>
      <c r="F5193" s="6"/>
      <c r="G5193" s="6"/>
      <c r="H5193" s="6"/>
      <c r="I5193" s="6"/>
      <c r="J5193" s="6"/>
      <c r="K5193" s="6"/>
      <c r="L5193" s="6"/>
      <c r="M5193" s="6"/>
      <c r="N5193" s="27"/>
    </row>
    <row r="5194" spans="1:14" s="28" customFormat="1" x14ac:dyDescent="0.25">
      <c r="A5194" s="24">
        <v>43682.208333333336</v>
      </c>
      <c r="B5194" s="25">
        <v>43682.291666666664</v>
      </c>
      <c r="C5194" s="7">
        <v>249.631</v>
      </c>
      <c r="D5194" s="26">
        <f>C5194/'g. Dimensio.AnlagenEE2035'!$F$11</f>
        <v>7.1323142857142863E-2</v>
      </c>
      <c r="E5194" s="6"/>
      <c r="F5194" s="6"/>
      <c r="G5194" s="6"/>
      <c r="H5194" s="6"/>
      <c r="I5194" s="6"/>
      <c r="J5194" s="6"/>
      <c r="K5194" s="6"/>
      <c r="L5194" s="6"/>
      <c r="M5194" s="6"/>
      <c r="N5194" s="27"/>
    </row>
    <row r="5195" spans="1:14" s="28" customFormat="1" x14ac:dyDescent="0.25">
      <c r="A5195" s="24">
        <v>43682.25</v>
      </c>
      <c r="B5195" s="25">
        <v>43682.333333333336</v>
      </c>
      <c r="C5195" s="7">
        <v>266.18299999999999</v>
      </c>
      <c r="D5195" s="26">
        <f>C5195/'g. Dimensio.AnlagenEE2035'!$F$11</f>
        <v>7.6052285714285711E-2</v>
      </c>
      <c r="E5195" s="6"/>
      <c r="F5195" s="6"/>
      <c r="G5195" s="6"/>
      <c r="H5195" s="6"/>
      <c r="I5195" s="6"/>
      <c r="J5195" s="6"/>
      <c r="K5195" s="6"/>
      <c r="L5195" s="6"/>
      <c r="M5195" s="6"/>
      <c r="N5195" s="27"/>
    </row>
    <row r="5196" spans="1:14" s="28" customFormat="1" x14ac:dyDescent="0.25">
      <c r="A5196" s="24">
        <v>43682.291666666664</v>
      </c>
      <c r="B5196" s="25">
        <v>43682.375</v>
      </c>
      <c r="C5196" s="7">
        <v>352.47300000000001</v>
      </c>
      <c r="D5196" s="26">
        <f>C5196/'g. Dimensio.AnlagenEE2035'!$F$11</f>
        <v>0.10070657142857144</v>
      </c>
      <c r="E5196" s="6"/>
      <c r="F5196" s="6"/>
      <c r="G5196" s="6"/>
      <c r="H5196" s="6"/>
      <c r="I5196" s="6"/>
      <c r="J5196" s="6"/>
      <c r="K5196" s="6"/>
      <c r="L5196" s="6"/>
      <c r="M5196" s="6"/>
      <c r="N5196" s="27"/>
    </row>
    <row r="5197" spans="1:14" s="28" customFormat="1" x14ac:dyDescent="0.25">
      <c r="A5197" s="24">
        <v>43682.333333333336</v>
      </c>
      <c r="B5197" s="25">
        <v>43682.416666666664</v>
      </c>
      <c r="C5197" s="7">
        <v>438.73099999999999</v>
      </c>
      <c r="D5197" s="26">
        <f>C5197/'g. Dimensio.AnlagenEE2035'!$F$11</f>
        <v>0.12535171428571429</v>
      </c>
      <c r="E5197" s="6"/>
      <c r="F5197" s="6"/>
      <c r="G5197" s="6"/>
      <c r="H5197" s="6"/>
      <c r="I5197" s="6"/>
      <c r="J5197" s="6"/>
      <c r="K5197" s="6"/>
      <c r="L5197" s="6"/>
      <c r="M5197" s="6"/>
      <c r="N5197" s="27"/>
    </row>
    <row r="5198" spans="1:14" s="28" customFormat="1" x14ac:dyDescent="0.25">
      <c r="A5198" s="24">
        <v>43682.375</v>
      </c>
      <c r="B5198" s="25">
        <v>43682.458333333336</v>
      </c>
      <c r="C5198" s="7">
        <v>485.13799999999998</v>
      </c>
      <c r="D5198" s="26">
        <f>C5198/'g. Dimensio.AnlagenEE2035'!$F$11</f>
        <v>0.13861085714285715</v>
      </c>
      <c r="E5198" s="6"/>
      <c r="F5198" s="6"/>
      <c r="G5198" s="6"/>
      <c r="H5198" s="6"/>
      <c r="I5198" s="6"/>
      <c r="J5198" s="6"/>
      <c r="K5198" s="6"/>
      <c r="L5198" s="6"/>
      <c r="M5198" s="6"/>
      <c r="N5198" s="27"/>
    </row>
    <row r="5199" spans="1:14" s="28" customFormat="1" x14ac:dyDescent="0.25">
      <c r="A5199" s="24">
        <v>43682.416666666664</v>
      </c>
      <c r="B5199" s="25">
        <v>43682.5</v>
      </c>
      <c r="C5199" s="7">
        <v>485.49799999999999</v>
      </c>
      <c r="D5199" s="26">
        <f>C5199/'g. Dimensio.AnlagenEE2035'!$F$11</f>
        <v>0.13871371428571427</v>
      </c>
      <c r="E5199" s="6"/>
      <c r="F5199" s="6"/>
      <c r="G5199" s="6"/>
      <c r="H5199" s="6"/>
      <c r="I5199" s="6"/>
      <c r="J5199" s="6"/>
      <c r="K5199" s="6"/>
      <c r="L5199" s="6"/>
      <c r="M5199" s="6"/>
      <c r="N5199" s="27"/>
    </row>
    <row r="5200" spans="1:14" s="28" customFormat="1" x14ac:dyDescent="0.25">
      <c r="A5200" s="24">
        <v>43682.458333333336</v>
      </c>
      <c r="B5200" s="25">
        <v>43682.541666666664</v>
      </c>
      <c r="C5200" s="7">
        <v>549.28099999999995</v>
      </c>
      <c r="D5200" s="26">
        <f>C5200/'g. Dimensio.AnlagenEE2035'!$F$11</f>
        <v>0.15693742857142856</v>
      </c>
      <c r="E5200" s="6"/>
      <c r="F5200" s="6"/>
      <c r="G5200" s="6"/>
      <c r="H5200" s="6"/>
      <c r="I5200" s="6"/>
      <c r="J5200" s="6"/>
      <c r="K5200" s="6"/>
      <c r="L5200" s="6"/>
      <c r="M5200" s="6"/>
      <c r="N5200" s="27"/>
    </row>
    <row r="5201" spans="1:14" s="28" customFormat="1" x14ac:dyDescent="0.25">
      <c r="A5201" s="24">
        <v>43682.5</v>
      </c>
      <c r="B5201" s="25">
        <v>43682.583333333336</v>
      </c>
      <c r="C5201" s="7">
        <v>678.19200000000001</v>
      </c>
      <c r="D5201" s="26">
        <f>C5201/'g. Dimensio.AnlagenEE2035'!$F$11</f>
        <v>0.19376914285714286</v>
      </c>
      <c r="E5201" s="6"/>
      <c r="F5201" s="6"/>
      <c r="G5201" s="6"/>
      <c r="H5201" s="6"/>
      <c r="I5201" s="6"/>
      <c r="J5201" s="6"/>
      <c r="K5201" s="6"/>
      <c r="L5201" s="6"/>
      <c r="M5201" s="6"/>
      <c r="N5201" s="27"/>
    </row>
    <row r="5202" spans="1:14" s="28" customFormat="1" x14ac:dyDescent="0.25">
      <c r="A5202" s="24">
        <v>43682.541666666664</v>
      </c>
      <c r="B5202" s="25">
        <v>43682.625</v>
      </c>
      <c r="C5202" s="7">
        <v>842.70100000000002</v>
      </c>
      <c r="D5202" s="26">
        <f>C5202/'g. Dimensio.AnlagenEE2035'!$F$11</f>
        <v>0.24077171428571428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27"/>
    </row>
    <row r="5203" spans="1:14" s="28" customFormat="1" x14ac:dyDescent="0.25">
      <c r="A5203" s="24">
        <v>43682.583333333336</v>
      </c>
      <c r="B5203" s="25">
        <v>43682.666666666664</v>
      </c>
      <c r="C5203" s="7">
        <v>933.89800000000002</v>
      </c>
      <c r="D5203" s="26">
        <f>C5203/'g. Dimensio.AnlagenEE2035'!$F$11</f>
        <v>0.26682800000000001</v>
      </c>
      <c r="E5203" s="6"/>
      <c r="F5203" s="6"/>
      <c r="G5203" s="6"/>
      <c r="H5203" s="6"/>
      <c r="I5203" s="6"/>
      <c r="J5203" s="6"/>
      <c r="K5203" s="6"/>
      <c r="L5203" s="6"/>
      <c r="M5203" s="6"/>
      <c r="N5203" s="27"/>
    </row>
    <row r="5204" spans="1:14" s="28" customFormat="1" x14ac:dyDescent="0.25">
      <c r="A5204" s="24">
        <v>43682.625</v>
      </c>
      <c r="B5204" s="25">
        <v>43682.708333333336</v>
      </c>
      <c r="C5204" s="7">
        <v>919.32100000000003</v>
      </c>
      <c r="D5204" s="26">
        <f>C5204/'g. Dimensio.AnlagenEE2035'!$F$11</f>
        <v>0.26266314285714287</v>
      </c>
      <c r="E5204" s="6"/>
      <c r="F5204" s="6"/>
      <c r="G5204" s="6"/>
      <c r="H5204" s="6"/>
      <c r="I5204" s="6"/>
      <c r="J5204" s="6"/>
      <c r="K5204" s="6"/>
      <c r="L5204" s="6"/>
      <c r="M5204" s="6"/>
      <c r="N5204" s="27"/>
    </row>
    <row r="5205" spans="1:14" s="28" customFormat="1" x14ac:dyDescent="0.25">
      <c r="A5205" s="24">
        <v>43682.666666666664</v>
      </c>
      <c r="B5205" s="25">
        <v>43682.75</v>
      </c>
      <c r="C5205" s="7">
        <v>772.63300000000004</v>
      </c>
      <c r="D5205" s="26">
        <f>C5205/'g. Dimensio.AnlagenEE2035'!$F$11</f>
        <v>0.22075228571428573</v>
      </c>
      <c r="E5205" s="6"/>
      <c r="F5205" s="6"/>
      <c r="G5205" s="6"/>
      <c r="H5205" s="6"/>
      <c r="I5205" s="6"/>
      <c r="J5205" s="6"/>
      <c r="K5205" s="6"/>
      <c r="L5205" s="6"/>
      <c r="M5205" s="6"/>
      <c r="N5205" s="27"/>
    </row>
    <row r="5206" spans="1:14" s="28" customFormat="1" x14ac:dyDescent="0.25">
      <c r="A5206" s="24">
        <v>43682.708333333336</v>
      </c>
      <c r="B5206" s="25">
        <v>43682.791666666664</v>
      </c>
      <c r="C5206" s="7">
        <v>601.19600000000003</v>
      </c>
      <c r="D5206" s="26">
        <f>C5206/'g. Dimensio.AnlagenEE2035'!$F$11</f>
        <v>0.17177028571428571</v>
      </c>
      <c r="E5206" s="6"/>
      <c r="F5206" s="6"/>
      <c r="G5206" s="6"/>
      <c r="H5206" s="6"/>
      <c r="I5206" s="6"/>
      <c r="J5206" s="6"/>
      <c r="K5206" s="6"/>
      <c r="L5206" s="6"/>
      <c r="M5206" s="6"/>
      <c r="N5206" s="27"/>
    </row>
    <row r="5207" spans="1:14" s="28" customFormat="1" x14ac:dyDescent="0.25">
      <c r="A5207" s="24">
        <v>43682.75</v>
      </c>
      <c r="B5207" s="25">
        <v>43682.833333333336</v>
      </c>
      <c r="C5207" s="7">
        <v>504.07600000000002</v>
      </c>
      <c r="D5207" s="26">
        <f>C5207/'g. Dimensio.AnlagenEE2035'!$F$11</f>
        <v>0.14402171428571428</v>
      </c>
      <c r="E5207" s="6"/>
      <c r="F5207" s="6"/>
      <c r="G5207" s="6"/>
      <c r="H5207" s="6"/>
      <c r="I5207" s="6"/>
      <c r="J5207" s="6"/>
      <c r="K5207" s="6"/>
      <c r="L5207" s="6"/>
      <c r="M5207" s="6"/>
      <c r="N5207" s="27"/>
    </row>
    <row r="5208" spans="1:14" s="28" customFormat="1" x14ac:dyDescent="0.25">
      <c r="A5208" s="24">
        <v>43682.791666666664</v>
      </c>
      <c r="B5208" s="25">
        <v>43682.875</v>
      </c>
      <c r="C5208" s="7">
        <v>378.64400000000001</v>
      </c>
      <c r="D5208" s="26">
        <f>C5208/'g. Dimensio.AnlagenEE2035'!$F$11</f>
        <v>0.108184</v>
      </c>
      <c r="E5208" s="6"/>
      <c r="F5208" s="6"/>
      <c r="G5208" s="6"/>
      <c r="H5208" s="6"/>
      <c r="I5208" s="6"/>
      <c r="J5208" s="6"/>
      <c r="K5208" s="6"/>
      <c r="L5208" s="6"/>
      <c r="M5208" s="6"/>
      <c r="N5208" s="27"/>
    </row>
    <row r="5209" spans="1:14" s="28" customFormat="1" x14ac:dyDescent="0.25">
      <c r="A5209" s="24">
        <v>43682.833333333336</v>
      </c>
      <c r="B5209" s="25">
        <v>43682.916666666664</v>
      </c>
      <c r="C5209" s="7">
        <v>274.83499999999998</v>
      </c>
      <c r="D5209" s="26">
        <f>C5209/'g. Dimensio.AnlagenEE2035'!$F$11</f>
        <v>7.8524285714285713E-2</v>
      </c>
      <c r="E5209" s="6"/>
      <c r="F5209" s="6"/>
      <c r="G5209" s="6"/>
      <c r="H5209" s="6"/>
      <c r="I5209" s="6"/>
      <c r="J5209" s="6"/>
      <c r="K5209" s="6"/>
      <c r="L5209" s="6"/>
      <c r="M5209" s="6"/>
      <c r="N5209" s="27"/>
    </row>
    <row r="5210" spans="1:14" s="28" customFormat="1" x14ac:dyDescent="0.25">
      <c r="A5210" s="24">
        <v>43682.875</v>
      </c>
      <c r="B5210" s="25">
        <v>43682.958333333336</v>
      </c>
      <c r="C5210" s="7">
        <v>161.709</v>
      </c>
      <c r="D5210" s="26">
        <f>C5210/'g. Dimensio.AnlagenEE2035'!$F$11</f>
        <v>4.6202571428571426E-2</v>
      </c>
      <c r="E5210" s="6"/>
      <c r="F5210" s="6"/>
      <c r="G5210" s="6"/>
      <c r="H5210" s="6"/>
      <c r="I5210" s="6"/>
      <c r="J5210" s="6"/>
      <c r="K5210" s="6"/>
      <c r="L5210" s="6"/>
      <c r="M5210" s="6"/>
      <c r="N5210" s="27"/>
    </row>
    <row r="5211" spans="1:14" s="28" customFormat="1" x14ac:dyDescent="0.25">
      <c r="A5211" s="24">
        <v>43682.916666666664</v>
      </c>
      <c r="B5211" s="25">
        <v>43683</v>
      </c>
      <c r="C5211" s="7">
        <v>57.182000000000002</v>
      </c>
      <c r="D5211" s="26">
        <f>C5211/'g. Dimensio.AnlagenEE2035'!$F$11</f>
        <v>1.6337714285714285E-2</v>
      </c>
      <c r="E5211" s="6"/>
      <c r="F5211" s="6"/>
      <c r="G5211" s="6"/>
      <c r="H5211" s="6"/>
      <c r="I5211" s="6"/>
      <c r="J5211" s="6"/>
      <c r="K5211" s="6"/>
      <c r="L5211" s="6"/>
      <c r="M5211" s="6"/>
      <c r="N5211" s="27"/>
    </row>
    <row r="5212" spans="1:14" s="28" customFormat="1" x14ac:dyDescent="0.25">
      <c r="A5212" s="24">
        <v>43682.958333333336</v>
      </c>
      <c r="B5212" s="25">
        <v>43683.041666666664</v>
      </c>
      <c r="C5212" s="7">
        <v>15.273999999999999</v>
      </c>
      <c r="D5212" s="26">
        <f>C5212/'g. Dimensio.AnlagenEE2035'!$F$11</f>
        <v>4.3639999999999998E-3</v>
      </c>
      <c r="E5212" s="6"/>
      <c r="F5212" s="6"/>
      <c r="G5212" s="6"/>
      <c r="H5212" s="6"/>
      <c r="I5212" s="6"/>
      <c r="J5212" s="6"/>
      <c r="K5212" s="6"/>
      <c r="L5212" s="6"/>
      <c r="M5212" s="6"/>
      <c r="N5212" s="27"/>
    </row>
    <row r="5213" spans="1:14" s="28" customFormat="1" x14ac:dyDescent="0.25">
      <c r="A5213" s="24">
        <v>43683</v>
      </c>
      <c r="B5213" s="25">
        <v>43683.083333333336</v>
      </c>
      <c r="C5213" s="7">
        <v>54.191000000000003</v>
      </c>
      <c r="D5213" s="26">
        <f>C5213/'g. Dimensio.AnlagenEE2035'!$F$11</f>
        <v>1.5483142857142859E-2</v>
      </c>
      <c r="E5213" s="6"/>
      <c r="F5213" s="6"/>
      <c r="G5213" s="6"/>
      <c r="H5213" s="6"/>
      <c r="I5213" s="6"/>
      <c r="J5213" s="6"/>
      <c r="K5213" s="6"/>
      <c r="L5213" s="6"/>
      <c r="M5213" s="6"/>
      <c r="N5213" s="27"/>
    </row>
    <row r="5214" spans="1:14" s="28" customFormat="1" x14ac:dyDescent="0.25">
      <c r="A5214" s="24">
        <v>43683.041666666664</v>
      </c>
      <c r="B5214" s="25">
        <v>43683.125</v>
      </c>
      <c r="C5214" s="7">
        <v>168.56100000000001</v>
      </c>
      <c r="D5214" s="26">
        <f>C5214/'g. Dimensio.AnlagenEE2035'!$F$11</f>
        <v>4.8160285714285718E-2</v>
      </c>
      <c r="E5214" s="6"/>
      <c r="F5214" s="6"/>
      <c r="G5214" s="6"/>
      <c r="H5214" s="6"/>
      <c r="I5214" s="6"/>
      <c r="J5214" s="6"/>
      <c r="K5214" s="6"/>
      <c r="L5214" s="6"/>
      <c r="M5214" s="6"/>
      <c r="N5214" s="27"/>
    </row>
    <row r="5215" spans="1:14" s="28" customFormat="1" x14ac:dyDescent="0.25">
      <c r="A5215" s="24">
        <v>43683.083333333336</v>
      </c>
      <c r="B5215" s="25">
        <v>43683.166666666664</v>
      </c>
      <c r="C5215" s="7">
        <v>325.755</v>
      </c>
      <c r="D5215" s="26">
        <f>C5215/'g. Dimensio.AnlagenEE2035'!$F$11</f>
        <v>9.3072857142857138E-2</v>
      </c>
      <c r="E5215" s="6"/>
      <c r="F5215" s="6"/>
      <c r="G5215" s="6"/>
      <c r="H5215" s="6"/>
      <c r="I5215" s="6"/>
      <c r="J5215" s="6"/>
      <c r="K5215" s="6"/>
      <c r="L5215" s="6"/>
      <c r="M5215" s="6"/>
      <c r="N5215" s="27"/>
    </row>
    <row r="5216" spans="1:14" s="28" customFormat="1" x14ac:dyDescent="0.25">
      <c r="A5216" s="24">
        <v>43683.125</v>
      </c>
      <c r="B5216" s="25">
        <v>43683.208333333336</v>
      </c>
      <c r="C5216" s="7">
        <v>419.32400000000001</v>
      </c>
      <c r="D5216" s="26">
        <f>C5216/'g. Dimensio.AnlagenEE2035'!$F$11</f>
        <v>0.11980685714285715</v>
      </c>
      <c r="E5216" s="6"/>
      <c r="F5216" s="6"/>
      <c r="G5216" s="6"/>
      <c r="H5216" s="6"/>
      <c r="I5216" s="6"/>
      <c r="J5216" s="6"/>
      <c r="K5216" s="6"/>
      <c r="L5216" s="6"/>
      <c r="M5216" s="6"/>
      <c r="N5216" s="27"/>
    </row>
    <row r="5217" spans="1:14" s="28" customFormat="1" x14ac:dyDescent="0.25">
      <c r="A5217" s="24">
        <v>43683.166666666664</v>
      </c>
      <c r="B5217" s="25">
        <v>43683.25</v>
      </c>
      <c r="C5217" s="7">
        <v>416.904</v>
      </c>
      <c r="D5217" s="26">
        <f>C5217/'g. Dimensio.AnlagenEE2035'!$F$11</f>
        <v>0.11911542857142857</v>
      </c>
      <c r="E5217" s="6"/>
      <c r="F5217" s="6"/>
      <c r="G5217" s="6"/>
      <c r="H5217" s="6"/>
      <c r="I5217" s="6"/>
      <c r="J5217" s="6"/>
      <c r="K5217" s="6"/>
      <c r="L5217" s="6"/>
      <c r="M5217" s="6"/>
      <c r="N5217" s="27"/>
    </row>
    <row r="5218" spans="1:14" s="28" customFormat="1" x14ac:dyDescent="0.25">
      <c r="A5218" s="24">
        <v>43683.208333333336</v>
      </c>
      <c r="B5218" s="25">
        <v>43683.291666666664</v>
      </c>
      <c r="C5218" s="7">
        <v>227.07599999999999</v>
      </c>
      <c r="D5218" s="26">
        <f>C5218/'g. Dimensio.AnlagenEE2035'!$F$11</f>
        <v>6.4878857142857141E-2</v>
      </c>
      <c r="E5218" s="6"/>
      <c r="F5218" s="6"/>
      <c r="G5218" s="6"/>
      <c r="H5218" s="6"/>
      <c r="I5218" s="6"/>
      <c r="J5218" s="6"/>
      <c r="K5218" s="6"/>
      <c r="L5218" s="6"/>
      <c r="M5218" s="6"/>
      <c r="N5218" s="27"/>
    </row>
    <row r="5219" spans="1:14" s="28" customFormat="1" x14ac:dyDescent="0.25">
      <c r="A5219" s="24">
        <v>43683.25</v>
      </c>
      <c r="B5219" s="25">
        <v>43683.333333333336</v>
      </c>
      <c r="C5219" s="7">
        <v>146.029</v>
      </c>
      <c r="D5219" s="26">
        <f>C5219/'g. Dimensio.AnlagenEE2035'!$F$11</f>
        <v>4.1722571428571428E-2</v>
      </c>
      <c r="E5219" s="6"/>
      <c r="F5219" s="6"/>
      <c r="G5219" s="6"/>
      <c r="H5219" s="6"/>
      <c r="I5219" s="6"/>
      <c r="J5219" s="6"/>
      <c r="K5219" s="6"/>
      <c r="L5219" s="6"/>
      <c r="M5219" s="6"/>
      <c r="N5219" s="27"/>
    </row>
    <row r="5220" spans="1:14" s="28" customFormat="1" x14ac:dyDescent="0.25">
      <c r="A5220" s="24">
        <v>43683.291666666664</v>
      </c>
      <c r="B5220" s="25">
        <v>43683.375</v>
      </c>
      <c r="C5220" s="7">
        <v>168.928</v>
      </c>
      <c r="D5220" s="26">
        <f>C5220/'g. Dimensio.AnlagenEE2035'!$F$11</f>
        <v>4.8265142857142854E-2</v>
      </c>
      <c r="E5220" s="6"/>
      <c r="F5220" s="6"/>
      <c r="G5220" s="6"/>
      <c r="H5220" s="6"/>
      <c r="I5220" s="6"/>
      <c r="J5220" s="6"/>
      <c r="K5220" s="6"/>
      <c r="L5220" s="6"/>
      <c r="M5220" s="6"/>
      <c r="N5220" s="27"/>
    </row>
    <row r="5221" spans="1:14" s="28" customFormat="1" x14ac:dyDescent="0.25">
      <c r="A5221" s="24">
        <v>43683.333333333336</v>
      </c>
      <c r="B5221" s="25">
        <v>43683.416666666664</v>
      </c>
      <c r="C5221" s="7">
        <v>201.82900000000001</v>
      </c>
      <c r="D5221" s="26">
        <f>C5221/'g. Dimensio.AnlagenEE2035'!$F$11</f>
        <v>5.7665428571428576E-2</v>
      </c>
      <c r="E5221" s="6"/>
      <c r="F5221" s="6"/>
      <c r="G5221" s="6"/>
      <c r="H5221" s="6"/>
      <c r="I5221" s="6"/>
      <c r="J5221" s="6"/>
      <c r="K5221" s="6"/>
      <c r="L5221" s="6"/>
      <c r="M5221" s="6"/>
      <c r="N5221" s="27"/>
    </row>
    <row r="5222" spans="1:14" s="28" customFormat="1" x14ac:dyDescent="0.25">
      <c r="A5222" s="24">
        <v>43683.375</v>
      </c>
      <c r="B5222" s="25">
        <v>43683.458333333336</v>
      </c>
      <c r="C5222" s="7">
        <v>237.49799999999999</v>
      </c>
      <c r="D5222" s="26">
        <f>C5222/'g. Dimensio.AnlagenEE2035'!$F$11</f>
        <v>6.7856571428571433E-2</v>
      </c>
      <c r="E5222" s="6"/>
      <c r="F5222" s="6"/>
      <c r="G5222" s="6"/>
      <c r="H5222" s="6"/>
      <c r="I5222" s="6"/>
      <c r="J5222" s="6"/>
      <c r="K5222" s="6"/>
      <c r="L5222" s="6"/>
      <c r="M5222" s="6"/>
      <c r="N5222" s="27"/>
    </row>
    <row r="5223" spans="1:14" s="28" customFormat="1" x14ac:dyDescent="0.25">
      <c r="A5223" s="24">
        <v>43683.416666666664</v>
      </c>
      <c r="B5223" s="25">
        <v>43683.5</v>
      </c>
      <c r="C5223" s="7">
        <v>288.18099999999998</v>
      </c>
      <c r="D5223" s="26">
        <f>C5223/'g. Dimensio.AnlagenEE2035'!$F$11</f>
        <v>8.2337428571428561E-2</v>
      </c>
      <c r="E5223" s="6"/>
      <c r="F5223" s="6"/>
      <c r="G5223" s="6"/>
      <c r="H5223" s="6"/>
      <c r="I5223" s="6"/>
      <c r="J5223" s="6"/>
      <c r="K5223" s="6"/>
      <c r="L5223" s="6"/>
      <c r="M5223" s="6"/>
      <c r="N5223" s="27"/>
    </row>
    <row r="5224" spans="1:14" s="28" customFormat="1" x14ac:dyDescent="0.25">
      <c r="A5224" s="24">
        <v>43683.458333333336</v>
      </c>
      <c r="B5224" s="25">
        <v>43683.541666666664</v>
      </c>
      <c r="C5224" s="7">
        <v>313.55500000000001</v>
      </c>
      <c r="D5224" s="26">
        <f>C5224/'g. Dimensio.AnlagenEE2035'!$F$11</f>
        <v>8.9587142857142865E-2</v>
      </c>
      <c r="E5224" s="6"/>
      <c r="F5224" s="6"/>
      <c r="G5224" s="6"/>
      <c r="H5224" s="6"/>
      <c r="I5224" s="6"/>
      <c r="J5224" s="6"/>
      <c r="K5224" s="6"/>
      <c r="L5224" s="6"/>
      <c r="M5224" s="6"/>
      <c r="N5224" s="27"/>
    </row>
    <row r="5225" spans="1:14" s="28" customFormat="1" x14ac:dyDescent="0.25">
      <c r="A5225" s="24">
        <v>43683.5</v>
      </c>
      <c r="B5225" s="25">
        <v>43683.583333333336</v>
      </c>
      <c r="C5225" s="7">
        <v>323.036</v>
      </c>
      <c r="D5225" s="26">
        <f>C5225/'g. Dimensio.AnlagenEE2035'!$F$11</f>
        <v>9.2296000000000003E-2</v>
      </c>
      <c r="E5225" s="6"/>
      <c r="F5225" s="6"/>
      <c r="G5225" s="6"/>
      <c r="H5225" s="6"/>
      <c r="I5225" s="6"/>
      <c r="J5225" s="6"/>
      <c r="K5225" s="6"/>
      <c r="L5225" s="6"/>
      <c r="M5225" s="6"/>
      <c r="N5225" s="27"/>
    </row>
    <row r="5226" spans="1:14" s="28" customFormat="1" x14ac:dyDescent="0.25">
      <c r="A5226" s="24">
        <v>43683.541666666664</v>
      </c>
      <c r="B5226" s="25">
        <v>43683.625</v>
      </c>
      <c r="C5226" s="7">
        <v>303.86500000000001</v>
      </c>
      <c r="D5226" s="26">
        <f>C5226/'g. Dimensio.AnlagenEE2035'!$F$11</f>
        <v>8.6818571428571426E-2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27"/>
    </row>
    <row r="5227" spans="1:14" s="28" customFormat="1" x14ac:dyDescent="0.25">
      <c r="A5227" s="24">
        <v>43683.583333333336</v>
      </c>
      <c r="B5227" s="25">
        <v>43683.666666666664</v>
      </c>
      <c r="C5227" s="7">
        <v>240.28100000000001</v>
      </c>
      <c r="D5227" s="26">
        <f>C5227/'g. Dimensio.AnlagenEE2035'!$F$11</f>
        <v>6.8651714285714288E-2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27"/>
    </row>
    <row r="5228" spans="1:14" s="28" customFormat="1" x14ac:dyDescent="0.25">
      <c r="A5228" s="24">
        <v>43683.625</v>
      </c>
      <c r="B5228" s="25">
        <v>43683.708333333336</v>
      </c>
      <c r="C5228" s="7">
        <v>187.62700000000001</v>
      </c>
      <c r="D5228" s="26">
        <f>C5228/'g. Dimensio.AnlagenEE2035'!$F$11</f>
        <v>5.3607714285714286E-2</v>
      </c>
      <c r="E5228" s="6"/>
      <c r="F5228" s="6"/>
      <c r="G5228" s="6"/>
      <c r="H5228" s="6"/>
      <c r="I5228" s="6"/>
      <c r="J5228" s="6"/>
      <c r="K5228" s="6"/>
      <c r="L5228" s="6"/>
      <c r="M5228" s="6"/>
      <c r="N5228" s="27"/>
    </row>
    <row r="5229" spans="1:14" s="28" customFormat="1" x14ac:dyDescent="0.25">
      <c r="A5229" s="24">
        <v>43683.666666666664</v>
      </c>
      <c r="B5229" s="25">
        <v>43683.75</v>
      </c>
      <c r="C5229" s="7">
        <v>156.27000000000001</v>
      </c>
      <c r="D5229" s="26">
        <f>C5229/'g. Dimensio.AnlagenEE2035'!$F$11</f>
        <v>4.4648571428571433E-2</v>
      </c>
      <c r="E5229" s="6"/>
      <c r="F5229" s="6"/>
      <c r="G5229" s="6"/>
      <c r="H5229" s="6"/>
      <c r="I5229" s="6"/>
      <c r="J5229" s="6"/>
      <c r="K5229" s="6"/>
      <c r="L5229" s="6"/>
      <c r="M5229" s="6"/>
      <c r="N5229" s="27"/>
    </row>
    <row r="5230" spans="1:14" s="28" customFormat="1" x14ac:dyDescent="0.25">
      <c r="A5230" s="24">
        <v>43683.708333333336</v>
      </c>
      <c r="B5230" s="25">
        <v>43683.791666666664</v>
      </c>
      <c r="C5230" s="7">
        <v>110.962</v>
      </c>
      <c r="D5230" s="26">
        <f>C5230/'g. Dimensio.AnlagenEE2035'!$F$11</f>
        <v>3.170342857142857E-2</v>
      </c>
      <c r="E5230" s="6"/>
      <c r="F5230" s="6"/>
      <c r="G5230" s="6"/>
      <c r="H5230" s="6"/>
      <c r="I5230" s="6"/>
      <c r="J5230" s="6"/>
      <c r="K5230" s="6"/>
      <c r="L5230" s="6"/>
      <c r="M5230" s="6"/>
      <c r="N5230" s="27"/>
    </row>
    <row r="5231" spans="1:14" s="28" customFormat="1" x14ac:dyDescent="0.25">
      <c r="A5231" s="24">
        <v>43683.75</v>
      </c>
      <c r="B5231" s="25">
        <v>43683.833333333336</v>
      </c>
      <c r="C5231" s="7">
        <v>42.055</v>
      </c>
      <c r="D5231" s="26">
        <f>C5231/'g. Dimensio.AnlagenEE2035'!$F$11</f>
        <v>1.2015714285714286E-2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27"/>
    </row>
    <row r="5232" spans="1:14" s="28" customFormat="1" x14ac:dyDescent="0.25">
      <c r="A5232" s="24">
        <v>43683.791666666664</v>
      </c>
      <c r="B5232" s="25">
        <v>43683.875</v>
      </c>
      <c r="C5232" s="7">
        <v>31.715</v>
      </c>
      <c r="D5232" s="26">
        <f>C5232/'g. Dimensio.AnlagenEE2035'!$F$11</f>
        <v>9.061428571428571E-3</v>
      </c>
      <c r="E5232" s="6"/>
      <c r="F5232" s="6"/>
      <c r="G5232" s="6"/>
      <c r="H5232" s="6"/>
      <c r="I5232" s="6"/>
      <c r="J5232" s="6"/>
      <c r="K5232" s="6"/>
      <c r="L5232" s="6"/>
      <c r="M5232" s="6"/>
      <c r="N5232" s="27"/>
    </row>
    <row r="5233" spans="1:14" s="28" customFormat="1" x14ac:dyDescent="0.25">
      <c r="A5233" s="24">
        <v>43683.833333333336</v>
      </c>
      <c r="B5233" s="25">
        <v>43683.916666666664</v>
      </c>
      <c r="C5233" s="7">
        <v>65.073999999999998</v>
      </c>
      <c r="D5233" s="26">
        <f>C5233/'g. Dimensio.AnlagenEE2035'!$F$11</f>
        <v>1.8592571428571427E-2</v>
      </c>
      <c r="E5233" s="6"/>
      <c r="F5233" s="6"/>
      <c r="G5233" s="6"/>
      <c r="H5233" s="6"/>
      <c r="I5233" s="6"/>
      <c r="J5233" s="6"/>
      <c r="K5233" s="6"/>
      <c r="L5233" s="6"/>
      <c r="M5233" s="6"/>
      <c r="N5233" s="27"/>
    </row>
    <row r="5234" spans="1:14" s="28" customFormat="1" x14ac:dyDescent="0.25">
      <c r="A5234" s="24">
        <v>43683.875</v>
      </c>
      <c r="B5234" s="25">
        <v>43683.958333333336</v>
      </c>
      <c r="C5234" s="7">
        <v>140.589</v>
      </c>
      <c r="D5234" s="26">
        <f>C5234/'g. Dimensio.AnlagenEE2035'!$F$11</f>
        <v>4.0168285714285712E-2</v>
      </c>
      <c r="E5234" s="6"/>
      <c r="F5234" s="6"/>
      <c r="G5234" s="6"/>
      <c r="H5234" s="6"/>
      <c r="I5234" s="6"/>
      <c r="J5234" s="6"/>
      <c r="K5234" s="6"/>
      <c r="L5234" s="6"/>
      <c r="M5234" s="6"/>
      <c r="N5234" s="27"/>
    </row>
    <row r="5235" spans="1:14" s="28" customFormat="1" x14ac:dyDescent="0.25">
      <c r="A5235" s="24">
        <v>43683.916666666664</v>
      </c>
      <c r="B5235" s="25">
        <v>43684</v>
      </c>
      <c r="C5235" s="7">
        <v>261.01600000000002</v>
      </c>
      <c r="D5235" s="26">
        <f>C5235/'g. Dimensio.AnlagenEE2035'!$F$11</f>
        <v>7.4576000000000003E-2</v>
      </c>
      <c r="E5235" s="6"/>
      <c r="F5235" s="6"/>
      <c r="G5235" s="6"/>
      <c r="H5235" s="6"/>
      <c r="I5235" s="6"/>
      <c r="J5235" s="6"/>
      <c r="K5235" s="6"/>
      <c r="L5235" s="6"/>
      <c r="M5235" s="6"/>
      <c r="N5235" s="27"/>
    </row>
    <row r="5236" spans="1:14" s="28" customFormat="1" x14ac:dyDescent="0.25">
      <c r="A5236" s="24">
        <v>43683.958333333336</v>
      </c>
      <c r="B5236" s="25">
        <v>43684.041666666664</v>
      </c>
      <c r="C5236" s="7">
        <v>358.33199999999999</v>
      </c>
      <c r="D5236" s="26">
        <f>C5236/'g. Dimensio.AnlagenEE2035'!$F$11</f>
        <v>0.10238057142857143</v>
      </c>
      <c r="E5236" s="6"/>
      <c r="F5236" s="6"/>
      <c r="G5236" s="6"/>
      <c r="H5236" s="6"/>
      <c r="I5236" s="6"/>
      <c r="J5236" s="6"/>
      <c r="K5236" s="6"/>
      <c r="L5236" s="6"/>
      <c r="M5236" s="6"/>
      <c r="N5236" s="27"/>
    </row>
    <row r="5237" spans="1:14" s="28" customFormat="1" x14ac:dyDescent="0.25">
      <c r="A5237" s="24">
        <v>43684</v>
      </c>
      <c r="B5237" s="25">
        <v>43684.083333333336</v>
      </c>
      <c r="C5237" s="7">
        <v>393.822</v>
      </c>
      <c r="D5237" s="26">
        <f>C5237/'g. Dimensio.AnlagenEE2035'!$F$11</f>
        <v>0.11252057142857143</v>
      </c>
      <c r="E5237" s="6"/>
      <c r="F5237" s="6"/>
      <c r="G5237" s="6"/>
      <c r="H5237" s="6"/>
      <c r="I5237" s="6"/>
      <c r="J5237" s="6"/>
      <c r="K5237" s="6"/>
      <c r="L5237" s="6"/>
      <c r="M5237" s="6"/>
      <c r="N5237" s="27"/>
    </row>
    <row r="5238" spans="1:14" s="28" customFormat="1" x14ac:dyDescent="0.25">
      <c r="A5238" s="24">
        <v>43684.041666666664</v>
      </c>
      <c r="B5238" s="25">
        <v>43684.125</v>
      </c>
      <c r="C5238" s="7">
        <v>375.19</v>
      </c>
      <c r="D5238" s="26">
        <f>C5238/'g. Dimensio.AnlagenEE2035'!$F$11</f>
        <v>0.10719714285714285</v>
      </c>
      <c r="E5238" s="6"/>
      <c r="F5238" s="6"/>
      <c r="G5238" s="6"/>
      <c r="H5238" s="6"/>
      <c r="I5238" s="6"/>
      <c r="J5238" s="6"/>
      <c r="K5238" s="6"/>
      <c r="L5238" s="6"/>
      <c r="M5238" s="6"/>
      <c r="N5238" s="27"/>
    </row>
    <row r="5239" spans="1:14" s="28" customFormat="1" x14ac:dyDescent="0.25">
      <c r="A5239" s="24">
        <v>43684.083333333336</v>
      </c>
      <c r="B5239" s="25">
        <v>43684.166666666664</v>
      </c>
      <c r="C5239" s="7">
        <v>320.483</v>
      </c>
      <c r="D5239" s="26">
        <f>C5239/'g. Dimensio.AnlagenEE2035'!$F$11</f>
        <v>9.1566571428571428E-2</v>
      </c>
      <c r="E5239" s="6"/>
      <c r="F5239" s="6"/>
      <c r="G5239" s="6"/>
      <c r="H5239" s="6"/>
      <c r="I5239" s="6"/>
      <c r="J5239" s="6"/>
      <c r="K5239" s="6"/>
      <c r="L5239" s="6"/>
      <c r="M5239" s="6"/>
      <c r="N5239" s="27"/>
    </row>
    <row r="5240" spans="1:14" s="28" customFormat="1" x14ac:dyDescent="0.25">
      <c r="A5240" s="24">
        <v>43684.125</v>
      </c>
      <c r="B5240" s="25">
        <v>43684.208333333336</v>
      </c>
      <c r="C5240" s="7">
        <v>244.887</v>
      </c>
      <c r="D5240" s="26">
        <f>C5240/'g. Dimensio.AnlagenEE2035'!$F$11</f>
        <v>6.9967714285714286E-2</v>
      </c>
      <c r="E5240" s="6"/>
      <c r="F5240" s="6"/>
      <c r="G5240" s="6"/>
      <c r="H5240" s="6"/>
      <c r="I5240" s="6"/>
      <c r="J5240" s="6"/>
      <c r="K5240" s="6"/>
      <c r="L5240" s="6"/>
      <c r="M5240" s="6"/>
      <c r="N5240" s="27"/>
    </row>
    <row r="5241" spans="1:14" s="28" customFormat="1" x14ac:dyDescent="0.25">
      <c r="A5241" s="24">
        <v>43684.166666666664</v>
      </c>
      <c r="B5241" s="25">
        <v>43684.25</v>
      </c>
      <c r="C5241" s="7">
        <v>205.25399999999999</v>
      </c>
      <c r="D5241" s="26">
        <f>C5241/'g. Dimensio.AnlagenEE2035'!$F$11</f>
        <v>5.8643999999999995E-2</v>
      </c>
      <c r="E5241" s="6"/>
      <c r="F5241" s="6"/>
      <c r="G5241" s="6"/>
      <c r="H5241" s="6"/>
      <c r="I5241" s="6"/>
      <c r="J5241" s="6"/>
      <c r="K5241" s="6"/>
      <c r="L5241" s="6"/>
      <c r="M5241" s="6"/>
      <c r="N5241" s="27"/>
    </row>
    <row r="5242" spans="1:14" s="28" customFormat="1" x14ac:dyDescent="0.25">
      <c r="A5242" s="24">
        <v>43684.208333333336</v>
      </c>
      <c r="B5242" s="25">
        <v>43684.291666666664</v>
      </c>
      <c r="C5242" s="7">
        <v>151.852</v>
      </c>
      <c r="D5242" s="26">
        <f>C5242/'g. Dimensio.AnlagenEE2035'!$F$11</f>
        <v>4.3386285714285718E-2</v>
      </c>
      <c r="E5242" s="6"/>
      <c r="F5242" s="6"/>
      <c r="G5242" s="6"/>
      <c r="H5242" s="6"/>
      <c r="I5242" s="6"/>
      <c r="J5242" s="6"/>
      <c r="K5242" s="6"/>
      <c r="L5242" s="6"/>
      <c r="M5242" s="6"/>
      <c r="N5242" s="27"/>
    </row>
    <row r="5243" spans="1:14" s="28" customFormat="1" x14ac:dyDescent="0.25">
      <c r="A5243" s="24">
        <v>43684.25</v>
      </c>
      <c r="B5243" s="25">
        <v>43684.333333333336</v>
      </c>
      <c r="C5243" s="7">
        <v>111.99</v>
      </c>
      <c r="D5243" s="26">
        <f>C5243/'g. Dimensio.AnlagenEE2035'!$F$11</f>
        <v>3.1997142857142856E-2</v>
      </c>
      <c r="E5243" s="6"/>
      <c r="F5243" s="6"/>
      <c r="G5243" s="6"/>
      <c r="H5243" s="6"/>
      <c r="I5243" s="6"/>
      <c r="J5243" s="6"/>
      <c r="K5243" s="6"/>
      <c r="L5243" s="6"/>
      <c r="M5243" s="6"/>
      <c r="N5243" s="27"/>
    </row>
    <row r="5244" spans="1:14" s="28" customFormat="1" x14ac:dyDescent="0.25">
      <c r="A5244" s="24">
        <v>43684.291666666664</v>
      </c>
      <c r="B5244" s="25">
        <v>43684.375</v>
      </c>
      <c r="C5244" s="7">
        <v>86.501000000000005</v>
      </c>
      <c r="D5244" s="26">
        <f>C5244/'g. Dimensio.AnlagenEE2035'!$F$11</f>
        <v>2.4714571428571429E-2</v>
      </c>
      <c r="E5244" s="6"/>
      <c r="F5244" s="6"/>
      <c r="G5244" s="6"/>
      <c r="H5244" s="6"/>
      <c r="I5244" s="6"/>
      <c r="J5244" s="6"/>
      <c r="K5244" s="6"/>
      <c r="L5244" s="6"/>
      <c r="M5244" s="6"/>
      <c r="N5244" s="27"/>
    </row>
    <row r="5245" spans="1:14" s="28" customFormat="1" x14ac:dyDescent="0.25">
      <c r="A5245" s="24">
        <v>43684.333333333336</v>
      </c>
      <c r="B5245" s="25">
        <v>43684.416666666664</v>
      </c>
      <c r="C5245" s="7">
        <v>100.836</v>
      </c>
      <c r="D5245" s="26">
        <f>C5245/'g. Dimensio.AnlagenEE2035'!$F$11</f>
        <v>2.8810285714285715E-2</v>
      </c>
      <c r="E5245" s="6"/>
      <c r="F5245" s="6"/>
      <c r="G5245" s="6"/>
      <c r="H5245" s="6"/>
      <c r="I5245" s="6"/>
      <c r="J5245" s="6"/>
      <c r="K5245" s="6"/>
      <c r="L5245" s="6"/>
      <c r="M5245" s="6"/>
      <c r="N5245" s="27"/>
    </row>
    <row r="5246" spans="1:14" s="28" customFormat="1" x14ac:dyDescent="0.25">
      <c r="A5246" s="24">
        <v>43684.375</v>
      </c>
      <c r="B5246" s="25">
        <v>43684.458333333336</v>
      </c>
      <c r="C5246" s="7">
        <v>207.416</v>
      </c>
      <c r="D5246" s="26">
        <f>C5246/'g. Dimensio.AnlagenEE2035'!$F$11</f>
        <v>5.9261714285714286E-2</v>
      </c>
      <c r="E5246" s="6"/>
      <c r="F5246" s="6"/>
      <c r="G5246" s="6"/>
      <c r="H5246" s="6"/>
      <c r="I5246" s="6"/>
      <c r="J5246" s="6"/>
      <c r="K5246" s="6"/>
      <c r="L5246" s="6"/>
      <c r="M5246" s="6"/>
      <c r="N5246" s="27"/>
    </row>
    <row r="5247" spans="1:14" s="28" customFormat="1" x14ac:dyDescent="0.25">
      <c r="A5247" s="24">
        <v>43684.416666666664</v>
      </c>
      <c r="B5247" s="25">
        <v>43684.5</v>
      </c>
      <c r="C5247" s="7">
        <v>276.70299999999997</v>
      </c>
      <c r="D5247" s="26">
        <f>C5247/'g. Dimensio.AnlagenEE2035'!$F$11</f>
        <v>7.9057999999999989E-2</v>
      </c>
      <c r="E5247" s="6"/>
      <c r="F5247" s="6"/>
      <c r="G5247" s="6"/>
      <c r="H5247" s="6"/>
      <c r="I5247" s="6"/>
      <c r="J5247" s="6"/>
      <c r="K5247" s="6"/>
      <c r="L5247" s="6"/>
      <c r="M5247" s="6"/>
      <c r="N5247" s="27"/>
    </row>
    <row r="5248" spans="1:14" s="28" customFormat="1" x14ac:dyDescent="0.25">
      <c r="A5248" s="24">
        <v>43684.458333333336</v>
      </c>
      <c r="B5248" s="25">
        <v>43684.541666666664</v>
      </c>
      <c r="C5248" s="7">
        <v>307.08699999999999</v>
      </c>
      <c r="D5248" s="26">
        <f>C5248/'g. Dimensio.AnlagenEE2035'!$F$11</f>
        <v>8.7739142857142849E-2</v>
      </c>
      <c r="E5248" s="6"/>
      <c r="F5248" s="6"/>
      <c r="G5248" s="6"/>
      <c r="H5248" s="6"/>
      <c r="I5248" s="6"/>
      <c r="J5248" s="6"/>
      <c r="K5248" s="6"/>
      <c r="L5248" s="6"/>
      <c r="M5248" s="6"/>
      <c r="N5248" s="27"/>
    </row>
    <row r="5249" spans="1:14" s="28" customFormat="1" x14ac:dyDescent="0.25">
      <c r="A5249" s="24">
        <v>43684.5</v>
      </c>
      <c r="B5249" s="25">
        <v>43684.583333333336</v>
      </c>
      <c r="C5249" s="7">
        <v>338.37599999999998</v>
      </c>
      <c r="D5249" s="26">
        <f>C5249/'g. Dimensio.AnlagenEE2035'!$F$11</f>
        <v>9.6678857142857136E-2</v>
      </c>
      <c r="E5249" s="6"/>
      <c r="F5249" s="6"/>
      <c r="G5249" s="6"/>
      <c r="H5249" s="6"/>
      <c r="I5249" s="6"/>
      <c r="J5249" s="6"/>
      <c r="K5249" s="6"/>
      <c r="L5249" s="6"/>
      <c r="M5249" s="6"/>
      <c r="N5249" s="27"/>
    </row>
    <row r="5250" spans="1:14" s="28" customFormat="1" x14ac:dyDescent="0.25">
      <c r="A5250" s="24">
        <v>43684.541666666664</v>
      </c>
      <c r="B5250" s="25">
        <v>43684.625</v>
      </c>
      <c r="C5250" s="7">
        <v>391.12400000000002</v>
      </c>
      <c r="D5250" s="26">
        <f>C5250/'g. Dimensio.AnlagenEE2035'!$F$11</f>
        <v>0.11174971428571429</v>
      </c>
      <c r="E5250" s="6"/>
      <c r="F5250" s="6"/>
      <c r="G5250" s="6"/>
      <c r="H5250" s="6"/>
      <c r="I5250" s="6"/>
      <c r="J5250" s="6"/>
      <c r="K5250" s="6"/>
      <c r="L5250" s="6"/>
      <c r="M5250" s="6"/>
      <c r="N5250" s="27"/>
    </row>
    <row r="5251" spans="1:14" s="28" customFormat="1" x14ac:dyDescent="0.25">
      <c r="A5251" s="24">
        <v>43684.583333333336</v>
      </c>
      <c r="B5251" s="25">
        <v>43684.666666666664</v>
      </c>
      <c r="C5251" s="7">
        <v>409.11399999999998</v>
      </c>
      <c r="D5251" s="26">
        <f>C5251/'g. Dimensio.AnlagenEE2035'!$F$11</f>
        <v>0.11688971428571428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27"/>
    </row>
    <row r="5252" spans="1:14" s="28" customFormat="1" x14ac:dyDescent="0.25">
      <c r="A5252" s="24">
        <v>43684.625</v>
      </c>
      <c r="B5252" s="25">
        <v>43684.708333333336</v>
      </c>
      <c r="C5252" s="7">
        <v>396.84300000000002</v>
      </c>
      <c r="D5252" s="26">
        <f>C5252/'g. Dimensio.AnlagenEE2035'!$F$11</f>
        <v>0.1133837142857143</v>
      </c>
      <c r="E5252" s="6"/>
      <c r="F5252" s="6"/>
      <c r="G5252" s="6"/>
      <c r="H5252" s="6"/>
      <c r="I5252" s="6"/>
      <c r="J5252" s="6"/>
      <c r="K5252" s="6"/>
      <c r="L5252" s="6"/>
      <c r="M5252" s="6"/>
      <c r="N5252" s="27"/>
    </row>
    <row r="5253" spans="1:14" s="28" customFormat="1" x14ac:dyDescent="0.25">
      <c r="A5253" s="24">
        <v>43684.666666666664</v>
      </c>
      <c r="B5253" s="25">
        <v>43684.75</v>
      </c>
      <c r="C5253" s="7">
        <v>401.13400000000001</v>
      </c>
      <c r="D5253" s="26">
        <f>C5253/'g. Dimensio.AnlagenEE2035'!$F$11</f>
        <v>0.11460971428571429</v>
      </c>
      <c r="E5253" s="6"/>
      <c r="F5253" s="6"/>
      <c r="G5253" s="6"/>
      <c r="H5253" s="6"/>
      <c r="I5253" s="6"/>
      <c r="J5253" s="6"/>
      <c r="K5253" s="6"/>
      <c r="L5253" s="6"/>
      <c r="M5253" s="6"/>
      <c r="N5253" s="27"/>
    </row>
    <row r="5254" spans="1:14" s="28" customFormat="1" x14ac:dyDescent="0.25">
      <c r="A5254" s="24">
        <v>43684.708333333336</v>
      </c>
      <c r="B5254" s="25">
        <v>43684.791666666664</v>
      </c>
      <c r="C5254" s="7">
        <v>293.721</v>
      </c>
      <c r="D5254" s="26">
        <f>C5254/'g. Dimensio.AnlagenEE2035'!$F$11</f>
        <v>8.3920285714285711E-2</v>
      </c>
      <c r="E5254" s="6"/>
      <c r="F5254" s="6"/>
      <c r="G5254" s="6"/>
      <c r="H5254" s="6"/>
      <c r="I5254" s="6"/>
      <c r="J5254" s="6"/>
      <c r="K5254" s="6"/>
      <c r="L5254" s="6"/>
      <c r="M5254" s="6"/>
      <c r="N5254" s="27"/>
    </row>
    <row r="5255" spans="1:14" s="28" customFormat="1" x14ac:dyDescent="0.25">
      <c r="A5255" s="24">
        <v>43684.75</v>
      </c>
      <c r="B5255" s="25">
        <v>43684.833333333336</v>
      </c>
      <c r="C5255" s="7">
        <v>268.488</v>
      </c>
      <c r="D5255" s="26">
        <f>C5255/'g. Dimensio.AnlagenEE2035'!$F$11</f>
        <v>7.6710857142857136E-2</v>
      </c>
      <c r="E5255" s="6"/>
      <c r="F5255" s="6"/>
      <c r="G5255" s="6"/>
      <c r="H5255" s="6"/>
      <c r="I5255" s="6"/>
      <c r="J5255" s="6"/>
      <c r="K5255" s="6"/>
      <c r="L5255" s="6"/>
      <c r="M5255" s="6"/>
      <c r="N5255" s="27"/>
    </row>
    <row r="5256" spans="1:14" s="28" customFormat="1" x14ac:dyDescent="0.25">
      <c r="A5256" s="24">
        <v>43684.791666666664</v>
      </c>
      <c r="B5256" s="25">
        <v>43684.875</v>
      </c>
      <c r="C5256" s="7">
        <v>305.78800000000001</v>
      </c>
      <c r="D5256" s="26">
        <f>C5256/'g. Dimensio.AnlagenEE2035'!$F$11</f>
        <v>8.7368000000000001E-2</v>
      </c>
      <c r="E5256" s="6"/>
      <c r="F5256" s="6"/>
      <c r="G5256" s="6"/>
      <c r="H5256" s="6"/>
      <c r="I5256" s="6"/>
      <c r="J5256" s="6"/>
      <c r="K5256" s="6"/>
      <c r="L5256" s="6"/>
      <c r="M5256" s="6"/>
      <c r="N5256" s="27"/>
    </row>
    <row r="5257" spans="1:14" s="28" customFormat="1" x14ac:dyDescent="0.25">
      <c r="A5257" s="24">
        <v>43684.833333333336</v>
      </c>
      <c r="B5257" s="25">
        <v>43684.916666666664</v>
      </c>
      <c r="C5257" s="7">
        <v>364.94900000000001</v>
      </c>
      <c r="D5257" s="26">
        <f>C5257/'g. Dimensio.AnlagenEE2035'!$F$11</f>
        <v>0.10427114285714285</v>
      </c>
      <c r="E5257" s="6"/>
      <c r="F5257" s="6"/>
      <c r="G5257" s="6"/>
      <c r="H5257" s="6"/>
      <c r="I5257" s="6"/>
      <c r="J5257" s="6"/>
      <c r="K5257" s="6"/>
      <c r="L5257" s="6"/>
      <c r="M5257" s="6"/>
      <c r="N5257" s="27"/>
    </row>
    <row r="5258" spans="1:14" s="28" customFormat="1" x14ac:dyDescent="0.25">
      <c r="A5258" s="24">
        <v>43684.875</v>
      </c>
      <c r="B5258" s="25">
        <v>43684.958333333336</v>
      </c>
      <c r="C5258" s="7">
        <v>429.5</v>
      </c>
      <c r="D5258" s="26">
        <f>C5258/'g. Dimensio.AnlagenEE2035'!$F$11</f>
        <v>0.12271428571428572</v>
      </c>
      <c r="E5258" s="6"/>
      <c r="F5258" s="6"/>
      <c r="G5258" s="6"/>
      <c r="H5258" s="6"/>
      <c r="I5258" s="6"/>
      <c r="J5258" s="6"/>
      <c r="K5258" s="6"/>
      <c r="L5258" s="6"/>
      <c r="M5258" s="6"/>
      <c r="N5258" s="27"/>
    </row>
    <row r="5259" spans="1:14" s="28" customFormat="1" x14ac:dyDescent="0.25">
      <c r="A5259" s="24">
        <v>43684.916666666664</v>
      </c>
      <c r="B5259" s="25">
        <v>43685</v>
      </c>
      <c r="C5259" s="7">
        <v>455.37200000000001</v>
      </c>
      <c r="D5259" s="26">
        <f>C5259/'g. Dimensio.AnlagenEE2035'!$F$11</f>
        <v>0.13010628571428573</v>
      </c>
      <c r="E5259" s="6"/>
      <c r="F5259" s="6"/>
      <c r="G5259" s="6"/>
      <c r="H5259" s="6"/>
      <c r="I5259" s="6"/>
      <c r="J5259" s="6"/>
      <c r="K5259" s="6"/>
      <c r="L5259" s="6"/>
      <c r="M5259" s="6"/>
      <c r="N5259" s="27"/>
    </row>
    <row r="5260" spans="1:14" s="28" customFormat="1" x14ac:dyDescent="0.25">
      <c r="A5260" s="24">
        <v>43684.958333333336</v>
      </c>
      <c r="B5260" s="25">
        <v>43685.041666666664</v>
      </c>
      <c r="C5260" s="7">
        <v>466.76900000000001</v>
      </c>
      <c r="D5260" s="26">
        <f>C5260/'g. Dimensio.AnlagenEE2035'!$F$11</f>
        <v>0.13336257142857144</v>
      </c>
      <c r="E5260" s="6"/>
      <c r="F5260" s="6"/>
      <c r="G5260" s="6"/>
      <c r="H5260" s="6"/>
      <c r="I5260" s="6"/>
      <c r="J5260" s="6"/>
      <c r="K5260" s="6"/>
      <c r="L5260" s="6"/>
      <c r="M5260" s="6"/>
      <c r="N5260" s="27"/>
    </row>
    <row r="5261" spans="1:14" s="28" customFormat="1" x14ac:dyDescent="0.25">
      <c r="A5261" s="24">
        <v>43685</v>
      </c>
      <c r="B5261" s="25">
        <v>43685.083333333336</v>
      </c>
      <c r="C5261" s="7">
        <v>475.036</v>
      </c>
      <c r="D5261" s="26">
        <f>C5261/'g. Dimensio.AnlagenEE2035'!$F$11</f>
        <v>0.13572457142857142</v>
      </c>
      <c r="E5261" s="6"/>
      <c r="F5261" s="6"/>
      <c r="G5261" s="6"/>
      <c r="H5261" s="6"/>
      <c r="I5261" s="6"/>
      <c r="J5261" s="6"/>
      <c r="K5261" s="6"/>
      <c r="L5261" s="6"/>
      <c r="M5261" s="6"/>
      <c r="N5261" s="27"/>
    </row>
    <row r="5262" spans="1:14" s="28" customFormat="1" x14ac:dyDescent="0.25">
      <c r="A5262" s="24">
        <v>43685.041666666664</v>
      </c>
      <c r="B5262" s="25">
        <v>43685.125</v>
      </c>
      <c r="C5262" s="7">
        <v>477.35899999999998</v>
      </c>
      <c r="D5262" s="26">
        <f>C5262/'g. Dimensio.AnlagenEE2035'!$F$11</f>
        <v>0.13638828571428571</v>
      </c>
      <c r="E5262" s="6"/>
      <c r="F5262" s="6"/>
      <c r="G5262" s="6"/>
      <c r="H5262" s="6"/>
      <c r="I5262" s="6"/>
      <c r="J5262" s="6"/>
      <c r="K5262" s="6"/>
      <c r="L5262" s="6"/>
      <c r="M5262" s="6"/>
      <c r="N5262" s="27"/>
    </row>
    <row r="5263" spans="1:14" s="28" customFormat="1" x14ac:dyDescent="0.25">
      <c r="A5263" s="24">
        <v>43685.083333333336</v>
      </c>
      <c r="B5263" s="25">
        <v>43685.166666666664</v>
      </c>
      <c r="C5263" s="7">
        <v>445.52100000000002</v>
      </c>
      <c r="D5263" s="26">
        <f>C5263/'g. Dimensio.AnlagenEE2035'!$F$11</f>
        <v>0.12729171428571429</v>
      </c>
      <c r="E5263" s="6"/>
      <c r="F5263" s="6"/>
      <c r="G5263" s="6"/>
      <c r="H5263" s="6"/>
      <c r="I5263" s="6"/>
      <c r="J5263" s="6"/>
      <c r="K5263" s="6"/>
      <c r="L5263" s="6"/>
      <c r="M5263" s="6"/>
      <c r="N5263" s="27"/>
    </row>
    <row r="5264" spans="1:14" s="28" customFormat="1" x14ac:dyDescent="0.25">
      <c r="A5264" s="24">
        <v>43685.125</v>
      </c>
      <c r="B5264" s="25">
        <v>43685.208333333336</v>
      </c>
      <c r="C5264" s="7">
        <v>372.06299999999999</v>
      </c>
      <c r="D5264" s="26">
        <f>C5264/'g. Dimensio.AnlagenEE2035'!$F$11</f>
        <v>0.10630371428571428</v>
      </c>
      <c r="E5264" s="6"/>
      <c r="F5264" s="6"/>
      <c r="G5264" s="6"/>
      <c r="H5264" s="6"/>
      <c r="I5264" s="6"/>
      <c r="J5264" s="6"/>
      <c r="K5264" s="6"/>
      <c r="L5264" s="6"/>
      <c r="M5264" s="6"/>
      <c r="N5264" s="27"/>
    </row>
    <row r="5265" spans="1:14" s="28" customFormat="1" x14ac:dyDescent="0.25">
      <c r="A5265" s="24">
        <v>43685.166666666664</v>
      </c>
      <c r="B5265" s="25">
        <v>43685.25</v>
      </c>
      <c r="C5265" s="7">
        <v>291.89999999999998</v>
      </c>
      <c r="D5265" s="26">
        <f>C5265/'g. Dimensio.AnlagenEE2035'!$F$11</f>
        <v>8.3399999999999988E-2</v>
      </c>
      <c r="E5265" s="6"/>
      <c r="F5265" s="6"/>
      <c r="G5265" s="6"/>
      <c r="H5265" s="6"/>
      <c r="I5265" s="6"/>
      <c r="J5265" s="6"/>
      <c r="K5265" s="6"/>
      <c r="L5265" s="6"/>
      <c r="M5265" s="6"/>
      <c r="N5265" s="27"/>
    </row>
    <row r="5266" spans="1:14" s="28" customFormat="1" x14ac:dyDescent="0.25">
      <c r="A5266" s="24">
        <v>43685.208333333336</v>
      </c>
      <c r="B5266" s="25">
        <v>43685.291666666664</v>
      </c>
      <c r="C5266" s="7">
        <v>157.79900000000001</v>
      </c>
      <c r="D5266" s="26">
        <f>C5266/'g. Dimensio.AnlagenEE2035'!$F$11</f>
        <v>4.5085428571428575E-2</v>
      </c>
      <c r="E5266" s="6"/>
      <c r="F5266" s="6"/>
      <c r="G5266" s="6"/>
      <c r="H5266" s="6"/>
      <c r="I5266" s="6"/>
      <c r="J5266" s="6"/>
      <c r="K5266" s="6"/>
      <c r="L5266" s="6"/>
      <c r="M5266" s="6"/>
      <c r="N5266" s="27"/>
    </row>
    <row r="5267" spans="1:14" s="28" customFormat="1" x14ac:dyDescent="0.25">
      <c r="A5267" s="24">
        <v>43685.25</v>
      </c>
      <c r="B5267" s="25">
        <v>43685.333333333336</v>
      </c>
      <c r="C5267" s="7">
        <v>89.724999999999994</v>
      </c>
      <c r="D5267" s="26">
        <f>C5267/'g. Dimensio.AnlagenEE2035'!$F$11</f>
        <v>2.5635714285714283E-2</v>
      </c>
      <c r="E5267" s="6"/>
      <c r="F5267" s="6"/>
      <c r="G5267" s="6"/>
      <c r="H5267" s="6"/>
      <c r="I5267" s="6"/>
      <c r="J5267" s="6"/>
      <c r="K5267" s="6"/>
      <c r="L5267" s="6"/>
      <c r="M5267" s="6"/>
      <c r="N5267" s="27"/>
    </row>
    <row r="5268" spans="1:14" s="28" customFormat="1" x14ac:dyDescent="0.25">
      <c r="A5268" s="24">
        <v>43685.291666666664</v>
      </c>
      <c r="B5268" s="25">
        <v>43685.375</v>
      </c>
      <c r="C5268" s="7">
        <v>69.143000000000001</v>
      </c>
      <c r="D5268" s="26">
        <f>C5268/'g. Dimensio.AnlagenEE2035'!$F$11</f>
        <v>1.9755142857142857E-2</v>
      </c>
      <c r="E5268" s="6"/>
      <c r="F5268" s="6"/>
      <c r="G5268" s="6"/>
      <c r="H5268" s="6"/>
      <c r="I5268" s="6"/>
      <c r="J5268" s="6"/>
      <c r="K5268" s="6"/>
      <c r="L5268" s="6"/>
      <c r="M5268" s="6"/>
      <c r="N5268" s="27"/>
    </row>
    <row r="5269" spans="1:14" s="28" customFormat="1" x14ac:dyDescent="0.25">
      <c r="A5269" s="24">
        <v>43685.333333333336</v>
      </c>
      <c r="B5269" s="25">
        <v>43685.416666666664</v>
      </c>
      <c r="C5269" s="7">
        <v>67.174000000000007</v>
      </c>
      <c r="D5269" s="26">
        <f>C5269/'g. Dimensio.AnlagenEE2035'!$F$11</f>
        <v>1.919257142857143E-2</v>
      </c>
      <c r="E5269" s="6"/>
      <c r="F5269" s="6"/>
      <c r="G5269" s="6"/>
      <c r="H5269" s="6"/>
      <c r="I5269" s="6"/>
      <c r="J5269" s="6"/>
      <c r="K5269" s="6"/>
      <c r="L5269" s="6"/>
      <c r="M5269" s="6"/>
      <c r="N5269" s="27"/>
    </row>
    <row r="5270" spans="1:14" s="28" customFormat="1" x14ac:dyDescent="0.25">
      <c r="A5270" s="24">
        <v>43685.375</v>
      </c>
      <c r="B5270" s="25">
        <v>43685.458333333336</v>
      </c>
      <c r="C5270" s="7">
        <v>88.183999999999997</v>
      </c>
      <c r="D5270" s="26">
        <f>C5270/'g. Dimensio.AnlagenEE2035'!$F$11</f>
        <v>2.519542857142857E-2</v>
      </c>
      <c r="E5270" s="6"/>
      <c r="F5270" s="6"/>
      <c r="G5270" s="6"/>
      <c r="H5270" s="6"/>
      <c r="I5270" s="6"/>
      <c r="J5270" s="6"/>
      <c r="K5270" s="6"/>
      <c r="L5270" s="6"/>
      <c r="M5270" s="6"/>
      <c r="N5270" s="27"/>
    </row>
    <row r="5271" spans="1:14" s="28" customFormat="1" x14ac:dyDescent="0.25">
      <c r="A5271" s="24">
        <v>43685.416666666664</v>
      </c>
      <c r="B5271" s="25">
        <v>43685.5</v>
      </c>
      <c r="C5271" s="7">
        <v>102.535</v>
      </c>
      <c r="D5271" s="26">
        <f>C5271/'g. Dimensio.AnlagenEE2035'!$F$11</f>
        <v>2.9295714285714286E-2</v>
      </c>
      <c r="E5271" s="6"/>
      <c r="F5271" s="6"/>
      <c r="G5271" s="6"/>
      <c r="H5271" s="6"/>
      <c r="I5271" s="6"/>
      <c r="J5271" s="6"/>
      <c r="K5271" s="6"/>
      <c r="L5271" s="6"/>
      <c r="M5271" s="6"/>
      <c r="N5271" s="27"/>
    </row>
    <row r="5272" spans="1:14" s="28" customFormat="1" x14ac:dyDescent="0.25">
      <c r="A5272" s="24">
        <v>43685.458333333336</v>
      </c>
      <c r="B5272" s="25">
        <v>43685.541666666664</v>
      </c>
      <c r="C5272" s="7">
        <v>104.687</v>
      </c>
      <c r="D5272" s="26">
        <f>C5272/'g. Dimensio.AnlagenEE2035'!$F$11</f>
        <v>2.9910571428571429E-2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27"/>
    </row>
    <row r="5273" spans="1:14" s="28" customFormat="1" x14ac:dyDescent="0.25">
      <c r="A5273" s="24">
        <v>43685.5</v>
      </c>
      <c r="B5273" s="25">
        <v>43685.583333333336</v>
      </c>
      <c r="C5273" s="7">
        <v>100.459</v>
      </c>
      <c r="D5273" s="26">
        <f>C5273/'g. Dimensio.AnlagenEE2035'!$F$11</f>
        <v>2.8702571428571428E-2</v>
      </c>
      <c r="E5273" s="6"/>
      <c r="F5273" s="6"/>
      <c r="G5273" s="6"/>
      <c r="H5273" s="6"/>
      <c r="I5273" s="6"/>
      <c r="J5273" s="6"/>
      <c r="K5273" s="6"/>
      <c r="L5273" s="6"/>
      <c r="M5273" s="6"/>
      <c r="N5273" s="27"/>
    </row>
    <row r="5274" spans="1:14" s="28" customFormat="1" x14ac:dyDescent="0.25">
      <c r="A5274" s="24">
        <v>43685.541666666664</v>
      </c>
      <c r="B5274" s="25">
        <v>43685.625</v>
      </c>
      <c r="C5274" s="7">
        <v>107.027</v>
      </c>
      <c r="D5274" s="26">
        <f>C5274/'g. Dimensio.AnlagenEE2035'!$F$11</f>
        <v>3.0579142857142857E-2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27"/>
    </row>
    <row r="5275" spans="1:14" s="28" customFormat="1" x14ac:dyDescent="0.25">
      <c r="A5275" s="24">
        <v>43685.583333333336</v>
      </c>
      <c r="B5275" s="25">
        <v>43685.666666666664</v>
      </c>
      <c r="C5275" s="7">
        <v>102.94799999999999</v>
      </c>
      <c r="D5275" s="26">
        <f>C5275/'g. Dimensio.AnlagenEE2035'!$F$11</f>
        <v>2.9413714285714283E-2</v>
      </c>
      <c r="E5275" s="6"/>
      <c r="F5275" s="6"/>
      <c r="G5275" s="6"/>
      <c r="H5275" s="6"/>
      <c r="I5275" s="6"/>
      <c r="J5275" s="6"/>
      <c r="K5275" s="6"/>
      <c r="L5275" s="6"/>
      <c r="M5275" s="6"/>
      <c r="N5275" s="27"/>
    </row>
    <row r="5276" spans="1:14" s="28" customFormat="1" x14ac:dyDescent="0.25">
      <c r="A5276" s="24">
        <v>43685.625</v>
      </c>
      <c r="B5276" s="25">
        <v>43685.708333333336</v>
      </c>
      <c r="C5276" s="7">
        <v>97.647999999999996</v>
      </c>
      <c r="D5276" s="26">
        <f>C5276/'g. Dimensio.AnlagenEE2035'!$F$11</f>
        <v>2.7899428571428572E-2</v>
      </c>
      <c r="E5276" s="6"/>
      <c r="F5276" s="6"/>
      <c r="G5276" s="6"/>
      <c r="H5276" s="6"/>
      <c r="I5276" s="6"/>
      <c r="J5276" s="6"/>
      <c r="K5276" s="6"/>
      <c r="L5276" s="6"/>
      <c r="M5276" s="6"/>
      <c r="N5276" s="27"/>
    </row>
    <row r="5277" spans="1:14" s="28" customFormat="1" x14ac:dyDescent="0.25">
      <c r="A5277" s="24">
        <v>43685.666666666664</v>
      </c>
      <c r="B5277" s="25">
        <v>43685.75</v>
      </c>
      <c r="C5277" s="7">
        <v>79.894000000000005</v>
      </c>
      <c r="D5277" s="26">
        <f>C5277/'g. Dimensio.AnlagenEE2035'!$F$11</f>
        <v>2.2826857142857145E-2</v>
      </c>
      <c r="E5277" s="6"/>
      <c r="F5277" s="6"/>
      <c r="G5277" s="6"/>
      <c r="H5277" s="6"/>
      <c r="I5277" s="6"/>
      <c r="J5277" s="6"/>
      <c r="K5277" s="6"/>
      <c r="L5277" s="6"/>
      <c r="M5277" s="6"/>
      <c r="N5277" s="27"/>
    </row>
    <row r="5278" spans="1:14" s="28" customFormat="1" x14ac:dyDescent="0.25">
      <c r="A5278" s="24">
        <v>43685.708333333336</v>
      </c>
      <c r="B5278" s="25">
        <v>43685.791666666664</v>
      </c>
      <c r="C5278" s="7">
        <v>66.83</v>
      </c>
      <c r="D5278" s="26">
        <f>C5278/'g. Dimensio.AnlagenEE2035'!$F$11</f>
        <v>1.9094285714285713E-2</v>
      </c>
      <c r="E5278" s="6"/>
      <c r="F5278" s="6"/>
      <c r="G5278" s="6"/>
      <c r="H5278" s="6"/>
      <c r="I5278" s="6"/>
      <c r="J5278" s="6"/>
      <c r="K5278" s="6"/>
      <c r="L5278" s="6"/>
      <c r="M5278" s="6"/>
      <c r="N5278" s="27"/>
    </row>
    <row r="5279" spans="1:14" s="28" customFormat="1" x14ac:dyDescent="0.25">
      <c r="A5279" s="24">
        <v>43685.75</v>
      </c>
      <c r="B5279" s="25">
        <v>43685.833333333336</v>
      </c>
      <c r="C5279" s="7">
        <v>60.093000000000004</v>
      </c>
      <c r="D5279" s="26">
        <f>C5279/'g. Dimensio.AnlagenEE2035'!$F$11</f>
        <v>1.7169428571428572E-2</v>
      </c>
      <c r="E5279" s="6"/>
      <c r="F5279" s="6"/>
      <c r="G5279" s="6"/>
      <c r="H5279" s="6"/>
      <c r="I5279" s="6"/>
      <c r="J5279" s="6"/>
      <c r="K5279" s="6"/>
      <c r="L5279" s="6"/>
      <c r="M5279" s="6"/>
      <c r="N5279" s="27"/>
    </row>
    <row r="5280" spans="1:14" s="28" customFormat="1" x14ac:dyDescent="0.25">
      <c r="A5280" s="24">
        <v>43685.791666666664</v>
      </c>
      <c r="B5280" s="25">
        <v>43685.875</v>
      </c>
      <c r="C5280" s="7">
        <v>78.798000000000002</v>
      </c>
      <c r="D5280" s="26">
        <f>C5280/'g. Dimensio.AnlagenEE2035'!$F$11</f>
        <v>2.2513714285714286E-2</v>
      </c>
      <c r="E5280" s="6"/>
      <c r="F5280" s="6"/>
      <c r="G5280" s="6"/>
      <c r="H5280" s="6"/>
      <c r="I5280" s="6"/>
      <c r="J5280" s="6"/>
      <c r="K5280" s="6"/>
      <c r="L5280" s="6"/>
      <c r="M5280" s="6"/>
      <c r="N5280" s="27"/>
    </row>
    <row r="5281" spans="1:14" s="28" customFormat="1" x14ac:dyDescent="0.25">
      <c r="A5281" s="24">
        <v>43685.833333333336</v>
      </c>
      <c r="B5281" s="25">
        <v>43685.916666666664</v>
      </c>
      <c r="C5281" s="7">
        <v>119.979</v>
      </c>
      <c r="D5281" s="26">
        <f>C5281/'g. Dimensio.AnlagenEE2035'!$F$11</f>
        <v>3.4279714285714288E-2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27"/>
    </row>
    <row r="5282" spans="1:14" s="28" customFormat="1" x14ac:dyDescent="0.25">
      <c r="A5282" s="24">
        <v>43685.875</v>
      </c>
      <c r="B5282" s="25">
        <v>43685.958333333336</v>
      </c>
      <c r="C5282" s="7">
        <v>162.84899999999999</v>
      </c>
      <c r="D5282" s="26">
        <f>C5282/'g. Dimensio.AnlagenEE2035'!$F$11</f>
        <v>4.652828571428571E-2</v>
      </c>
      <c r="E5282" s="6"/>
      <c r="F5282" s="6"/>
      <c r="G5282" s="6"/>
      <c r="H5282" s="6"/>
      <c r="I5282" s="6"/>
      <c r="J5282" s="6"/>
      <c r="K5282" s="6"/>
      <c r="L5282" s="6"/>
      <c r="M5282" s="6"/>
      <c r="N5282" s="27"/>
    </row>
    <row r="5283" spans="1:14" s="28" customFormat="1" x14ac:dyDescent="0.25">
      <c r="A5283" s="24">
        <v>43685.916666666664</v>
      </c>
      <c r="B5283" s="25">
        <v>43686</v>
      </c>
      <c r="C5283" s="7">
        <v>207.58500000000001</v>
      </c>
      <c r="D5283" s="26">
        <f>C5283/'g. Dimensio.AnlagenEE2035'!$F$11</f>
        <v>5.9310000000000002E-2</v>
      </c>
      <c r="E5283" s="6"/>
      <c r="F5283" s="6"/>
      <c r="G5283" s="6"/>
      <c r="H5283" s="6"/>
      <c r="I5283" s="6"/>
      <c r="J5283" s="6"/>
      <c r="K5283" s="6"/>
      <c r="L5283" s="6"/>
      <c r="M5283" s="6"/>
      <c r="N5283" s="27"/>
    </row>
    <row r="5284" spans="1:14" s="28" customFormat="1" x14ac:dyDescent="0.25">
      <c r="A5284" s="24">
        <v>43685.958333333336</v>
      </c>
      <c r="B5284" s="25">
        <v>43686.041666666664</v>
      </c>
      <c r="C5284" s="7">
        <v>272.18</v>
      </c>
      <c r="D5284" s="26">
        <f>C5284/'g. Dimensio.AnlagenEE2035'!$F$11</f>
        <v>7.7765714285714285E-2</v>
      </c>
      <c r="E5284" s="6"/>
      <c r="F5284" s="6"/>
      <c r="G5284" s="6"/>
      <c r="H5284" s="6"/>
      <c r="I5284" s="6"/>
      <c r="J5284" s="6"/>
      <c r="K5284" s="6"/>
      <c r="L5284" s="6"/>
      <c r="M5284" s="6"/>
      <c r="N5284" s="27"/>
    </row>
    <row r="5285" spans="1:14" s="28" customFormat="1" x14ac:dyDescent="0.25">
      <c r="A5285" s="24">
        <v>43686</v>
      </c>
      <c r="B5285" s="25">
        <v>43686.083333333336</v>
      </c>
      <c r="C5285" s="7">
        <v>348.50599999999997</v>
      </c>
      <c r="D5285" s="26">
        <f>C5285/'g. Dimensio.AnlagenEE2035'!$F$11</f>
        <v>9.9573142857142846E-2</v>
      </c>
      <c r="E5285" s="6"/>
      <c r="F5285" s="6"/>
      <c r="G5285" s="6"/>
      <c r="H5285" s="6"/>
      <c r="I5285" s="6"/>
      <c r="J5285" s="6"/>
      <c r="K5285" s="6"/>
      <c r="L5285" s="6"/>
      <c r="M5285" s="6"/>
      <c r="N5285" s="27"/>
    </row>
    <row r="5286" spans="1:14" s="28" customFormat="1" x14ac:dyDescent="0.25">
      <c r="A5286" s="24">
        <v>43686.041666666664</v>
      </c>
      <c r="B5286" s="25">
        <v>43686.125</v>
      </c>
      <c r="C5286" s="7">
        <v>437.702</v>
      </c>
      <c r="D5286" s="26">
        <f>C5286/'g. Dimensio.AnlagenEE2035'!$F$11</f>
        <v>0.12505771428571427</v>
      </c>
      <c r="E5286" s="6"/>
      <c r="F5286" s="6"/>
      <c r="G5286" s="6"/>
      <c r="H5286" s="6"/>
      <c r="I5286" s="6"/>
      <c r="J5286" s="6"/>
      <c r="K5286" s="6"/>
      <c r="L5286" s="6"/>
      <c r="M5286" s="6"/>
      <c r="N5286" s="27"/>
    </row>
    <row r="5287" spans="1:14" s="28" customFormat="1" x14ac:dyDescent="0.25">
      <c r="A5287" s="24">
        <v>43686.083333333336</v>
      </c>
      <c r="B5287" s="25">
        <v>43686.166666666664</v>
      </c>
      <c r="C5287" s="7">
        <v>522.10500000000002</v>
      </c>
      <c r="D5287" s="26">
        <f>C5287/'g. Dimensio.AnlagenEE2035'!$F$11</f>
        <v>0.14917285714285713</v>
      </c>
      <c r="E5287" s="6"/>
      <c r="F5287" s="6"/>
      <c r="G5287" s="6"/>
      <c r="H5287" s="6"/>
      <c r="I5287" s="6"/>
      <c r="J5287" s="6"/>
      <c r="K5287" s="6"/>
      <c r="L5287" s="6"/>
      <c r="M5287" s="6"/>
      <c r="N5287" s="27"/>
    </row>
    <row r="5288" spans="1:14" s="28" customFormat="1" x14ac:dyDescent="0.25">
      <c r="A5288" s="24">
        <v>43686.125</v>
      </c>
      <c r="B5288" s="25">
        <v>43686.208333333336</v>
      </c>
      <c r="C5288" s="7">
        <v>550.86400000000003</v>
      </c>
      <c r="D5288" s="26">
        <f>C5288/'g. Dimensio.AnlagenEE2035'!$F$11</f>
        <v>0.1573897142857143</v>
      </c>
      <c r="E5288" s="6"/>
      <c r="F5288" s="6"/>
      <c r="G5288" s="6"/>
      <c r="H5288" s="6"/>
      <c r="I5288" s="6"/>
      <c r="J5288" s="6"/>
      <c r="K5288" s="6"/>
      <c r="L5288" s="6"/>
      <c r="M5288" s="6"/>
      <c r="N5288" s="27"/>
    </row>
    <row r="5289" spans="1:14" s="28" customFormat="1" x14ac:dyDescent="0.25">
      <c r="A5289" s="24">
        <v>43686.166666666664</v>
      </c>
      <c r="B5289" s="25">
        <v>43686.25</v>
      </c>
      <c r="C5289" s="7">
        <v>526.45699999999999</v>
      </c>
      <c r="D5289" s="26">
        <f>C5289/'g. Dimensio.AnlagenEE2035'!$F$11</f>
        <v>0.15041628571428572</v>
      </c>
      <c r="E5289" s="6"/>
      <c r="F5289" s="6"/>
      <c r="G5289" s="6"/>
      <c r="H5289" s="6"/>
      <c r="I5289" s="6"/>
      <c r="J5289" s="6"/>
      <c r="K5289" s="6"/>
      <c r="L5289" s="6"/>
      <c r="M5289" s="6"/>
      <c r="N5289" s="27"/>
    </row>
    <row r="5290" spans="1:14" s="28" customFormat="1" x14ac:dyDescent="0.25">
      <c r="A5290" s="24">
        <v>43686.208333333336</v>
      </c>
      <c r="B5290" s="25">
        <v>43686.291666666664</v>
      </c>
      <c r="C5290" s="7">
        <v>343.61799999999999</v>
      </c>
      <c r="D5290" s="26">
        <f>C5290/'g. Dimensio.AnlagenEE2035'!$F$11</f>
        <v>9.8176571428571432E-2</v>
      </c>
      <c r="E5290" s="6"/>
      <c r="F5290" s="6"/>
      <c r="G5290" s="6"/>
      <c r="H5290" s="6"/>
      <c r="I5290" s="6"/>
      <c r="J5290" s="6"/>
      <c r="K5290" s="6"/>
      <c r="L5290" s="6"/>
      <c r="M5290" s="6"/>
      <c r="N5290" s="27"/>
    </row>
    <row r="5291" spans="1:14" s="28" customFormat="1" x14ac:dyDescent="0.25">
      <c r="A5291" s="24">
        <v>43686.25</v>
      </c>
      <c r="B5291" s="25">
        <v>43686.333333333336</v>
      </c>
      <c r="C5291" s="7">
        <v>196.07900000000001</v>
      </c>
      <c r="D5291" s="26">
        <f>C5291/'g. Dimensio.AnlagenEE2035'!$F$11</f>
        <v>5.6022571428571429E-2</v>
      </c>
      <c r="E5291" s="6"/>
      <c r="F5291" s="6"/>
      <c r="G5291" s="6"/>
      <c r="H5291" s="6"/>
      <c r="I5291" s="6"/>
      <c r="J5291" s="6"/>
      <c r="K5291" s="6"/>
      <c r="L5291" s="6"/>
      <c r="M5291" s="6"/>
      <c r="N5291" s="27"/>
    </row>
    <row r="5292" spans="1:14" s="28" customFormat="1" x14ac:dyDescent="0.25">
      <c r="A5292" s="24">
        <v>43686.291666666664</v>
      </c>
      <c r="B5292" s="25">
        <v>43686.375</v>
      </c>
      <c r="C5292" s="7">
        <v>163.80199999999999</v>
      </c>
      <c r="D5292" s="26">
        <f>C5292/'g. Dimensio.AnlagenEE2035'!$F$11</f>
        <v>4.6800571428571427E-2</v>
      </c>
      <c r="E5292" s="6"/>
      <c r="F5292" s="6"/>
      <c r="G5292" s="6"/>
      <c r="H5292" s="6"/>
      <c r="I5292" s="6"/>
      <c r="J5292" s="6"/>
      <c r="K5292" s="6"/>
      <c r="L5292" s="6"/>
      <c r="M5292" s="6"/>
      <c r="N5292" s="27"/>
    </row>
    <row r="5293" spans="1:14" s="28" customFormat="1" x14ac:dyDescent="0.25">
      <c r="A5293" s="24">
        <v>43686.333333333336</v>
      </c>
      <c r="B5293" s="25">
        <v>43686.416666666664</v>
      </c>
      <c r="C5293" s="7">
        <v>308.75700000000001</v>
      </c>
      <c r="D5293" s="26">
        <f>C5293/'g. Dimensio.AnlagenEE2035'!$F$11</f>
        <v>8.8216285714285719E-2</v>
      </c>
      <c r="E5293" s="6"/>
      <c r="F5293" s="6"/>
      <c r="G5293" s="6"/>
      <c r="H5293" s="6"/>
      <c r="I5293" s="6"/>
      <c r="J5293" s="6"/>
      <c r="K5293" s="6"/>
      <c r="L5293" s="6"/>
      <c r="M5293" s="6"/>
      <c r="N5293" s="27"/>
    </row>
    <row r="5294" spans="1:14" s="28" customFormat="1" x14ac:dyDescent="0.25">
      <c r="A5294" s="24">
        <v>43686.375</v>
      </c>
      <c r="B5294" s="25">
        <v>43686.458333333336</v>
      </c>
      <c r="C5294" s="7">
        <v>375.07900000000001</v>
      </c>
      <c r="D5294" s="26">
        <f>C5294/'g. Dimensio.AnlagenEE2035'!$F$11</f>
        <v>0.10716542857142858</v>
      </c>
      <c r="E5294" s="6"/>
      <c r="F5294" s="6"/>
      <c r="G5294" s="6"/>
      <c r="H5294" s="6"/>
      <c r="I5294" s="6"/>
      <c r="J5294" s="6"/>
      <c r="K5294" s="6"/>
      <c r="L5294" s="6"/>
      <c r="M5294" s="6"/>
      <c r="N5294" s="27"/>
    </row>
    <row r="5295" spans="1:14" s="28" customFormat="1" x14ac:dyDescent="0.25">
      <c r="A5295" s="24">
        <v>43686.416666666664</v>
      </c>
      <c r="B5295" s="25">
        <v>43686.5</v>
      </c>
      <c r="C5295" s="7">
        <v>481.43099999999998</v>
      </c>
      <c r="D5295" s="26">
        <f>C5295/'g. Dimensio.AnlagenEE2035'!$F$11</f>
        <v>0.13755171428571428</v>
      </c>
      <c r="E5295" s="6"/>
      <c r="F5295" s="6"/>
      <c r="G5295" s="6"/>
      <c r="H5295" s="6"/>
      <c r="I5295" s="6"/>
      <c r="J5295" s="6"/>
      <c r="K5295" s="6"/>
      <c r="L5295" s="6"/>
      <c r="M5295" s="6"/>
      <c r="N5295" s="27"/>
    </row>
    <row r="5296" spans="1:14" s="28" customFormat="1" x14ac:dyDescent="0.25">
      <c r="A5296" s="24">
        <v>43686.458333333336</v>
      </c>
      <c r="B5296" s="25">
        <v>43686.541666666664</v>
      </c>
      <c r="C5296" s="7">
        <v>615.39700000000005</v>
      </c>
      <c r="D5296" s="26">
        <f>C5296/'g. Dimensio.AnlagenEE2035'!$F$11</f>
        <v>0.17582771428571431</v>
      </c>
      <c r="E5296" s="6"/>
      <c r="F5296" s="6"/>
      <c r="G5296" s="6"/>
      <c r="H5296" s="6"/>
      <c r="I5296" s="6"/>
      <c r="J5296" s="6"/>
      <c r="K5296" s="6"/>
      <c r="L5296" s="6"/>
      <c r="M5296" s="6"/>
      <c r="N5296" s="27"/>
    </row>
    <row r="5297" spans="1:14" s="28" customFormat="1" x14ac:dyDescent="0.25">
      <c r="A5297" s="24">
        <v>43686.5</v>
      </c>
      <c r="B5297" s="25">
        <v>43686.583333333336</v>
      </c>
      <c r="C5297" s="7">
        <v>682.81500000000005</v>
      </c>
      <c r="D5297" s="26">
        <f>C5297/'g. Dimensio.AnlagenEE2035'!$F$11</f>
        <v>0.19509000000000001</v>
      </c>
      <c r="E5297" s="6"/>
      <c r="F5297" s="6"/>
      <c r="G5297" s="6"/>
      <c r="H5297" s="6"/>
      <c r="I5297" s="6"/>
      <c r="J5297" s="6"/>
      <c r="K5297" s="6"/>
      <c r="L5297" s="6"/>
      <c r="M5297" s="6"/>
      <c r="N5297" s="27"/>
    </row>
    <row r="5298" spans="1:14" s="28" customFormat="1" x14ac:dyDescent="0.25">
      <c r="A5298" s="24">
        <v>43686.541666666664</v>
      </c>
      <c r="B5298" s="25">
        <v>43686.625</v>
      </c>
      <c r="C5298" s="7">
        <v>662.51099999999997</v>
      </c>
      <c r="D5298" s="26">
        <f>C5298/'g. Dimensio.AnlagenEE2035'!$F$11</f>
        <v>0.18928885714285712</v>
      </c>
      <c r="E5298" s="6"/>
      <c r="F5298" s="6"/>
      <c r="G5298" s="6"/>
      <c r="H5298" s="6"/>
      <c r="I5298" s="6"/>
      <c r="J5298" s="6"/>
      <c r="K5298" s="6"/>
      <c r="L5298" s="6"/>
      <c r="M5298" s="6"/>
      <c r="N5298" s="27"/>
    </row>
    <row r="5299" spans="1:14" s="28" customFormat="1" x14ac:dyDescent="0.25">
      <c r="A5299" s="24">
        <v>43686.583333333336</v>
      </c>
      <c r="B5299" s="25">
        <v>43686.666666666664</v>
      </c>
      <c r="C5299" s="7">
        <v>644.13099999999997</v>
      </c>
      <c r="D5299" s="26">
        <f>C5299/'g. Dimensio.AnlagenEE2035'!$F$11</f>
        <v>0.18403742857142857</v>
      </c>
      <c r="E5299" s="6"/>
      <c r="F5299" s="6"/>
      <c r="G5299" s="6"/>
      <c r="H5299" s="6"/>
      <c r="I5299" s="6"/>
      <c r="J5299" s="6"/>
      <c r="K5299" s="6"/>
      <c r="L5299" s="6"/>
      <c r="M5299" s="6"/>
      <c r="N5299" s="27"/>
    </row>
    <row r="5300" spans="1:14" s="28" customFormat="1" x14ac:dyDescent="0.25">
      <c r="A5300" s="24">
        <v>43686.625</v>
      </c>
      <c r="B5300" s="25">
        <v>43686.708333333336</v>
      </c>
      <c r="C5300" s="7">
        <v>587.52200000000005</v>
      </c>
      <c r="D5300" s="26">
        <f>C5300/'g. Dimensio.AnlagenEE2035'!$F$11</f>
        <v>0.16786342857142858</v>
      </c>
      <c r="E5300" s="6"/>
      <c r="F5300" s="6"/>
      <c r="G5300" s="6"/>
      <c r="H5300" s="6"/>
      <c r="I5300" s="6"/>
      <c r="J5300" s="6"/>
      <c r="K5300" s="6"/>
      <c r="L5300" s="6"/>
      <c r="M5300" s="6"/>
      <c r="N5300" s="27"/>
    </row>
    <row r="5301" spans="1:14" s="28" customFormat="1" x14ac:dyDescent="0.25">
      <c r="A5301" s="24">
        <v>43686.666666666664</v>
      </c>
      <c r="B5301" s="25">
        <v>43686.75</v>
      </c>
      <c r="C5301" s="7">
        <v>379.44299999999998</v>
      </c>
      <c r="D5301" s="26">
        <f>C5301/'g. Dimensio.AnlagenEE2035'!$F$11</f>
        <v>0.10841228571428571</v>
      </c>
      <c r="E5301" s="6"/>
      <c r="F5301" s="6"/>
      <c r="G5301" s="6"/>
      <c r="H5301" s="6"/>
      <c r="I5301" s="6"/>
      <c r="J5301" s="6"/>
      <c r="K5301" s="6"/>
      <c r="L5301" s="6"/>
      <c r="M5301" s="6"/>
      <c r="N5301" s="27"/>
    </row>
    <row r="5302" spans="1:14" s="28" customFormat="1" x14ac:dyDescent="0.25">
      <c r="A5302" s="24">
        <v>43686.708333333336</v>
      </c>
      <c r="B5302" s="25">
        <v>43686.791666666664</v>
      </c>
      <c r="C5302" s="7">
        <v>257.077</v>
      </c>
      <c r="D5302" s="26">
        <f>C5302/'g. Dimensio.AnlagenEE2035'!$F$11</f>
        <v>7.3450571428571435E-2</v>
      </c>
      <c r="E5302" s="6"/>
      <c r="F5302" s="6"/>
      <c r="G5302" s="6"/>
      <c r="H5302" s="6"/>
      <c r="I5302" s="6"/>
      <c r="J5302" s="6"/>
      <c r="K5302" s="6"/>
      <c r="L5302" s="6"/>
      <c r="M5302" s="6"/>
      <c r="N5302" s="27"/>
    </row>
    <row r="5303" spans="1:14" s="28" customFormat="1" x14ac:dyDescent="0.25">
      <c r="A5303" s="24">
        <v>43686.75</v>
      </c>
      <c r="B5303" s="25">
        <v>43686.833333333336</v>
      </c>
      <c r="C5303" s="7">
        <v>364.68400000000003</v>
      </c>
      <c r="D5303" s="26">
        <f>C5303/'g. Dimensio.AnlagenEE2035'!$F$11</f>
        <v>0.10419542857142858</v>
      </c>
      <c r="E5303" s="6"/>
      <c r="F5303" s="6"/>
      <c r="G5303" s="6"/>
      <c r="H5303" s="6"/>
      <c r="I5303" s="6"/>
      <c r="J5303" s="6"/>
      <c r="K5303" s="6"/>
      <c r="L5303" s="6"/>
      <c r="M5303" s="6"/>
      <c r="N5303" s="27"/>
    </row>
    <row r="5304" spans="1:14" s="28" customFormat="1" x14ac:dyDescent="0.25">
      <c r="A5304" s="24">
        <v>43686.791666666664</v>
      </c>
      <c r="B5304" s="25">
        <v>43686.875</v>
      </c>
      <c r="C5304" s="7">
        <v>350.45400000000001</v>
      </c>
      <c r="D5304" s="26">
        <f>C5304/'g. Dimensio.AnlagenEE2035'!$F$11</f>
        <v>0.10012971428571429</v>
      </c>
      <c r="E5304" s="6"/>
      <c r="F5304" s="6"/>
      <c r="G5304" s="6"/>
      <c r="H5304" s="6"/>
      <c r="I5304" s="6"/>
      <c r="J5304" s="6"/>
      <c r="K5304" s="6"/>
      <c r="L5304" s="6"/>
      <c r="M5304" s="6"/>
      <c r="N5304" s="27"/>
    </row>
    <row r="5305" spans="1:14" s="28" customFormat="1" x14ac:dyDescent="0.25">
      <c r="A5305" s="24">
        <v>43686.833333333336</v>
      </c>
      <c r="B5305" s="25">
        <v>43686.916666666664</v>
      </c>
      <c r="C5305" s="7">
        <v>209.88300000000001</v>
      </c>
      <c r="D5305" s="26">
        <f>C5305/'g. Dimensio.AnlagenEE2035'!$F$11</f>
        <v>5.9966571428571432E-2</v>
      </c>
      <c r="E5305" s="6"/>
      <c r="F5305" s="6"/>
      <c r="G5305" s="6"/>
      <c r="H5305" s="6"/>
      <c r="I5305" s="6"/>
      <c r="J5305" s="6"/>
      <c r="K5305" s="6"/>
      <c r="L5305" s="6"/>
      <c r="M5305" s="6"/>
      <c r="N5305" s="27"/>
    </row>
    <row r="5306" spans="1:14" s="28" customFormat="1" x14ac:dyDescent="0.25">
      <c r="A5306" s="24">
        <v>43686.875</v>
      </c>
      <c r="B5306" s="25">
        <v>43686.958333333336</v>
      </c>
      <c r="C5306" s="7">
        <v>245.61199999999999</v>
      </c>
      <c r="D5306" s="26">
        <f>C5306/'g. Dimensio.AnlagenEE2035'!$F$11</f>
        <v>7.0174857142857136E-2</v>
      </c>
      <c r="E5306" s="6"/>
      <c r="F5306" s="6"/>
      <c r="G5306" s="6"/>
      <c r="H5306" s="6"/>
      <c r="I5306" s="6"/>
      <c r="J5306" s="6"/>
      <c r="K5306" s="6"/>
      <c r="L5306" s="6"/>
      <c r="M5306" s="6"/>
      <c r="N5306" s="27"/>
    </row>
    <row r="5307" spans="1:14" s="28" customFormat="1" x14ac:dyDescent="0.25">
      <c r="A5307" s="24">
        <v>43686.916666666664</v>
      </c>
      <c r="B5307" s="25">
        <v>43687</v>
      </c>
      <c r="C5307" s="7">
        <v>379.40199999999999</v>
      </c>
      <c r="D5307" s="26">
        <f>C5307/'g. Dimensio.AnlagenEE2035'!$F$11</f>
        <v>0.10840057142857143</v>
      </c>
      <c r="E5307" s="6"/>
      <c r="F5307" s="6"/>
      <c r="G5307" s="6"/>
      <c r="H5307" s="6"/>
      <c r="I5307" s="6"/>
      <c r="J5307" s="6"/>
      <c r="K5307" s="6"/>
      <c r="L5307" s="6"/>
      <c r="M5307" s="6"/>
      <c r="N5307" s="27"/>
    </row>
    <row r="5308" spans="1:14" s="28" customFormat="1" x14ac:dyDescent="0.25">
      <c r="A5308" s="24">
        <v>43686.958333333336</v>
      </c>
      <c r="B5308" s="25">
        <v>43687.041666666664</v>
      </c>
      <c r="C5308" s="7">
        <v>535.43700000000001</v>
      </c>
      <c r="D5308" s="26">
        <f>C5308/'g. Dimensio.AnlagenEE2035'!$F$11</f>
        <v>0.15298200000000001</v>
      </c>
      <c r="E5308" s="6"/>
      <c r="F5308" s="6"/>
      <c r="G5308" s="6"/>
      <c r="H5308" s="6"/>
      <c r="I5308" s="6"/>
      <c r="J5308" s="6"/>
      <c r="K5308" s="6"/>
      <c r="L5308" s="6"/>
      <c r="M5308" s="6"/>
      <c r="N5308" s="27"/>
    </row>
    <row r="5309" spans="1:14" s="28" customFormat="1" x14ac:dyDescent="0.25">
      <c r="A5309" s="24">
        <v>43687</v>
      </c>
      <c r="B5309" s="25">
        <v>43687.083333333336</v>
      </c>
      <c r="C5309" s="7">
        <v>726.05899999999997</v>
      </c>
      <c r="D5309" s="26">
        <f>C5309/'g. Dimensio.AnlagenEE2035'!$F$11</f>
        <v>0.20744542857142856</v>
      </c>
      <c r="E5309" s="6"/>
      <c r="F5309" s="6"/>
      <c r="G5309" s="6"/>
      <c r="H5309" s="6"/>
      <c r="I5309" s="6"/>
      <c r="J5309" s="6"/>
      <c r="K5309" s="6"/>
      <c r="L5309" s="6"/>
      <c r="M5309" s="6"/>
      <c r="N5309" s="27"/>
    </row>
    <row r="5310" spans="1:14" s="28" customFormat="1" x14ac:dyDescent="0.25">
      <c r="A5310" s="24">
        <v>43687.041666666664</v>
      </c>
      <c r="B5310" s="25">
        <v>43687.125</v>
      </c>
      <c r="C5310" s="7">
        <v>675.88300000000004</v>
      </c>
      <c r="D5310" s="26">
        <f>C5310/'g. Dimensio.AnlagenEE2035'!$F$11</f>
        <v>0.19310942857142857</v>
      </c>
      <c r="E5310" s="6"/>
      <c r="F5310" s="6"/>
      <c r="G5310" s="6"/>
      <c r="H5310" s="6"/>
      <c r="I5310" s="6"/>
      <c r="J5310" s="6"/>
      <c r="K5310" s="6"/>
      <c r="L5310" s="6"/>
      <c r="M5310" s="6"/>
      <c r="N5310" s="27"/>
    </row>
    <row r="5311" spans="1:14" s="28" customFormat="1" x14ac:dyDescent="0.25">
      <c r="A5311" s="24">
        <v>43687.083333333336</v>
      </c>
      <c r="B5311" s="25">
        <v>43687.166666666664</v>
      </c>
      <c r="C5311" s="7">
        <v>717.80700000000002</v>
      </c>
      <c r="D5311" s="26">
        <f>C5311/'g. Dimensio.AnlagenEE2035'!$F$11</f>
        <v>0.20508771428571429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27"/>
    </row>
    <row r="5312" spans="1:14" s="28" customFormat="1" x14ac:dyDescent="0.25">
      <c r="A5312" s="24">
        <v>43687.125</v>
      </c>
      <c r="B5312" s="25">
        <v>43687.208333333336</v>
      </c>
      <c r="C5312" s="7">
        <v>925.10299999999995</v>
      </c>
      <c r="D5312" s="26">
        <f>C5312/'g. Dimensio.AnlagenEE2035'!$F$11</f>
        <v>0.26431514285714286</v>
      </c>
      <c r="E5312" s="6"/>
      <c r="F5312" s="6"/>
      <c r="G5312" s="6"/>
      <c r="H5312" s="6"/>
      <c r="I5312" s="6"/>
      <c r="J5312" s="6"/>
      <c r="K5312" s="6"/>
      <c r="L5312" s="6"/>
      <c r="M5312" s="6"/>
      <c r="N5312" s="27"/>
    </row>
    <row r="5313" spans="1:14" s="28" customFormat="1" x14ac:dyDescent="0.25">
      <c r="A5313" s="24">
        <v>43687.166666666664</v>
      </c>
      <c r="B5313" s="25">
        <v>43687.25</v>
      </c>
      <c r="C5313" s="7">
        <v>1359.5340000000001</v>
      </c>
      <c r="D5313" s="26">
        <f>C5313/'g. Dimensio.AnlagenEE2035'!$F$11</f>
        <v>0.38843828571428574</v>
      </c>
      <c r="E5313" s="6"/>
      <c r="F5313" s="6"/>
      <c r="G5313" s="6"/>
      <c r="H5313" s="6"/>
      <c r="I5313" s="6"/>
      <c r="J5313" s="6"/>
      <c r="K5313" s="6"/>
      <c r="L5313" s="6"/>
      <c r="M5313" s="6"/>
      <c r="N5313" s="27"/>
    </row>
    <row r="5314" spans="1:14" s="28" customFormat="1" x14ac:dyDescent="0.25">
      <c r="A5314" s="24">
        <v>43687.208333333336</v>
      </c>
      <c r="B5314" s="25">
        <v>43687.291666666664</v>
      </c>
      <c r="C5314" s="7">
        <v>1047.71</v>
      </c>
      <c r="D5314" s="26">
        <f>C5314/'g. Dimensio.AnlagenEE2035'!$F$11</f>
        <v>0.29934571428571427</v>
      </c>
      <c r="E5314" s="6"/>
      <c r="F5314" s="6"/>
      <c r="G5314" s="6"/>
      <c r="H5314" s="6"/>
      <c r="I5314" s="6"/>
      <c r="J5314" s="6"/>
      <c r="K5314" s="6"/>
      <c r="L5314" s="6"/>
      <c r="M5314" s="6"/>
      <c r="N5314" s="27"/>
    </row>
    <row r="5315" spans="1:14" s="28" customFormat="1" x14ac:dyDescent="0.25">
      <c r="A5315" s="24">
        <v>43687.25</v>
      </c>
      <c r="B5315" s="25">
        <v>43687.333333333336</v>
      </c>
      <c r="C5315" s="7">
        <v>759.91899999999998</v>
      </c>
      <c r="D5315" s="26">
        <f>C5315/'g. Dimensio.AnlagenEE2035'!$F$11</f>
        <v>0.21711971428571428</v>
      </c>
      <c r="E5315" s="6"/>
      <c r="F5315" s="6"/>
      <c r="G5315" s="6"/>
      <c r="H5315" s="6"/>
      <c r="I5315" s="6"/>
      <c r="J5315" s="6"/>
      <c r="K5315" s="6"/>
      <c r="L5315" s="6"/>
      <c r="M5315" s="6"/>
      <c r="N5315" s="27"/>
    </row>
    <row r="5316" spans="1:14" s="28" customFormat="1" x14ac:dyDescent="0.25">
      <c r="A5316" s="24">
        <v>43687.291666666664</v>
      </c>
      <c r="B5316" s="25">
        <v>43687.375</v>
      </c>
      <c r="C5316" s="7">
        <v>802.10299999999995</v>
      </c>
      <c r="D5316" s="26">
        <f>C5316/'g. Dimensio.AnlagenEE2035'!$F$11</f>
        <v>0.22917228571428569</v>
      </c>
      <c r="E5316" s="6"/>
      <c r="F5316" s="6"/>
      <c r="G5316" s="6"/>
      <c r="H5316" s="6"/>
      <c r="I5316" s="6"/>
      <c r="J5316" s="6"/>
      <c r="K5316" s="6"/>
      <c r="L5316" s="6"/>
      <c r="M5316" s="6"/>
      <c r="N5316" s="27"/>
    </row>
    <row r="5317" spans="1:14" s="28" customFormat="1" x14ac:dyDescent="0.25">
      <c r="A5317" s="24">
        <v>43687.333333333336</v>
      </c>
      <c r="B5317" s="25">
        <v>43687.416666666664</v>
      </c>
      <c r="C5317" s="7">
        <v>981.14200000000005</v>
      </c>
      <c r="D5317" s="26">
        <f>C5317/'g. Dimensio.AnlagenEE2035'!$F$11</f>
        <v>0.28032628571428575</v>
      </c>
      <c r="E5317" s="6"/>
      <c r="F5317" s="6"/>
      <c r="G5317" s="6"/>
      <c r="H5317" s="6"/>
      <c r="I5317" s="6"/>
      <c r="J5317" s="6"/>
      <c r="K5317" s="6"/>
      <c r="L5317" s="6"/>
      <c r="M5317" s="6"/>
      <c r="N5317" s="27"/>
    </row>
    <row r="5318" spans="1:14" s="28" customFormat="1" x14ac:dyDescent="0.25">
      <c r="A5318" s="24">
        <v>43687.375</v>
      </c>
      <c r="B5318" s="25">
        <v>43687.458333333336</v>
      </c>
      <c r="C5318" s="7">
        <v>1251.6210000000001</v>
      </c>
      <c r="D5318" s="26">
        <f>C5318/'g. Dimensio.AnlagenEE2035'!$F$11</f>
        <v>0.35760600000000003</v>
      </c>
      <c r="E5318" s="6"/>
      <c r="F5318" s="6"/>
      <c r="G5318" s="6"/>
      <c r="H5318" s="6"/>
      <c r="I5318" s="6"/>
      <c r="J5318" s="6"/>
      <c r="K5318" s="6"/>
      <c r="L5318" s="6"/>
      <c r="M5318" s="6"/>
      <c r="N5318" s="27"/>
    </row>
    <row r="5319" spans="1:14" s="28" customFormat="1" x14ac:dyDescent="0.25">
      <c r="A5319" s="24">
        <v>43687.416666666664</v>
      </c>
      <c r="B5319" s="25">
        <v>43687.5</v>
      </c>
      <c r="C5319" s="7">
        <v>1492.11</v>
      </c>
      <c r="D5319" s="26">
        <f>C5319/'g. Dimensio.AnlagenEE2035'!$F$11</f>
        <v>0.42631714285714284</v>
      </c>
      <c r="E5319" s="6"/>
      <c r="F5319" s="6"/>
      <c r="G5319" s="6"/>
      <c r="H5319" s="6"/>
      <c r="I5319" s="6"/>
      <c r="J5319" s="6"/>
      <c r="K5319" s="6"/>
      <c r="L5319" s="6"/>
      <c r="M5319" s="6"/>
      <c r="N5319" s="27"/>
    </row>
    <row r="5320" spans="1:14" s="28" customFormat="1" x14ac:dyDescent="0.25">
      <c r="A5320" s="24">
        <v>43687.458333333336</v>
      </c>
      <c r="B5320" s="25">
        <v>43687.541666666664</v>
      </c>
      <c r="C5320" s="7">
        <v>1598.374</v>
      </c>
      <c r="D5320" s="26">
        <f>C5320/'g. Dimensio.AnlagenEE2035'!$F$11</f>
        <v>0.4566782857142857</v>
      </c>
      <c r="E5320" s="6"/>
      <c r="F5320" s="6"/>
      <c r="G5320" s="6"/>
      <c r="H5320" s="6"/>
      <c r="I5320" s="6"/>
      <c r="J5320" s="6"/>
      <c r="K5320" s="6"/>
      <c r="L5320" s="6"/>
      <c r="M5320" s="6"/>
      <c r="N5320" s="27"/>
    </row>
    <row r="5321" spans="1:14" s="28" customFormat="1" x14ac:dyDescent="0.25">
      <c r="A5321" s="24">
        <v>43687.5</v>
      </c>
      <c r="B5321" s="25">
        <v>43687.583333333336</v>
      </c>
      <c r="C5321" s="7">
        <v>1594.4749999999999</v>
      </c>
      <c r="D5321" s="26">
        <f>C5321/'g. Dimensio.AnlagenEE2035'!$F$11</f>
        <v>0.4555642857142857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27"/>
    </row>
    <row r="5322" spans="1:14" s="28" customFormat="1" x14ac:dyDescent="0.25">
      <c r="A5322" s="24">
        <v>43687.541666666664</v>
      </c>
      <c r="B5322" s="25">
        <v>43687.625</v>
      </c>
      <c r="C5322" s="7">
        <v>1541.481</v>
      </c>
      <c r="D5322" s="26">
        <f>C5322/'g. Dimensio.AnlagenEE2035'!$F$11</f>
        <v>0.44042314285714285</v>
      </c>
      <c r="E5322" s="6"/>
      <c r="F5322" s="6"/>
      <c r="G5322" s="6"/>
      <c r="H5322" s="6"/>
      <c r="I5322" s="6"/>
      <c r="J5322" s="6"/>
      <c r="K5322" s="6"/>
      <c r="L5322" s="6"/>
      <c r="M5322" s="6"/>
      <c r="N5322" s="27"/>
    </row>
    <row r="5323" spans="1:14" s="28" customFormat="1" x14ac:dyDescent="0.25">
      <c r="A5323" s="24">
        <v>43687.583333333336</v>
      </c>
      <c r="B5323" s="25">
        <v>43687.666666666664</v>
      </c>
      <c r="C5323" s="7">
        <v>1451.2329999999999</v>
      </c>
      <c r="D5323" s="26">
        <f>C5323/'g. Dimensio.AnlagenEE2035'!$F$11</f>
        <v>0.41463800000000001</v>
      </c>
      <c r="E5323" s="6"/>
      <c r="F5323" s="6"/>
      <c r="G5323" s="6"/>
      <c r="H5323" s="6"/>
      <c r="I5323" s="6"/>
      <c r="J5323" s="6"/>
      <c r="K5323" s="6"/>
      <c r="L5323" s="6"/>
      <c r="M5323" s="6"/>
      <c r="N5323" s="27"/>
    </row>
    <row r="5324" spans="1:14" s="28" customFormat="1" x14ac:dyDescent="0.25">
      <c r="A5324" s="24">
        <v>43687.625</v>
      </c>
      <c r="B5324" s="25">
        <v>43687.708333333336</v>
      </c>
      <c r="C5324" s="7">
        <v>1376.23</v>
      </c>
      <c r="D5324" s="26">
        <f>C5324/'g. Dimensio.AnlagenEE2035'!$F$11</f>
        <v>0.39320857142857141</v>
      </c>
      <c r="E5324" s="6"/>
      <c r="F5324" s="6"/>
      <c r="G5324" s="6"/>
      <c r="H5324" s="6"/>
      <c r="I5324" s="6"/>
      <c r="J5324" s="6"/>
      <c r="K5324" s="6"/>
      <c r="L5324" s="6"/>
      <c r="M5324" s="6"/>
      <c r="N5324" s="27"/>
    </row>
    <row r="5325" spans="1:14" s="28" customFormat="1" x14ac:dyDescent="0.25">
      <c r="A5325" s="24">
        <v>43687.666666666664</v>
      </c>
      <c r="B5325" s="25">
        <v>43687.75</v>
      </c>
      <c r="C5325" s="7">
        <v>1236.6990000000001</v>
      </c>
      <c r="D5325" s="26">
        <f>C5325/'g. Dimensio.AnlagenEE2035'!$F$11</f>
        <v>0.35334257142857145</v>
      </c>
      <c r="E5325" s="6"/>
      <c r="F5325" s="6"/>
      <c r="G5325" s="6"/>
      <c r="H5325" s="6"/>
      <c r="I5325" s="6"/>
      <c r="J5325" s="6"/>
      <c r="K5325" s="6"/>
      <c r="L5325" s="6"/>
      <c r="M5325" s="6"/>
      <c r="N5325" s="27"/>
    </row>
    <row r="5326" spans="1:14" s="28" customFormat="1" x14ac:dyDescent="0.25">
      <c r="A5326" s="24">
        <v>43687.708333333336</v>
      </c>
      <c r="B5326" s="25">
        <v>43687.791666666664</v>
      </c>
      <c r="C5326" s="7">
        <v>1020.088</v>
      </c>
      <c r="D5326" s="26">
        <f>C5326/'g. Dimensio.AnlagenEE2035'!$F$11</f>
        <v>0.29145371428571426</v>
      </c>
      <c r="E5326" s="6"/>
      <c r="F5326" s="6"/>
      <c r="G5326" s="6"/>
      <c r="H5326" s="6"/>
      <c r="I5326" s="6"/>
      <c r="J5326" s="6"/>
      <c r="K5326" s="6"/>
      <c r="L5326" s="6"/>
      <c r="M5326" s="6"/>
      <c r="N5326" s="27"/>
    </row>
    <row r="5327" spans="1:14" s="28" customFormat="1" x14ac:dyDescent="0.25">
      <c r="A5327" s="24">
        <v>43687.75</v>
      </c>
      <c r="B5327" s="25">
        <v>43687.833333333336</v>
      </c>
      <c r="C5327" s="7">
        <v>1007.625</v>
      </c>
      <c r="D5327" s="26">
        <f>C5327/'g. Dimensio.AnlagenEE2035'!$F$11</f>
        <v>0.28789285714285712</v>
      </c>
      <c r="E5327" s="6"/>
      <c r="F5327" s="6"/>
      <c r="G5327" s="6"/>
      <c r="H5327" s="6"/>
      <c r="I5327" s="6"/>
      <c r="J5327" s="6"/>
      <c r="K5327" s="6"/>
      <c r="L5327" s="6"/>
      <c r="M5327" s="6"/>
      <c r="N5327" s="27"/>
    </row>
    <row r="5328" spans="1:14" s="28" customFormat="1" x14ac:dyDescent="0.25">
      <c r="A5328" s="24">
        <v>43687.791666666664</v>
      </c>
      <c r="B5328" s="25">
        <v>43687.875</v>
      </c>
      <c r="C5328" s="7">
        <v>968.88599999999997</v>
      </c>
      <c r="D5328" s="26">
        <f>C5328/'g. Dimensio.AnlagenEE2035'!$F$11</f>
        <v>0.27682457142857142</v>
      </c>
      <c r="E5328" s="6"/>
      <c r="F5328" s="6"/>
      <c r="G5328" s="6"/>
      <c r="H5328" s="6"/>
      <c r="I5328" s="6"/>
      <c r="J5328" s="6"/>
      <c r="K5328" s="6"/>
      <c r="L5328" s="6"/>
      <c r="M5328" s="6"/>
      <c r="N5328" s="27"/>
    </row>
    <row r="5329" spans="1:14" s="28" customFormat="1" x14ac:dyDescent="0.25">
      <c r="A5329" s="24">
        <v>43687.833333333336</v>
      </c>
      <c r="B5329" s="25">
        <v>43687.916666666664</v>
      </c>
      <c r="C5329" s="7">
        <v>897.63599999999997</v>
      </c>
      <c r="D5329" s="26">
        <f>C5329/'g. Dimensio.AnlagenEE2035'!$F$11</f>
        <v>0.25646742857142857</v>
      </c>
      <c r="E5329" s="6"/>
      <c r="F5329" s="6"/>
      <c r="G5329" s="6"/>
      <c r="H5329" s="6"/>
      <c r="I5329" s="6"/>
      <c r="J5329" s="6"/>
      <c r="K5329" s="6"/>
      <c r="L5329" s="6"/>
      <c r="M5329" s="6"/>
      <c r="N5329" s="27"/>
    </row>
    <row r="5330" spans="1:14" s="28" customFormat="1" x14ac:dyDescent="0.25">
      <c r="A5330" s="24">
        <v>43687.875</v>
      </c>
      <c r="B5330" s="25">
        <v>43687.958333333336</v>
      </c>
      <c r="C5330" s="7">
        <v>838.09299999999996</v>
      </c>
      <c r="D5330" s="26">
        <f>C5330/'g. Dimensio.AnlagenEE2035'!$F$11</f>
        <v>0.23945514285714284</v>
      </c>
      <c r="E5330" s="6"/>
      <c r="F5330" s="6"/>
      <c r="G5330" s="6"/>
      <c r="H5330" s="6"/>
      <c r="I5330" s="6"/>
      <c r="J5330" s="6"/>
      <c r="K5330" s="6"/>
      <c r="L5330" s="6"/>
      <c r="M5330" s="6"/>
      <c r="N5330" s="27"/>
    </row>
    <row r="5331" spans="1:14" s="28" customFormat="1" x14ac:dyDescent="0.25">
      <c r="A5331" s="24">
        <v>43687.916666666664</v>
      </c>
      <c r="B5331" s="25">
        <v>43688</v>
      </c>
      <c r="C5331" s="7">
        <v>785.47900000000004</v>
      </c>
      <c r="D5331" s="26">
        <f>C5331/'g. Dimensio.AnlagenEE2035'!$F$11</f>
        <v>0.22442257142857144</v>
      </c>
      <c r="E5331" s="6"/>
      <c r="F5331" s="6"/>
      <c r="G5331" s="6"/>
      <c r="H5331" s="6"/>
      <c r="I5331" s="6"/>
      <c r="J5331" s="6"/>
      <c r="K5331" s="6"/>
      <c r="L5331" s="6"/>
      <c r="M5331" s="6"/>
      <c r="N5331" s="27"/>
    </row>
    <row r="5332" spans="1:14" s="28" customFormat="1" x14ac:dyDescent="0.25">
      <c r="A5332" s="24">
        <v>43687.958333333336</v>
      </c>
      <c r="B5332" s="25">
        <v>43688.041666666664</v>
      </c>
      <c r="C5332" s="7">
        <v>791.99900000000002</v>
      </c>
      <c r="D5332" s="26">
        <f>C5332/'g. Dimensio.AnlagenEE2035'!$F$11</f>
        <v>0.22628542857142858</v>
      </c>
      <c r="E5332" s="6"/>
      <c r="F5332" s="6"/>
      <c r="G5332" s="6"/>
      <c r="H5332" s="6"/>
      <c r="I5332" s="6"/>
      <c r="J5332" s="6"/>
      <c r="K5332" s="6"/>
      <c r="L5332" s="6"/>
      <c r="M5332" s="6"/>
      <c r="N5332" s="27"/>
    </row>
    <row r="5333" spans="1:14" s="28" customFormat="1" x14ac:dyDescent="0.25">
      <c r="A5333" s="24">
        <v>43688</v>
      </c>
      <c r="B5333" s="25">
        <v>43688.083333333336</v>
      </c>
      <c r="C5333" s="7">
        <v>764.12</v>
      </c>
      <c r="D5333" s="26">
        <f>C5333/'g. Dimensio.AnlagenEE2035'!$F$11</f>
        <v>0.21832000000000001</v>
      </c>
      <c r="E5333" s="6"/>
      <c r="F5333" s="6"/>
      <c r="G5333" s="6"/>
      <c r="H5333" s="6"/>
      <c r="I5333" s="6"/>
      <c r="J5333" s="6"/>
      <c r="K5333" s="6"/>
      <c r="L5333" s="6"/>
      <c r="M5333" s="6"/>
      <c r="N5333" s="27"/>
    </row>
    <row r="5334" spans="1:14" s="28" customFormat="1" x14ac:dyDescent="0.25">
      <c r="A5334" s="24">
        <v>43688.041666666664</v>
      </c>
      <c r="B5334" s="25">
        <v>43688.125</v>
      </c>
      <c r="C5334" s="7">
        <v>673.85</v>
      </c>
      <c r="D5334" s="26">
        <f>C5334/'g. Dimensio.AnlagenEE2035'!$F$11</f>
        <v>0.19252857142857144</v>
      </c>
      <c r="E5334" s="6"/>
      <c r="F5334" s="6"/>
      <c r="G5334" s="6"/>
      <c r="H5334" s="6"/>
      <c r="I5334" s="6"/>
      <c r="J5334" s="6"/>
      <c r="K5334" s="6"/>
      <c r="L5334" s="6"/>
      <c r="M5334" s="6"/>
      <c r="N5334" s="27"/>
    </row>
    <row r="5335" spans="1:14" s="28" customFormat="1" x14ac:dyDescent="0.25">
      <c r="A5335" s="24">
        <v>43688.083333333336</v>
      </c>
      <c r="B5335" s="25">
        <v>43688.166666666664</v>
      </c>
      <c r="C5335" s="7">
        <v>601.97500000000002</v>
      </c>
      <c r="D5335" s="26">
        <f>C5335/'g. Dimensio.AnlagenEE2035'!$F$11</f>
        <v>0.17199285714285714</v>
      </c>
      <c r="E5335" s="6"/>
      <c r="F5335" s="6"/>
      <c r="G5335" s="6"/>
      <c r="H5335" s="6"/>
      <c r="I5335" s="6"/>
      <c r="J5335" s="6"/>
      <c r="K5335" s="6"/>
      <c r="L5335" s="6"/>
      <c r="M5335" s="6"/>
      <c r="N5335" s="27"/>
    </row>
    <row r="5336" spans="1:14" s="28" customFormat="1" x14ac:dyDescent="0.25">
      <c r="A5336" s="24">
        <v>43688.125</v>
      </c>
      <c r="B5336" s="25">
        <v>43688.208333333336</v>
      </c>
      <c r="C5336" s="7">
        <v>531.14</v>
      </c>
      <c r="D5336" s="26">
        <f>C5336/'g. Dimensio.AnlagenEE2035'!$F$11</f>
        <v>0.1517542857142857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27"/>
    </row>
    <row r="5337" spans="1:14" s="28" customFormat="1" x14ac:dyDescent="0.25">
      <c r="A5337" s="24">
        <v>43688.166666666664</v>
      </c>
      <c r="B5337" s="25">
        <v>43688.25</v>
      </c>
      <c r="C5337" s="7">
        <v>448.25</v>
      </c>
      <c r="D5337" s="26">
        <f>C5337/'g. Dimensio.AnlagenEE2035'!$F$11</f>
        <v>0.12807142857142856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27"/>
    </row>
    <row r="5338" spans="1:14" s="28" customFormat="1" x14ac:dyDescent="0.25">
      <c r="A5338" s="24">
        <v>43688.208333333336</v>
      </c>
      <c r="B5338" s="25">
        <v>43688.291666666664</v>
      </c>
      <c r="C5338" s="7">
        <v>236.88300000000001</v>
      </c>
      <c r="D5338" s="26">
        <f>C5338/'g. Dimensio.AnlagenEE2035'!$F$11</f>
        <v>6.768085714285714E-2</v>
      </c>
      <c r="E5338" s="6"/>
      <c r="F5338" s="6"/>
      <c r="G5338" s="6"/>
      <c r="H5338" s="6"/>
      <c r="I5338" s="6"/>
      <c r="J5338" s="6"/>
      <c r="K5338" s="6"/>
      <c r="L5338" s="6"/>
      <c r="M5338" s="6"/>
      <c r="N5338" s="27"/>
    </row>
    <row r="5339" spans="1:14" s="28" customFormat="1" x14ac:dyDescent="0.25">
      <c r="A5339" s="24">
        <v>43688.25</v>
      </c>
      <c r="B5339" s="25">
        <v>43688.333333333336</v>
      </c>
      <c r="C5339" s="7">
        <v>108.86499999999999</v>
      </c>
      <c r="D5339" s="26">
        <f>C5339/'g. Dimensio.AnlagenEE2035'!$F$11</f>
        <v>3.1104285714285713E-2</v>
      </c>
      <c r="E5339" s="6"/>
      <c r="F5339" s="6"/>
      <c r="G5339" s="6"/>
      <c r="H5339" s="6"/>
      <c r="I5339" s="6"/>
      <c r="J5339" s="6"/>
      <c r="K5339" s="6"/>
      <c r="L5339" s="6"/>
      <c r="M5339" s="6"/>
      <c r="N5339" s="27"/>
    </row>
    <row r="5340" spans="1:14" s="28" customFormat="1" x14ac:dyDescent="0.25">
      <c r="A5340" s="24">
        <v>43688.291666666664</v>
      </c>
      <c r="B5340" s="25">
        <v>43688.375</v>
      </c>
      <c r="C5340" s="7">
        <v>99.528999999999996</v>
      </c>
      <c r="D5340" s="26">
        <f>C5340/'g. Dimensio.AnlagenEE2035'!$F$11</f>
        <v>2.8436857142857142E-2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27"/>
    </row>
    <row r="5341" spans="1:14" s="28" customFormat="1" x14ac:dyDescent="0.25">
      <c r="A5341" s="24">
        <v>43688.333333333336</v>
      </c>
      <c r="B5341" s="25">
        <v>43688.416666666664</v>
      </c>
      <c r="C5341" s="7">
        <v>107.05200000000001</v>
      </c>
      <c r="D5341" s="26">
        <f>C5341/'g. Dimensio.AnlagenEE2035'!$F$11</f>
        <v>3.0586285714285715E-2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27"/>
    </row>
    <row r="5342" spans="1:14" s="28" customFormat="1" x14ac:dyDescent="0.25">
      <c r="A5342" s="24">
        <v>43688.375</v>
      </c>
      <c r="B5342" s="25">
        <v>43688.458333333336</v>
      </c>
      <c r="C5342" s="7">
        <v>89.116</v>
      </c>
      <c r="D5342" s="26">
        <f>C5342/'g. Dimensio.AnlagenEE2035'!$F$11</f>
        <v>2.5461714285714285E-2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27"/>
    </row>
    <row r="5343" spans="1:14" s="28" customFormat="1" x14ac:dyDescent="0.25">
      <c r="A5343" s="24">
        <v>43688.416666666664</v>
      </c>
      <c r="B5343" s="25">
        <v>43688.5</v>
      </c>
      <c r="C5343" s="7">
        <v>59.886000000000003</v>
      </c>
      <c r="D5343" s="26">
        <f>C5343/'g. Dimensio.AnlagenEE2035'!$F$11</f>
        <v>1.7110285714285717E-2</v>
      </c>
      <c r="E5343" s="6"/>
      <c r="F5343" s="6"/>
      <c r="G5343" s="6"/>
      <c r="H5343" s="6"/>
      <c r="I5343" s="6"/>
      <c r="J5343" s="6"/>
      <c r="K5343" s="6"/>
      <c r="L5343" s="6"/>
      <c r="M5343" s="6"/>
      <c r="N5343" s="27"/>
    </row>
    <row r="5344" spans="1:14" s="28" customFormat="1" x14ac:dyDescent="0.25">
      <c r="A5344" s="24">
        <v>43688.458333333336</v>
      </c>
      <c r="B5344" s="25">
        <v>43688.541666666664</v>
      </c>
      <c r="C5344" s="7">
        <v>40.814</v>
      </c>
      <c r="D5344" s="26">
        <f>C5344/'g. Dimensio.AnlagenEE2035'!$F$11</f>
        <v>1.1661142857142858E-2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27"/>
    </row>
    <row r="5345" spans="1:14" s="28" customFormat="1" x14ac:dyDescent="0.25">
      <c r="A5345" s="24">
        <v>43688.5</v>
      </c>
      <c r="B5345" s="25">
        <v>43688.583333333336</v>
      </c>
      <c r="C5345" s="7">
        <v>28.082000000000001</v>
      </c>
      <c r="D5345" s="26">
        <f>C5345/'g. Dimensio.AnlagenEE2035'!$F$11</f>
        <v>8.023428571428572E-3</v>
      </c>
      <c r="E5345" s="6"/>
      <c r="F5345" s="6"/>
      <c r="G5345" s="6"/>
      <c r="H5345" s="6"/>
      <c r="I5345" s="6"/>
      <c r="J5345" s="6"/>
      <c r="K5345" s="6"/>
      <c r="L5345" s="6"/>
      <c r="M5345" s="6"/>
      <c r="N5345" s="27"/>
    </row>
    <row r="5346" spans="1:14" s="28" customFormat="1" x14ac:dyDescent="0.25">
      <c r="A5346" s="24">
        <v>43688.541666666664</v>
      </c>
      <c r="B5346" s="25">
        <v>43688.625</v>
      </c>
      <c r="C5346" s="7">
        <v>37.201000000000001</v>
      </c>
      <c r="D5346" s="26">
        <f>C5346/'g. Dimensio.AnlagenEE2035'!$F$11</f>
        <v>1.0628857142857143E-2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27"/>
    </row>
    <row r="5347" spans="1:14" s="28" customFormat="1" x14ac:dyDescent="0.25">
      <c r="A5347" s="24">
        <v>43688.583333333336</v>
      </c>
      <c r="B5347" s="25">
        <v>43688.666666666664</v>
      </c>
      <c r="C5347" s="7">
        <v>180.75200000000001</v>
      </c>
      <c r="D5347" s="26">
        <f>C5347/'g. Dimensio.AnlagenEE2035'!$F$11</f>
        <v>5.1643428571428576E-2</v>
      </c>
      <c r="E5347" s="6"/>
      <c r="F5347" s="6"/>
      <c r="G5347" s="6"/>
      <c r="H5347" s="6"/>
      <c r="I5347" s="6"/>
      <c r="J5347" s="6"/>
      <c r="K5347" s="6"/>
      <c r="L5347" s="6"/>
      <c r="M5347" s="6"/>
      <c r="N5347" s="27"/>
    </row>
    <row r="5348" spans="1:14" s="28" customFormat="1" x14ac:dyDescent="0.25">
      <c r="A5348" s="24">
        <v>43688.625</v>
      </c>
      <c r="B5348" s="25">
        <v>43688.708333333336</v>
      </c>
      <c r="C5348" s="7">
        <v>719.31299999999999</v>
      </c>
      <c r="D5348" s="26">
        <f>C5348/'g. Dimensio.AnlagenEE2035'!$F$11</f>
        <v>0.20551800000000001</v>
      </c>
      <c r="E5348" s="6"/>
      <c r="F5348" s="6"/>
      <c r="G5348" s="6"/>
      <c r="H5348" s="6"/>
      <c r="I5348" s="6"/>
      <c r="J5348" s="6"/>
      <c r="K5348" s="6"/>
      <c r="L5348" s="6"/>
      <c r="M5348" s="6"/>
      <c r="N5348" s="27"/>
    </row>
    <row r="5349" spans="1:14" s="28" customFormat="1" x14ac:dyDescent="0.25">
      <c r="A5349" s="24">
        <v>43688.666666666664</v>
      </c>
      <c r="B5349" s="25">
        <v>43688.75</v>
      </c>
      <c r="C5349" s="7">
        <v>1051.058</v>
      </c>
      <c r="D5349" s="26">
        <f>C5349/'g. Dimensio.AnlagenEE2035'!$F$11</f>
        <v>0.30030228571428569</v>
      </c>
      <c r="E5349" s="6"/>
      <c r="F5349" s="6"/>
      <c r="G5349" s="6"/>
      <c r="H5349" s="6"/>
      <c r="I5349" s="6"/>
      <c r="J5349" s="6"/>
      <c r="K5349" s="6"/>
      <c r="L5349" s="6"/>
      <c r="M5349" s="6"/>
      <c r="N5349" s="27"/>
    </row>
    <row r="5350" spans="1:14" s="28" customFormat="1" x14ac:dyDescent="0.25">
      <c r="A5350" s="24">
        <v>43688.708333333336</v>
      </c>
      <c r="B5350" s="25">
        <v>43688.791666666664</v>
      </c>
      <c r="C5350" s="7">
        <v>775.40300000000002</v>
      </c>
      <c r="D5350" s="26">
        <f>C5350/'g. Dimensio.AnlagenEE2035'!$F$11</f>
        <v>0.22154371428571429</v>
      </c>
      <c r="E5350" s="6"/>
      <c r="F5350" s="6"/>
      <c r="G5350" s="6"/>
      <c r="H5350" s="6"/>
      <c r="I5350" s="6"/>
      <c r="J5350" s="6"/>
      <c r="K5350" s="6"/>
      <c r="L5350" s="6"/>
      <c r="M5350" s="6"/>
      <c r="N5350" s="27"/>
    </row>
    <row r="5351" spans="1:14" s="28" customFormat="1" x14ac:dyDescent="0.25">
      <c r="A5351" s="24">
        <v>43688.75</v>
      </c>
      <c r="B5351" s="25">
        <v>43688.833333333336</v>
      </c>
      <c r="C5351" s="7">
        <v>425.017</v>
      </c>
      <c r="D5351" s="26">
        <f>C5351/'g. Dimensio.AnlagenEE2035'!$F$11</f>
        <v>0.12143342857142857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27"/>
    </row>
    <row r="5352" spans="1:14" s="28" customFormat="1" x14ac:dyDescent="0.25">
      <c r="A5352" s="24">
        <v>43688.791666666664</v>
      </c>
      <c r="B5352" s="25">
        <v>43688.875</v>
      </c>
      <c r="C5352" s="7">
        <v>243.40299999999999</v>
      </c>
      <c r="D5352" s="26">
        <f>C5352/'g. Dimensio.AnlagenEE2035'!$F$11</f>
        <v>6.9543714285714278E-2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27"/>
    </row>
    <row r="5353" spans="1:14" s="28" customFormat="1" x14ac:dyDescent="0.25">
      <c r="A5353" s="24">
        <v>43688.833333333336</v>
      </c>
      <c r="B5353" s="25">
        <v>43688.916666666664</v>
      </c>
      <c r="C5353" s="7">
        <v>155.13399999999999</v>
      </c>
      <c r="D5353" s="26">
        <f>C5353/'g. Dimensio.AnlagenEE2035'!$F$11</f>
        <v>4.4323999999999995E-2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27"/>
    </row>
    <row r="5354" spans="1:14" s="28" customFormat="1" x14ac:dyDescent="0.25">
      <c r="A5354" s="24">
        <v>43688.875</v>
      </c>
      <c r="B5354" s="25">
        <v>43688.958333333336</v>
      </c>
      <c r="C5354" s="7">
        <v>147.857</v>
      </c>
      <c r="D5354" s="26">
        <f>C5354/'g. Dimensio.AnlagenEE2035'!$F$11</f>
        <v>4.224485714285714E-2</v>
      </c>
      <c r="E5354" s="6"/>
      <c r="F5354" s="6"/>
      <c r="G5354" s="6"/>
      <c r="H5354" s="6"/>
      <c r="I5354" s="6"/>
      <c r="J5354" s="6"/>
      <c r="K5354" s="6"/>
      <c r="L5354" s="6"/>
      <c r="M5354" s="6"/>
      <c r="N5354" s="27"/>
    </row>
    <row r="5355" spans="1:14" s="28" customFormat="1" x14ac:dyDescent="0.25">
      <c r="A5355" s="24">
        <v>43688.916666666664</v>
      </c>
      <c r="B5355" s="25">
        <v>43689</v>
      </c>
      <c r="C5355" s="7">
        <v>176.53399999999999</v>
      </c>
      <c r="D5355" s="26">
        <f>C5355/'g. Dimensio.AnlagenEE2035'!$F$11</f>
        <v>5.0438285714285713E-2</v>
      </c>
      <c r="E5355" s="6"/>
      <c r="F5355" s="6"/>
      <c r="G5355" s="6"/>
      <c r="H5355" s="6"/>
      <c r="I5355" s="6"/>
      <c r="J5355" s="6"/>
      <c r="K5355" s="6"/>
      <c r="L5355" s="6"/>
      <c r="M5355" s="6"/>
      <c r="N5355" s="27"/>
    </row>
    <row r="5356" spans="1:14" s="28" customFormat="1" x14ac:dyDescent="0.25">
      <c r="A5356" s="24">
        <v>43688.958333333336</v>
      </c>
      <c r="B5356" s="25">
        <v>43689.041666666664</v>
      </c>
      <c r="C5356" s="7">
        <v>234.34100000000001</v>
      </c>
      <c r="D5356" s="26">
        <f>C5356/'g. Dimensio.AnlagenEE2035'!$F$11</f>
        <v>6.6954571428571433E-2</v>
      </c>
      <c r="E5356" s="6"/>
      <c r="F5356" s="6"/>
      <c r="G5356" s="6"/>
      <c r="H5356" s="6"/>
      <c r="I5356" s="6"/>
      <c r="J5356" s="6"/>
      <c r="K5356" s="6"/>
      <c r="L5356" s="6"/>
      <c r="M5356" s="6"/>
      <c r="N5356" s="27"/>
    </row>
    <row r="5357" spans="1:14" s="28" customFormat="1" x14ac:dyDescent="0.25">
      <c r="A5357" s="24">
        <v>43689</v>
      </c>
      <c r="B5357" s="25">
        <v>43689.083333333336</v>
      </c>
      <c r="C5357" s="7">
        <v>265.29399999999998</v>
      </c>
      <c r="D5357" s="26">
        <f>C5357/'g. Dimensio.AnlagenEE2035'!$F$11</f>
        <v>7.5798285714285707E-2</v>
      </c>
      <c r="E5357" s="6"/>
      <c r="F5357" s="6"/>
      <c r="G5357" s="6"/>
      <c r="H5357" s="6"/>
      <c r="I5357" s="6"/>
      <c r="J5357" s="6"/>
      <c r="K5357" s="6"/>
      <c r="L5357" s="6"/>
      <c r="M5357" s="6"/>
      <c r="N5357" s="27"/>
    </row>
    <row r="5358" spans="1:14" s="28" customFormat="1" x14ac:dyDescent="0.25">
      <c r="A5358" s="24">
        <v>43689.041666666664</v>
      </c>
      <c r="B5358" s="25">
        <v>43689.125</v>
      </c>
      <c r="C5358" s="7">
        <v>287.73899999999998</v>
      </c>
      <c r="D5358" s="26">
        <f>C5358/'g. Dimensio.AnlagenEE2035'!$F$11</f>
        <v>8.2211142857142844E-2</v>
      </c>
      <c r="E5358" s="6"/>
      <c r="F5358" s="6"/>
      <c r="G5358" s="6"/>
      <c r="H5358" s="6"/>
      <c r="I5358" s="6"/>
      <c r="J5358" s="6"/>
      <c r="K5358" s="6"/>
      <c r="L5358" s="6"/>
      <c r="M5358" s="6"/>
      <c r="N5358" s="27"/>
    </row>
    <row r="5359" spans="1:14" s="28" customFormat="1" x14ac:dyDescent="0.25">
      <c r="A5359" s="24">
        <v>43689.083333333336</v>
      </c>
      <c r="B5359" s="25">
        <v>43689.166666666664</v>
      </c>
      <c r="C5359" s="7">
        <v>303.57900000000001</v>
      </c>
      <c r="D5359" s="26">
        <f>C5359/'g. Dimensio.AnlagenEE2035'!$F$11</f>
        <v>8.6736857142857143E-2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27"/>
    </row>
    <row r="5360" spans="1:14" s="28" customFormat="1" x14ac:dyDescent="0.25">
      <c r="A5360" s="24">
        <v>43689.125</v>
      </c>
      <c r="B5360" s="25">
        <v>43689.208333333336</v>
      </c>
      <c r="C5360" s="7">
        <v>303.97899999999998</v>
      </c>
      <c r="D5360" s="26">
        <f>C5360/'g. Dimensio.AnlagenEE2035'!$F$11</f>
        <v>8.6851142857142849E-2</v>
      </c>
      <c r="E5360" s="6"/>
      <c r="F5360" s="6"/>
      <c r="G5360" s="6"/>
      <c r="H5360" s="6"/>
      <c r="I5360" s="6"/>
      <c r="J5360" s="6"/>
      <c r="K5360" s="6"/>
      <c r="L5360" s="6"/>
      <c r="M5360" s="6"/>
      <c r="N5360" s="27"/>
    </row>
    <row r="5361" spans="1:14" s="28" customFormat="1" x14ac:dyDescent="0.25">
      <c r="A5361" s="24">
        <v>43689.166666666664</v>
      </c>
      <c r="B5361" s="25">
        <v>43689.25</v>
      </c>
      <c r="C5361" s="7">
        <v>213.29599999999999</v>
      </c>
      <c r="D5361" s="26">
        <f>C5361/'g. Dimensio.AnlagenEE2035'!$F$11</f>
        <v>6.0941714285714287E-2</v>
      </c>
      <c r="E5361" s="6"/>
      <c r="F5361" s="6"/>
      <c r="G5361" s="6"/>
      <c r="H5361" s="6"/>
      <c r="I5361" s="6"/>
      <c r="J5361" s="6"/>
      <c r="K5361" s="6"/>
      <c r="L5361" s="6"/>
      <c r="M5361" s="6"/>
      <c r="N5361" s="27"/>
    </row>
    <row r="5362" spans="1:14" s="28" customFormat="1" x14ac:dyDescent="0.25">
      <c r="A5362" s="24">
        <v>43689.208333333336</v>
      </c>
      <c r="B5362" s="25">
        <v>43689.291666666664</v>
      </c>
      <c r="C5362" s="7">
        <v>105.30800000000001</v>
      </c>
      <c r="D5362" s="26">
        <f>C5362/'g. Dimensio.AnlagenEE2035'!$F$11</f>
        <v>3.0088000000000004E-2</v>
      </c>
      <c r="E5362" s="6"/>
      <c r="F5362" s="6"/>
      <c r="G5362" s="6"/>
      <c r="H5362" s="6"/>
      <c r="I5362" s="6"/>
      <c r="J5362" s="6"/>
      <c r="K5362" s="6"/>
      <c r="L5362" s="6"/>
      <c r="M5362" s="6"/>
      <c r="N5362" s="27"/>
    </row>
    <row r="5363" spans="1:14" s="28" customFormat="1" x14ac:dyDescent="0.25">
      <c r="A5363" s="24">
        <v>43689.25</v>
      </c>
      <c r="B5363" s="25">
        <v>43689.333333333336</v>
      </c>
      <c r="C5363" s="7">
        <v>65.197999999999993</v>
      </c>
      <c r="D5363" s="26">
        <f>C5363/'g. Dimensio.AnlagenEE2035'!$F$11</f>
        <v>1.8627999999999999E-2</v>
      </c>
      <c r="E5363" s="6"/>
      <c r="F5363" s="6"/>
      <c r="G5363" s="6"/>
      <c r="H5363" s="6"/>
      <c r="I5363" s="6"/>
      <c r="J5363" s="6"/>
      <c r="K5363" s="6"/>
      <c r="L5363" s="6"/>
      <c r="M5363" s="6"/>
      <c r="N5363" s="27"/>
    </row>
    <row r="5364" spans="1:14" s="28" customFormat="1" x14ac:dyDescent="0.25">
      <c r="A5364" s="24">
        <v>43689.291666666664</v>
      </c>
      <c r="B5364" s="25">
        <v>43689.375</v>
      </c>
      <c r="C5364" s="7">
        <v>39.518999999999998</v>
      </c>
      <c r="D5364" s="26">
        <f>C5364/'g. Dimensio.AnlagenEE2035'!$F$11</f>
        <v>1.1291142857142857E-2</v>
      </c>
      <c r="E5364" s="6"/>
      <c r="F5364" s="6"/>
      <c r="G5364" s="6"/>
      <c r="H5364" s="6"/>
      <c r="I5364" s="6"/>
      <c r="J5364" s="6"/>
      <c r="K5364" s="6"/>
      <c r="L5364" s="6"/>
      <c r="M5364" s="6"/>
      <c r="N5364" s="27"/>
    </row>
    <row r="5365" spans="1:14" s="28" customFormat="1" x14ac:dyDescent="0.25">
      <c r="A5365" s="24">
        <v>43689.333333333336</v>
      </c>
      <c r="B5365" s="25">
        <v>43689.416666666664</v>
      </c>
      <c r="C5365" s="7">
        <v>29.898</v>
      </c>
      <c r="D5365" s="26">
        <f>C5365/'g. Dimensio.AnlagenEE2035'!$F$11</f>
        <v>8.5422857142857141E-3</v>
      </c>
      <c r="E5365" s="6"/>
      <c r="F5365" s="6"/>
      <c r="G5365" s="6"/>
      <c r="H5365" s="6"/>
      <c r="I5365" s="6"/>
      <c r="J5365" s="6"/>
      <c r="K5365" s="6"/>
      <c r="L5365" s="6"/>
      <c r="M5365" s="6"/>
      <c r="N5365" s="27"/>
    </row>
    <row r="5366" spans="1:14" s="28" customFormat="1" x14ac:dyDescent="0.25">
      <c r="A5366" s="24">
        <v>43689.375</v>
      </c>
      <c r="B5366" s="25">
        <v>43689.458333333336</v>
      </c>
      <c r="C5366" s="7">
        <v>31.937000000000001</v>
      </c>
      <c r="D5366" s="26">
        <f>C5366/'g. Dimensio.AnlagenEE2035'!$F$11</f>
        <v>9.1248571428571429E-3</v>
      </c>
      <c r="E5366" s="6"/>
      <c r="F5366" s="6"/>
      <c r="G5366" s="6"/>
      <c r="H5366" s="6"/>
      <c r="I5366" s="6"/>
      <c r="J5366" s="6"/>
      <c r="K5366" s="6"/>
      <c r="L5366" s="6"/>
      <c r="M5366" s="6"/>
      <c r="N5366" s="27"/>
    </row>
    <row r="5367" spans="1:14" s="28" customFormat="1" x14ac:dyDescent="0.25">
      <c r="A5367" s="24">
        <v>43689.416666666664</v>
      </c>
      <c r="B5367" s="25">
        <v>43689.5</v>
      </c>
      <c r="C5367" s="7">
        <v>44.326000000000001</v>
      </c>
      <c r="D5367" s="26">
        <f>C5367/'g. Dimensio.AnlagenEE2035'!$F$11</f>
        <v>1.266457142857143E-2</v>
      </c>
      <c r="E5367" s="6"/>
      <c r="F5367" s="6"/>
      <c r="G5367" s="6"/>
      <c r="H5367" s="6"/>
      <c r="I5367" s="6"/>
      <c r="J5367" s="6"/>
      <c r="K5367" s="6"/>
      <c r="L5367" s="6"/>
      <c r="M5367" s="6"/>
      <c r="N5367" s="27"/>
    </row>
    <row r="5368" spans="1:14" s="28" customFormat="1" x14ac:dyDescent="0.25">
      <c r="A5368" s="24">
        <v>43689.458333333336</v>
      </c>
      <c r="B5368" s="25">
        <v>43689.541666666664</v>
      </c>
      <c r="C5368" s="7">
        <v>57.073</v>
      </c>
      <c r="D5368" s="26">
        <f>C5368/'g. Dimensio.AnlagenEE2035'!$F$11</f>
        <v>1.6306571428571427E-2</v>
      </c>
      <c r="E5368" s="6"/>
      <c r="F5368" s="6"/>
      <c r="G5368" s="6"/>
      <c r="H5368" s="6"/>
      <c r="I5368" s="6"/>
      <c r="J5368" s="6"/>
      <c r="K5368" s="6"/>
      <c r="L5368" s="6"/>
      <c r="M5368" s="6"/>
      <c r="N5368" s="27"/>
    </row>
    <row r="5369" spans="1:14" s="28" customFormat="1" x14ac:dyDescent="0.25">
      <c r="A5369" s="24">
        <v>43689.5</v>
      </c>
      <c r="B5369" s="25">
        <v>43689.583333333336</v>
      </c>
      <c r="C5369" s="7">
        <v>84.081999999999994</v>
      </c>
      <c r="D5369" s="26">
        <f>C5369/'g. Dimensio.AnlagenEE2035'!$F$11</f>
        <v>2.4023428571428571E-2</v>
      </c>
      <c r="E5369" s="6"/>
      <c r="F5369" s="6"/>
      <c r="G5369" s="6"/>
      <c r="H5369" s="6"/>
      <c r="I5369" s="6"/>
      <c r="J5369" s="6"/>
      <c r="K5369" s="6"/>
      <c r="L5369" s="6"/>
      <c r="M5369" s="6"/>
      <c r="N5369" s="27"/>
    </row>
    <row r="5370" spans="1:14" s="28" customFormat="1" x14ac:dyDescent="0.25">
      <c r="A5370" s="24">
        <v>43689.541666666664</v>
      </c>
      <c r="B5370" s="25">
        <v>43689.625</v>
      </c>
      <c r="C5370" s="7">
        <v>156.82300000000001</v>
      </c>
      <c r="D5370" s="26">
        <f>C5370/'g. Dimensio.AnlagenEE2035'!$F$11</f>
        <v>4.4806571428571432E-2</v>
      </c>
      <c r="E5370" s="6"/>
      <c r="F5370" s="6"/>
      <c r="G5370" s="6"/>
      <c r="H5370" s="6"/>
      <c r="I5370" s="6"/>
      <c r="J5370" s="6"/>
      <c r="K5370" s="6"/>
      <c r="L5370" s="6"/>
      <c r="M5370" s="6"/>
      <c r="N5370" s="27"/>
    </row>
    <row r="5371" spans="1:14" s="28" customFormat="1" x14ac:dyDescent="0.25">
      <c r="A5371" s="24">
        <v>43689.583333333336</v>
      </c>
      <c r="B5371" s="25">
        <v>43689.666666666664</v>
      </c>
      <c r="C5371" s="7">
        <v>246.012</v>
      </c>
      <c r="D5371" s="26">
        <f>C5371/'g. Dimensio.AnlagenEE2035'!$F$11</f>
        <v>7.0289142857142856E-2</v>
      </c>
      <c r="E5371" s="6"/>
      <c r="F5371" s="6"/>
      <c r="G5371" s="6"/>
      <c r="H5371" s="6"/>
      <c r="I5371" s="6"/>
      <c r="J5371" s="6"/>
      <c r="K5371" s="6"/>
      <c r="L5371" s="6"/>
      <c r="M5371" s="6"/>
      <c r="N5371" s="27"/>
    </row>
    <row r="5372" spans="1:14" s="28" customFormat="1" x14ac:dyDescent="0.25">
      <c r="A5372" s="24">
        <v>43689.625</v>
      </c>
      <c r="B5372" s="25">
        <v>43689.708333333336</v>
      </c>
      <c r="C5372" s="7">
        <v>311.464</v>
      </c>
      <c r="D5372" s="26">
        <f>C5372/'g. Dimensio.AnlagenEE2035'!$F$11</f>
        <v>8.8989714285714283E-2</v>
      </c>
      <c r="E5372" s="6"/>
      <c r="F5372" s="6"/>
      <c r="G5372" s="6"/>
      <c r="H5372" s="6"/>
      <c r="I5372" s="6"/>
      <c r="J5372" s="6"/>
      <c r="K5372" s="6"/>
      <c r="L5372" s="6"/>
      <c r="M5372" s="6"/>
      <c r="N5372" s="27"/>
    </row>
    <row r="5373" spans="1:14" s="28" customFormat="1" x14ac:dyDescent="0.25">
      <c r="A5373" s="24">
        <v>43689.666666666664</v>
      </c>
      <c r="B5373" s="25">
        <v>43689.75</v>
      </c>
      <c r="C5373" s="7">
        <v>401.31900000000002</v>
      </c>
      <c r="D5373" s="26">
        <f>C5373/'g. Dimensio.AnlagenEE2035'!$F$11</f>
        <v>0.11466257142857143</v>
      </c>
      <c r="E5373" s="6"/>
      <c r="F5373" s="6"/>
      <c r="G5373" s="6"/>
      <c r="H5373" s="6"/>
      <c r="I5373" s="6"/>
      <c r="J5373" s="6"/>
      <c r="K5373" s="6"/>
      <c r="L5373" s="6"/>
      <c r="M5373" s="6"/>
      <c r="N5373" s="27"/>
    </row>
    <row r="5374" spans="1:14" s="28" customFormat="1" x14ac:dyDescent="0.25">
      <c r="A5374" s="24">
        <v>43689.708333333336</v>
      </c>
      <c r="B5374" s="25">
        <v>43689.791666666664</v>
      </c>
      <c r="C5374" s="7">
        <v>433.48099999999999</v>
      </c>
      <c r="D5374" s="26">
        <f>C5374/'g. Dimensio.AnlagenEE2035'!$F$11</f>
        <v>0.12385171428571429</v>
      </c>
      <c r="E5374" s="6"/>
      <c r="F5374" s="6"/>
      <c r="G5374" s="6"/>
      <c r="H5374" s="6"/>
      <c r="I5374" s="6"/>
      <c r="J5374" s="6"/>
      <c r="K5374" s="6"/>
      <c r="L5374" s="6"/>
      <c r="M5374" s="6"/>
      <c r="N5374" s="27"/>
    </row>
    <row r="5375" spans="1:14" s="28" customFormat="1" x14ac:dyDescent="0.25">
      <c r="A5375" s="24">
        <v>43689.75</v>
      </c>
      <c r="B5375" s="25">
        <v>43689.833333333336</v>
      </c>
      <c r="C5375" s="7">
        <v>328.697</v>
      </c>
      <c r="D5375" s="26">
        <f>C5375/'g. Dimensio.AnlagenEE2035'!$F$11</f>
        <v>9.3913428571428578E-2</v>
      </c>
      <c r="E5375" s="6"/>
      <c r="F5375" s="6"/>
      <c r="G5375" s="6"/>
      <c r="H5375" s="6"/>
      <c r="I5375" s="6"/>
      <c r="J5375" s="6"/>
      <c r="K5375" s="6"/>
      <c r="L5375" s="6"/>
      <c r="M5375" s="6"/>
      <c r="N5375" s="27"/>
    </row>
    <row r="5376" spans="1:14" s="28" customFormat="1" x14ac:dyDescent="0.25">
      <c r="A5376" s="24">
        <v>43689.791666666664</v>
      </c>
      <c r="B5376" s="25">
        <v>43689.875</v>
      </c>
      <c r="C5376" s="7">
        <v>255.19800000000001</v>
      </c>
      <c r="D5376" s="26">
        <f>C5376/'g. Dimensio.AnlagenEE2035'!$F$11</f>
        <v>7.291371428571429E-2</v>
      </c>
      <c r="E5376" s="6"/>
      <c r="F5376" s="6"/>
      <c r="G5376" s="6"/>
      <c r="H5376" s="6"/>
      <c r="I5376" s="6"/>
      <c r="J5376" s="6"/>
      <c r="K5376" s="6"/>
      <c r="L5376" s="6"/>
      <c r="M5376" s="6"/>
      <c r="N5376" s="27"/>
    </row>
    <row r="5377" spans="1:14" s="28" customFormat="1" x14ac:dyDescent="0.25">
      <c r="A5377" s="24">
        <v>43689.833333333336</v>
      </c>
      <c r="B5377" s="25">
        <v>43689.916666666664</v>
      </c>
      <c r="C5377" s="7">
        <v>270.31299999999999</v>
      </c>
      <c r="D5377" s="26">
        <f>C5377/'g. Dimensio.AnlagenEE2035'!$F$11</f>
        <v>7.7232285714285712E-2</v>
      </c>
      <c r="E5377" s="6"/>
      <c r="F5377" s="6"/>
      <c r="G5377" s="6"/>
      <c r="H5377" s="6"/>
      <c r="I5377" s="6"/>
      <c r="J5377" s="6"/>
      <c r="K5377" s="6"/>
      <c r="L5377" s="6"/>
      <c r="M5377" s="6"/>
      <c r="N5377" s="27"/>
    </row>
    <row r="5378" spans="1:14" s="28" customFormat="1" x14ac:dyDescent="0.25">
      <c r="A5378" s="24">
        <v>43689.875</v>
      </c>
      <c r="B5378" s="25">
        <v>43689.958333333336</v>
      </c>
      <c r="C5378" s="7">
        <v>339.71499999999997</v>
      </c>
      <c r="D5378" s="26">
        <f>C5378/'g. Dimensio.AnlagenEE2035'!$F$11</f>
        <v>9.7061428571428562E-2</v>
      </c>
      <c r="E5378" s="6"/>
      <c r="F5378" s="6"/>
      <c r="G5378" s="6"/>
      <c r="H5378" s="6"/>
      <c r="I5378" s="6"/>
      <c r="J5378" s="6"/>
      <c r="K5378" s="6"/>
      <c r="L5378" s="6"/>
      <c r="M5378" s="6"/>
      <c r="N5378" s="27"/>
    </row>
    <row r="5379" spans="1:14" s="28" customFormat="1" x14ac:dyDescent="0.25">
      <c r="A5379" s="24">
        <v>43689.916666666664</v>
      </c>
      <c r="B5379" s="25">
        <v>43690</v>
      </c>
      <c r="C5379" s="7">
        <v>406.59</v>
      </c>
      <c r="D5379" s="26">
        <f>C5379/'g. Dimensio.AnlagenEE2035'!$F$11</f>
        <v>0.11616857142857143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27"/>
    </row>
    <row r="5380" spans="1:14" s="28" customFormat="1" x14ac:dyDescent="0.25">
      <c r="A5380" s="24">
        <v>43689.958333333336</v>
      </c>
      <c r="B5380" s="25">
        <v>43690.041666666664</v>
      </c>
      <c r="C5380" s="7">
        <v>468.81599999999997</v>
      </c>
      <c r="D5380" s="26">
        <f>C5380/'g. Dimensio.AnlagenEE2035'!$F$11</f>
        <v>0.13394742857142855</v>
      </c>
      <c r="E5380" s="6"/>
      <c r="F5380" s="6"/>
      <c r="G5380" s="6"/>
      <c r="H5380" s="6"/>
      <c r="I5380" s="6"/>
      <c r="J5380" s="6"/>
      <c r="K5380" s="6"/>
      <c r="L5380" s="6"/>
      <c r="M5380" s="6"/>
      <c r="N5380" s="27"/>
    </row>
    <row r="5381" spans="1:14" s="28" customFormat="1" x14ac:dyDescent="0.25">
      <c r="A5381" s="24">
        <v>43690</v>
      </c>
      <c r="B5381" s="25">
        <v>43690.083333333336</v>
      </c>
      <c r="C5381" s="7">
        <v>514.39700000000005</v>
      </c>
      <c r="D5381" s="26">
        <f>C5381/'g. Dimensio.AnlagenEE2035'!$F$11</f>
        <v>0.14697057142857145</v>
      </c>
      <c r="E5381" s="6"/>
      <c r="F5381" s="6"/>
      <c r="G5381" s="6"/>
      <c r="H5381" s="6"/>
      <c r="I5381" s="6"/>
      <c r="J5381" s="6"/>
      <c r="K5381" s="6"/>
      <c r="L5381" s="6"/>
      <c r="M5381" s="6"/>
      <c r="N5381" s="27"/>
    </row>
    <row r="5382" spans="1:14" s="28" customFormat="1" x14ac:dyDescent="0.25">
      <c r="A5382" s="24">
        <v>43690.041666666664</v>
      </c>
      <c r="B5382" s="25">
        <v>43690.125</v>
      </c>
      <c r="C5382" s="7">
        <v>532.11699999999996</v>
      </c>
      <c r="D5382" s="26">
        <f>C5382/'g. Dimensio.AnlagenEE2035'!$F$11</f>
        <v>0.15203342857142857</v>
      </c>
      <c r="E5382" s="6"/>
      <c r="F5382" s="6"/>
      <c r="G5382" s="6"/>
      <c r="H5382" s="6"/>
      <c r="I5382" s="6"/>
      <c r="J5382" s="6"/>
      <c r="K5382" s="6"/>
      <c r="L5382" s="6"/>
      <c r="M5382" s="6"/>
      <c r="N5382" s="27"/>
    </row>
    <row r="5383" spans="1:14" s="28" customFormat="1" x14ac:dyDescent="0.25">
      <c r="A5383" s="24">
        <v>43690.083333333336</v>
      </c>
      <c r="B5383" s="25">
        <v>43690.166666666664</v>
      </c>
      <c r="C5383" s="7">
        <v>551.423</v>
      </c>
      <c r="D5383" s="26">
        <f>C5383/'g. Dimensio.AnlagenEE2035'!$F$11</f>
        <v>0.15754942857142856</v>
      </c>
      <c r="E5383" s="6"/>
      <c r="F5383" s="6"/>
      <c r="G5383" s="6"/>
      <c r="H5383" s="6"/>
      <c r="I5383" s="6"/>
      <c r="J5383" s="6"/>
      <c r="K5383" s="6"/>
      <c r="L5383" s="6"/>
      <c r="M5383" s="6"/>
      <c r="N5383" s="27"/>
    </row>
    <row r="5384" spans="1:14" s="28" customFormat="1" x14ac:dyDescent="0.25">
      <c r="A5384" s="24">
        <v>43690.125</v>
      </c>
      <c r="B5384" s="25">
        <v>43690.208333333336</v>
      </c>
      <c r="C5384" s="7">
        <v>565.23500000000001</v>
      </c>
      <c r="D5384" s="26">
        <f>C5384/'g. Dimensio.AnlagenEE2035'!$F$11</f>
        <v>0.1614957142857143</v>
      </c>
      <c r="E5384" s="6"/>
      <c r="F5384" s="6"/>
      <c r="G5384" s="6"/>
      <c r="H5384" s="6"/>
      <c r="I5384" s="6"/>
      <c r="J5384" s="6"/>
      <c r="K5384" s="6"/>
      <c r="L5384" s="6"/>
      <c r="M5384" s="6"/>
      <c r="N5384" s="27"/>
    </row>
    <row r="5385" spans="1:14" s="28" customFormat="1" x14ac:dyDescent="0.25">
      <c r="A5385" s="24">
        <v>43690.166666666664</v>
      </c>
      <c r="B5385" s="25">
        <v>43690.25</v>
      </c>
      <c r="C5385" s="7">
        <v>564.91700000000003</v>
      </c>
      <c r="D5385" s="26">
        <f>C5385/'g. Dimensio.AnlagenEE2035'!$F$11</f>
        <v>0.16140485714285716</v>
      </c>
      <c r="E5385" s="6"/>
      <c r="F5385" s="6"/>
      <c r="G5385" s="6"/>
      <c r="H5385" s="6"/>
      <c r="I5385" s="6"/>
      <c r="J5385" s="6"/>
      <c r="K5385" s="6"/>
      <c r="L5385" s="6"/>
      <c r="M5385" s="6"/>
      <c r="N5385" s="27"/>
    </row>
    <row r="5386" spans="1:14" s="28" customFormat="1" x14ac:dyDescent="0.25">
      <c r="A5386" s="24">
        <v>43690.208333333336</v>
      </c>
      <c r="B5386" s="25">
        <v>43690.291666666664</v>
      </c>
      <c r="C5386" s="7">
        <v>374.27300000000002</v>
      </c>
      <c r="D5386" s="26">
        <f>C5386/'g. Dimensio.AnlagenEE2035'!$F$11</f>
        <v>0.10693514285714287</v>
      </c>
      <c r="E5386" s="6"/>
      <c r="F5386" s="6"/>
      <c r="G5386" s="6"/>
      <c r="H5386" s="6"/>
      <c r="I5386" s="6"/>
      <c r="J5386" s="6"/>
      <c r="K5386" s="6"/>
      <c r="L5386" s="6"/>
      <c r="M5386" s="6"/>
      <c r="N5386" s="27"/>
    </row>
    <row r="5387" spans="1:14" s="28" customFormat="1" x14ac:dyDescent="0.25">
      <c r="A5387" s="24">
        <v>43690.25</v>
      </c>
      <c r="B5387" s="25">
        <v>43690.333333333336</v>
      </c>
      <c r="C5387" s="7">
        <v>475.18299999999999</v>
      </c>
      <c r="D5387" s="26">
        <f>C5387/'g. Dimensio.AnlagenEE2035'!$F$11</f>
        <v>0.13576657142857143</v>
      </c>
      <c r="E5387" s="6"/>
      <c r="F5387" s="6"/>
      <c r="G5387" s="6"/>
      <c r="H5387" s="6"/>
      <c r="I5387" s="6"/>
      <c r="J5387" s="6"/>
      <c r="K5387" s="6"/>
      <c r="L5387" s="6"/>
      <c r="M5387" s="6"/>
      <c r="N5387" s="27"/>
    </row>
    <row r="5388" spans="1:14" s="28" customFormat="1" x14ac:dyDescent="0.25">
      <c r="A5388" s="24">
        <v>43690.291666666664</v>
      </c>
      <c r="B5388" s="25">
        <v>43690.375</v>
      </c>
      <c r="C5388" s="7">
        <v>542.41300000000001</v>
      </c>
      <c r="D5388" s="26">
        <f>C5388/'g. Dimensio.AnlagenEE2035'!$F$11</f>
        <v>0.15497514285714287</v>
      </c>
      <c r="E5388" s="6"/>
      <c r="F5388" s="6"/>
      <c r="G5388" s="6"/>
      <c r="H5388" s="6"/>
      <c r="I5388" s="6"/>
      <c r="J5388" s="6"/>
      <c r="K5388" s="6"/>
      <c r="L5388" s="6"/>
      <c r="M5388" s="6"/>
      <c r="N5388" s="27"/>
    </row>
    <row r="5389" spans="1:14" s="28" customFormat="1" x14ac:dyDescent="0.25">
      <c r="A5389" s="24">
        <v>43690.333333333336</v>
      </c>
      <c r="B5389" s="25">
        <v>43690.416666666664</v>
      </c>
      <c r="C5389" s="7">
        <v>576.92899999999997</v>
      </c>
      <c r="D5389" s="26">
        <f>C5389/'g. Dimensio.AnlagenEE2035'!$F$11</f>
        <v>0.16483685714285715</v>
      </c>
      <c r="E5389" s="6"/>
      <c r="F5389" s="6"/>
      <c r="G5389" s="6"/>
      <c r="H5389" s="6"/>
      <c r="I5389" s="6"/>
      <c r="J5389" s="6"/>
      <c r="K5389" s="6"/>
      <c r="L5389" s="6"/>
      <c r="M5389" s="6"/>
      <c r="N5389" s="27"/>
    </row>
    <row r="5390" spans="1:14" s="28" customFormat="1" x14ac:dyDescent="0.25">
      <c r="A5390" s="24">
        <v>43690.375</v>
      </c>
      <c r="B5390" s="25">
        <v>43690.458333333336</v>
      </c>
      <c r="C5390" s="7">
        <v>522.27099999999996</v>
      </c>
      <c r="D5390" s="26">
        <f>C5390/'g. Dimensio.AnlagenEE2035'!$F$11</f>
        <v>0.14922028571428569</v>
      </c>
      <c r="E5390" s="6"/>
      <c r="F5390" s="6"/>
      <c r="G5390" s="6"/>
      <c r="H5390" s="6"/>
      <c r="I5390" s="6"/>
      <c r="J5390" s="6"/>
      <c r="K5390" s="6"/>
      <c r="L5390" s="6"/>
      <c r="M5390" s="6"/>
      <c r="N5390" s="27"/>
    </row>
    <row r="5391" spans="1:14" s="28" customFormat="1" x14ac:dyDescent="0.25">
      <c r="A5391" s="24">
        <v>43690.416666666664</v>
      </c>
      <c r="B5391" s="25">
        <v>43690.5</v>
      </c>
      <c r="C5391" s="7">
        <v>443.12200000000001</v>
      </c>
      <c r="D5391" s="26">
        <f>C5391/'g. Dimensio.AnlagenEE2035'!$F$11</f>
        <v>0.12660628571428573</v>
      </c>
      <c r="E5391" s="6"/>
      <c r="F5391" s="6"/>
      <c r="G5391" s="6"/>
      <c r="H5391" s="6"/>
      <c r="I5391" s="6"/>
      <c r="J5391" s="6"/>
      <c r="K5391" s="6"/>
      <c r="L5391" s="6"/>
      <c r="M5391" s="6"/>
      <c r="N5391" s="27"/>
    </row>
    <row r="5392" spans="1:14" s="28" customFormat="1" x14ac:dyDescent="0.25">
      <c r="A5392" s="24">
        <v>43690.458333333336</v>
      </c>
      <c r="B5392" s="25">
        <v>43690.541666666664</v>
      </c>
      <c r="C5392" s="7">
        <v>400.15699999999998</v>
      </c>
      <c r="D5392" s="26">
        <f>C5392/'g. Dimensio.AnlagenEE2035'!$F$11</f>
        <v>0.11433057142857142</v>
      </c>
      <c r="E5392" s="6"/>
      <c r="F5392" s="6"/>
      <c r="G5392" s="6"/>
      <c r="H5392" s="6"/>
      <c r="I5392" s="6"/>
      <c r="J5392" s="6"/>
      <c r="K5392" s="6"/>
      <c r="L5392" s="6"/>
      <c r="M5392" s="6"/>
      <c r="N5392" s="27"/>
    </row>
    <row r="5393" spans="1:14" s="28" customFormat="1" x14ac:dyDescent="0.25">
      <c r="A5393" s="24">
        <v>43690.5</v>
      </c>
      <c r="B5393" s="25">
        <v>43690.583333333336</v>
      </c>
      <c r="C5393" s="7">
        <v>376.42399999999998</v>
      </c>
      <c r="D5393" s="26">
        <f>C5393/'g. Dimensio.AnlagenEE2035'!$F$11</f>
        <v>0.10754971428571428</v>
      </c>
      <c r="E5393" s="6"/>
      <c r="F5393" s="6"/>
      <c r="G5393" s="6"/>
      <c r="H5393" s="6"/>
      <c r="I5393" s="6"/>
      <c r="J5393" s="6"/>
      <c r="K5393" s="6"/>
      <c r="L5393" s="6"/>
      <c r="M5393" s="6"/>
      <c r="N5393" s="27"/>
    </row>
    <row r="5394" spans="1:14" s="28" customFormat="1" x14ac:dyDescent="0.25">
      <c r="A5394" s="24">
        <v>43690.541666666664</v>
      </c>
      <c r="B5394" s="25">
        <v>43690.625</v>
      </c>
      <c r="C5394" s="7">
        <v>345.95400000000001</v>
      </c>
      <c r="D5394" s="26">
        <f>C5394/'g. Dimensio.AnlagenEE2035'!$F$11</f>
        <v>9.8844000000000001E-2</v>
      </c>
      <c r="E5394" s="6"/>
      <c r="F5394" s="6"/>
      <c r="G5394" s="6"/>
      <c r="H5394" s="6"/>
      <c r="I5394" s="6"/>
      <c r="J5394" s="6"/>
      <c r="K5394" s="6"/>
      <c r="L5394" s="6"/>
      <c r="M5394" s="6"/>
      <c r="N5394" s="27"/>
    </row>
    <row r="5395" spans="1:14" s="28" customFormat="1" x14ac:dyDescent="0.25">
      <c r="A5395" s="24">
        <v>43690.583333333336</v>
      </c>
      <c r="B5395" s="25">
        <v>43690.666666666664</v>
      </c>
      <c r="C5395" s="7">
        <v>307.05500000000001</v>
      </c>
      <c r="D5395" s="26">
        <f>C5395/'g. Dimensio.AnlagenEE2035'!$F$11</f>
        <v>8.7730000000000002E-2</v>
      </c>
      <c r="E5395" s="6"/>
      <c r="F5395" s="6"/>
      <c r="G5395" s="6"/>
      <c r="H5395" s="6"/>
      <c r="I5395" s="6"/>
      <c r="J5395" s="6"/>
      <c r="K5395" s="6"/>
      <c r="L5395" s="6"/>
      <c r="M5395" s="6"/>
      <c r="N5395" s="27"/>
    </row>
    <row r="5396" spans="1:14" s="28" customFormat="1" x14ac:dyDescent="0.25">
      <c r="A5396" s="24">
        <v>43690.625</v>
      </c>
      <c r="B5396" s="25">
        <v>43690.708333333336</v>
      </c>
      <c r="C5396" s="7">
        <v>282.08100000000002</v>
      </c>
      <c r="D5396" s="26">
        <f>C5396/'g. Dimensio.AnlagenEE2035'!$F$11</f>
        <v>8.0594571428571432E-2</v>
      </c>
      <c r="E5396" s="6"/>
      <c r="F5396" s="6"/>
      <c r="G5396" s="6"/>
      <c r="H5396" s="6"/>
      <c r="I5396" s="6"/>
      <c r="J5396" s="6"/>
      <c r="K5396" s="6"/>
      <c r="L5396" s="6"/>
      <c r="M5396" s="6"/>
      <c r="N5396" s="27"/>
    </row>
    <row r="5397" spans="1:14" s="28" customFormat="1" x14ac:dyDescent="0.25">
      <c r="A5397" s="24">
        <v>43690.666666666664</v>
      </c>
      <c r="B5397" s="25">
        <v>43690.75</v>
      </c>
      <c r="C5397" s="7">
        <v>269.12200000000001</v>
      </c>
      <c r="D5397" s="26">
        <f>C5397/'g. Dimensio.AnlagenEE2035'!$F$11</f>
        <v>7.6892000000000002E-2</v>
      </c>
      <c r="E5397" s="6"/>
      <c r="F5397" s="6"/>
      <c r="G5397" s="6"/>
      <c r="H5397" s="6"/>
      <c r="I5397" s="6"/>
      <c r="J5397" s="6"/>
      <c r="K5397" s="6"/>
      <c r="L5397" s="6"/>
      <c r="M5397" s="6"/>
      <c r="N5397" s="27"/>
    </row>
    <row r="5398" spans="1:14" s="28" customFormat="1" x14ac:dyDescent="0.25">
      <c r="A5398" s="24">
        <v>43690.708333333336</v>
      </c>
      <c r="B5398" s="25">
        <v>43690.791666666664</v>
      </c>
      <c r="C5398" s="7">
        <v>235.506</v>
      </c>
      <c r="D5398" s="26">
        <f>C5398/'g. Dimensio.AnlagenEE2035'!$F$11</f>
        <v>6.7287428571428567E-2</v>
      </c>
      <c r="E5398" s="6"/>
      <c r="F5398" s="6"/>
      <c r="G5398" s="6"/>
      <c r="H5398" s="6"/>
      <c r="I5398" s="6"/>
      <c r="J5398" s="6"/>
      <c r="K5398" s="6"/>
      <c r="L5398" s="6"/>
      <c r="M5398" s="6"/>
      <c r="N5398" s="27"/>
    </row>
    <row r="5399" spans="1:14" s="28" customFormat="1" x14ac:dyDescent="0.25">
      <c r="A5399" s="24">
        <v>43690.75</v>
      </c>
      <c r="B5399" s="25">
        <v>43690.833333333336</v>
      </c>
      <c r="C5399" s="7">
        <v>229.24</v>
      </c>
      <c r="D5399" s="26">
        <f>C5399/'g. Dimensio.AnlagenEE2035'!$F$11</f>
        <v>6.5497142857142865E-2</v>
      </c>
      <c r="E5399" s="6"/>
      <c r="F5399" s="6"/>
      <c r="G5399" s="6"/>
      <c r="H5399" s="6"/>
      <c r="I5399" s="6"/>
      <c r="J5399" s="6"/>
      <c r="K5399" s="6"/>
      <c r="L5399" s="6"/>
      <c r="M5399" s="6"/>
      <c r="N5399" s="27"/>
    </row>
    <row r="5400" spans="1:14" s="28" customFormat="1" x14ac:dyDescent="0.25">
      <c r="A5400" s="24">
        <v>43690.791666666664</v>
      </c>
      <c r="B5400" s="25">
        <v>43690.875</v>
      </c>
      <c r="C5400" s="7">
        <v>243.875</v>
      </c>
      <c r="D5400" s="26">
        <f>C5400/'g. Dimensio.AnlagenEE2035'!$F$11</f>
        <v>6.9678571428571423E-2</v>
      </c>
      <c r="E5400" s="6"/>
      <c r="F5400" s="6"/>
      <c r="G5400" s="6"/>
      <c r="H5400" s="6"/>
      <c r="I5400" s="6"/>
      <c r="J5400" s="6"/>
      <c r="K5400" s="6"/>
      <c r="L5400" s="6"/>
      <c r="M5400" s="6"/>
      <c r="N5400" s="27"/>
    </row>
    <row r="5401" spans="1:14" s="28" customFormat="1" x14ac:dyDescent="0.25">
      <c r="A5401" s="24">
        <v>43690.833333333336</v>
      </c>
      <c r="B5401" s="25">
        <v>43690.916666666664</v>
      </c>
      <c r="C5401" s="7">
        <v>256.61900000000003</v>
      </c>
      <c r="D5401" s="26">
        <f>C5401/'g. Dimensio.AnlagenEE2035'!$F$11</f>
        <v>7.3319714285714294E-2</v>
      </c>
      <c r="E5401" s="6"/>
      <c r="F5401" s="6"/>
      <c r="G5401" s="6"/>
      <c r="H5401" s="6"/>
      <c r="I5401" s="6"/>
      <c r="J5401" s="6"/>
      <c r="K5401" s="6"/>
      <c r="L5401" s="6"/>
      <c r="M5401" s="6"/>
      <c r="N5401" s="27"/>
    </row>
    <row r="5402" spans="1:14" s="28" customFormat="1" x14ac:dyDescent="0.25">
      <c r="A5402" s="24">
        <v>43690.875</v>
      </c>
      <c r="B5402" s="25">
        <v>43690.958333333336</v>
      </c>
      <c r="C5402" s="7">
        <v>276.18299999999999</v>
      </c>
      <c r="D5402" s="26">
        <f>C5402/'g. Dimensio.AnlagenEE2035'!$F$11</f>
        <v>7.8909428571428575E-2</v>
      </c>
      <c r="E5402" s="6"/>
      <c r="F5402" s="6"/>
      <c r="G5402" s="6"/>
      <c r="H5402" s="6"/>
      <c r="I5402" s="6"/>
      <c r="J5402" s="6"/>
      <c r="K5402" s="6"/>
      <c r="L5402" s="6"/>
      <c r="M5402" s="6"/>
      <c r="N5402" s="27"/>
    </row>
    <row r="5403" spans="1:14" s="28" customFormat="1" x14ac:dyDescent="0.25">
      <c r="A5403" s="24">
        <v>43690.916666666664</v>
      </c>
      <c r="B5403" s="25">
        <v>43691</v>
      </c>
      <c r="C5403" s="7">
        <v>280.65800000000002</v>
      </c>
      <c r="D5403" s="26">
        <f>C5403/'g. Dimensio.AnlagenEE2035'!$F$11</f>
        <v>8.0188000000000009E-2</v>
      </c>
      <c r="E5403" s="6"/>
      <c r="F5403" s="6"/>
      <c r="G5403" s="6"/>
      <c r="H5403" s="6"/>
      <c r="I5403" s="6"/>
      <c r="J5403" s="6"/>
      <c r="K5403" s="6"/>
      <c r="L5403" s="6"/>
      <c r="M5403" s="6"/>
      <c r="N5403" s="27"/>
    </row>
    <row r="5404" spans="1:14" s="28" customFormat="1" x14ac:dyDescent="0.25">
      <c r="A5404" s="24">
        <v>43690.958333333336</v>
      </c>
      <c r="B5404" s="25">
        <v>43691.041666666664</v>
      </c>
      <c r="C5404" s="7">
        <v>247.28899999999999</v>
      </c>
      <c r="D5404" s="26">
        <f>C5404/'g. Dimensio.AnlagenEE2035'!$F$11</f>
        <v>7.0653999999999995E-2</v>
      </c>
      <c r="E5404" s="6"/>
      <c r="F5404" s="6"/>
      <c r="G5404" s="6"/>
      <c r="H5404" s="6"/>
      <c r="I5404" s="6"/>
      <c r="J5404" s="6"/>
      <c r="K5404" s="6"/>
      <c r="L5404" s="6"/>
      <c r="M5404" s="6"/>
      <c r="N5404" s="27"/>
    </row>
    <row r="5405" spans="1:14" s="28" customFormat="1" x14ac:dyDescent="0.25">
      <c r="A5405" s="24">
        <v>43691</v>
      </c>
      <c r="B5405" s="25">
        <v>43691.083333333336</v>
      </c>
      <c r="C5405" s="7">
        <v>153.10599999999999</v>
      </c>
      <c r="D5405" s="26">
        <f>C5405/'g. Dimensio.AnlagenEE2035'!$F$11</f>
        <v>4.3744571428571424E-2</v>
      </c>
      <c r="E5405" s="6"/>
      <c r="F5405" s="6"/>
      <c r="G5405" s="6"/>
      <c r="H5405" s="6"/>
      <c r="I5405" s="6"/>
      <c r="J5405" s="6"/>
      <c r="K5405" s="6"/>
      <c r="L5405" s="6"/>
      <c r="M5405" s="6"/>
      <c r="N5405" s="27"/>
    </row>
    <row r="5406" spans="1:14" s="28" customFormat="1" x14ac:dyDescent="0.25">
      <c r="A5406" s="24">
        <v>43691.041666666664</v>
      </c>
      <c r="B5406" s="25">
        <v>43691.125</v>
      </c>
      <c r="C5406" s="7">
        <v>62.034999999999997</v>
      </c>
      <c r="D5406" s="26">
        <f>C5406/'g. Dimensio.AnlagenEE2035'!$F$11</f>
        <v>1.7724285714285713E-2</v>
      </c>
      <c r="E5406" s="6"/>
      <c r="F5406" s="6"/>
      <c r="G5406" s="6"/>
      <c r="H5406" s="6"/>
      <c r="I5406" s="6"/>
      <c r="J5406" s="6"/>
      <c r="K5406" s="6"/>
      <c r="L5406" s="6"/>
      <c r="M5406" s="6"/>
      <c r="N5406" s="27"/>
    </row>
    <row r="5407" spans="1:14" s="28" customFormat="1" x14ac:dyDescent="0.25">
      <c r="A5407" s="24">
        <v>43691.083333333336</v>
      </c>
      <c r="B5407" s="25">
        <v>43691.166666666664</v>
      </c>
      <c r="C5407" s="7">
        <v>34.569000000000003</v>
      </c>
      <c r="D5407" s="26">
        <f>C5407/'g. Dimensio.AnlagenEE2035'!$F$11</f>
        <v>9.8768571428571438E-3</v>
      </c>
      <c r="E5407" s="6"/>
      <c r="F5407" s="6"/>
      <c r="G5407" s="6"/>
      <c r="H5407" s="6"/>
      <c r="I5407" s="6"/>
      <c r="J5407" s="6"/>
      <c r="K5407" s="6"/>
      <c r="L5407" s="6"/>
      <c r="M5407" s="6"/>
      <c r="N5407" s="27"/>
    </row>
    <row r="5408" spans="1:14" s="28" customFormat="1" x14ac:dyDescent="0.25">
      <c r="A5408" s="24">
        <v>43691.125</v>
      </c>
      <c r="B5408" s="25">
        <v>43691.208333333336</v>
      </c>
      <c r="C5408" s="7">
        <v>43.613</v>
      </c>
      <c r="D5408" s="26">
        <f>C5408/'g. Dimensio.AnlagenEE2035'!$F$11</f>
        <v>1.2460857142857143E-2</v>
      </c>
      <c r="E5408" s="6"/>
      <c r="F5408" s="6"/>
      <c r="G5408" s="6"/>
      <c r="H5408" s="6"/>
      <c r="I5408" s="6"/>
      <c r="J5408" s="6"/>
      <c r="K5408" s="6"/>
      <c r="L5408" s="6"/>
      <c r="M5408" s="6"/>
      <c r="N5408" s="27"/>
    </row>
    <row r="5409" spans="1:14" s="28" customFormat="1" x14ac:dyDescent="0.25">
      <c r="A5409" s="24">
        <v>43691.166666666664</v>
      </c>
      <c r="B5409" s="25">
        <v>43691.25</v>
      </c>
      <c r="C5409" s="7">
        <v>58.664000000000001</v>
      </c>
      <c r="D5409" s="26">
        <f>C5409/'g. Dimensio.AnlagenEE2035'!$F$11</f>
        <v>1.6761142857142856E-2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27"/>
    </row>
    <row r="5410" spans="1:14" s="28" customFormat="1" x14ac:dyDescent="0.25">
      <c r="A5410" s="24">
        <v>43691.208333333336</v>
      </c>
      <c r="B5410" s="25">
        <v>43691.291666666664</v>
      </c>
      <c r="C5410" s="7">
        <v>59.551000000000002</v>
      </c>
      <c r="D5410" s="26">
        <f>C5410/'g. Dimensio.AnlagenEE2035'!$F$11</f>
        <v>1.7014571428571428E-2</v>
      </c>
      <c r="E5410" s="6"/>
      <c r="F5410" s="6"/>
      <c r="G5410" s="6"/>
      <c r="H5410" s="6"/>
      <c r="I5410" s="6"/>
      <c r="J5410" s="6"/>
      <c r="K5410" s="6"/>
      <c r="L5410" s="6"/>
      <c r="M5410" s="6"/>
      <c r="N5410" s="27"/>
    </row>
    <row r="5411" spans="1:14" s="28" customFormat="1" x14ac:dyDescent="0.25">
      <c r="A5411" s="24">
        <v>43691.25</v>
      </c>
      <c r="B5411" s="25">
        <v>43691.333333333336</v>
      </c>
      <c r="C5411" s="7">
        <v>57.151000000000003</v>
      </c>
      <c r="D5411" s="26">
        <f>C5411/'g. Dimensio.AnlagenEE2035'!$F$11</f>
        <v>1.6328857142857145E-2</v>
      </c>
      <c r="E5411" s="6"/>
      <c r="F5411" s="6"/>
      <c r="G5411" s="6"/>
      <c r="H5411" s="6"/>
      <c r="I5411" s="6"/>
      <c r="J5411" s="6"/>
      <c r="K5411" s="6"/>
      <c r="L5411" s="6"/>
      <c r="M5411" s="6"/>
      <c r="N5411" s="27"/>
    </row>
    <row r="5412" spans="1:14" s="28" customFormat="1" x14ac:dyDescent="0.25">
      <c r="A5412" s="24">
        <v>43691.291666666664</v>
      </c>
      <c r="B5412" s="25">
        <v>43691.375</v>
      </c>
      <c r="C5412" s="7">
        <v>106.15300000000001</v>
      </c>
      <c r="D5412" s="26">
        <f>C5412/'g. Dimensio.AnlagenEE2035'!$F$11</f>
        <v>3.0329428571428573E-2</v>
      </c>
      <c r="E5412" s="6"/>
      <c r="F5412" s="6"/>
      <c r="G5412" s="6"/>
      <c r="H5412" s="6"/>
      <c r="I5412" s="6"/>
      <c r="J5412" s="6"/>
      <c r="K5412" s="6"/>
      <c r="L5412" s="6"/>
      <c r="M5412" s="6"/>
      <c r="N5412" s="27"/>
    </row>
    <row r="5413" spans="1:14" s="28" customFormat="1" x14ac:dyDescent="0.25">
      <c r="A5413" s="24">
        <v>43691.333333333336</v>
      </c>
      <c r="B5413" s="25">
        <v>43691.416666666664</v>
      </c>
      <c r="C5413" s="7">
        <v>166.65899999999999</v>
      </c>
      <c r="D5413" s="26">
        <f>C5413/'g. Dimensio.AnlagenEE2035'!$F$11</f>
        <v>4.7616857142857141E-2</v>
      </c>
      <c r="E5413" s="6"/>
      <c r="F5413" s="6"/>
      <c r="G5413" s="6"/>
      <c r="H5413" s="6"/>
      <c r="I5413" s="6"/>
      <c r="J5413" s="6"/>
      <c r="K5413" s="6"/>
      <c r="L5413" s="6"/>
      <c r="M5413" s="6"/>
      <c r="N5413" s="27"/>
    </row>
    <row r="5414" spans="1:14" s="28" customFormat="1" x14ac:dyDescent="0.25">
      <c r="A5414" s="24">
        <v>43691.375</v>
      </c>
      <c r="B5414" s="25">
        <v>43691.458333333336</v>
      </c>
      <c r="C5414" s="7">
        <v>221.34700000000001</v>
      </c>
      <c r="D5414" s="26">
        <f>C5414/'g. Dimensio.AnlagenEE2035'!$F$11</f>
        <v>6.3242000000000007E-2</v>
      </c>
      <c r="E5414" s="6"/>
      <c r="F5414" s="6"/>
      <c r="G5414" s="6"/>
      <c r="H5414" s="6"/>
      <c r="I5414" s="6"/>
      <c r="J5414" s="6"/>
      <c r="K5414" s="6"/>
      <c r="L5414" s="6"/>
      <c r="M5414" s="6"/>
      <c r="N5414" s="27"/>
    </row>
    <row r="5415" spans="1:14" s="28" customFormat="1" x14ac:dyDescent="0.25">
      <c r="A5415" s="24">
        <v>43691.416666666664</v>
      </c>
      <c r="B5415" s="25">
        <v>43691.5</v>
      </c>
      <c r="C5415" s="7">
        <v>235.732</v>
      </c>
      <c r="D5415" s="26">
        <f>C5415/'g. Dimensio.AnlagenEE2035'!$F$11</f>
        <v>6.7351999999999995E-2</v>
      </c>
      <c r="E5415" s="6"/>
      <c r="F5415" s="6"/>
      <c r="G5415" s="6"/>
      <c r="H5415" s="6"/>
      <c r="I5415" s="6"/>
      <c r="J5415" s="6"/>
      <c r="K5415" s="6"/>
      <c r="L5415" s="6"/>
      <c r="M5415" s="6"/>
      <c r="N5415" s="27"/>
    </row>
    <row r="5416" spans="1:14" s="28" customFormat="1" x14ac:dyDescent="0.25">
      <c r="A5416" s="24">
        <v>43691.458333333336</v>
      </c>
      <c r="B5416" s="25">
        <v>43691.541666666664</v>
      </c>
      <c r="C5416" s="7">
        <v>215.46199999999999</v>
      </c>
      <c r="D5416" s="26">
        <f>C5416/'g. Dimensio.AnlagenEE2035'!$F$11</f>
        <v>6.1560571428571423E-2</v>
      </c>
      <c r="E5416" s="6"/>
      <c r="F5416" s="6"/>
      <c r="G5416" s="6"/>
      <c r="H5416" s="6"/>
      <c r="I5416" s="6"/>
      <c r="J5416" s="6"/>
      <c r="K5416" s="6"/>
      <c r="L5416" s="6"/>
      <c r="M5416" s="6"/>
      <c r="N5416" s="27"/>
    </row>
    <row r="5417" spans="1:14" s="28" customFormat="1" x14ac:dyDescent="0.25">
      <c r="A5417" s="24">
        <v>43691.5</v>
      </c>
      <c r="B5417" s="25">
        <v>43691.583333333336</v>
      </c>
      <c r="C5417" s="7">
        <v>187.05</v>
      </c>
      <c r="D5417" s="26">
        <f>C5417/'g. Dimensio.AnlagenEE2035'!$F$11</f>
        <v>5.3442857142857146E-2</v>
      </c>
      <c r="E5417" s="6"/>
      <c r="F5417" s="6"/>
      <c r="G5417" s="6"/>
      <c r="H5417" s="6"/>
      <c r="I5417" s="6"/>
      <c r="J5417" s="6"/>
      <c r="K5417" s="6"/>
      <c r="L5417" s="6"/>
      <c r="M5417" s="6"/>
      <c r="N5417" s="27"/>
    </row>
    <row r="5418" spans="1:14" s="28" customFormat="1" x14ac:dyDescent="0.25">
      <c r="A5418" s="24">
        <v>43691.541666666664</v>
      </c>
      <c r="B5418" s="25">
        <v>43691.625</v>
      </c>
      <c r="C5418" s="7">
        <v>150.24199999999999</v>
      </c>
      <c r="D5418" s="26">
        <f>C5418/'g. Dimensio.AnlagenEE2035'!$F$11</f>
        <v>4.2926285714285708E-2</v>
      </c>
      <c r="E5418" s="6"/>
      <c r="F5418" s="6"/>
      <c r="G5418" s="6"/>
      <c r="H5418" s="6"/>
      <c r="I5418" s="6"/>
      <c r="J5418" s="6"/>
      <c r="K5418" s="6"/>
      <c r="L5418" s="6"/>
      <c r="M5418" s="6"/>
      <c r="N5418" s="27"/>
    </row>
    <row r="5419" spans="1:14" s="28" customFormat="1" x14ac:dyDescent="0.25">
      <c r="A5419" s="24">
        <v>43691.583333333336</v>
      </c>
      <c r="B5419" s="25">
        <v>43691.666666666664</v>
      </c>
      <c r="C5419" s="7">
        <v>125.848</v>
      </c>
      <c r="D5419" s="26">
        <f>C5419/'g. Dimensio.AnlagenEE2035'!$F$11</f>
        <v>3.5956571428571428E-2</v>
      </c>
      <c r="E5419" s="6"/>
      <c r="F5419" s="6"/>
      <c r="G5419" s="6"/>
      <c r="H5419" s="6"/>
      <c r="I5419" s="6"/>
      <c r="J5419" s="6"/>
      <c r="K5419" s="6"/>
      <c r="L5419" s="6"/>
      <c r="M5419" s="6"/>
      <c r="N5419" s="27"/>
    </row>
    <row r="5420" spans="1:14" s="28" customFormat="1" x14ac:dyDescent="0.25">
      <c r="A5420" s="24">
        <v>43691.625</v>
      </c>
      <c r="B5420" s="25">
        <v>43691.708333333336</v>
      </c>
      <c r="C5420" s="7">
        <v>109.34</v>
      </c>
      <c r="D5420" s="26">
        <f>C5420/'g. Dimensio.AnlagenEE2035'!$F$11</f>
        <v>3.124E-2</v>
      </c>
      <c r="E5420" s="6"/>
      <c r="F5420" s="6"/>
      <c r="G5420" s="6"/>
      <c r="H5420" s="6"/>
      <c r="I5420" s="6"/>
      <c r="J5420" s="6"/>
      <c r="K5420" s="6"/>
      <c r="L5420" s="6"/>
      <c r="M5420" s="6"/>
      <c r="N5420" s="27"/>
    </row>
    <row r="5421" spans="1:14" s="28" customFormat="1" x14ac:dyDescent="0.25">
      <c r="A5421" s="24">
        <v>43691.666666666664</v>
      </c>
      <c r="B5421" s="25">
        <v>43691.75</v>
      </c>
      <c r="C5421" s="7">
        <v>92.896000000000001</v>
      </c>
      <c r="D5421" s="26">
        <f>C5421/'g. Dimensio.AnlagenEE2035'!$F$11</f>
        <v>2.6541714285714287E-2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27"/>
    </row>
    <row r="5422" spans="1:14" s="28" customFormat="1" x14ac:dyDescent="0.25">
      <c r="A5422" s="24">
        <v>43691.708333333336</v>
      </c>
      <c r="B5422" s="25">
        <v>43691.791666666664</v>
      </c>
      <c r="C5422" s="7">
        <v>61.087000000000003</v>
      </c>
      <c r="D5422" s="26">
        <f>C5422/'g. Dimensio.AnlagenEE2035'!$F$11</f>
        <v>1.7453428571428571E-2</v>
      </c>
      <c r="E5422" s="6"/>
      <c r="F5422" s="6"/>
      <c r="G5422" s="6"/>
      <c r="H5422" s="6"/>
      <c r="I5422" s="6"/>
      <c r="J5422" s="6"/>
      <c r="K5422" s="6"/>
      <c r="L5422" s="6"/>
      <c r="M5422" s="6"/>
      <c r="N5422" s="27"/>
    </row>
    <row r="5423" spans="1:14" s="28" customFormat="1" x14ac:dyDescent="0.25">
      <c r="A5423" s="24">
        <v>43691.75</v>
      </c>
      <c r="B5423" s="25">
        <v>43691.833333333336</v>
      </c>
      <c r="C5423" s="7">
        <v>41.148000000000003</v>
      </c>
      <c r="D5423" s="26">
        <f>C5423/'g. Dimensio.AnlagenEE2035'!$F$11</f>
        <v>1.1756571428571429E-2</v>
      </c>
      <c r="E5423" s="6"/>
      <c r="F5423" s="6"/>
      <c r="G5423" s="6"/>
      <c r="H5423" s="6"/>
      <c r="I5423" s="6"/>
      <c r="J5423" s="6"/>
      <c r="K5423" s="6"/>
      <c r="L5423" s="6"/>
      <c r="M5423" s="6"/>
      <c r="N5423" s="27"/>
    </row>
    <row r="5424" spans="1:14" s="28" customFormat="1" x14ac:dyDescent="0.25">
      <c r="A5424" s="24">
        <v>43691.791666666664</v>
      </c>
      <c r="B5424" s="25">
        <v>43691.875</v>
      </c>
      <c r="C5424" s="7">
        <v>98.683000000000007</v>
      </c>
      <c r="D5424" s="26">
        <f>C5424/'g. Dimensio.AnlagenEE2035'!$F$11</f>
        <v>2.819514285714286E-2</v>
      </c>
      <c r="E5424" s="6"/>
      <c r="F5424" s="6"/>
      <c r="G5424" s="6"/>
      <c r="H5424" s="6"/>
      <c r="I5424" s="6"/>
      <c r="J5424" s="6"/>
      <c r="K5424" s="6"/>
      <c r="L5424" s="6"/>
      <c r="M5424" s="6"/>
      <c r="N5424" s="27"/>
    </row>
    <row r="5425" spans="1:14" s="28" customFormat="1" x14ac:dyDescent="0.25">
      <c r="A5425" s="24">
        <v>43691.833333333336</v>
      </c>
      <c r="B5425" s="25">
        <v>43691.916666666664</v>
      </c>
      <c r="C5425" s="7">
        <v>216.94200000000001</v>
      </c>
      <c r="D5425" s="26">
        <f>C5425/'g. Dimensio.AnlagenEE2035'!$F$11</f>
        <v>6.1983428571428571E-2</v>
      </c>
      <c r="E5425" s="6"/>
      <c r="F5425" s="6"/>
      <c r="G5425" s="6"/>
      <c r="H5425" s="6"/>
      <c r="I5425" s="6"/>
      <c r="J5425" s="6"/>
      <c r="K5425" s="6"/>
      <c r="L5425" s="6"/>
      <c r="M5425" s="6"/>
      <c r="N5425" s="27"/>
    </row>
    <row r="5426" spans="1:14" s="28" customFormat="1" x14ac:dyDescent="0.25">
      <c r="A5426" s="24">
        <v>43691.875</v>
      </c>
      <c r="B5426" s="25">
        <v>43691.958333333336</v>
      </c>
      <c r="C5426" s="7">
        <v>431.976</v>
      </c>
      <c r="D5426" s="26">
        <f>C5426/'g. Dimensio.AnlagenEE2035'!$F$11</f>
        <v>0.12342171428571429</v>
      </c>
      <c r="E5426" s="6"/>
      <c r="F5426" s="6"/>
      <c r="G5426" s="6"/>
      <c r="H5426" s="6"/>
      <c r="I5426" s="6"/>
      <c r="J5426" s="6"/>
      <c r="K5426" s="6"/>
      <c r="L5426" s="6"/>
      <c r="M5426" s="6"/>
      <c r="N5426" s="27"/>
    </row>
    <row r="5427" spans="1:14" s="28" customFormat="1" x14ac:dyDescent="0.25">
      <c r="A5427" s="24">
        <v>43691.916666666664</v>
      </c>
      <c r="B5427" s="25">
        <v>43692</v>
      </c>
      <c r="C5427" s="7">
        <v>726.90899999999999</v>
      </c>
      <c r="D5427" s="26">
        <f>C5427/'g. Dimensio.AnlagenEE2035'!$F$11</f>
        <v>0.20768828571428571</v>
      </c>
      <c r="E5427" s="6"/>
      <c r="F5427" s="6"/>
      <c r="G5427" s="6"/>
      <c r="H5427" s="6"/>
      <c r="I5427" s="6"/>
      <c r="J5427" s="6"/>
      <c r="K5427" s="6"/>
      <c r="L5427" s="6"/>
      <c r="M5427" s="6"/>
      <c r="N5427" s="27"/>
    </row>
    <row r="5428" spans="1:14" s="28" customFormat="1" x14ac:dyDescent="0.25">
      <c r="A5428" s="24">
        <v>43691.958333333336</v>
      </c>
      <c r="B5428" s="25">
        <v>43692.041666666664</v>
      </c>
      <c r="C5428" s="7">
        <v>810.70299999999997</v>
      </c>
      <c r="D5428" s="26">
        <f>C5428/'g. Dimensio.AnlagenEE2035'!$F$11</f>
        <v>0.23162942857142857</v>
      </c>
      <c r="E5428" s="6"/>
      <c r="F5428" s="6"/>
      <c r="G5428" s="6"/>
      <c r="H5428" s="6"/>
      <c r="I5428" s="6"/>
      <c r="J5428" s="6"/>
      <c r="K5428" s="6"/>
      <c r="L5428" s="6"/>
      <c r="M5428" s="6"/>
      <c r="N5428" s="27"/>
    </row>
    <row r="5429" spans="1:14" s="28" customFormat="1" x14ac:dyDescent="0.25">
      <c r="A5429" s="24">
        <v>43692</v>
      </c>
      <c r="B5429" s="25">
        <v>43692.083333333336</v>
      </c>
      <c r="C5429" s="7">
        <v>714.49400000000003</v>
      </c>
      <c r="D5429" s="26">
        <f>C5429/'g. Dimensio.AnlagenEE2035'!$F$11</f>
        <v>0.20414114285714285</v>
      </c>
      <c r="E5429" s="6"/>
      <c r="F5429" s="6"/>
      <c r="G5429" s="6"/>
      <c r="H5429" s="6"/>
      <c r="I5429" s="6"/>
      <c r="J5429" s="6"/>
      <c r="K5429" s="6"/>
      <c r="L5429" s="6"/>
      <c r="M5429" s="6"/>
      <c r="N5429" s="27"/>
    </row>
    <row r="5430" spans="1:14" s="28" customFormat="1" x14ac:dyDescent="0.25">
      <c r="A5430" s="24">
        <v>43692.041666666664</v>
      </c>
      <c r="B5430" s="25">
        <v>43692.125</v>
      </c>
      <c r="C5430" s="7">
        <v>648.15700000000004</v>
      </c>
      <c r="D5430" s="26">
        <f>C5430/'g. Dimensio.AnlagenEE2035'!$F$11</f>
        <v>0.18518771428571429</v>
      </c>
      <c r="E5430" s="6"/>
      <c r="F5430" s="6"/>
      <c r="G5430" s="6"/>
      <c r="H5430" s="6"/>
      <c r="I5430" s="6"/>
      <c r="J5430" s="6"/>
      <c r="K5430" s="6"/>
      <c r="L5430" s="6"/>
      <c r="M5430" s="6"/>
      <c r="N5430" s="27"/>
    </row>
    <row r="5431" spans="1:14" s="28" customFormat="1" x14ac:dyDescent="0.25">
      <c r="A5431" s="24">
        <v>43692.083333333336</v>
      </c>
      <c r="B5431" s="25">
        <v>43692.166666666664</v>
      </c>
      <c r="C5431" s="7">
        <v>621.30200000000002</v>
      </c>
      <c r="D5431" s="26">
        <f>C5431/'g. Dimensio.AnlagenEE2035'!$F$11</f>
        <v>0.17751485714285714</v>
      </c>
      <c r="E5431" s="6"/>
      <c r="F5431" s="6"/>
      <c r="G5431" s="6"/>
      <c r="H5431" s="6"/>
      <c r="I5431" s="6"/>
      <c r="J5431" s="6"/>
      <c r="K5431" s="6"/>
      <c r="L5431" s="6"/>
      <c r="M5431" s="6"/>
      <c r="N5431" s="27"/>
    </row>
    <row r="5432" spans="1:14" s="28" customFormat="1" x14ac:dyDescent="0.25">
      <c r="A5432" s="24">
        <v>43692.125</v>
      </c>
      <c r="B5432" s="25">
        <v>43692.208333333336</v>
      </c>
      <c r="C5432" s="7">
        <v>635.68100000000004</v>
      </c>
      <c r="D5432" s="26">
        <f>C5432/'g. Dimensio.AnlagenEE2035'!$F$11</f>
        <v>0.18162314285714287</v>
      </c>
      <c r="E5432" s="6"/>
      <c r="F5432" s="6"/>
      <c r="G5432" s="6"/>
      <c r="H5432" s="6"/>
      <c r="I5432" s="6"/>
      <c r="J5432" s="6"/>
      <c r="K5432" s="6"/>
      <c r="L5432" s="6"/>
      <c r="M5432" s="6"/>
      <c r="N5432" s="27"/>
    </row>
    <row r="5433" spans="1:14" s="28" customFormat="1" x14ac:dyDescent="0.25">
      <c r="A5433" s="24">
        <v>43692.166666666664</v>
      </c>
      <c r="B5433" s="25">
        <v>43692.25</v>
      </c>
      <c r="C5433" s="7">
        <v>652.27700000000004</v>
      </c>
      <c r="D5433" s="26">
        <f>C5433/'g. Dimensio.AnlagenEE2035'!$F$11</f>
        <v>0.18636485714285717</v>
      </c>
      <c r="E5433" s="6"/>
      <c r="F5433" s="6"/>
      <c r="G5433" s="6"/>
      <c r="H5433" s="6"/>
      <c r="I5433" s="6"/>
      <c r="J5433" s="6"/>
      <c r="K5433" s="6"/>
      <c r="L5433" s="6"/>
      <c r="M5433" s="6"/>
      <c r="N5433" s="27"/>
    </row>
    <row r="5434" spans="1:14" s="28" customFormat="1" x14ac:dyDescent="0.25">
      <c r="A5434" s="24">
        <v>43692.208333333336</v>
      </c>
      <c r="B5434" s="25">
        <v>43692.291666666664</v>
      </c>
      <c r="C5434" s="7">
        <v>668.47500000000002</v>
      </c>
      <c r="D5434" s="26">
        <f>C5434/'g. Dimensio.AnlagenEE2035'!$F$11</f>
        <v>0.19099285714285716</v>
      </c>
      <c r="E5434" s="6"/>
      <c r="F5434" s="6"/>
      <c r="G5434" s="6"/>
      <c r="H5434" s="6"/>
      <c r="I5434" s="6"/>
      <c r="J5434" s="6"/>
      <c r="K5434" s="6"/>
      <c r="L5434" s="6"/>
      <c r="M5434" s="6"/>
      <c r="N5434" s="27"/>
    </row>
    <row r="5435" spans="1:14" s="28" customFormat="1" x14ac:dyDescent="0.25">
      <c r="A5435" s="24">
        <v>43692.25</v>
      </c>
      <c r="B5435" s="25">
        <v>43692.333333333336</v>
      </c>
      <c r="C5435" s="7">
        <v>569.26400000000001</v>
      </c>
      <c r="D5435" s="26">
        <f>C5435/'g. Dimensio.AnlagenEE2035'!$F$11</f>
        <v>0.16264685714285715</v>
      </c>
      <c r="E5435" s="6"/>
      <c r="F5435" s="6"/>
      <c r="G5435" s="6"/>
      <c r="H5435" s="6"/>
      <c r="I5435" s="6"/>
      <c r="J5435" s="6"/>
      <c r="K5435" s="6"/>
      <c r="L5435" s="6"/>
      <c r="M5435" s="6"/>
      <c r="N5435" s="27"/>
    </row>
    <row r="5436" spans="1:14" s="28" customFormat="1" x14ac:dyDescent="0.25">
      <c r="A5436" s="24">
        <v>43692.291666666664</v>
      </c>
      <c r="B5436" s="25">
        <v>43692.375</v>
      </c>
      <c r="C5436" s="7">
        <v>465.88099999999997</v>
      </c>
      <c r="D5436" s="26">
        <f>C5436/'g. Dimensio.AnlagenEE2035'!$F$11</f>
        <v>0.13310885714285714</v>
      </c>
      <c r="E5436" s="6"/>
      <c r="F5436" s="6"/>
      <c r="G5436" s="6"/>
      <c r="H5436" s="6"/>
      <c r="I5436" s="6"/>
      <c r="J5436" s="6"/>
      <c r="K5436" s="6"/>
      <c r="L5436" s="6"/>
      <c r="M5436" s="6"/>
      <c r="N5436" s="27"/>
    </row>
    <row r="5437" spans="1:14" s="28" customFormat="1" x14ac:dyDescent="0.25">
      <c r="A5437" s="24">
        <v>43692.333333333336</v>
      </c>
      <c r="B5437" s="25">
        <v>43692.416666666664</v>
      </c>
      <c r="C5437" s="7">
        <v>680.83100000000002</v>
      </c>
      <c r="D5437" s="26">
        <f>C5437/'g. Dimensio.AnlagenEE2035'!$F$11</f>
        <v>0.19452314285714287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27"/>
    </row>
    <row r="5438" spans="1:14" s="28" customFormat="1" x14ac:dyDescent="0.25">
      <c r="A5438" s="24">
        <v>43692.375</v>
      </c>
      <c r="B5438" s="25">
        <v>43692.458333333336</v>
      </c>
      <c r="C5438" s="7">
        <v>933.77300000000002</v>
      </c>
      <c r="D5438" s="26">
        <f>C5438/'g. Dimensio.AnlagenEE2035'!$F$11</f>
        <v>0.2667922857142857</v>
      </c>
      <c r="E5438" s="6"/>
      <c r="F5438" s="6"/>
      <c r="G5438" s="6"/>
      <c r="H5438" s="6"/>
      <c r="I5438" s="6"/>
      <c r="J5438" s="6"/>
      <c r="K5438" s="6"/>
      <c r="L5438" s="6"/>
      <c r="M5438" s="6"/>
      <c r="N5438" s="27"/>
    </row>
    <row r="5439" spans="1:14" s="28" customFormat="1" x14ac:dyDescent="0.25">
      <c r="A5439" s="24">
        <v>43692.416666666664</v>
      </c>
      <c r="B5439" s="25">
        <v>43692.5</v>
      </c>
      <c r="C5439" s="7">
        <v>1034.4739999999999</v>
      </c>
      <c r="D5439" s="26">
        <f>C5439/'g. Dimensio.AnlagenEE2035'!$F$11</f>
        <v>0.29556399999999999</v>
      </c>
      <c r="E5439" s="6"/>
      <c r="F5439" s="6"/>
      <c r="G5439" s="6"/>
      <c r="H5439" s="6"/>
      <c r="I5439" s="6"/>
      <c r="J5439" s="6"/>
      <c r="K5439" s="6"/>
      <c r="L5439" s="6"/>
      <c r="M5439" s="6"/>
      <c r="N5439" s="27"/>
    </row>
    <row r="5440" spans="1:14" s="28" customFormat="1" x14ac:dyDescent="0.25">
      <c r="A5440" s="24">
        <v>43692.458333333336</v>
      </c>
      <c r="B5440" s="25">
        <v>43692.541666666664</v>
      </c>
      <c r="C5440" s="7">
        <v>1180.7560000000001</v>
      </c>
      <c r="D5440" s="26">
        <f>C5440/'g. Dimensio.AnlagenEE2035'!$F$11</f>
        <v>0.33735885714285718</v>
      </c>
      <c r="E5440" s="6"/>
      <c r="F5440" s="6"/>
      <c r="G5440" s="6"/>
      <c r="H5440" s="6"/>
      <c r="I5440" s="6"/>
      <c r="J5440" s="6"/>
      <c r="K5440" s="6"/>
      <c r="L5440" s="6"/>
      <c r="M5440" s="6"/>
      <c r="N5440" s="27"/>
    </row>
    <row r="5441" spans="1:14" s="28" customFormat="1" x14ac:dyDescent="0.25">
      <c r="A5441" s="24">
        <v>43692.5</v>
      </c>
      <c r="B5441" s="25">
        <v>43692.583333333336</v>
      </c>
      <c r="C5441" s="7">
        <v>1338.8440000000001</v>
      </c>
      <c r="D5441" s="26">
        <f>C5441/'g. Dimensio.AnlagenEE2035'!$F$11</f>
        <v>0.38252685714285717</v>
      </c>
      <c r="E5441" s="6"/>
      <c r="F5441" s="6"/>
      <c r="G5441" s="6"/>
      <c r="H5441" s="6"/>
      <c r="I5441" s="6"/>
      <c r="J5441" s="6"/>
      <c r="K5441" s="6"/>
      <c r="L5441" s="6"/>
      <c r="M5441" s="6"/>
      <c r="N5441" s="27"/>
    </row>
    <row r="5442" spans="1:14" s="28" customFormat="1" x14ac:dyDescent="0.25">
      <c r="A5442" s="24">
        <v>43692.541666666664</v>
      </c>
      <c r="B5442" s="25">
        <v>43692.625</v>
      </c>
      <c r="C5442" s="7">
        <v>1450.443</v>
      </c>
      <c r="D5442" s="26">
        <f>C5442/'g. Dimensio.AnlagenEE2035'!$F$11</f>
        <v>0.41441228571428573</v>
      </c>
      <c r="E5442" s="6"/>
      <c r="F5442" s="6"/>
      <c r="G5442" s="6"/>
      <c r="H5442" s="6"/>
      <c r="I5442" s="6"/>
      <c r="J5442" s="6"/>
      <c r="K5442" s="6"/>
      <c r="L5442" s="6"/>
      <c r="M5442" s="6"/>
      <c r="N5442" s="27"/>
    </row>
    <row r="5443" spans="1:14" s="28" customFormat="1" x14ac:dyDescent="0.25">
      <c r="A5443" s="24">
        <v>43692.583333333336</v>
      </c>
      <c r="B5443" s="25">
        <v>43692.666666666664</v>
      </c>
      <c r="C5443" s="7">
        <v>1492.307</v>
      </c>
      <c r="D5443" s="26">
        <f>C5443/'g. Dimensio.AnlagenEE2035'!$F$11</f>
        <v>0.42637342857142857</v>
      </c>
      <c r="E5443" s="6"/>
      <c r="F5443" s="6"/>
      <c r="G5443" s="6"/>
      <c r="H5443" s="6"/>
      <c r="I5443" s="6"/>
      <c r="J5443" s="6"/>
      <c r="K5443" s="6"/>
      <c r="L5443" s="6"/>
      <c r="M5443" s="6"/>
      <c r="N5443" s="27"/>
    </row>
    <row r="5444" spans="1:14" s="28" customFormat="1" x14ac:dyDescent="0.25">
      <c r="A5444" s="24">
        <v>43692.625</v>
      </c>
      <c r="B5444" s="25">
        <v>43692.708333333336</v>
      </c>
      <c r="C5444" s="7">
        <v>1393.2619999999999</v>
      </c>
      <c r="D5444" s="26">
        <f>C5444/'g. Dimensio.AnlagenEE2035'!$F$11</f>
        <v>0.39807485714285712</v>
      </c>
      <c r="E5444" s="6"/>
      <c r="F5444" s="6"/>
      <c r="G5444" s="6"/>
      <c r="H5444" s="6"/>
      <c r="I5444" s="6"/>
      <c r="J5444" s="6"/>
      <c r="K5444" s="6"/>
      <c r="L5444" s="6"/>
      <c r="M5444" s="6"/>
      <c r="N5444" s="27"/>
    </row>
    <row r="5445" spans="1:14" s="28" customFormat="1" x14ac:dyDescent="0.25">
      <c r="A5445" s="24">
        <v>43692.666666666664</v>
      </c>
      <c r="B5445" s="25">
        <v>43692.75</v>
      </c>
      <c r="C5445" s="7">
        <v>1033.433</v>
      </c>
      <c r="D5445" s="26">
        <f>C5445/'g. Dimensio.AnlagenEE2035'!$F$11</f>
        <v>0.29526657142857143</v>
      </c>
      <c r="E5445" s="6"/>
      <c r="F5445" s="6"/>
      <c r="G5445" s="6"/>
      <c r="H5445" s="6"/>
      <c r="I5445" s="6"/>
      <c r="J5445" s="6"/>
      <c r="K5445" s="6"/>
      <c r="L5445" s="6"/>
      <c r="M5445" s="6"/>
      <c r="N5445" s="27"/>
    </row>
    <row r="5446" spans="1:14" s="28" customFormat="1" x14ac:dyDescent="0.25">
      <c r="A5446" s="24">
        <v>43692.708333333336</v>
      </c>
      <c r="B5446" s="25">
        <v>43692.791666666664</v>
      </c>
      <c r="C5446" s="7">
        <v>713.04300000000001</v>
      </c>
      <c r="D5446" s="26">
        <f>C5446/'g. Dimensio.AnlagenEE2035'!$F$11</f>
        <v>0.20372657142857142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27"/>
    </row>
    <row r="5447" spans="1:14" s="28" customFormat="1" x14ac:dyDescent="0.25">
      <c r="A5447" s="24">
        <v>43692.75</v>
      </c>
      <c r="B5447" s="25">
        <v>43692.833333333336</v>
      </c>
      <c r="C5447" s="7">
        <v>697.03899999999999</v>
      </c>
      <c r="D5447" s="26">
        <f>C5447/'g. Dimensio.AnlagenEE2035'!$F$11</f>
        <v>0.199154</v>
      </c>
      <c r="E5447" s="6"/>
      <c r="F5447" s="6"/>
      <c r="G5447" s="6"/>
      <c r="H5447" s="6"/>
      <c r="I5447" s="6"/>
      <c r="J5447" s="6"/>
      <c r="K5447" s="6"/>
      <c r="L5447" s="6"/>
      <c r="M5447" s="6"/>
      <c r="N5447" s="27"/>
    </row>
    <row r="5448" spans="1:14" s="28" customFormat="1" x14ac:dyDescent="0.25">
      <c r="A5448" s="24">
        <v>43692.791666666664</v>
      </c>
      <c r="B5448" s="25">
        <v>43692.875</v>
      </c>
      <c r="C5448" s="7">
        <v>739.86500000000001</v>
      </c>
      <c r="D5448" s="26">
        <f>C5448/'g. Dimensio.AnlagenEE2035'!$F$11</f>
        <v>0.21138999999999999</v>
      </c>
      <c r="E5448" s="6"/>
      <c r="F5448" s="6"/>
      <c r="G5448" s="6"/>
      <c r="H5448" s="6"/>
      <c r="I5448" s="6"/>
      <c r="J5448" s="6"/>
      <c r="K5448" s="6"/>
      <c r="L5448" s="6"/>
      <c r="M5448" s="6"/>
      <c r="N5448" s="27"/>
    </row>
    <row r="5449" spans="1:14" s="28" customFormat="1" x14ac:dyDescent="0.25">
      <c r="A5449" s="24">
        <v>43692.833333333336</v>
      </c>
      <c r="B5449" s="25">
        <v>43692.916666666664</v>
      </c>
      <c r="C5449" s="7">
        <v>794.51900000000001</v>
      </c>
      <c r="D5449" s="26">
        <f>C5449/'g. Dimensio.AnlagenEE2035'!$F$11</f>
        <v>0.22700542857142858</v>
      </c>
      <c r="E5449" s="6"/>
      <c r="F5449" s="6"/>
      <c r="G5449" s="6"/>
      <c r="H5449" s="6"/>
      <c r="I5449" s="6"/>
      <c r="J5449" s="6"/>
      <c r="K5449" s="6"/>
      <c r="L5449" s="6"/>
      <c r="M5449" s="6"/>
      <c r="N5449" s="27"/>
    </row>
    <row r="5450" spans="1:14" s="28" customFormat="1" x14ac:dyDescent="0.25">
      <c r="A5450" s="24">
        <v>43692.875</v>
      </c>
      <c r="B5450" s="25">
        <v>43692.958333333336</v>
      </c>
      <c r="C5450" s="7">
        <v>835.56299999999999</v>
      </c>
      <c r="D5450" s="26">
        <f>C5450/'g. Dimensio.AnlagenEE2035'!$F$11</f>
        <v>0.2387322857142857</v>
      </c>
      <c r="E5450" s="6"/>
      <c r="F5450" s="6"/>
      <c r="G5450" s="6"/>
      <c r="H5450" s="6"/>
      <c r="I5450" s="6"/>
      <c r="J5450" s="6"/>
      <c r="K5450" s="6"/>
      <c r="L5450" s="6"/>
      <c r="M5450" s="6"/>
      <c r="N5450" s="27"/>
    </row>
    <row r="5451" spans="1:14" s="28" customFormat="1" x14ac:dyDescent="0.25">
      <c r="A5451" s="24">
        <v>43692.916666666664</v>
      </c>
      <c r="B5451" s="25">
        <v>43693</v>
      </c>
      <c r="C5451" s="7">
        <v>781.98599999999999</v>
      </c>
      <c r="D5451" s="26">
        <f>C5451/'g. Dimensio.AnlagenEE2035'!$F$11</f>
        <v>0.22342457142857142</v>
      </c>
      <c r="E5451" s="6"/>
      <c r="F5451" s="6"/>
      <c r="G5451" s="6"/>
      <c r="H5451" s="6"/>
      <c r="I5451" s="6"/>
      <c r="J5451" s="6"/>
      <c r="K5451" s="6"/>
      <c r="L5451" s="6"/>
      <c r="M5451" s="6"/>
      <c r="N5451" s="27"/>
    </row>
    <row r="5452" spans="1:14" s="28" customFormat="1" x14ac:dyDescent="0.25">
      <c r="A5452" s="24">
        <v>43692.958333333336</v>
      </c>
      <c r="B5452" s="25">
        <v>43693.041666666664</v>
      </c>
      <c r="C5452" s="7">
        <v>686.37400000000002</v>
      </c>
      <c r="D5452" s="26">
        <f>C5452/'g. Dimensio.AnlagenEE2035'!$F$11</f>
        <v>0.19610685714285714</v>
      </c>
      <c r="E5452" s="6"/>
      <c r="F5452" s="6"/>
      <c r="G5452" s="6"/>
      <c r="H5452" s="6"/>
      <c r="I5452" s="6"/>
      <c r="J5452" s="6"/>
      <c r="K5452" s="6"/>
      <c r="L5452" s="6"/>
      <c r="M5452" s="6"/>
      <c r="N5452" s="27"/>
    </row>
    <row r="5453" spans="1:14" s="28" customFormat="1" x14ac:dyDescent="0.25">
      <c r="A5453" s="24">
        <v>43693</v>
      </c>
      <c r="B5453" s="25">
        <v>43693.083333333336</v>
      </c>
      <c r="C5453" s="7">
        <v>564.98599999999999</v>
      </c>
      <c r="D5453" s="26">
        <f>C5453/'g. Dimensio.AnlagenEE2035'!$F$11</f>
        <v>0.16142457142857142</v>
      </c>
      <c r="E5453" s="6"/>
      <c r="F5453" s="6"/>
      <c r="G5453" s="6"/>
      <c r="H5453" s="6"/>
      <c r="I5453" s="6"/>
      <c r="J5453" s="6"/>
      <c r="K5453" s="6"/>
      <c r="L5453" s="6"/>
      <c r="M5453" s="6"/>
      <c r="N5453" s="27"/>
    </row>
    <row r="5454" spans="1:14" s="28" customFormat="1" x14ac:dyDescent="0.25">
      <c r="A5454" s="24">
        <v>43693.041666666664</v>
      </c>
      <c r="B5454" s="25">
        <v>43693.125</v>
      </c>
      <c r="C5454" s="7">
        <v>499.67599999999999</v>
      </c>
      <c r="D5454" s="26">
        <f>C5454/'g. Dimensio.AnlagenEE2035'!$F$11</f>
        <v>0.14276457142857144</v>
      </c>
      <c r="E5454" s="6"/>
      <c r="F5454" s="6"/>
      <c r="G5454" s="6"/>
      <c r="H5454" s="6"/>
      <c r="I5454" s="6"/>
      <c r="J5454" s="6"/>
      <c r="K5454" s="6"/>
      <c r="L5454" s="6"/>
      <c r="M5454" s="6"/>
      <c r="N5454" s="27"/>
    </row>
    <row r="5455" spans="1:14" s="28" customFormat="1" x14ac:dyDescent="0.25">
      <c r="A5455" s="24">
        <v>43693.083333333336</v>
      </c>
      <c r="B5455" s="25">
        <v>43693.166666666664</v>
      </c>
      <c r="C5455" s="7">
        <v>465.30500000000001</v>
      </c>
      <c r="D5455" s="26">
        <f>C5455/'g. Dimensio.AnlagenEE2035'!$F$11</f>
        <v>0.13294428571428571</v>
      </c>
      <c r="E5455" s="6"/>
      <c r="F5455" s="6"/>
      <c r="G5455" s="6"/>
      <c r="H5455" s="6"/>
      <c r="I5455" s="6"/>
      <c r="J5455" s="6"/>
      <c r="K5455" s="6"/>
      <c r="L5455" s="6"/>
      <c r="M5455" s="6"/>
      <c r="N5455" s="27"/>
    </row>
    <row r="5456" spans="1:14" s="28" customFormat="1" x14ac:dyDescent="0.25">
      <c r="A5456" s="24">
        <v>43693.125</v>
      </c>
      <c r="B5456" s="25">
        <v>43693.208333333336</v>
      </c>
      <c r="C5456" s="7">
        <v>436.233</v>
      </c>
      <c r="D5456" s="26">
        <f>C5456/'g. Dimensio.AnlagenEE2035'!$F$11</f>
        <v>0.124638</v>
      </c>
      <c r="E5456" s="6"/>
      <c r="F5456" s="6"/>
      <c r="G5456" s="6"/>
      <c r="H5456" s="6"/>
      <c r="I5456" s="6"/>
      <c r="J5456" s="6"/>
      <c r="K5456" s="6"/>
      <c r="L5456" s="6"/>
      <c r="M5456" s="6"/>
      <c r="N5456" s="27"/>
    </row>
    <row r="5457" spans="1:14" s="28" customFormat="1" x14ac:dyDescent="0.25">
      <c r="A5457" s="24">
        <v>43693.166666666664</v>
      </c>
      <c r="B5457" s="25">
        <v>43693.25</v>
      </c>
      <c r="C5457" s="7">
        <v>414.97199999999998</v>
      </c>
      <c r="D5457" s="26">
        <f>C5457/'g. Dimensio.AnlagenEE2035'!$F$11</f>
        <v>0.11856342857142857</v>
      </c>
      <c r="E5457" s="6"/>
      <c r="F5457" s="6"/>
      <c r="G5457" s="6"/>
      <c r="H5457" s="6"/>
      <c r="I5457" s="6"/>
      <c r="J5457" s="6"/>
      <c r="K5457" s="6"/>
      <c r="L5457" s="6"/>
      <c r="M5457" s="6"/>
      <c r="N5457" s="27"/>
    </row>
    <row r="5458" spans="1:14" s="28" customFormat="1" x14ac:dyDescent="0.25">
      <c r="A5458" s="24">
        <v>43693.208333333336</v>
      </c>
      <c r="B5458" s="25">
        <v>43693.291666666664</v>
      </c>
      <c r="C5458" s="7">
        <v>263.29399999999998</v>
      </c>
      <c r="D5458" s="26">
        <f>C5458/'g. Dimensio.AnlagenEE2035'!$F$11</f>
        <v>7.5226857142857137E-2</v>
      </c>
      <c r="E5458" s="6"/>
      <c r="F5458" s="6"/>
      <c r="G5458" s="6"/>
      <c r="H5458" s="6"/>
      <c r="I5458" s="6"/>
      <c r="J5458" s="6"/>
      <c r="K5458" s="6"/>
      <c r="L5458" s="6"/>
      <c r="M5458" s="6"/>
      <c r="N5458" s="27"/>
    </row>
    <row r="5459" spans="1:14" s="28" customFormat="1" x14ac:dyDescent="0.25">
      <c r="A5459" s="24">
        <v>43693.25</v>
      </c>
      <c r="B5459" s="25">
        <v>43693.333333333336</v>
      </c>
      <c r="C5459" s="7">
        <v>179.80099999999999</v>
      </c>
      <c r="D5459" s="26">
        <f>C5459/'g. Dimensio.AnlagenEE2035'!$F$11</f>
        <v>5.1371714285714284E-2</v>
      </c>
      <c r="E5459" s="6"/>
      <c r="F5459" s="6"/>
      <c r="G5459" s="6"/>
      <c r="H5459" s="6"/>
      <c r="I5459" s="6"/>
      <c r="J5459" s="6"/>
      <c r="K5459" s="6"/>
      <c r="L5459" s="6"/>
      <c r="M5459" s="6"/>
      <c r="N5459" s="27"/>
    </row>
    <row r="5460" spans="1:14" s="28" customFormat="1" x14ac:dyDescent="0.25">
      <c r="A5460" s="24">
        <v>43693.291666666664</v>
      </c>
      <c r="B5460" s="25">
        <v>43693.375</v>
      </c>
      <c r="C5460" s="7">
        <v>227.47200000000001</v>
      </c>
      <c r="D5460" s="26">
        <f>C5460/'g. Dimensio.AnlagenEE2035'!$F$11</f>
        <v>6.4992000000000008E-2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27"/>
    </row>
    <row r="5461" spans="1:14" s="28" customFormat="1" x14ac:dyDescent="0.25">
      <c r="A5461" s="24">
        <v>43693.333333333336</v>
      </c>
      <c r="B5461" s="25">
        <v>43693.416666666664</v>
      </c>
      <c r="C5461" s="7">
        <v>280.16899999999998</v>
      </c>
      <c r="D5461" s="26">
        <f>C5461/'g. Dimensio.AnlagenEE2035'!$F$11</f>
        <v>8.0048285714285711E-2</v>
      </c>
      <c r="E5461" s="6"/>
      <c r="F5461" s="6"/>
      <c r="G5461" s="6"/>
      <c r="H5461" s="6"/>
      <c r="I5461" s="6"/>
      <c r="J5461" s="6"/>
      <c r="K5461" s="6"/>
      <c r="L5461" s="6"/>
      <c r="M5461" s="6"/>
      <c r="N5461" s="27"/>
    </row>
    <row r="5462" spans="1:14" s="28" customFormat="1" x14ac:dyDescent="0.25">
      <c r="A5462" s="24">
        <v>43693.375</v>
      </c>
      <c r="B5462" s="25">
        <v>43693.458333333336</v>
      </c>
      <c r="C5462" s="7">
        <v>309.08699999999999</v>
      </c>
      <c r="D5462" s="26">
        <f>C5462/'g. Dimensio.AnlagenEE2035'!$F$11</f>
        <v>8.8310571428571419E-2</v>
      </c>
      <c r="E5462" s="6"/>
      <c r="F5462" s="6"/>
      <c r="G5462" s="6"/>
      <c r="H5462" s="6"/>
      <c r="I5462" s="6"/>
      <c r="J5462" s="6"/>
      <c r="K5462" s="6"/>
      <c r="L5462" s="6"/>
      <c r="M5462" s="6"/>
      <c r="N5462" s="27"/>
    </row>
    <row r="5463" spans="1:14" s="28" customFormat="1" x14ac:dyDescent="0.25">
      <c r="A5463" s="24">
        <v>43693.416666666664</v>
      </c>
      <c r="B5463" s="25">
        <v>43693.5</v>
      </c>
      <c r="C5463" s="7">
        <v>297.286</v>
      </c>
      <c r="D5463" s="26">
        <f>C5463/'g. Dimensio.AnlagenEE2035'!$F$11</f>
        <v>8.4938857142857149E-2</v>
      </c>
      <c r="E5463" s="6"/>
      <c r="F5463" s="6"/>
      <c r="G5463" s="6"/>
      <c r="H5463" s="6"/>
      <c r="I5463" s="6"/>
      <c r="J5463" s="6"/>
      <c r="K5463" s="6"/>
      <c r="L5463" s="6"/>
      <c r="M5463" s="6"/>
      <c r="N5463" s="27"/>
    </row>
    <row r="5464" spans="1:14" s="28" customFormat="1" x14ac:dyDescent="0.25">
      <c r="A5464" s="24">
        <v>43693.458333333336</v>
      </c>
      <c r="B5464" s="25">
        <v>43693.541666666664</v>
      </c>
      <c r="C5464" s="7">
        <v>269.08199999999999</v>
      </c>
      <c r="D5464" s="26">
        <f>C5464/'g. Dimensio.AnlagenEE2035'!$F$11</f>
        <v>7.6880571428571423E-2</v>
      </c>
      <c r="E5464" s="6"/>
      <c r="F5464" s="6"/>
      <c r="G5464" s="6"/>
      <c r="H5464" s="6"/>
      <c r="I5464" s="6"/>
      <c r="J5464" s="6"/>
      <c r="K5464" s="6"/>
      <c r="L5464" s="6"/>
      <c r="M5464" s="6"/>
      <c r="N5464" s="27"/>
    </row>
    <row r="5465" spans="1:14" s="28" customFormat="1" x14ac:dyDescent="0.25">
      <c r="A5465" s="24">
        <v>43693.5</v>
      </c>
      <c r="B5465" s="25">
        <v>43693.583333333336</v>
      </c>
      <c r="C5465" s="7">
        <v>263.06</v>
      </c>
      <c r="D5465" s="26">
        <f>C5465/'g. Dimensio.AnlagenEE2035'!$F$11</f>
        <v>7.5160000000000005E-2</v>
      </c>
      <c r="E5465" s="6"/>
      <c r="F5465" s="6"/>
      <c r="G5465" s="6"/>
      <c r="H5465" s="6"/>
      <c r="I5465" s="6"/>
      <c r="J5465" s="6"/>
      <c r="K5465" s="6"/>
      <c r="L5465" s="6"/>
      <c r="M5465" s="6"/>
      <c r="N5465" s="27"/>
    </row>
    <row r="5466" spans="1:14" s="28" customFormat="1" x14ac:dyDescent="0.25">
      <c r="A5466" s="24">
        <v>43693.541666666664</v>
      </c>
      <c r="B5466" s="25">
        <v>43693.625</v>
      </c>
      <c r="C5466" s="7">
        <v>224.80099999999999</v>
      </c>
      <c r="D5466" s="26">
        <f>C5466/'g. Dimensio.AnlagenEE2035'!$F$11</f>
        <v>6.4228857142857143E-2</v>
      </c>
      <c r="E5466" s="6"/>
      <c r="F5466" s="6"/>
      <c r="G5466" s="6"/>
      <c r="H5466" s="6"/>
      <c r="I5466" s="6"/>
      <c r="J5466" s="6"/>
      <c r="K5466" s="6"/>
      <c r="L5466" s="6"/>
      <c r="M5466" s="6"/>
      <c r="N5466" s="27"/>
    </row>
    <row r="5467" spans="1:14" s="28" customFormat="1" x14ac:dyDescent="0.25">
      <c r="A5467" s="24">
        <v>43693.583333333336</v>
      </c>
      <c r="B5467" s="25">
        <v>43693.666666666664</v>
      </c>
      <c r="C5467" s="7">
        <v>177.48599999999999</v>
      </c>
      <c r="D5467" s="26">
        <f>C5467/'g. Dimensio.AnlagenEE2035'!$F$11</f>
        <v>5.0710285714285715E-2</v>
      </c>
      <c r="E5467" s="6"/>
      <c r="F5467" s="6"/>
      <c r="G5467" s="6"/>
      <c r="H5467" s="6"/>
      <c r="I5467" s="6"/>
      <c r="J5467" s="6"/>
      <c r="K5467" s="6"/>
      <c r="L5467" s="6"/>
      <c r="M5467" s="6"/>
      <c r="N5467" s="27"/>
    </row>
    <row r="5468" spans="1:14" s="28" customFormat="1" x14ac:dyDescent="0.25">
      <c r="A5468" s="24">
        <v>43693.625</v>
      </c>
      <c r="B5468" s="25">
        <v>43693.708333333336</v>
      </c>
      <c r="C5468" s="7">
        <v>147.31399999999999</v>
      </c>
      <c r="D5468" s="26">
        <f>C5468/'g. Dimensio.AnlagenEE2035'!$F$11</f>
        <v>4.2089714285714286E-2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27"/>
    </row>
    <row r="5469" spans="1:14" s="28" customFormat="1" x14ac:dyDescent="0.25">
      <c r="A5469" s="24">
        <v>43693.666666666664</v>
      </c>
      <c r="B5469" s="25">
        <v>43693.75</v>
      </c>
      <c r="C5469" s="7">
        <v>122.79</v>
      </c>
      <c r="D5469" s="26">
        <f>C5469/'g. Dimensio.AnlagenEE2035'!$F$11</f>
        <v>3.5082857142857145E-2</v>
      </c>
      <c r="E5469" s="6"/>
      <c r="F5469" s="6"/>
      <c r="G5469" s="6"/>
      <c r="H5469" s="6"/>
      <c r="I5469" s="6"/>
      <c r="J5469" s="6"/>
      <c r="K5469" s="6"/>
      <c r="L5469" s="6"/>
      <c r="M5469" s="6"/>
      <c r="N5469" s="27"/>
    </row>
    <row r="5470" spans="1:14" s="28" customFormat="1" x14ac:dyDescent="0.25">
      <c r="A5470" s="24">
        <v>43693.708333333336</v>
      </c>
      <c r="B5470" s="25">
        <v>43693.791666666664</v>
      </c>
      <c r="C5470" s="7">
        <v>88.932000000000002</v>
      </c>
      <c r="D5470" s="26">
        <f>C5470/'g. Dimensio.AnlagenEE2035'!$F$11</f>
        <v>2.5409142857142859E-2</v>
      </c>
      <c r="E5470" s="6"/>
      <c r="F5470" s="6"/>
      <c r="G5470" s="6"/>
      <c r="H5470" s="6"/>
      <c r="I5470" s="6"/>
      <c r="J5470" s="6"/>
      <c r="K5470" s="6"/>
      <c r="L5470" s="6"/>
      <c r="M5470" s="6"/>
      <c r="N5470" s="27"/>
    </row>
    <row r="5471" spans="1:14" s="28" customFormat="1" x14ac:dyDescent="0.25">
      <c r="A5471" s="24">
        <v>43693.75</v>
      </c>
      <c r="B5471" s="25">
        <v>43693.833333333336</v>
      </c>
      <c r="C5471" s="7">
        <v>48.472000000000001</v>
      </c>
      <c r="D5471" s="26">
        <f>C5471/'g. Dimensio.AnlagenEE2035'!$F$11</f>
        <v>1.3849142857142857E-2</v>
      </c>
      <c r="E5471" s="6"/>
      <c r="F5471" s="6"/>
      <c r="G5471" s="6"/>
      <c r="H5471" s="6"/>
      <c r="I5471" s="6"/>
      <c r="J5471" s="6"/>
      <c r="K5471" s="6"/>
      <c r="L5471" s="6"/>
      <c r="M5471" s="6"/>
      <c r="N5471" s="27"/>
    </row>
    <row r="5472" spans="1:14" s="28" customFormat="1" x14ac:dyDescent="0.25">
      <c r="A5472" s="24">
        <v>43693.791666666664</v>
      </c>
      <c r="B5472" s="25">
        <v>43693.875</v>
      </c>
      <c r="C5472" s="7">
        <v>67.888000000000005</v>
      </c>
      <c r="D5472" s="26">
        <f>C5472/'g. Dimensio.AnlagenEE2035'!$F$11</f>
        <v>1.939657142857143E-2</v>
      </c>
      <c r="E5472" s="6"/>
      <c r="F5472" s="6"/>
      <c r="G5472" s="6"/>
      <c r="H5472" s="6"/>
      <c r="I5472" s="6"/>
      <c r="J5472" s="6"/>
      <c r="K5472" s="6"/>
      <c r="L5472" s="6"/>
      <c r="M5472" s="6"/>
      <c r="N5472" s="27"/>
    </row>
    <row r="5473" spans="1:14" s="28" customFormat="1" x14ac:dyDescent="0.25">
      <c r="A5473" s="24">
        <v>43693.833333333336</v>
      </c>
      <c r="B5473" s="25">
        <v>43693.916666666664</v>
      </c>
      <c r="C5473" s="7">
        <v>163.31800000000001</v>
      </c>
      <c r="D5473" s="26">
        <f>C5473/'g. Dimensio.AnlagenEE2035'!$F$11</f>
        <v>4.6662285714285719E-2</v>
      </c>
      <c r="E5473" s="6"/>
      <c r="F5473" s="6"/>
      <c r="G5473" s="6"/>
      <c r="H5473" s="6"/>
      <c r="I5473" s="6"/>
      <c r="J5473" s="6"/>
      <c r="K5473" s="6"/>
      <c r="L5473" s="6"/>
      <c r="M5473" s="6"/>
      <c r="N5473" s="27"/>
    </row>
    <row r="5474" spans="1:14" s="28" customFormat="1" x14ac:dyDescent="0.25">
      <c r="A5474" s="24">
        <v>43693.875</v>
      </c>
      <c r="B5474" s="25">
        <v>43693.958333333336</v>
      </c>
      <c r="C5474" s="7">
        <v>281.3</v>
      </c>
      <c r="D5474" s="26">
        <f>C5474/'g. Dimensio.AnlagenEE2035'!$F$11</f>
        <v>8.037142857142858E-2</v>
      </c>
      <c r="E5474" s="6"/>
      <c r="F5474" s="6"/>
      <c r="G5474" s="6"/>
      <c r="H5474" s="6"/>
      <c r="I5474" s="6"/>
      <c r="J5474" s="6"/>
      <c r="K5474" s="6"/>
      <c r="L5474" s="6"/>
      <c r="M5474" s="6"/>
      <c r="N5474" s="27"/>
    </row>
    <row r="5475" spans="1:14" s="28" customFormat="1" x14ac:dyDescent="0.25">
      <c r="A5475" s="24">
        <v>43693.916666666664</v>
      </c>
      <c r="B5475" s="25">
        <v>43694</v>
      </c>
      <c r="C5475" s="7">
        <v>428.61399999999998</v>
      </c>
      <c r="D5475" s="26">
        <f>C5475/'g. Dimensio.AnlagenEE2035'!$F$11</f>
        <v>0.12246114285714285</v>
      </c>
      <c r="E5475" s="6"/>
      <c r="F5475" s="6"/>
      <c r="G5475" s="6"/>
      <c r="H5475" s="6"/>
      <c r="I5475" s="6"/>
      <c r="J5475" s="6"/>
      <c r="K5475" s="6"/>
      <c r="L5475" s="6"/>
      <c r="M5475" s="6"/>
      <c r="N5475" s="27"/>
    </row>
    <row r="5476" spans="1:14" s="28" customFormat="1" x14ac:dyDescent="0.25">
      <c r="A5476" s="24">
        <v>43693.958333333336</v>
      </c>
      <c r="B5476" s="25">
        <v>43694.041666666664</v>
      </c>
      <c r="C5476" s="7">
        <v>536.73900000000003</v>
      </c>
      <c r="D5476" s="26">
        <f>C5476/'g. Dimensio.AnlagenEE2035'!$F$11</f>
        <v>0.15335400000000002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27"/>
    </row>
    <row r="5477" spans="1:14" s="28" customFormat="1" x14ac:dyDescent="0.25">
      <c r="A5477" s="24">
        <v>43694</v>
      </c>
      <c r="B5477" s="25">
        <v>43694.083333333336</v>
      </c>
      <c r="C5477" s="7">
        <v>582.38599999999997</v>
      </c>
      <c r="D5477" s="26">
        <f>C5477/'g. Dimensio.AnlagenEE2035'!$F$11</f>
        <v>0.16639599999999999</v>
      </c>
      <c r="E5477" s="6"/>
      <c r="F5477" s="6"/>
      <c r="G5477" s="6"/>
      <c r="H5477" s="6"/>
      <c r="I5477" s="6"/>
      <c r="J5477" s="6"/>
      <c r="K5477" s="6"/>
      <c r="L5477" s="6"/>
      <c r="M5477" s="6"/>
      <c r="N5477" s="27"/>
    </row>
    <row r="5478" spans="1:14" s="28" customFormat="1" x14ac:dyDescent="0.25">
      <c r="A5478" s="24">
        <v>43694.041666666664</v>
      </c>
      <c r="B5478" s="25">
        <v>43694.125</v>
      </c>
      <c r="C5478" s="7">
        <v>639.88</v>
      </c>
      <c r="D5478" s="26">
        <f>C5478/'g. Dimensio.AnlagenEE2035'!$F$11</f>
        <v>0.18282285714285715</v>
      </c>
      <c r="E5478" s="6"/>
      <c r="F5478" s="6"/>
      <c r="G5478" s="6"/>
      <c r="H5478" s="6"/>
      <c r="I5478" s="6"/>
      <c r="J5478" s="6"/>
      <c r="K5478" s="6"/>
      <c r="L5478" s="6"/>
      <c r="M5478" s="6"/>
      <c r="N5478" s="27"/>
    </row>
    <row r="5479" spans="1:14" s="28" customFormat="1" x14ac:dyDescent="0.25">
      <c r="A5479" s="24">
        <v>43694.083333333336</v>
      </c>
      <c r="B5479" s="25">
        <v>43694.166666666664</v>
      </c>
      <c r="C5479" s="7">
        <v>689.76700000000005</v>
      </c>
      <c r="D5479" s="26">
        <f>C5479/'g. Dimensio.AnlagenEE2035'!$F$11</f>
        <v>0.19707628571428573</v>
      </c>
      <c r="E5479" s="6"/>
      <c r="F5479" s="6"/>
      <c r="G5479" s="6"/>
      <c r="H5479" s="6"/>
      <c r="I5479" s="6"/>
      <c r="J5479" s="6"/>
      <c r="K5479" s="6"/>
      <c r="L5479" s="6"/>
      <c r="M5479" s="6"/>
      <c r="N5479" s="27"/>
    </row>
    <row r="5480" spans="1:14" s="28" customFormat="1" x14ac:dyDescent="0.25">
      <c r="A5480" s="24">
        <v>43694.125</v>
      </c>
      <c r="B5480" s="25">
        <v>43694.208333333336</v>
      </c>
      <c r="C5480" s="7">
        <v>804.50199999999995</v>
      </c>
      <c r="D5480" s="26">
        <f>C5480/'g. Dimensio.AnlagenEE2035'!$F$11</f>
        <v>0.22985771428571428</v>
      </c>
      <c r="E5480" s="6"/>
      <c r="F5480" s="6"/>
      <c r="G5480" s="6"/>
      <c r="H5480" s="6"/>
      <c r="I5480" s="6"/>
      <c r="J5480" s="6"/>
      <c r="K5480" s="6"/>
      <c r="L5480" s="6"/>
      <c r="M5480" s="6"/>
      <c r="N5480" s="27"/>
    </row>
    <row r="5481" spans="1:14" s="28" customFormat="1" x14ac:dyDescent="0.25">
      <c r="A5481" s="24">
        <v>43694.166666666664</v>
      </c>
      <c r="B5481" s="25">
        <v>43694.25</v>
      </c>
      <c r="C5481" s="7">
        <v>933.70399999999995</v>
      </c>
      <c r="D5481" s="26">
        <f>C5481/'g. Dimensio.AnlagenEE2035'!$F$11</f>
        <v>0.26677257142857141</v>
      </c>
      <c r="E5481" s="6"/>
      <c r="F5481" s="6"/>
      <c r="G5481" s="6"/>
      <c r="H5481" s="6"/>
      <c r="I5481" s="6"/>
      <c r="J5481" s="6"/>
      <c r="K5481" s="6"/>
      <c r="L5481" s="6"/>
      <c r="M5481" s="6"/>
      <c r="N5481" s="27"/>
    </row>
    <row r="5482" spans="1:14" s="28" customFormat="1" x14ac:dyDescent="0.25">
      <c r="A5482" s="24">
        <v>43694.208333333336</v>
      </c>
      <c r="B5482" s="25">
        <v>43694.291666666664</v>
      </c>
      <c r="C5482" s="7">
        <v>845.84</v>
      </c>
      <c r="D5482" s="26">
        <f>C5482/'g. Dimensio.AnlagenEE2035'!$F$11</f>
        <v>0.24166857142857143</v>
      </c>
      <c r="E5482" s="6"/>
      <c r="F5482" s="6"/>
      <c r="G5482" s="6"/>
      <c r="H5482" s="6"/>
      <c r="I5482" s="6"/>
      <c r="J5482" s="6"/>
      <c r="K5482" s="6"/>
      <c r="L5482" s="6"/>
      <c r="M5482" s="6"/>
      <c r="N5482" s="27"/>
    </row>
    <row r="5483" spans="1:14" s="28" customFormat="1" x14ac:dyDescent="0.25">
      <c r="A5483" s="24">
        <v>43694.25</v>
      </c>
      <c r="B5483" s="25">
        <v>43694.333333333336</v>
      </c>
      <c r="C5483" s="7">
        <v>556.73500000000001</v>
      </c>
      <c r="D5483" s="26">
        <f>C5483/'g. Dimensio.AnlagenEE2035'!$F$11</f>
        <v>0.15906714285714285</v>
      </c>
      <c r="E5483" s="6"/>
      <c r="F5483" s="6"/>
      <c r="G5483" s="6"/>
      <c r="H5483" s="6"/>
      <c r="I5483" s="6"/>
      <c r="J5483" s="6"/>
      <c r="K5483" s="6"/>
      <c r="L5483" s="6"/>
      <c r="M5483" s="6"/>
      <c r="N5483" s="27"/>
    </row>
    <row r="5484" spans="1:14" s="28" customFormat="1" x14ac:dyDescent="0.25">
      <c r="A5484" s="24">
        <v>43694.291666666664</v>
      </c>
      <c r="B5484" s="25">
        <v>43694.375</v>
      </c>
      <c r="C5484" s="7">
        <v>405.529</v>
      </c>
      <c r="D5484" s="26">
        <f>C5484/'g. Dimensio.AnlagenEE2035'!$F$11</f>
        <v>0.11586542857142856</v>
      </c>
      <c r="E5484" s="6"/>
      <c r="F5484" s="6"/>
      <c r="G5484" s="6"/>
      <c r="H5484" s="6"/>
      <c r="I5484" s="6"/>
      <c r="J5484" s="6"/>
      <c r="K5484" s="6"/>
      <c r="L5484" s="6"/>
      <c r="M5484" s="6"/>
      <c r="N5484" s="27"/>
    </row>
    <row r="5485" spans="1:14" s="28" customFormat="1" x14ac:dyDescent="0.25">
      <c r="A5485" s="24">
        <v>43694.333333333336</v>
      </c>
      <c r="B5485" s="25">
        <v>43694.416666666664</v>
      </c>
      <c r="C5485" s="7">
        <v>532.67999999999995</v>
      </c>
      <c r="D5485" s="26">
        <f>C5485/'g. Dimensio.AnlagenEE2035'!$F$11</f>
        <v>0.1521942857142857</v>
      </c>
      <c r="E5485" s="6"/>
      <c r="F5485" s="6"/>
      <c r="G5485" s="6"/>
      <c r="H5485" s="6"/>
      <c r="I5485" s="6"/>
      <c r="J5485" s="6"/>
      <c r="K5485" s="6"/>
      <c r="L5485" s="6"/>
      <c r="M5485" s="6"/>
      <c r="N5485" s="27"/>
    </row>
    <row r="5486" spans="1:14" s="28" customFormat="1" x14ac:dyDescent="0.25">
      <c r="A5486" s="24">
        <v>43694.375</v>
      </c>
      <c r="B5486" s="25">
        <v>43694.458333333336</v>
      </c>
      <c r="C5486" s="7">
        <v>623.48299999999995</v>
      </c>
      <c r="D5486" s="26">
        <f>C5486/'g. Dimensio.AnlagenEE2035'!$F$11</f>
        <v>0.17813799999999999</v>
      </c>
      <c r="E5486" s="6"/>
      <c r="F5486" s="6"/>
      <c r="G5486" s="6"/>
      <c r="H5486" s="6"/>
      <c r="I5486" s="6"/>
      <c r="J5486" s="6"/>
      <c r="K5486" s="6"/>
      <c r="L5486" s="6"/>
      <c r="M5486" s="6"/>
      <c r="N5486" s="27"/>
    </row>
    <row r="5487" spans="1:14" s="28" customFormat="1" x14ac:dyDescent="0.25">
      <c r="A5487" s="24">
        <v>43694.416666666664</v>
      </c>
      <c r="B5487" s="25">
        <v>43694.5</v>
      </c>
      <c r="C5487" s="7">
        <v>746.33299999999997</v>
      </c>
      <c r="D5487" s="26">
        <f>C5487/'g. Dimensio.AnlagenEE2035'!$F$11</f>
        <v>0.21323799999999998</v>
      </c>
      <c r="E5487" s="6"/>
      <c r="F5487" s="6"/>
      <c r="G5487" s="6"/>
      <c r="H5487" s="6"/>
      <c r="I5487" s="6"/>
      <c r="J5487" s="6"/>
      <c r="K5487" s="6"/>
      <c r="L5487" s="6"/>
      <c r="M5487" s="6"/>
      <c r="N5487" s="27"/>
    </row>
    <row r="5488" spans="1:14" s="28" customFormat="1" x14ac:dyDescent="0.25">
      <c r="A5488" s="24">
        <v>43694.458333333336</v>
      </c>
      <c r="B5488" s="25">
        <v>43694.541666666664</v>
      </c>
      <c r="C5488" s="7">
        <v>680.35699999999997</v>
      </c>
      <c r="D5488" s="26">
        <f>C5488/'g. Dimensio.AnlagenEE2035'!$F$11</f>
        <v>0.19438771428571427</v>
      </c>
      <c r="E5488" s="6"/>
      <c r="F5488" s="6"/>
      <c r="G5488" s="6"/>
      <c r="H5488" s="6"/>
      <c r="I5488" s="6"/>
      <c r="J5488" s="6"/>
      <c r="K5488" s="6"/>
      <c r="L5488" s="6"/>
      <c r="M5488" s="6"/>
      <c r="N5488" s="27"/>
    </row>
    <row r="5489" spans="1:14" s="28" customFormat="1" x14ac:dyDescent="0.25">
      <c r="A5489" s="24">
        <v>43694.5</v>
      </c>
      <c r="B5489" s="25">
        <v>43694.583333333336</v>
      </c>
      <c r="C5489" s="7">
        <v>571.84699999999998</v>
      </c>
      <c r="D5489" s="26">
        <f>C5489/'g. Dimensio.AnlagenEE2035'!$F$11</f>
        <v>0.16338485714285714</v>
      </c>
      <c r="E5489" s="6"/>
      <c r="F5489" s="6"/>
      <c r="G5489" s="6"/>
      <c r="H5489" s="6"/>
      <c r="I5489" s="6"/>
      <c r="J5489" s="6"/>
      <c r="K5489" s="6"/>
      <c r="L5489" s="6"/>
      <c r="M5489" s="6"/>
      <c r="N5489" s="27"/>
    </row>
    <row r="5490" spans="1:14" s="28" customFormat="1" x14ac:dyDescent="0.25">
      <c r="A5490" s="24">
        <v>43694.541666666664</v>
      </c>
      <c r="B5490" s="25">
        <v>43694.625</v>
      </c>
      <c r="C5490" s="7">
        <v>563.21199999999999</v>
      </c>
      <c r="D5490" s="26">
        <f>C5490/'g. Dimensio.AnlagenEE2035'!$F$11</f>
        <v>0.16091771428571428</v>
      </c>
      <c r="E5490" s="6"/>
      <c r="F5490" s="6"/>
      <c r="G5490" s="6"/>
      <c r="H5490" s="6"/>
      <c r="I5490" s="6"/>
      <c r="J5490" s="6"/>
      <c r="K5490" s="6"/>
      <c r="L5490" s="6"/>
      <c r="M5490" s="6"/>
      <c r="N5490" s="27"/>
    </row>
    <row r="5491" spans="1:14" s="28" customFormat="1" x14ac:dyDescent="0.25">
      <c r="A5491" s="24">
        <v>43694.583333333336</v>
      </c>
      <c r="B5491" s="25">
        <v>43694.666666666664</v>
      </c>
      <c r="C5491" s="7">
        <v>561.06500000000005</v>
      </c>
      <c r="D5491" s="26">
        <f>C5491/'g. Dimensio.AnlagenEE2035'!$F$11</f>
        <v>0.16030428571428573</v>
      </c>
      <c r="E5491" s="6"/>
      <c r="F5491" s="6"/>
      <c r="G5491" s="6"/>
      <c r="H5491" s="6"/>
      <c r="I5491" s="6"/>
      <c r="J5491" s="6"/>
      <c r="K5491" s="6"/>
      <c r="L5491" s="6"/>
      <c r="M5491" s="6"/>
      <c r="N5491" s="27"/>
    </row>
    <row r="5492" spans="1:14" s="28" customFormat="1" x14ac:dyDescent="0.25">
      <c r="A5492" s="24">
        <v>43694.625</v>
      </c>
      <c r="B5492" s="25">
        <v>43694.708333333336</v>
      </c>
      <c r="C5492" s="7">
        <v>468.61900000000003</v>
      </c>
      <c r="D5492" s="26">
        <f>C5492/'g. Dimensio.AnlagenEE2035'!$F$11</f>
        <v>0.13389114285714288</v>
      </c>
      <c r="E5492" s="6"/>
      <c r="F5492" s="6"/>
      <c r="G5492" s="6"/>
      <c r="H5492" s="6"/>
      <c r="I5492" s="6"/>
      <c r="J5492" s="6"/>
      <c r="K5492" s="6"/>
      <c r="L5492" s="6"/>
      <c r="M5492" s="6"/>
      <c r="N5492" s="27"/>
    </row>
    <row r="5493" spans="1:14" s="28" customFormat="1" x14ac:dyDescent="0.25">
      <c r="A5493" s="24">
        <v>43694.666666666664</v>
      </c>
      <c r="B5493" s="25">
        <v>43694.75</v>
      </c>
      <c r="C5493" s="7">
        <v>345.93700000000001</v>
      </c>
      <c r="D5493" s="26">
        <f>C5493/'g. Dimensio.AnlagenEE2035'!$F$11</f>
        <v>9.8839142857142862E-2</v>
      </c>
      <c r="E5493" s="6"/>
      <c r="F5493" s="6"/>
      <c r="G5493" s="6"/>
      <c r="H5493" s="6"/>
      <c r="I5493" s="6"/>
      <c r="J5493" s="6"/>
      <c r="K5493" s="6"/>
      <c r="L5493" s="6"/>
      <c r="M5493" s="6"/>
      <c r="N5493" s="27"/>
    </row>
    <row r="5494" spans="1:14" s="28" customFormat="1" x14ac:dyDescent="0.25">
      <c r="A5494" s="24">
        <v>43694.708333333336</v>
      </c>
      <c r="B5494" s="25">
        <v>43694.791666666664</v>
      </c>
      <c r="C5494" s="7">
        <v>259.66000000000003</v>
      </c>
      <c r="D5494" s="26">
        <f>C5494/'g. Dimensio.AnlagenEE2035'!$F$11</f>
        <v>7.4188571428571437E-2</v>
      </c>
      <c r="E5494" s="6"/>
      <c r="F5494" s="6"/>
      <c r="G5494" s="6"/>
      <c r="H5494" s="6"/>
      <c r="I5494" s="6"/>
      <c r="J5494" s="6"/>
      <c r="K5494" s="6"/>
      <c r="L5494" s="6"/>
      <c r="M5494" s="6"/>
      <c r="N5494" s="27"/>
    </row>
    <row r="5495" spans="1:14" s="28" customFormat="1" x14ac:dyDescent="0.25">
      <c r="A5495" s="24">
        <v>43694.75</v>
      </c>
      <c r="B5495" s="25">
        <v>43694.833333333336</v>
      </c>
      <c r="C5495" s="7">
        <v>339.48399999999998</v>
      </c>
      <c r="D5495" s="26">
        <f>C5495/'g. Dimensio.AnlagenEE2035'!$F$11</f>
        <v>9.6995428571428566E-2</v>
      </c>
      <c r="E5495" s="6"/>
      <c r="F5495" s="6"/>
      <c r="G5495" s="6"/>
      <c r="H5495" s="6"/>
      <c r="I5495" s="6"/>
      <c r="J5495" s="6"/>
      <c r="K5495" s="6"/>
      <c r="L5495" s="6"/>
      <c r="M5495" s="6"/>
      <c r="N5495" s="27"/>
    </row>
    <row r="5496" spans="1:14" s="28" customFormat="1" x14ac:dyDescent="0.25">
      <c r="A5496" s="24">
        <v>43694.791666666664</v>
      </c>
      <c r="B5496" s="25">
        <v>43694.875</v>
      </c>
      <c r="C5496" s="7">
        <v>491.06599999999997</v>
      </c>
      <c r="D5496" s="26">
        <f>C5496/'g. Dimensio.AnlagenEE2035'!$F$11</f>
        <v>0.14030457142857142</v>
      </c>
      <c r="E5496" s="6"/>
      <c r="F5496" s="6"/>
      <c r="G5496" s="6"/>
      <c r="H5496" s="6"/>
      <c r="I5496" s="6"/>
      <c r="J5496" s="6"/>
      <c r="K5496" s="6"/>
      <c r="L5496" s="6"/>
      <c r="M5496" s="6"/>
      <c r="N5496" s="27"/>
    </row>
    <row r="5497" spans="1:14" s="28" customFormat="1" x14ac:dyDescent="0.25">
      <c r="A5497" s="24">
        <v>43694.833333333336</v>
      </c>
      <c r="B5497" s="25">
        <v>43694.916666666664</v>
      </c>
      <c r="C5497" s="7">
        <v>600.64099999999996</v>
      </c>
      <c r="D5497" s="26">
        <f>C5497/'g. Dimensio.AnlagenEE2035'!$F$11</f>
        <v>0.17161171428571428</v>
      </c>
      <c r="E5497" s="6"/>
      <c r="F5497" s="6"/>
      <c r="G5497" s="6"/>
      <c r="H5497" s="6"/>
      <c r="I5497" s="6"/>
      <c r="J5497" s="6"/>
      <c r="K5497" s="6"/>
      <c r="L5497" s="6"/>
      <c r="M5497" s="6"/>
      <c r="N5497" s="27"/>
    </row>
    <row r="5498" spans="1:14" s="28" customFormat="1" x14ac:dyDescent="0.25">
      <c r="A5498" s="24">
        <v>43694.875</v>
      </c>
      <c r="B5498" s="25">
        <v>43694.958333333336</v>
      </c>
      <c r="C5498" s="7">
        <v>652.43299999999999</v>
      </c>
      <c r="D5498" s="26">
        <f>C5498/'g. Dimensio.AnlagenEE2035'!$F$11</f>
        <v>0.18640942857142856</v>
      </c>
      <c r="E5498" s="6"/>
      <c r="F5498" s="6"/>
      <c r="G5498" s="6"/>
      <c r="H5498" s="6"/>
      <c r="I5498" s="6"/>
      <c r="J5498" s="6"/>
      <c r="K5498" s="6"/>
      <c r="L5498" s="6"/>
      <c r="M5498" s="6"/>
      <c r="N5498" s="27"/>
    </row>
    <row r="5499" spans="1:14" s="28" customFormat="1" x14ac:dyDescent="0.25">
      <c r="A5499" s="24">
        <v>43694.916666666664</v>
      </c>
      <c r="B5499" s="25">
        <v>43695</v>
      </c>
      <c r="C5499" s="7">
        <v>676.84799999999996</v>
      </c>
      <c r="D5499" s="26">
        <f>C5499/'g. Dimensio.AnlagenEE2035'!$F$11</f>
        <v>0.19338514285714284</v>
      </c>
      <c r="E5499" s="6"/>
      <c r="F5499" s="6"/>
      <c r="G5499" s="6"/>
      <c r="H5499" s="6"/>
      <c r="I5499" s="6"/>
      <c r="J5499" s="6"/>
      <c r="K5499" s="6"/>
      <c r="L5499" s="6"/>
      <c r="M5499" s="6"/>
      <c r="N5499" s="27"/>
    </row>
    <row r="5500" spans="1:14" s="28" customFormat="1" x14ac:dyDescent="0.25">
      <c r="A5500" s="24">
        <v>43694.958333333336</v>
      </c>
      <c r="B5500" s="25">
        <v>43695.041666666664</v>
      </c>
      <c r="C5500" s="7">
        <v>677.13599999999997</v>
      </c>
      <c r="D5500" s="26">
        <f>C5500/'g. Dimensio.AnlagenEE2035'!$F$11</f>
        <v>0.19346742857142857</v>
      </c>
      <c r="E5500" s="6"/>
      <c r="F5500" s="6"/>
      <c r="G5500" s="6"/>
      <c r="H5500" s="6"/>
      <c r="I5500" s="6"/>
      <c r="J5500" s="6"/>
      <c r="K5500" s="6"/>
      <c r="L5500" s="6"/>
      <c r="M5500" s="6"/>
      <c r="N5500" s="27"/>
    </row>
    <row r="5501" spans="1:14" s="28" customFormat="1" x14ac:dyDescent="0.25">
      <c r="A5501" s="24">
        <v>43695</v>
      </c>
      <c r="B5501" s="25">
        <v>43695.083333333336</v>
      </c>
      <c r="C5501" s="7">
        <v>664.18100000000004</v>
      </c>
      <c r="D5501" s="26">
        <f>C5501/'g. Dimensio.AnlagenEE2035'!$F$11</f>
        <v>0.18976600000000002</v>
      </c>
      <c r="E5501" s="6"/>
      <c r="F5501" s="6"/>
      <c r="G5501" s="6"/>
      <c r="H5501" s="6"/>
      <c r="I5501" s="6"/>
      <c r="J5501" s="6"/>
      <c r="K5501" s="6"/>
      <c r="L5501" s="6"/>
      <c r="M5501" s="6"/>
      <c r="N5501" s="27"/>
    </row>
    <row r="5502" spans="1:14" s="28" customFormat="1" x14ac:dyDescent="0.25">
      <c r="A5502" s="24">
        <v>43695.041666666664</v>
      </c>
      <c r="B5502" s="25">
        <v>43695.125</v>
      </c>
      <c r="C5502" s="7">
        <v>676.46199999999999</v>
      </c>
      <c r="D5502" s="26">
        <f>C5502/'g. Dimensio.AnlagenEE2035'!$F$11</f>
        <v>0.19327485714285714</v>
      </c>
      <c r="E5502" s="6"/>
      <c r="F5502" s="6"/>
      <c r="G5502" s="6"/>
      <c r="H5502" s="6"/>
      <c r="I5502" s="6"/>
      <c r="J5502" s="6"/>
      <c r="K5502" s="6"/>
      <c r="L5502" s="6"/>
      <c r="M5502" s="6"/>
      <c r="N5502" s="27"/>
    </row>
    <row r="5503" spans="1:14" s="28" customFormat="1" x14ac:dyDescent="0.25">
      <c r="A5503" s="24">
        <v>43695.083333333336</v>
      </c>
      <c r="B5503" s="25">
        <v>43695.166666666664</v>
      </c>
      <c r="C5503" s="7">
        <v>717.25400000000002</v>
      </c>
      <c r="D5503" s="26">
        <f>C5503/'g. Dimensio.AnlagenEE2035'!$F$11</f>
        <v>0.2049297142857143</v>
      </c>
      <c r="E5503" s="6"/>
      <c r="F5503" s="6"/>
      <c r="G5503" s="6"/>
      <c r="H5503" s="6"/>
      <c r="I5503" s="6"/>
      <c r="J5503" s="6"/>
      <c r="K5503" s="6"/>
      <c r="L5503" s="6"/>
      <c r="M5503" s="6"/>
      <c r="N5503" s="27"/>
    </row>
    <row r="5504" spans="1:14" s="28" customFormat="1" x14ac:dyDescent="0.25">
      <c r="A5504" s="24">
        <v>43695.125</v>
      </c>
      <c r="B5504" s="25">
        <v>43695.208333333336</v>
      </c>
      <c r="C5504" s="7">
        <v>725.94899999999996</v>
      </c>
      <c r="D5504" s="26">
        <f>C5504/'g. Dimensio.AnlagenEE2035'!$F$11</f>
        <v>0.20741399999999999</v>
      </c>
      <c r="E5504" s="6"/>
      <c r="F5504" s="6"/>
      <c r="G5504" s="6"/>
      <c r="H5504" s="6"/>
      <c r="I5504" s="6"/>
      <c r="J5504" s="6"/>
      <c r="K5504" s="6"/>
      <c r="L5504" s="6"/>
      <c r="M5504" s="6"/>
      <c r="N5504" s="27"/>
    </row>
    <row r="5505" spans="1:14" s="28" customFormat="1" x14ac:dyDescent="0.25">
      <c r="A5505" s="24">
        <v>43695.166666666664</v>
      </c>
      <c r="B5505" s="25">
        <v>43695.25</v>
      </c>
      <c r="C5505" s="7">
        <v>717.72</v>
      </c>
      <c r="D5505" s="26">
        <f>C5505/'g. Dimensio.AnlagenEE2035'!$F$11</f>
        <v>0.20506285714285716</v>
      </c>
      <c r="E5505" s="6"/>
      <c r="F5505" s="6"/>
      <c r="G5505" s="6"/>
      <c r="H5505" s="6"/>
      <c r="I5505" s="6"/>
      <c r="J5505" s="6"/>
      <c r="K5505" s="6"/>
      <c r="L5505" s="6"/>
      <c r="M5505" s="6"/>
      <c r="N5505" s="27"/>
    </row>
    <row r="5506" spans="1:14" s="28" customFormat="1" x14ac:dyDescent="0.25">
      <c r="A5506" s="24">
        <v>43695.208333333336</v>
      </c>
      <c r="B5506" s="25">
        <v>43695.291666666664</v>
      </c>
      <c r="C5506" s="7">
        <v>615.49400000000003</v>
      </c>
      <c r="D5506" s="26">
        <f>C5506/'g. Dimensio.AnlagenEE2035'!$F$11</f>
        <v>0.17585542857142858</v>
      </c>
      <c r="E5506" s="6"/>
      <c r="F5506" s="6"/>
      <c r="G5506" s="6"/>
      <c r="H5506" s="6"/>
      <c r="I5506" s="6"/>
      <c r="J5506" s="6"/>
      <c r="K5506" s="6"/>
      <c r="L5506" s="6"/>
      <c r="M5506" s="6"/>
      <c r="N5506" s="27"/>
    </row>
    <row r="5507" spans="1:14" s="28" customFormat="1" x14ac:dyDescent="0.25">
      <c r="A5507" s="24">
        <v>43695.25</v>
      </c>
      <c r="B5507" s="25">
        <v>43695.333333333336</v>
      </c>
      <c r="C5507" s="7">
        <v>429.79399999999998</v>
      </c>
      <c r="D5507" s="26">
        <f>C5507/'g. Dimensio.AnlagenEE2035'!$F$11</f>
        <v>0.12279828571428571</v>
      </c>
      <c r="E5507" s="6"/>
      <c r="F5507" s="6"/>
      <c r="G5507" s="6"/>
      <c r="H5507" s="6"/>
      <c r="I5507" s="6"/>
      <c r="J5507" s="6"/>
      <c r="K5507" s="6"/>
      <c r="L5507" s="6"/>
      <c r="M5507" s="6"/>
      <c r="N5507" s="27"/>
    </row>
    <row r="5508" spans="1:14" s="28" customFormat="1" x14ac:dyDescent="0.25">
      <c r="A5508" s="24">
        <v>43695.291666666664</v>
      </c>
      <c r="B5508" s="25">
        <v>43695.375</v>
      </c>
      <c r="C5508" s="7">
        <v>702.07</v>
      </c>
      <c r="D5508" s="26">
        <f>C5508/'g. Dimensio.AnlagenEE2035'!$F$11</f>
        <v>0.20059142857142859</v>
      </c>
      <c r="E5508" s="6"/>
      <c r="F5508" s="6"/>
      <c r="G5508" s="6"/>
      <c r="H5508" s="6"/>
      <c r="I5508" s="6"/>
      <c r="J5508" s="6"/>
      <c r="K5508" s="6"/>
      <c r="L5508" s="6"/>
      <c r="M5508" s="6"/>
      <c r="N5508" s="27"/>
    </row>
    <row r="5509" spans="1:14" s="28" customFormat="1" x14ac:dyDescent="0.25">
      <c r="A5509" s="24">
        <v>43695.333333333336</v>
      </c>
      <c r="B5509" s="25">
        <v>43695.416666666664</v>
      </c>
      <c r="C5509" s="7">
        <v>1138.489</v>
      </c>
      <c r="D5509" s="26">
        <f>C5509/'g. Dimensio.AnlagenEE2035'!$F$11</f>
        <v>0.32528257142857142</v>
      </c>
      <c r="E5509" s="6"/>
      <c r="F5509" s="6"/>
      <c r="G5509" s="6"/>
      <c r="H5509" s="6"/>
      <c r="I5509" s="6"/>
      <c r="J5509" s="6"/>
      <c r="K5509" s="6"/>
      <c r="L5509" s="6"/>
      <c r="M5509" s="6"/>
      <c r="N5509" s="27"/>
    </row>
    <row r="5510" spans="1:14" s="28" customFormat="1" x14ac:dyDescent="0.25">
      <c r="A5510" s="24">
        <v>43695.375</v>
      </c>
      <c r="B5510" s="25">
        <v>43695.458333333336</v>
      </c>
      <c r="C5510" s="7">
        <v>1319.4159999999999</v>
      </c>
      <c r="D5510" s="26">
        <f>C5510/'g. Dimensio.AnlagenEE2035'!$F$11</f>
        <v>0.37697599999999998</v>
      </c>
      <c r="E5510" s="6"/>
      <c r="F5510" s="6"/>
      <c r="G5510" s="6"/>
      <c r="H5510" s="6"/>
      <c r="I5510" s="6"/>
      <c r="J5510" s="6"/>
      <c r="K5510" s="6"/>
      <c r="L5510" s="6"/>
      <c r="M5510" s="6"/>
      <c r="N5510" s="27"/>
    </row>
    <row r="5511" spans="1:14" s="28" customFormat="1" x14ac:dyDescent="0.25">
      <c r="A5511" s="24">
        <v>43695.416666666664</v>
      </c>
      <c r="B5511" s="25">
        <v>43695.5</v>
      </c>
      <c r="C5511" s="7">
        <v>1394.7570000000001</v>
      </c>
      <c r="D5511" s="26">
        <f>C5511/'g. Dimensio.AnlagenEE2035'!$F$11</f>
        <v>0.39850200000000002</v>
      </c>
      <c r="E5511" s="6"/>
      <c r="F5511" s="6"/>
      <c r="G5511" s="6"/>
      <c r="H5511" s="6"/>
      <c r="I5511" s="6"/>
      <c r="J5511" s="6"/>
      <c r="K5511" s="6"/>
      <c r="L5511" s="6"/>
      <c r="M5511" s="6"/>
      <c r="N5511" s="27"/>
    </row>
    <row r="5512" spans="1:14" s="28" customFormat="1" x14ac:dyDescent="0.25">
      <c r="A5512" s="24">
        <v>43695.458333333336</v>
      </c>
      <c r="B5512" s="25">
        <v>43695.541666666664</v>
      </c>
      <c r="C5512" s="7">
        <v>1449.7570000000001</v>
      </c>
      <c r="D5512" s="26">
        <f>C5512/'g. Dimensio.AnlagenEE2035'!$F$11</f>
        <v>0.41421628571428576</v>
      </c>
      <c r="E5512" s="6"/>
      <c r="F5512" s="6"/>
      <c r="G5512" s="6"/>
      <c r="H5512" s="6"/>
      <c r="I5512" s="6"/>
      <c r="J5512" s="6"/>
      <c r="K5512" s="6"/>
      <c r="L5512" s="6"/>
      <c r="M5512" s="6"/>
      <c r="N5512" s="27"/>
    </row>
    <row r="5513" spans="1:14" s="28" customFormat="1" x14ac:dyDescent="0.25">
      <c r="A5513" s="24">
        <v>43695.5</v>
      </c>
      <c r="B5513" s="25">
        <v>43695.583333333336</v>
      </c>
      <c r="C5513" s="7">
        <v>1531.7950000000001</v>
      </c>
      <c r="D5513" s="26">
        <f>C5513/'g. Dimensio.AnlagenEE2035'!$F$11</f>
        <v>0.43765571428571431</v>
      </c>
      <c r="E5513" s="6"/>
      <c r="F5513" s="6"/>
      <c r="G5513" s="6"/>
      <c r="H5513" s="6"/>
      <c r="I5513" s="6"/>
      <c r="J5513" s="6"/>
      <c r="K5513" s="6"/>
      <c r="L5513" s="6"/>
      <c r="M5513" s="6"/>
      <c r="N5513" s="27"/>
    </row>
    <row r="5514" spans="1:14" s="28" customFormat="1" x14ac:dyDescent="0.25">
      <c r="A5514" s="24">
        <v>43695.541666666664</v>
      </c>
      <c r="B5514" s="25">
        <v>43695.625</v>
      </c>
      <c r="C5514" s="7">
        <v>1503.893</v>
      </c>
      <c r="D5514" s="26">
        <f>C5514/'g. Dimensio.AnlagenEE2035'!$F$11</f>
        <v>0.42968371428571428</v>
      </c>
      <c r="E5514" s="6"/>
      <c r="F5514" s="6"/>
      <c r="G5514" s="6"/>
      <c r="H5514" s="6"/>
      <c r="I5514" s="6"/>
      <c r="J5514" s="6"/>
      <c r="K5514" s="6"/>
      <c r="L5514" s="6"/>
      <c r="M5514" s="6"/>
      <c r="N5514" s="27"/>
    </row>
    <row r="5515" spans="1:14" s="28" customFormat="1" x14ac:dyDescent="0.25">
      <c r="A5515" s="24">
        <v>43695.583333333336</v>
      </c>
      <c r="B5515" s="25">
        <v>43695.666666666664</v>
      </c>
      <c r="C5515" s="7">
        <v>1396.357</v>
      </c>
      <c r="D5515" s="26">
        <f>C5515/'g. Dimensio.AnlagenEE2035'!$F$11</f>
        <v>0.39895914285714285</v>
      </c>
      <c r="E5515" s="6"/>
      <c r="F5515" s="6"/>
      <c r="G5515" s="6"/>
      <c r="H5515" s="6"/>
      <c r="I5515" s="6"/>
      <c r="J5515" s="6"/>
      <c r="K5515" s="6"/>
      <c r="L5515" s="6"/>
      <c r="M5515" s="6"/>
      <c r="N5515" s="27"/>
    </row>
    <row r="5516" spans="1:14" s="28" customFormat="1" x14ac:dyDescent="0.25">
      <c r="A5516" s="24">
        <v>43695.625</v>
      </c>
      <c r="B5516" s="25">
        <v>43695.708333333336</v>
      </c>
      <c r="C5516" s="7">
        <v>1252.307</v>
      </c>
      <c r="D5516" s="26">
        <f>C5516/'g. Dimensio.AnlagenEE2035'!$F$11</f>
        <v>0.35780200000000001</v>
      </c>
      <c r="E5516" s="6"/>
      <c r="F5516" s="6"/>
      <c r="G5516" s="6"/>
      <c r="H5516" s="6"/>
      <c r="I5516" s="6"/>
      <c r="J5516" s="6"/>
      <c r="K5516" s="6"/>
      <c r="L5516" s="6"/>
      <c r="M5516" s="6"/>
      <c r="N5516" s="27"/>
    </row>
    <row r="5517" spans="1:14" s="28" customFormat="1" x14ac:dyDescent="0.25">
      <c r="A5517" s="24">
        <v>43695.666666666664</v>
      </c>
      <c r="B5517" s="25">
        <v>43695.75</v>
      </c>
      <c r="C5517" s="7">
        <v>978.255</v>
      </c>
      <c r="D5517" s="26">
        <f>C5517/'g. Dimensio.AnlagenEE2035'!$F$11</f>
        <v>0.27950142857142857</v>
      </c>
      <c r="E5517" s="6"/>
      <c r="F5517" s="6"/>
      <c r="G5517" s="6"/>
      <c r="H5517" s="6"/>
      <c r="I5517" s="6"/>
      <c r="J5517" s="6"/>
      <c r="K5517" s="6"/>
      <c r="L5517" s="6"/>
      <c r="M5517" s="6"/>
      <c r="N5517" s="27"/>
    </row>
    <row r="5518" spans="1:14" s="28" customFormat="1" x14ac:dyDescent="0.25">
      <c r="A5518" s="24">
        <v>43695.708333333336</v>
      </c>
      <c r="B5518" s="25">
        <v>43695.791666666664</v>
      </c>
      <c r="C5518" s="7">
        <v>688.40300000000002</v>
      </c>
      <c r="D5518" s="26">
        <f>C5518/'g. Dimensio.AnlagenEE2035'!$F$11</f>
        <v>0.19668657142857143</v>
      </c>
      <c r="E5518" s="6"/>
      <c r="F5518" s="6"/>
      <c r="G5518" s="6"/>
      <c r="H5518" s="6"/>
      <c r="I5518" s="6"/>
      <c r="J5518" s="6"/>
      <c r="K5518" s="6"/>
      <c r="L5518" s="6"/>
      <c r="M5518" s="6"/>
      <c r="N5518" s="27"/>
    </row>
    <row r="5519" spans="1:14" s="28" customFormat="1" x14ac:dyDescent="0.25">
      <c r="A5519" s="24">
        <v>43695.75</v>
      </c>
      <c r="B5519" s="25">
        <v>43695.833333333336</v>
      </c>
      <c r="C5519" s="7">
        <v>573.18700000000001</v>
      </c>
      <c r="D5519" s="26">
        <f>C5519/'g. Dimensio.AnlagenEE2035'!$F$11</f>
        <v>0.16376771428571429</v>
      </c>
      <c r="E5519" s="6"/>
      <c r="F5519" s="6"/>
      <c r="G5519" s="6"/>
      <c r="H5519" s="6"/>
      <c r="I5519" s="6"/>
      <c r="J5519" s="6"/>
      <c r="K5519" s="6"/>
      <c r="L5519" s="6"/>
      <c r="M5519" s="6"/>
      <c r="N5519" s="27"/>
    </row>
    <row r="5520" spans="1:14" s="28" customFormat="1" x14ac:dyDescent="0.25">
      <c r="A5520" s="24">
        <v>43695.791666666664</v>
      </c>
      <c r="B5520" s="25">
        <v>43695.875</v>
      </c>
      <c r="C5520" s="7">
        <v>346.78199999999998</v>
      </c>
      <c r="D5520" s="26">
        <f>C5520/'g. Dimensio.AnlagenEE2035'!$F$11</f>
        <v>9.9080571428571421E-2</v>
      </c>
      <c r="E5520" s="6"/>
      <c r="F5520" s="6"/>
      <c r="G5520" s="6"/>
      <c r="H5520" s="6"/>
      <c r="I5520" s="6"/>
      <c r="J5520" s="6"/>
      <c r="K5520" s="6"/>
      <c r="L5520" s="6"/>
      <c r="M5520" s="6"/>
      <c r="N5520" s="27"/>
    </row>
    <row r="5521" spans="1:14" s="28" customFormat="1" x14ac:dyDescent="0.25">
      <c r="A5521" s="24">
        <v>43695.833333333336</v>
      </c>
      <c r="B5521" s="25">
        <v>43695.916666666664</v>
      </c>
      <c r="C5521" s="7">
        <v>239.209</v>
      </c>
      <c r="D5521" s="26">
        <f>C5521/'g. Dimensio.AnlagenEE2035'!$F$11</f>
        <v>6.8345428571428571E-2</v>
      </c>
      <c r="E5521" s="6"/>
      <c r="F5521" s="6"/>
      <c r="G5521" s="6"/>
      <c r="H5521" s="6"/>
      <c r="I5521" s="6"/>
      <c r="J5521" s="6"/>
      <c r="K5521" s="6"/>
      <c r="L5521" s="6"/>
      <c r="M5521" s="6"/>
      <c r="N5521" s="27"/>
    </row>
    <row r="5522" spans="1:14" s="28" customFormat="1" x14ac:dyDescent="0.25">
      <c r="A5522" s="24">
        <v>43695.875</v>
      </c>
      <c r="B5522" s="25">
        <v>43695.958333333336</v>
      </c>
      <c r="C5522" s="7">
        <v>198.70699999999999</v>
      </c>
      <c r="D5522" s="26">
        <f>C5522/'g. Dimensio.AnlagenEE2035'!$F$11</f>
        <v>5.6773428571428572E-2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27"/>
    </row>
    <row r="5523" spans="1:14" s="28" customFormat="1" x14ac:dyDescent="0.25">
      <c r="A5523" s="24">
        <v>43695.916666666664</v>
      </c>
      <c r="B5523" s="25">
        <v>43696</v>
      </c>
      <c r="C5523" s="7">
        <v>251.28399999999999</v>
      </c>
      <c r="D5523" s="26">
        <f>C5523/'g. Dimensio.AnlagenEE2035'!$F$11</f>
        <v>7.1795428571428566E-2</v>
      </c>
      <c r="E5523" s="6"/>
      <c r="F5523" s="6"/>
      <c r="G5523" s="6"/>
      <c r="H5523" s="6"/>
      <c r="I5523" s="6"/>
      <c r="J5523" s="6"/>
      <c r="K5523" s="6"/>
      <c r="L5523" s="6"/>
      <c r="M5523" s="6"/>
      <c r="N5523" s="27"/>
    </row>
    <row r="5524" spans="1:14" s="28" customFormat="1" x14ac:dyDescent="0.25">
      <c r="A5524" s="24">
        <v>43695.958333333336</v>
      </c>
      <c r="B5524" s="25">
        <v>43696.041666666664</v>
      </c>
      <c r="C5524" s="7">
        <v>351.12299999999999</v>
      </c>
      <c r="D5524" s="26">
        <f>C5524/'g. Dimensio.AnlagenEE2035'!$F$11</f>
        <v>0.10032085714285714</v>
      </c>
      <c r="E5524" s="6"/>
      <c r="F5524" s="6"/>
      <c r="G5524" s="6"/>
      <c r="H5524" s="6"/>
      <c r="I5524" s="6"/>
      <c r="J5524" s="6"/>
      <c r="K5524" s="6"/>
      <c r="L5524" s="6"/>
      <c r="M5524" s="6"/>
      <c r="N5524" s="27"/>
    </row>
    <row r="5525" spans="1:14" s="28" customFormat="1" x14ac:dyDescent="0.25">
      <c r="A5525" s="24">
        <v>43696</v>
      </c>
      <c r="B5525" s="25">
        <v>43696.083333333336</v>
      </c>
      <c r="C5525" s="7">
        <v>246.607</v>
      </c>
      <c r="D5525" s="26">
        <f>C5525/'g. Dimensio.AnlagenEE2035'!$F$11</f>
        <v>7.0459142857142859E-2</v>
      </c>
      <c r="E5525" s="6"/>
      <c r="F5525" s="6"/>
      <c r="G5525" s="6"/>
      <c r="H5525" s="6"/>
      <c r="I5525" s="6"/>
      <c r="J5525" s="6"/>
      <c r="K5525" s="6"/>
      <c r="L5525" s="6"/>
      <c r="M5525" s="6"/>
      <c r="N5525" s="27"/>
    </row>
    <row r="5526" spans="1:14" s="28" customFormat="1" x14ac:dyDescent="0.25">
      <c r="A5526" s="24">
        <v>43696.041666666664</v>
      </c>
      <c r="B5526" s="25">
        <v>43696.125</v>
      </c>
      <c r="C5526" s="7">
        <v>97.712999999999994</v>
      </c>
      <c r="D5526" s="26">
        <f>C5526/'g. Dimensio.AnlagenEE2035'!$F$11</f>
        <v>2.7917999999999998E-2</v>
      </c>
      <c r="E5526" s="6"/>
      <c r="F5526" s="6"/>
      <c r="G5526" s="6"/>
      <c r="H5526" s="6"/>
      <c r="I5526" s="6"/>
      <c r="J5526" s="6"/>
      <c r="K5526" s="6"/>
      <c r="L5526" s="6"/>
      <c r="M5526" s="6"/>
      <c r="N5526" s="27"/>
    </row>
    <row r="5527" spans="1:14" s="28" customFormat="1" x14ac:dyDescent="0.25">
      <c r="A5527" s="24">
        <v>43696.083333333336</v>
      </c>
      <c r="B5527" s="25">
        <v>43696.166666666664</v>
      </c>
      <c r="C5527" s="7">
        <v>208.566</v>
      </c>
      <c r="D5527" s="26">
        <f>C5527/'g. Dimensio.AnlagenEE2035'!$F$11</f>
        <v>5.9590285714285714E-2</v>
      </c>
      <c r="E5527" s="6"/>
      <c r="F5527" s="6"/>
      <c r="G5527" s="6"/>
      <c r="H5527" s="6"/>
      <c r="I5527" s="6"/>
      <c r="J5527" s="6"/>
      <c r="K5527" s="6"/>
      <c r="L5527" s="6"/>
      <c r="M5527" s="6"/>
      <c r="N5527" s="27"/>
    </row>
    <row r="5528" spans="1:14" s="28" customFormat="1" x14ac:dyDescent="0.25">
      <c r="A5528" s="24">
        <v>43696.125</v>
      </c>
      <c r="B5528" s="25">
        <v>43696.208333333336</v>
      </c>
      <c r="C5528" s="7">
        <v>279.35300000000001</v>
      </c>
      <c r="D5528" s="26">
        <f>C5528/'g. Dimensio.AnlagenEE2035'!$F$11</f>
        <v>7.9815142857142862E-2</v>
      </c>
      <c r="E5528" s="6"/>
      <c r="F5528" s="6"/>
      <c r="G5528" s="6"/>
      <c r="H5528" s="6"/>
      <c r="I5528" s="6"/>
      <c r="J5528" s="6"/>
      <c r="K5528" s="6"/>
      <c r="L5528" s="6"/>
      <c r="M5528" s="6"/>
      <c r="N5528" s="27"/>
    </row>
    <row r="5529" spans="1:14" s="28" customFormat="1" x14ac:dyDescent="0.25">
      <c r="A5529" s="24">
        <v>43696.166666666664</v>
      </c>
      <c r="B5529" s="25">
        <v>43696.25</v>
      </c>
      <c r="C5529" s="7">
        <v>247.154</v>
      </c>
      <c r="D5529" s="26">
        <f>C5529/'g. Dimensio.AnlagenEE2035'!$F$11</f>
        <v>7.0615428571428565E-2</v>
      </c>
      <c r="E5529" s="6"/>
      <c r="F5529" s="6"/>
      <c r="G5529" s="6"/>
      <c r="H5529" s="6"/>
      <c r="I5529" s="6"/>
      <c r="J5529" s="6"/>
      <c r="K5529" s="6"/>
      <c r="L5529" s="6"/>
      <c r="M5529" s="6"/>
      <c r="N5529" s="27"/>
    </row>
    <row r="5530" spans="1:14" s="28" customFormat="1" x14ac:dyDescent="0.25">
      <c r="A5530" s="24">
        <v>43696.208333333336</v>
      </c>
      <c r="B5530" s="25">
        <v>43696.291666666664</v>
      </c>
      <c r="C5530" s="7">
        <v>263.31</v>
      </c>
      <c r="D5530" s="26">
        <f>C5530/'g. Dimensio.AnlagenEE2035'!$F$11</f>
        <v>7.5231428571428574E-2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27"/>
    </row>
    <row r="5531" spans="1:14" s="28" customFormat="1" x14ac:dyDescent="0.25">
      <c r="A5531" s="24">
        <v>43696.25</v>
      </c>
      <c r="B5531" s="25">
        <v>43696.333333333336</v>
      </c>
      <c r="C5531" s="7">
        <v>190.01599999999999</v>
      </c>
      <c r="D5531" s="26">
        <f>C5531/'g. Dimensio.AnlagenEE2035'!$F$11</f>
        <v>5.4290285714285715E-2</v>
      </c>
      <c r="E5531" s="6"/>
      <c r="F5531" s="6"/>
      <c r="G5531" s="6"/>
      <c r="H5531" s="6"/>
      <c r="I5531" s="6"/>
      <c r="J5531" s="6"/>
      <c r="K5531" s="6"/>
      <c r="L5531" s="6"/>
      <c r="M5531" s="6"/>
      <c r="N5531" s="27"/>
    </row>
    <row r="5532" spans="1:14" s="28" customFormat="1" x14ac:dyDescent="0.25">
      <c r="A5532" s="24">
        <v>43696.291666666664</v>
      </c>
      <c r="B5532" s="25">
        <v>43696.375</v>
      </c>
      <c r="C5532" s="7">
        <v>133.72499999999999</v>
      </c>
      <c r="D5532" s="26">
        <f>C5532/'g. Dimensio.AnlagenEE2035'!$F$11</f>
        <v>3.8207142857142856E-2</v>
      </c>
      <c r="E5532" s="6"/>
      <c r="F5532" s="6"/>
      <c r="G5532" s="6"/>
      <c r="H5532" s="6"/>
      <c r="I5532" s="6"/>
      <c r="J5532" s="6"/>
      <c r="K5532" s="6"/>
      <c r="L5532" s="6"/>
      <c r="M5532" s="6"/>
      <c r="N5532" s="27"/>
    </row>
    <row r="5533" spans="1:14" s="28" customFormat="1" x14ac:dyDescent="0.25">
      <c r="A5533" s="24">
        <v>43696.333333333336</v>
      </c>
      <c r="B5533" s="25">
        <v>43696.416666666664</v>
      </c>
      <c r="C5533" s="7">
        <v>141.21799999999999</v>
      </c>
      <c r="D5533" s="26">
        <f>C5533/'g. Dimensio.AnlagenEE2035'!$F$11</f>
        <v>4.0347999999999995E-2</v>
      </c>
      <c r="E5533" s="6"/>
      <c r="F5533" s="6"/>
      <c r="G5533" s="6"/>
      <c r="H5533" s="6"/>
      <c r="I5533" s="6"/>
      <c r="J5533" s="6"/>
      <c r="K5533" s="6"/>
      <c r="L5533" s="6"/>
      <c r="M5533" s="6"/>
      <c r="N5533" s="27"/>
    </row>
    <row r="5534" spans="1:14" s="28" customFormat="1" x14ac:dyDescent="0.25">
      <c r="A5534" s="24">
        <v>43696.375</v>
      </c>
      <c r="B5534" s="25">
        <v>43696.458333333336</v>
      </c>
      <c r="C5534" s="7">
        <v>177.00800000000001</v>
      </c>
      <c r="D5534" s="26">
        <f>C5534/'g. Dimensio.AnlagenEE2035'!$F$11</f>
        <v>5.0573714285714291E-2</v>
      </c>
      <c r="E5534" s="6"/>
      <c r="F5534" s="6"/>
      <c r="G5534" s="6"/>
      <c r="H5534" s="6"/>
      <c r="I5534" s="6"/>
      <c r="J5534" s="6"/>
      <c r="K5534" s="6"/>
      <c r="L5534" s="6"/>
      <c r="M5534" s="6"/>
      <c r="N5534" s="27"/>
    </row>
    <row r="5535" spans="1:14" s="28" customFormat="1" x14ac:dyDescent="0.25">
      <c r="A5535" s="24">
        <v>43696.416666666664</v>
      </c>
      <c r="B5535" s="25">
        <v>43696.5</v>
      </c>
      <c r="C5535" s="7">
        <v>208.667</v>
      </c>
      <c r="D5535" s="26">
        <f>C5535/'g. Dimensio.AnlagenEE2035'!$F$11</f>
        <v>5.9619142857142857E-2</v>
      </c>
      <c r="E5535" s="6"/>
      <c r="F5535" s="6"/>
      <c r="G5535" s="6"/>
      <c r="H5535" s="6"/>
      <c r="I5535" s="6"/>
      <c r="J5535" s="6"/>
      <c r="K5535" s="6"/>
      <c r="L5535" s="6"/>
      <c r="M5535" s="6"/>
      <c r="N5535" s="27"/>
    </row>
    <row r="5536" spans="1:14" s="28" customFormat="1" x14ac:dyDescent="0.25">
      <c r="A5536" s="24">
        <v>43696.458333333336</v>
      </c>
      <c r="B5536" s="25">
        <v>43696.541666666664</v>
      </c>
      <c r="C5536" s="7">
        <v>239.553</v>
      </c>
      <c r="D5536" s="26">
        <f>C5536/'g. Dimensio.AnlagenEE2035'!$F$11</f>
        <v>6.8443714285714288E-2</v>
      </c>
      <c r="E5536" s="6"/>
      <c r="F5536" s="6"/>
      <c r="G5536" s="6"/>
      <c r="H5536" s="6"/>
      <c r="I5536" s="6"/>
      <c r="J5536" s="6"/>
      <c r="K5536" s="6"/>
      <c r="L5536" s="6"/>
      <c r="M5536" s="6"/>
      <c r="N5536" s="27"/>
    </row>
    <row r="5537" spans="1:14" s="28" customFormat="1" x14ac:dyDescent="0.25">
      <c r="A5537" s="24">
        <v>43696.5</v>
      </c>
      <c r="B5537" s="25">
        <v>43696.583333333336</v>
      </c>
      <c r="C5537" s="7">
        <v>272.13400000000001</v>
      </c>
      <c r="D5537" s="26">
        <f>C5537/'g. Dimensio.AnlagenEE2035'!$F$11</f>
        <v>7.7752571428571435E-2</v>
      </c>
      <c r="E5537" s="6"/>
      <c r="F5537" s="6"/>
      <c r="G5537" s="6"/>
      <c r="H5537" s="6"/>
      <c r="I5537" s="6"/>
      <c r="J5537" s="6"/>
      <c r="K5537" s="6"/>
      <c r="L5537" s="6"/>
      <c r="M5537" s="6"/>
      <c r="N5537" s="27"/>
    </row>
    <row r="5538" spans="1:14" s="28" customFormat="1" x14ac:dyDescent="0.25">
      <c r="A5538" s="24">
        <v>43696.541666666664</v>
      </c>
      <c r="B5538" s="25">
        <v>43696.625</v>
      </c>
      <c r="C5538" s="7">
        <v>287.142</v>
      </c>
      <c r="D5538" s="26">
        <f>C5538/'g. Dimensio.AnlagenEE2035'!$F$11</f>
        <v>8.2040571428571421E-2</v>
      </c>
      <c r="E5538" s="6"/>
      <c r="F5538" s="6"/>
      <c r="G5538" s="6"/>
      <c r="H5538" s="6"/>
      <c r="I5538" s="6"/>
      <c r="J5538" s="6"/>
      <c r="K5538" s="6"/>
      <c r="L5538" s="6"/>
      <c r="M5538" s="6"/>
      <c r="N5538" s="27"/>
    </row>
    <row r="5539" spans="1:14" s="28" customFormat="1" x14ac:dyDescent="0.25">
      <c r="A5539" s="24">
        <v>43696.583333333336</v>
      </c>
      <c r="B5539" s="25">
        <v>43696.666666666664</v>
      </c>
      <c r="C5539" s="7">
        <v>259.137</v>
      </c>
      <c r="D5539" s="26">
        <f>C5539/'g. Dimensio.AnlagenEE2035'!$F$11</f>
        <v>7.4039142857142859E-2</v>
      </c>
      <c r="E5539" s="6"/>
      <c r="F5539" s="6"/>
      <c r="G5539" s="6"/>
      <c r="H5539" s="6"/>
      <c r="I5539" s="6"/>
      <c r="J5539" s="6"/>
      <c r="K5539" s="6"/>
      <c r="L5539" s="6"/>
      <c r="M5539" s="6"/>
      <c r="N5539" s="27"/>
    </row>
    <row r="5540" spans="1:14" s="28" customFormat="1" x14ac:dyDescent="0.25">
      <c r="A5540" s="24">
        <v>43696.625</v>
      </c>
      <c r="B5540" s="25">
        <v>43696.708333333336</v>
      </c>
      <c r="C5540" s="7">
        <v>198.768</v>
      </c>
      <c r="D5540" s="26">
        <f>C5540/'g. Dimensio.AnlagenEE2035'!$F$11</f>
        <v>5.6790857142857143E-2</v>
      </c>
      <c r="E5540" s="6"/>
      <c r="F5540" s="6"/>
      <c r="G5540" s="6"/>
      <c r="H5540" s="6"/>
      <c r="I5540" s="6"/>
      <c r="J5540" s="6"/>
      <c r="K5540" s="6"/>
      <c r="L5540" s="6"/>
      <c r="M5540" s="6"/>
      <c r="N5540" s="27"/>
    </row>
    <row r="5541" spans="1:14" s="28" customFormat="1" x14ac:dyDescent="0.25">
      <c r="A5541" s="24">
        <v>43696.666666666664</v>
      </c>
      <c r="B5541" s="25">
        <v>43696.75</v>
      </c>
      <c r="C5541" s="7">
        <v>170.251</v>
      </c>
      <c r="D5541" s="26">
        <f>C5541/'g. Dimensio.AnlagenEE2035'!$F$11</f>
        <v>4.8643142857142857E-2</v>
      </c>
      <c r="E5541" s="6"/>
      <c r="F5541" s="6"/>
      <c r="G5541" s="6"/>
      <c r="H5541" s="6"/>
      <c r="I5541" s="6"/>
      <c r="J5541" s="6"/>
      <c r="K5541" s="6"/>
      <c r="L5541" s="6"/>
      <c r="M5541" s="6"/>
      <c r="N5541" s="27"/>
    </row>
    <row r="5542" spans="1:14" s="28" customFormat="1" x14ac:dyDescent="0.25">
      <c r="A5542" s="24">
        <v>43696.708333333336</v>
      </c>
      <c r="B5542" s="25">
        <v>43696.791666666664</v>
      </c>
      <c r="C5542" s="7">
        <v>162.82</v>
      </c>
      <c r="D5542" s="26">
        <f>C5542/'g. Dimensio.AnlagenEE2035'!$F$11</f>
        <v>4.6519999999999999E-2</v>
      </c>
      <c r="E5542" s="6"/>
      <c r="F5542" s="6"/>
      <c r="G5542" s="6"/>
      <c r="H5542" s="6"/>
      <c r="I5542" s="6"/>
      <c r="J5542" s="6"/>
      <c r="K5542" s="6"/>
      <c r="L5542" s="6"/>
      <c r="M5542" s="6"/>
      <c r="N5542" s="27"/>
    </row>
    <row r="5543" spans="1:14" s="28" customFormat="1" x14ac:dyDescent="0.25">
      <c r="A5543" s="24">
        <v>43696.75</v>
      </c>
      <c r="B5543" s="25">
        <v>43696.833333333336</v>
      </c>
      <c r="C5543" s="7">
        <v>155.14500000000001</v>
      </c>
      <c r="D5543" s="26">
        <f>C5543/'g. Dimensio.AnlagenEE2035'!$F$11</f>
        <v>4.4327142857142857E-2</v>
      </c>
      <c r="E5543" s="6"/>
      <c r="F5543" s="6"/>
      <c r="G5543" s="6"/>
      <c r="H5543" s="6"/>
      <c r="I5543" s="6"/>
      <c r="J5543" s="6"/>
      <c r="K5543" s="6"/>
      <c r="L5543" s="6"/>
      <c r="M5543" s="6"/>
      <c r="N5543" s="27"/>
    </row>
    <row r="5544" spans="1:14" s="28" customFormat="1" x14ac:dyDescent="0.25">
      <c r="A5544" s="24">
        <v>43696.791666666664</v>
      </c>
      <c r="B5544" s="25">
        <v>43696.875</v>
      </c>
      <c r="C5544" s="7">
        <v>158.18299999999999</v>
      </c>
      <c r="D5544" s="26">
        <f>C5544/'g. Dimensio.AnlagenEE2035'!$F$11</f>
        <v>4.5195142857142857E-2</v>
      </c>
      <c r="E5544" s="6"/>
      <c r="F5544" s="6"/>
      <c r="G5544" s="6"/>
      <c r="H5544" s="6"/>
      <c r="I5544" s="6"/>
      <c r="J5544" s="6"/>
      <c r="K5544" s="6"/>
      <c r="L5544" s="6"/>
      <c r="M5544" s="6"/>
      <c r="N5544" s="27"/>
    </row>
    <row r="5545" spans="1:14" s="28" customFormat="1" x14ac:dyDescent="0.25">
      <c r="A5545" s="24">
        <v>43696.833333333336</v>
      </c>
      <c r="B5545" s="25">
        <v>43696.916666666664</v>
      </c>
      <c r="C5545" s="7">
        <v>169.011</v>
      </c>
      <c r="D5545" s="26">
        <f>C5545/'g. Dimensio.AnlagenEE2035'!$F$11</f>
        <v>4.828885714285714E-2</v>
      </c>
      <c r="E5545" s="6"/>
      <c r="F5545" s="6"/>
      <c r="G5545" s="6"/>
      <c r="H5545" s="6"/>
      <c r="I5545" s="6"/>
      <c r="J5545" s="6"/>
      <c r="K5545" s="6"/>
      <c r="L5545" s="6"/>
      <c r="M5545" s="6"/>
      <c r="N5545" s="27"/>
    </row>
    <row r="5546" spans="1:14" s="28" customFormat="1" x14ac:dyDescent="0.25">
      <c r="A5546" s="24">
        <v>43696.875</v>
      </c>
      <c r="B5546" s="25">
        <v>43696.958333333336</v>
      </c>
      <c r="C5546" s="7">
        <v>198.52199999999999</v>
      </c>
      <c r="D5546" s="26">
        <f>C5546/'g. Dimensio.AnlagenEE2035'!$F$11</f>
        <v>5.6720571428571426E-2</v>
      </c>
      <c r="E5546" s="6"/>
      <c r="F5546" s="6"/>
      <c r="G5546" s="6"/>
      <c r="H5546" s="6"/>
      <c r="I5546" s="6"/>
      <c r="J5546" s="6"/>
      <c r="K5546" s="6"/>
      <c r="L5546" s="6"/>
      <c r="M5546" s="6"/>
      <c r="N5546" s="27"/>
    </row>
    <row r="5547" spans="1:14" s="28" customFormat="1" x14ac:dyDescent="0.25">
      <c r="A5547" s="24">
        <v>43696.916666666664</v>
      </c>
      <c r="B5547" s="25">
        <v>43697</v>
      </c>
      <c r="C5547" s="7">
        <v>247.38900000000001</v>
      </c>
      <c r="D5547" s="26">
        <f>C5547/'g. Dimensio.AnlagenEE2035'!$F$11</f>
        <v>7.0682571428571428E-2</v>
      </c>
      <c r="E5547" s="6"/>
      <c r="F5547" s="6"/>
      <c r="G5547" s="6"/>
      <c r="H5547" s="6"/>
      <c r="I5547" s="6"/>
      <c r="J5547" s="6"/>
      <c r="K5547" s="6"/>
      <c r="L5547" s="6"/>
      <c r="M5547" s="6"/>
      <c r="N5547" s="27"/>
    </row>
    <row r="5548" spans="1:14" s="28" customFormat="1" x14ac:dyDescent="0.25">
      <c r="A5548" s="24">
        <v>43696.958333333336</v>
      </c>
      <c r="B5548" s="25">
        <v>43697.041666666664</v>
      </c>
      <c r="C5548" s="7">
        <v>305.428</v>
      </c>
      <c r="D5548" s="26">
        <f>C5548/'g. Dimensio.AnlagenEE2035'!$F$11</f>
        <v>8.7265142857142861E-2</v>
      </c>
      <c r="E5548" s="6"/>
      <c r="F5548" s="6"/>
      <c r="G5548" s="6"/>
      <c r="H5548" s="6"/>
      <c r="I5548" s="6"/>
      <c r="J5548" s="6"/>
      <c r="K5548" s="6"/>
      <c r="L5548" s="6"/>
      <c r="M5548" s="6"/>
      <c r="N5548" s="27"/>
    </row>
    <row r="5549" spans="1:14" s="28" customFormat="1" x14ac:dyDescent="0.25">
      <c r="A5549" s="24">
        <v>43697</v>
      </c>
      <c r="B5549" s="25">
        <v>43697.083333333336</v>
      </c>
      <c r="C5549" s="7">
        <v>307.42200000000003</v>
      </c>
      <c r="D5549" s="26">
        <f>C5549/'g. Dimensio.AnlagenEE2035'!$F$11</f>
        <v>8.7834857142857145E-2</v>
      </c>
      <c r="E5549" s="6"/>
      <c r="F5549" s="6"/>
      <c r="G5549" s="6"/>
      <c r="H5549" s="6"/>
      <c r="I5549" s="6"/>
      <c r="J5549" s="6"/>
      <c r="K5549" s="6"/>
      <c r="L5549" s="6"/>
      <c r="M5549" s="6"/>
      <c r="N5549" s="27"/>
    </row>
    <row r="5550" spans="1:14" s="28" customFormat="1" x14ac:dyDescent="0.25">
      <c r="A5550" s="24">
        <v>43697.041666666664</v>
      </c>
      <c r="B5550" s="25">
        <v>43697.125</v>
      </c>
      <c r="C5550" s="7">
        <v>238.58600000000001</v>
      </c>
      <c r="D5550" s="26">
        <f>C5550/'g. Dimensio.AnlagenEE2035'!$F$11</f>
        <v>6.8167428571428573E-2</v>
      </c>
      <c r="E5550" s="6"/>
      <c r="F5550" s="6"/>
      <c r="G5550" s="6"/>
      <c r="H5550" s="6"/>
      <c r="I5550" s="6"/>
      <c r="J5550" s="6"/>
      <c r="K5550" s="6"/>
      <c r="L5550" s="6"/>
      <c r="M5550" s="6"/>
      <c r="N5550" s="27"/>
    </row>
    <row r="5551" spans="1:14" s="28" customFormat="1" x14ac:dyDescent="0.25">
      <c r="A5551" s="24">
        <v>43697.083333333336</v>
      </c>
      <c r="B5551" s="25">
        <v>43697.166666666664</v>
      </c>
      <c r="C5551" s="7">
        <v>170.46299999999999</v>
      </c>
      <c r="D5551" s="26">
        <f>C5551/'g. Dimensio.AnlagenEE2035'!$F$11</f>
        <v>4.8703714285714281E-2</v>
      </c>
      <c r="E5551" s="6"/>
      <c r="F5551" s="6"/>
      <c r="G5551" s="6"/>
      <c r="H5551" s="6"/>
      <c r="I5551" s="6"/>
      <c r="J5551" s="6"/>
      <c r="K5551" s="6"/>
      <c r="L5551" s="6"/>
      <c r="M5551" s="6"/>
      <c r="N5551" s="27"/>
    </row>
    <row r="5552" spans="1:14" s="28" customFormat="1" x14ac:dyDescent="0.25">
      <c r="A5552" s="24">
        <v>43697.125</v>
      </c>
      <c r="B5552" s="25">
        <v>43697.208333333336</v>
      </c>
      <c r="C5552" s="7">
        <v>149.01499999999999</v>
      </c>
      <c r="D5552" s="26">
        <f>C5552/'g. Dimensio.AnlagenEE2035'!$F$11</f>
        <v>4.2575714285714279E-2</v>
      </c>
      <c r="E5552" s="6"/>
      <c r="F5552" s="6"/>
      <c r="G5552" s="6"/>
      <c r="H5552" s="6"/>
      <c r="I5552" s="6"/>
      <c r="J5552" s="6"/>
      <c r="K5552" s="6"/>
      <c r="L5552" s="6"/>
      <c r="M5552" s="6"/>
      <c r="N5552" s="27"/>
    </row>
    <row r="5553" spans="1:14" s="28" customFormat="1" x14ac:dyDescent="0.25">
      <c r="A5553" s="24">
        <v>43697.166666666664</v>
      </c>
      <c r="B5553" s="25">
        <v>43697.25</v>
      </c>
      <c r="C5553" s="7">
        <v>145.244</v>
      </c>
      <c r="D5553" s="26">
        <f>C5553/'g. Dimensio.AnlagenEE2035'!$F$11</f>
        <v>4.1498285714285717E-2</v>
      </c>
      <c r="E5553" s="6"/>
      <c r="F5553" s="6"/>
      <c r="G5553" s="6"/>
      <c r="H5553" s="6"/>
      <c r="I5553" s="6"/>
      <c r="J5553" s="6"/>
      <c r="K5553" s="6"/>
      <c r="L5553" s="6"/>
      <c r="M5553" s="6"/>
      <c r="N5553" s="27"/>
    </row>
    <row r="5554" spans="1:14" s="28" customFormat="1" x14ac:dyDescent="0.25">
      <c r="A5554" s="24">
        <v>43697.208333333336</v>
      </c>
      <c r="B5554" s="25">
        <v>43697.291666666664</v>
      </c>
      <c r="C5554" s="7">
        <v>155.291</v>
      </c>
      <c r="D5554" s="26">
        <f>C5554/'g. Dimensio.AnlagenEE2035'!$F$11</f>
        <v>4.436885714285714E-2</v>
      </c>
      <c r="E5554" s="6"/>
      <c r="F5554" s="6"/>
      <c r="G5554" s="6"/>
      <c r="H5554" s="6"/>
      <c r="I5554" s="6"/>
      <c r="J5554" s="6"/>
      <c r="K5554" s="6"/>
      <c r="L5554" s="6"/>
      <c r="M5554" s="6"/>
      <c r="N5554" s="27"/>
    </row>
    <row r="5555" spans="1:14" s="28" customFormat="1" x14ac:dyDescent="0.25">
      <c r="A5555" s="24">
        <v>43697.25</v>
      </c>
      <c r="B5555" s="25">
        <v>43697.333333333336</v>
      </c>
      <c r="C5555" s="7">
        <v>140.56700000000001</v>
      </c>
      <c r="D5555" s="26">
        <f>C5555/'g. Dimensio.AnlagenEE2035'!$F$11</f>
        <v>4.0162000000000003E-2</v>
      </c>
      <c r="E5555" s="6"/>
      <c r="F5555" s="6"/>
      <c r="G5555" s="6"/>
      <c r="H5555" s="6"/>
      <c r="I5555" s="6"/>
      <c r="J5555" s="6"/>
      <c r="K5555" s="6"/>
      <c r="L5555" s="6"/>
      <c r="M5555" s="6"/>
      <c r="N5555" s="27"/>
    </row>
    <row r="5556" spans="1:14" s="28" customFormat="1" x14ac:dyDescent="0.25">
      <c r="A5556" s="24">
        <v>43697.291666666664</v>
      </c>
      <c r="B5556" s="25">
        <v>43697.375</v>
      </c>
      <c r="C5556" s="7">
        <v>125.798</v>
      </c>
      <c r="D5556" s="26">
        <f>C5556/'g. Dimensio.AnlagenEE2035'!$F$11</f>
        <v>3.5942285714285711E-2</v>
      </c>
      <c r="E5556" s="6"/>
      <c r="F5556" s="6"/>
      <c r="G5556" s="6"/>
      <c r="H5556" s="6"/>
      <c r="I5556" s="6"/>
      <c r="J5556" s="6"/>
      <c r="K5556" s="6"/>
      <c r="L5556" s="6"/>
      <c r="M5556" s="6"/>
      <c r="N5556" s="27"/>
    </row>
    <row r="5557" spans="1:14" s="28" customFormat="1" x14ac:dyDescent="0.25">
      <c r="A5557" s="24">
        <v>43697.333333333336</v>
      </c>
      <c r="B5557" s="25">
        <v>43697.416666666664</v>
      </c>
      <c r="C5557" s="7">
        <v>155.21199999999999</v>
      </c>
      <c r="D5557" s="26">
        <f>C5557/'g. Dimensio.AnlagenEE2035'!$F$11</f>
        <v>4.4346285714285713E-2</v>
      </c>
      <c r="E5557" s="6"/>
      <c r="F5557" s="6"/>
      <c r="G5557" s="6"/>
      <c r="H5557" s="6"/>
      <c r="I5557" s="6"/>
      <c r="J5557" s="6"/>
      <c r="K5557" s="6"/>
      <c r="L5557" s="6"/>
      <c r="M5557" s="6"/>
      <c r="N5557" s="27"/>
    </row>
    <row r="5558" spans="1:14" s="28" customFormat="1" x14ac:dyDescent="0.25">
      <c r="A5558" s="24">
        <v>43697.375</v>
      </c>
      <c r="B5558" s="25">
        <v>43697.458333333336</v>
      </c>
      <c r="C5558" s="7">
        <v>197.69200000000001</v>
      </c>
      <c r="D5558" s="26">
        <f>C5558/'g. Dimensio.AnlagenEE2035'!$F$11</f>
        <v>5.6483428571428573E-2</v>
      </c>
      <c r="E5558" s="6"/>
      <c r="F5558" s="6"/>
      <c r="G5558" s="6"/>
      <c r="H5558" s="6"/>
      <c r="I5558" s="6"/>
      <c r="J5558" s="6"/>
      <c r="K5558" s="6"/>
      <c r="L5558" s="6"/>
      <c r="M5558" s="6"/>
      <c r="N5558" s="27"/>
    </row>
    <row r="5559" spans="1:14" s="28" customFormat="1" x14ac:dyDescent="0.25">
      <c r="A5559" s="24">
        <v>43697.416666666664</v>
      </c>
      <c r="B5559" s="25">
        <v>43697.5</v>
      </c>
      <c r="C5559" s="7">
        <v>172.43199999999999</v>
      </c>
      <c r="D5559" s="26">
        <f>C5559/'g. Dimensio.AnlagenEE2035'!$F$11</f>
        <v>4.9266285714285714E-2</v>
      </c>
      <c r="E5559" s="6"/>
      <c r="F5559" s="6"/>
      <c r="G5559" s="6"/>
      <c r="H5559" s="6"/>
      <c r="I5559" s="6"/>
      <c r="J5559" s="6"/>
      <c r="K5559" s="6"/>
      <c r="L5559" s="6"/>
      <c r="M5559" s="6"/>
      <c r="N5559" s="27"/>
    </row>
    <row r="5560" spans="1:14" s="28" customFormat="1" x14ac:dyDescent="0.25">
      <c r="A5560" s="24">
        <v>43697.458333333336</v>
      </c>
      <c r="B5560" s="25">
        <v>43697.541666666664</v>
      </c>
      <c r="C5560" s="7">
        <v>157.40199999999999</v>
      </c>
      <c r="D5560" s="26">
        <f>C5560/'g. Dimensio.AnlagenEE2035'!$F$11</f>
        <v>4.4971999999999998E-2</v>
      </c>
      <c r="E5560" s="6"/>
      <c r="F5560" s="6"/>
      <c r="G5560" s="6"/>
      <c r="H5560" s="6"/>
      <c r="I5560" s="6"/>
      <c r="J5560" s="6"/>
      <c r="K5560" s="6"/>
      <c r="L5560" s="6"/>
      <c r="M5560" s="6"/>
      <c r="N5560" s="27"/>
    </row>
    <row r="5561" spans="1:14" s="28" customFormat="1" x14ac:dyDescent="0.25">
      <c r="A5561" s="24">
        <v>43697.5</v>
      </c>
      <c r="B5561" s="25">
        <v>43697.583333333336</v>
      </c>
      <c r="C5561" s="7">
        <v>145.14500000000001</v>
      </c>
      <c r="D5561" s="26">
        <f>C5561/'g. Dimensio.AnlagenEE2035'!$F$11</f>
        <v>4.147E-2</v>
      </c>
      <c r="E5561" s="6"/>
      <c r="F5561" s="6"/>
      <c r="G5561" s="6"/>
      <c r="H5561" s="6"/>
      <c r="I5561" s="6"/>
      <c r="J5561" s="6"/>
      <c r="K5561" s="6"/>
      <c r="L5561" s="6"/>
      <c r="M5561" s="6"/>
      <c r="N5561" s="27"/>
    </row>
    <row r="5562" spans="1:14" s="28" customFormat="1" x14ac:dyDescent="0.25">
      <c r="A5562" s="24">
        <v>43697.541666666664</v>
      </c>
      <c r="B5562" s="25">
        <v>43697.625</v>
      </c>
      <c r="C5562" s="7">
        <v>135.167</v>
      </c>
      <c r="D5562" s="26">
        <f>C5562/'g. Dimensio.AnlagenEE2035'!$F$11</f>
        <v>3.8619142857142859E-2</v>
      </c>
      <c r="E5562" s="6"/>
      <c r="F5562" s="6"/>
      <c r="G5562" s="6"/>
      <c r="H5562" s="6"/>
      <c r="I5562" s="6"/>
      <c r="J5562" s="6"/>
      <c r="K5562" s="6"/>
      <c r="L5562" s="6"/>
      <c r="M5562" s="6"/>
      <c r="N5562" s="27"/>
    </row>
    <row r="5563" spans="1:14" s="28" customFormat="1" x14ac:dyDescent="0.25">
      <c r="A5563" s="24">
        <v>43697.583333333336</v>
      </c>
      <c r="B5563" s="25">
        <v>43697.666666666664</v>
      </c>
      <c r="C5563" s="7">
        <v>120.22</v>
      </c>
      <c r="D5563" s="26">
        <f>C5563/'g. Dimensio.AnlagenEE2035'!$F$11</f>
        <v>3.434857142857143E-2</v>
      </c>
      <c r="E5563" s="6"/>
      <c r="F5563" s="6"/>
      <c r="G5563" s="6"/>
      <c r="H5563" s="6"/>
      <c r="I5563" s="6"/>
      <c r="J5563" s="6"/>
      <c r="K5563" s="6"/>
      <c r="L5563" s="6"/>
      <c r="M5563" s="6"/>
      <c r="N5563" s="27"/>
    </row>
    <row r="5564" spans="1:14" s="28" customFormat="1" x14ac:dyDescent="0.25">
      <c r="A5564" s="24">
        <v>43697.625</v>
      </c>
      <c r="B5564" s="25">
        <v>43697.708333333336</v>
      </c>
      <c r="C5564" s="7">
        <v>85.981999999999999</v>
      </c>
      <c r="D5564" s="26">
        <f>C5564/'g. Dimensio.AnlagenEE2035'!$F$11</f>
        <v>2.4566285714285714E-2</v>
      </c>
      <c r="E5564" s="6"/>
      <c r="F5564" s="6"/>
      <c r="G5564" s="6"/>
      <c r="H5564" s="6"/>
      <c r="I5564" s="6"/>
      <c r="J5564" s="6"/>
      <c r="K5564" s="6"/>
      <c r="L5564" s="6"/>
      <c r="M5564" s="6"/>
      <c r="N5564" s="27"/>
    </row>
    <row r="5565" spans="1:14" s="28" customFormat="1" x14ac:dyDescent="0.25">
      <c r="A5565" s="24">
        <v>43697.666666666664</v>
      </c>
      <c r="B5565" s="25">
        <v>43697.75</v>
      </c>
      <c r="C5565" s="7">
        <v>47.110999999999997</v>
      </c>
      <c r="D5565" s="26">
        <f>C5565/'g. Dimensio.AnlagenEE2035'!$F$11</f>
        <v>1.3460285714285713E-2</v>
      </c>
      <c r="E5565" s="6"/>
      <c r="F5565" s="6"/>
      <c r="G5565" s="6"/>
      <c r="H5565" s="6"/>
      <c r="I5565" s="6"/>
      <c r="J5565" s="6"/>
      <c r="K5565" s="6"/>
      <c r="L5565" s="6"/>
      <c r="M5565" s="6"/>
      <c r="N5565" s="27"/>
    </row>
    <row r="5566" spans="1:14" s="28" customFormat="1" x14ac:dyDescent="0.25">
      <c r="A5566" s="24">
        <v>43697.708333333336</v>
      </c>
      <c r="B5566" s="25">
        <v>43697.791666666664</v>
      </c>
      <c r="C5566" s="7">
        <v>73.882000000000005</v>
      </c>
      <c r="D5566" s="26">
        <f>C5566/'g. Dimensio.AnlagenEE2035'!$F$11</f>
        <v>2.1109142857142858E-2</v>
      </c>
      <c r="E5566" s="6"/>
      <c r="F5566" s="6"/>
      <c r="G5566" s="6"/>
      <c r="H5566" s="6"/>
      <c r="I5566" s="6"/>
      <c r="J5566" s="6"/>
      <c r="K5566" s="6"/>
      <c r="L5566" s="6"/>
      <c r="M5566" s="6"/>
      <c r="N5566" s="27"/>
    </row>
    <row r="5567" spans="1:14" s="28" customFormat="1" x14ac:dyDescent="0.25">
      <c r="A5567" s="24">
        <v>43697.75</v>
      </c>
      <c r="B5567" s="25">
        <v>43697.833333333336</v>
      </c>
      <c r="C5567" s="7">
        <v>199.27</v>
      </c>
      <c r="D5567" s="26">
        <f>C5567/'g. Dimensio.AnlagenEE2035'!$F$11</f>
        <v>5.6934285714285715E-2</v>
      </c>
      <c r="E5567" s="6"/>
      <c r="F5567" s="6"/>
      <c r="G5567" s="6"/>
      <c r="H5567" s="6"/>
      <c r="I5567" s="6"/>
      <c r="J5567" s="6"/>
      <c r="K5567" s="6"/>
      <c r="L5567" s="6"/>
      <c r="M5567" s="6"/>
      <c r="N5567" s="27"/>
    </row>
    <row r="5568" spans="1:14" s="28" customFormat="1" x14ac:dyDescent="0.25">
      <c r="A5568" s="24">
        <v>43697.791666666664</v>
      </c>
      <c r="B5568" s="25">
        <v>43697.875</v>
      </c>
      <c r="C5568" s="7">
        <v>378.06</v>
      </c>
      <c r="D5568" s="26">
        <f>C5568/'g. Dimensio.AnlagenEE2035'!$F$11</f>
        <v>0.10801714285714285</v>
      </c>
      <c r="E5568" s="6"/>
      <c r="F5568" s="6"/>
      <c r="G5568" s="6"/>
      <c r="H5568" s="6"/>
      <c r="I5568" s="6"/>
      <c r="J5568" s="6"/>
      <c r="K5568" s="6"/>
      <c r="L5568" s="6"/>
      <c r="M5568" s="6"/>
      <c r="N5568" s="27"/>
    </row>
    <row r="5569" spans="1:14" s="28" customFormat="1" x14ac:dyDescent="0.25">
      <c r="A5569" s="24">
        <v>43697.833333333336</v>
      </c>
      <c r="B5569" s="25">
        <v>43697.916666666664</v>
      </c>
      <c r="C5569" s="7">
        <v>514.41600000000005</v>
      </c>
      <c r="D5569" s="26">
        <f>C5569/'g. Dimensio.AnlagenEE2035'!$F$11</f>
        <v>0.14697600000000002</v>
      </c>
      <c r="E5569" s="6"/>
      <c r="F5569" s="6"/>
      <c r="G5569" s="6"/>
      <c r="H5569" s="6"/>
      <c r="I5569" s="6"/>
      <c r="J5569" s="6"/>
      <c r="K5569" s="6"/>
      <c r="L5569" s="6"/>
      <c r="M5569" s="6"/>
      <c r="N5569" s="27"/>
    </row>
    <row r="5570" spans="1:14" s="28" customFormat="1" x14ac:dyDescent="0.25">
      <c r="A5570" s="24">
        <v>43697.875</v>
      </c>
      <c r="B5570" s="25">
        <v>43697.958333333336</v>
      </c>
      <c r="C5570" s="7">
        <v>563.98400000000004</v>
      </c>
      <c r="D5570" s="26">
        <f>C5570/'g. Dimensio.AnlagenEE2035'!$F$11</f>
        <v>0.16113828571428573</v>
      </c>
      <c r="E5570" s="6"/>
      <c r="F5570" s="6"/>
      <c r="G5570" s="6"/>
      <c r="H5570" s="6"/>
      <c r="I5570" s="6"/>
      <c r="J5570" s="6"/>
      <c r="K5570" s="6"/>
      <c r="L5570" s="6"/>
      <c r="M5570" s="6"/>
      <c r="N5570" s="27"/>
    </row>
    <row r="5571" spans="1:14" s="28" customFormat="1" x14ac:dyDescent="0.25">
      <c r="A5571" s="24">
        <v>43697.916666666664</v>
      </c>
      <c r="B5571" s="25">
        <v>43698</v>
      </c>
      <c r="C5571" s="7">
        <v>570.45399999999995</v>
      </c>
      <c r="D5571" s="26">
        <f>C5571/'g. Dimensio.AnlagenEE2035'!$F$11</f>
        <v>0.16298685714285713</v>
      </c>
      <c r="E5571" s="6"/>
      <c r="F5571" s="6"/>
      <c r="G5571" s="6"/>
      <c r="H5571" s="6"/>
      <c r="I5571" s="6"/>
      <c r="J5571" s="6"/>
      <c r="K5571" s="6"/>
      <c r="L5571" s="6"/>
      <c r="M5571" s="6"/>
      <c r="N5571" s="27"/>
    </row>
    <row r="5572" spans="1:14" s="28" customFormat="1" x14ac:dyDescent="0.25">
      <c r="A5572" s="24">
        <v>43697.958333333336</v>
      </c>
      <c r="B5572" s="25">
        <v>43698.041666666664</v>
      </c>
      <c r="C5572" s="7">
        <v>563.53099999999995</v>
      </c>
      <c r="D5572" s="26">
        <f>C5572/'g. Dimensio.AnlagenEE2035'!$F$11</f>
        <v>0.16100885714285712</v>
      </c>
      <c r="E5572" s="6"/>
      <c r="F5572" s="6"/>
      <c r="G5572" s="6"/>
      <c r="H5572" s="6"/>
      <c r="I5572" s="6"/>
      <c r="J5572" s="6"/>
      <c r="K5572" s="6"/>
      <c r="L5572" s="6"/>
      <c r="M5572" s="6"/>
      <c r="N5572" s="27"/>
    </row>
    <row r="5573" spans="1:14" s="28" customFormat="1" x14ac:dyDescent="0.25">
      <c r="A5573" s="24">
        <v>43698</v>
      </c>
      <c r="B5573" s="25">
        <v>43698.083333333336</v>
      </c>
      <c r="C5573" s="7">
        <v>514.43200000000002</v>
      </c>
      <c r="D5573" s="26">
        <f>C5573/'g. Dimensio.AnlagenEE2035'!$F$11</f>
        <v>0.14698057142857143</v>
      </c>
      <c r="E5573" s="6"/>
      <c r="F5573" s="6"/>
      <c r="G5573" s="6"/>
      <c r="H5573" s="6"/>
      <c r="I5573" s="6"/>
      <c r="J5573" s="6"/>
      <c r="K5573" s="6"/>
      <c r="L5573" s="6"/>
      <c r="M5573" s="6"/>
      <c r="N5573" s="27"/>
    </row>
    <row r="5574" spans="1:14" s="28" customFormat="1" x14ac:dyDescent="0.25">
      <c r="A5574" s="24">
        <v>43698.041666666664</v>
      </c>
      <c r="B5574" s="25">
        <v>43698.125</v>
      </c>
      <c r="C5574" s="7">
        <v>475.10500000000002</v>
      </c>
      <c r="D5574" s="26">
        <f>C5574/'g. Dimensio.AnlagenEE2035'!$F$11</f>
        <v>0.13574428571428571</v>
      </c>
      <c r="E5574" s="6"/>
      <c r="F5574" s="6"/>
      <c r="G5574" s="6"/>
      <c r="H5574" s="6"/>
      <c r="I5574" s="6"/>
      <c r="J5574" s="6"/>
      <c r="K5574" s="6"/>
      <c r="L5574" s="6"/>
      <c r="M5574" s="6"/>
      <c r="N5574" s="27"/>
    </row>
    <row r="5575" spans="1:14" s="28" customFormat="1" x14ac:dyDescent="0.25">
      <c r="A5575" s="24">
        <v>43698.083333333336</v>
      </c>
      <c r="B5575" s="25">
        <v>43698.166666666664</v>
      </c>
      <c r="C5575" s="7">
        <v>382.17599999999999</v>
      </c>
      <c r="D5575" s="26">
        <f>C5575/'g. Dimensio.AnlagenEE2035'!$F$11</f>
        <v>0.10919314285714285</v>
      </c>
      <c r="E5575" s="6"/>
      <c r="F5575" s="6"/>
      <c r="G5575" s="6"/>
      <c r="H5575" s="6"/>
      <c r="I5575" s="6"/>
      <c r="J5575" s="6"/>
      <c r="K5575" s="6"/>
      <c r="L5575" s="6"/>
      <c r="M5575" s="6"/>
      <c r="N5575" s="27"/>
    </row>
    <row r="5576" spans="1:14" s="28" customFormat="1" x14ac:dyDescent="0.25">
      <c r="A5576" s="24">
        <v>43698.125</v>
      </c>
      <c r="B5576" s="25">
        <v>43698.208333333336</v>
      </c>
      <c r="C5576" s="7">
        <v>262.07100000000003</v>
      </c>
      <c r="D5576" s="26">
        <f>C5576/'g. Dimensio.AnlagenEE2035'!$F$11</f>
        <v>7.4877428571428581E-2</v>
      </c>
      <c r="E5576" s="6"/>
      <c r="F5576" s="6"/>
      <c r="G5576" s="6"/>
      <c r="H5576" s="6"/>
      <c r="I5576" s="6"/>
      <c r="J5576" s="6"/>
      <c r="K5576" s="6"/>
      <c r="L5576" s="6"/>
      <c r="M5576" s="6"/>
      <c r="N5576" s="27"/>
    </row>
    <row r="5577" spans="1:14" s="28" customFormat="1" x14ac:dyDescent="0.25">
      <c r="A5577" s="24">
        <v>43698.166666666664</v>
      </c>
      <c r="B5577" s="25">
        <v>43698.25</v>
      </c>
      <c r="C5577" s="7">
        <v>176.06899999999999</v>
      </c>
      <c r="D5577" s="26">
        <f>C5577/'g. Dimensio.AnlagenEE2035'!$F$11</f>
        <v>5.030542857142857E-2</v>
      </c>
      <c r="E5577" s="6"/>
      <c r="F5577" s="6"/>
      <c r="G5577" s="6"/>
      <c r="H5577" s="6"/>
      <c r="I5577" s="6"/>
      <c r="J5577" s="6"/>
      <c r="K5577" s="6"/>
      <c r="L5577" s="6"/>
      <c r="M5577" s="6"/>
      <c r="N5577" s="27"/>
    </row>
    <row r="5578" spans="1:14" s="28" customFormat="1" x14ac:dyDescent="0.25">
      <c r="A5578" s="24">
        <v>43698.208333333336</v>
      </c>
      <c r="B5578" s="25">
        <v>43698.291666666664</v>
      </c>
      <c r="C5578" s="7">
        <v>108.069</v>
      </c>
      <c r="D5578" s="26">
        <f>C5578/'g. Dimensio.AnlagenEE2035'!$F$11</f>
        <v>3.0876857142857143E-2</v>
      </c>
      <c r="E5578" s="6"/>
      <c r="F5578" s="6"/>
      <c r="G5578" s="6"/>
      <c r="H5578" s="6"/>
      <c r="I5578" s="6"/>
      <c r="J5578" s="6"/>
      <c r="K5578" s="6"/>
      <c r="L5578" s="6"/>
      <c r="M5578" s="6"/>
      <c r="N5578" s="27"/>
    </row>
    <row r="5579" spans="1:14" s="28" customFormat="1" x14ac:dyDescent="0.25">
      <c r="A5579" s="24">
        <v>43698.25</v>
      </c>
      <c r="B5579" s="25">
        <v>43698.333333333336</v>
      </c>
      <c r="C5579" s="7">
        <v>41.860999999999997</v>
      </c>
      <c r="D5579" s="26">
        <f>C5579/'g. Dimensio.AnlagenEE2035'!$F$11</f>
        <v>1.1960285714285713E-2</v>
      </c>
      <c r="E5579" s="6"/>
      <c r="F5579" s="6"/>
      <c r="G5579" s="6"/>
      <c r="H5579" s="6"/>
      <c r="I5579" s="6"/>
      <c r="J5579" s="6"/>
      <c r="K5579" s="6"/>
      <c r="L5579" s="6"/>
      <c r="M5579" s="6"/>
      <c r="N5579" s="27"/>
    </row>
    <row r="5580" spans="1:14" s="28" customFormat="1" x14ac:dyDescent="0.25">
      <c r="A5580" s="24">
        <v>43698.291666666664</v>
      </c>
      <c r="B5580" s="25">
        <v>43698.375</v>
      </c>
      <c r="C5580" s="7">
        <v>24.376999999999999</v>
      </c>
      <c r="D5580" s="26">
        <f>C5580/'g. Dimensio.AnlagenEE2035'!$F$11</f>
        <v>6.9648571428571424E-3</v>
      </c>
      <c r="E5580" s="6"/>
      <c r="F5580" s="6"/>
      <c r="G5580" s="6"/>
      <c r="H5580" s="6"/>
      <c r="I5580" s="6"/>
      <c r="J5580" s="6"/>
      <c r="K5580" s="6"/>
      <c r="L5580" s="6"/>
      <c r="M5580" s="6"/>
      <c r="N5580" s="27"/>
    </row>
    <row r="5581" spans="1:14" s="28" customFormat="1" x14ac:dyDescent="0.25">
      <c r="A5581" s="24">
        <v>43698.333333333336</v>
      </c>
      <c r="B5581" s="25">
        <v>43698.416666666664</v>
      </c>
      <c r="C5581" s="7">
        <v>72.715999999999994</v>
      </c>
      <c r="D5581" s="26">
        <f>C5581/'g. Dimensio.AnlagenEE2035'!$F$11</f>
        <v>2.0775999999999999E-2</v>
      </c>
      <c r="E5581" s="6"/>
      <c r="F5581" s="6"/>
      <c r="G5581" s="6"/>
      <c r="H5581" s="6"/>
      <c r="I5581" s="6"/>
      <c r="J5581" s="6"/>
      <c r="K5581" s="6"/>
      <c r="L5581" s="6"/>
      <c r="M5581" s="6"/>
      <c r="N5581" s="27"/>
    </row>
    <row r="5582" spans="1:14" s="28" customFormat="1" x14ac:dyDescent="0.25">
      <c r="A5582" s="24">
        <v>43698.375</v>
      </c>
      <c r="B5582" s="25">
        <v>43698.458333333336</v>
      </c>
      <c r="C5582" s="7">
        <v>115.77</v>
      </c>
      <c r="D5582" s="26">
        <f>C5582/'g. Dimensio.AnlagenEE2035'!$F$11</f>
        <v>3.3077142857142854E-2</v>
      </c>
      <c r="E5582" s="6"/>
      <c r="F5582" s="6"/>
      <c r="G5582" s="6"/>
      <c r="H5582" s="6"/>
      <c r="I5582" s="6"/>
      <c r="J5582" s="6"/>
      <c r="K5582" s="6"/>
      <c r="L5582" s="6"/>
      <c r="M5582" s="6"/>
      <c r="N5582" s="27"/>
    </row>
    <row r="5583" spans="1:14" s="28" customFormat="1" x14ac:dyDescent="0.25">
      <c r="A5583" s="24">
        <v>43698.416666666664</v>
      </c>
      <c r="B5583" s="25">
        <v>43698.5</v>
      </c>
      <c r="C5583" s="7">
        <v>143.608</v>
      </c>
      <c r="D5583" s="26">
        <f>C5583/'g. Dimensio.AnlagenEE2035'!$F$11</f>
        <v>4.1030857142857147E-2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27"/>
    </row>
    <row r="5584" spans="1:14" s="28" customFormat="1" x14ac:dyDescent="0.25">
      <c r="A5584" s="24">
        <v>43698.458333333336</v>
      </c>
      <c r="B5584" s="25">
        <v>43698.541666666664</v>
      </c>
      <c r="C5584" s="7">
        <v>169.89599999999999</v>
      </c>
      <c r="D5584" s="26">
        <f>C5584/'g. Dimensio.AnlagenEE2035'!$F$11</f>
        <v>4.8541714285714285E-2</v>
      </c>
      <c r="E5584" s="6"/>
      <c r="F5584" s="6"/>
      <c r="G5584" s="6"/>
      <c r="H5584" s="6"/>
      <c r="I5584" s="6"/>
      <c r="J5584" s="6"/>
      <c r="K5584" s="6"/>
      <c r="L5584" s="6"/>
      <c r="M5584" s="6"/>
      <c r="N5584" s="27"/>
    </row>
    <row r="5585" spans="1:14" s="28" customFormat="1" x14ac:dyDescent="0.25">
      <c r="A5585" s="24">
        <v>43698.5</v>
      </c>
      <c r="B5585" s="25">
        <v>43698.583333333336</v>
      </c>
      <c r="C5585" s="7">
        <v>197.95699999999999</v>
      </c>
      <c r="D5585" s="26">
        <f>C5585/'g. Dimensio.AnlagenEE2035'!$F$11</f>
        <v>5.6559142857142856E-2</v>
      </c>
      <c r="E5585" s="6"/>
      <c r="F5585" s="6"/>
      <c r="G5585" s="6"/>
      <c r="H5585" s="6"/>
      <c r="I5585" s="6"/>
      <c r="J5585" s="6"/>
      <c r="K5585" s="6"/>
      <c r="L5585" s="6"/>
      <c r="M5585" s="6"/>
      <c r="N5585" s="27"/>
    </row>
    <row r="5586" spans="1:14" s="28" customFormat="1" x14ac:dyDescent="0.25">
      <c r="A5586" s="24">
        <v>43698.541666666664</v>
      </c>
      <c r="B5586" s="25">
        <v>43698.625</v>
      </c>
      <c r="C5586" s="7">
        <v>243.18700000000001</v>
      </c>
      <c r="D5586" s="26">
        <f>C5586/'g. Dimensio.AnlagenEE2035'!$F$11</f>
        <v>6.9482000000000002E-2</v>
      </c>
      <c r="E5586" s="6"/>
      <c r="F5586" s="6"/>
      <c r="G5586" s="6"/>
      <c r="H5586" s="6"/>
      <c r="I5586" s="6"/>
      <c r="J5586" s="6"/>
      <c r="K5586" s="6"/>
      <c r="L5586" s="6"/>
      <c r="M5586" s="6"/>
      <c r="N5586" s="27"/>
    </row>
    <row r="5587" spans="1:14" s="28" customFormat="1" x14ac:dyDescent="0.25">
      <c r="A5587" s="24">
        <v>43698.583333333336</v>
      </c>
      <c r="B5587" s="25">
        <v>43698.666666666664</v>
      </c>
      <c r="C5587" s="7">
        <v>304.21300000000002</v>
      </c>
      <c r="D5587" s="26">
        <f>C5587/'g. Dimensio.AnlagenEE2035'!$F$11</f>
        <v>8.6918000000000009E-2</v>
      </c>
      <c r="E5587" s="6"/>
      <c r="F5587" s="6"/>
      <c r="G5587" s="6"/>
      <c r="H5587" s="6"/>
      <c r="I5587" s="6"/>
      <c r="J5587" s="6"/>
      <c r="K5587" s="6"/>
      <c r="L5587" s="6"/>
      <c r="M5587" s="6"/>
      <c r="N5587" s="27"/>
    </row>
    <row r="5588" spans="1:14" s="28" customFormat="1" x14ac:dyDescent="0.25">
      <c r="A5588" s="24">
        <v>43698.625</v>
      </c>
      <c r="B5588" s="25">
        <v>43698.708333333336</v>
      </c>
      <c r="C5588" s="7">
        <v>379.62299999999999</v>
      </c>
      <c r="D5588" s="26">
        <f>C5588/'g. Dimensio.AnlagenEE2035'!$F$11</f>
        <v>0.10846371428571429</v>
      </c>
      <c r="E5588" s="6"/>
      <c r="F5588" s="6"/>
      <c r="G5588" s="6"/>
      <c r="H5588" s="6"/>
      <c r="I5588" s="6"/>
      <c r="J5588" s="6"/>
      <c r="K5588" s="6"/>
      <c r="L5588" s="6"/>
      <c r="M5588" s="6"/>
      <c r="N5588" s="27"/>
    </row>
    <row r="5589" spans="1:14" s="28" customFormat="1" x14ac:dyDescent="0.25">
      <c r="A5589" s="24">
        <v>43698.666666666664</v>
      </c>
      <c r="B5589" s="25">
        <v>43698.75</v>
      </c>
      <c r="C5589" s="7">
        <v>456.096</v>
      </c>
      <c r="D5589" s="26">
        <f>C5589/'g. Dimensio.AnlagenEE2035'!$F$11</f>
        <v>0.13031314285714285</v>
      </c>
      <c r="E5589" s="6"/>
      <c r="F5589" s="6"/>
      <c r="G5589" s="6"/>
      <c r="H5589" s="6"/>
      <c r="I5589" s="6"/>
      <c r="J5589" s="6"/>
      <c r="K5589" s="6"/>
      <c r="L5589" s="6"/>
      <c r="M5589" s="6"/>
      <c r="N5589" s="27"/>
    </row>
    <row r="5590" spans="1:14" s="28" customFormat="1" x14ac:dyDescent="0.25">
      <c r="A5590" s="24">
        <v>43698.708333333336</v>
      </c>
      <c r="B5590" s="25">
        <v>43698.791666666664</v>
      </c>
      <c r="C5590" s="7">
        <v>560.03499999999997</v>
      </c>
      <c r="D5590" s="26">
        <f>C5590/'g. Dimensio.AnlagenEE2035'!$F$11</f>
        <v>0.16000999999999999</v>
      </c>
      <c r="E5590" s="6"/>
      <c r="F5590" s="6"/>
      <c r="G5590" s="6"/>
      <c r="H5590" s="6"/>
      <c r="I5590" s="6"/>
      <c r="J5590" s="6"/>
      <c r="K5590" s="6"/>
      <c r="L5590" s="6"/>
      <c r="M5590" s="6"/>
      <c r="N5590" s="27"/>
    </row>
    <row r="5591" spans="1:14" s="28" customFormat="1" x14ac:dyDescent="0.25">
      <c r="A5591" s="24">
        <v>43698.75</v>
      </c>
      <c r="B5591" s="25">
        <v>43698.833333333336</v>
      </c>
      <c r="C5591" s="7">
        <v>717.77200000000005</v>
      </c>
      <c r="D5591" s="26">
        <f>C5591/'g. Dimensio.AnlagenEE2035'!$F$11</f>
        <v>0.20507771428571431</v>
      </c>
      <c r="E5591" s="6"/>
      <c r="F5591" s="6"/>
      <c r="G5591" s="6"/>
      <c r="H5591" s="6"/>
      <c r="I5591" s="6"/>
      <c r="J5591" s="6"/>
      <c r="K5591" s="6"/>
      <c r="L5591" s="6"/>
      <c r="M5591" s="6"/>
      <c r="N5591" s="27"/>
    </row>
    <row r="5592" spans="1:14" s="28" customFormat="1" x14ac:dyDescent="0.25">
      <c r="A5592" s="24">
        <v>43698.791666666664</v>
      </c>
      <c r="B5592" s="25">
        <v>43698.875</v>
      </c>
      <c r="C5592" s="7">
        <v>771.45</v>
      </c>
      <c r="D5592" s="26">
        <f>C5592/'g. Dimensio.AnlagenEE2035'!$F$11</f>
        <v>0.22041428571428573</v>
      </c>
      <c r="E5592" s="6"/>
      <c r="F5592" s="6"/>
      <c r="G5592" s="6"/>
      <c r="H5592" s="6"/>
      <c r="I5592" s="6"/>
      <c r="J5592" s="6"/>
      <c r="K5592" s="6"/>
      <c r="L5592" s="6"/>
      <c r="M5592" s="6"/>
      <c r="N5592" s="27"/>
    </row>
    <row r="5593" spans="1:14" s="28" customFormat="1" x14ac:dyDescent="0.25">
      <c r="A5593" s="24">
        <v>43698.833333333336</v>
      </c>
      <c r="B5593" s="25">
        <v>43698.916666666664</v>
      </c>
      <c r="C5593" s="7">
        <v>739.90700000000004</v>
      </c>
      <c r="D5593" s="26">
        <f>C5593/'g. Dimensio.AnlagenEE2035'!$F$11</f>
        <v>0.21140200000000001</v>
      </c>
      <c r="E5593" s="6"/>
      <c r="F5593" s="6"/>
      <c r="G5593" s="6"/>
      <c r="H5593" s="6"/>
      <c r="I5593" s="6"/>
      <c r="J5593" s="6"/>
      <c r="K5593" s="6"/>
      <c r="L5593" s="6"/>
      <c r="M5593" s="6"/>
      <c r="N5593" s="27"/>
    </row>
    <row r="5594" spans="1:14" s="28" customFormat="1" x14ac:dyDescent="0.25">
      <c r="A5594" s="24">
        <v>43698.875</v>
      </c>
      <c r="B5594" s="25">
        <v>43698.958333333336</v>
      </c>
      <c r="C5594" s="7">
        <v>689.70799999999997</v>
      </c>
      <c r="D5594" s="26">
        <f>C5594/'g. Dimensio.AnlagenEE2035'!$F$11</f>
        <v>0.19705942857142855</v>
      </c>
      <c r="E5594" s="6"/>
      <c r="F5594" s="6"/>
      <c r="G5594" s="6"/>
      <c r="H5594" s="6"/>
      <c r="I5594" s="6"/>
      <c r="J5594" s="6"/>
      <c r="K5594" s="6"/>
      <c r="L5594" s="6"/>
      <c r="M5594" s="6"/>
      <c r="N5594" s="27"/>
    </row>
    <row r="5595" spans="1:14" s="28" customFormat="1" x14ac:dyDescent="0.25">
      <c r="A5595" s="24">
        <v>43698.916666666664</v>
      </c>
      <c r="B5595" s="25">
        <v>43699</v>
      </c>
      <c r="C5595" s="7">
        <v>648.88599999999997</v>
      </c>
      <c r="D5595" s="26">
        <f>C5595/'g. Dimensio.AnlagenEE2035'!$F$11</f>
        <v>0.18539599999999998</v>
      </c>
      <c r="E5595" s="6"/>
      <c r="F5595" s="6"/>
      <c r="G5595" s="6"/>
      <c r="H5595" s="6"/>
      <c r="I5595" s="6"/>
      <c r="J5595" s="6"/>
      <c r="K5595" s="6"/>
      <c r="L5595" s="6"/>
      <c r="M5595" s="6"/>
      <c r="N5595" s="27"/>
    </row>
    <row r="5596" spans="1:14" s="28" customFormat="1" x14ac:dyDescent="0.25">
      <c r="A5596" s="24">
        <v>43698.958333333336</v>
      </c>
      <c r="B5596" s="25">
        <v>43699.041666666664</v>
      </c>
      <c r="C5596" s="7">
        <v>628.60400000000004</v>
      </c>
      <c r="D5596" s="26">
        <f>C5596/'g. Dimensio.AnlagenEE2035'!$F$11</f>
        <v>0.17960114285714288</v>
      </c>
      <c r="E5596" s="6"/>
      <c r="F5596" s="6"/>
      <c r="G5596" s="6"/>
      <c r="H5596" s="6"/>
      <c r="I5596" s="6"/>
      <c r="J5596" s="6"/>
      <c r="K5596" s="6"/>
      <c r="L5596" s="6"/>
      <c r="M5596" s="6"/>
      <c r="N5596" s="27"/>
    </row>
    <row r="5597" spans="1:14" s="28" customFormat="1" x14ac:dyDescent="0.25">
      <c r="A5597" s="24">
        <v>43699</v>
      </c>
      <c r="B5597" s="25">
        <v>43699.083333333336</v>
      </c>
      <c r="C5597" s="7">
        <v>607.82799999999997</v>
      </c>
      <c r="D5597" s="26">
        <f>C5597/'g. Dimensio.AnlagenEE2035'!$F$11</f>
        <v>0.17366514285714285</v>
      </c>
      <c r="E5597" s="6"/>
      <c r="F5597" s="6"/>
      <c r="G5597" s="6"/>
      <c r="H5597" s="6"/>
      <c r="I5597" s="6"/>
      <c r="J5597" s="6"/>
      <c r="K5597" s="6"/>
      <c r="L5597" s="6"/>
      <c r="M5597" s="6"/>
      <c r="N5597" s="27"/>
    </row>
    <row r="5598" spans="1:14" s="28" customFormat="1" x14ac:dyDescent="0.25">
      <c r="A5598" s="24">
        <v>43699.041666666664</v>
      </c>
      <c r="B5598" s="25">
        <v>43699.125</v>
      </c>
      <c r="C5598" s="7">
        <v>589.97</v>
      </c>
      <c r="D5598" s="26">
        <f>C5598/'g. Dimensio.AnlagenEE2035'!$F$11</f>
        <v>0.16856285714285715</v>
      </c>
      <c r="E5598" s="6"/>
      <c r="F5598" s="6"/>
      <c r="G5598" s="6"/>
      <c r="H5598" s="6"/>
      <c r="I5598" s="6"/>
      <c r="J5598" s="6"/>
      <c r="K5598" s="6"/>
      <c r="L5598" s="6"/>
      <c r="M5598" s="6"/>
      <c r="N5598" s="27"/>
    </row>
    <row r="5599" spans="1:14" s="28" customFormat="1" x14ac:dyDescent="0.25">
      <c r="A5599" s="24">
        <v>43699.083333333336</v>
      </c>
      <c r="B5599" s="25">
        <v>43699.166666666664</v>
      </c>
      <c r="C5599" s="7">
        <v>601.09100000000001</v>
      </c>
      <c r="D5599" s="26">
        <f>C5599/'g. Dimensio.AnlagenEE2035'!$F$11</f>
        <v>0.17174028571428571</v>
      </c>
      <c r="E5599" s="6"/>
      <c r="F5599" s="6"/>
      <c r="G5599" s="6"/>
      <c r="H5599" s="6"/>
      <c r="I5599" s="6"/>
      <c r="J5599" s="6"/>
      <c r="K5599" s="6"/>
      <c r="L5599" s="6"/>
      <c r="M5599" s="6"/>
      <c r="N5599" s="27"/>
    </row>
    <row r="5600" spans="1:14" s="28" customFormat="1" x14ac:dyDescent="0.25">
      <c r="A5600" s="24">
        <v>43699.125</v>
      </c>
      <c r="B5600" s="25">
        <v>43699.208333333336</v>
      </c>
      <c r="C5600" s="7">
        <v>607.09</v>
      </c>
      <c r="D5600" s="26">
        <f>C5600/'g. Dimensio.AnlagenEE2035'!$F$11</f>
        <v>0.17345428571428573</v>
      </c>
      <c r="E5600" s="6"/>
      <c r="F5600" s="6"/>
      <c r="G5600" s="6"/>
      <c r="H5600" s="6"/>
      <c r="I5600" s="6"/>
      <c r="J5600" s="6"/>
      <c r="K5600" s="6"/>
      <c r="L5600" s="6"/>
      <c r="M5600" s="6"/>
      <c r="N5600" s="27"/>
    </row>
    <row r="5601" spans="1:14" s="28" customFormat="1" x14ac:dyDescent="0.25">
      <c r="A5601" s="24">
        <v>43699.166666666664</v>
      </c>
      <c r="B5601" s="25">
        <v>43699.25</v>
      </c>
      <c r="C5601" s="7">
        <v>635.05899999999997</v>
      </c>
      <c r="D5601" s="26">
        <f>C5601/'g. Dimensio.AnlagenEE2035'!$F$11</f>
        <v>0.18144542857142856</v>
      </c>
      <c r="E5601" s="6"/>
      <c r="F5601" s="6"/>
      <c r="G5601" s="6"/>
      <c r="H5601" s="6"/>
      <c r="I5601" s="6"/>
      <c r="J5601" s="6"/>
      <c r="K5601" s="6"/>
      <c r="L5601" s="6"/>
      <c r="M5601" s="6"/>
      <c r="N5601" s="27"/>
    </row>
    <row r="5602" spans="1:14" s="28" customFormat="1" x14ac:dyDescent="0.25">
      <c r="A5602" s="24">
        <v>43699.208333333336</v>
      </c>
      <c r="B5602" s="25">
        <v>43699.291666666664</v>
      </c>
      <c r="C5602" s="7">
        <v>527.41300000000001</v>
      </c>
      <c r="D5602" s="26">
        <f>C5602/'g. Dimensio.AnlagenEE2035'!$F$11</f>
        <v>0.15068942857142859</v>
      </c>
      <c r="E5602" s="6"/>
      <c r="F5602" s="6"/>
      <c r="G5602" s="6"/>
      <c r="H5602" s="6"/>
      <c r="I5602" s="6"/>
      <c r="J5602" s="6"/>
      <c r="K5602" s="6"/>
      <c r="L5602" s="6"/>
      <c r="M5602" s="6"/>
      <c r="N5602" s="27"/>
    </row>
    <row r="5603" spans="1:14" s="28" customFormat="1" x14ac:dyDescent="0.25">
      <c r="A5603" s="24">
        <v>43699.25</v>
      </c>
      <c r="B5603" s="25">
        <v>43699.333333333336</v>
      </c>
      <c r="C5603" s="7">
        <v>381.54700000000003</v>
      </c>
      <c r="D5603" s="26">
        <f>C5603/'g. Dimensio.AnlagenEE2035'!$F$11</f>
        <v>0.10901342857142858</v>
      </c>
      <c r="E5603" s="6"/>
      <c r="F5603" s="6"/>
      <c r="G5603" s="6"/>
      <c r="H5603" s="6"/>
      <c r="I5603" s="6"/>
      <c r="J5603" s="6"/>
      <c r="K5603" s="6"/>
      <c r="L5603" s="6"/>
      <c r="M5603" s="6"/>
      <c r="N5603" s="27"/>
    </row>
    <row r="5604" spans="1:14" s="28" customFormat="1" x14ac:dyDescent="0.25">
      <c r="A5604" s="24">
        <v>43699.291666666664</v>
      </c>
      <c r="B5604" s="25">
        <v>43699.375</v>
      </c>
      <c r="C5604" s="7">
        <v>662.43</v>
      </c>
      <c r="D5604" s="26">
        <f>C5604/'g. Dimensio.AnlagenEE2035'!$F$11</f>
        <v>0.18926571428571426</v>
      </c>
      <c r="E5604" s="6"/>
      <c r="F5604" s="6"/>
      <c r="G5604" s="6"/>
      <c r="H5604" s="6"/>
      <c r="I5604" s="6"/>
      <c r="J5604" s="6"/>
      <c r="K5604" s="6"/>
      <c r="L5604" s="6"/>
      <c r="M5604" s="6"/>
      <c r="N5604" s="27"/>
    </row>
    <row r="5605" spans="1:14" s="28" customFormat="1" x14ac:dyDescent="0.25">
      <c r="A5605" s="24">
        <v>43699.333333333336</v>
      </c>
      <c r="B5605" s="25">
        <v>43699.416666666664</v>
      </c>
      <c r="C5605" s="7">
        <v>646.44100000000003</v>
      </c>
      <c r="D5605" s="26">
        <f>C5605/'g. Dimensio.AnlagenEE2035'!$F$11</f>
        <v>0.18469742857142857</v>
      </c>
      <c r="E5605" s="6"/>
      <c r="F5605" s="6"/>
      <c r="G5605" s="6"/>
      <c r="H5605" s="6"/>
      <c r="I5605" s="6"/>
      <c r="J5605" s="6"/>
      <c r="K5605" s="6"/>
      <c r="L5605" s="6"/>
      <c r="M5605" s="6"/>
      <c r="N5605" s="27"/>
    </row>
    <row r="5606" spans="1:14" s="28" customFormat="1" x14ac:dyDescent="0.25">
      <c r="A5606" s="24">
        <v>43699.375</v>
      </c>
      <c r="B5606" s="25">
        <v>43699.458333333336</v>
      </c>
      <c r="C5606" s="7">
        <v>546.03300000000002</v>
      </c>
      <c r="D5606" s="26">
        <f>C5606/'g. Dimensio.AnlagenEE2035'!$F$11</f>
        <v>0.15600942857142858</v>
      </c>
      <c r="E5606" s="6"/>
      <c r="F5606" s="6"/>
      <c r="G5606" s="6"/>
      <c r="H5606" s="6"/>
      <c r="I5606" s="6"/>
      <c r="J5606" s="6"/>
      <c r="K5606" s="6"/>
      <c r="L5606" s="6"/>
      <c r="M5606" s="6"/>
      <c r="N5606" s="27"/>
    </row>
    <row r="5607" spans="1:14" s="28" customFormat="1" x14ac:dyDescent="0.25">
      <c r="A5607" s="24">
        <v>43699.416666666664</v>
      </c>
      <c r="B5607" s="25">
        <v>43699.5</v>
      </c>
      <c r="C5607" s="7">
        <v>448.38900000000001</v>
      </c>
      <c r="D5607" s="26">
        <f>C5607/'g. Dimensio.AnlagenEE2035'!$F$11</f>
        <v>0.12811114285714287</v>
      </c>
      <c r="E5607" s="6"/>
      <c r="F5607" s="6"/>
      <c r="G5607" s="6"/>
      <c r="H5607" s="6"/>
      <c r="I5607" s="6"/>
      <c r="J5607" s="6"/>
      <c r="K5607" s="6"/>
      <c r="L5607" s="6"/>
      <c r="M5607" s="6"/>
      <c r="N5607" s="27"/>
    </row>
    <row r="5608" spans="1:14" s="28" customFormat="1" x14ac:dyDescent="0.25">
      <c r="A5608" s="24">
        <v>43699.458333333336</v>
      </c>
      <c r="B5608" s="25">
        <v>43699.541666666664</v>
      </c>
      <c r="C5608" s="7">
        <v>372.35899999999998</v>
      </c>
      <c r="D5608" s="26">
        <f>C5608/'g. Dimensio.AnlagenEE2035'!$F$11</f>
        <v>0.10638828571428571</v>
      </c>
      <c r="E5608" s="6"/>
      <c r="F5608" s="6"/>
      <c r="G5608" s="6"/>
      <c r="H5608" s="6"/>
      <c r="I5608" s="6"/>
      <c r="J5608" s="6"/>
      <c r="K5608" s="6"/>
      <c r="L5608" s="6"/>
      <c r="M5608" s="6"/>
      <c r="N5608" s="27"/>
    </row>
    <row r="5609" spans="1:14" s="28" customFormat="1" x14ac:dyDescent="0.25">
      <c r="A5609" s="24">
        <v>43699.5</v>
      </c>
      <c r="B5609" s="25">
        <v>43699.583333333336</v>
      </c>
      <c r="C5609" s="7">
        <v>313.56200000000001</v>
      </c>
      <c r="D5609" s="26">
        <f>C5609/'g. Dimensio.AnlagenEE2035'!$F$11</f>
        <v>8.9589142857142867E-2</v>
      </c>
      <c r="E5609" s="6"/>
      <c r="F5609" s="6"/>
      <c r="G5609" s="6"/>
      <c r="H5609" s="6"/>
      <c r="I5609" s="6"/>
      <c r="J5609" s="6"/>
      <c r="K5609" s="6"/>
      <c r="L5609" s="6"/>
      <c r="M5609" s="6"/>
      <c r="N5609" s="27"/>
    </row>
    <row r="5610" spans="1:14" s="28" customFormat="1" x14ac:dyDescent="0.25">
      <c r="A5610" s="24">
        <v>43699.541666666664</v>
      </c>
      <c r="B5610" s="25">
        <v>43699.625</v>
      </c>
      <c r="C5610" s="7">
        <v>265.666</v>
      </c>
      <c r="D5610" s="26">
        <f>C5610/'g. Dimensio.AnlagenEE2035'!$F$11</f>
        <v>7.5904571428571432E-2</v>
      </c>
      <c r="E5610" s="6"/>
      <c r="F5610" s="6"/>
      <c r="G5610" s="6"/>
      <c r="H5610" s="6"/>
      <c r="I5610" s="6"/>
      <c r="J5610" s="6"/>
      <c r="K5610" s="6"/>
      <c r="L5610" s="6"/>
      <c r="M5610" s="6"/>
      <c r="N5610" s="27"/>
    </row>
    <row r="5611" spans="1:14" s="28" customFormat="1" x14ac:dyDescent="0.25">
      <c r="A5611" s="24">
        <v>43699.583333333336</v>
      </c>
      <c r="B5611" s="25">
        <v>43699.666666666664</v>
      </c>
      <c r="C5611" s="7">
        <v>234.66200000000001</v>
      </c>
      <c r="D5611" s="26">
        <f>C5611/'g. Dimensio.AnlagenEE2035'!$F$11</f>
        <v>6.7046285714285711E-2</v>
      </c>
      <c r="E5611" s="6"/>
      <c r="F5611" s="6"/>
      <c r="G5611" s="6"/>
      <c r="H5611" s="6"/>
      <c r="I5611" s="6"/>
      <c r="J5611" s="6"/>
      <c r="K5611" s="6"/>
      <c r="L5611" s="6"/>
      <c r="M5611" s="6"/>
      <c r="N5611" s="27"/>
    </row>
    <row r="5612" spans="1:14" s="28" customFormat="1" x14ac:dyDescent="0.25">
      <c r="A5612" s="24">
        <v>43699.625</v>
      </c>
      <c r="B5612" s="25">
        <v>43699.708333333336</v>
      </c>
      <c r="C5612" s="7">
        <v>217.24</v>
      </c>
      <c r="D5612" s="26">
        <f>C5612/'g. Dimensio.AnlagenEE2035'!$F$11</f>
        <v>6.2068571428571431E-2</v>
      </c>
      <c r="E5612" s="6"/>
      <c r="F5612" s="6"/>
      <c r="G5612" s="6"/>
      <c r="H5612" s="6"/>
      <c r="I5612" s="6"/>
      <c r="J5612" s="6"/>
      <c r="K5612" s="6"/>
      <c r="L5612" s="6"/>
      <c r="M5612" s="6"/>
      <c r="N5612" s="27"/>
    </row>
    <row r="5613" spans="1:14" s="28" customFormat="1" x14ac:dyDescent="0.25">
      <c r="A5613" s="24">
        <v>43699.666666666664</v>
      </c>
      <c r="B5613" s="25">
        <v>43699.75</v>
      </c>
      <c r="C5613" s="7">
        <v>216.01599999999999</v>
      </c>
      <c r="D5613" s="26">
        <f>C5613/'g. Dimensio.AnlagenEE2035'!$F$11</f>
        <v>6.1718857142857138E-2</v>
      </c>
      <c r="E5613" s="6"/>
      <c r="F5613" s="6"/>
      <c r="G5613" s="6"/>
      <c r="H5613" s="6"/>
      <c r="I5613" s="6"/>
      <c r="J5613" s="6"/>
      <c r="K5613" s="6"/>
      <c r="L5613" s="6"/>
      <c r="M5613" s="6"/>
      <c r="N5613" s="27"/>
    </row>
    <row r="5614" spans="1:14" s="28" customFormat="1" x14ac:dyDescent="0.25">
      <c r="A5614" s="24">
        <v>43699.708333333336</v>
      </c>
      <c r="B5614" s="25">
        <v>43699.791666666664</v>
      </c>
      <c r="C5614" s="7">
        <v>251.45400000000001</v>
      </c>
      <c r="D5614" s="26">
        <f>C5614/'g. Dimensio.AnlagenEE2035'!$F$11</f>
        <v>7.1844000000000005E-2</v>
      </c>
      <c r="E5614" s="6"/>
      <c r="F5614" s="6"/>
      <c r="G5614" s="6"/>
      <c r="H5614" s="6"/>
      <c r="I5614" s="6"/>
      <c r="J5614" s="6"/>
      <c r="K5614" s="6"/>
      <c r="L5614" s="6"/>
      <c r="M5614" s="6"/>
      <c r="N5614" s="27"/>
    </row>
    <row r="5615" spans="1:14" s="28" customFormat="1" x14ac:dyDescent="0.25">
      <c r="A5615" s="24">
        <v>43699.75</v>
      </c>
      <c r="B5615" s="25">
        <v>43699.833333333336</v>
      </c>
      <c r="C5615" s="7">
        <v>273.471</v>
      </c>
      <c r="D5615" s="26">
        <f>C5615/'g. Dimensio.AnlagenEE2035'!$F$11</f>
        <v>7.8134571428571428E-2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27"/>
    </row>
    <row r="5616" spans="1:14" s="28" customFormat="1" x14ac:dyDescent="0.25">
      <c r="A5616" s="24">
        <v>43699.791666666664</v>
      </c>
      <c r="B5616" s="25">
        <v>43699.875</v>
      </c>
      <c r="C5616" s="7">
        <v>263.29899999999998</v>
      </c>
      <c r="D5616" s="26">
        <f>C5616/'g. Dimensio.AnlagenEE2035'!$F$11</f>
        <v>7.5228285714285706E-2</v>
      </c>
      <c r="E5616" s="6"/>
      <c r="F5616" s="6"/>
      <c r="G5616" s="6"/>
      <c r="H5616" s="6"/>
      <c r="I5616" s="6"/>
      <c r="J5616" s="6"/>
      <c r="K5616" s="6"/>
      <c r="L5616" s="6"/>
      <c r="M5616" s="6"/>
      <c r="N5616" s="27"/>
    </row>
    <row r="5617" spans="1:14" s="28" customFormat="1" x14ac:dyDescent="0.25">
      <c r="A5617" s="24">
        <v>43699.833333333336</v>
      </c>
      <c r="B5617" s="25">
        <v>43699.916666666664</v>
      </c>
      <c r="C5617" s="7">
        <v>235.75200000000001</v>
      </c>
      <c r="D5617" s="26">
        <f>C5617/'g. Dimensio.AnlagenEE2035'!$F$11</f>
        <v>6.7357714285714285E-2</v>
      </c>
      <c r="E5617" s="6"/>
      <c r="F5617" s="6"/>
      <c r="G5617" s="6"/>
      <c r="H5617" s="6"/>
      <c r="I5617" s="6"/>
      <c r="J5617" s="6"/>
      <c r="K5617" s="6"/>
      <c r="L5617" s="6"/>
      <c r="M5617" s="6"/>
      <c r="N5617" s="27"/>
    </row>
    <row r="5618" spans="1:14" s="28" customFormat="1" x14ac:dyDescent="0.25">
      <c r="A5618" s="24">
        <v>43699.875</v>
      </c>
      <c r="B5618" s="25">
        <v>43699.958333333336</v>
      </c>
      <c r="C5618" s="7">
        <v>223.547</v>
      </c>
      <c r="D5618" s="26">
        <f>C5618/'g. Dimensio.AnlagenEE2035'!$F$11</f>
        <v>6.3870571428571429E-2</v>
      </c>
      <c r="E5618" s="6"/>
      <c r="F5618" s="6"/>
      <c r="G5618" s="6"/>
      <c r="H5618" s="6"/>
      <c r="I5618" s="6"/>
      <c r="J5618" s="6"/>
      <c r="K5618" s="6"/>
      <c r="L5618" s="6"/>
      <c r="M5618" s="6"/>
      <c r="N5618" s="27"/>
    </row>
    <row r="5619" spans="1:14" s="28" customFormat="1" x14ac:dyDescent="0.25">
      <c r="A5619" s="24">
        <v>43699.916666666664</v>
      </c>
      <c r="B5619" s="25">
        <v>43700</v>
      </c>
      <c r="C5619" s="7">
        <v>203.06200000000001</v>
      </c>
      <c r="D5619" s="26">
        <f>C5619/'g. Dimensio.AnlagenEE2035'!$F$11</f>
        <v>5.8017714285714291E-2</v>
      </c>
      <c r="E5619" s="6"/>
      <c r="F5619" s="6"/>
      <c r="G5619" s="6"/>
      <c r="H5619" s="6"/>
      <c r="I5619" s="6"/>
      <c r="J5619" s="6"/>
      <c r="K5619" s="6"/>
      <c r="L5619" s="6"/>
      <c r="M5619" s="6"/>
      <c r="N5619" s="27"/>
    </row>
    <row r="5620" spans="1:14" s="28" customFormat="1" x14ac:dyDescent="0.25">
      <c r="A5620" s="24">
        <v>43699.958333333336</v>
      </c>
      <c r="B5620" s="25">
        <v>43700.041666666664</v>
      </c>
      <c r="C5620" s="7">
        <v>174.75399999999999</v>
      </c>
      <c r="D5620" s="26">
        <f>C5620/'g. Dimensio.AnlagenEE2035'!$F$11</f>
        <v>4.9929714285714286E-2</v>
      </c>
      <c r="E5620" s="6"/>
      <c r="F5620" s="6"/>
      <c r="G5620" s="6"/>
      <c r="H5620" s="6"/>
      <c r="I5620" s="6"/>
      <c r="J5620" s="6"/>
      <c r="K5620" s="6"/>
      <c r="L5620" s="6"/>
      <c r="M5620" s="6"/>
      <c r="N5620" s="27"/>
    </row>
    <row r="5621" spans="1:14" s="28" customFormat="1" x14ac:dyDescent="0.25">
      <c r="A5621" s="24">
        <v>43700</v>
      </c>
      <c r="B5621" s="25">
        <v>43700.083333333336</v>
      </c>
      <c r="C5621" s="7">
        <v>152.40600000000001</v>
      </c>
      <c r="D5621" s="26">
        <f>C5621/'g. Dimensio.AnlagenEE2035'!$F$11</f>
        <v>4.3544571428571432E-2</v>
      </c>
      <c r="E5621" s="6"/>
      <c r="F5621" s="6"/>
      <c r="G5621" s="6"/>
      <c r="H5621" s="6"/>
      <c r="I5621" s="6"/>
      <c r="J5621" s="6"/>
      <c r="K5621" s="6"/>
      <c r="L5621" s="6"/>
      <c r="M5621" s="6"/>
      <c r="N5621" s="27"/>
    </row>
    <row r="5622" spans="1:14" s="28" customFormat="1" x14ac:dyDescent="0.25">
      <c r="A5622" s="24">
        <v>43700.041666666664</v>
      </c>
      <c r="B5622" s="25">
        <v>43700.125</v>
      </c>
      <c r="C5622" s="7">
        <v>134.57499999999999</v>
      </c>
      <c r="D5622" s="26">
        <f>C5622/'g. Dimensio.AnlagenEE2035'!$F$11</f>
        <v>3.8449999999999998E-2</v>
      </c>
      <c r="E5622" s="6"/>
      <c r="F5622" s="6"/>
      <c r="G5622" s="6"/>
      <c r="H5622" s="6"/>
      <c r="I5622" s="6"/>
      <c r="J5622" s="6"/>
      <c r="K5622" s="6"/>
      <c r="L5622" s="6"/>
      <c r="M5622" s="6"/>
      <c r="N5622" s="27"/>
    </row>
    <row r="5623" spans="1:14" s="28" customFormat="1" x14ac:dyDescent="0.25">
      <c r="A5623" s="24">
        <v>43700.083333333336</v>
      </c>
      <c r="B5623" s="25">
        <v>43700.166666666664</v>
      </c>
      <c r="C5623" s="7">
        <v>124.408</v>
      </c>
      <c r="D5623" s="26">
        <f>C5623/'g. Dimensio.AnlagenEE2035'!$F$11</f>
        <v>3.5545142857142858E-2</v>
      </c>
      <c r="E5623" s="6"/>
      <c r="F5623" s="6"/>
      <c r="G5623" s="6"/>
      <c r="H5623" s="6"/>
      <c r="I5623" s="6"/>
      <c r="J5623" s="6"/>
      <c r="K5623" s="6"/>
      <c r="L5623" s="6"/>
      <c r="M5623" s="6"/>
      <c r="N5623" s="27"/>
    </row>
    <row r="5624" spans="1:14" s="28" customFormat="1" x14ac:dyDescent="0.25">
      <c r="A5624" s="24">
        <v>43700.125</v>
      </c>
      <c r="B5624" s="25">
        <v>43700.208333333336</v>
      </c>
      <c r="C5624" s="7">
        <v>115.10599999999999</v>
      </c>
      <c r="D5624" s="26">
        <f>C5624/'g. Dimensio.AnlagenEE2035'!$F$11</f>
        <v>3.2887428571428567E-2</v>
      </c>
      <c r="E5624" s="6"/>
      <c r="F5624" s="6"/>
      <c r="G5624" s="6"/>
      <c r="H5624" s="6"/>
      <c r="I5624" s="6"/>
      <c r="J5624" s="6"/>
      <c r="K5624" s="6"/>
      <c r="L5624" s="6"/>
      <c r="M5624" s="6"/>
      <c r="N5624" s="27"/>
    </row>
    <row r="5625" spans="1:14" s="28" customFormat="1" x14ac:dyDescent="0.25">
      <c r="A5625" s="24">
        <v>43700.166666666664</v>
      </c>
      <c r="B5625" s="25">
        <v>43700.25</v>
      </c>
      <c r="C5625" s="7">
        <v>119.363</v>
      </c>
      <c r="D5625" s="26">
        <f>C5625/'g. Dimensio.AnlagenEE2035'!$F$11</f>
        <v>3.4103714285714286E-2</v>
      </c>
      <c r="E5625" s="6"/>
      <c r="F5625" s="6"/>
      <c r="G5625" s="6"/>
      <c r="H5625" s="6"/>
      <c r="I5625" s="6"/>
      <c r="J5625" s="6"/>
      <c r="K5625" s="6"/>
      <c r="L5625" s="6"/>
      <c r="M5625" s="6"/>
      <c r="N5625" s="27"/>
    </row>
    <row r="5626" spans="1:14" s="28" customFormat="1" x14ac:dyDescent="0.25">
      <c r="A5626" s="24">
        <v>43700.208333333336</v>
      </c>
      <c r="B5626" s="25">
        <v>43700.291666666664</v>
      </c>
      <c r="C5626" s="7">
        <v>119.72199999999999</v>
      </c>
      <c r="D5626" s="26">
        <f>C5626/'g. Dimensio.AnlagenEE2035'!$F$11</f>
        <v>3.420628571428571E-2</v>
      </c>
      <c r="E5626" s="6"/>
      <c r="F5626" s="6"/>
      <c r="G5626" s="6"/>
      <c r="H5626" s="6"/>
      <c r="I5626" s="6"/>
      <c r="J5626" s="6"/>
      <c r="K5626" s="6"/>
      <c r="L5626" s="6"/>
      <c r="M5626" s="6"/>
      <c r="N5626" s="27"/>
    </row>
    <row r="5627" spans="1:14" s="28" customFormat="1" x14ac:dyDescent="0.25">
      <c r="A5627" s="24">
        <v>43700.25</v>
      </c>
      <c r="B5627" s="25">
        <v>43700.333333333336</v>
      </c>
      <c r="C5627" s="7">
        <v>61.865000000000002</v>
      </c>
      <c r="D5627" s="26">
        <f>C5627/'g. Dimensio.AnlagenEE2035'!$F$11</f>
        <v>1.7675714285714288E-2</v>
      </c>
      <c r="E5627" s="6"/>
      <c r="F5627" s="6"/>
      <c r="G5627" s="6"/>
      <c r="H5627" s="6"/>
      <c r="I5627" s="6"/>
      <c r="J5627" s="6"/>
      <c r="K5627" s="6"/>
      <c r="L5627" s="6"/>
      <c r="M5627" s="6"/>
      <c r="N5627" s="27"/>
    </row>
    <row r="5628" spans="1:14" s="28" customFormat="1" x14ac:dyDescent="0.25">
      <c r="A5628" s="24">
        <v>43700.291666666664</v>
      </c>
      <c r="B5628" s="25">
        <v>43700.375</v>
      </c>
      <c r="C5628" s="7">
        <v>192.602</v>
      </c>
      <c r="D5628" s="26">
        <f>C5628/'g. Dimensio.AnlagenEE2035'!$F$11</f>
        <v>5.502914285714286E-2</v>
      </c>
      <c r="E5628" s="6"/>
      <c r="F5628" s="6"/>
      <c r="G5628" s="6"/>
      <c r="H5628" s="6"/>
      <c r="I5628" s="6"/>
      <c r="J5628" s="6"/>
      <c r="K5628" s="6"/>
      <c r="L5628" s="6"/>
      <c r="M5628" s="6"/>
      <c r="N5628" s="27"/>
    </row>
    <row r="5629" spans="1:14" s="28" customFormat="1" x14ac:dyDescent="0.25">
      <c r="A5629" s="24">
        <v>43700.333333333336</v>
      </c>
      <c r="B5629" s="25">
        <v>43700.416666666664</v>
      </c>
      <c r="C5629" s="7">
        <v>425.14699999999999</v>
      </c>
      <c r="D5629" s="26">
        <f>C5629/'g. Dimensio.AnlagenEE2035'!$F$11</f>
        <v>0.12147057142857143</v>
      </c>
      <c r="E5629" s="6"/>
      <c r="F5629" s="6"/>
      <c r="G5629" s="6"/>
      <c r="H5629" s="6"/>
      <c r="I5629" s="6"/>
      <c r="J5629" s="6"/>
      <c r="K5629" s="6"/>
      <c r="L5629" s="6"/>
      <c r="M5629" s="6"/>
      <c r="N5629" s="27"/>
    </row>
    <row r="5630" spans="1:14" s="28" customFormat="1" x14ac:dyDescent="0.25">
      <c r="A5630" s="24">
        <v>43700.375</v>
      </c>
      <c r="B5630" s="25">
        <v>43700.458333333336</v>
      </c>
      <c r="C5630" s="7">
        <v>470.17200000000003</v>
      </c>
      <c r="D5630" s="26">
        <f>C5630/'g. Dimensio.AnlagenEE2035'!$F$11</f>
        <v>0.13433485714285714</v>
      </c>
      <c r="E5630" s="6"/>
      <c r="F5630" s="6"/>
      <c r="G5630" s="6"/>
      <c r="H5630" s="6"/>
      <c r="I5630" s="6"/>
      <c r="J5630" s="6"/>
      <c r="K5630" s="6"/>
      <c r="L5630" s="6"/>
      <c r="M5630" s="6"/>
      <c r="N5630" s="27"/>
    </row>
    <row r="5631" spans="1:14" s="28" customFormat="1" x14ac:dyDescent="0.25">
      <c r="A5631" s="24">
        <v>43700.416666666664</v>
      </c>
      <c r="B5631" s="25">
        <v>43700.5</v>
      </c>
      <c r="C5631" s="7">
        <v>472.28699999999998</v>
      </c>
      <c r="D5631" s="26">
        <f>C5631/'g. Dimensio.AnlagenEE2035'!$F$11</f>
        <v>0.13493914285714284</v>
      </c>
      <c r="E5631" s="6"/>
      <c r="F5631" s="6"/>
      <c r="G5631" s="6"/>
      <c r="H5631" s="6"/>
      <c r="I5631" s="6"/>
      <c r="J5631" s="6"/>
      <c r="K5631" s="6"/>
      <c r="L5631" s="6"/>
      <c r="M5631" s="6"/>
      <c r="N5631" s="27"/>
    </row>
    <row r="5632" spans="1:14" s="28" customFormat="1" x14ac:dyDescent="0.25">
      <c r="A5632" s="24">
        <v>43700.458333333336</v>
      </c>
      <c r="B5632" s="25">
        <v>43700.541666666664</v>
      </c>
      <c r="C5632" s="7">
        <v>464.63799999999998</v>
      </c>
      <c r="D5632" s="26">
        <f>C5632/'g. Dimensio.AnlagenEE2035'!$F$11</f>
        <v>0.13275371428571428</v>
      </c>
      <c r="E5632" s="6"/>
      <c r="F5632" s="6"/>
      <c r="G5632" s="6"/>
      <c r="H5632" s="6"/>
      <c r="I5632" s="6"/>
      <c r="J5632" s="6"/>
      <c r="K5632" s="6"/>
      <c r="L5632" s="6"/>
      <c r="M5632" s="6"/>
      <c r="N5632" s="27"/>
    </row>
    <row r="5633" spans="1:14" s="28" customFormat="1" x14ac:dyDescent="0.25">
      <c r="A5633" s="24">
        <v>43700.5</v>
      </c>
      <c r="B5633" s="25">
        <v>43700.583333333336</v>
      </c>
      <c r="C5633" s="7">
        <v>454.22699999999998</v>
      </c>
      <c r="D5633" s="26">
        <f>C5633/'g. Dimensio.AnlagenEE2035'!$F$11</f>
        <v>0.12977914285714284</v>
      </c>
      <c r="E5633" s="6"/>
      <c r="F5633" s="6"/>
      <c r="G5633" s="6"/>
      <c r="H5633" s="6"/>
      <c r="I5633" s="6"/>
      <c r="J5633" s="6"/>
      <c r="K5633" s="6"/>
      <c r="L5633" s="6"/>
      <c r="M5633" s="6"/>
      <c r="N5633" s="27"/>
    </row>
    <row r="5634" spans="1:14" s="28" customFormat="1" x14ac:dyDescent="0.25">
      <c r="A5634" s="24">
        <v>43700.541666666664</v>
      </c>
      <c r="B5634" s="25">
        <v>43700.625</v>
      </c>
      <c r="C5634" s="7">
        <v>450.51</v>
      </c>
      <c r="D5634" s="26">
        <f>C5634/'g. Dimensio.AnlagenEE2035'!$F$11</f>
        <v>0.12871714285714286</v>
      </c>
      <c r="E5634" s="6"/>
      <c r="F5634" s="6"/>
      <c r="G5634" s="6"/>
      <c r="H5634" s="6"/>
      <c r="I5634" s="6"/>
      <c r="J5634" s="6"/>
      <c r="K5634" s="6"/>
      <c r="L5634" s="6"/>
      <c r="M5634" s="6"/>
      <c r="N5634" s="27"/>
    </row>
    <row r="5635" spans="1:14" s="28" customFormat="1" x14ac:dyDescent="0.25">
      <c r="A5635" s="24">
        <v>43700.583333333336</v>
      </c>
      <c r="B5635" s="25">
        <v>43700.666666666664</v>
      </c>
      <c r="C5635" s="7">
        <v>449.22</v>
      </c>
      <c r="D5635" s="26">
        <f>C5635/'g. Dimensio.AnlagenEE2035'!$F$11</f>
        <v>0.12834857142857142</v>
      </c>
      <c r="E5635" s="6"/>
      <c r="F5635" s="6"/>
      <c r="G5635" s="6"/>
      <c r="H5635" s="6"/>
      <c r="I5635" s="6"/>
      <c r="J5635" s="6"/>
      <c r="K5635" s="6"/>
      <c r="L5635" s="6"/>
      <c r="M5635" s="6"/>
      <c r="N5635" s="27"/>
    </row>
    <row r="5636" spans="1:14" s="28" customFormat="1" x14ac:dyDescent="0.25">
      <c r="A5636" s="24">
        <v>43700.625</v>
      </c>
      <c r="B5636" s="25">
        <v>43700.708333333336</v>
      </c>
      <c r="C5636" s="7">
        <v>463.64400000000001</v>
      </c>
      <c r="D5636" s="26">
        <f>C5636/'g. Dimensio.AnlagenEE2035'!$F$11</f>
        <v>0.13246971428571427</v>
      </c>
      <c r="E5636" s="6"/>
      <c r="F5636" s="6"/>
      <c r="G5636" s="6"/>
      <c r="H5636" s="6"/>
      <c r="I5636" s="6"/>
      <c r="J5636" s="6"/>
      <c r="K5636" s="6"/>
      <c r="L5636" s="6"/>
      <c r="M5636" s="6"/>
      <c r="N5636" s="27"/>
    </row>
    <row r="5637" spans="1:14" s="28" customFormat="1" x14ac:dyDescent="0.25">
      <c r="A5637" s="24">
        <v>43700.666666666664</v>
      </c>
      <c r="B5637" s="25">
        <v>43700.75</v>
      </c>
      <c r="C5637" s="7">
        <v>489.70699999999999</v>
      </c>
      <c r="D5637" s="26">
        <f>C5637/'g. Dimensio.AnlagenEE2035'!$F$11</f>
        <v>0.13991628571428572</v>
      </c>
      <c r="E5637" s="6"/>
      <c r="F5637" s="6"/>
      <c r="G5637" s="6"/>
      <c r="H5637" s="6"/>
      <c r="I5637" s="6"/>
      <c r="J5637" s="6"/>
      <c r="K5637" s="6"/>
      <c r="L5637" s="6"/>
      <c r="M5637" s="6"/>
      <c r="N5637" s="27"/>
    </row>
    <row r="5638" spans="1:14" s="28" customFormat="1" x14ac:dyDescent="0.25">
      <c r="A5638" s="24">
        <v>43700.708333333336</v>
      </c>
      <c r="B5638" s="25">
        <v>43700.791666666664</v>
      </c>
      <c r="C5638" s="7">
        <v>509.27600000000001</v>
      </c>
      <c r="D5638" s="26">
        <f>C5638/'g. Dimensio.AnlagenEE2035'!$F$11</f>
        <v>0.14550742857142857</v>
      </c>
      <c r="E5638" s="6"/>
      <c r="F5638" s="6"/>
      <c r="G5638" s="6"/>
      <c r="H5638" s="6"/>
      <c r="I5638" s="6"/>
      <c r="J5638" s="6"/>
      <c r="K5638" s="6"/>
      <c r="L5638" s="6"/>
      <c r="M5638" s="6"/>
      <c r="N5638" s="27"/>
    </row>
    <row r="5639" spans="1:14" s="28" customFormat="1" x14ac:dyDescent="0.25">
      <c r="A5639" s="24">
        <v>43700.75</v>
      </c>
      <c r="B5639" s="25">
        <v>43700.833333333336</v>
      </c>
      <c r="C5639" s="7">
        <v>582.16</v>
      </c>
      <c r="D5639" s="26">
        <f>C5639/'g. Dimensio.AnlagenEE2035'!$F$11</f>
        <v>0.16633142857142857</v>
      </c>
      <c r="E5639" s="6"/>
      <c r="F5639" s="6"/>
      <c r="G5639" s="6"/>
      <c r="H5639" s="6"/>
      <c r="I5639" s="6"/>
      <c r="J5639" s="6"/>
      <c r="K5639" s="6"/>
      <c r="L5639" s="6"/>
      <c r="M5639" s="6"/>
      <c r="N5639" s="27"/>
    </row>
    <row r="5640" spans="1:14" s="28" customFormat="1" x14ac:dyDescent="0.25">
      <c r="A5640" s="24">
        <v>43700.791666666664</v>
      </c>
      <c r="B5640" s="25">
        <v>43700.875</v>
      </c>
      <c r="C5640" s="7">
        <v>601.55499999999995</v>
      </c>
      <c r="D5640" s="26">
        <f>C5640/'g. Dimensio.AnlagenEE2035'!$F$11</f>
        <v>0.17187285714285713</v>
      </c>
      <c r="E5640" s="6"/>
      <c r="F5640" s="6"/>
      <c r="G5640" s="6"/>
      <c r="H5640" s="6"/>
      <c r="I5640" s="6"/>
      <c r="J5640" s="6"/>
      <c r="K5640" s="6"/>
      <c r="L5640" s="6"/>
      <c r="M5640" s="6"/>
      <c r="N5640" s="27"/>
    </row>
    <row r="5641" spans="1:14" s="28" customFormat="1" x14ac:dyDescent="0.25">
      <c r="A5641" s="24">
        <v>43700.833333333336</v>
      </c>
      <c r="B5641" s="25">
        <v>43700.916666666664</v>
      </c>
      <c r="C5641" s="7">
        <v>573.447</v>
      </c>
      <c r="D5641" s="26">
        <f>C5641/'g. Dimensio.AnlagenEE2035'!$F$11</f>
        <v>0.16384199999999999</v>
      </c>
      <c r="E5641" s="6"/>
      <c r="F5641" s="6"/>
      <c r="G5641" s="6"/>
      <c r="H5641" s="6"/>
      <c r="I5641" s="6"/>
      <c r="J5641" s="6"/>
      <c r="K5641" s="6"/>
      <c r="L5641" s="6"/>
      <c r="M5641" s="6"/>
      <c r="N5641" s="27"/>
    </row>
    <row r="5642" spans="1:14" s="28" customFormat="1" x14ac:dyDescent="0.25">
      <c r="A5642" s="24">
        <v>43700.875</v>
      </c>
      <c r="B5642" s="25">
        <v>43700.958333333336</v>
      </c>
      <c r="C5642" s="7">
        <v>531.63699999999994</v>
      </c>
      <c r="D5642" s="26">
        <f>C5642/'g. Dimensio.AnlagenEE2035'!$F$11</f>
        <v>0.15189628571428571</v>
      </c>
      <c r="E5642" s="6"/>
      <c r="F5642" s="6"/>
      <c r="G5642" s="6"/>
      <c r="H5642" s="6"/>
      <c r="I5642" s="6"/>
      <c r="J5642" s="6"/>
      <c r="K5642" s="6"/>
      <c r="L5642" s="6"/>
      <c r="M5642" s="6"/>
      <c r="N5642" s="27"/>
    </row>
    <row r="5643" spans="1:14" s="28" customFormat="1" x14ac:dyDescent="0.25">
      <c r="A5643" s="24">
        <v>43700.916666666664</v>
      </c>
      <c r="B5643" s="25">
        <v>43701</v>
      </c>
      <c r="C5643" s="7">
        <v>479.36399999999998</v>
      </c>
      <c r="D5643" s="26">
        <f>C5643/'g. Dimensio.AnlagenEE2035'!$F$11</f>
        <v>0.13696114285714284</v>
      </c>
      <c r="E5643" s="6"/>
      <c r="F5643" s="6"/>
      <c r="G5643" s="6"/>
      <c r="H5643" s="6"/>
      <c r="I5643" s="6"/>
      <c r="J5643" s="6"/>
      <c r="K5643" s="6"/>
      <c r="L5643" s="6"/>
      <c r="M5643" s="6"/>
      <c r="N5643" s="27"/>
    </row>
    <row r="5644" spans="1:14" s="28" customFormat="1" x14ac:dyDescent="0.25">
      <c r="A5644" s="24">
        <v>43700.958333333336</v>
      </c>
      <c r="B5644" s="25">
        <v>43701.041666666664</v>
      </c>
      <c r="C5644" s="7">
        <v>404.69499999999999</v>
      </c>
      <c r="D5644" s="26">
        <f>C5644/'g. Dimensio.AnlagenEE2035'!$F$11</f>
        <v>0.11562714285714286</v>
      </c>
      <c r="E5644" s="6"/>
      <c r="F5644" s="6"/>
      <c r="G5644" s="6"/>
      <c r="H5644" s="6"/>
      <c r="I5644" s="6"/>
      <c r="J5644" s="6"/>
      <c r="K5644" s="6"/>
      <c r="L5644" s="6"/>
      <c r="M5644" s="6"/>
      <c r="N5644" s="27"/>
    </row>
    <row r="5645" spans="1:14" s="28" customFormat="1" x14ac:dyDescent="0.25">
      <c r="A5645" s="24">
        <v>43701</v>
      </c>
      <c r="B5645" s="25">
        <v>43701.083333333336</v>
      </c>
      <c r="C5645" s="7">
        <v>351.70499999999998</v>
      </c>
      <c r="D5645" s="26">
        <f>C5645/'g. Dimensio.AnlagenEE2035'!$F$11</f>
        <v>0.10048714285714286</v>
      </c>
      <c r="E5645" s="6"/>
      <c r="F5645" s="6"/>
      <c r="G5645" s="6"/>
      <c r="H5645" s="6"/>
      <c r="I5645" s="6"/>
      <c r="J5645" s="6"/>
      <c r="K5645" s="6"/>
      <c r="L5645" s="6"/>
      <c r="M5645" s="6"/>
      <c r="N5645" s="27"/>
    </row>
    <row r="5646" spans="1:14" s="28" customFormat="1" x14ac:dyDescent="0.25">
      <c r="A5646" s="24">
        <v>43701.041666666664</v>
      </c>
      <c r="B5646" s="25">
        <v>43701.125</v>
      </c>
      <c r="C5646" s="7">
        <v>354.358</v>
      </c>
      <c r="D5646" s="26">
        <f>C5646/'g. Dimensio.AnlagenEE2035'!$F$11</f>
        <v>0.10124514285714285</v>
      </c>
      <c r="E5646" s="6"/>
      <c r="F5646" s="6"/>
      <c r="G5646" s="6"/>
      <c r="H5646" s="6"/>
      <c r="I5646" s="6"/>
      <c r="J5646" s="6"/>
      <c r="K5646" s="6"/>
      <c r="L5646" s="6"/>
      <c r="M5646" s="6"/>
      <c r="N5646" s="27"/>
    </row>
    <row r="5647" spans="1:14" s="28" customFormat="1" x14ac:dyDescent="0.25">
      <c r="A5647" s="24">
        <v>43701.083333333336</v>
      </c>
      <c r="B5647" s="25">
        <v>43701.166666666664</v>
      </c>
      <c r="C5647" s="7">
        <v>395.79399999999998</v>
      </c>
      <c r="D5647" s="26">
        <f>C5647/'g. Dimensio.AnlagenEE2035'!$F$11</f>
        <v>0.11308399999999999</v>
      </c>
      <c r="E5647" s="6"/>
      <c r="F5647" s="6"/>
      <c r="G5647" s="6"/>
      <c r="H5647" s="6"/>
      <c r="I5647" s="6"/>
      <c r="J5647" s="6"/>
      <c r="K5647" s="6"/>
      <c r="L5647" s="6"/>
      <c r="M5647" s="6"/>
      <c r="N5647" s="27"/>
    </row>
    <row r="5648" spans="1:14" s="28" customFormat="1" x14ac:dyDescent="0.25">
      <c r="A5648" s="24">
        <v>43701.125</v>
      </c>
      <c r="B5648" s="25">
        <v>43701.208333333336</v>
      </c>
      <c r="C5648" s="7">
        <v>421.86200000000002</v>
      </c>
      <c r="D5648" s="26">
        <f>C5648/'g. Dimensio.AnlagenEE2035'!$F$11</f>
        <v>0.120532</v>
      </c>
      <c r="E5648" s="6"/>
      <c r="F5648" s="6"/>
      <c r="G5648" s="6"/>
      <c r="H5648" s="6"/>
      <c r="I5648" s="6"/>
      <c r="J5648" s="6"/>
      <c r="K5648" s="6"/>
      <c r="L5648" s="6"/>
      <c r="M5648" s="6"/>
      <c r="N5648" s="27"/>
    </row>
    <row r="5649" spans="1:14" s="28" customFormat="1" x14ac:dyDescent="0.25">
      <c r="A5649" s="24">
        <v>43701.166666666664</v>
      </c>
      <c r="B5649" s="25">
        <v>43701.25</v>
      </c>
      <c r="C5649" s="7">
        <v>413.30700000000002</v>
      </c>
      <c r="D5649" s="26">
        <f>C5649/'g. Dimensio.AnlagenEE2035'!$F$11</f>
        <v>0.1180877142857143</v>
      </c>
      <c r="E5649" s="6"/>
      <c r="F5649" s="6"/>
      <c r="G5649" s="6"/>
      <c r="H5649" s="6"/>
      <c r="I5649" s="6"/>
      <c r="J5649" s="6"/>
      <c r="K5649" s="6"/>
      <c r="L5649" s="6"/>
      <c r="M5649" s="6"/>
      <c r="N5649" s="27"/>
    </row>
    <row r="5650" spans="1:14" s="28" customFormat="1" x14ac:dyDescent="0.25">
      <c r="A5650" s="24">
        <v>43701.208333333336</v>
      </c>
      <c r="B5650" s="25">
        <v>43701.291666666664</v>
      </c>
      <c r="C5650" s="7">
        <v>265.56900000000002</v>
      </c>
      <c r="D5650" s="26">
        <f>C5650/'g. Dimensio.AnlagenEE2035'!$F$11</f>
        <v>7.5876857142857149E-2</v>
      </c>
      <c r="E5650" s="6"/>
      <c r="F5650" s="6"/>
      <c r="G5650" s="6"/>
      <c r="H5650" s="6"/>
      <c r="I5650" s="6"/>
      <c r="J5650" s="6"/>
      <c r="K5650" s="6"/>
      <c r="L5650" s="6"/>
      <c r="M5650" s="6"/>
      <c r="N5650" s="27"/>
    </row>
    <row r="5651" spans="1:14" s="28" customFormat="1" x14ac:dyDescent="0.25">
      <c r="A5651" s="24">
        <v>43701.25</v>
      </c>
      <c r="B5651" s="25">
        <v>43701.333333333336</v>
      </c>
      <c r="C5651" s="7">
        <v>127.298</v>
      </c>
      <c r="D5651" s="26">
        <f>C5651/'g. Dimensio.AnlagenEE2035'!$F$11</f>
        <v>3.6370857142857142E-2</v>
      </c>
      <c r="E5651" s="6"/>
      <c r="F5651" s="6"/>
      <c r="G5651" s="6"/>
      <c r="H5651" s="6"/>
      <c r="I5651" s="6"/>
      <c r="J5651" s="6"/>
      <c r="K5651" s="6"/>
      <c r="L5651" s="6"/>
      <c r="M5651" s="6"/>
      <c r="N5651" s="27"/>
    </row>
    <row r="5652" spans="1:14" s="28" customFormat="1" x14ac:dyDescent="0.25">
      <c r="A5652" s="24">
        <v>43701.291666666664</v>
      </c>
      <c r="B5652" s="25">
        <v>43701.375</v>
      </c>
      <c r="C5652" s="7">
        <v>141.71299999999999</v>
      </c>
      <c r="D5652" s="26">
        <f>C5652/'g. Dimensio.AnlagenEE2035'!$F$11</f>
        <v>4.0489428571428572E-2</v>
      </c>
      <c r="E5652" s="6"/>
      <c r="F5652" s="6"/>
      <c r="G5652" s="6"/>
      <c r="H5652" s="6"/>
      <c r="I5652" s="6"/>
      <c r="J5652" s="6"/>
      <c r="K5652" s="6"/>
      <c r="L5652" s="6"/>
      <c r="M5652" s="6"/>
      <c r="N5652" s="27"/>
    </row>
    <row r="5653" spans="1:14" s="28" customFormat="1" x14ac:dyDescent="0.25">
      <c r="A5653" s="24">
        <v>43701.333333333336</v>
      </c>
      <c r="B5653" s="25">
        <v>43701.416666666664</v>
      </c>
      <c r="C5653" s="7">
        <v>201.107</v>
      </c>
      <c r="D5653" s="26">
        <f>C5653/'g. Dimensio.AnlagenEE2035'!$F$11</f>
        <v>5.7459142857142854E-2</v>
      </c>
      <c r="E5653" s="6"/>
      <c r="F5653" s="6"/>
      <c r="G5653" s="6"/>
      <c r="H5653" s="6"/>
      <c r="I5653" s="6"/>
      <c r="J5653" s="6"/>
      <c r="K5653" s="6"/>
      <c r="L5653" s="6"/>
      <c r="M5653" s="6"/>
      <c r="N5653" s="27"/>
    </row>
    <row r="5654" spans="1:14" s="28" customFormat="1" x14ac:dyDescent="0.25">
      <c r="A5654" s="24">
        <v>43701.375</v>
      </c>
      <c r="B5654" s="25">
        <v>43701.458333333336</v>
      </c>
      <c r="C5654" s="7">
        <v>175.78200000000001</v>
      </c>
      <c r="D5654" s="26">
        <f>C5654/'g. Dimensio.AnlagenEE2035'!$F$11</f>
        <v>5.0223428571428572E-2</v>
      </c>
      <c r="E5654" s="6"/>
      <c r="F5654" s="6"/>
      <c r="G5654" s="6"/>
      <c r="H5654" s="6"/>
      <c r="I5654" s="6"/>
      <c r="J5654" s="6"/>
      <c r="K5654" s="6"/>
      <c r="L5654" s="6"/>
      <c r="M5654" s="6"/>
      <c r="N5654" s="27"/>
    </row>
    <row r="5655" spans="1:14" s="28" customFormat="1" x14ac:dyDescent="0.25">
      <c r="A5655" s="24">
        <v>43701.416666666664</v>
      </c>
      <c r="B5655" s="25">
        <v>43701.5</v>
      </c>
      <c r="C5655" s="7">
        <v>147.13900000000001</v>
      </c>
      <c r="D5655" s="26">
        <f>C5655/'g. Dimensio.AnlagenEE2035'!$F$11</f>
        <v>4.2039714285714291E-2</v>
      </c>
      <c r="E5655" s="6"/>
      <c r="F5655" s="6"/>
      <c r="G5655" s="6"/>
      <c r="H5655" s="6"/>
      <c r="I5655" s="6"/>
      <c r="J5655" s="6"/>
      <c r="K5655" s="6"/>
      <c r="L5655" s="6"/>
      <c r="M5655" s="6"/>
      <c r="N5655" s="27"/>
    </row>
    <row r="5656" spans="1:14" s="28" customFormat="1" x14ac:dyDescent="0.25">
      <c r="A5656" s="24">
        <v>43701.458333333336</v>
      </c>
      <c r="B5656" s="25">
        <v>43701.541666666664</v>
      </c>
      <c r="C5656" s="7">
        <v>133.68199999999999</v>
      </c>
      <c r="D5656" s="26">
        <f>C5656/'g. Dimensio.AnlagenEE2035'!$F$11</f>
        <v>3.8194857142857142E-2</v>
      </c>
      <c r="E5656" s="6"/>
      <c r="F5656" s="6"/>
      <c r="G5656" s="6"/>
      <c r="H5656" s="6"/>
      <c r="I5656" s="6"/>
      <c r="J5656" s="6"/>
      <c r="K5656" s="6"/>
      <c r="L5656" s="6"/>
      <c r="M5656" s="6"/>
      <c r="N5656" s="27"/>
    </row>
    <row r="5657" spans="1:14" s="28" customFormat="1" x14ac:dyDescent="0.25">
      <c r="A5657" s="24">
        <v>43701.5</v>
      </c>
      <c r="B5657" s="25">
        <v>43701.583333333336</v>
      </c>
      <c r="C5657" s="7">
        <v>124.666</v>
      </c>
      <c r="D5657" s="26">
        <f>C5657/'g. Dimensio.AnlagenEE2035'!$F$11</f>
        <v>3.561885714285714E-2</v>
      </c>
      <c r="E5657" s="6"/>
      <c r="F5657" s="6"/>
      <c r="G5657" s="6"/>
      <c r="H5657" s="6"/>
      <c r="I5657" s="6"/>
      <c r="J5657" s="6"/>
      <c r="K5657" s="6"/>
      <c r="L5657" s="6"/>
      <c r="M5657" s="6"/>
      <c r="N5657" s="27"/>
    </row>
    <row r="5658" spans="1:14" s="28" customFormat="1" x14ac:dyDescent="0.25">
      <c r="A5658" s="24">
        <v>43701.541666666664</v>
      </c>
      <c r="B5658" s="25">
        <v>43701.625</v>
      </c>
      <c r="C5658" s="7">
        <v>118.565</v>
      </c>
      <c r="D5658" s="26">
        <f>C5658/'g. Dimensio.AnlagenEE2035'!$F$11</f>
        <v>3.3875714285714287E-2</v>
      </c>
      <c r="E5658" s="6"/>
      <c r="F5658" s="6"/>
      <c r="G5658" s="6"/>
      <c r="H5658" s="6"/>
      <c r="I5658" s="6"/>
      <c r="J5658" s="6"/>
      <c r="K5658" s="6"/>
      <c r="L5658" s="6"/>
      <c r="M5658" s="6"/>
      <c r="N5658" s="27"/>
    </row>
    <row r="5659" spans="1:14" s="28" customFormat="1" x14ac:dyDescent="0.25">
      <c r="A5659" s="24">
        <v>43701.583333333336</v>
      </c>
      <c r="B5659" s="25">
        <v>43701.666666666664</v>
      </c>
      <c r="C5659" s="7">
        <v>113.95099999999999</v>
      </c>
      <c r="D5659" s="26">
        <f>C5659/'g. Dimensio.AnlagenEE2035'!$F$11</f>
        <v>3.255742857142857E-2</v>
      </c>
      <c r="E5659" s="6"/>
      <c r="F5659" s="6"/>
      <c r="G5659" s="6"/>
      <c r="H5659" s="6"/>
      <c r="I5659" s="6"/>
      <c r="J5659" s="6"/>
      <c r="K5659" s="6"/>
      <c r="L5659" s="6"/>
      <c r="M5659" s="6"/>
      <c r="N5659" s="27"/>
    </row>
    <row r="5660" spans="1:14" s="28" customFormat="1" x14ac:dyDescent="0.25">
      <c r="A5660" s="24">
        <v>43701.625</v>
      </c>
      <c r="B5660" s="25">
        <v>43701.708333333336</v>
      </c>
      <c r="C5660" s="7">
        <v>115.581</v>
      </c>
      <c r="D5660" s="26">
        <f>C5660/'g. Dimensio.AnlagenEE2035'!$F$11</f>
        <v>3.3023142857142855E-2</v>
      </c>
      <c r="E5660" s="6"/>
      <c r="F5660" s="6"/>
      <c r="G5660" s="6"/>
      <c r="H5660" s="6"/>
      <c r="I5660" s="6"/>
      <c r="J5660" s="6"/>
      <c r="K5660" s="6"/>
      <c r="L5660" s="6"/>
      <c r="M5660" s="6"/>
      <c r="N5660" s="27"/>
    </row>
    <row r="5661" spans="1:14" s="28" customFormat="1" x14ac:dyDescent="0.25">
      <c r="A5661" s="24">
        <v>43701.666666666664</v>
      </c>
      <c r="B5661" s="25">
        <v>43701.75</v>
      </c>
      <c r="C5661" s="7">
        <v>119.18600000000001</v>
      </c>
      <c r="D5661" s="26">
        <f>C5661/'g. Dimensio.AnlagenEE2035'!$F$11</f>
        <v>3.4053142857142858E-2</v>
      </c>
      <c r="E5661" s="6"/>
      <c r="F5661" s="6"/>
      <c r="G5661" s="6"/>
      <c r="H5661" s="6"/>
      <c r="I5661" s="6"/>
      <c r="J5661" s="6"/>
      <c r="K5661" s="6"/>
      <c r="L5661" s="6"/>
      <c r="M5661" s="6"/>
      <c r="N5661" s="27"/>
    </row>
    <row r="5662" spans="1:14" s="28" customFormat="1" x14ac:dyDescent="0.25">
      <c r="A5662" s="24">
        <v>43701.708333333336</v>
      </c>
      <c r="B5662" s="25">
        <v>43701.791666666664</v>
      </c>
      <c r="C5662" s="7">
        <v>127.413</v>
      </c>
      <c r="D5662" s="26">
        <f>C5662/'g. Dimensio.AnlagenEE2035'!$F$11</f>
        <v>3.6403714285714282E-2</v>
      </c>
      <c r="E5662" s="6"/>
      <c r="F5662" s="6"/>
      <c r="G5662" s="6"/>
      <c r="H5662" s="6"/>
      <c r="I5662" s="6"/>
      <c r="J5662" s="6"/>
      <c r="K5662" s="6"/>
      <c r="L5662" s="6"/>
      <c r="M5662" s="6"/>
      <c r="N5662" s="27"/>
    </row>
    <row r="5663" spans="1:14" s="28" customFormat="1" x14ac:dyDescent="0.25">
      <c r="A5663" s="24">
        <v>43701.75</v>
      </c>
      <c r="B5663" s="25">
        <v>43701.833333333336</v>
      </c>
      <c r="C5663" s="7">
        <v>125.819</v>
      </c>
      <c r="D5663" s="26">
        <f>C5663/'g. Dimensio.AnlagenEE2035'!$F$11</f>
        <v>3.5948285714285717E-2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27"/>
    </row>
    <row r="5664" spans="1:14" s="28" customFormat="1" x14ac:dyDescent="0.25">
      <c r="A5664" s="24">
        <v>43701.791666666664</v>
      </c>
      <c r="B5664" s="25">
        <v>43701.875</v>
      </c>
      <c r="C5664" s="7">
        <v>111.026</v>
      </c>
      <c r="D5664" s="26">
        <f>C5664/'g. Dimensio.AnlagenEE2035'!$F$11</f>
        <v>3.1721714285714284E-2</v>
      </c>
      <c r="E5664" s="6"/>
      <c r="F5664" s="6"/>
      <c r="G5664" s="6"/>
      <c r="H5664" s="6"/>
      <c r="I5664" s="6"/>
      <c r="J5664" s="6"/>
      <c r="K5664" s="6"/>
      <c r="L5664" s="6"/>
      <c r="M5664" s="6"/>
      <c r="N5664" s="27"/>
    </row>
    <row r="5665" spans="1:14" s="28" customFormat="1" x14ac:dyDescent="0.25">
      <c r="A5665" s="24">
        <v>43701.833333333336</v>
      </c>
      <c r="B5665" s="25">
        <v>43701.916666666664</v>
      </c>
      <c r="C5665" s="7">
        <v>86.507000000000005</v>
      </c>
      <c r="D5665" s="26">
        <f>C5665/'g. Dimensio.AnlagenEE2035'!$F$11</f>
        <v>2.4716285714285715E-2</v>
      </c>
      <c r="E5665" s="6"/>
      <c r="F5665" s="6"/>
      <c r="G5665" s="6"/>
      <c r="H5665" s="6"/>
      <c r="I5665" s="6"/>
      <c r="J5665" s="6"/>
      <c r="K5665" s="6"/>
      <c r="L5665" s="6"/>
      <c r="M5665" s="6"/>
      <c r="N5665" s="27"/>
    </row>
    <row r="5666" spans="1:14" s="28" customFormat="1" x14ac:dyDescent="0.25">
      <c r="A5666" s="24">
        <v>43701.875</v>
      </c>
      <c r="B5666" s="25">
        <v>43701.958333333336</v>
      </c>
      <c r="C5666" s="7">
        <v>60.249000000000002</v>
      </c>
      <c r="D5666" s="26">
        <f>C5666/'g. Dimensio.AnlagenEE2035'!$F$11</f>
        <v>1.7214E-2</v>
      </c>
      <c r="E5666" s="6"/>
      <c r="F5666" s="6"/>
      <c r="G5666" s="6"/>
      <c r="H5666" s="6"/>
      <c r="I5666" s="6"/>
      <c r="J5666" s="6"/>
      <c r="K5666" s="6"/>
      <c r="L5666" s="6"/>
      <c r="M5666" s="6"/>
      <c r="N5666" s="27"/>
    </row>
    <row r="5667" spans="1:14" s="28" customFormat="1" x14ac:dyDescent="0.25">
      <c r="A5667" s="24">
        <v>43701.916666666664</v>
      </c>
      <c r="B5667" s="25">
        <v>43702</v>
      </c>
      <c r="C5667" s="7">
        <v>38.011000000000003</v>
      </c>
      <c r="D5667" s="26">
        <f>C5667/'g. Dimensio.AnlagenEE2035'!$F$11</f>
        <v>1.0860285714285715E-2</v>
      </c>
      <c r="E5667" s="6"/>
      <c r="F5667" s="6"/>
      <c r="G5667" s="6"/>
      <c r="H5667" s="6"/>
      <c r="I5667" s="6"/>
      <c r="J5667" s="6"/>
      <c r="K5667" s="6"/>
      <c r="L5667" s="6"/>
      <c r="M5667" s="6"/>
      <c r="N5667" s="27"/>
    </row>
    <row r="5668" spans="1:14" s="28" customFormat="1" x14ac:dyDescent="0.25">
      <c r="A5668" s="24">
        <v>43701.958333333336</v>
      </c>
      <c r="B5668" s="25">
        <v>43702.041666666664</v>
      </c>
      <c r="C5668" s="7">
        <v>19.629000000000001</v>
      </c>
      <c r="D5668" s="26">
        <f>C5668/'g. Dimensio.AnlagenEE2035'!$F$11</f>
        <v>5.608285714285715E-3</v>
      </c>
      <c r="E5668" s="6"/>
      <c r="F5668" s="6"/>
      <c r="G5668" s="6"/>
      <c r="H5668" s="6"/>
      <c r="I5668" s="6"/>
      <c r="J5668" s="6"/>
      <c r="K5668" s="6"/>
      <c r="L5668" s="6"/>
      <c r="M5668" s="6"/>
      <c r="N5668" s="27"/>
    </row>
    <row r="5669" spans="1:14" s="28" customFormat="1" x14ac:dyDescent="0.25">
      <c r="A5669" s="24">
        <v>43702</v>
      </c>
      <c r="B5669" s="25">
        <v>43702.083333333336</v>
      </c>
      <c r="C5669" s="7">
        <v>10.955</v>
      </c>
      <c r="D5669" s="26">
        <f>C5669/'g. Dimensio.AnlagenEE2035'!$F$11</f>
        <v>3.13E-3</v>
      </c>
      <c r="E5669" s="6"/>
      <c r="F5669" s="6"/>
      <c r="G5669" s="6"/>
      <c r="H5669" s="6"/>
      <c r="I5669" s="6"/>
      <c r="J5669" s="6"/>
      <c r="K5669" s="6"/>
      <c r="L5669" s="6"/>
      <c r="M5669" s="6"/>
      <c r="N5669" s="27"/>
    </row>
    <row r="5670" spans="1:14" s="28" customFormat="1" x14ac:dyDescent="0.25">
      <c r="A5670" s="24">
        <v>43702.041666666664</v>
      </c>
      <c r="B5670" s="25">
        <v>43702.125</v>
      </c>
      <c r="C5670" s="7">
        <v>13.925000000000001</v>
      </c>
      <c r="D5670" s="26">
        <f>C5670/'g. Dimensio.AnlagenEE2035'!$F$11</f>
        <v>3.9785714285714285E-3</v>
      </c>
      <c r="E5670" s="6"/>
      <c r="F5670" s="6"/>
      <c r="G5670" s="6"/>
      <c r="H5670" s="6"/>
      <c r="I5670" s="6"/>
      <c r="J5670" s="6"/>
      <c r="K5670" s="6"/>
      <c r="L5670" s="6"/>
      <c r="M5670" s="6"/>
      <c r="N5670" s="27"/>
    </row>
    <row r="5671" spans="1:14" s="28" customFormat="1" x14ac:dyDescent="0.25">
      <c r="A5671" s="24">
        <v>43702.083333333336</v>
      </c>
      <c r="B5671" s="25">
        <v>43702.166666666664</v>
      </c>
      <c r="C5671" s="7">
        <v>18.175999999999998</v>
      </c>
      <c r="D5671" s="26">
        <f>C5671/'g. Dimensio.AnlagenEE2035'!$F$11</f>
        <v>5.1931428571428571E-3</v>
      </c>
      <c r="E5671" s="6"/>
      <c r="F5671" s="6"/>
      <c r="G5671" s="6"/>
      <c r="H5671" s="6"/>
      <c r="I5671" s="6"/>
      <c r="J5671" s="6"/>
      <c r="K5671" s="6"/>
      <c r="L5671" s="6"/>
      <c r="M5671" s="6"/>
      <c r="N5671" s="27"/>
    </row>
    <row r="5672" spans="1:14" s="28" customFormat="1" x14ac:dyDescent="0.25">
      <c r="A5672" s="24">
        <v>43702.125</v>
      </c>
      <c r="B5672" s="25">
        <v>43702.208333333336</v>
      </c>
      <c r="C5672" s="7">
        <v>17.952999999999999</v>
      </c>
      <c r="D5672" s="26">
        <f>C5672/'g. Dimensio.AnlagenEE2035'!$F$11</f>
        <v>5.1294285714285712E-3</v>
      </c>
      <c r="E5672" s="6"/>
      <c r="F5672" s="6"/>
      <c r="G5672" s="6"/>
      <c r="H5672" s="6"/>
      <c r="I5672" s="6"/>
      <c r="J5672" s="6"/>
      <c r="K5672" s="6"/>
      <c r="L5672" s="6"/>
      <c r="M5672" s="6"/>
      <c r="N5672" s="27"/>
    </row>
    <row r="5673" spans="1:14" s="28" customFormat="1" x14ac:dyDescent="0.25">
      <c r="A5673" s="24">
        <v>43702.166666666664</v>
      </c>
      <c r="B5673" s="25">
        <v>43702.25</v>
      </c>
      <c r="C5673" s="7">
        <v>14.629</v>
      </c>
      <c r="D5673" s="26">
        <f>C5673/'g. Dimensio.AnlagenEE2035'!$F$11</f>
        <v>4.1797142857142857E-3</v>
      </c>
      <c r="E5673" s="6"/>
      <c r="F5673" s="6"/>
      <c r="G5673" s="6"/>
      <c r="H5673" s="6"/>
      <c r="I5673" s="6"/>
      <c r="J5673" s="6"/>
      <c r="K5673" s="6"/>
      <c r="L5673" s="6"/>
      <c r="M5673" s="6"/>
      <c r="N5673" s="27"/>
    </row>
    <row r="5674" spans="1:14" s="28" customFormat="1" x14ac:dyDescent="0.25">
      <c r="A5674" s="24">
        <v>43702.208333333336</v>
      </c>
      <c r="B5674" s="25">
        <v>43702.291666666664</v>
      </c>
      <c r="C5674" s="7">
        <v>19.536999999999999</v>
      </c>
      <c r="D5674" s="26">
        <f>C5674/'g. Dimensio.AnlagenEE2035'!$F$11</f>
        <v>5.5820000000000002E-3</v>
      </c>
      <c r="E5674" s="6"/>
      <c r="F5674" s="6"/>
      <c r="G5674" s="6"/>
      <c r="H5674" s="6"/>
      <c r="I5674" s="6"/>
      <c r="J5674" s="6"/>
      <c r="K5674" s="6"/>
      <c r="L5674" s="6"/>
      <c r="M5674" s="6"/>
      <c r="N5674" s="27"/>
    </row>
    <row r="5675" spans="1:14" s="28" customFormat="1" x14ac:dyDescent="0.25">
      <c r="A5675" s="24">
        <v>43702.25</v>
      </c>
      <c r="B5675" s="25">
        <v>43702.333333333336</v>
      </c>
      <c r="C5675" s="7">
        <v>30.734000000000002</v>
      </c>
      <c r="D5675" s="26">
        <f>C5675/'g. Dimensio.AnlagenEE2035'!$F$11</f>
        <v>8.7811428571428572E-3</v>
      </c>
      <c r="E5675" s="6"/>
      <c r="F5675" s="6"/>
      <c r="G5675" s="6"/>
      <c r="H5675" s="6"/>
      <c r="I5675" s="6"/>
      <c r="J5675" s="6"/>
      <c r="K5675" s="6"/>
      <c r="L5675" s="6"/>
      <c r="M5675" s="6"/>
      <c r="N5675" s="27"/>
    </row>
    <row r="5676" spans="1:14" s="28" customFormat="1" x14ac:dyDescent="0.25">
      <c r="A5676" s="24">
        <v>43702.291666666664</v>
      </c>
      <c r="B5676" s="25">
        <v>43702.375</v>
      </c>
      <c r="C5676" s="7">
        <v>23.565000000000001</v>
      </c>
      <c r="D5676" s="26">
        <f>C5676/'g. Dimensio.AnlagenEE2035'!$F$11</f>
        <v>6.7328571428571429E-3</v>
      </c>
      <c r="E5676" s="6"/>
      <c r="F5676" s="6"/>
      <c r="G5676" s="6"/>
      <c r="H5676" s="6"/>
      <c r="I5676" s="6"/>
      <c r="J5676" s="6"/>
      <c r="K5676" s="6"/>
      <c r="L5676" s="6"/>
      <c r="M5676" s="6"/>
      <c r="N5676" s="27"/>
    </row>
    <row r="5677" spans="1:14" s="28" customFormat="1" x14ac:dyDescent="0.25">
      <c r="A5677" s="24">
        <v>43702.333333333336</v>
      </c>
      <c r="B5677" s="25">
        <v>43702.416666666664</v>
      </c>
      <c r="C5677" s="7">
        <v>13.411</v>
      </c>
      <c r="D5677" s="26">
        <f>C5677/'g. Dimensio.AnlagenEE2035'!$F$11</f>
        <v>3.8317142857142855E-3</v>
      </c>
      <c r="E5677" s="6"/>
      <c r="F5677" s="6"/>
      <c r="G5677" s="6"/>
      <c r="H5677" s="6"/>
      <c r="I5677" s="6"/>
      <c r="J5677" s="6"/>
      <c r="K5677" s="6"/>
      <c r="L5677" s="6"/>
      <c r="M5677" s="6"/>
      <c r="N5677" s="27"/>
    </row>
    <row r="5678" spans="1:14" s="28" customFormat="1" x14ac:dyDescent="0.25">
      <c r="A5678" s="24">
        <v>43702.375</v>
      </c>
      <c r="B5678" s="25">
        <v>43702.458333333336</v>
      </c>
      <c r="C5678" s="7">
        <v>19.742999999999999</v>
      </c>
      <c r="D5678" s="26">
        <f>C5678/'g. Dimensio.AnlagenEE2035'!$F$11</f>
        <v>5.6408571428571428E-3</v>
      </c>
      <c r="E5678" s="6"/>
      <c r="F5678" s="6"/>
      <c r="G5678" s="6"/>
      <c r="H5678" s="6"/>
      <c r="I5678" s="6"/>
      <c r="J5678" s="6"/>
      <c r="K5678" s="6"/>
      <c r="L5678" s="6"/>
      <c r="M5678" s="6"/>
      <c r="N5678" s="27"/>
    </row>
    <row r="5679" spans="1:14" s="28" customFormat="1" x14ac:dyDescent="0.25">
      <c r="A5679" s="24">
        <v>43702.416666666664</v>
      </c>
      <c r="B5679" s="25">
        <v>43702.5</v>
      </c>
      <c r="C5679" s="7">
        <v>18.268000000000001</v>
      </c>
      <c r="D5679" s="26">
        <f>C5679/'g. Dimensio.AnlagenEE2035'!$F$11</f>
        <v>5.2194285714285719E-3</v>
      </c>
      <c r="E5679" s="6"/>
      <c r="F5679" s="6"/>
      <c r="G5679" s="6"/>
      <c r="H5679" s="6"/>
      <c r="I5679" s="6"/>
      <c r="J5679" s="6"/>
      <c r="K5679" s="6"/>
      <c r="L5679" s="6"/>
      <c r="M5679" s="6"/>
      <c r="N5679" s="27"/>
    </row>
    <row r="5680" spans="1:14" s="28" customFormat="1" x14ac:dyDescent="0.25">
      <c r="A5680" s="24">
        <v>43702.458333333336</v>
      </c>
      <c r="B5680" s="25">
        <v>43702.541666666664</v>
      </c>
      <c r="C5680" s="7">
        <v>13.551</v>
      </c>
      <c r="D5680" s="26">
        <f>C5680/'g. Dimensio.AnlagenEE2035'!$F$11</f>
        <v>3.8717142857142856E-3</v>
      </c>
      <c r="E5680" s="6"/>
      <c r="F5680" s="6"/>
      <c r="G5680" s="6"/>
      <c r="H5680" s="6"/>
      <c r="I5680" s="6"/>
      <c r="J5680" s="6"/>
      <c r="K5680" s="6"/>
      <c r="L5680" s="6"/>
      <c r="M5680" s="6"/>
      <c r="N5680" s="27"/>
    </row>
    <row r="5681" spans="1:14" s="28" customFormat="1" x14ac:dyDescent="0.25">
      <c r="A5681" s="24">
        <v>43702.5</v>
      </c>
      <c r="B5681" s="25">
        <v>43702.583333333336</v>
      </c>
      <c r="C5681" s="7">
        <v>9.8089999999999993</v>
      </c>
      <c r="D5681" s="26">
        <f>C5681/'g. Dimensio.AnlagenEE2035'!$F$11</f>
        <v>2.8025714285714286E-3</v>
      </c>
      <c r="E5681" s="6"/>
      <c r="F5681" s="6"/>
      <c r="G5681" s="6"/>
      <c r="H5681" s="6"/>
      <c r="I5681" s="6"/>
      <c r="J5681" s="6"/>
      <c r="K5681" s="6"/>
      <c r="L5681" s="6"/>
      <c r="M5681" s="6"/>
      <c r="N5681" s="27"/>
    </row>
    <row r="5682" spans="1:14" s="28" customFormat="1" x14ac:dyDescent="0.25">
      <c r="A5682" s="24">
        <v>43702.541666666664</v>
      </c>
      <c r="B5682" s="25">
        <v>43702.625</v>
      </c>
      <c r="C5682" s="7">
        <v>7.8019999999999996</v>
      </c>
      <c r="D5682" s="26">
        <f>C5682/'g. Dimensio.AnlagenEE2035'!$F$11</f>
        <v>2.2291428571428571E-3</v>
      </c>
      <c r="E5682" s="6"/>
      <c r="F5682" s="6"/>
      <c r="G5682" s="6"/>
      <c r="H5682" s="6"/>
      <c r="I5682" s="6"/>
      <c r="J5682" s="6"/>
      <c r="K5682" s="6"/>
      <c r="L5682" s="6"/>
      <c r="M5682" s="6"/>
      <c r="N5682" s="27"/>
    </row>
    <row r="5683" spans="1:14" s="28" customFormat="1" x14ac:dyDescent="0.25">
      <c r="A5683" s="24">
        <v>43702.583333333336</v>
      </c>
      <c r="B5683" s="25">
        <v>43702.666666666664</v>
      </c>
      <c r="C5683" s="7">
        <v>11.159000000000001</v>
      </c>
      <c r="D5683" s="26">
        <f>C5683/'g. Dimensio.AnlagenEE2035'!$F$11</f>
        <v>3.1882857142857147E-3</v>
      </c>
      <c r="E5683" s="6"/>
      <c r="F5683" s="6"/>
      <c r="G5683" s="6"/>
      <c r="H5683" s="6"/>
      <c r="I5683" s="6"/>
      <c r="J5683" s="6"/>
      <c r="K5683" s="6"/>
      <c r="L5683" s="6"/>
      <c r="M5683" s="6"/>
      <c r="N5683" s="27"/>
    </row>
    <row r="5684" spans="1:14" s="28" customFormat="1" x14ac:dyDescent="0.25">
      <c r="A5684" s="24">
        <v>43702.625</v>
      </c>
      <c r="B5684" s="25">
        <v>43702.708333333336</v>
      </c>
      <c r="C5684" s="7">
        <v>14.555</v>
      </c>
      <c r="D5684" s="26">
        <f>C5684/'g. Dimensio.AnlagenEE2035'!$F$11</f>
        <v>4.1585714285714281E-3</v>
      </c>
      <c r="E5684" s="6"/>
      <c r="F5684" s="6"/>
      <c r="G5684" s="6"/>
      <c r="H5684" s="6"/>
      <c r="I5684" s="6"/>
      <c r="J5684" s="6"/>
      <c r="K5684" s="6"/>
      <c r="L5684" s="6"/>
      <c r="M5684" s="6"/>
      <c r="N5684" s="27"/>
    </row>
    <row r="5685" spans="1:14" s="28" customFormat="1" x14ac:dyDescent="0.25">
      <c r="A5685" s="24">
        <v>43702.666666666664</v>
      </c>
      <c r="B5685" s="25">
        <v>43702.75</v>
      </c>
      <c r="C5685" s="7">
        <v>17.231999999999999</v>
      </c>
      <c r="D5685" s="26">
        <f>C5685/'g. Dimensio.AnlagenEE2035'!$F$11</f>
        <v>4.9234285714285717E-3</v>
      </c>
      <c r="E5685" s="6"/>
      <c r="F5685" s="6"/>
      <c r="G5685" s="6"/>
      <c r="H5685" s="6"/>
      <c r="I5685" s="6"/>
      <c r="J5685" s="6"/>
      <c r="K5685" s="6"/>
      <c r="L5685" s="6"/>
      <c r="M5685" s="6"/>
      <c r="N5685" s="27"/>
    </row>
    <row r="5686" spans="1:14" s="28" customFormat="1" x14ac:dyDescent="0.25">
      <c r="A5686" s="24">
        <v>43702.708333333336</v>
      </c>
      <c r="B5686" s="25">
        <v>43702.791666666664</v>
      </c>
      <c r="C5686" s="7">
        <v>19.753</v>
      </c>
      <c r="D5686" s="26">
        <f>C5686/'g. Dimensio.AnlagenEE2035'!$F$11</f>
        <v>5.6437142857142858E-3</v>
      </c>
      <c r="E5686" s="6"/>
      <c r="F5686" s="6"/>
      <c r="G5686" s="6"/>
      <c r="H5686" s="6"/>
      <c r="I5686" s="6"/>
      <c r="J5686" s="6"/>
      <c r="K5686" s="6"/>
      <c r="L5686" s="6"/>
      <c r="M5686" s="6"/>
      <c r="N5686" s="27"/>
    </row>
    <row r="5687" spans="1:14" s="28" customFormat="1" x14ac:dyDescent="0.25">
      <c r="A5687" s="24">
        <v>43702.75</v>
      </c>
      <c r="B5687" s="25">
        <v>43702.833333333336</v>
      </c>
      <c r="C5687" s="7">
        <v>20.327999999999999</v>
      </c>
      <c r="D5687" s="26">
        <f>C5687/'g. Dimensio.AnlagenEE2035'!$F$11</f>
        <v>5.8079999999999998E-3</v>
      </c>
      <c r="E5687" s="6"/>
      <c r="F5687" s="6"/>
      <c r="G5687" s="6"/>
      <c r="H5687" s="6"/>
      <c r="I5687" s="6"/>
      <c r="J5687" s="6"/>
      <c r="K5687" s="6"/>
      <c r="L5687" s="6"/>
      <c r="M5687" s="6"/>
      <c r="N5687" s="27"/>
    </row>
    <row r="5688" spans="1:14" s="28" customFormat="1" x14ac:dyDescent="0.25">
      <c r="A5688" s="24">
        <v>43702.791666666664</v>
      </c>
      <c r="B5688" s="25">
        <v>43702.875</v>
      </c>
      <c r="C5688" s="7">
        <v>19.513000000000002</v>
      </c>
      <c r="D5688" s="26">
        <f>C5688/'g. Dimensio.AnlagenEE2035'!$F$11</f>
        <v>5.5751428571428575E-3</v>
      </c>
      <c r="E5688" s="6"/>
      <c r="F5688" s="6"/>
      <c r="G5688" s="6"/>
      <c r="H5688" s="6"/>
      <c r="I5688" s="6"/>
      <c r="J5688" s="6"/>
      <c r="K5688" s="6"/>
      <c r="L5688" s="6"/>
      <c r="M5688" s="6"/>
      <c r="N5688" s="27"/>
    </row>
    <row r="5689" spans="1:14" s="28" customFormat="1" x14ac:dyDescent="0.25">
      <c r="A5689" s="24">
        <v>43702.833333333336</v>
      </c>
      <c r="B5689" s="25">
        <v>43702.916666666664</v>
      </c>
      <c r="C5689" s="7">
        <v>19.251000000000001</v>
      </c>
      <c r="D5689" s="26">
        <f>C5689/'g. Dimensio.AnlagenEE2035'!$F$11</f>
        <v>5.5002857142857145E-3</v>
      </c>
      <c r="E5689" s="6"/>
      <c r="F5689" s="6"/>
      <c r="G5689" s="6"/>
      <c r="H5689" s="6"/>
      <c r="I5689" s="6"/>
      <c r="J5689" s="6"/>
      <c r="K5689" s="6"/>
      <c r="L5689" s="6"/>
      <c r="M5689" s="6"/>
      <c r="N5689" s="27"/>
    </row>
    <row r="5690" spans="1:14" s="28" customFormat="1" x14ac:dyDescent="0.25">
      <c r="A5690" s="24">
        <v>43702.875</v>
      </c>
      <c r="B5690" s="25">
        <v>43702.958333333336</v>
      </c>
      <c r="C5690" s="7">
        <v>19.155000000000001</v>
      </c>
      <c r="D5690" s="26">
        <f>C5690/'g. Dimensio.AnlagenEE2035'!$F$11</f>
        <v>5.472857142857143E-3</v>
      </c>
      <c r="E5690" s="6"/>
      <c r="F5690" s="6"/>
      <c r="G5690" s="6"/>
      <c r="H5690" s="6"/>
      <c r="I5690" s="6"/>
      <c r="J5690" s="6"/>
      <c r="K5690" s="6"/>
      <c r="L5690" s="6"/>
      <c r="M5690" s="6"/>
      <c r="N5690" s="27"/>
    </row>
    <row r="5691" spans="1:14" s="28" customFormat="1" x14ac:dyDescent="0.25">
      <c r="A5691" s="24">
        <v>43702.916666666664</v>
      </c>
      <c r="B5691" s="25">
        <v>43703</v>
      </c>
      <c r="C5691" s="7">
        <v>18.791</v>
      </c>
      <c r="D5691" s="26">
        <f>C5691/'g. Dimensio.AnlagenEE2035'!$F$11</f>
        <v>5.3688571428571431E-3</v>
      </c>
      <c r="E5691" s="6"/>
      <c r="F5691" s="6"/>
      <c r="G5691" s="6"/>
      <c r="H5691" s="6"/>
      <c r="I5691" s="6"/>
      <c r="J5691" s="6"/>
      <c r="K5691" s="6"/>
      <c r="L5691" s="6"/>
      <c r="M5691" s="6"/>
      <c r="N5691" s="27"/>
    </row>
    <row r="5692" spans="1:14" s="28" customFormat="1" x14ac:dyDescent="0.25">
      <c r="A5692" s="24">
        <v>43702.958333333336</v>
      </c>
      <c r="B5692" s="25">
        <v>43703.041666666664</v>
      </c>
      <c r="C5692" s="7">
        <v>19.942</v>
      </c>
      <c r="D5692" s="26">
        <f>C5692/'g. Dimensio.AnlagenEE2035'!$F$11</f>
        <v>5.697714285714286E-3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27"/>
    </row>
    <row r="5693" spans="1:14" s="28" customFormat="1" x14ac:dyDescent="0.25">
      <c r="A5693" s="24">
        <v>43703</v>
      </c>
      <c r="B5693" s="25">
        <v>43703.083333333336</v>
      </c>
      <c r="C5693" s="7">
        <v>21.236999999999998</v>
      </c>
      <c r="D5693" s="26">
        <f>C5693/'g. Dimensio.AnlagenEE2035'!$F$11</f>
        <v>6.0677142857142857E-3</v>
      </c>
      <c r="E5693" s="6"/>
      <c r="F5693" s="6"/>
      <c r="G5693" s="6"/>
      <c r="H5693" s="6"/>
      <c r="I5693" s="6"/>
      <c r="J5693" s="6"/>
      <c r="K5693" s="6"/>
      <c r="L5693" s="6"/>
      <c r="M5693" s="6"/>
      <c r="N5693" s="27"/>
    </row>
    <row r="5694" spans="1:14" s="28" customFormat="1" x14ac:dyDescent="0.25">
      <c r="A5694" s="24">
        <v>43703.041666666664</v>
      </c>
      <c r="B5694" s="25">
        <v>43703.125</v>
      </c>
      <c r="C5694" s="7">
        <v>21.831</v>
      </c>
      <c r="D5694" s="26">
        <f>C5694/'g. Dimensio.AnlagenEE2035'!$F$11</f>
        <v>6.2374285714285717E-3</v>
      </c>
      <c r="E5694" s="6"/>
      <c r="F5694" s="6"/>
      <c r="G5694" s="6"/>
      <c r="H5694" s="6"/>
      <c r="I5694" s="6"/>
      <c r="J5694" s="6"/>
      <c r="K5694" s="6"/>
      <c r="L5694" s="6"/>
      <c r="M5694" s="6"/>
      <c r="N5694" s="27"/>
    </row>
    <row r="5695" spans="1:14" s="28" customFormat="1" x14ac:dyDescent="0.25">
      <c r="A5695" s="24">
        <v>43703.083333333336</v>
      </c>
      <c r="B5695" s="25">
        <v>43703.166666666664</v>
      </c>
      <c r="C5695" s="7">
        <v>21.847999999999999</v>
      </c>
      <c r="D5695" s="26">
        <f>C5695/'g. Dimensio.AnlagenEE2035'!$F$11</f>
        <v>6.2422857142857141E-3</v>
      </c>
      <c r="E5695" s="6"/>
      <c r="F5695" s="6"/>
      <c r="G5695" s="6"/>
      <c r="H5695" s="6"/>
      <c r="I5695" s="6"/>
      <c r="J5695" s="6"/>
      <c r="K5695" s="6"/>
      <c r="L5695" s="6"/>
      <c r="M5695" s="6"/>
      <c r="N5695" s="27"/>
    </row>
    <row r="5696" spans="1:14" s="28" customFormat="1" x14ac:dyDescent="0.25">
      <c r="A5696" s="24">
        <v>43703.125</v>
      </c>
      <c r="B5696" s="25">
        <v>43703.208333333336</v>
      </c>
      <c r="C5696" s="7">
        <v>20.042999999999999</v>
      </c>
      <c r="D5696" s="26">
        <f>C5696/'g. Dimensio.AnlagenEE2035'!$F$11</f>
        <v>5.7265714285714281E-3</v>
      </c>
      <c r="E5696" s="6"/>
      <c r="F5696" s="6"/>
      <c r="G5696" s="6"/>
      <c r="H5696" s="6"/>
      <c r="I5696" s="6"/>
      <c r="J5696" s="6"/>
      <c r="K5696" s="6"/>
      <c r="L5696" s="6"/>
      <c r="M5696" s="6"/>
      <c r="N5696" s="27"/>
    </row>
    <row r="5697" spans="1:14" s="28" customFormat="1" x14ac:dyDescent="0.25">
      <c r="A5697" s="24">
        <v>43703.166666666664</v>
      </c>
      <c r="B5697" s="25">
        <v>43703.25</v>
      </c>
      <c r="C5697" s="7">
        <v>18.071999999999999</v>
      </c>
      <c r="D5697" s="26">
        <f>C5697/'g. Dimensio.AnlagenEE2035'!$F$11</f>
        <v>5.1634285714285714E-3</v>
      </c>
      <c r="E5697" s="6"/>
      <c r="F5697" s="6"/>
      <c r="G5697" s="6"/>
      <c r="H5697" s="6"/>
      <c r="I5697" s="6"/>
      <c r="J5697" s="6"/>
      <c r="K5697" s="6"/>
      <c r="L5697" s="6"/>
      <c r="M5697" s="6"/>
      <c r="N5697" s="27"/>
    </row>
    <row r="5698" spans="1:14" s="28" customFormat="1" x14ac:dyDescent="0.25">
      <c r="A5698" s="24">
        <v>43703.208333333336</v>
      </c>
      <c r="B5698" s="25">
        <v>43703.291666666664</v>
      </c>
      <c r="C5698" s="7">
        <v>16.077999999999999</v>
      </c>
      <c r="D5698" s="26">
        <f>C5698/'g. Dimensio.AnlagenEE2035'!$F$11</f>
        <v>4.5937142857142852E-3</v>
      </c>
      <c r="E5698" s="6"/>
      <c r="F5698" s="6"/>
      <c r="G5698" s="6"/>
      <c r="H5698" s="6"/>
      <c r="I5698" s="6"/>
      <c r="J5698" s="6"/>
      <c r="K5698" s="6"/>
      <c r="L5698" s="6"/>
      <c r="M5698" s="6"/>
      <c r="N5698" s="27"/>
    </row>
    <row r="5699" spans="1:14" s="28" customFormat="1" x14ac:dyDescent="0.25">
      <c r="A5699" s="24">
        <v>43703.25</v>
      </c>
      <c r="B5699" s="25">
        <v>43703.333333333336</v>
      </c>
      <c r="C5699" s="7">
        <v>10.814</v>
      </c>
      <c r="D5699" s="26">
        <f>C5699/'g. Dimensio.AnlagenEE2035'!$F$11</f>
        <v>3.0897142857142859E-3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27"/>
    </row>
    <row r="5700" spans="1:14" s="28" customFormat="1" x14ac:dyDescent="0.25">
      <c r="A5700" s="24">
        <v>43703.291666666664</v>
      </c>
      <c r="B5700" s="25">
        <v>43703.375</v>
      </c>
      <c r="C5700" s="7">
        <v>21.795999999999999</v>
      </c>
      <c r="D5700" s="26">
        <f>C5700/'g. Dimensio.AnlagenEE2035'!$F$11</f>
        <v>6.2274285714285713E-3</v>
      </c>
      <c r="E5700" s="6"/>
      <c r="F5700" s="6"/>
      <c r="G5700" s="6"/>
      <c r="H5700" s="6"/>
      <c r="I5700" s="6"/>
      <c r="J5700" s="6"/>
      <c r="K5700" s="6"/>
      <c r="L5700" s="6"/>
      <c r="M5700" s="6"/>
      <c r="N5700" s="27"/>
    </row>
    <row r="5701" spans="1:14" s="28" customFormat="1" x14ac:dyDescent="0.25">
      <c r="A5701" s="24">
        <v>43703.333333333336</v>
      </c>
      <c r="B5701" s="25">
        <v>43703.416666666664</v>
      </c>
      <c r="C5701" s="7">
        <v>59.106000000000002</v>
      </c>
      <c r="D5701" s="26">
        <f>C5701/'g. Dimensio.AnlagenEE2035'!$F$11</f>
        <v>1.6887428571428571E-2</v>
      </c>
      <c r="E5701" s="6"/>
      <c r="F5701" s="6"/>
      <c r="G5701" s="6"/>
      <c r="H5701" s="6"/>
      <c r="I5701" s="6"/>
      <c r="J5701" s="6"/>
      <c r="K5701" s="6"/>
      <c r="L5701" s="6"/>
      <c r="M5701" s="6"/>
      <c r="N5701" s="27"/>
    </row>
    <row r="5702" spans="1:14" s="28" customFormat="1" x14ac:dyDescent="0.25">
      <c r="A5702" s="24">
        <v>43703.375</v>
      </c>
      <c r="B5702" s="25">
        <v>43703.458333333336</v>
      </c>
      <c r="C5702" s="7">
        <v>58.462000000000003</v>
      </c>
      <c r="D5702" s="26">
        <f>C5702/'g. Dimensio.AnlagenEE2035'!$F$11</f>
        <v>1.6703428571428574E-2</v>
      </c>
      <c r="E5702" s="6"/>
      <c r="F5702" s="6"/>
      <c r="G5702" s="6"/>
      <c r="H5702" s="6"/>
      <c r="I5702" s="6"/>
      <c r="J5702" s="6"/>
      <c r="K5702" s="6"/>
      <c r="L5702" s="6"/>
      <c r="M5702" s="6"/>
      <c r="N5702" s="27"/>
    </row>
    <row r="5703" spans="1:14" s="28" customFormat="1" x14ac:dyDescent="0.25">
      <c r="A5703" s="24">
        <v>43703.416666666664</v>
      </c>
      <c r="B5703" s="25">
        <v>43703.5</v>
      </c>
      <c r="C5703" s="7">
        <v>57.127000000000002</v>
      </c>
      <c r="D5703" s="26">
        <f>C5703/'g. Dimensio.AnlagenEE2035'!$F$11</f>
        <v>1.6322E-2</v>
      </c>
      <c r="E5703" s="6"/>
      <c r="F5703" s="6"/>
      <c r="G5703" s="6"/>
      <c r="H5703" s="6"/>
      <c r="I5703" s="6"/>
      <c r="J5703" s="6"/>
      <c r="K5703" s="6"/>
      <c r="L5703" s="6"/>
      <c r="M5703" s="6"/>
      <c r="N5703" s="27"/>
    </row>
    <row r="5704" spans="1:14" s="28" customFormat="1" x14ac:dyDescent="0.25">
      <c r="A5704" s="24">
        <v>43703.458333333336</v>
      </c>
      <c r="B5704" s="25">
        <v>43703.541666666664</v>
      </c>
      <c r="C5704" s="7">
        <v>56.646999999999998</v>
      </c>
      <c r="D5704" s="26">
        <f>C5704/'g. Dimensio.AnlagenEE2035'!$F$11</f>
        <v>1.6184857142857143E-2</v>
      </c>
      <c r="E5704" s="6"/>
      <c r="F5704" s="6"/>
      <c r="G5704" s="6"/>
      <c r="H5704" s="6"/>
      <c r="I5704" s="6"/>
      <c r="J5704" s="6"/>
      <c r="K5704" s="6"/>
      <c r="L5704" s="6"/>
      <c r="M5704" s="6"/>
      <c r="N5704" s="27"/>
    </row>
    <row r="5705" spans="1:14" s="28" customFormat="1" x14ac:dyDescent="0.25">
      <c r="A5705" s="24">
        <v>43703.5</v>
      </c>
      <c r="B5705" s="25">
        <v>43703.583333333336</v>
      </c>
      <c r="C5705" s="7">
        <v>55.048999999999999</v>
      </c>
      <c r="D5705" s="26">
        <f>C5705/'g. Dimensio.AnlagenEE2035'!$F$11</f>
        <v>1.5728285714285715E-2</v>
      </c>
      <c r="E5705" s="6"/>
      <c r="F5705" s="6"/>
      <c r="G5705" s="6"/>
      <c r="H5705" s="6"/>
      <c r="I5705" s="6"/>
      <c r="J5705" s="6"/>
      <c r="K5705" s="6"/>
      <c r="L5705" s="6"/>
      <c r="M5705" s="6"/>
      <c r="N5705" s="27"/>
    </row>
    <row r="5706" spans="1:14" s="28" customFormat="1" x14ac:dyDescent="0.25">
      <c r="A5706" s="24">
        <v>43703.541666666664</v>
      </c>
      <c r="B5706" s="25">
        <v>43703.625</v>
      </c>
      <c r="C5706" s="7">
        <v>54.472000000000001</v>
      </c>
      <c r="D5706" s="26">
        <f>C5706/'g. Dimensio.AnlagenEE2035'!$F$11</f>
        <v>1.5563428571428572E-2</v>
      </c>
      <c r="E5706" s="6"/>
      <c r="F5706" s="6"/>
      <c r="G5706" s="6"/>
      <c r="H5706" s="6"/>
      <c r="I5706" s="6"/>
      <c r="J5706" s="6"/>
      <c r="K5706" s="6"/>
      <c r="L5706" s="6"/>
      <c r="M5706" s="6"/>
      <c r="N5706" s="27"/>
    </row>
    <row r="5707" spans="1:14" s="28" customFormat="1" x14ac:dyDescent="0.25">
      <c r="A5707" s="24">
        <v>43703.583333333336</v>
      </c>
      <c r="B5707" s="25">
        <v>43703.666666666664</v>
      </c>
      <c r="C5707" s="7">
        <v>58.598999999999997</v>
      </c>
      <c r="D5707" s="26">
        <f>C5707/'g. Dimensio.AnlagenEE2035'!$F$11</f>
        <v>1.6742571428571426E-2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27"/>
    </row>
    <row r="5708" spans="1:14" s="28" customFormat="1" x14ac:dyDescent="0.25">
      <c r="A5708" s="24">
        <v>43703.625</v>
      </c>
      <c r="B5708" s="25">
        <v>43703.708333333336</v>
      </c>
      <c r="C5708" s="7">
        <v>75.082999999999998</v>
      </c>
      <c r="D5708" s="26">
        <f>C5708/'g. Dimensio.AnlagenEE2035'!$F$11</f>
        <v>2.1452285714285715E-2</v>
      </c>
      <c r="E5708" s="6"/>
      <c r="F5708" s="6"/>
      <c r="G5708" s="6"/>
      <c r="H5708" s="6"/>
      <c r="I5708" s="6"/>
      <c r="J5708" s="6"/>
      <c r="K5708" s="6"/>
      <c r="L5708" s="6"/>
      <c r="M5708" s="6"/>
      <c r="N5708" s="27"/>
    </row>
    <row r="5709" spans="1:14" s="28" customFormat="1" x14ac:dyDescent="0.25">
      <c r="A5709" s="24">
        <v>43703.666666666664</v>
      </c>
      <c r="B5709" s="25">
        <v>43703.75</v>
      </c>
      <c r="C5709" s="7">
        <v>114.51900000000001</v>
      </c>
      <c r="D5709" s="26">
        <f>C5709/'g. Dimensio.AnlagenEE2035'!$F$11</f>
        <v>3.2719714285714289E-2</v>
      </c>
      <c r="E5709" s="6"/>
      <c r="F5709" s="6"/>
      <c r="G5709" s="6"/>
      <c r="H5709" s="6"/>
      <c r="I5709" s="6"/>
      <c r="J5709" s="6"/>
      <c r="K5709" s="6"/>
      <c r="L5709" s="6"/>
      <c r="M5709" s="6"/>
      <c r="N5709" s="27"/>
    </row>
    <row r="5710" spans="1:14" s="28" customFormat="1" x14ac:dyDescent="0.25">
      <c r="A5710" s="24">
        <v>43703.708333333336</v>
      </c>
      <c r="B5710" s="25">
        <v>43703.791666666664</v>
      </c>
      <c r="C5710" s="7">
        <v>251.39500000000001</v>
      </c>
      <c r="D5710" s="26">
        <f>C5710/'g. Dimensio.AnlagenEE2035'!$F$11</f>
        <v>7.1827142857142853E-2</v>
      </c>
      <c r="E5710" s="6"/>
      <c r="F5710" s="6"/>
      <c r="G5710" s="6"/>
      <c r="H5710" s="6"/>
      <c r="I5710" s="6"/>
      <c r="J5710" s="6"/>
      <c r="K5710" s="6"/>
      <c r="L5710" s="6"/>
      <c r="M5710" s="6"/>
      <c r="N5710" s="27"/>
    </row>
    <row r="5711" spans="1:14" s="28" customFormat="1" x14ac:dyDescent="0.25">
      <c r="A5711" s="24">
        <v>43703.75</v>
      </c>
      <c r="B5711" s="25">
        <v>43703.833333333336</v>
      </c>
      <c r="C5711" s="7">
        <v>449.041</v>
      </c>
      <c r="D5711" s="26">
        <f>C5711/'g. Dimensio.AnlagenEE2035'!$F$11</f>
        <v>0.12829742857142856</v>
      </c>
      <c r="E5711" s="6"/>
      <c r="F5711" s="6"/>
      <c r="G5711" s="6"/>
      <c r="H5711" s="6"/>
      <c r="I5711" s="6"/>
      <c r="J5711" s="6"/>
      <c r="K5711" s="6"/>
      <c r="L5711" s="6"/>
      <c r="M5711" s="6"/>
      <c r="N5711" s="27"/>
    </row>
    <row r="5712" spans="1:14" s="28" customFormat="1" x14ac:dyDescent="0.25">
      <c r="A5712" s="24">
        <v>43703.791666666664</v>
      </c>
      <c r="B5712" s="25">
        <v>43703.875</v>
      </c>
      <c r="C5712" s="7">
        <v>575.07299999999998</v>
      </c>
      <c r="D5712" s="26">
        <f>C5712/'g. Dimensio.AnlagenEE2035'!$F$11</f>
        <v>0.16430657142857141</v>
      </c>
      <c r="E5712" s="6"/>
      <c r="F5712" s="6"/>
      <c r="G5712" s="6"/>
      <c r="H5712" s="6"/>
      <c r="I5712" s="6"/>
      <c r="J5712" s="6"/>
      <c r="K5712" s="6"/>
      <c r="L5712" s="6"/>
      <c r="M5712" s="6"/>
      <c r="N5712" s="27"/>
    </row>
    <row r="5713" spans="1:14" s="28" customFormat="1" x14ac:dyDescent="0.25">
      <c r="A5713" s="24">
        <v>43703.833333333336</v>
      </c>
      <c r="B5713" s="25">
        <v>43703.916666666664</v>
      </c>
      <c r="C5713" s="7">
        <v>584.31600000000003</v>
      </c>
      <c r="D5713" s="26">
        <f>C5713/'g. Dimensio.AnlagenEE2035'!$F$11</f>
        <v>0.16694742857142858</v>
      </c>
      <c r="E5713" s="6"/>
      <c r="F5713" s="6"/>
      <c r="G5713" s="6"/>
      <c r="H5713" s="6"/>
      <c r="I5713" s="6"/>
      <c r="J5713" s="6"/>
      <c r="K5713" s="6"/>
      <c r="L5713" s="6"/>
      <c r="M5713" s="6"/>
      <c r="N5713" s="27"/>
    </row>
    <row r="5714" spans="1:14" s="28" customFormat="1" x14ac:dyDescent="0.25">
      <c r="A5714" s="24">
        <v>43703.875</v>
      </c>
      <c r="B5714" s="25">
        <v>43703.958333333336</v>
      </c>
      <c r="C5714" s="7">
        <v>537.66499999999996</v>
      </c>
      <c r="D5714" s="26">
        <f>C5714/'g. Dimensio.AnlagenEE2035'!$F$11</f>
        <v>0.15361857142857141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27"/>
    </row>
    <row r="5715" spans="1:14" s="28" customFormat="1" x14ac:dyDescent="0.25">
      <c r="A5715" s="24">
        <v>43703.916666666664</v>
      </c>
      <c r="B5715" s="25">
        <v>43704</v>
      </c>
      <c r="C5715" s="7">
        <v>477.38200000000001</v>
      </c>
      <c r="D5715" s="26">
        <f>C5715/'g. Dimensio.AnlagenEE2035'!$F$11</f>
        <v>0.13639485714285715</v>
      </c>
      <c r="E5715" s="6"/>
      <c r="F5715" s="6"/>
      <c r="G5715" s="6"/>
      <c r="H5715" s="6"/>
      <c r="I5715" s="6"/>
      <c r="J5715" s="6"/>
      <c r="K5715" s="6"/>
      <c r="L5715" s="6"/>
      <c r="M5715" s="6"/>
      <c r="N5715" s="27"/>
    </row>
    <row r="5716" spans="1:14" s="28" customFormat="1" x14ac:dyDescent="0.25">
      <c r="A5716" s="24">
        <v>43703.958333333336</v>
      </c>
      <c r="B5716" s="25">
        <v>43704.041666666664</v>
      </c>
      <c r="C5716" s="7">
        <v>403.53100000000001</v>
      </c>
      <c r="D5716" s="26">
        <f>C5716/'g. Dimensio.AnlagenEE2035'!$F$11</f>
        <v>0.11529457142857143</v>
      </c>
      <c r="E5716" s="6"/>
      <c r="F5716" s="6"/>
      <c r="G5716" s="6"/>
      <c r="H5716" s="6"/>
      <c r="I5716" s="6"/>
      <c r="J5716" s="6"/>
      <c r="K5716" s="6"/>
      <c r="L5716" s="6"/>
      <c r="M5716" s="6"/>
      <c r="N5716" s="27"/>
    </row>
    <row r="5717" spans="1:14" s="28" customFormat="1" x14ac:dyDescent="0.25">
      <c r="A5717" s="24">
        <v>43704</v>
      </c>
      <c r="B5717" s="25">
        <v>43704.083333333336</v>
      </c>
      <c r="C5717" s="7">
        <v>311.47800000000001</v>
      </c>
      <c r="D5717" s="26">
        <f>C5717/'g. Dimensio.AnlagenEE2035'!$F$11</f>
        <v>8.8993714285714287E-2</v>
      </c>
      <c r="E5717" s="6"/>
      <c r="F5717" s="6"/>
      <c r="G5717" s="6"/>
      <c r="H5717" s="6"/>
      <c r="I5717" s="6"/>
      <c r="J5717" s="6"/>
      <c r="K5717" s="6"/>
      <c r="L5717" s="6"/>
      <c r="M5717" s="6"/>
      <c r="N5717" s="27"/>
    </row>
    <row r="5718" spans="1:14" s="28" customFormat="1" x14ac:dyDescent="0.25">
      <c r="A5718" s="24">
        <v>43704.041666666664</v>
      </c>
      <c r="B5718" s="25">
        <v>43704.125</v>
      </c>
      <c r="C5718" s="7">
        <v>214.94399999999999</v>
      </c>
      <c r="D5718" s="26">
        <f>C5718/'g. Dimensio.AnlagenEE2035'!$F$11</f>
        <v>6.1412571428571427E-2</v>
      </c>
      <c r="E5718" s="6"/>
      <c r="F5718" s="6"/>
      <c r="G5718" s="6"/>
      <c r="H5718" s="6"/>
      <c r="I5718" s="6"/>
      <c r="J5718" s="6"/>
      <c r="K5718" s="6"/>
      <c r="L5718" s="6"/>
      <c r="M5718" s="6"/>
      <c r="N5718" s="27"/>
    </row>
    <row r="5719" spans="1:14" s="28" customFormat="1" x14ac:dyDescent="0.25">
      <c r="A5719" s="24">
        <v>43704.083333333336</v>
      </c>
      <c r="B5719" s="25">
        <v>43704.166666666664</v>
      </c>
      <c r="C5719" s="7">
        <v>137.76900000000001</v>
      </c>
      <c r="D5719" s="26">
        <f>C5719/'g. Dimensio.AnlagenEE2035'!$F$11</f>
        <v>3.9362571428571427E-2</v>
      </c>
      <c r="E5719" s="6"/>
      <c r="F5719" s="6"/>
      <c r="G5719" s="6"/>
      <c r="H5719" s="6"/>
      <c r="I5719" s="6"/>
      <c r="J5719" s="6"/>
      <c r="K5719" s="6"/>
      <c r="L5719" s="6"/>
      <c r="M5719" s="6"/>
      <c r="N5719" s="27"/>
    </row>
    <row r="5720" spans="1:14" s="28" customFormat="1" x14ac:dyDescent="0.25">
      <c r="A5720" s="24">
        <v>43704.125</v>
      </c>
      <c r="B5720" s="25">
        <v>43704.208333333336</v>
      </c>
      <c r="C5720" s="7">
        <v>93.724999999999994</v>
      </c>
      <c r="D5720" s="26">
        <f>C5720/'g. Dimensio.AnlagenEE2035'!$F$11</f>
        <v>2.6778571428571426E-2</v>
      </c>
      <c r="E5720" s="6"/>
      <c r="F5720" s="6"/>
      <c r="G5720" s="6"/>
      <c r="H5720" s="6"/>
      <c r="I5720" s="6"/>
      <c r="J5720" s="6"/>
      <c r="K5720" s="6"/>
      <c r="L5720" s="6"/>
      <c r="M5720" s="6"/>
      <c r="N5720" s="27"/>
    </row>
    <row r="5721" spans="1:14" s="28" customFormat="1" x14ac:dyDescent="0.25">
      <c r="A5721" s="24">
        <v>43704.166666666664</v>
      </c>
      <c r="B5721" s="25">
        <v>43704.25</v>
      </c>
      <c r="C5721" s="7">
        <v>91.22</v>
      </c>
      <c r="D5721" s="26">
        <f>C5721/'g. Dimensio.AnlagenEE2035'!$F$11</f>
        <v>2.6062857142857141E-2</v>
      </c>
      <c r="E5721" s="6"/>
      <c r="F5721" s="6"/>
      <c r="G5721" s="6"/>
      <c r="H5721" s="6"/>
      <c r="I5721" s="6"/>
      <c r="J5721" s="6"/>
      <c r="K5721" s="6"/>
      <c r="L5721" s="6"/>
      <c r="M5721" s="6"/>
      <c r="N5721" s="27"/>
    </row>
    <row r="5722" spans="1:14" s="28" customFormat="1" x14ac:dyDescent="0.25">
      <c r="A5722" s="24">
        <v>43704.208333333336</v>
      </c>
      <c r="B5722" s="25">
        <v>43704.291666666664</v>
      </c>
      <c r="C5722" s="7">
        <v>125.66800000000001</v>
      </c>
      <c r="D5722" s="26">
        <f>C5722/'g. Dimensio.AnlagenEE2035'!$F$11</f>
        <v>3.5905142857142858E-2</v>
      </c>
      <c r="E5722" s="6"/>
      <c r="F5722" s="6"/>
      <c r="G5722" s="6"/>
      <c r="H5722" s="6"/>
      <c r="I5722" s="6"/>
      <c r="J5722" s="6"/>
      <c r="K5722" s="6"/>
      <c r="L5722" s="6"/>
      <c r="M5722" s="6"/>
      <c r="N5722" s="27"/>
    </row>
    <row r="5723" spans="1:14" s="28" customFormat="1" x14ac:dyDescent="0.25">
      <c r="A5723" s="24">
        <v>43704.25</v>
      </c>
      <c r="B5723" s="25">
        <v>43704.333333333336</v>
      </c>
      <c r="C5723" s="7">
        <v>86.44</v>
      </c>
      <c r="D5723" s="26">
        <f>C5723/'g. Dimensio.AnlagenEE2035'!$F$11</f>
        <v>2.4697142857142855E-2</v>
      </c>
      <c r="E5723" s="6"/>
      <c r="F5723" s="6"/>
      <c r="G5723" s="6"/>
      <c r="H5723" s="6"/>
      <c r="I5723" s="6"/>
      <c r="J5723" s="6"/>
      <c r="K5723" s="6"/>
      <c r="L5723" s="6"/>
      <c r="M5723" s="6"/>
      <c r="N5723" s="27"/>
    </row>
    <row r="5724" spans="1:14" s="28" customFormat="1" x14ac:dyDescent="0.25">
      <c r="A5724" s="24">
        <v>43704.291666666664</v>
      </c>
      <c r="B5724" s="25">
        <v>43704.375</v>
      </c>
      <c r="C5724" s="7">
        <v>55.234000000000002</v>
      </c>
      <c r="D5724" s="26">
        <f>C5724/'g. Dimensio.AnlagenEE2035'!$F$11</f>
        <v>1.5781142857142858E-2</v>
      </c>
      <c r="E5724" s="6"/>
      <c r="F5724" s="6"/>
      <c r="G5724" s="6"/>
      <c r="H5724" s="6"/>
      <c r="I5724" s="6"/>
      <c r="J5724" s="6"/>
      <c r="K5724" s="6"/>
      <c r="L5724" s="6"/>
      <c r="M5724" s="6"/>
      <c r="N5724" s="27"/>
    </row>
    <row r="5725" spans="1:14" s="28" customFormat="1" x14ac:dyDescent="0.25">
      <c r="A5725" s="24">
        <v>43704.333333333336</v>
      </c>
      <c r="B5725" s="25">
        <v>43704.416666666664</v>
      </c>
      <c r="C5725" s="7">
        <v>35.688000000000002</v>
      </c>
      <c r="D5725" s="26">
        <f>C5725/'g. Dimensio.AnlagenEE2035'!$F$11</f>
        <v>1.019657142857143E-2</v>
      </c>
      <c r="E5725" s="6"/>
      <c r="F5725" s="6"/>
      <c r="G5725" s="6"/>
      <c r="H5725" s="6"/>
      <c r="I5725" s="6"/>
      <c r="J5725" s="6"/>
      <c r="K5725" s="6"/>
      <c r="L5725" s="6"/>
      <c r="M5725" s="6"/>
      <c r="N5725" s="27"/>
    </row>
    <row r="5726" spans="1:14" s="28" customFormat="1" x14ac:dyDescent="0.25">
      <c r="A5726" s="24">
        <v>43704.375</v>
      </c>
      <c r="B5726" s="25">
        <v>43704.458333333336</v>
      </c>
      <c r="C5726" s="7">
        <v>26.213999999999999</v>
      </c>
      <c r="D5726" s="26">
        <f>C5726/'g. Dimensio.AnlagenEE2035'!$F$11</f>
        <v>7.4897142857142853E-3</v>
      </c>
      <c r="E5726" s="6"/>
      <c r="F5726" s="6"/>
      <c r="G5726" s="6"/>
      <c r="H5726" s="6"/>
      <c r="I5726" s="6"/>
      <c r="J5726" s="6"/>
      <c r="K5726" s="6"/>
      <c r="L5726" s="6"/>
      <c r="M5726" s="6"/>
      <c r="N5726" s="27"/>
    </row>
    <row r="5727" spans="1:14" s="28" customFormat="1" x14ac:dyDescent="0.25">
      <c r="A5727" s="24">
        <v>43704.416666666664</v>
      </c>
      <c r="B5727" s="25">
        <v>43704.5</v>
      </c>
      <c r="C5727" s="7">
        <v>26.056000000000001</v>
      </c>
      <c r="D5727" s="26">
        <f>C5727/'g. Dimensio.AnlagenEE2035'!$F$11</f>
        <v>7.4445714285714289E-3</v>
      </c>
      <c r="E5727" s="6"/>
      <c r="F5727" s="6"/>
      <c r="G5727" s="6"/>
      <c r="H5727" s="6"/>
      <c r="I5727" s="6"/>
      <c r="J5727" s="6"/>
      <c r="K5727" s="6"/>
      <c r="L5727" s="6"/>
      <c r="M5727" s="6"/>
      <c r="N5727" s="27"/>
    </row>
    <row r="5728" spans="1:14" s="28" customFormat="1" x14ac:dyDescent="0.25">
      <c r="A5728" s="24">
        <v>43704.458333333336</v>
      </c>
      <c r="B5728" s="25">
        <v>43704.541666666664</v>
      </c>
      <c r="C5728" s="7">
        <v>34.832000000000001</v>
      </c>
      <c r="D5728" s="26">
        <f>C5728/'g. Dimensio.AnlagenEE2035'!$F$11</f>
        <v>9.9520000000000008E-3</v>
      </c>
      <c r="E5728" s="6"/>
      <c r="F5728" s="6"/>
      <c r="G5728" s="6"/>
      <c r="H5728" s="6"/>
      <c r="I5728" s="6"/>
      <c r="J5728" s="6"/>
      <c r="K5728" s="6"/>
      <c r="L5728" s="6"/>
      <c r="M5728" s="6"/>
      <c r="N5728" s="27"/>
    </row>
    <row r="5729" spans="1:14" s="28" customFormat="1" x14ac:dyDescent="0.25">
      <c r="A5729" s="24">
        <v>43704.5</v>
      </c>
      <c r="B5729" s="25">
        <v>43704.583333333336</v>
      </c>
      <c r="C5729" s="7">
        <v>46.942999999999998</v>
      </c>
      <c r="D5729" s="26">
        <f>C5729/'g. Dimensio.AnlagenEE2035'!$F$11</f>
        <v>1.3412285714285713E-2</v>
      </c>
      <c r="E5729" s="6"/>
      <c r="F5729" s="6"/>
      <c r="G5729" s="6"/>
      <c r="H5729" s="6"/>
      <c r="I5729" s="6"/>
      <c r="J5729" s="6"/>
      <c r="K5729" s="6"/>
      <c r="L5729" s="6"/>
      <c r="M5729" s="6"/>
      <c r="N5729" s="27"/>
    </row>
    <row r="5730" spans="1:14" s="28" customFormat="1" x14ac:dyDescent="0.25">
      <c r="A5730" s="24">
        <v>43704.541666666664</v>
      </c>
      <c r="B5730" s="25">
        <v>43704.625</v>
      </c>
      <c r="C5730" s="7">
        <v>52.658999999999999</v>
      </c>
      <c r="D5730" s="26">
        <f>C5730/'g. Dimensio.AnlagenEE2035'!$F$11</f>
        <v>1.5045428571428571E-2</v>
      </c>
      <c r="E5730" s="6"/>
      <c r="F5730" s="6"/>
      <c r="G5730" s="6"/>
      <c r="H5730" s="6"/>
      <c r="I5730" s="6"/>
      <c r="J5730" s="6"/>
      <c r="K5730" s="6"/>
      <c r="L5730" s="6"/>
      <c r="M5730" s="6"/>
      <c r="N5730" s="27"/>
    </row>
    <row r="5731" spans="1:14" s="28" customFormat="1" x14ac:dyDescent="0.25">
      <c r="A5731" s="24">
        <v>43704.583333333336</v>
      </c>
      <c r="B5731" s="25">
        <v>43704.666666666664</v>
      </c>
      <c r="C5731" s="7">
        <v>55.664999999999999</v>
      </c>
      <c r="D5731" s="26">
        <f>C5731/'g. Dimensio.AnlagenEE2035'!$F$11</f>
        <v>1.5904285714285715E-2</v>
      </c>
      <c r="E5731" s="6"/>
      <c r="F5731" s="6"/>
      <c r="G5731" s="6"/>
      <c r="H5731" s="6"/>
      <c r="I5731" s="6"/>
      <c r="J5731" s="6"/>
      <c r="K5731" s="6"/>
      <c r="L5731" s="6"/>
      <c r="M5731" s="6"/>
      <c r="N5731" s="27"/>
    </row>
    <row r="5732" spans="1:14" s="28" customFormat="1" x14ac:dyDescent="0.25">
      <c r="A5732" s="24">
        <v>43704.625</v>
      </c>
      <c r="B5732" s="25">
        <v>43704.708333333336</v>
      </c>
      <c r="C5732" s="7">
        <v>53.087000000000003</v>
      </c>
      <c r="D5732" s="26">
        <f>C5732/'g. Dimensio.AnlagenEE2035'!$F$11</f>
        <v>1.5167714285714286E-2</v>
      </c>
      <c r="E5732" s="6"/>
      <c r="F5732" s="6"/>
      <c r="G5732" s="6"/>
      <c r="H5732" s="6"/>
      <c r="I5732" s="6"/>
      <c r="J5732" s="6"/>
      <c r="K5732" s="6"/>
      <c r="L5732" s="6"/>
      <c r="M5732" s="6"/>
      <c r="N5732" s="27"/>
    </row>
    <row r="5733" spans="1:14" s="28" customFormat="1" x14ac:dyDescent="0.25">
      <c r="A5733" s="24">
        <v>43704.666666666664</v>
      </c>
      <c r="B5733" s="25">
        <v>43704.75</v>
      </c>
      <c r="C5733" s="7">
        <v>54.804000000000002</v>
      </c>
      <c r="D5733" s="26">
        <f>C5733/'g. Dimensio.AnlagenEE2035'!$F$11</f>
        <v>1.5658285714285715E-2</v>
      </c>
      <c r="E5733" s="6"/>
      <c r="F5733" s="6"/>
      <c r="G5733" s="6"/>
      <c r="H5733" s="6"/>
      <c r="I5733" s="6"/>
      <c r="J5733" s="6"/>
      <c r="K5733" s="6"/>
      <c r="L5733" s="6"/>
      <c r="M5733" s="6"/>
      <c r="N5733" s="27"/>
    </row>
    <row r="5734" spans="1:14" s="28" customFormat="1" x14ac:dyDescent="0.25">
      <c r="A5734" s="24">
        <v>43704.708333333336</v>
      </c>
      <c r="B5734" s="25">
        <v>43704.791666666664</v>
      </c>
      <c r="C5734" s="7">
        <v>72.679000000000002</v>
      </c>
      <c r="D5734" s="26">
        <f>C5734/'g. Dimensio.AnlagenEE2035'!$F$11</f>
        <v>2.0765428571428574E-2</v>
      </c>
      <c r="E5734" s="6"/>
      <c r="F5734" s="6"/>
      <c r="G5734" s="6"/>
      <c r="H5734" s="6"/>
      <c r="I5734" s="6"/>
      <c r="J5734" s="6"/>
      <c r="K5734" s="6"/>
      <c r="L5734" s="6"/>
      <c r="M5734" s="6"/>
      <c r="N5734" s="27"/>
    </row>
    <row r="5735" spans="1:14" s="28" customFormat="1" x14ac:dyDescent="0.25">
      <c r="A5735" s="24">
        <v>43704.75</v>
      </c>
      <c r="B5735" s="25">
        <v>43704.833333333336</v>
      </c>
      <c r="C5735" s="7">
        <v>114.283</v>
      </c>
      <c r="D5735" s="26">
        <f>C5735/'g. Dimensio.AnlagenEE2035'!$F$11</f>
        <v>3.2652285714285717E-2</v>
      </c>
      <c r="E5735" s="6"/>
      <c r="F5735" s="6"/>
      <c r="G5735" s="6"/>
      <c r="H5735" s="6"/>
      <c r="I5735" s="6"/>
      <c r="J5735" s="6"/>
      <c r="K5735" s="6"/>
      <c r="L5735" s="6"/>
      <c r="M5735" s="6"/>
      <c r="N5735" s="27"/>
    </row>
    <row r="5736" spans="1:14" s="28" customFormat="1" x14ac:dyDescent="0.25">
      <c r="A5736" s="24">
        <v>43704.791666666664</v>
      </c>
      <c r="B5736" s="25">
        <v>43704.875</v>
      </c>
      <c r="C5736" s="7">
        <v>189.749</v>
      </c>
      <c r="D5736" s="26">
        <f>C5736/'g. Dimensio.AnlagenEE2035'!$F$11</f>
        <v>5.4213999999999998E-2</v>
      </c>
      <c r="E5736" s="6"/>
      <c r="F5736" s="6"/>
      <c r="G5736" s="6"/>
      <c r="H5736" s="6"/>
      <c r="I5736" s="6"/>
      <c r="J5736" s="6"/>
      <c r="K5736" s="6"/>
      <c r="L5736" s="6"/>
      <c r="M5736" s="6"/>
      <c r="N5736" s="27"/>
    </row>
    <row r="5737" spans="1:14" s="28" customFormat="1" x14ac:dyDescent="0.25">
      <c r="A5737" s="24">
        <v>43704.833333333336</v>
      </c>
      <c r="B5737" s="25">
        <v>43704.916666666664</v>
      </c>
      <c r="C5737" s="7">
        <v>283.79000000000002</v>
      </c>
      <c r="D5737" s="26">
        <f>C5737/'g. Dimensio.AnlagenEE2035'!$F$11</f>
        <v>8.1082857142857151E-2</v>
      </c>
      <c r="E5737" s="6"/>
      <c r="F5737" s="6"/>
      <c r="G5737" s="6"/>
      <c r="H5737" s="6"/>
      <c r="I5737" s="6"/>
      <c r="J5737" s="6"/>
      <c r="K5737" s="6"/>
      <c r="L5737" s="6"/>
      <c r="M5737" s="6"/>
      <c r="N5737" s="27"/>
    </row>
    <row r="5738" spans="1:14" s="28" customFormat="1" x14ac:dyDescent="0.25">
      <c r="A5738" s="24">
        <v>43704.875</v>
      </c>
      <c r="B5738" s="25">
        <v>43704.958333333336</v>
      </c>
      <c r="C5738" s="7">
        <v>448.45699999999999</v>
      </c>
      <c r="D5738" s="26">
        <f>C5738/'g. Dimensio.AnlagenEE2035'!$F$11</f>
        <v>0.12813057142857143</v>
      </c>
      <c r="E5738" s="6"/>
      <c r="F5738" s="6"/>
      <c r="G5738" s="6"/>
      <c r="H5738" s="6"/>
      <c r="I5738" s="6"/>
      <c r="J5738" s="6"/>
      <c r="K5738" s="6"/>
      <c r="L5738" s="6"/>
      <c r="M5738" s="6"/>
      <c r="N5738" s="27"/>
    </row>
    <row r="5739" spans="1:14" s="28" customFormat="1" x14ac:dyDescent="0.25">
      <c r="A5739" s="24">
        <v>43704.916666666664</v>
      </c>
      <c r="B5739" s="25">
        <v>43705</v>
      </c>
      <c r="C5739" s="7">
        <v>626.154</v>
      </c>
      <c r="D5739" s="26">
        <f>C5739/'g. Dimensio.AnlagenEE2035'!$F$11</f>
        <v>0.17890114285714287</v>
      </c>
      <c r="E5739" s="6"/>
      <c r="F5739" s="6"/>
      <c r="G5739" s="6"/>
      <c r="H5739" s="6"/>
      <c r="I5739" s="6"/>
      <c r="J5739" s="6"/>
      <c r="K5739" s="6"/>
      <c r="L5739" s="6"/>
      <c r="M5739" s="6"/>
      <c r="N5739" s="27"/>
    </row>
    <row r="5740" spans="1:14" s="28" customFormat="1" x14ac:dyDescent="0.25">
      <c r="A5740" s="24">
        <v>43704.958333333336</v>
      </c>
      <c r="B5740" s="25">
        <v>43705.041666666664</v>
      </c>
      <c r="C5740" s="7">
        <v>658.84400000000005</v>
      </c>
      <c r="D5740" s="26">
        <f>C5740/'g. Dimensio.AnlagenEE2035'!$F$11</f>
        <v>0.18824114285714288</v>
      </c>
      <c r="E5740" s="6"/>
      <c r="F5740" s="6"/>
      <c r="G5740" s="6"/>
      <c r="H5740" s="6"/>
      <c r="I5740" s="6"/>
      <c r="J5740" s="6"/>
      <c r="K5740" s="6"/>
      <c r="L5740" s="6"/>
      <c r="M5740" s="6"/>
      <c r="N5740" s="27"/>
    </row>
    <row r="5741" spans="1:14" s="28" customFormat="1" x14ac:dyDescent="0.25">
      <c r="A5741" s="24">
        <v>43705</v>
      </c>
      <c r="B5741" s="25">
        <v>43705.083333333336</v>
      </c>
      <c r="C5741" s="7">
        <v>635.774</v>
      </c>
      <c r="D5741" s="26">
        <f>C5741/'g. Dimensio.AnlagenEE2035'!$F$11</f>
        <v>0.18164971428571428</v>
      </c>
      <c r="E5741" s="6"/>
      <c r="F5741" s="6"/>
      <c r="G5741" s="6"/>
      <c r="H5741" s="6"/>
      <c r="I5741" s="6"/>
      <c r="J5741" s="6"/>
      <c r="K5741" s="6"/>
      <c r="L5741" s="6"/>
      <c r="M5741" s="6"/>
      <c r="N5741" s="27"/>
    </row>
    <row r="5742" spans="1:14" s="28" customFormat="1" x14ac:dyDescent="0.25">
      <c r="A5742" s="24">
        <v>43705.041666666664</v>
      </c>
      <c r="B5742" s="25">
        <v>43705.125</v>
      </c>
      <c r="C5742" s="7">
        <v>665.77700000000004</v>
      </c>
      <c r="D5742" s="26">
        <f>C5742/'g. Dimensio.AnlagenEE2035'!$F$11</f>
        <v>0.190222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27"/>
    </row>
    <row r="5743" spans="1:14" s="28" customFormat="1" x14ac:dyDescent="0.25">
      <c r="A5743" s="24">
        <v>43705.083333333336</v>
      </c>
      <c r="B5743" s="25">
        <v>43705.166666666664</v>
      </c>
      <c r="C5743" s="7">
        <v>696.98</v>
      </c>
      <c r="D5743" s="26">
        <f>C5743/'g. Dimensio.AnlagenEE2035'!$F$11</f>
        <v>0.19913714285714287</v>
      </c>
      <c r="E5743" s="6"/>
      <c r="F5743" s="6"/>
      <c r="G5743" s="6"/>
      <c r="H5743" s="6"/>
      <c r="I5743" s="6"/>
      <c r="J5743" s="6"/>
      <c r="K5743" s="6"/>
      <c r="L5743" s="6"/>
      <c r="M5743" s="6"/>
      <c r="N5743" s="27"/>
    </row>
    <row r="5744" spans="1:14" s="28" customFormat="1" x14ac:dyDescent="0.25">
      <c r="A5744" s="24">
        <v>43705.125</v>
      </c>
      <c r="B5744" s="25">
        <v>43705.208333333336</v>
      </c>
      <c r="C5744" s="7">
        <v>716.02700000000004</v>
      </c>
      <c r="D5744" s="26">
        <f>C5744/'g. Dimensio.AnlagenEE2035'!$F$11</f>
        <v>0.20457914285714288</v>
      </c>
      <c r="E5744" s="6"/>
      <c r="F5744" s="6"/>
      <c r="G5744" s="6"/>
      <c r="H5744" s="6"/>
      <c r="I5744" s="6"/>
      <c r="J5744" s="6"/>
      <c r="K5744" s="6"/>
      <c r="L5744" s="6"/>
      <c r="M5744" s="6"/>
      <c r="N5744" s="27"/>
    </row>
    <row r="5745" spans="1:14" s="28" customFormat="1" x14ac:dyDescent="0.25">
      <c r="A5745" s="24">
        <v>43705.166666666664</v>
      </c>
      <c r="B5745" s="25">
        <v>43705.25</v>
      </c>
      <c r="C5745" s="7">
        <v>642.9</v>
      </c>
      <c r="D5745" s="26">
        <f>C5745/'g. Dimensio.AnlagenEE2035'!$F$11</f>
        <v>0.18368571428571429</v>
      </c>
      <c r="E5745" s="6"/>
      <c r="F5745" s="6"/>
      <c r="G5745" s="6"/>
      <c r="H5745" s="6"/>
      <c r="I5745" s="6"/>
      <c r="J5745" s="6"/>
      <c r="K5745" s="6"/>
      <c r="L5745" s="6"/>
      <c r="M5745" s="6"/>
      <c r="N5745" s="27"/>
    </row>
    <row r="5746" spans="1:14" s="28" customFormat="1" x14ac:dyDescent="0.25">
      <c r="A5746" s="24">
        <v>43705.208333333336</v>
      </c>
      <c r="B5746" s="25">
        <v>43705.291666666664</v>
      </c>
      <c r="C5746" s="7">
        <v>498.45</v>
      </c>
      <c r="D5746" s="26">
        <f>C5746/'g. Dimensio.AnlagenEE2035'!$F$11</f>
        <v>0.14241428571428572</v>
      </c>
      <c r="E5746" s="6"/>
      <c r="F5746" s="6"/>
      <c r="G5746" s="6"/>
      <c r="H5746" s="6"/>
      <c r="I5746" s="6"/>
      <c r="J5746" s="6"/>
      <c r="K5746" s="6"/>
      <c r="L5746" s="6"/>
      <c r="M5746" s="6"/>
      <c r="N5746" s="27"/>
    </row>
    <row r="5747" spans="1:14" s="28" customFormat="1" x14ac:dyDescent="0.25">
      <c r="A5747" s="24">
        <v>43705.25</v>
      </c>
      <c r="B5747" s="25">
        <v>43705.333333333336</v>
      </c>
      <c r="C5747" s="7">
        <v>314.72300000000001</v>
      </c>
      <c r="D5747" s="26">
        <f>C5747/'g. Dimensio.AnlagenEE2035'!$F$11</f>
        <v>8.992085714285715E-2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27"/>
    </row>
    <row r="5748" spans="1:14" s="28" customFormat="1" x14ac:dyDescent="0.25">
      <c r="A5748" s="24">
        <v>43705.291666666664</v>
      </c>
      <c r="B5748" s="25">
        <v>43705.375</v>
      </c>
      <c r="C5748" s="7">
        <v>229.29900000000001</v>
      </c>
      <c r="D5748" s="26">
        <f>C5748/'g. Dimensio.AnlagenEE2035'!$F$11</f>
        <v>6.5514000000000003E-2</v>
      </c>
      <c r="E5748" s="6"/>
      <c r="F5748" s="6"/>
      <c r="G5748" s="6"/>
      <c r="H5748" s="6"/>
      <c r="I5748" s="6"/>
      <c r="J5748" s="6"/>
      <c r="K5748" s="6"/>
      <c r="L5748" s="6"/>
      <c r="M5748" s="6"/>
      <c r="N5748" s="27"/>
    </row>
    <row r="5749" spans="1:14" s="28" customFormat="1" x14ac:dyDescent="0.25">
      <c r="A5749" s="24">
        <v>43705.333333333336</v>
      </c>
      <c r="B5749" s="25">
        <v>43705.416666666664</v>
      </c>
      <c r="C5749" s="7">
        <v>239.078</v>
      </c>
      <c r="D5749" s="26">
        <f>C5749/'g. Dimensio.AnlagenEE2035'!$F$11</f>
        <v>6.8308000000000008E-2</v>
      </c>
      <c r="E5749" s="6"/>
      <c r="F5749" s="6"/>
      <c r="G5749" s="6"/>
      <c r="H5749" s="6"/>
      <c r="I5749" s="6"/>
      <c r="J5749" s="6"/>
      <c r="K5749" s="6"/>
      <c r="L5749" s="6"/>
      <c r="M5749" s="6"/>
      <c r="N5749" s="27"/>
    </row>
    <row r="5750" spans="1:14" s="28" customFormat="1" x14ac:dyDescent="0.25">
      <c r="A5750" s="24">
        <v>43705.375</v>
      </c>
      <c r="B5750" s="25">
        <v>43705.458333333336</v>
      </c>
      <c r="C5750" s="7">
        <v>204.572</v>
      </c>
      <c r="D5750" s="26">
        <f>C5750/'g. Dimensio.AnlagenEE2035'!$F$11</f>
        <v>5.8449142857142859E-2</v>
      </c>
      <c r="E5750" s="6"/>
      <c r="F5750" s="6"/>
      <c r="G5750" s="6"/>
      <c r="H5750" s="6"/>
      <c r="I5750" s="6"/>
      <c r="J5750" s="6"/>
      <c r="K5750" s="6"/>
      <c r="L5750" s="6"/>
      <c r="M5750" s="6"/>
      <c r="N5750" s="27"/>
    </row>
    <row r="5751" spans="1:14" s="28" customFormat="1" x14ac:dyDescent="0.25">
      <c r="A5751" s="24">
        <v>43705.416666666664</v>
      </c>
      <c r="B5751" s="25">
        <v>43705.5</v>
      </c>
      <c r="C5751" s="7">
        <v>146.37799999999999</v>
      </c>
      <c r="D5751" s="26">
        <f>C5751/'g. Dimensio.AnlagenEE2035'!$F$11</f>
        <v>4.1822285714285708E-2</v>
      </c>
      <c r="E5751" s="6"/>
      <c r="F5751" s="6"/>
      <c r="G5751" s="6"/>
      <c r="H5751" s="6"/>
      <c r="I5751" s="6"/>
      <c r="J5751" s="6"/>
      <c r="K5751" s="6"/>
      <c r="L5751" s="6"/>
      <c r="M5751" s="6"/>
      <c r="N5751" s="27"/>
    </row>
    <row r="5752" spans="1:14" s="28" customFormat="1" x14ac:dyDescent="0.25">
      <c r="A5752" s="24">
        <v>43705.458333333336</v>
      </c>
      <c r="B5752" s="25">
        <v>43705.541666666664</v>
      </c>
      <c r="C5752" s="7">
        <v>106.673</v>
      </c>
      <c r="D5752" s="26">
        <f>C5752/'g. Dimensio.AnlagenEE2035'!$F$11</f>
        <v>3.0478000000000002E-2</v>
      </c>
      <c r="E5752" s="6"/>
      <c r="F5752" s="6"/>
      <c r="G5752" s="6"/>
      <c r="H5752" s="6"/>
      <c r="I5752" s="6"/>
      <c r="J5752" s="6"/>
      <c r="K5752" s="6"/>
      <c r="L5752" s="6"/>
      <c r="M5752" s="6"/>
      <c r="N5752" s="27"/>
    </row>
    <row r="5753" spans="1:14" s="28" customFormat="1" x14ac:dyDescent="0.25">
      <c r="A5753" s="24">
        <v>43705.5</v>
      </c>
      <c r="B5753" s="25">
        <v>43705.583333333336</v>
      </c>
      <c r="C5753" s="7">
        <v>85.18</v>
      </c>
      <c r="D5753" s="26">
        <f>C5753/'g. Dimensio.AnlagenEE2035'!$F$11</f>
        <v>2.4337142857142859E-2</v>
      </c>
      <c r="E5753" s="6"/>
      <c r="F5753" s="6"/>
      <c r="G5753" s="6"/>
      <c r="H5753" s="6"/>
      <c r="I5753" s="6"/>
      <c r="J5753" s="6"/>
      <c r="K5753" s="6"/>
      <c r="L5753" s="6"/>
      <c r="M5753" s="6"/>
      <c r="N5753" s="27"/>
    </row>
    <row r="5754" spans="1:14" s="28" customFormat="1" x14ac:dyDescent="0.25">
      <c r="A5754" s="24">
        <v>43705.541666666664</v>
      </c>
      <c r="B5754" s="25">
        <v>43705.625</v>
      </c>
      <c r="C5754" s="7">
        <v>69.597999999999999</v>
      </c>
      <c r="D5754" s="26">
        <f>C5754/'g. Dimensio.AnlagenEE2035'!$F$11</f>
        <v>1.9885142857142858E-2</v>
      </c>
      <c r="E5754" s="6"/>
      <c r="F5754" s="6"/>
      <c r="G5754" s="6"/>
      <c r="H5754" s="6"/>
      <c r="I5754" s="6"/>
      <c r="J5754" s="6"/>
      <c r="K5754" s="6"/>
      <c r="L5754" s="6"/>
      <c r="M5754" s="6"/>
      <c r="N5754" s="27"/>
    </row>
    <row r="5755" spans="1:14" s="28" customFormat="1" x14ac:dyDescent="0.25">
      <c r="A5755" s="24">
        <v>43705.583333333336</v>
      </c>
      <c r="B5755" s="25">
        <v>43705.666666666664</v>
      </c>
      <c r="C5755" s="7">
        <v>57.624000000000002</v>
      </c>
      <c r="D5755" s="26">
        <f>C5755/'g. Dimensio.AnlagenEE2035'!$F$11</f>
        <v>1.6463999999999999E-2</v>
      </c>
      <c r="E5755" s="6"/>
      <c r="F5755" s="6"/>
      <c r="G5755" s="6"/>
      <c r="H5755" s="6"/>
      <c r="I5755" s="6"/>
      <c r="J5755" s="6"/>
      <c r="K5755" s="6"/>
      <c r="L5755" s="6"/>
      <c r="M5755" s="6"/>
      <c r="N5755" s="27"/>
    </row>
    <row r="5756" spans="1:14" s="28" customFormat="1" x14ac:dyDescent="0.25">
      <c r="A5756" s="24">
        <v>43705.625</v>
      </c>
      <c r="B5756" s="25">
        <v>43705.708333333336</v>
      </c>
      <c r="C5756" s="7">
        <v>58.465000000000003</v>
      </c>
      <c r="D5756" s="26">
        <f>C5756/'g. Dimensio.AnlagenEE2035'!$F$11</f>
        <v>1.6704285714285717E-2</v>
      </c>
      <c r="E5756" s="6"/>
      <c r="F5756" s="6"/>
      <c r="G5756" s="6"/>
      <c r="H5756" s="6"/>
      <c r="I5756" s="6"/>
      <c r="J5756" s="6"/>
      <c r="K5756" s="6"/>
      <c r="L5756" s="6"/>
      <c r="M5756" s="6"/>
      <c r="N5756" s="27"/>
    </row>
    <row r="5757" spans="1:14" s="28" customFormat="1" x14ac:dyDescent="0.25">
      <c r="A5757" s="24">
        <v>43705.666666666664</v>
      </c>
      <c r="B5757" s="25">
        <v>43705.75</v>
      </c>
      <c r="C5757" s="7">
        <v>73.525999999999996</v>
      </c>
      <c r="D5757" s="26">
        <f>C5757/'g. Dimensio.AnlagenEE2035'!$F$11</f>
        <v>2.1007428571428569E-2</v>
      </c>
      <c r="E5757" s="6"/>
      <c r="F5757" s="6"/>
      <c r="G5757" s="6"/>
      <c r="H5757" s="6"/>
      <c r="I5757" s="6"/>
      <c r="J5757" s="6"/>
      <c r="K5757" s="6"/>
      <c r="L5757" s="6"/>
      <c r="M5757" s="6"/>
      <c r="N5757" s="27"/>
    </row>
    <row r="5758" spans="1:14" s="28" customFormat="1" x14ac:dyDescent="0.25">
      <c r="A5758" s="24">
        <v>43705.708333333336</v>
      </c>
      <c r="B5758" s="25">
        <v>43705.791666666664</v>
      </c>
      <c r="C5758" s="7">
        <v>97.195999999999998</v>
      </c>
      <c r="D5758" s="26">
        <f>C5758/'g. Dimensio.AnlagenEE2035'!$F$11</f>
        <v>2.7770285714285713E-2</v>
      </c>
      <c r="E5758" s="6"/>
      <c r="F5758" s="6"/>
      <c r="G5758" s="6"/>
      <c r="H5758" s="6"/>
      <c r="I5758" s="6"/>
      <c r="J5758" s="6"/>
      <c r="K5758" s="6"/>
      <c r="L5758" s="6"/>
      <c r="M5758" s="6"/>
      <c r="N5758" s="27"/>
    </row>
    <row r="5759" spans="1:14" s="28" customFormat="1" x14ac:dyDescent="0.25">
      <c r="A5759" s="24">
        <v>43705.75</v>
      </c>
      <c r="B5759" s="25">
        <v>43705.833333333336</v>
      </c>
      <c r="C5759" s="7">
        <v>104.113</v>
      </c>
      <c r="D5759" s="26">
        <f>C5759/'g. Dimensio.AnlagenEE2035'!$F$11</f>
        <v>2.9746571428571428E-2</v>
      </c>
      <c r="E5759" s="6"/>
      <c r="F5759" s="6"/>
      <c r="G5759" s="6"/>
      <c r="H5759" s="6"/>
      <c r="I5759" s="6"/>
      <c r="J5759" s="6"/>
      <c r="K5759" s="6"/>
      <c r="L5759" s="6"/>
      <c r="M5759" s="6"/>
      <c r="N5759" s="27"/>
    </row>
    <row r="5760" spans="1:14" s="28" customFormat="1" x14ac:dyDescent="0.25">
      <c r="A5760" s="24">
        <v>43705.791666666664</v>
      </c>
      <c r="B5760" s="25">
        <v>43705.875</v>
      </c>
      <c r="C5760" s="7">
        <v>102.411</v>
      </c>
      <c r="D5760" s="26">
        <f>C5760/'g. Dimensio.AnlagenEE2035'!$F$11</f>
        <v>2.9260285714285714E-2</v>
      </c>
      <c r="E5760" s="6"/>
      <c r="F5760" s="6"/>
      <c r="G5760" s="6"/>
      <c r="H5760" s="6"/>
      <c r="I5760" s="6"/>
      <c r="J5760" s="6"/>
      <c r="K5760" s="6"/>
      <c r="L5760" s="6"/>
      <c r="M5760" s="6"/>
      <c r="N5760" s="27"/>
    </row>
    <row r="5761" spans="1:14" s="28" customFormat="1" x14ac:dyDescent="0.25">
      <c r="A5761" s="24">
        <v>43705.833333333336</v>
      </c>
      <c r="B5761" s="25">
        <v>43705.916666666664</v>
      </c>
      <c r="C5761" s="7">
        <v>112.15300000000001</v>
      </c>
      <c r="D5761" s="26">
        <f>C5761/'g. Dimensio.AnlagenEE2035'!$F$11</f>
        <v>3.2043714285714286E-2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27"/>
    </row>
    <row r="5762" spans="1:14" s="28" customFormat="1" x14ac:dyDescent="0.25">
      <c r="A5762" s="24">
        <v>43705.875</v>
      </c>
      <c r="B5762" s="25">
        <v>43705.958333333336</v>
      </c>
      <c r="C5762" s="7">
        <v>130.65700000000001</v>
      </c>
      <c r="D5762" s="26">
        <f>C5762/'g. Dimensio.AnlagenEE2035'!$F$11</f>
        <v>3.7330571428571428E-2</v>
      </c>
      <c r="E5762" s="6"/>
      <c r="F5762" s="6"/>
      <c r="G5762" s="6"/>
      <c r="H5762" s="6"/>
      <c r="I5762" s="6"/>
      <c r="J5762" s="6"/>
      <c r="K5762" s="6"/>
      <c r="L5762" s="6"/>
      <c r="M5762" s="6"/>
      <c r="N5762" s="27"/>
    </row>
    <row r="5763" spans="1:14" s="28" customFormat="1" x14ac:dyDescent="0.25">
      <c r="A5763" s="24">
        <v>43705.916666666664</v>
      </c>
      <c r="B5763" s="25">
        <v>43706</v>
      </c>
      <c r="C5763" s="7">
        <v>140.589</v>
      </c>
      <c r="D5763" s="26">
        <f>C5763/'g. Dimensio.AnlagenEE2035'!$F$11</f>
        <v>4.0168285714285712E-2</v>
      </c>
      <c r="E5763" s="6"/>
      <c r="F5763" s="6"/>
      <c r="G5763" s="6"/>
      <c r="H5763" s="6"/>
      <c r="I5763" s="6"/>
      <c r="J5763" s="6"/>
      <c r="K5763" s="6"/>
      <c r="L5763" s="6"/>
      <c r="M5763" s="6"/>
      <c r="N5763" s="27"/>
    </row>
    <row r="5764" spans="1:14" s="28" customFormat="1" x14ac:dyDescent="0.25">
      <c r="A5764" s="24">
        <v>43705.958333333336</v>
      </c>
      <c r="B5764" s="25">
        <v>43706.041666666664</v>
      </c>
      <c r="C5764" s="7">
        <v>139.328</v>
      </c>
      <c r="D5764" s="26">
        <f>C5764/'g. Dimensio.AnlagenEE2035'!$F$11</f>
        <v>3.9808000000000003E-2</v>
      </c>
      <c r="E5764" s="6"/>
      <c r="F5764" s="6"/>
      <c r="G5764" s="6"/>
      <c r="H5764" s="6"/>
      <c r="I5764" s="6"/>
      <c r="J5764" s="6"/>
      <c r="K5764" s="6"/>
      <c r="L5764" s="6"/>
      <c r="M5764" s="6"/>
      <c r="N5764" s="27"/>
    </row>
    <row r="5765" spans="1:14" s="28" customFormat="1" x14ac:dyDescent="0.25">
      <c r="A5765" s="24">
        <v>43706</v>
      </c>
      <c r="B5765" s="25">
        <v>43706.083333333336</v>
      </c>
      <c r="C5765" s="7">
        <v>148.94300000000001</v>
      </c>
      <c r="D5765" s="26">
        <f>C5765/'g. Dimensio.AnlagenEE2035'!$F$11</f>
        <v>4.2555142857142861E-2</v>
      </c>
      <c r="E5765" s="6"/>
      <c r="F5765" s="6"/>
      <c r="G5765" s="6"/>
      <c r="H5765" s="6"/>
      <c r="I5765" s="6"/>
      <c r="J5765" s="6"/>
      <c r="K5765" s="6"/>
      <c r="L5765" s="6"/>
      <c r="M5765" s="6"/>
      <c r="N5765" s="27"/>
    </row>
    <row r="5766" spans="1:14" s="28" customFormat="1" x14ac:dyDescent="0.25">
      <c r="A5766" s="24">
        <v>43706.041666666664</v>
      </c>
      <c r="B5766" s="25">
        <v>43706.125</v>
      </c>
      <c r="C5766" s="7">
        <v>178.649</v>
      </c>
      <c r="D5766" s="26">
        <f>C5766/'g. Dimensio.AnlagenEE2035'!$F$11</f>
        <v>5.104257142857143E-2</v>
      </c>
      <c r="E5766" s="6"/>
      <c r="F5766" s="6"/>
      <c r="G5766" s="6"/>
      <c r="H5766" s="6"/>
      <c r="I5766" s="6"/>
      <c r="J5766" s="6"/>
      <c r="K5766" s="6"/>
      <c r="L5766" s="6"/>
      <c r="M5766" s="6"/>
      <c r="N5766" s="27"/>
    </row>
    <row r="5767" spans="1:14" s="28" customFormat="1" x14ac:dyDescent="0.25">
      <c r="A5767" s="24">
        <v>43706.083333333336</v>
      </c>
      <c r="B5767" s="25">
        <v>43706.166666666664</v>
      </c>
      <c r="C5767" s="7">
        <v>163.56899999999999</v>
      </c>
      <c r="D5767" s="26">
        <f>C5767/'g. Dimensio.AnlagenEE2035'!$F$11</f>
        <v>4.6733999999999998E-2</v>
      </c>
      <c r="E5767" s="6"/>
      <c r="F5767" s="6"/>
      <c r="G5767" s="6"/>
      <c r="H5767" s="6"/>
      <c r="I5767" s="6"/>
      <c r="J5767" s="6"/>
      <c r="K5767" s="6"/>
      <c r="L5767" s="6"/>
      <c r="M5767" s="6"/>
      <c r="N5767" s="27"/>
    </row>
    <row r="5768" spans="1:14" s="28" customFormat="1" x14ac:dyDescent="0.25">
      <c r="A5768" s="24">
        <v>43706.125</v>
      </c>
      <c r="B5768" s="25">
        <v>43706.208333333336</v>
      </c>
      <c r="C5768" s="7">
        <v>102.23</v>
      </c>
      <c r="D5768" s="26">
        <f>C5768/'g. Dimensio.AnlagenEE2035'!$F$11</f>
        <v>2.9208571428571431E-2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27"/>
    </row>
    <row r="5769" spans="1:14" s="28" customFormat="1" x14ac:dyDescent="0.25">
      <c r="A5769" s="24">
        <v>43706.166666666664</v>
      </c>
      <c r="B5769" s="25">
        <v>43706.25</v>
      </c>
      <c r="C5769" s="7">
        <v>42.628</v>
      </c>
      <c r="D5769" s="26">
        <f>C5769/'g. Dimensio.AnlagenEE2035'!$F$11</f>
        <v>1.2179428571428572E-2</v>
      </c>
      <c r="E5769" s="6"/>
      <c r="F5769" s="6"/>
      <c r="G5769" s="6"/>
      <c r="H5769" s="6"/>
      <c r="I5769" s="6"/>
      <c r="J5769" s="6"/>
      <c r="K5769" s="6"/>
      <c r="L5769" s="6"/>
      <c r="M5769" s="6"/>
      <c r="N5769" s="27"/>
    </row>
    <row r="5770" spans="1:14" s="28" customFormat="1" x14ac:dyDescent="0.25">
      <c r="A5770" s="24">
        <v>43706.208333333336</v>
      </c>
      <c r="B5770" s="25">
        <v>43706.291666666664</v>
      </c>
      <c r="C5770" s="7">
        <v>39.231000000000002</v>
      </c>
      <c r="D5770" s="26">
        <f>C5770/'g. Dimensio.AnlagenEE2035'!$F$11</f>
        <v>1.1208857142857144E-2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27"/>
    </row>
    <row r="5771" spans="1:14" s="28" customFormat="1" x14ac:dyDescent="0.25">
      <c r="A5771" s="24">
        <v>43706.25</v>
      </c>
      <c r="B5771" s="25">
        <v>43706.333333333336</v>
      </c>
      <c r="C5771" s="7">
        <v>70.25</v>
      </c>
      <c r="D5771" s="26">
        <f>C5771/'g. Dimensio.AnlagenEE2035'!$F$11</f>
        <v>2.007142857142857E-2</v>
      </c>
      <c r="E5771" s="6"/>
      <c r="F5771" s="6"/>
      <c r="G5771" s="6"/>
      <c r="H5771" s="6"/>
      <c r="I5771" s="6"/>
      <c r="J5771" s="6"/>
      <c r="K5771" s="6"/>
      <c r="L5771" s="6"/>
      <c r="M5771" s="6"/>
      <c r="N5771" s="27"/>
    </row>
    <row r="5772" spans="1:14" s="28" customFormat="1" x14ac:dyDescent="0.25">
      <c r="A5772" s="24">
        <v>43706.291666666664</v>
      </c>
      <c r="B5772" s="25">
        <v>43706.375</v>
      </c>
      <c r="C5772" s="7">
        <v>66.561999999999998</v>
      </c>
      <c r="D5772" s="26">
        <f>C5772/'g. Dimensio.AnlagenEE2035'!$F$11</f>
        <v>1.9017714285714284E-2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27"/>
    </row>
    <row r="5773" spans="1:14" s="28" customFormat="1" x14ac:dyDescent="0.25">
      <c r="A5773" s="24">
        <v>43706.333333333336</v>
      </c>
      <c r="B5773" s="25">
        <v>43706.416666666664</v>
      </c>
      <c r="C5773" s="7">
        <v>76.138999999999996</v>
      </c>
      <c r="D5773" s="26">
        <f>C5773/'g. Dimensio.AnlagenEE2035'!$F$11</f>
        <v>2.1753999999999999E-2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27"/>
    </row>
    <row r="5774" spans="1:14" s="28" customFormat="1" x14ac:dyDescent="0.25">
      <c r="A5774" s="24">
        <v>43706.375</v>
      </c>
      <c r="B5774" s="25">
        <v>43706.458333333336</v>
      </c>
      <c r="C5774" s="7">
        <v>82.400999999999996</v>
      </c>
      <c r="D5774" s="26">
        <f>C5774/'g. Dimensio.AnlagenEE2035'!$F$11</f>
        <v>2.3543142857142856E-2</v>
      </c>
      <c r="E5774" s="6"/>
      <c r="F5774" s="6"/>
      <c r="G5774" s="6"/>
      <c r="H5774" s="6"/>
      <c r="I5774" s="6"/>
      <c r="J5774" s="6"/>
      <c r="K5774" s="6"/>
      <c r="L5774" s="6"/>
      <c r="M5774" s="6"/>
      <c r="N5774" s="27"/>
    </row>
    <row r="5775" spans="1:14" s="28" customFormat="1" x14ac:dyDescent="0.25">
      <c r="A5775" s="24">
        <v>43706.416666666664</v>
      </c>
      <c r="B5775" s="25">
        <v>43706.5</v>
      </c>
      <c r="C5775" s="7">
        <v>88.442999999999998</v>
      </c>
      <c r="D5775" s="26">
        <f>C5775/'g. Dimensio.AnlagenEE2035'!$F$11</f>
        <v>2.5269428571428571E-2</v>
      </c>
      <c r="E5775" s="6"/>
      <c r="F5775" s="6"/>
      <c r="G5775" s="6"/>
      <c r="H5775" s="6"/>
      <c r="I5775" s="6"/>
      <c r="J5775" s="6"/>
      <c r="K5775" s="6"/>
      <c r="L5775" s="6"/>
      <c r="M5775" s="6"/>
      <c r="N5775" s="27"/>
    </row>
    <row r="5776" spans="1:14" s="28" customFormat="1" x14ac:dyDescent="0.25">
      <c r="A5776" s="24">
        <v>43706.458333333336</v>
      </c>
      <c r="B5776" s="25">
        <v>43706.541666666664</v>
      </c>
      <c r="C5776" s="7">
        <v>106.20099999999999</v>
      </c>
      <c r="D5776" s="26">
        <f>C5776/'g. Dimensio.AnlagenEE2035'!$F$11</f>
        <v>3.0343142857142857E-2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27"/>
    </row>
    <row r="5777" spans="1:14" s="28" customFormat="1" x14ac:dyDescent="0.25">
      <c r="A5777" s="24">
        <v>43706.5</v>
      </c>
      <c r="B5777" s="25">
        <v>43706.583333333336</v>
      </c>
      <c r="C5777" s="7">
        <v>128.35</v>
      </c>
      <c r="D5777" s="26">
        <f>C5777/'g. Dimensio.AnlagenEE2035'!$F$11</f>
        <v>3.667142857142857E-2</v>
      </c>
      <c r="E5777" s="6"/>
      <c r="F5777" s="6"/>
      <c r="G5777" s="6"/>
      <c r="H5777" s="6"/>
      <c r="I5777" s="6"/>
      <c r="J5777" s="6"/>
      <c r="K5777" s="6"/>
      <c r="L5777" s="6"/>
      <c r="M5777" s="6"/>
      <c r="N5777" s="27"/>
    </row>
    <row r="5778" spans="1:14" s="28" customFormat="1" x14ac:dyDescent="0.25">
      <c r="A5778" s="24">
        <v>43706.541666666664</v>
      </c>
      <c r="B5778" s="25">
        <v>43706.625</v>
      </c>
      <c r="C5778" s="7">
        <v>153.45099999999999</v>
      </c>
      <c r="D5778" s="26">
        <f>C5778/'g. Dimensio.AnlagenEE2035'!$F$11</f>
        <v>4.3843142857142858E-2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27"/>
    </row>
    <row r="5779" spans="1:14" s="28" customFormat="1" x14ac:dyDescent="0.25">
      <c r="A5779" s="24">
        <v>43706.583333333336</v>
      </c>
      <c r="B5779" s="25">
        <v>43706.666666666664</v>
      </c>
      <c r="C5779" s="7">
        <v>173.30600000000001</v>
      </c>
      <c r="D5779" s="26">
        <f>C5779/'g. Dimensio.AnlagenEE2035'!$F$11</f>
        <v>4.9516000000000004E-2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27"/>
    </row>
    <row r="5780" spans="1:14" s="28" customFormat="1" x14ac:dyDescent="0.25">
      <c r="A5780" s="24">
        <v>43706.625</v>
      </c>
      <c r="B5780" s="25">
        <v>43706.708333333336</v>
      </c>
      <c r="C5780" s="7">
        <v>188.57</v>
      </c>
      <c r="D5780" s="26">
        <f>C5780/'g. Dimensio.AnlagenEE2035'!$F$11</f>
        <v>5.3877142857142853E-2</v>
      </c>
      <c r="E5780" s="6"/>
      <c r="F5780" s="6"/>
      <c r="G5780" s="6"/>
      <c r="H5780" s="6"/>
      <c r="I5780" s="6"/>
      <c r="J5780" s="6"/>
      <c r="K5780" s="6"/>
      <c r="L5780" s="6"/>
      <c r="M5780" s="6"/>
      <c r="N5780" s="27"/>
    </row>
    <row r="5781" spans="1:14" s="28" customFormat="1" x14ac:dyDescent="0.25">
      <c r="A5781" s="24">
        <v>43706.666666666664</v>
      </c>
      <c r="B5781" s="25">
        <v>43706.75</v>
      </c>
      <c r="C5781" s="7">
        <v>194.39699999999999</v>
      </c>
      <c r="D5781" s="26">
        <f>C5781/'g. Dimensio.AnlagenEE2035'!$F$11</f>
        <v>5.5541999999999994E-2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27"/>
    </row>
    <row r="5782" spans="1:14" s="28" customFormat="1" x14ac:dyDescent="0.25">
      <c r="A5782" s="24">
        <v>43706.708333333336</v>
      </c>
      <c r="B5782" s="25">
        <v>43706.791666666664</v>
      </c>
      <c r="C5782" s="7">
        <v>214.79300000000001</v>
      </c>
      <c r="D5782" s="26">
        <f>C5782/'g. Dimensio.AnlagenEE2035'!$F$11</f>
        <v>6.1369428571428575E-2</v>
      </c>
      <c r="E5782" s="6"/>
      <c r="F5782" s="6"/>
      <c r="G5782" s="6"/>
      <c r="H5782" s="6"/>
      <c r="I5782" s="6"/>
      <c r="J5782" s="6"/>
      <c r="K5782" s="6"/>
      <c r="L5782" s="6"/>
      <c r="M5782" s="6"/>
      <c r="N5782" s="27"/>
    </row>
    <row r="5783" spans="1:14" s="28" customFormat="1" x14ac:dyDescent="0.25">
      <c r="A5783" s="24">
        <v>43706.75</v>
      </c>
      <c r="B5783" s="25">
        <v>43706.833333333336</v>
      </c>
      <c r="C5783" s="7">
        <v>223.041</v>
      </c>
      <c r="D5783" s="26">
        <f>C5783/'g. Dimensio.AnlagenEE2035'!$F$11</f>
        <v>6.3726000000000005E-2</v>
      </c>
      <c r="E5783" s="6"/>
      <c r="F5783" s="6"/>
      <c r="G5783" s="6"/>
      <c r="H5783" s="6"/>
      <c r="I5783" s="6"/>
      <c r="J5783" s="6"/>
      <c r="K5783" s="6"/>
      <c r="L5783" s="6"/>
      <c r="M5783" s="6"/>
      <c r="N5783" s="27"/>
    </row>
    <row r="5784" spans="1:14" s="28" customFormat="1" x14ac:dyDescent="0.25">
      <c r="A5784" s="24">
        <v>43706.791666666664</v>
      </c>
      <c r="B5784" s="25">
        <v>43706.875</v>
      </c>
      <c r="C5784" s="7">
        <v>210.33</v>
      </c>
      <c r="D5784" s="26">
        <f>C5784/'g. Dimensio.AnlagenEE2035'!$F$11</f>
        <v>6.0094285714285718E-2</v>
      </c>
      <c r="E5784" s="6"/>
      <c r="F5784" s="6"/>
      <c r="G5784" s="6"/>
      <c r="H5784" s="6"/>
      <c r="I5784" s="6"/>
      <c r="J5784" s="6"/>
      <c r="K5784" s="6"/>
      <c r="L5784" s="6"/>
      <c r="M5784" s="6"/>
      <c r="N5784" s="27"/>
    </row>
    <row r="5785" spans="1:14" s="28" customFormat="1" x14ac:dyDescent="0.25">
      <c r="A5785" s="24">
        <v>43706.833333333336</v>
      </c>
      <c r="B5785" s="25">
        <v>43706.916666666664</v>
      </c>
      <c r="C5785" s="7">
        <v>180.46799999999999</v>
      </c>
      <c r="D5785" s="26">
        <f>C5785/'g. Dimensio.AnlagenEE2035'!$F$11</f>
        <v>5.1562285714285713E-2</v>
      </c>
      <c r="E5785" s="6"/>
      <c r="F5785" s="6"/>
      <c r="G5785" s="6"/>
      <c r="H5785" s="6"/>
      <c r="I5785" s="6"/>
      <c r="J5785" s="6"/>
      <c r="K5785" s="6"/>
      <c r="L5785" s="6"/>
      <c r="M5785" s="6"/>
      <c r="N5785" s="27"/>
    </row>
    <row r="5786" spans="1:14" s="28" customFormat="1" x14ac:dyDescent="0.25">
      <c r="A5786" s="24">
        <v>43706.875</v>
      </c>
      <c r="B5786" s="25">
        <v>43706.958333333336</v>
      </c>
      <c r="C5786" s="7">
        <v>155.44499999999999</v>
      </c>
      <c r="D5786" s="26">
        <f>C5786/'g. Dimensio.AnlagenEE2035'!$F$11</f>
        <v>4.4412857142857143E-2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27"/>
    </row>
    <row r="5787" spans="1:14" s="28" customFormat="1" x14ac:dyDescent="0.25">
      <c r="A5787" s="24">
        <v>43706.916666666664</v>
      </c>
      <c r="B5787" s="25">
        <v>43707</v>
      </c>
      <c r="C5787" s="7">
        <v>160.28200000000001</v>
      </c>
      <c r="D5787" s="26">
        <f>C5787/'g. Dimensio.AnlagenEE2035'!$F$11</f>
        <v>4.5794857142857144E-2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27"/>
    </row>
    <row r="5788" spans="1:14" s="28" customFormat="1" x14ac:dyDescent="0.25">
      <c r="A5788" s="24">
        <v>43706.958333333336</v>
      </c>
      <c r="B5788" s="25">
        <v>43707.041666666664</v>
      </c>
      <c r="C5788" s="7">
        <v>184.666</v>
      </c>
      <c r="D5788" s="26">
        <f>C5788/'g. Dimensio.AnlagenEE2035'!$F$11</f>
        <v>5.2761714285714287E-2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27"/>
    </row>
    <row r="5789" spans="1:14" s="28" customFormat="1" x14ac:dyDescent="0.25">
      <c r="A5789" s="24">
        <v>43707</v>
      </c>
      <c r="B5789" s="25">
        <v>43707.083333333336</v>
      </c>
      <c r="C5789" s="7">
        <v>200.53700000000001</v>
      </c>
      <c r="D5789" s="26">
        <f>C5789/'g. Dimensio.AnlagenEE2035'!$F$11</f>
        <v>5.7296285714285716E-2</v>
      </c>
      <c r="E5789" s="6"/>
      <c r="F5789" s="6"/>
      <c r="G5789" s="6"/>
      <c r="H5789" s="6"/>
      <c r="I5789" s="6"/>
      <c r="J5789" s="6"/>
      <c r="K5789" s="6"/>
      <c r="L5789" s="6"/>
      <c r="M5789" s="6"/>
      <c r="N5789" s="27"/>
    </row>
    <row r="5790" spans="1:14" s="28" customFormat="1" x14ac:dyDescent="0.25">
      <c r="A5790" s="24">
        <v>43707.041666666664</v>
      </c>
      <c r="B5790" s="25">
        <v>43707.125</v>
      </c>
      <c r="C5790" s="7">
        <v>199.62</v>
      </c>
      <c r="D5790" s="26">
        <f>C5790/'g. Dimensio.AnlagenEE2035'!$F$11</f>
        <v>5.7034285714285718E-2</v>
      </c>
      <c r="E5790" s="6"/>
      <c r="F5790" s="6"/>
      <c r="G5790" s="6"/>
      <c r="H5790" s="6"/>
      <c r="I5790" s="6"/>
      <c r="J5790" s="6"/>
      <c r="K5790" s="6"/>
      <c r="L5790" s="6"/>
      <c r="M5790" s="6"/>
      <c r="N5790" s="27"/>
    </row>
    <row r="5791" spans="1:14" s="28" customFormat="1" x14ac:dyDescent="0.25">
      <c r="A5791" s="24">
        <v>43707.083333333336</v>
      </c>
      <c r="B5791" s="25">
        <v>43707.166666666664</v>
      </c>
      <c r="C5791" s="7">
        <v>173.749</v>
      </c>
      <c r="D5791" s="26">
        <f>C5791/'g. Dimensio.AnlagenEE2035'!$F$11</f>
        <v>4.9642571428571425E-2</v>
      </c>
      <c r="E5791" s="6"/>
      <c r="F5791" s="6"/>
      <c r="G5791" s="6"/>
      <c r="H5791" s="6"/>
      <c r="I5791" s="6"/>
      <c r="J5791" s="6"/>
      <c r="K5791" s="6"/>
      <c r="L5791" s="6"/>
      <c r="M5791" s="6"/>
      <c r="N5791" s="27"/>
    </row>
    <row r="5792" spans="1:14" s="28" customFormat="1" x14ac:dyDescent="0.25">
      <c r="A5792" s="24">
        <v>43707.125</v>
      </c>
      <c r="B5792" s="25">
        <v>43707.208333333336</v>
      </c>
      <c r="C5792" s="7">
        <v>130.60300000000001</v>
      </c>
      <c r="D5792" s="26">
        <f>C5792/'g. Dimensio.AnlagenEE2035'!$F$11</f>
        <v>3.7315142857142859E-2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27"/>
    </row>
    <row r="5793" spans="1:14" s="28" customFormat="1" x14ac:dyDescent="0.25">
      <c r="A5793" s="24">
        <v>43707.166666666664</v>
      </c>
      <c r="B5793" s="25">
        <v>43707.25</v>
      </c>
      <c r="C5793" s="7">
        <v>83.724000000000004</v>
      </c>
      <c r="D5793" s="26">
        <f>C5793/'g. Dimensio.AnlagenEE2035'!$F$11</f>
        <v>2.392114285714286E-2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27"/>
    </row>
    <row r="5794" spans="1:14" s="28" customFormat="1" x14ac:dyDescent="0.25">
      <c r="A5794" s="24">
        <v>43707.208333333336</v>
      </c>
      <c r="B5794" s="25">
        <v>43707.291666666664</v>
      </c>
      <c r="C5794" s="7">
        <v>37.972999999999999</v>
      </c>
      <c r="D5794" s="26">
        <f>C5794/'g. Dimensio.AnlagenEE2035'!$F$11</f>
        <v>1.0849428571428571E-2</v>
      </c>
      <c r="E5794" s="6"/>
      <c r="F5794" s="6"/>
      <c r="G5794" s="6"/>
      <c r="H5794" s="6"/>
      <c r="I5794" s="6"/>
      <c r="J5794" s="6"/>
      <c r="K5794" s="6"/>
      <c r="L5794" s="6"/>
      <c r="M5794" s="6"/>
      <c r="N5794" s="27"/>
    </row>
    <row r="5795" spans="1:14" s="28" customFormat="1" x14ac:dyDescent="0.25">
      <c r="A5795" s="24">
        <v>43707.25</v>
      </c>
      <c r="B5795" s="25">
        <v>43707.333333333336</v>
      </c>
      <c r="C5795" s="7">
        <v>13.446999999999999</v>
      </c>
      <c r="D5795" s="26">
        <f>C5795/'g. Dimensio.AnlagenEE2035'!$F$11</f>
        <v>3.8419999999999999E-3</v>
      </c>
      <c r="E5795" s="6"/>
      <c r="F5795" s="6"/>
      <c r="G5795" s="6"/>
      <c r="H5795" s="6"/>
      <c r="I5795" s="6"/>
      <c r="J5795" s="6"/>
      <c r="K5795" s="6"/>
      <c r="L5795" s="6"/>
      <c r="M5795" s="6"/>
      <c r="N5795" s="27"/>
    </row>
    <row r="5796" spans="1:14" s="28" customFormat="1" x14ac:dyDescent="0.25">
      <c r="A5796" s="24">
        <v>43707.291666666664</v>
      </c>
      <c r="B5796" s="25">
        <v>43707.375</v>
      </c>
      <c r="C5796" s="7">
        <v>14.313000000000001</v>
      </c>
      <c r="D5796" s="26">
        <f>C5796/'g. Dimensio.AnlagenEE2035'!$F$11</f>
        <v>4.089428571428572E-3</v>
      </c>
      <c r="E5796" s="6"/>
      <c r="F5796" s="6"/>
      <c r="G5796" s="6"/>
      <c r="H5796" s="6"/>
      <c r="I5796" s="6"/>
      <c r="J5796" s="6"/>
      <c r="K5796" s="6"/>
      <c r="L5796" s="6"/>
      <c r="M5796" s="6"/>
      <c r="N5796" s="27"/>
    </row>
    <row r="5797" spans="1:14" s="28" customFormat="1" x14ac:dyDescent="0.25">
      <c r="A5797" s="24">
        <v>43707.333333333336</v>
      </c>
      <c r="B5797" s="25">
        <v>43707.416666666664</v>
      </c>
      <c r="C5797" s="7">
        <v>28.172000000000001</v>
      </c>
      <c r="D5797" s="26">
        <f>C5797/'g. Dimensio.AnlagenEE2035'!$F$11</f>
        <v>8.0491428571428571E-3</v>
      </c>
      <c r="E5797" s="6"/>
      <c r="F5797" s="6"/>
      <c r="G5797" s="6"/>
      <c r="H5797" s="6"/>
      <c r="I5797" s="6"/>
      <c r="J5797" s="6"/>
      <c r="K5797" s="6"/>
      <c r="L5797" s="6"/>
      <c r="M5797" s="6"/>
      <c r="N5797" s="27"/>
    </row>
    <row r="5798" spans="1:14" s="28" customFormat="1" x14ac:dyDescent="0.25">
      <c r="A5798" s="24">
        <v>43707.375</v>
      </c>
      <c r="B5798" s="25">
        <v>43707.458333333336</v>
      </c>
      <c r="C5798" s="7">
        <v>38.146000000000001</v>
      </c>
      <c r="D5798" s="26">
        <f>C5798/'g. Dimensio.AnlagenEE2035'!$F$11</f>
        <v>1.0898857142857142E-2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27"/>
    </row>
    <row r="5799" spans="1:14" s="28" customFormat="1" x14ac:dyDescent="0.25">
      <c r="A5799" s="24">
        <v>43707.416666666664</v>
      </c>
      <c r="B5799" s="25">
        <v>43707.5</v>
      </c>
      <c r="C5799" s="7">
        <v>46.667000000000002</v>
      </c>
      <c r="D5799" s="26">
        <f>C5799/'g. Dimensio.AnlagenEE2035'!$F$11</f>
        <v>1.3333428571428572E-2</v>
      </c>
      <c r="E5799" s="6"/>
      <c r="F5799" s="6"/>
      <c r="G5799" s="6"/>
      <c r="H5799" s="6"/>
      <c r="I5799" s="6"/>
      <c r="J5799" s="6"/>
      <c r="K5799" s="6"/>
      <c r="L5799" s="6"/>
      <c r="M5799" s="6"/>
      <c r="N5799" s="27"/>
    </row>
    <row r="5800" spans="1:14" s="28" customFormat="1" x14ac:dyDescent="0.25">
      <c r="A5800" s="24">
        <v>43707.458333333336</v>
      </c>
      <c r="B5800" s="25">
        <v>43707.541666666664</v>
      </c>
      <c r="C5800" s="7">
        <v>52.003</v>
      </c>
      <c r="D5800" s="26">
        <f>C5800/'g. Dimensio.AnlagenEE2035'!$F$11</f>
        <v>1.4858E-2</v>
      </c>
      <c r="E5800" s="6"/>
      <c r="F5800" s="6"/>
      <c r="G5800" s="6"/>
      <c r="H5800" s="6"/>
      <c r="I5800" s="6"/>
      <c r="J5800" s="6"/>
      <c r="K5800" s="6"/>
      <c r="L5800" s="6"/>
      <c r="M5800" s="6"/>
      <c r="N5800" s="27"/>
    </row>
    <row r="5801" spans="1:14" s="28" customFormat="1" x14ac:dyDescent="0.25">
      <c r="A5801" s="24">
        <v>43707.5</v>
      </c>
      <c r="B5801" s="25">
        <v>43707.583333333336</v>
      </c>
      <c r="C5801" s="7">
        <v>53.328000000000003</v>
      </c>
      <c r="D5801" s="26">
        <f>C5801/'g. Dimensio.AnlagenEE2035'!$F$11</f>
        <v>1.5236571428571429E-2</v>
      </c>
      <c r="E5801" s="6"/>
      <c r="F5801" s="6"/>
      <c r="G5801" s="6"/>
      <c r="H5801" s="6"/>
      <c r="I5801" s="6"/>
      <c r="J5801" s="6"/>
      <c r="K5801" s="6"/>
      <c r="L5801" s="6"/>
      <c r="M5801" s="6"/>
      <c r="N5801" s="27"/>
    </row>
    <row r="5802" spans="1:14" s="28" customFormat="1" x14ac:dyDescent="0.25">
      <c r="A5802" s="24">
        <v>43707.541666666664</v>
      </c>
      <c r="B5802" s="25">
        <v>43707.625</v>
      </c>
      <c r="C5802" s="7">
        <v>49.475000000000001</v>
      </c>
      <c r="D5802" s="26">
        <f>C5802/'g. Dimensio.AnlagenEE2035'!$F$11</f>
        <v>1.4135714285714286E-2</v>
      </c>
      <c r="E5802" s="6"/>
      <c r="F5802" s="6"/>
      <c r="G5802" s="6"/>
      <c r="H5802" s="6"/>
      <c r="I5802" s="6"/>
      <c r="J5802" s="6"/>
      <c r="K5802" s="6"/>
      <c r="L5802" s="6"/>
      <c r="M5802" s="6"/>
      <c r="N5802" s="27"/>
    </row>
    <row r="5803" spans="1:14" s="28" customFormat="1" x14ac:dyDescent="0.25">
      <c r="A5803" s="24">
        <v>43707.583333333336</v>
      </c>
      <c r="B5803" s="25">
        <v>43707.666666666664</v>
      </c>
      <c r="C5803" s="7">
        <v>41.298000000000002</v>
      </c>
      <c r="D5803" s="26">
        <f>C5803/'g. Dimensio.AnlagenEE2035'!$F$11</f>
        <v>1.1799428571428572E-2</v>
      </c>
      <c r="E5803" s="6"/>
      <c r="F5803" s="6"/>
      <c r="G5803" s="6"/>
      <c r="H5803" s="6"/>
      <c r="I5803" s="6"/>
      <c r="J5803" s="6"/>
      <c r="K5803" s="6"/>
      <c r="L5803" s="6"/>
      <c r="M5803" s="6"/>
      <c r="N5803" s="27"/>
    </row>
    <row r="5804" spans="1:14" s="28" customFormat="1" x14ac:dyDescent="0.25">
      <c r="A5804" s="24">
        <v>43707.625</v>
      </c>
      <c r="B5804" s="25">
        <v>43707.708333333336</v>
      </c>
      <c r="C5804" s="7">
        <v>31.916</v>
      </c>
      <c r="D5804" s="26">
        <f>C5804/'g. Dimensio.AnlagenEE2035'!$F$11</f>
        <v>9.1188571428571438E-3</v>
      </c>
      <c r="E5804" s="6"/>
      <c r="F5804" s="6"/>
      <c r="G5804" s="6"/>
      <c r="H5804" s="6"/>
      <c r="I5804" s="6"/>
      <c r="J5804" s="6"/>
      <c r="K5804" s="6"/>
      <c r="L5804" s="6"/>
      <c r="M5804" s="6"/>
      <c r="N5804" s="27"/>
    </row>
    <row r="5805" spans="1:14" s="28" customFormat="1" x14ac:dyDescent="0.25">
      <c r="A5805" s="24">
        <v>43707.666666666664</v>
      </c>
      <c r="B5805" s="25">
        <v>43707.75</v>
      </c>
      <c r="C5805" s="7">
        <v>28.347999999999999</v>
      </c>
      <c r="D5805" s="26">
        <f>C5805/'g. Dimensio.AnlagenEE2035'!$F$11</f>
        <v>8.0994285714285717E-3</v>
      </c>
      <c r="E5805" s="6"/>
      <c r="F5805" s="6"/>
      <c r="G5805" s="6"/>
      <c r="H5805" s="6"/>
      <c r="I5805" s="6"/>
      <c r="J5805" s="6"/>
      <c r="K5805" s="6"/>
      <c r="L5805" s="6"/>
      <c r="M5805" s="6"/>
      <c r="N5805" s="27"/>
    </row>
    <row r="5806" spans="1:14" s="28" customFormat="1" x14ac:dyDescent="0.25">
      <c r="A5806" s="24">
        <v>43707.708333333336</v>
      </c>
      <c r="B5806" s="25">
        <v>43707.791666666664</v>
      </c>
      <c r="C5806" s="7">
        <v>46.804000000000002</v>
      </c>
      <c r="D5806" s="26">
        <f>C5806/'g. Dimensio.AnlagenEE2035'!$F$11</f>
        <v>1.337257142857143E-2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27"/>
    </row>
    <row r="5807" spans="1:14" s="28" customFormat="1" x14ac:dyDescent="0.25">
      <c r="A5807" s="24">
        <v>43707.75</v>
      </c>
      <c r="B5807" s="25">
        <v>43707.833333333336</v>
      </c>
      <c r="C5807" s="7">
        <v>99.275999999999996</v>
      </c>
      <c r="D5807" s="26">
        <f>C5807/'g. Dimensio.AnlagenEE2035'!$F$11</f>
        <v>2.8364571428571426E-2</v>
      </c>
      <c r="E5807" s="6"/>
      <c r="F5807" s="6"/>
      <c r="G5807" s="6"/>
      <c r="H5807" s="6"/>
      <c r="I5807" s="6"/>
      <c r="J5807" s="6"/>
      <c r="K5807" s="6"/>
      <c r="L5807" s="6"/>
      <c r="M5807" s="6"/>
      <c r="N5807" s="27"/>
    </row>
    <row r="5808" spans="1:14" s="28" customFormat="1" x14ac:dyDescent="0.25">
      <c r="A5808" s="24">
        <v>43707.791666666664</v>
      </c>
      <c r="B5808" s="25">
        <v>43707.875</v>
      </c>
      <c r="C5808" s="7">
        <v>174.83600000000001</v>
      </c>
      <c r="D5808" s="26">
        <f>C5808/'g. Dimensio.AnlagenEE2035'!$F$11</f>
        <v>4.9953142857142863E-2</v>
      </c>
      <c r="E5808" s="6"/>
      <c r="F5808" s="6"/>
      <c r="G5808" s="6"/>
      <c r="H5808" s="6"/>
      <c r="I5808" s="6"/>
      <c r="J5808" s="6"/>
      <c r="K5808" s="6"/>
      <c r="L5808" s="6"/>
      <c r="M5808" s="6"/>
      <c r="N5808" s="27"/>
    </row>
    <row r="5809" spans="1:14" s="28" customFormat="1" x14ac:dyDescent="0.25">
      <c r="A5809" s="24">
        <v>43707.833333333336</v>
      </c>
      <c r="B5809" s="25">
        <v>43707.916666666664</v>
      </c>
      <c r="C5809" s="7">
        <v>240.75899999999999</v>
      </c>
      <c r="D5809" s="26">
        <f>C5809/'g. Dimensio.AnlagenEE2035'!$F$11</f>
        <v>6.8788285714285705E-2</v>
      </c>
      <c r="E5809" s="6"/>
      <c r="F5809" s="6"/>
      <c r="G5809" s="6"/>
      <c r="H5809" s="6"/>
      <c r="I5809" s="6"/>
      <c r="J5809" s="6"/>
      <c r="K5809" s="6"/>
      <c r="L5809" s="6"/>
      <c r="M5809" s="6"/>
      <c r="N5809" s="27"/>
    </row>
    <row r="5810" spans="1:14" s="28" customFormat="1" x14ac:dyDescent="0.25">
      <c r="A5810" s="24">
        <v>43707.875</v>
      </c>
      <c r="B5810" s="25">
        <v>43707.958333333336</v>
      </c>
      <c r="C5810" s="7">
        <v>254.40199999999999</v>
      </c>
      <c r="D5810" s="26">
        <f>C5810/'g. Dimensio.AnlagenEE2035'!$F$11</f>
        <v>7.2686285714285717E-2</v>
      </c>
      <c r="E5810" s="6"/>
      <c r="F5810" s="6"/>
      <c r="G5810" s="6"/>
      <c r="H5810" s="6"/>
      <c r="I5810" s="6"/>
      <c r="J5810" s="6"/>
      <c r="K5810" s="6"/>
      <c r="L5810" s="6"/>
      <c r="M5810" s="6"/>
      <c r="N5810" s="27"/>
    </row>
    <row r="5811" spans="1:14" s="28" customFormat="1" x14ac:dyDescent="0.25">
      <c r="A5811" s="24">
        <v>43707.916666666664</v>
      </c>
      <c r="B5811" s="25">
        <v>43708</v>
      </c>
      <c r="C5811" s="7">
        <v>228.279</v>
      </c>
      <c r="D5811" s="26">
        <f>C5811/'g. Dimensio.AnlagenEE2035'!$F$11</f>
        <v>6.5222571428571421E-2</v>
      </c>
      <c r="E5811" s="6"/>
      <c r="F5811" s="6"/>
      <c r="G5811" s="6"/>
      <c r="H5811" s="6"/>
      <c r="I5811" s="6"/>
      <c r="J5811" s="6"/>
      <c r="K5811" s="6"/>
      <c r="L5811" s="6"/>
      <c r="M5811" s="6"/>
      <c r="N5811" s="27"/>
    </row>
    <row r="5812" spans="1:14" s="28" customFormat="1" x14ac:dyDescent="0.25">
      <c r="A5812" s="24">
        <v>43707.958333333336</v>
      </c>
      <c r="B5812" s="25">
        <v>43708.041666666664</v>
      </c>
      <c r="C5812" s="7">
        <v>208.63</v>
      </c>
      <c r="D5812" s="26">
        <f>C5812/'g. Dimensio.AnlagenEE2035'!$F$11</f>
        <v>5.9608571428571427E-2</v>
      </c>
      <c r="E5812" s="6"/>
      <c r="F5812" s="6"/>
      <c r="G5812" s="6"/>
      <c r="H5812" s="6"/>
      <c r="I5812" s="6"/>
      <c r="J5812" s="6"/>
      <c r="K5812" s="6"/>
      <c r="L5812" s="6"/>
      <c r="M5812" s="6"/>
      <c r="N5812" s="27"/>
    </row>
    <row r="5813" spans="1:14" s="28" customFormat="1" x14ac:dyDescent="0.25">
      <c r="A5813" s="24">
        <v>43708</v>
      </c>
      <c r="B5813" s="25">
        <v>43708.083333333336</v>
      </c>
      <c r="C5813" s="7">
        <v>196.14400000000001</v>
      </c>
      <c r="D5813" s="26">
        <f>C5813/'g. Dimensio.AnlagenEE2035'!$F$11</f>
        <v>5.6041142857142859E-2</v>
      </c>
      <c r="E5813" s="6"/>
      <c r="F5813" s="6"/>
      <c r="G5813" s="6"/>
      <c r="H5813" s="6"/>
      <c r="I5813" s="6"/>
      <c r="J5813" s="6"/>
      <c r="K5813" s="6"/>
      <c r="L5813" s="6"/>
      <c r="M5813" s="6"/>
      <c r="N5813" s="27"/>
    </row>
    <row r="5814" spans="1:14" s="28" customFormat="1" x14ac:dyDescent="0.25">
      <c r="A5814" s="24">
        <v>43708.041666666664</v>
      </c>
      <c r="B5814" s="25">
        <v>43708.125</v>
      </c>
      <c r="C5814" s="7">
        <v>208.57599999999999</v>
      </c>
      <c r="D5814" s="26">
        <f>C5814/'g. Dimensio.AnlagenEE2035'!$F$11</f>
        <v>5.9593142857142858E-2</v>
      </c>
      <c r="E5814" s="6"/>
      <c r="F5814" s="6"/>
      <c r="G5814" s="6"/>
      <c r="H5814" s="6"/>
      <c r="I5814" s="6"/>
      <c r="J5814" s="6"/>
      <c r="K5814" s="6"/>
      <c r="L5814" s="6"/>
      <c r="M5814" s="6"/>
      <c r="N5814" s="27"/>
    </row>
    <row r="5815" spans="1:14" s="28" customFormat="1" x14ac:dyDescent="0.25">
      <c r="A5815" s="24">
        <v>43708.083333333336</v>
      </c>
      <c r="B5815" s="25">
        <v>43708.166666666664</v>
      </c>
      <c r="C5815" s="7">
        <v>244.56700000000001</v>
      </c>
      <c r="D5815" s="26">
        <f>C5815/'g. Dimensio.AnlagenEE2035'!$F$11</f>
        <v>6.987628571428571E-2</v>
      </c>
      <c r="E5815" s="6"/>
      <c r="F5815" s="6"/>
      <c r="G5815" s="6"/>
      <c r="H5815" s="6"/>
      <c r="I5815" s="6"/>
      <c r="J5815" s="6"/>
      <c r="K5815" s="6"/>
      <c r="L5815" s="6"/>
      <c r="M5815" s="6"/>
      <c r="N5815" s="27"/>
    </row>
    <row r="5816" spans="1:14" s="28" customFormat="1" x14ac:dyDescent="0.25">
      <c r="A5816" s="24">
        <v>43708.125</v>
      </c>
      <c r="B5816" s="25">
        <v>43708.208333333336</v>
      </c>
      <c r="C5816" s="7">
        <v>273.37799999999999</v>
      </c>
      <c r="D5816" s="26">
        <f>C5816/'g. Dimensio.AnlagenEE2035'!$F$11</f>
        <v>7.8107999999999997E-2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27"/>
    </row>
    <row r="5817" spans="1:14" s="28" customFormat="1" x14ac:dyDescent="0.25">
      <c r="A5817" s="24">
        <v>43708.166666666664</v>
      </c>
      <c r="B5817" s="25">
        <v>43708.25</v>
      </c>
      <c r="C5817" s="7">
        <v>291.25799999999998</v>
      </c>
      <c r="D5817" s="26">
        <f>C5817/'g. Dimensio.AnlagenEE2035'!$F$11</f>
        <v>8.3216571428571418E-2</v>
      </c>
      <c r="E5817" s="6"/>
      <c r="F5817" s="6"/>
      <c r="G5817" s="6"/>
      <c r="H5817" s="6"/>
      <c r="I5817" s="6"/>
      <c r="J5817" s="6"/>
      <c r="K5817" s="6"/>
      <c r="L5817" s="6"/>
      <c r="M5817" s="6"/>
      <c r="N5817" s="27"/>
    </row>
    <row r="5818" spans="1:14" s="28" customFormat="1" x14ac:dyDescent="0.25">
      <c r="A5818" s="24">
        <v>43708.208333333336</v>
      </c>
      <c r="B5818" s="25">
        <v>43708.291666666664</v>
      </c>
      <c r="C5818" s="7">
        <v>257.44499999999999</v>
      </c>
      <c r="D5818" s="26">
        <f>C5818/'g. Dimensio.AnlagenEE2035'!$F$11</f>
        <v>7.355571428571428E-2</v>
      </c>
      <c r="E5818" s="6"/>
      <c r="F5818" s="6"/>
      <c r="G5818" s="6"/>
      <c r="H5818" s="6"/>
      <c r="I5818" s="6"/>
      <c r="J5818" s="6"/>
      <c r="K5818" s="6"/>
      <c r="L5818" s="6"/>
      <c r="M5818" s="6"/>
      <c r="N5818" s="27"/>
    </row>
    <row r="5819" spans="1:14" s="28" customFormat="1" x14ac:dyDescent="0.25">
      <c r="A5819" s="24">
        <v>43708.25</v>
      </c>
      <c r="B5819" s="25">
        <v>43708.333333333336</v>
      </c>
      <c r="C5819" s="7">
        <v>112.711</v>
      </c>
      <c r="D5819" s="26">
        <f>C5819/'g. Dimensio.AnlagenEE2035'!$F$11</f>
        <v>3.2203142857142854E-2</v>
      </c>
      <c r="E5819" s="6"/>
      <c r="F5819" s="6"/>
      <c r="G5819" s="6"/>
      <c r="H5819" s="6"/>
      <c r="I5819" s="6"/>
      <c r="J5819" s="6"/>
      <c r="K5819" s="6"/>
      <c r="L5819" s="6"/>
      <c r="M5819" s="6"/>
      <c r="N5819" s="27"/>
    </row>
    <row r="5820" spans="1:14" s="28" customFormat="1" x14ac:dyDescent="0.25">
      <c r="A5820" s="24">
        <v>43708.291666666664</v>
      </c>
      <c r="B5820" s="25">
        <v>43708.375</v>
      </c>
      <c r="C5820" s="7">
        <v>145.60499999999999</v>
      </c>
      <c r="D5820" s="26">
        <f>C5820/'g. Dimensio.AnlagenEE2035'!$F$11</f>
        <v>4.1601428571428567E-2</v>
      </c>
      <c r="E5820" s="6"/>
      <c r="F5820" s="6"/>
      <c r="G5820" s="6"/>
      <c r="H5820" s="6"/>
      <c r="I5820" s="6"/>
      <c r="J5820" s="6"/>
      <c r="K5820" s="6"/>
      <c r="L5820" s="6"/>
      <c r="M5820" s="6"/>
      <c r="N5820" s="27"/>
    </row>
    <row r="5821" spans="1:14" s="28" customFormat="1" x14ac:dyDescent="0.25">
      <c r="A5821" s="24">
        <v>43708.333333333336</v>
      </c>
      <c r="B5821" s="25">
        <v>43708.416666666664</v>
      </c>
      <c r="C5821" s="7">
        <v>170.964</v>
      </c>
      <c r="D5821" s="26">
        <f>C5821/'g. Dimensio.AnlagenEE2035'!$F$11</f>
        <v>4.8846857142857143E-2</v>
      </c>
      <c r="E5821" s="6"/>
      <c r="F5821" s="6"/>
      <c r="G5821" s="6"/>
      <c r="H5821" s="6"/>
      <c r="I5821" s="6"/>
      <c r="J5821" s="6"/>
      <c r="K5821" s="6"/>
      <c r="L5821" s="6"/>
      <c r="M5821" s="6"/>
      <c r="N5821" s="27"/>
    </row>
    <row r="5822" spans="1:14" s="28" customFormat="1" x14ac:dyDescent="0.25">
      <c r="A5822" s="24">
        <v>43708.375</v>
      </c>
      <c r="B5822" s="25">
        <v>43708.458333333336</v>
      </c>
      <c r="C5822" s="7">
        <v>110.199</v>
      </c>
      <c r="D5822" s="26">
        <f>C5822/'g. Dimensio.AnlagenEE2035'!$F$11</f>
        <v>3.1485428571428574E-2</v>
      </c>
      <c r="E5822" s="6"/>
      <c r="F5822" s="6"/>
      <c r="G5822" s="6"/>
      <c r="H5822" s="6"/>
      <c r="I5822" s="6"/>
      <c r="J5822" s="6"/>
      <c r="K5822" s="6"/>
      <c r="L5822" s="6"/>
      <c r="M5822" s="6"/>
      <c r="N5822" s="27"/>
    </row>
    <row r="5823" spans="1:14" s="28" customFormat="1" x14ac:dyDescent="0.25">
      <c r="A5823" s="24">
        <v>43708.416666666664</v>
      </c>
      <c r="B5823" s="25">
        <v>43708.5</v>
      </c>
      <c r="C5823" s="7">
        <v>77.281000000000006</v>
      </c>
      <c r="D5823" s="26">
        <f>C5823/'g. Dimensio.AnlagenEE2035'!$F$11</f>
        <v>2.2080285714285715E-2</v>
      </c>
      <c r="E5823" s="6"/>
      <c r="F5823" s="6"/>
      <c r="G5823" s="6"/>
      <c r="H5823" s="6"/>
      <c r="I5823" s="6"/>
      <c r="J5823" s="6"/>
      <c r="K5823" s="6"/>
      <c r="L5823" s="6"/>
      <c r="M5823" s="6"/>
      <c r="N5823" s="27"/>
    </row>
    <row r="5824" spans="1:14" s="28" customFormat="1" x14ac:dyDescent="0.25">
      <c r="A5824" s="24">
        <v>43708.458333333336</v>
      </c>
      <c r="B5824" s="25">
        <v>43708.541666666664</v>
      </c>
      <c r="C5824" s="7">
        <v>65.088999999999999</v>
      </c>
      <c r="D5824" s="26">
        <f>C5824/'g. Dimensio.AnlagenEE2035'!$F$11</f>
        <v>1.8596857142857144E-2</v>
      </c>
      <c r="E5824" s="6"/>
      <c r="F5824" s="6"/>
      <c r="G5824" s="6"/>
      <c r="H5824" s="6"/>
      <c r="I5824" s="6"/>
      <c r="J5824" s="6"/>
      <c r="K5824" s="6"/>
      <c r="L5824" s="6"/>
      <c r="M5824" s="6"/>
      <c r="N5824" s="27"/>
    </row>
    <row r="5825" spans="1:14" s="28" customFormat="1" x14ac:dyDescent="0.25">
      <c r="A5825" s="24">
        <v>43708.5</v>
      </c>
      <c r="B5825" s="25">
        <v>43708.583333333336</v>
      </c>
      <c r="C5825" s="7">
        <v>71.614999999999995</v>
      </c>
      <c r="D5825" s="26">
        <f>C5825/'g. Dimensio.AnlagenEE2035'!$F$11</f>
        <v>2.0461428571428571E-2</v>
      </c>
      <c r="E5825" s="6"/>
      <c r="F5825" s="6"/>
      <c r="G5825" s="6"/>
      <c r="H5825" s="6"/>
      <c r="I5825" s="6"/>
      <c r="J5825" s="6"/>
      <c r="K5825" s="6"/>
      <c r="L5825" s="6"/>
      <c r="M5825" s="6"/>
      <c r="N5825" s="27"/>
    </row>
    <row r="5826" spans="1:14" s="28" customFormat="1" x14ac:dyDescent="0.25">
      <c r="A5826" s="24">
        <v>43708.541666666664</v>
      </c>
      <c r="B5826" s="25">
        <v>43708.625</v>
      </c>
      <c r="C5826" s="7">
        <v>101.578</v>
      </c>
      <c r="D5826" s="26">
        <f>C5826/'g. Dimensio.AnlagenEE2035'!$F$11</f>
        <v>2.9022285714285716E-2</v>
      </c>
      <c r="E5826" s="6"/>
      <c r="F5826" s="6"/>
      <c r="G5826" s="6"/>
      <c r="H5826" s="6"/>
      <c r="I5826" s="6"/>
      <c r="J5826" s="6"/>
      <c r="K5826" s="6"/>
      <c r="L5826" s="6"/>
      <c r="M5826" s="6"/>
      <c r="N5826" s="27"/>
    </row>
    <row r="5827" spans="1:14" s="28" customFormat="1" x14ac:dyDescent="0.25">
      <c r="A5827" s="24">
        <v>43708.583333333336</v>
      </c>
      <c r="B5827" s="25">
        <v>43708.666666666664</v>
      </c>
      <c r="C5827" s="7">
        <v>146.36500000000001</v>
      </c>
      <c r="D5827" s="26">
        <f>C5827/'g. Dimensio.AnlagenEE2035'!$F$11</f>
        <v>4.1818571428571434E-2</v>
      </c>
      <c r="E5827" s="6"/>
      <c r="F5827" s="6"/>
      <c r="G5827" s="6"/>
      <c r="H5827" s="6"/>
      <c r="I5827" s="6"/>
      <c r="J5827" s="6"/>
      <c r="K5827" s="6"/>
      <c r="L5827" s="6"/>
      <c r="M5827" s="6"/>
      <c r="N5827" s="27"/>
    </row>
    <row r="5828" spans="1:14" s="28" customFormat="1" x14ac:dyDescent="0.25">
      <c r="A5828" s="24">
        <v>43708.625</v>
      </c>
      <c r="B5828" s="25">
        <v>43708.708333333336</v>
      </c>
      <c r="C5828" s="7">
        <v>197.80500000000001</v>
      </c>
      <c r="D5828" s="26">
        <f>C5828/'g. Dimensio.AnlagenEE2035'!$F$11</f>
        <v>5.6515714285714287E-2</v>
      </c>
      <c r="E5828" s="6"/>
      <c r="F5828" s="6"/>
      <c r="G5828" s="6"/>
      <c r="H5828" s="6"/>
      <c r="I5828" s="6"/>
      <c r="J5828" s="6"/>
      <c r="K5828" s="6"/>
      <c r="L5828" s="6"/>
      <c r="M5828" s="6"/>
      <c r="N5828" s="27"/>
    </row>
    <row r="5829" spans="1:14" s="28" customFormat="1" x14ac:dyDescent="0.25">
      <c r="A5829" s="24">
        <v>43708.666666666664</v>
      </c>
      <c r="B5829" s="25">
        <v>43708.75</v>
      </c>
      <c r="C5829" s="7">
        <v>267.96600000000001</v>
      </c>
      <c r="D5829" s="26">
        <f>C5829/'g. Dimensio.AnlagenEE2035'!$F$11</f>
        <v>7.6561714285714288E-2</v>
      </c>
      <c r="E5829" s="6"/>
      <c r="F5829" s="6"/>
      <c r="G5829" s="6"/>
      <c r="H5829" s="6"/>
      <c r="I5829" s="6"/>
      <c r="J5829" s="6"/>
      <c r="K5829" s="6"/>
      <c r="L5829" s="6"/>
      <c r="M5829" s="6"/>
      <c r="N5829" s="27"/>
    </row>
    <row r="5830" spans="1:14" s="28" customFormat="1" x14ac:dyDescent="0.25">
      <c r="A5830" s="24">
        <v>43708.708333333336</v>
      </c>
      <c r="B5830" s="25">
        <v>43708.791666666664</v>
      </c>
      <c r="C5830" s="7">
        <v>433.89299999999997</v>
      </c>
      <c r="D5830" s="26">
        <f>C5830/'g. Dimensio.AnlagenEE2035'!$F$11</f>
        <v>0.12396942857142856</v>
      </c>
      <c r="E5830" s="6"/>
      <c r="F5830" s="6"/>
      <c r="G5830" s="6"/>
      <c r="H5830" s="6"/>
      <c r="I5830" s="6"/>
      <c r="J5830" s="6"/>
      <c r="K5830" s="6"/>
      <c r="L5830" s="6"/>
      <c r="M5830" s="6"/>
      <c r="N5830" s="27"/>
    </row>
    <row r="5831" spans="1:14" s="28" customFormat="1" x14ac:dyDescent="0.25">
      <c r="A5831" s="24">
        <v>43708.75</v>
      </c>
      <c r="B5831" s="25">
        <v>43708.833333333336</v>
      </c>
      <c r="C5831" s="7">
        <v>697.57100000000003</v>
      </c>
      <c r="D5831" s="26">
        <f>C5831/'g. Dimensio.AnlagenEE2035'!$F$11</f>
        <v>0.19930600000000001</v>
      </c>
      <c r="E5831" s="6"/>
      <c r="F5831" s="6"/>
      <c r="G5831" s="6"/>
      <c r="H5831" s="6"/>
      <c r="I5831" s="6"/>
      <c r="J5831" s="6"/>
      <c r="K5831" s="6"/>
      <c r="L5831" s="6"/>
      <c r="M5831" s="6"/>
      <c r="N5831" s="27"/>
    </row>
    <row r="5832" spans="1:14" s="28" customFormat="1" x14ac:dyDescent="0.25">
      <c r="A5832" s="24">
        <v>43708.791666666664</v>
      </c>
      <c r="B5832" s="25">
        <v>43708.875</v>
      </c>
      <c r="C5832" s="7">
        <v>896.79899999999998</v>
      </c>
      <c r="D5832" s="26">
        <f>C5832/'g. Dimensio.AnlagenEE2035'!$F$11</f>
        <v>0.25622828571428569</v>
      </c>
      <c r="E5832" s="6"/>
      <c r="F5832" s="6"/>
      <c r="G5832" s="6"/>
      <c r="H5832" s="6"/>
      <c r="I5832" s="6"/>
      <c r="J5832" s="6"/>
      <c r="K5832" s="6"/>
      <c r="L5832" s="6"/>
      <c r="M5832" s="6"/>
      <c r="N5832" s="27"/>
    </row>
    <row r="5833" spans="1:14" s="28" customFormat="1" x14ac:dyDescent="0.25">
      <c r="A5833" s="24">
        <v>43708.833333333336</v>
      </c>
      <c r="B5833" s="25">
        <v>43708.916666666664</v>
      </c>
      <c r="C5833" s="7">
        <v>923.36099999999999</v>
      </c>
      <c r="D5833" s="26">
        <f>C5833/'g. Dimensio.AnlagenEE2035'!$F$11</f>
        <v>0.26381742857142859</v>
      </c>
      <c r="E5833" s="6"/>
      <c r="F5833" s="6"/>
      <c r="G5833" s="6"/>
      <c r="H5833" s="6"/>
      <c r="I5833" s="6"/>
      <c r="J5833" s="6"/>
      <c r="K5833" s="6"/>
      <c r="L5833" s="6"/>
      <c r="M5833" s="6"/>
      <c r="N5833" s="27"/>
    </row>
    <row r="5834" spans="1:14" s="28" customFormat="1" x14ac:dyDescent="0.25">
      <c r="A5834" s="24">
        <v>43708.875</v>
      </c>
      <c r="B5834" s="25">
        <v>43708.958333333336</v>
      </c>
      <c r="C5834" s="7">
        <v>933.221</v>
      </c>
      <c r="D5834" s="26">
        <f>C5834/'g. Dimensio.AnlagenEE2035'!$F$11</f>
        <v>0.26663457142857144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27"/>
    </row>
    <row r="5835" spans="1:14" s="28" customFormat="1" x14ac:dyDescent="0.25">
      <c r="A5835" s="24">
        <v>43708.916666666664</v>
      </c>
      <c r="B5835" s="25">
        <v>43709</v>
      </c>
      <c r="C5835" s="7">
        <v>909.18899999999996</v>
      </c>
      <c r="D5835" s="26">
        <f>C5835/'g. Dimensio.AnlagenEE2035'!$F$11</f>
        <v>0.25976828571428573</v>
      </c>
      <c r="E5835" s="6"/>
      <c r="F5835" s="6"/>
      <c r="G5835" s="6"/>
      <c r="H5835" s="6"/>
      <c r="I5835" s="6"/>
      <c r="J5835" s="6"/>
      <c r="K5835" s="6"/>
      <c r="L5835" s="6"/>
      <c r="M5835" s="6"/>
      <c r="N5835" s="27"/>
    </row>
    <row r="5836" spans="1:14" s="28" customFormat="1" x14ac:dyDescent="0.25">
      <c r="A5836" s="24">
        <v>43708.958333333336</v>
      </c>
      <c r="B5836" s="25">
        <v>43709.041666666664</v>
      </c>
      <c r="C5836" s="7">
        <v>868.56799999999998</v>
      </c>
      <c r="D5836" s="26">
        <f>C5836/'g. Dimensio.AnlagenEE2035'!$F$11</f>
        <v>0.2481622857142857</v>
      </c>
      <c r="E5836" s="6"/>
      <c r="F5836" s="6"/>
      <c r="G5836" s="6"/>
      <c r="H5836" s="6"/>
      <c r="I5836" s="6"/>
      <c r="J5836" s="6"/>
      <c r="K5836" s="6"/>
      <c r="L5836" s="6"/>
      <c r="M5836" s="6"/>
      <c r="N5836" s="27"/>
    </row>
    <row r="5837" spans="1:14" s="28" customFormat="1" x14ac:dyDescent="0.25">
      <c r="A5837" s="24">
        <v>43709</v>
      </c>
      <c r="B5837" s="25">
        <v>43709.083333333336</v>
      </c>
      <c r="C5837" s="7">
        <v>822.03200000000004</v>
      </c>
      <c r="D5837" s="26">
        <f>C5837/'g. Dimensio.AnlagenEE2035'!$F$11</f>
        <v>0.23486628571428572</v>
      </c>
      <c r="E5837" s="6"/>
      <c r="F5837" s="6"/>
      <c r="G5837" s="6"/>
      <c r="H5837" s="6"/>
      <c r="I5837" s="6"/>
      <c r="J5837" s="6"/>
      <c r="K5837" s="6"/>
      <c r="L5837" s="6"/>
      <c r="M5837" s="6"/>
      <c r="N5837" s="27"/>
    </row>
    <row r="5838" spans="1:14" s="28" customFormat="1" x14ac:dyDescent="0.25">
      <c r="A5838" s="24">
        <v>43709.041666666664</v>
      </c>
      <c r="B5838" s="25">
        <v>43709.125</v>
      </c>
      <c r="C5838" s="7">
        <v>805.774</v>
      </c>
      <c r="D5838" s="26">
        <f>C5838/'g. Dimensio.AnlagenEE2035'!$F$11</f>
        <v>0.23022114285714285</v>
      </c>
      <c r="E5838" s="6"/>
      <c r="F5838" s="6"/>
      <c r="G5838" s="6"/>
      <c r="H5838" s="6"/>
      <c r="I5838" s="6"/>
      <c r="J5838" s="6"/>
      <c r="K5838" s="6"/>
      <c r="L5838" s="6"/>
      <c r="M5838" s="6"/>
      <c r="N5838" s="27"/>
    </row>
    <row r="5839" spans="1:14" s="28" customFormat="1" x14ac:dyDescent="0.25">
      <c r="A5839" s="24">
        <v>43709.083333333336</v>
      </c>
      <c r="B5839" s="25">
        <v>43709.166666666664</v>
      </c>
      <c r="C5839" s="7">
        <v>774.90499999999997</v>
      </c>
      <c r="D5839" s="26">
        <f>C5839/'g. Dimensio.AnlagenEE2035'!$F$11</f>
        <v>0.22140142857142855</v>
      </c>
      <c r="E5839" s="6"/>
      <c r="F5839" s="6"/>
      <c r="G5839" s="6"/>
      <c r="H5839" s="6"/>
      <c r="I5839" s="6"/>
      <c r="J5839" s="6"/>
      <c r="K5839" s="6"/>
      <c r="L5839" s="6"/>
      <c r="M5839" s="6"/>
      <c r="N5839" s="27"/>
    </row>
    <row r="5840" spans="1:14" s="28" customFormat="1" x14ac:dyDescent="0.25">
      <c r="A5840" s="24">
        <v>43709.125</v>
      </c>
      <c r="B5840" s="25">
        <v>43709.208333333336</v>
      </c>
      <c r="C5840" s="7">
        <v>721.89800000000002</v>
      </c>
      <c r="D5840" s="26">
        <f>C5840/'g. Dimensio.AnlagenEE2035'!$F$11</f>
        <v>0.20625657142857143</v>
      </c>
      <c r="E5840" s="6"/>
      <c r="F5840" s="6"/>
      <c r="G5840" s="6"/>
      <c r="H5840" s="6"/>
      <c r="I5840" s="6"/>
      <c r="J5840" s="6"/>
      <c r="K5840" s="6"/>
      <c r="L5840" s="6"/>
      <c r="M5840" s="6"/>
      <c r="N5840" s="27"/>
    </row>
    <row r="5841" spans="1:14" s="28" customFormat="1" x14ac:dyDescent="0.25">
      <c r="A5841" s="24">
        <v>43709.166666666664</v>
      </c>
      <c r="B5841" s="25">
        <v>43709.25</v>
      </c>
      <c r="C5841" s="7">
        <v>656.88300000000004</v>
      </c>
      <c r="D5841" s="26">
        <f>C5841/'g. Dimensio.AnlagenEE2035'!$F$11</f>
        <v>0.18768085714285715</v>
      </c>
      <c r="E5841" s="6"/>
      <c r="F5841" s="6"/>
      <c r="G5841" s="6"/>
      <c r="H5841" s="6"/>
      <c r="I5841" s="6"/>
      <c r="J5841" s="6"/>
      <c r="K5841" s="6"/>
      <c r="L5841" s="6"/>
      <c r="M5841" s="6"/>
      <c r="N5841" s="27"/>
    </row>
    <row r="5842" spans="1:14" s="28" customFormat="1" x14ac:dyDescent="0.25">
      <c r="A5842" s="24">
        <v>43709.208333333336</v>
      </c>
      <c r="B5842" s="25">
        <v>43709.291666666664</v>
      </c>
      <c r="C5842" s="7">
        <v>453.762</v>
      </c>
      <c r="D5842" s="26">
        <f>C5842/'g. Dimensio.AnlagenEE2035'!$F$11</f>
        <v>0.12964628571428571</v>
      </c>
      <c r="E5842" s="6"/>
      <c r="F5842" s="6"/>
      <c r="G5842" s="6"/>
      <c r="H5842" s="6"/>
      <c r="I5842" s="6"/>
      <c r="J5842" s="6"/>
      <c r="K5842" s="6"/>
      <c r="L5842" s="6"/>
      <c r="M5842" s="6"/>
      <c r="N5842" s="27"/>
    </row>
    <row r="5843" spans="1:14" s="28" customFormat="1" x14ac:dyDescent="0.25">
      <c r="A5843" s="24">
        <v>43709.25</v>
      </c>
      <c r="B5843" s="25">
        <v>43709.333333333336</v>
      </c>
      <c r="C5843" s="7">
        <v>286.03699999999998</v>
      </c>
      <c r="D5843" s="26">
        <f>C5843/'g. Dimensio.AnlagenEE2035'!$F$11</f>
        <v>8.1724857142857141E-2</v>
      </c>
      <c r="E5843" s="6"/>
      <c r="F5843" s="6"/>
      <c r="G5843" s="6"/>
      <c r="H5843" s="6"/>
      <c r="I5843" s="6"/>
      <c r="J5843" s="6"/>
      <c r="K5843" s="6"/>
      <c r="L5843" s="6"/>
      <c r="M5843" s="6"/>
      <c r="N5843" s="27"/>
    </row>
    <row r="5844" spans="1:14" s="28" customFormat="1" x14ac:dyDescent="0.25">
      <c r="A5844" s="24">
        <v>43709.291666666664</v>
      </c>
      <c r="B5844" s="25">
        <v>43709.375</v>
      </c>
      <c r="C5844" s="7">
        <v>278.15699999999998</v>
      </c>
      <c r="D5844" s="26">
        <f>C5844/'g. Dimensio.AnlagenEE2035'!$F$11</f>
        <v>7.947342857142857E-2</v>
      </c>
      <c r="E5844" s="6"/>
      <c r="F5844" s="6"/>
      <c r="G5844" s="6"/>
      <c r="H5844" s="6"/>
      <c r="I5844" s="6"/>
      <c r="J5844" s="6"/>
      <c r="K5844" s="6"/>
      <c r="L5844" s="6"/>
      <c r="M5844" s="6"/>
      <c r="N5844" s="27"/>
    </row>
    <row r="5845" spans="1:14" s="28" customFormat="1" x14ac:dyDescent="0.25">
      <c r="A5845" s="24">
        <v>43709.333333333336</v>
      </c>
      <c r="B5845" s="25">
        <v>43709.416666666664</v>
      </c>
      <c r="C5845" s="7">
        <v>402.12799999999999</v>
      </c>
      <c r="D5845" s="26">
        <f>C5845/'g. Dimensio.AnlagenEE2035'!$F$11</f>
        <v>0.11489371428571428</v>
      </c>
      <c r="E5845" s="6"/>
      <c r="F5845" s="6"/>
      <c r="G5845" s="6"/>
      <c r="H5845" s="6"/>
      <c r="I5845" s="6"/>
      <c r="J5845" s="6"/>
      <c r="K5845" s="6"/>
      <c r="L5845" s="6"/>
      <c r="M5845" s="6"/>
      <c r="N5845" s="27"/>
    </row>
    <row r="5846" spans="1:14" s="28" customFormat="1" x14ac:dyDescent="0.25">
      <c r="A5846" s="24">
        <v>43709.375</v>
      </c>
      <c r="B5846" s="25">
        <v>43709.458333333336</v>
      </c>
      <c r="C5846" s="7">
        <v>479.76400000000001</v>
      </c>
      <c r="D5846" s="26">
        <f>C5846/'g. Dimensio.AnlagenEE2035'!$F$11</f>
        <v>0.13707542857142857</v>
      </c>
      <c r="E5846" s="6"/>
      <c r="F5846" s="6"/>
      <c r="G5846" s="6"/>
      <c r="H5846" s="6"/>
      <c r="I5846" s="6"/>
      <c r="J5846" s="6"/>
      <c r="K5846" s="6"/>
      <c r="L5846" s="6"/>
      <c r="M5846" s="6"/>
      <c r="N5846" s="27"/>
    </row>
    <row r="5847" spans="1:14" s="28" customFormat="1" x14ac:dyDescent="0.25">
      <c r="A5847" s="24">
        <v>43709.416666666664</v>
      </c>
      <c r="B5847" s="25">
        <v>43709.5</v>
      </c>
      <c r="C5847" s="7">
        <v>458.51299999999998</v>
      </c>
      <c r="D5847" s="26">
        <f>C5847/'g. Dimensio.AnlagenEE2035'!$F$11</f>
        <v>0.13100371428571428</v>
      </c>
      <c r="E5847" s="6"/>
      <c r="F5847" s="6"/>
      <c r="G5847" s="6"/>
      <c r="H5847" s="6"/>
      <c r="I5847" s="6"/>
      <c r="J5847" s="6"/>
      <c r="K5847" s="6"/>
      <c r="L5847" s="6"/>
      <c r="M5847" s="6"/>
      <c r="N5847" s="27"/>
    </row>
    <row r="5848" spans="1:14" s="28" customFormat="1" x14ac:dyDescent="0.25">
      <c r="A5848" s="24">
        <v>43709.458333333336</v>
      </c>
      <c r="B5848" s="25">
        <v>43709.541666666664</v>
      </c>
      <c r="C5848" s="7">
        <v>403.79300000000001</v>
      </c>
      <c r="D5848" s="26">
        <f>C5848/'g. Dimensio.AnlagenEE2035'!$F$11</f>
        <v>0.11536942857142857</v>
      </c>
      <c r="E5848" s="6"/>
      <c r="F5848" s="6"/>
      <c r="G5848" s="6"/>
      <c r="H5848" s="6"/>
      <c r="I5848" s="6"/>
      <c r="J5848" s="6"/>
      <c r="K5848" s="6"/>
      <c r="L5848" s="6"/>
      <c r="M5848" s="6"/>
      <c r="N5848" s="27"/>
    </row>
    <row r="5849" spans="1:14" s="28" customFormat="1" x14ac:dyDescent="0.25">
      <c r="A5849" s="24">
        <v>43709.5</v>
      </c>
      <c r="B5849" s="25">
        <v>43709.583333333336</v>
      </c>
      <c r="C5849" s="7">
        <v>351.29399999999998</v>
      </c>
      <c r="D5849" s="26">
        <f>C5849/'g. Dimensio.AnlagenEE2035'!$F$11</f>
        <v>0.10036971428571428</v>
      </c>
      <c r="E5849" s="6"/>
      <c r="F5849" s="6"/>
      <c r="G5849" s="6"/>
      <c r="H5849" s="6"/>
      <c r="I5849" s="6"/>
      <c r="J5849" s="6"/>
      <c r="K5849" s="6"/>
      <c r="L5849" s="6"/>
      <c r="M5849" s="6"/>
      <c r="N5849" s="27"/>
    </row>
    <row r="5850" spans="1:14" s="28" customFormat="1" x14ac:dyDescent="0.25">
      <c r="A5850" s="24">
        <v>43709.541666666664</v>
      </c>
      <c r="B5850" s="25">
        <v>43709.625</v>
      </c>
      <c r="C5850" s="7">
        <v>322.053</v>
      </c>
      <c r="D5850" s="26">
        <f>C5850/'g. Dimensio.AnlagenEE2035'!$F$11</f>
        <v>9.2015142857142851E-2</v>
      </c>
      <c r="E5850" s="6"/>
      <c r="F5850" s="6"/>
      <c r="G5850" s="6"/>
      <c r="H5850" s="6"/>
      <c r="I5850" s="6"/>
      <c r="J5850" s="6"/>
      <c r="K5850" s="6"/>
      <c r="L5850" s="6"/>
      <c r="M5850" s="6"/>
      <c r="N5850" s="27"/>
    </row>
    <row r="5851" spans="1:14" s="28" customFormat="1" x14ac:dyDescent="0.25">
      <c r="A5851" s="24">
        <v>43709.583333333336</v>
      </c>
      <c r="B5851" s="25">
        <v>43709.666666666664</v>
      </c>
      <c r="C5851" s="7">
        <v>345.40600000000001</v>
      </c>
      <c r="D5851" s="26">
        <f>C5851/'g. Dimensio.AnlagenEE2035'!$F$11</f>
        <v>9.8687428571428579E-2</v>
      </c>
      <c r="E5851" s="6"/>
      <c r="F5851" s="6"/>
      <c r="G5851" s="6"/>
      <c r="H5851" s="6"/>
      <c r="I5851" s="6"/>
      <c r="J5851" s="6"/>
      <c r="K5851" s="6"/>
      <c r="L5851" s="6"/>
      <c r="M5851" s="6"/>
      <c r="N5851" s="27"/>
    </row>
    <row r="5852" spans="1:14" s="28" customFormat="1" x14ac:dyDescent="0.25">
      <c r="A5852" s="24">
        <v>43709.625</v>
      </c>
      <c r="B5852" s="25">
        <v>43709.708333333336</v>
      </c>
      <c r="C5852" s="7">
        <v>409.65600000000001</v>
      </c>
      <c r="D5852" s="26">
        <f>C5852/'g. Dimensio.AnlagenEE2035'!$F$11</f>
        <v>0.11704457142857143</v>
      </c>
      <c r="E5852" s="6"/>
      <c r="F5852" s="6"/>
      <c r="G5852" s="6"/>
      <c r="H5852" s="6"/>
      <c r="I5852" s="6"/>
      <c r="J5852" s="6"/>
      <c r="K5852" s="6"/>
      <c r="L5852" s="6"/>
      <c r="M5852" s="6"/>
      <c r="N5852" s="27"/>
    </row>
    <row r="5853" spans="1:14" s="28" customFormat="1" x14ac:dyDescent="0.25">
      <c r="A5853" s="24">
        <v>43709.666666666664</v>
      </c>
      <c r="B5853" s="25">
        <v>43709.75</v>
      </c>
      <c r="C5853" s="7">
        <v>473.25099999999998</v>
      </c>
      <c r="D5853" s="26">
        <f>C5853/'g. Dimensio.AnlagenEE2035'!$F$11</f>
        <v>0.13521457142857143</v>
      </c>
      <c r="E5853" s="6"/>
      <c r="F5853" s="6"/>
      <c r="G5853" s="6"/>
      <c r="H5853" s="6"/>
      <c r="I5853" s="6"/>
      <c r="J5853" s="6"/>
      <c r="K5853" s="6"/>
      <c r="L5853" s="6"/>
      <c r="M5853" s="6"/>
      <c r="N5853" s="27"/>
    </row>
    <row r="5854" spans="1:14" s="28" customFormat="1" x14ac:dyDescent="0.25">
      <c r="A5854" s="24">
        <v>43709.708333333336</v>
      </c>
      <c r="B5854" s="25">
        <v>43709.791666666664</v>
      </c>
      <c r="C5854" s="7">
        <v>551.32500000000005</v>
      </c>
      <c r="D5854" s="26">
        <f>C5854/'g. Dimensio.AnlagenEE2035'!$F$11</f>
        <v>0.15752142857142859</v>
      </c>
      <c r="E5854" s="6"/>
      <c r="F5854" s="6"/>
      <c r="G5854" s="6"/>
      <c r="H5854" s="6"/>
      <c r="I5854" s="6"/>
      <c r="J5854" s="6"/>
      <c r="K5854" s="6"/>
      <c r="L5854" s="6"/>
      <c r="M5854" s="6"/>
      <c r="N5854" s="27"/>
    </row>
    <row r="5855" spans="1:14" s="28" customFormat="1" x14ac:dyDescent="0.25">
      <c r="A5855" s="24">
        <v>43709.75</v>
      </c>
      <c r="B5855" s="25">
        <v>43709.833333333336</v>
      </c>
      <c r="C5855" s="7">
        <v>601.12800000000004</v>
      </c>
      <c r="D5855" s="26">
        <f>C5855/'g. Dimensio.AnlagenEE2035'!$F$11</f>
        <v>0.17175085714285715</v>
      </c>
      <c r="E5855" s="6"/>
      <c r="F5855" s="6"/>
      <c r="G5855" s="6"/>
      <c r="H5855" s="6"/>
      <c r="I5855" s="6"/>
      <c r="J5855" s="6"/>
      <c r="K5855" s="6"/>
      <c r="L5855" s="6"/>
      <c r="M5855" s="6"/>
      <c r="N5855" s="27"/>
    </row>
    <row r="5856" spans="1:14" s="28" customFormat="1" x14ac:dyDescent="0.25">
      <c r="A5856" s="24">
        <v>43709.791666666664</v>
      </c>
      <c r="B5856" s="25">
        <v>43709.875</v>
      </c>
      <c r="C5856" s="7">
        <v>566.125</v>
      </c>
      <c r="D5856" s="26">
        <f>C5856/'g. Dimensio.AnlagenEE2035'!$F$11</f>
        <v>0.16175</v>
      </c>
      <c r="E5856" s="6"/>
      <c r="F5856" s="6"/>
      <c r="G5856" s="6"/>
      <c r="H5856" s="6"/>
      <c r="I5856" s="6"/>
      <c r="J5856" s="6"/>
      <c r="K5856" s="6"/>
      <c r="L5856" s="6"/>
      <c r="M5856" s="6"/>
      <c r="N5856" s="27"/>
    </row>
    <row r="5857" spans="1:14" s="28" customFormat="1" x14ac:dyDescent="0.25">
      <c r="A5857" s="24">
        <v>43709.833333333336</v>
      </c>
      <c r="B5857" s="25">
        <v>43709.916666666664</v>
      </c>
      <c r="C5857" s="7">
        <v>497.351</v>
      </c>
      <c r="D5857" s="26">
        <f>C5857/'g. Dimensio.AnlagenEE2035'!$F$11</f>
        <v>0.14210028571428571</v>
      </c>
      <c r="E5857" s="6"/>
      <c r="F5857" s="6"/>
      <c r="G5857" s="6"/>
      <c r="H5857" s="6"/>
      <c r="I5857" s="6"/>
      <c r="J5857" s="6"/>
      <c r="K5857" s="6"/>
      <c r="L5857" s="6"/>
      <c r="M5857" s="6"/>
      <c r="N5857" s="27"/>
    </row>
    <row r="5858" spans="1:14" s="28" customFormat="1" x14ac:dyDescent="0.25">
      <c r="A5858" s="24">
        <v>43709.875</v>
      </c>
      <c r="B5858" s="25">
        <v>43709.958333333336</v>
      </c>
      <c r="C5858" s="7">
        <v>422.40699999999998</v>
      </c>
      <c r="D5858" s="26">
        <f>C5858/'g. Dimensio.AnlagenEE2035'!$F$11</f>
        <v>0.12068771428571429</v>
      </c>
      <c r="E5858" s="6"/>
      <c r="F5858" s="6"/>
      <c r="G5858" s="6"/>
      <c r="H5858" s="6"/>
      <c r="I5858" s="6"/>
      <c r="J5858" s="6"/>
      <c r="K5858" s="6"/>
      <c r="L5858" s="6"/>
      <c r="M5858" s="6"/>
      <c r="N5858" s="27"/>
    </row>
    <row r="5859" spans="1:14" s="28" customFormat="1" x14ac:dyDescent="0.25">
      <c r="A5859" s="24">
        <v>43709.916666666664</v>
      </c>
      <c r="B5859" s="25">
        <v>43710</v>
      </c>
      <c r="C5859" s="7">
        <v>351.19900000000001</v>
      </c>
      <c r="D5859" s="26">
        <f>C5859/'g. Dimensio.AnlagenEE2035'!$F$11</f>
        <v>0.10034257142857143</v>
      </c>
      <c r="E5859" s="6"/>
      <c r="F5859" s="6"/>
      <c r="G5859" s="6"/>
      <c r="H5859" s="6"/>
      <c r="I5859" s="6"/>
      <c r="J5859" s="6"/>
      <c r="K5859" s="6"/>
      <c r="L5859" s="6"/>
      <c r="M5859" s="6"/>
      <c r="N5859" s="27"/>
    </row>
    <row r="5860" spans="1:14" s="28" customFormat="1" x14ac:dyDescent="0.25">
      <c r="A5860" s="24">
        <v>43709.958333333336</v>
      </c>
      <c r="B5860" s="25">
        <v>43710.041666666664</v>
      </c>
      <c r="C5860" s="7">
        <v>324.93200000000002</v>
      </c>
      <c r="D5860" s="26">
        <f>C5860/'g. Dimensio.AnlagenEE2035'!$F$11</f>
        <v>9.2837714285714287E-2</v>
      </c>
      <c r="E5860" s="6"/>
      <c r="F5860" s="6"/>
      <c r="G5860" s="6"/>
      <c r="H5860" s="6"/>
      <c r="I5860" s="6"/>
      <c r="J5860" s="6"/>
      <c r="K5860" s="6"/>
      <c r="L5860" s="6"/>
      <c r="M5860" s="6"/>
      <c r="N5860" s="27"/>
    </row>
    <row r="5861" spans="1:14" s="28" customFormat="1" x14ac:dyDescent="0.25">
      <c r="A5861" s="24">
        <v>43710</v>
      </c>
      <c r="B5861" s="25">
        <v>43710.083333333336</v>
      </c>
      <c r="C5861" s="7">
        <v>254.2</v>
      </c>
      <c r="D5861" s="26">
        <f>C5861/'g. Dimensio.AnlagenEE2035'!$F$11</f>
        <v>7.2628571428571431E-2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27"/>
    </row>
    <row r="5862" spans="1:14" s="28" customFormat="1" x14ac:dyDescent="0.25">
      <c r="A5862" s="24">
        <v>43710.041666666664</v>
      </c>
      <c r="B5862" s="25">
        <v>43710.125</v>
      </c>
      <c r="C5862" s="7">
        <v>211.88900000000001</v>
      </c>
      <c r="D5862" s="26">
        <f>C5862/'g. Dimensio.AnlagenEE2035'!$F$11</f>
        <v>6.0539714285714287E-2</v>
      </c>
      <c r="E5862" s="6"/>
      <c r="F5862" s="6"/>
      <c r="G5862" s="6"/>
      <c r="H5862" s="6"/>
      <c r="I5862" s="6"/>
      <c r="J5862" s="6"/>
      <c r="K5862" s="6"/>
      <c r="L5862" s="6"/>
      <c r="M5862" s="6"/>
      <c r="N5862" s="27"/>
    </row>
    <row r="5863" spans="1:14" s="28" customFormat="1" x14ac:dyDescent="0.25">
      <c r="A5863" s="24">
        <v>43710.083333333336</v>
      </c>
      <c r="B5863" s="25">
        <v>43710.166666666664</v>
      </c>
      <c r="C5863" s="7">
        <v>216.08699999999999</v>
      </c>
      <c r="D5863" s="26">
        <f>C5863/'g. Dimensio.AnlagenEE2035'!$F$11</f>
        <v>6.1739142857142854E-2</v>
      </c>
      <c r="E5863" s="6"/>
      <c r="F5863" s="6"/>
      <c r="G5863" s="6"/>
      <c r="H5863" s="6"/>
      <c r="I5863" s="6"/>
      <c r="J5863" s="6"/>
      <c r="K5863" s="6"/>
      <c r="L5863" s="6"/>
      <c r="M5863" s="6"/>
      <c r="N5863" s="27"/>
    </row>
    <row r="5864" spans="1:14" s="28" customFormat="1" x14ac:dyDescent="0.25">
      <c r="A5864" s="24">
        <v>43710.125</v>
      </c>
      <c r="B5864" s="25">
        <v>43710.208333333336</v>
      </c>
      <c r="C5864" s="7">
        <v>262.50099999999998</v>
      </c>
      <c r="D5864" s="26">
        <f>C5864/'g. Dimensio.AnlagenEE2035'!$F$11</f>
        <v>7.5000285714285714E-2</v>
      </c>
      <c r="E5864" s="6"/>
      <c r="F5864" s="6"/>
      <c r="G5864" s="6"/>
      <c r="H5864" s="6"/>
      <c r="I5864" s="6"/>
      <c r="J5864" s="6"/>
      <c r="K5864" s="6"/>
      <c r="L5864" s="6"/>
      <c r="M5864" s="6"/>
      <c r="N5864" s="27"/>
    </row>
    <row r="5865" spans="1:14" s="28" customFormat="1" x14ac:dyDescent="0.25">
      <c r="A5865" s="24">
        <v>43710.166666666664</v>
      </c>
      <c r="B5865" s="25">
        <v>43710.25</v>
      </c>
      <c r="C5865" s="7">
        <v>292.97800000000001</v>
      </c>
      <c r="D5865" s="26">
        <f>C5865/'g. Dimensio.AnlagenEE2035'!$F$11</f>
        <v>8.3708000000000005E-2</v>
      </c>
      <c r="E5865" s="6"/>
      <c r="F5865" s="6"/>
      <c r="G5865" s="6"/>
      <c r="H5865" s="6"/>
      <c r="I5865" s="6"/>
      <c r="J5865" s="6"/>
      <c r="K5865" s="6"/>
      <c r="L5865" s="6"/>
      <c r="M5865" s="6"/>
      <c r="N5865" s="27"/>
    </row>
    <row r="5866" spans="1:14" s="28" customFormat="1" x14ac:dyDescent="0.25">
      <c r="A5866" s="24">
        <v>43710.208333333336</v>
      </c>
      <c r="B5866" s="25">
        <v>43710.291666666664</v>
      </c>
      <c r="C5866" s="7">
        <v>246.64599999999999</v>
      </c>
      <c r="D5866" s="26">
        <f>C5866/'g. Dimensio.AnlagenEE2035'!$F$11</f>
        <v>7.0470285714285708E-2</v>
      </c>
      <c r="E5866" s="6"/>
      <c r="F5866" s="6"/>
      <c r="G5866" s="6"/>
      <c r="H5866" s="6"/>
      <c r="I5866" s="6"/>
      <c r="J5866" s="6"/>
      <c r="K5866" s="6"/>
      <c r="L5866" s="6"/>
      <c r="M5866" s="6"/>
      <c r="N5866" s="27"/>
    </row>
    <row r="5867" spans="1:14" s="28" customFormat="1" x14ac:dyDescent="0.25">
      <c r="A5867" s="24">
        <v>43710.25</v>
      </c>
      <c r="B5867" s="25">
        <v>43710.333333333336</v>
      </c>
      <c r="C5867" s="7">
        <v>156.87299999999999</v>
      </c>
      <c r="D5867" s="26">
        <f>C5867/'g. Dimensio.AnlagenEE2035'!$F$11</f>
        <v>4.4820857142857141E-2</v>
      </c>
      <c r="E5867" s="6"/>
      <c r="F5867" s="6"/>
      <c r="G5867" s="6"/>
      <c r="H5867" s="6"/>
      <c r="I5867" s="6"/>
      <c r="J5867" s="6"/>
      <c r="K5867" s="6"/>
      <c r="L5867" s="6"/>
      <c r="M5867" s="6"/>
      <c r="N5867" s="27"/>
    </row>
    <row r="5868" spans="1:14" s="28" customFormat="1" x14ac:dyDescent="0.25">
      <c r="A5868" s="24">
        <v>43710.291666666664</v>
      </c>
      <c r="B5868" s="25">
        <v>43710.375</v>
      </c>
      <c r="C5868" s="7">
        <v>229.251</v>
      </c>
      <c r="D5868" s="26">
        <f>C5868/'g. Dimensio.AnlagenEE2035'!$F$11</f>
        <v>6.5500285714285719E-2</v>
      </c>
      <c r="E5868" s="6"/>
      <c r="F5868" s="6"/>
      <c r="G5868" s="6"/>
      <c r="H5868" s="6"/>
      <c r="I5868" s="6"/>
      <c r="J5868" s="6"/>
      <c r="K5868" s="6"/>
      <c r="L5868" s="6"/>
      <c r="M5868" s="6"/>
      <c r="N5868" s="27"/>
    </row>
    <row r="5869" spans="1:14" s="28" customFormat="1" x14ac:dyDescent="0.25">
      <c r="A5869" s="24">
        <v>43710.333333333336</v>
      </c>
      <c r="B5869" s="25">
        <v>43710.416666666664</v>
      </c>
      <c r="C5869" s="7">
        <v>192.08</v>
      </c>
      <c r="D5869" s="26">
        <f>C5869/'g. Dimensio.AnlagenEE2035'!$F$11</f>
        <v>5.4880000000000005E-2</v>
      </c>
      <c r="E5869" s="6"/>
      <c r="F5869" s="6"/>
      <c r="G5869" s="6"/>
      <c r="H5869" s="6"/>
      <c r="I5869" s="6"/>
      <c r="J5869" s="6"/>
      <c r="K5869" s="6"/>
      <c r="L5869" s="6"/>
      <c r="M5869" s="6"/>
      <c r="N5869" s="27"/>
    </row>
    <row r="5870" spans="1:14" s="28" customFormat="1" x14ac:dyDescent="0.25">
      <c r="A5870" s="24">
        <v>43710.375</v>
      </c>
      <c r="B5870" s="25">
        <v>43710.458333333336</v>
      </c>
      <c r="C5870" s="7">
        <v>145.03700000000001</v>
      </c>
      <c r="D5870" s="26">
        <f>C5870/'g. Dimensio.AnlagenEE2035'!$F$11</f>
        <v>4.1439142857142862E-2</v>
      </c>
      <c r="E5870" s="6"/>
      <c r="F5870" s="6"/>
      <c r="G5870" s="6"/>
      <c r="H5870" s="6"/>
      <c r="I5870" s="6"/>
      <c r="J5870" s="6"/>
      <c r="K5870" s="6"/>
      <c r="L5870" s="6"/>
      <c r="M5870" s="6"/>
      <c r="N5870" s="27"/>
    </row>
    <row r="5871" spans="1:14" s="28" customFormat="1" x14ac:dyDescent="0.25">
      <c r="A5871" s="24">
        <v>43710.416666666664</v>
      </c>
      <c r="B5871" s="25">
        <v>43710.5</v>
      </c>
      <c r="C5871" s="7">
        <v>135.18</v>
      </c>
      <c r="D5871" s="26">
        <f>C5871/'g. Dimensio.AnlagenEE2035'!$F$11</f>
        <v>3.8622857142857146E-2</v>
      </c>
      <c r="E5871" s="6"/>
      <c r="F5871" s="6"/>
      <c r="G5871" s="6"/>
      <c r="H5871" s="6"/>
      <c r="I5871" s="6"/>
      <c r="J5871" s="6"/>
      <c r="K5871" s="6"/>
      <c r="L5871" s="6"/>
      <c r="M5871" s="6"/>
      <c r="N5871" s="27"/>
    </row>
    <row r="5872" spans="1:14" s="28" customFormat="1" x14ac:dyDescent="0.25">
      <c r="A5872" s="24">
        <v>43710.458333333336</v>
      </c>
      <c r="B5872" s="25">
        <v>43710.541666666664</v>
      </c>
      <c r="C5872" s="7">
        <v>151.55000000000001</v>
      </c>
      <c r="D5872" s="26">
        <f>C5872/'g. Dimensio.AnlagenEE2035'!$F$11</f>
        <v>4.3300000000000005E-2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27"/>
    </row>
    <row r="5873" spans="1:14" s="28" customFormat="1" x14ac:dyDescent="0.25">
      <c r="A5873" s="24">
        <v>43710.5</v>
      </c>
      <c r="B5873" s="25">
        <v>43710.583333333336</v>
      </c>
      <c r="C5873" s="7">
        <v>178.96</v>
      </c>
      <c r="D5873" s="26">
        <f>C5873/'g. Dimensio.AnlagenEE2035'!$F$11</f>
        <v>5.1131428571428571E-2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27"/>
    </row>
    <row r="5874" spans="1:14" s="28" customFormat="1" x14ac:dyDescent="0.25">
      <c r="A5874" s="24">
        <v>43710.541666666664</v>
      </c>
      <c r="B5874" s="25">
        <v>43710.625</v>
      </c>
      <c r="C5874" s="7">
        <v>197.67099999999999</v>
      </c>
      <c r="D5874" s="26">
        <f>C5874/'g. Dimensio.AnlagenEE2035'!$F$11</f>
        <v>5.6477428571428567E-2</v>
      </c>
      <c r="E5874" s="6"/>
      <c r="F5874" s="6"/>
      <c r="G5874" s="6"/>
      <c r="H5874" s="6"/>
      <c r="I5874" s="6"/>
      <c r="J5874" s="6"/>
      <c r="K5874" s="6"/>
      <c r="L5874" s="6"/>
      <c r="M5874" s="6"/>
      <c r="N5874" s="27"/>
    </row>
    <row r="5875" spans="1:14" s="28" customFormat="1" x14ac:dyDescent="0.25">
      <c r="A5875" s="24">
        <v>43710.583333333336</v>
      </c>
      <c r="B5875" s="25">
        <v>43710.666666666664</v>
      </c>
      <c r="C5875" s="7">
        <v>190.07400000000001</v>
      </c>
      <c r="D5875" s="26">
        <f>C5875/'g. Dimensio.AnlagenEE2035'!$F$11</f>
        <v>5.430685714285715E-2</v>
      </c>
      <c r="E5875" s="6"/>
      <c r="F5875" s="6"/>
      <c r="G5875" s="6"/>
      <c r="H5875" s="6"/>
      <c r="I5875" s="6"/>
      <c r="J5875" s="6"/>
      <c r="K5875" s="6"/>
      <c r="L5875" s="6"/>
      <c r="M5875" s="6"/>
      <c r="N5875" s="27"/>
    </row>
    <row r="5876" spans="1:14" s="28" customFormat="1" x14ac:dyDescent="0.25">
      <c r="A5876" s="24">
        <v>43710.625</v>
      </c>
      <c r="B5876" s="25">
        <v>43710.708333333336</v>
      </c>
      <c r="C5876" s="7">
        <v>181.07900000000001</v>
      </c>
      <c r="D5876" s="26">
        <f>C5876/'g. Dimensio.AnlagenEE2035'!$F$11</f>
        <v>5.1736857142857147E-2</v>
      </c>
      <c r="E5876" s="6"/>
      <c r="F5876" s="6"/>
      <c r="G5876" s="6"/>
      <c r="H5876" s="6"/>
      <c r="I5876" s="6"/>
      <c r="J5876" s="6"/>
      <c r="K5876" s="6"/>
      <c r="L5876" s="6"/>
      <c r="M5876" s="6"/>
      <c r="N5876" s="27"/>
    </row>
    <row r="5877" spans="1:14" s="28" customFormat="1" x14ac:dyDescent="0.25">
      <c r="A5877" s="24">
        <v>43710.666666666664</v>
      </c>
      <c r="B5877" s="25">
        <v>43710.75</v>
      </c>
      <c r="C5877" s="7">
        <v>165.32900000000001</v>
      </c>
      <c r="D5877" s="26">
        <f>C5877/'g. Dimensio.AnlagenEE2035'!$F$11</f>
        <v>4.7236857142857143E-2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27"/>
    </row>
    <row r="5878" spans="1:14" s="28" customFormat="1" x14ac:dyDescent="0.25">
      <c r="A5878" s="24">
        <v>43710.708333333336</v>
      </c>
      <c r="B5878" s="25">
        <v>43710.791666666664</v>
      </c>
      <c r="C5878" s="7">
        <v>166.352</v>
      </c>
      <c r="D5878" s="26">
        <f>C5878/'g. Dimensio.AnlagenEE2035'!$F$11</f>
        <v>4.752914285714286E-2</v>
      </c>
      <c r="E5878" s="6"/>
      <c r="F5878" s="6"/>
      <c r="G5878" s="6"/>
      <c r="H5878" s="6"/>
      <c r="I5878" s="6"/>
      <c r="J5878" s="6"/>
      <c r="K5878" s="6"/>
      <c r="L5878" s="6"/>
      <c r="M5878" s="6"/>
      <c r="N5878" s="27"/>
    </row>
    <row r="5879" spans="1:14" s="28" customFormat="1" x14ac:dyDescent="0.25">
      <c r="A5879" s="24">
        <v>43710.75</v>
      </c>
      <c r="B5879" s="25">
        <v>43710.833333333336</v>
      </c>
      <c r="C5879" s="7">
        <v>168.55099999999999</v>
      </c>
      <c r="D5879" s="26">
        <f>C5879/'g. Dimensio.AnlagenEE2035'!$F$11</f>
        <v>4.8157428571428566E-2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27"/>
    </row>
    <row r="5880" spans="1:14" s="28" customFormat="1" x14ac:dyDescent="0.25">
      <c r="A5880" s="24">
        <v>43710.791666666664</v>
      </c>
      <c r="B5880" s="25">
        <v>43710.875</v>
      </c>
      <c r="C5880" s="7">
        <v>170.702</v>
      </c>
      <c r="D5880" s="26">
        <f>C5880/'g. Dimensio.AnlagenEE2035'!$F$11</f>
        <v>4.8772000000000003E-2</v>
      </c>
      <c r="E5880" s="6"/>
      <c r="F5880" s="6"/>
      <c r="G5880" s="6"/>
      <c r="H5880" s="6"/>
      <c r="I5880" s="6"/>
      <c r="J5880" s="6"/>
      <c r="K5880" s="6"/>
      <c r="L5880" s="6"/>
      <c r="M5880" s="6"/>
      <c r="N5880" s="27"/>
    </row>
    <row r="5881" spans="1:14" s="28" customFormat="1" x14ac:dyDescent="0.25">
      <c r="A5881" s="24">
        <v>43710.833333333336</v>
      </c>
      <c r="B5881" s="25">
        <v>43710.916666666664</v>
      </c>
      <c r="C5881" s="7">
        <v>146.39500000000001</v>
      </c>
      <c r="D5881" s="26">
        <f>C5881/'g. Dimensio.AnlagenEE2035'!$F$11</f>
        <v>4.1827142857142861E-2</v>
      </c>
      <c r="E5881" s="6"/>
      <c r="F5881" s="6"/>
      <c r="G5881" s="6"/>
      <c r="H5881" s="6"/>
      <c r="I5881" s="6"/>
      <c r="J5881" s="6"/>
      <c r="K5881" s="6"/>
      <c r="L5881" s="6"/>
      <c r="M5881" s="6"/>
      <c r="N5881" s="27"/>
    </row>
    <row r="5882" spans="1:14" s="28" customFormat="1" x14ac:dyDescent="0.25">
      <c r="A5882" s="24">
        <v>43710.875</v>
      </c>
      <c r="B5882" s="25">
        <v>43710.958333333336</v>
      </c>
      <c r="C5882" s="7">
        <v>119.96299999999999</v>
      </c>
      <c r="D5882" s="26">
        <f>C5882/'g. Dimensio.AnlagenEE2035'!$F$11</f>
        <v>3.4275142857142858E-2</v>
      </c>
      <c r="E5882" s="6"/>
      <c r="F5882" s="6"/>
      <c r="G5882" s="6"/>
      <c r="H5882" s="6"/>
      <c r="I5882" s="6"/>
      <c r="J5882" s="6"/>
      <c r="K5882" s="6"/>
      <c r="L5882" s="6"/>
      <c r="M5882" s="6"/>
      <c r="N5882" s="27"/>
    </row>
    <row r="5883" spans="1:14" s="28" customFormat="1" x14ac:dyDescent="0.25">
      <c r="A5883" s="24">
        <v>43710.916666666664</v>
      </c>
      <c r="B5883" s="25">
        <v>43711</v>
      </c>
      <c r="C5883" s="7">
        <v>107.434</v>
      </c>
      <c r="D5883" s="26">
        <f>C5883/'g. Dimensio.AnlagenEE2035'!$F$11</f>
        <v>3.0695428571428571E-2</v>
      </c>
      <c r="E5883" s="6"/>
      <c r="F5883" s="6"/>
      <c r="G5883" s="6"/>
      <c r="H5883" s="6"/>
      <c r="I5883" s="6"/>
      <c r="J5883" s="6"/>
      <c r="K5883" s="6"/>
      <c r="L5883" s="6"/>
      <c r="M5883" s="6"/>
      <c r="N5883" s="27"/>
    </row>
    <row r="5884" spans="1:14" s="28" customFormat="1" x14ac:dyDescent="0.25">
      <c r="A5884" s="24">
        <v>43710.958333333336</v>
      </c>
      <c r="B5884" s="25">
        <v>43711.041666666664</v>
      </c>
      <c r="C5884" s="7">
        <v>103.319</v>
      </c>
      <c r="D5884" s="26">
        <f>C5884/'g. Dimensio.AnlagenEE2035'!$F$11</f>
        <v>2.9519714285714288E-2</v>
      </c>
      <c r="E5884" s="6"/>
      <c r="F5884" s="6"/>
      <c r="G5884" s="6"/>
      <c r="H5884" s="6"/>
      <c r="I5884" s="6"/>
      <c r="J5884" s="6"/>
      <c r="K5884" s="6"/>
      <c r="L5884" s="6"/>
      <c r="M5884" s="6"/>
      <c r="N5884" s="27"/>
    </row>
    <row r="5885" spans="1:14" s="28" customFormat="1" x14ac:dyDescent="0.25">
      <c r="A5885" s="24">
        <v>43711</v>
      </c>
      <c r="B5885" s="25">
        <v>43711.083333333336</v>
      </c>
      <c r="C5885" s="7">
        <v>97.602000000000004</v>
      </c>
      <c r="D5885" s="26">
        <f>C5885/'g. Dimensio.AnlagenEE2035'!$F$11</f>
        <v>2.7886285714285714E-2</v>
      </c>
      <c r="E5885" s="6"/>
      <c r="F5885" s="6"/>
      <c r="G5885" s="6"/>
      <c r="H5885" s="6"/>
      <c r="I5885" s="6"/>
      <c r="J5885" s="6"/>
      <c r="K5885" s="6"/>
      <c r="L5885" s="6"/>
      <c r="M5885" s="6"/>
      <c r="N5885" s="27"/>
    </row>
    <row r="5886" spans="1:14" s="28" customFormat="1" x14ac:dyDescent="0.25">
      <c r="A5886" s="24">
        <v>43711.041666666664</v>
      </c>
      <c r="B5886" s="25">
        <v>43711.125</v>
      </c>
      <c r="C5886" s="7">
        <v>108.607</v>
      </c>
      <c r="D5886" s="26">
        <f>C5886/'g. Dimensio.AnlagenEE2035'!$F$11</f>
        <v>3.1030571428571428E-2</v>
      </c>
      <c r="E5886" s="6"/>
      <c r="F5886" s="6"/>
      <c r="G5886" s="6"/>
      <c r="H5886" s="6"/>
      <c r="I5886" s="6"/>
      <c r="J5886" s="6"/>
      <c r="K5886" s="6"/>
      <c r="L5886" s="6"/>
      <c r="M5886" s="6"/>
      <c r="N5886" s="27"/>
    </row>
    <row r="5887" spans="1:14" s="28" customFormat="1" x14ac:dyDescent="0.25">
      <c r="A5887" s="24">
        <v>43711.083333333336</v>
      </c>
      <c r="B5887" s="25">
        <v>43711.166666666664</v>
      </c>
      <c r="C5887" s="7">
        <v>131.41800000000001</v>
      </c>
      <c r="D5887" s="26">
        <f>C5887/'g. Dimensio.AnlagenEE2035'!$F$11</f>
        <v>3.7548000000000005E-2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27"/>
    </row>
    <row r="5888" spans="1:14" s="28" customFormat="1" x14ac:dyDescent="0.25">
      <c r="A5888" s="24">
        <v>43711.125</v>
      </c>
      <c r="B5888" s="25">
        <v>43711.208333333336</v>
      </c>
      <c r="C5888" s="7">
        <v>155.214</v>
      </c>
      <c r="D5888" s="26">
        <f>C5888/'g. Dimensio.AnlagenEE2035'!$F$11</f>
        <v>4.4346857142857139E-2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27"/>
    </row>
    <row r="5889" spans="1:14" s="28" customFormat="1" x14ac:dyDescent="0.25">
      <c r="A5889" s="24">
        <v>43711.166666666664</v>
      </c>
      <c r="B5889" s="25">
        <v>43711.25</v>
      </c>
      <c r="C5889" s="7">
        <v>205.98</v>
      </c>
      <c r="D5889" s="26">
        <f>C5889/'g. Dimensio.AnlagenEE2035'!$F$11</f>
        <v>5.8851428571428568E-2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27"/>
    </row>
    <row r="5890" spans="1:14" s="28" customFormat="1" x14ac:dyDescent="0.25">
      <c r="A5890" s="24">
        <v>43711.208333333336</v>
      </c>
      <c r="B5890" s="25">
        <v>43711.291666666664</v>
      </c>
      <c r="C5890" s="7">
        <v>256.39699999999999</v>
      </c>
      <c r="D5890" s="26">
        <f>C5890/'g. Dimensio.AnlagenEE2035'!$F$11</f>
        <v>7.3256285714285718E-2</v>
      </c>
      <c r="E5890" s="6"/>
      <c r="F5890" s="6"/>
      <c r="G5890" s="6"/>
      <c r="H5890" s="6"/>
      <c r="I5890" s="6"/>
      <c r="J5890" s="6"/>
      <c r="K5890" s="6"/>
      <c r="L5890" s="6"/>
      <c r="M5890" s="6"/>
      <c r="N5890" s="27"/>
    </row>
    <row r="5891" spans="1:14" s="28" customFormat="1" x14ac:dyDescent="0.25">
      <c r="A5891" s="24">
        <v>43711.25</v>
      </c>
      <c r="B5891" s="25">
        <v>43711.333333333336</v>
      </c>
      <c r="C5891" s="7">
        <v>145.036</v>
      </c>
      <c r="D5891" s="26">
        <f>C5891/'g. Dimensio.AnlagenEE2035'!$F$11</f>
        <v>4.1438857142857145E-2</v>
      </c>
      <c r="E5891" s="6"/>
      <c r="F5891" s="6"/>
      <c r="G5891" s="6"/>
      <c r="H5891" s="6"/>
      <c r="I5891" s="6"/>
      <c r="J5891" s="6"/>
      <c r="K5891" s="6"/>
      <c r="L5891" s="6"/>
      <c r="M5891" s="6"/>
      <c r="N5891" s="27"/>
    </row>
    <row r="5892" spans="1:14" s="28" customFormat="1" x14ac:dyDescent="0.25">
      <c r="A5892" s="24">
        <v>43711.291666666664</v>
      </c>
      <c r="B5892" s="25">
        <v>43711.375</v>
      </c>
      <c r="C5892" s="7">
        <v>88.221999999999994</v>
      </c>
      <c r="D5892" s="26">
        <f>C5892/'g. Dimensio.AnlagenEE2035'!$F$11</f>
        <v>2.5206285714285712E-2</v>
      </c>
      <c r="E5892" s="6"/>
      <c r="F5892" s="6"/>
      <c r="G5892" s="6"/>
      <c r="H5892" s="6"/>
      <c r="I5892" s="6"/>
      <c r="J5892" s="6"/>
      <c r="K5892" s="6"/>
      <c r="L5892" s="6"/>
      <c r="M5892" s="6"/>
      <c r="N5892" s="27"/>
    </row>
    <row r="5893" spans="1:14" s="28" customFormat="1" x14ac:dyDescent="0.25">
      <c r="A5893" s="24">
        <v>43711.333333333336</v>
      </c>
      <c r="B5893" s="25">
        <v>43711.416666666664</v>
      </c>
      <c r="C5893" s="7">
        <v>106.399</v>
      </c>
      <c r="D5893" s="26">
        <f>C5893/'g. Dimensio.AnlagenEE2035'!$F$11</f>
        <v>3.0399714285714287E-2</v>
      </c>
      <c r="E5893" s="6"/>
      <c r="F5893" s="6"/>
      <c r="G5893" s="6"/>
      <c r="H5893" s="6"/>
      <c r="I5893" s="6"/>
      <c r="J5893" s="6"/>
      <c r="K5893" s="6"/>
      <c r="L5893" s="6"/>
      <c r="M5893" s="6"/>
      <c r="N5893" s="27"/>
    </row>
    <row r="5894" spans="1:14" s="28" customFormat="1" x14ac:dyDescent="0.25">
      <c r="A5894" s="24">
        <v>43711.375</v>
      </c>
      <c r="B5894" s="25">
        <v>43711.458333333336</v>
      </c>
      <c r="C5894" s="7">
        <v>102.086</v>
      </c>
      <c r="D5894" s="26">
        <f>C5894/'g. Dimensio.AnlagenEE2035'!$F$11</f>
        <v>2.916742857142857E-2</v>
      </c>
      <c r="E5894" s="6"/>
      <c r="F5894" s="6"/>
      <c r="G5894" s="6"/>
      <c r="H5894" s="6"/>
      <c r="I5894" s="6"/>
      <c r="J5894" s="6"/>
      <c r="K5894" s="6"/>
      <c r="L5894" s="6"/>
      <c r="M5894" s="6"/>
      <c r="N5894" s="27"/>
    </row>
    <row r="5895" spans="1:14" s="28" customFormat="1" x14ac:dyDescent="0.25">
      <c r="A5895" s="24">
        <v>43711.416666666664</v>
      </c>
      <c r="B5895" s="25">
        <v>43711.5</v>
      </c>
      <c r="C5895" s="7">
        <v>94.334999999999994</v>
      </c>
      <c r="D5895" s="26">
        <f>C5895/'g. Dimensio.AnlagenEE2035'!$F$11</f>
        <v>2.695285714285714E-2</v>
      </c>
      <c r="E5895" s="6"/>
      <c r="F5895" s="6"/>
      <c r="G5895" s="6"/>
      <c r="H5895" s="6"/>
      <c r="I5895" s="6"/>
      <c r="J5895" s="6"/>
      <c r="K5895" s="6"/>
      <c r="L5895" s="6"/>
      <c r="M5895" s="6"/>
      <c r="N5895" s="27"/>
    </row>
    <row r="5896" spans="1:14" s="28" customFormat="1" x14ac:dyDescent="0.25">
      <c r="A5896" s="24">
        <v>43711.458333333336</v>
      </c>
      <c r="B5896" s="25">
        <v>43711.541666666664</v>
      </c>
      <c r="C5896" s="7">
        <v>95.256</v>
      </c>
      <c r="D5896" s="26">
        <f>C5896/'g. Dimensio.AnlagenEE2035'!$F$11</f>
        <v>2.7216000000000001E-2</v>
      </c>
      <c r="E5896" s="6"/>
      <c r="F5896" s="6"/>
      <c r="G5896" s="6"/>
      <c r="H5896" s="6"/>
      <c r="I5896" s="6"/>
      <c r="J5896" s="6"/>
      <c r="K5896" s="6"/>
      <c r="L5896" s="6"/>
      <c r="M5896" s="6"/>
      <c r="N5896" s="27"/>
    </row>
    <row r="5897" spans="1:14" s="28" customFormat="1" x14ac:dyDescent="0.25">
      <c r="A5897" s="24">
        <v>43711.5</v>
      </c>
      <c r="B5897" s="25">
        <v>43711.583333333336</v>
      </c>
      <c r="C5897" s="7">
        <v>99.233999999999995</v>
      </c>
      <c r="D5897" s="26">
        <f>C5897/'g. Dimensio.AnlagenEE2035'!$F$11</f>
        <v>2.8352571428571428E-2</v>
      </c>
      <c r="E5897" s="6"/>
      <c r="F5897" s="6"/>
      <c r="G5897" s="6"/>
      <c r="H5897" s="6"/>
      <c r="I5897" s="6"/>
      <c r="J5897" s="6"/>
      <c r="K5897" s="6"/>
      <c r="L5897" s="6"/>
      <c r="M5897" s="6"/>
      <c r="N5897" s="27"/>
    </row>
    <row r="5898" spans="1:14" s="28" customFormat="1" x14ac:dyDescent="0.25">
      <c r="A5898" s="24">
        <v>43711.541666666664</v>
      </c>
      <c r="B5898" s="25">
        <v>43711.625</v>
      </c>
      <c r="C5898" s="7">
        <v>99.263999999999996</v>
      </c>
      <c r="D5898" s="26">
        <f>C5898/'g. Dimensio.AnlagenEE2035'!$F$11</f>
        <v>2.8361142857142856E-2</v>
      </c>
      <c r="E5898" s="6"/>
      <c r="F5898" s="6"/>
      <c r="G5898" s="6"/>
      <c r="H5898" s="6"/>
      <c r="I5898" s="6"/>
      <c r="J5898" s="6"/>
      <c r="K5898" s="6"/>
      <c r="L5898" s="6"/>
      <c r="M5898" s="6"/>
      <c r="N5898" s="27"/>
    </row>
    <row r="5899" spans="1:14" s="28" customFormat="1" x14ac:dyDescent="0.25">
      <c r="A5899" s="24">
        <v>43711.583333333336</v>
      </c>
      <c r="B5899" s="25">
        <v>43711.666666666664</v>
      </c>
      <c r="C5899" s="7">
        <v>92.879000000000005</v>
      </c>
      <c r="D5899" s="26">
        <f>C5899/'g. Dimensio.AnlagenEE2035'!$F$11</f>
        <v>2.6536857142857143E-2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27"/>
    </row>
    <row r="5900" spans="1:14" s="28" customFormat="1" x14ac:dyDescent="0.25">
      <c r="A5900" s="24">
        <v>43711.625</v>
      </c>
      <c r="B5900" s="25">
        <v>43711.708333333336</v>
      </c>
      <c r="C5900" s="7">
        <v>79.201999999999998</v>
      </c>
      <c r="D5900" s="26">
        <f>C5900/'g. Dimensio.AnlagenEE2035'!$F$11</f>
        <v>2.2629142857142858E-2</v>
      </c>
      <c r="E5900" s="6"/>
      <c r="F5900" s="6"/>
      <c r="G5900" s="6"/>
      <c r="H5900" s="6"/>
      <c r="I5900" s="6"/>
      <c r="J5900" s="6"/>
      <c r="K5900" s="6"/>
      <c r="L5900" s="6"/>
      <c r="M5900" s="6"/>
      <c r="N5900" s="27"/>
    </row>
    <row r="5901" spans="1:14" s="28" customFormat="1" x14ac:dyDescent="0.25">
      <c r="A5901" s="24">
        <v>43711.666666666664</v>
      </c>
      <c r="B5901" s="25">
        <v>43711.75</v>
      </c>
      <c r="C5901" s="7">
        <v>62.726999999999997</v>
      </c>
      <c r="D5901" s="26">
        <f>C5901/'g. Dimensio.AnlagenEE2035'!$F$11</f>
        <v>1.7922E-2</v>
      </c>
      <c r="E5901" s="6"/>
      <c r="F5901" s="6"/>
      <c r="G5901" s="6"/>
      <c r="H5901" s="6"/>
      <c r="I5901" s="6"/>
      <c r="J5901" s="6"/>
      <c r="K5901" s="6"/>
      <c r="L5901" s="6"/>
      <c r="M5901" s="6"/>
      <c r="N5901" s="27"/>
    </row>
    <row r="5902" spans="1:14" s="28" customFormat="1" x14ac:dyDescent="0.25">
      <c r="A5902" s="24">
        <v>43711.708333333336</v>
      </c>
      <c r="B5902" s="25">
        <v>43711.791666666664</v>
      </c>
      <c r="C5902" s="7">
        <v>41.621000000000002</v>
      </c>
      <c r="D5902" s="26">
        <f>C5902/'g. Dimensio.AnlagenEE2035'!$F$11</f>
        <v>1.1891714285714287E-2</v>
      </c>
      <c r="E5902" s="6"/>
      <c r="F5902" s="6"/>
      <c r="G5902" s="6"/>
      <c r="H5902" s="6"/>
      <c r="I5902" s="6"/>
      <c r="J5902" s="6"/>
      <c r="K5902" s="6"/>
      <c r="L5902" s="6"/>
      <c r="M5902" s="6"/>
      <c r="N5902" s="27"/>
    </row>
    <row r="5903" spans="1:14" s="28" customFormat="1" x14ac:dyDescent="0.25">
      <c r="A5903" s="24">
        <v>43711.75</v>
      </c>
      <c r="B5903" s="25">
        <v>43711.833333333336</v>
      </c>
      <c r="C5903" s="7">
        <v>23.007999999999999</v>
      </c>
      <c r="D5903" s="26">
        <f>C5903/'g. Dimensio.AnlagenEE2035'!$F$11</f>
        <v>6.5737142857142852E-3</v>
      </c>
      <c r="E5903" s="6"/>
      <c r="F5903" s="6"/>
      <c r="G5903" s="6"/>
      <c r="H5903" s="6"/>
      <c r="I5903" s="6"/>
      <c r="J5903" s="6"/>
      <c r="K5903" s="6"/>
      <c r="L5903" s="6"/>
      <c r="M5903" s="6"/>
      <c r="N5903" s="27"/>
    </row>
    <row r="5904" spans="1:14" s="28" customFormat="1" x14ac:dyDescent="0.25">
      <c r="A5904" s="24">
        <v>43711.791666666664</v>
      </c>
      <c r="B5904" s="25">
        <v>43711.875</v>
      </c>
      <c r="C5904" s="7">
        <v>17.962</v>
      </c>
      <c r="D5904" s="26">
        <f>C5904/'g. Dimensio.AnlagenEE2035'!$F$11</f>
        <v>5.1320000000000003E-3</v>
      </c>
      <c r="E5904" s="6"/>
      <c r="F5904" s="6"/>
      <c r="G5904" s="6"/>
      <c r="H5904" s="6"/>
      <c r="I5904" s="6"/>
      <c r="J5904" s="6"/>
      <c r="K5904" s="6"/>
      <c r="L5904" s="6"/>
      <c r="M5904" s="6"/>
      <c r="N5904" s="27"/>
    </row>
    <row r="5905" spans="1:14" s="28" customFormat="1" x14ac:dyDescent="0.25">
      <c r="A5905" s="24">
        <v>43711.833333333336</v>
      </c>
      <c r="B5905" s="25">
        <v>43711.916666666664</v>
      </c>
      <c r="C5905" s="7">
        <v>20.390999999999998</v>
      </c>
      <c r="D5905" s="26">
        <f>C5905/'g. Dimensio.AnlagenEE2035'!$F$11</f>
        <v>5.8259999999999996E-3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27"/>
    </row>
    <row r="5906" spans="1:14" s="28" customFormat="1" x14ac:dyDescent="0.25">
      <c r="A5906" s="24">
        <v>43711.875</v>
      </c>
      <c r="B5906" s="25">
        <v>43711.958333333336</v>
      </c>
      <c r="C5906" s="7">
        <v>28.768000000000001</v>
      </c>
      <c r="D5906" s="26">
        <f>C5906/'g. Dimensio.AnlagenEE2035'!$F$11</f>
        <v>8.219428571428572E-3</v>
      </c>
      <c r="E5906" s="6"/>
      <c r="F5906" s="6"/>
      <c r="G5906" s="6"/>
      <c r="H5906" s="6"/>
      <c r="I5906" s="6"/>
      <c r="J5906" s="6"/>
      <c r="K5906" s="6"/>
      <c r="L5906" s="6"/>
      <c r="M5906" s="6"/>
      <c r="N5906" s="27"/>
    </row>
    <row r="5907" spans="1:14" s="28" customFormat="1" x14ac:dyDescent="0.25">
      <c r="A5907" s="24">
        <v>43711.916666666664</v>
      </c>
      <c r="B5907" s="25">
        <v>43712</v>
      </c>
      <c r="C5907" s="7">
        <v>39.058</v>
      </c>
      <c r="D5907" s="26">
        <f>C5907/'g. Dimensio.AnlagenEE2035'!$F$11</f>
        <v>1.1159428571428572E-2</v>
      </c>
      <c r="E5907" s="6"/>
      <c r="F5907" s="6"/>
      <c r="G5907" s="6"/>
      <c r="H5907" s="6"/>
      <c r="I5907" s="6"/>
      <c r="J5907" s="6"/>
      <c r="K5907" s="6"/>
      <c r="L5907" s="6"/>
      <c r="M5907" s="6"/>
      <c r="N5907" s="27"/>
    </row>
    <row r="5908" spans="1:14" s="28" customFormat="1" x14ac:dyDescent="0.25">
      <c r="A5908" s="24">
        <v>43711.958333333336</v>
      </c>
      <c r="B5908" s="25">
        <v>43712.041666666664</v>
      </c>
      <c r="C5908" s="7">
        <v>45.884</v>
      </c>
      <c r="D5908" s="26">
        <f>C5908/'g. Dimensio.AnlagenEE2035'!$F$11</f>
        <v>1.3109714285714285E-2</v>
      </c>
      <c r="E5908" s="6"/>
      <c r="F5908" s="6"/>
      <c r="G5908" s="6"/>
      <c r="H5908" s="6"/>
      <c r="I5908" s="6"/>
      <c r="J5908" s="6"/>
      <c r="K5908" s="6"/>
      <c r="L5908" s="6"/>
      <c r="M5908" s="6"/>
      <c r="N5908" s="27"/>
    </row>
    <row r="5909" spans="1:14" s="28" customFormat="1" x14ac:dyDescent="0.25">
      <c r="A5909" s="24">
        <v>43712</v>
      </c>
      <c r="B5909" s="25">
        <v>43712.083333333336</v>
      </c>
      <c r="C5909" s="7">
        <v>47.734999999999999</v>
      </c>
      <c r="D5909" s="26">
        <f>C5909/'g. Dimensio.AnlagenEE2035'!$F$11</f>
        <v>1.3638571428571429E-2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27"/>
    </row>
    <row r="5910" spans="1:14" s="28" customFormat="1" x14ac:dyDescent="0.25">
      <c r="A5910" s="24">
        <v>43712.041666666664</v>
      </c>
      <c r="B5910" s="25">
        <v>43712.125</v>
      </c>
      <c r="C5910" s="7">
        <v>44.298000000000002</v>
      </c>
      <c r="D5910" s="26">
        <f>C5910/'g. Dimensio.AnlagenEE2035'!$F$11</f>
        <v>1.2656571428571428E-2</v>
      </c>
      <c r="E5910" s="6"/>
      <c r="F5910" s="6"/>
      <c r="G5910" s="6"/>
      <c r="H5910" s="6"/>
      <c r="I5910" s="6"/>
      <c r="J5910" s="6"/>
      <c r="K5910" s="6"/>
      <c r="L5910" s="6"/>
      <c r="M5910" s="6"/>
      <c r="N5910" s="27"/>
    </row>
    <row r="5911" spans="1:14" s="28" customFormat="1" x14ac:dyDescent="0.25">
      <c r="A5911" s="24">
        <v>43712.083333333336</v>
      </c>
      <c r="B5911" s="25">
        <v>43712.166666666664</v>
      </c>
      <c r="C5911" s="7">
        <v>45.363</v>
      </c>
      <c r="D5911" s="26">
        <f>C5911/'g. Dimensio.AnlagenEE2035'!$F$11</f>
        <v>1.2960857142857142E-2</v>
      </c>
      <c r="E5911" s="6"/>
      <c r="F5911" s="6"/>
      <c r="G5911" s="6"/>
      <c r="H5911" s="6"/>
      <c r="I5911" s="6"/>
      <c r="J5911" s="6"/>
      <c r="K5911" s="6"/>
      <c r="L5911" s="6"/>
      <c r="M5911" s="6"/>
      <c r="N5911" s="27"/>
    </row>
    <row r="5912" spans="1:14" s="28" customFormat="1" x14ac:dyDescent="0.25">
      <c r="A5912" s="24">
        <v>43712.125</v>
      </c>
      <c r="B5912" s="25">
        <v>43712.208333333336</v>
      </c>
      <c r="C5912" s="7">
        <v>59.834000000000003</v>
      </c>
      <c r="D5912" s="26">
        <f>C5912/'g. Dimensio.AnlagenEE2035'!$F$11</f>
        <v>1.7095428571428574E-2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27"/>
    </row>
    <row r="5913" spans="1:14" s="28" customFormat="1" x14ac:dyDescent="0.25">
      <c r="A5913" s="24">
        <v>43712.166666666664</v>
      </c>
      <c r="B5913" s="25">
        <v>43712.25</v>
      </c>
      <c r="C5913" s="7">
        <v>90.546000000000006</v>
      </c>
      <c r="D5913" s="26">
        <f>C5913/'g. Dimensio.AnlagenEE2035'!$F$11</f>
        <v>2.5870285714285717E-2</v>
      </c>
      <c r="E5913" s="6"/>
      <c r="F5913" s="6"/>
      <c r="G5913" s="6"/>
      <c r="H5913" s="6"/>
      <c r="I5913" s="6"/>
      <c r="J5913" s="6"/>
      <c r="K5913" s="6"/>
      <c r="L5913" s="6"/>
      <c r="M5913" s="6"/>
      <c r="N5913" s="27"/>
    </row>
    <row r="5914" spans="1:14" s="28" customFormat="1" x14ac:dyDescent="0.25">
      <c r="A5914" s="24">
        <v>43712.208333333336</v>
      </c>
      <c r="B5914" s="25">
        <v>43712.291666666664</v>
      </c>
      <c r="C5914" s="7">
        <v>138.18199999999999</v>
      </c>
      <c r="D5914" s="26">
        <f>C5914/'g. Dimensio.AnlagenEE2035'!$F$11</f>
        <v>3.9480571428571427E-2</v>
      </c>
      <c r="E5914" s="6"/>
      <c r="F5914" s="6"/>
      <c r="G5914" s="6"/>
      <c r="H5914" s="6"/>
      <c r="I5914" s="6"/>
      <c r="J5914" s="6"/>
      <c r="K5914" s="6"/>
      <c r="L5914" s="6"/>
      <c r="M5914" s="6"/>
      <c r="N5914" s="27"/>
    </row>
    <row r="5915" spans="1:14" s="28" customFormat="1" x14ac:dyDescent="0.25">
      <c r="A5915" s="24">
        <v>43712.25</v>
      </c>
      <c r="B5915" s="25">
        <v>43712.333333333336</v>
      </c>
      <c r="C5915" s="7">
        <v>105.429</v>
      </c>
      <c r="D5915" s="26">
        <f>C5915/'g. Dimensio.AnlagenEE2035'!$F$11</f>
        <v>3.0122571428571429E-2</v>
      </c>
      <c r="E5915" s="6"/>
      <c r="F5915" s="6"/>
      <c r="G5915" s="6"/>
      <c r="H5915" s="6"/>
      <c r="I5915" s="6"/>
      <c r="J5915" s="6"/>
      <c r="K5915" s="6"/>
      <c r="L5915" s="6"/>
      <c r="M5915" s="6"/>
      <c r="N5915" s="27"/>
    </row>
    <row r="5916" spans="1:14" s="28" customFormat="1" x14ac:dyDescent="0.25">
      <c r="A5916" s="24">
        <v>43712.291666666664</v>
      </c>
      <c r="B5916" s="25">
        <v>43712.375</v>
      </c>
      <c r="C5916" s="7">
        <v>82.567999999999998</v>
      </c>
      <c r="D5916" s="26">
        <f>C5916/'g. Dimensio.AnlagenEE2035'!$F$11</f>
        <v>2.3590857142857143E-2</v>
      </c>
      <c r="E5916" s="6"/>
      <c r="F5916" s="6"/>
      <c r="G5916" s="6"/>
      <c r="H5916" s="6"/>
      <c r="I5916" s="6"/>
      <c r="J5916" s="6"/>
      <c r="K5916" s="6"/>
      <c r="L5916" s="6"/>
      <c r="M5916" s="6"/>
      <c r="N5916" s="27"/>
    </row>
    <row r="5917" spans="1:14" s="28" customFormat="1" x14ac:dyDescent="0.25">
      <c r="A5917" s="24">
        <v>43712.333333333336</v>
      </c>
      <c r="B5917" s="25">
        <v>43712.416666666664</v>
      </c>
      <c r="C5917" s="7">
        <v>105.64100000000001</v>
      </c>
      <c r="D5917" s="26">
        <f>C5917/'g. Dimensio.AnlagenEE2035'!$F$11</f>
        <v>3.018314285714286E-2</v>
      </c>
      <c r="E5917" s="6"/>
      <c r="F5917" s="6"/>
      <c r="G5917" s="6"/>
      <c r="H5917" s="6"/>
      <c r="I5917" s="6"/>
      <c r="J5917" s="6"/>
      <c r="K5917" s="6"/>
      <c r="L5917" s="6"/>
      <c r="M5917" s="6"/>
      <c r="N5917" s="27"/>
    </row>
    <row r="5918" spans="1:14" s="28" customFormat="1" x14ac:dyDescent="0.25">
      <c r="A5918" s="24">
        <v>43712.375</v>
      </c>
      <c r="B5918" s="25">
        <v>43712.458333333336</v>
      </c>
      <c r="C5918" s="7">
        <v>132.904</v>
      </c>
      <c r="D5918" s="26">
        <f>C5918/'g. Dimensio.AnlagenEE2035'!$F$11</f>
        <v>3.7972571428571425E-2</v>
      </c>
      <c r="E5918" s="6"/>
      <c r="F5918" s="6"/>
      <c r="G5918" s="6"/>
      <c r="H5918" s="6"/>
      <c r="I5918" s="6"/>
      <c r="J5918" s="6"/>
      <c r="K5918" s="6"/>
      <c r="L5918" s="6"/>
      <c r="M5918" s="6"/>
      <c r="N5918" s="27"/>
    </row>
    <row r="5919" spans="1:14" s="28" customFormat="1" x14ac:dyDescent="0.25">
      <c r="A5919" s="24">
        <v>43712.416666666664</v>
      </c>
      <c r="B5919" s="25">
        <v>43712.5</v>
      </c>
      <c r="C5919" s="7">
        <v>174.58600000000001</v>
      </c>
      <c r="D5919" s="26">
        <f>C5919/'g. Dimensio.AnlagenEE2035'!$F$11</f>
        <v>4.9881714285714286E-2</v>
      </c>
      <c r="E5919" s="6"/>
      <c r="F5919" s="6"/>
      <c r="G5919" s="6"/>
      <c r="H5919" s="6"/>
      <c r="I5919" s="6"/>
      <c r="J5919" s="6"/>
      <c r="K5919" s="6"/>
      <c r="L5919" s="6"/>
      <c r="M5919" s="6"/>
      <c r="N5919" s="27"/>
    </row>
    <row r="5920" spans="1:14" s="28" customFormat="1" x14ac:dyDescent="0.25">
      <c r="A5920" s="24">
        <v>43712.458333333336</v>
      </c>
      <c r="B5920" s="25">
        <v>43712.541666666664</v>
      </c>
      <c r="C5920" s="7">
        <v>234.62700000000001</v>
      </c>
      <c r="D5920" s="26">
        <f>C5920/'g. Dimensio.AnlagenEE2035'!$F$11</f>
        <v>6.7036285714285715E-2</v>
      </c>
      <c r="E5920" s="6"/>
      <c r="F5920" s="6"/>
      <c r="G5920" s="6"/>
      <c r="H5920" s="6"/>
      <c r="I5920" s="6"/>
      <c r="J5920" s="6"/>
      <c r="K5920" s="6"/>
      <c r="L5920" s="6"/>
      <c r="M5920" s="6"/>
      <c r="N5920" s="27"/>
    </row>
    <row r="5921" spans="1:14" s="28" customFormat="1" x14ac:dyDescent="0.25">
      <c r="A5921" s="24">
        <v>43712.5</v>
      </c>
      <c r="B5921" s="25">
        <v>43712.583333333336</v>
      </c>
      <c r="C5921" s="7">
        <v>310.76</v>
      </c>
      <c r="D5921" s="26">
        <f>C5921/'g. Dimensio.AnlagenEE2035'!$F$11</f>
        <v>8.8788571428571425E-2</v>
      </c>
      <c r="E5921" s="6"/>
      <c r="F5921" s="6"/>
      <c r="G5921" s="6"/>
      <c r="H5921" s="6"/>
      <c r="I5921" s="6"/>
      <c r="J5921" s="6"/>
      <c r="K5921" s="6"/>
      <c r="L5921" s="6"/>
      <c r="M5921" s="6"/>
      <c r="N5921" s="27"/>
    </row>
    <row r="5922" spans="1:14" s="28" customFormat="1" x14ac:dyDescent="0.25">
      <c r="A5922" s="24">
        <v>43712.541666666664</v>
      </c>
      <c r="B5922" s="25">
        <v>43712.625</v>
      </c>
      <c r="C5922" s="7">
        <v>396.12200000000001</v>
      </c>
      <c r="D5922" s="26">
        <f>C5922/'g. Dimensio.AnlagenEE2035'!$F$11</f>
        <v>0.11317771428571428</v>
      </c>
      <c r="E5922" s="6"/>
      <c r="F5922" s="6"/>
      <c r="G5922" s="6"/>
      <c r="H5922" s="6"/>
      <c r="I5922" s="6"/>
      <c r="J5922" s="6"/>
      <c r="K5922" s="6"/>
      <c r="L5922" s="6"/>
      <c r="M5922" s="6"/>
      <c r="N5922" s="27"/>
    </row>
    <row r="5923" spans="1:14" s="28" customFormat="1" x14ac:dyDescent="0.25">
      <c r="A5923" s="24">
        <v>43712.583333333336</v>
      </c>
      <c r="B5923" s="25">
        <v>43712.666666666664</v>
      </c>
      <c r="C5923" s="7">
        <v>474.01400000000001</v>
      </c>
      <c r="D5923" s="26">
        <f>C5923/'g. Dimensio.AnlagenEE2035'!$F$11</f>
        <v>0.13543257142857143</v>
      </c>
      <c r="E5923" s="6"/>
      <c r="F5923" s="6"/>
      <c r="G5923" s="6"/>
      <c r="H5923" s="6"/>
      <c r="I5923" s="6"/>
      <c r="J5923" s="6"/>
      <c r="K5923" s="6"/>
      <c r="L5923" s="6"/>
      <c r="M5923" s="6"/>
      <c r="N5923" s="27"/>
    </row>
    <row r="5924" spans="1:14" s="28" customFormat="1" x14ac:dyDescent="0.25">
      <c r="A5924" s="24">
        <v>43712.625</v>
      </c>
      <c r="B5924" s="25">
        <v>43712.708333333336</v>
      </c>
      <c r="C5924" s="7">
        <v>546.95000000000005</v>
      </c>
      <c r="D5924" s="26">
        <f>C5924/'g. Dimensio.AnlagenEE2035'!$F$11</f>
        <v>0.15627142857142859</v>
      </c>
      <c r="E5924" s="6"/>
      <c r="F5924" s="6"/>
      <c r="G5924" s="6"/>
      <c r="H5924" s="6"/>
      <c r="I5924" s="6"/>
      <c r="J5924" s="6"/>
      <c r="K5924" s="6"/>
      <c r="L5924" s="6"/>
      <c r="M5924" s="6"/>
      <c r="N5924" s="27"/>
    </row>
    <row r="5925" spans="1:14" s="28" customFormat="1" x14ac:dyDescent="0.25">
      <c r="A5925" s="24">
        <v>43712.666666666664</v>
      </c>
      <c r="B5925" s="25">
        <v>43712.75</v>
      </c>
      <c r="C5925" s="7">
        <v>558.18399999999997</v>
      </c>
      <c r="D5925" s="26">
        <f>C5925/'g. Dimensio.AnlagenEE2035'!$F$11</f>
        <v>0.15948114285714285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27"/>
    </row>
    <row r="5926" spans="1:14" s="28" customFormat="1" x14ac:dyDescent="0.25">
      <c r="A5926" s="24">
        <v>43712.708333333336</v>
      </c>
      <c r="B5926" s="25">
        <v>43712.791666666664</v>
      </c>
      <c r="C5926" s="7">
        <v>610.36599999999999</v>
      </c>
      <c r="D5926" s="26">
        <f>C5926/'g. Dimensio.AnlagenEE2035'!$F$11</f>
        <v>0.17439028571428572</v>
      </c>
      <c r="E5926" s="6"/>
      <c r="F5926" s="6"/>
      <c r="G5926" s="6"/>
      <c r="H5926" s="6"/>
      <c r="I5926" s="6"/>
      <c r="J5926" s="6"/>
      <c r="K5926" s="6"/>
      <c r="L5926" s="6"/>
      <c r="M5926" s="6"/>
      <c r="N5926" s="27"/>
    </row>
    <row r="5927" spans="1:14" s="28" customFormat="1" x14ac:dyDescent="0.25">
      <c r="A5927" s="24">
        <v>43712.75</v>
      </c>
      <c r="B5927" s="25">
        <v>43712.833333333336</v>
      </c>
      <c r="C5927" s="7">
        <v>632.85400000000004</v>
      </c>
      <c r="D5927" s="26">
        <f>C5927/'g. Dimensio.AnlagenEE2035'!$F$11</f>
        <v>0.18081542857142857</v>
      </c>
      <c r="E5927" s="6"/>
      <c r="F5927" s="6"/>
      <c r="G5927" s="6"/>
      <c r="H5927" s="6"/>
      <c r="I5927" s="6"/>
      <c r="J5927" s="6"/>
      <c r="K5927" s="6"/>
      <c r="L5927" s="6"/>
      <c r="M5927" s="6"/>
      <c r="N5927" s="27"/>
    </row>
    <row r="5928" spans="1:14" s="28" customFormat="1" x14ac:dyDescent="0.25">
      <c r="A5928" s="24">
        <v>43712.791666666664</v>
      </c>
      <c r="B5928" s="25">
        <v>43712.875</v>
      </c>
      <c r="C5928" s="7">
        <v>662.52499999999998</v>
      </c>
      <c r="D5928" s="26">
        <f>C5928/'g. Dimensio.AnlagenEE2035'!$F$11</f>
        <v>0.18929285714285712</v>
      </c>
      <c r="E5928" s="6"/>
      <c r="F5928" s="6"/>
      <c r="G5928" s="6"/>
      <c r="H5928" s="6"/>
      <c r="I5928" s="6"/>
      <c r="J5928" s="6"/>
      <c r="K5928" s="6"/>
      <c r="L5928" s="6"/>
      <c r="M5928" s="6"/>
      <c r="N5928" s="27"/>
    </row>
    <row r="5929" spans="1:14" s="28" customFormat="1" x14ac:dyDescent="0.25">
      <c r="A5929" s="24">
        <v>43712.833333333336</v>
      </c>
      <c r="B5929" s="25">
        <v>43712.916666666664</v>
      </c>
      <c r="C5929" s="7">
        <v>725.49900000000002</v>
      </c>
      <c r="D5929" s="26">
        <f>C5929/'g. Dimensio.AnlagenEE2035'!$F$11</f>
        <v>0.20728542857142856</v>
      </c>
      <c r="E5929" s="6"/>
      <c r="F5929" s="6"/>
      <c r="G5929" s="6"/>
      <c r="H5929" s="6"/>
      <c r="I5929" s="6"/>
      <c r="J5929" s="6"/>
      <c r="K5929" s="6"/>
      <c r="L5929" s="6"/>
      <c r="M5929" s="6"/>
      <c r="N5929" s="27"/>
    </row>
    <row r="5930" spans="1:14" s="28" customFormat="1" x14ac:dyDescent="0.25">
      <c r="A5930" s="24">
        <v>43712.875</v>
      </c>
      <c r="B5930" s="25">
        <v>43712.958333333336</v>
      </c>
      <c r="C5930" s="7">
        <v>801.23699999999997</v>
      </c>
      <c r="D5930" s="26">
        <f>C5930/'g. Dimensio.AnlagenEE2035'!$F$11</f>
        <v>0.22892485714285712</v>
      </c>
      <c r="E5930" s="6"/>
      <c r="F5930" s="6"/>
      <c r="G5930" s="6"/>
      <c r="H5930" s="6"/>
      <c r="I5930" s="6"/>
      <c r="J5930" s="6"/>
      <c r="K5930" s="6"/>
      <c r="L5930" s="6"/>
      <c r="M5930" s="6"/>
      <c r="N5930" s="27"/>
    </row>
    <row r="5931" spans="1:14" s="28" customFormat="1" x14ac:dyDescent="0.25">
      <c r="A5931" s="24">
        <v>43712.916666666664</v>
      </c>
      <c r="B5931" s="25">
        <v>43713</v>
      </c>
      <c r="C5931" s="7">
        <v>852.75199999999995</v>
      </c>
      <c r="D5931" s="26">
        <f>C5931/'g. Dimensio.AnlagenEE2035'!$F$11</f>
        <v>0.24364342857142857</v>
      </c>
      <c r="E5931" s="6"/>
      <c r="F5931" s="6"/>
      <c r="G5931" s="6"/>
      <c r="H5931" s="6"/>
      <c r="I5931" s="6"/>
      <c r="J5931" s="6"/>
      <c r="K5931" s="6"/>
      <c r="L5931" s="6"/>
      <c r="M5931" s="6"/>
      <c r="N5931" s="27"/>
    </row>
    <row r="5932" spans="1:14" s="28" customFormat="1" x14ac:dyDescent="0.25">
      <c r="A5932" s="24">
        <v>43712.958333333336</v>
      </c>
      <c r="B5932" s="25">
        <v>43713.041666666664</v>
      </c>
      <c r="C5932" s="7">
        <v>674.70799999999997</v>
      </c>
      <c r="D5932" s="26">
        <f>C5932/'g. Dimensio.AnlagenEE2035'!$F$11</f>
        <v>0.19277371428571427</v>
      </c>
      <c r="E5932" s="6"/>
      <c r="F5932" s="6"/>
      <c r="G5932" s="6"/>
      <c r="H5932" s="6"/>
      <c r="I5932" s="6"/>
      <c r="J5932" s="6"/>
      <c r="K5932" s="6"/>
      <c r="L5932" s="6"/>
      <c r="M5932" s="6"/>
      <c r="N5932" s="27"/>
    </row>
    <row r="5933" spans="1:14" s="28" customFormat="1" x14ac:dyDescent="0.25">
      <c r="A5933" s="24">
        <v>43713</v>
      </c>
      <c r="B5933" s="25">
        <v>43713.083333333336</v>
      </c>
      <c r="C5933" s="7">
        <v>458.73200000000003</v>
      </c>
      <c r="D5933" s="26">
        <f>C5933/'g. Dimensio.AnlagenEE2035'!$F$11</f>
        <v>0.13106628571428572</v>
      </c>
      <c r="E5933" s="6"/>
      <c r="F5933" s="6"/>
      <c r="G5933" s="6"/>
      <c r="H5933" s="6"/>
      <c r="I5933" s="6"/>
      <c r="J5933" s="6"/>
      <c r="K5933" s="6"/>
      <c r="L5933" s="6"/>
      <c r="M5933" s="6"/>
      <c r="N5933" s="27"/>
    </row>
    <row r="5934" spans="1:14" s="28" customFormat="1" x14ac:dyDescent="0.25">
      <c r="A5934" s="24">
        <v>43713.041666666664</v>
      </c>
      <c r="B5934" s="25">
        <v>43713.125</v>
      </c>
      <c r="C5934" s="7">
        <v>382.721</v>
      </c>
      <c r="D5934" s="26">
        <f>C5934/'g. Dimensio.AnlagenEE2035'!$F$11</f>
        <v>0.10934885714285715</v>
      </c>
      <c r="E5934" s="6"/>
      <c r="F5934" s="6"/>
      <c r="G5934" s="6"/>
      <c r="H5934" s="6"/>
      <c r="I5934" s="6"/>
      <c r="J5934" s="6"/>
      <c r="K5934" s="6"/>
      <c r="L5934" s="6"/>
      <c r="M5934" s="6"/>
      <c r="N5934" s="27"/>
    </row>
    <row r="5935" spans="1:14" s="28" customFormat="1" x14ac:dyDescent="0.25">
      <c r="A5935" s="24">
        <v>43713.083333333336</v>
      </c>
      <c r="B5935" s="25">
        <v>43713.166666666664</v>
      </c>
      <c r="C5935" s="7">
        <v>375.02</v>
      </c>
      <c r="D5935" s="26">
        <f>C5935/'g. Dimensio.AnlagenEE2035'!$F$11</f>
        <v>0.10714857142857143</v>
      </c>
      <c r="E5935" s="6"/>
      <c r="F5935" s="6"/>
      <c r="G5935" s="6"/>
      <c r="H5935" s="6"/>
      <c r="I5935" s="6"/>
      <c r="J5935" s="6"/>
      <c r="K5935" s="6"/>
      <c r="L5935" s="6"/>
      <c r="M5935" s="6"/>
      <c r="N5935" s="27"/>
    </row>
    <row r="5936" spans="1:14" s="28" customFormat="1" x14ac:dyDescent="0.25">
      <c r="A5936" s="24">
        <v>43713.125</v>
      </c>
      <c r="B5936" s="25">
        <v>43713.208333333336</v>
      </c>
      <c r="C5936" s="7">
        <v>450.87700000000001</v>
      </c>
      <c r="D5936" s="26">
        <f>C5936/'g. Dimensio.AnlagenEE2035'!$F$11</f>
        <v>0.12882199999999999</v>
      </c>
      <c r="E5936" s="6"/>
      <c r="F5936" s="6"/>
      <c r="G5936" s="6"/>
      <c r="H5936" s="6"/>
      <c r="I5936" s="6"/>
      <c r="J5936" s="6"/>
      <c r="K5936" s="6"/>
      <c r="L5936" s="6"/>
      <c r="M5936" s="6"/>
      <c r="N5936" s="27"/>
    </row>
    <row r="5937" spans="1:14" s="28" customFormat="1" x14ac:dyDescent="0.25">
      <c r="A5937" s="24">
        <v>43713.166666666664</v>
      </c>
      <c r="B5937" s="25">
        <v>43713.25</v>
      </c>
      <c r="C5937" s="7">
        <v>509.31599999999997</v>
      </c>
      <c r="D5937" s="26">
        <f>C5937/'g. Dimensio.AnlagenEE2035'!$F$11</f>
        <v>0.14551885714285714</v>
      </c>
      <c r="E5937" s="6"/>
      <c r="F5937" s="6"/>
      <c r="G5937" s="6"/>
      <c r="H5937" s="6"/>
      <c r="I5937" s="6"/>
      <c r="J5937" s="6"/>
      <c r="K5937" s="6"/>
      <c r="L5937" s="6"/>
      <c r="M5937" s="6"/>
      <c r="N5937" s="27"/>
    </row>
    <row r="5938" spans="1:14" s="28" customFormat="1" x14ac:dyDescent="0.25">
      <c r="A5938" s="24">
        <v>43713.208333333336</v>
      </c>
      <c r="B5938" s="25">
        <v>43713.291666666664</v>
      </c>
      <c r="C5938" s="7">
        <v>451.52199999999999</v>
      </c>
      <c r="D5938" s="26">
        <f>C5938/'g. Dimensio.AnlagenEE2035'!$F$11</f>
        <v>0.12900628571428571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27"/>
    </row>
    <row r="5939" spans="1:14" s="28" customFormat="1" x14ac:dyDescent="0.25">
      <c r="A5939" s="24">
        <v>43713.25</v>
      </c>
      <c r="B5939" s="25">
        <v>43713.333333333336</v>
      </c>
      <c r="C5939" s="7">
        <v>430.81299999999999</v>
      </c>
      <c r="D5939" s="26">
        <f>C5939/'g. Dimensio.AnlagenEE2035'!$F$11</f>
        <v>0.12308942857142857</v>
      </c>
      <c r="E5939" s="6"/>
      <c r="F5939" s="6"/>
      <c r="G5939" s="6"/>
      <c r="H5939" s="6"/>
      <c r="I5939" s="6"/>
      <c r="J5939" s="6"/>
      <c r="K5939" s="6"/>
      <c r="L5939" s="6"/>
      <c r="M5939" s="6"/>
      <c r="N5939" s="27"/>
    </row>
    <row r="5940" spans="1:14" s="28" customFormat="1" x14ac:dyDescent="0.25">
      <c r="A5940" s="24">
        <v>43713.291666666664</v>
      </c>
      <c r="B5940" s="25">
        <v>43713.375</v>
      </c>
      <c r="C5940" s="7">
        <v>418.10199999999998</v>
      </c>
      <c r="D5940" s="26">
        <f>C5940/'g. Dimensio.AnlagenEE2035'!$F$11</f>
        <v>0.11945771428571428</v>
      </c>
      <c r="E5940" s="6"/>
      <c r="F5940" s="6"/>
      <c r="G5940" s="6"/>
      <c r="H5940" s="6"/>
      <c r="I5940" s="6"/>
      <c r="J5940" s="6"/>
      <c r="K5940" s="6"/>
      <c r="L5940" s="6"/>
      <c r="M5940" s="6"/>
      <c r="N5940" s="27"/>
    </row>
    <row r="5941" spans="1:14" s="28" customFormat="1" x14ac:dyDescent="0.25">
      <c r="A5941" s="24">
        <v>43713.333333333336</v>
      </c>
      <c r="B5941" s="25">
        <v>43713.416666666664</v>
      </c>
      <c r="C5941" s="7">
        <v>385.69600000000003</v>
      </c>
      <c r="D5941" s="26">
        <f>C5941/'g. Dimensio.AnlagenEE2035'!$F$11</f>
        <v>0.11019885714285715</v>
      </c>
      <c r="E5941" s="6"/>
      <c r="F5941" s="6"/>
      <c r="G5941" s="6"/>
      <c r="H5941" s="6"/>
      <c r="I5941" s="6"/>
      <c r="J5941" s="6"/>
      <c r="K5941" s="6"/>
      <c r="L5941" s="6"/>
      <c r="M5941" s="6"/>
      <c r="N5941" s="27"/>
    </row>
    <row r="5942" spans="1:14" s="28" customFormat="1" x14ac:dyDescent="0.25">
      <c r="A5942" s="24">
        <v>43713.375</v>
      </c>
      <c r="B5942" s="25">
        <v>43713.458333333336</v>
      </c>
      <c r="C5942" s="7">
        <v>365.49200000000002</v>
      </c>
      <c r="D5942" s="26">
        <f>C5942/'g. Dimensio.AnlagenEE2035'!$F$11</f>
        <v>0.10442628571428572</v>
      </c>
      <c r="E5942" s="6"/>
      <c r="F5942" s="6"/>
      <c r="G5942" s="6"/>
      <c r="H5942" s="6"/>
      <c r="I5942" s="6"/>
      <c r="J5942" s="6"/>
      <c r="K5942" s="6"/>
      <c r="L5942" s="6"/>
      <c r="M5942" s="6"/>
      <c r="N5942" s="27"/>
    </row>
    <row r="5943" spans="1:14" s="28" customFormat="1" x14ac:dyDescent="0.25">
      <c r="A5943" s="24">
        <v>43713.416666666664</v>
      </c>
      <c r="B5943" s="25">
        <v>43713.5</v>
      </c>
      <c r="C5943" s="7">
        <v>375.26400000000001</v>
      </c>
      <c r="D5943" s="26">
        <f>C5943/'g. Dimensio.AnlagenEE2035'!$F$11</f>
        <v>0.10721828571428571</v>
      </c>
      <c r="E5943" s="6"/>
      <c r="F5943" s="6"/>
      <c r="G5943" s="6"/>
      <c r="H5943" s="6"/>
      <c r="I5943" s="6"/>
      <c r="J5943" s="6"/>
      <c r="K5943" s="6"/>
      <c r="L5943" s="6"/>
      <c r="M5943" s="6"/>
      <c r="N5943" s="27"/>
    </row>
    <row r="5944" spans="1:14" s="28" customFormat="1" x14ac:dyDescent="0.25">
      <c r="A5944" s="24">
        <v>43713.458333333336</v>
      </c>
      <c r="B5944" s="25">
        <v>43713.541666666664</v>
      </c>
      <c r="C5944" s="7">
        <v>411.13900000000001</v>
      </c>
      <c r="D5944" s="26">
        <f>C5944/'g. Dimensio.AnlagenEE2035'!$F$11</f>
        <v>0.11746828571428572</v>
      </c>
      <c r="E5944" s="6"/>
      <c r="F5944" s="6"/>
      <c r="G5944" s="6"/>
      <c r="H5944" s="6"/>
      <c r="I5944" s="6"/>
      <c r="J5944" s="6"/>
      <c r="K5944" s="6"/>
      <c r="L5944" s="6"/>
      <c r="M5944" s="6"/>
      <c r="N5944" s="27"/>
    </row>
    <row r="5945" spans="1:14" s="28" customFormat="1" x14ac:dyDescent="0.25">
      <c r="A5945" s="24">
        <v>43713.5</v>
      </c>
      <c r="B5945" s="25">
        <v>43713.583333333336</v>
      </c>
      <c r="C5945" s="7">
        <v>444.97</v>
      </c>
      <c r="D5945" s="26">
        <f>C5945/'g. Dimensio.AnlagenEE2035'!$F$11</f>
        <v>0.12713428571428573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27"/>
    </row>
    <row r="5946" spans="1:14" s="28" customFormat="1" x14ac:dyDescent="0.25">
      <c r="A5946" s="24">
        <v>43713.541666666664</v>
      </c>
      <c r="B5946" s="25">
        <v>43713.625</v>
      </c>
      <c r="C5946" s="7">
        <v>455.86200000000002</v>
      </c>
      <c r="D5946" s="26">
        <f>C5946/'g. Dimensio.AnlagenEE2035'!$F$11</f>
        <v>0.13024628571428573</v>
      </c>
      <c r="E5946" s="6"/>
      <c r="F5946" s="6"/>
      <c r="G5946" s="6"/>
      <c r="H5946" s="6"/>
      <c r="I5946" s="6"/>
      <c r="J5946" s="6"/>
      <c r="K5946" s="6"/>
      <c r="L5946" s="6"/>
      <c r="M5946" s="6"/>
      <c r="N5946" s="27"/>
    </row>
    <row r="5947" spans="1:14" s="28" customFormat="1" x14ac:dyDescent="0.25">
      <c r="A5947" s="24">
        <v>43713.583333333336</v>
      </c>
      <c r="B5947" s="25">
        <v>43713.666666666664</v>
      </c>
      <c r="C5947" s="7">
        <v>452.00200000000001</v>
      </c>
      <c r="D5947" s="26">
        <f>C5947/'g. Dimensio.AnlagenEE2035'!$F$11</f>
        <v>0.12914342857142858</v>
      </c>
      <c r="E5947" s="6"/>
      <c r="F5947" s="6"/>
      <c r="G5947" s="6"/>
      <c r="H5947" s="6"/>
      <c r="I5947" s="6"/>
      <c r="J5947" s="6"/>
      <c r="K5947" s="6"/>
      <c r="L5947" s="6"/>
      <c r="M5947" s="6"/>
      <c r="N5947" s="27"/>
    </row>
    <row r="5948" spans="1:14" s="28" customFormat="1" x14ac:dyDescent="0.25">
      <c r="A5948" s="24">
        <v>43713.625</v>
      </c>
      <c r="B5948" s="25">
        <v>43713.708333333336</v>
      </c>
      <c r="C5948" s="7">
        <v>458.07100000000003</v>
      </c>
      <c r="D5948" s="26">
        <f>C5948/'g. Dimensio.AnlagenEE2035'!$F$11</f>
        <v>0.13087742857142859</v>
      </c>
      <c r="E5948" s="6"/>
      <c r="F5948" s="6"/>
      <c r="G5948" s="6"/>
      <c r="H5948" s="6"/>
      <c r="I5948" s="6"/>
      <c r="J5948" s="6"/>
      <c r="K5948" s="6"/>
      <c r="L5948" s="6"/>
      <c r="M5948" s="6"/>
      <c r="N5948" s="27"/>
    </row>
    <row r="5949" spans="1:14" s="28" customFormat="1" x14ac:dyDescent="0.25">
      <c r="A5949" s="24">
        <v>43713.666666666664</v>
      </c>
      <c r="B5949" s="25">
        <v>43713.75</v>
      </c>
      <c r="C5949" s="7">
        <v>495.66399999999999</v>
      </c>
      <c r="D5949" s="26">
        <f>C5949/'g. Dimensio.AnlagenEE2035'!$F$11</f>
        <v>0.14161828571428572</v>
      </c>
      <c r="E5949" s="6"/>
      <c r="F5949" s="6"/>
      <c r="G5949" s="6"/>
      <c r="H5949" s="6"/>
      <c r="I5949" s="6"/>
      <c r="J5949" s="6"/>
      <c r="K5949" s="6"/>
      <c r="L5949" s="6"/>
      <c r="M5949" s="6"/>
      <c r="N5949" s="27"/>
    </row>
    <row r="5950" spans="1:14" s="28" customFormat="1" x14ac:dyDescent="0.25">
      <c r="A5950" s="24">
        <v>43713.708333333336</v>
      </c>
      <c r="B5950" s="25">
        <v>43713.791666666664</v>
      </c>
      <c r="C5950" s="7">
        <v>565.00199999999995</v>
      </c>
      <c r="D5950" s="26">
        <f>C5950/'g. Dimensio.AnlagenEE2035'!$F$11</f>
        <v>0.16142914285714285</v>
      </c>
      <c r="E5950" s="6"/>
      <c r="F5950" s="6"/>
      <c r="G5950" s="6"/>
      <c r="H5950" s="6"/>
      <c r="I5950" s="6"/>
      <c r="J5950" s="6"/>
      <c r="K5950" s="6"/>
      <c r="L5950" s="6"/>
      <c r="M5950" s="6"/>
      <c r="N5950" s="27"/>
    </row>
    <row r="5951" spans="1:14" s="28" customFormat="1" x14ac:dyDescent="0.25">
      <c r="A5951" s="24">
        <v>43713.75</v>
      </c>
      <c r="B5951" s="25">
        <v>43713.833333333336</v>
      </c>
      <c r="C5951" s="7">
        <v>717.69200000000001</v>
      </c>
      <c r="D5951" s="26">
        <f>C5951/'g. Dimensio.AnlagenEE2035'!$F$11</f>
        <v>0.20505485714285715</v>
      </c>
      <c r="E5951" s="6"/>
      <c r="F5951" s="6"/>
      <c r="G5951" s="6"/>
      <c r="H5951" s="6"/>
      <c r="I5951" s="6"/>
      <c r="J5951" s="6"/>
      <c r="K5951" s="6"/>
      <c r="L5951" s="6"/>
      <c r="M5951" s="6"/>
      <c r="N5951" s="27"/>
    </row>
    <row r="5952" spans="1:14" s="28" customFormat="1" x14ac:dyDescent="0.25">
      <c r="A5952" s="24">
        <v>43713.791666666664</v>
      </c>
      <c r="B5952" s="25">
        <v>43713.875</v>
      </c>
      <c r="C5952" s="7">
        <v>834.63699999999994</v>
      </c>
      <c r="D5952" s="26">
        <f>C5952/'g. Dimensio.AnlagenEE2035'!$F$11</f>
        <v>0.23846771428571428</v>
      </c>
      <c r="E5952" s="6"/>
      <c r="F5952" s="6"/>
      <c r="G5952" s="6"/>
      <c r="H5952" s="6"/>
      <c r="I5952" s="6"/>
      <c r="J5952" s="6"/>
      <c r="K5952" s="6"/>
      <c r="L5952" s="6"/>
      <c r="M5952" s="6"/>
      <c r="N5952" s="27"/>
    </row>
    <row r="5953" spans="1:14" s="28" customFormat="1" x14ac:dyDescent="0.25">
      <c r="A5953" s="24">
        <v>43713.833333333336</v>
      </c>
      <c r="B5953" s="25">
        <v>43713.916666666664</v>
      </c>
      <c r="C5953" s="7">
        <v>837.90300000000002</v>
      </c>
      <c r="D5953" s="26">
        <f>C5953/'g. Dimensio.AnlagenEE2035'!$F$11</f>
        <v>0.23940085714285714</v>
      </c>
      <c r="E5953" s="6"/>
      <c r="F5953" s="6"/>
      <c r="G5953" s="6"/>
      <c r="H5953" s="6"/>
      <c r="I5953" s="6"/>
      <c r="J5953" s="6"/>
      <c r="K5953" s="6"/>
      <c r="L5953" s="6"/>
      <c r="M5953" s="6"/>
      <c r="N5953" s="27"/>
    </row>
    <row r="5954" spans="1:14" s="28" customFormat="1" x14ac:dyDescent="0.25">
      <c r="A5954" s="24">
        <v>43713.875</v>
      </c>
      <c r="B5954" s="25">
        <v>43713.958333333336</v>
      </c>
      <c r="C5954" s="7">
        <v>894.85599999999999</v>
      </c>
      <c r="D5954" s="26">
        <f>C5954/'g. Dimensio.AnlagenEE2035'!$F$11</f>
        <v>0.25567314285714288</v>
      </c>
      <c r="E5954" s="6"/>
      <c r="F5954" s="6"/>
      <c r="G5954" s="6"/>
      <c r="H5954" s="6"/>
      <c r="I5954" s="6"/>
      <c r="J5954" s="6"/>
      <c r="K5954" s="6"/>
      <c r="L5954" s="6"/>
      <c r="M5954" s="6"/>
      <c r="N5954" s="27"/>
    </row>
    <row r="5955" spans="1:14" s="28" customFormat="1" x14ac:dyDescent="0.25">
      <c r="A5955" s="24">
        <v>43713.916666666664</v>
      </c>
      <c r="B5955" s="25">
        <v>43714</v>
      </c>
      <c r="C5955" s="7">
        <v>849.10799999999995</v>
      </c>
      <c r="D5955" s="26">
        <f>C5955/'g. Dimensio.AnlagenEE2035'!$F$11</f>
        <v>0.24260228571428569</v>
      </c>
      <c r="E5955" s="6"/>
      <c r="F5955" s="6"/>
      <c r="G5955" s="6"/>
      <c r="H5955" s="6"/>
      <c r="I5955" s="6"/>
      <c r="J5955" s="6"/>
      <c r="K5955" s="6"/>
      <c r="L5955" s="6"/>
      <c r="M5955" s="6"/>
      <c r="N5955" s="27"/>
    </row>
    <row r="5956" spans="1:14" s="28" customFormat="1" x14ac:dyDescent="0.25">
      <c r="A5956" s="24">
        <v>43713.958333333336</v>
      </c>
      <c r="B5956" s="25">
        <v>43714.041666666664</v>
      </c>
      <c r="C5956" s="7">
        <v>596.07299999999998</v>
      </c>
      <c r="D5956" s="26">
        <f>C5956/'g. Dimensio.AnlagenEE2035'!$F$11</f>
        <v>0.17030657142857142</v>
      </c>
      <c r="E5956" s="6"/>
      <c r="F5956" s="6"/>
      <c r="G5956" s="6"/>
      <c r="H5956" s="6"/>
      <c r="I5956" s="6"/>
      <c r="J5956" s="6"/>
      <c r="K5956" s="6"/>
      <c r="L5956" s="6"/>
      <c r="M5956" s="6"/>
      <c r="N5956" s="27"/>
    </row>
    <row r="5957" spans="1:14" s="28" customFormat="1" x14ac:dyDescent="0.25">
      <c r="A5957" s="24">
        <v>43714</v>
      </c>
      <c r="B5957" s="25">
        <v>43714.083333333336</v>
      </c>
      <c r="C5957" s="7">
        <v>517.16399999999999</v>
      </c>
      <c r="D5957" s="26">
        <f>C5957/'g. Dimensio.AnlagenEE2035'!$F$11</f>
        <v>0.14776114285714284</v>
      </c>
      <c r="E5957" s="6"/>
      <c r="F5957" s="6"/>
      <c r="G5957" s="6"/>
      <c r="H5957" s="6"/>
      <c r="I5957" s="6"/>
      <c r="J5957" s="6"/>
      <c r="K5957" s="6"/>
      <c r="L5957" s="6"/>
      <c r="M5957" s="6"/>
      <c r="N5957" s="27"/>
    </row>
    <row r="5958" spans="1:14" s="28" customFormat="1" x14ac:dyDescent="0.25">
      <c r="A5958" s="24">
        <v>43714.041666666664</v>
      </c>
      <c r="B5958" s="25">
        <v>43714.125</v>
      </c>
      <c r="C5958" s="7">
        <v>478.65199999999999</v>
      </c>
      <c r="D5958" s="26">
        <f>C5958/'g. Dimensio.AnlagenEE2035'!$F$11</f>
        <v>0.13675771428571429</v>
      </c>
      <c r="E5958" s="6"/>
      <c r="F5958" s="6"/>
      <c r="G5958" s="6"/>
      <c r="H5958" s="6"/>
      <c r="I5958" s="6"/>
      <c r="J5958" s="6"/>
      <c r="K5958" s="6"/>
      <c r="L5958" s="6"/>
      <c r="M5958" s="6"/>
      <c r="N5958" s="27"/>
    </row>
    <row r="5959" spans="1:14" s="28" customFormat="1" x14ac:dyDescent="0.25">
      <c r="A5959" s="24">
        <v>43714.083333333336</v>
      </c>
      <c r="B5959" s="25">
        <v>43714.166666666664</v>
      </c>
      <c r="C5959" s="7">
        <v>489.69</v>
      </c>
      <c r="D5959" s="26">
        <f>C5959/'g. Dimensio.AnlagenEE2035'!$F$11</f>
        <v>0.13991142857142858</v>
      </c>
      <c r="E5959" s="6"/>
      <c r="F5959" s="6"/>
      <c r="G5959" s="6"/>
      <c r="H5959" s="6"/>
      <c r="I5959" s="6"/>
      <c r="J5959" s="6"/>
      <c r="K5959" s="6"/>
      <c r="L5959" s="6"/>
      <c r="M5959" s="6"/>
      <c r="N5959" s="27"/>
    </row>
    <row r="5960" spans="1:14" s="28" customFormat="1" x14ac:dyDescent="0.25">
      <c r="A5960" s="24">
        <v>43714.125</v>
      </c>
      <c r="B5960" s="25">
        <v>43714.208333333336</v>
      </c>
      <c r="C5960" s="7">
        <v>496.49</v>
      </c>
      <c r="D5960" s="26">
        <f>C5960/'g. Dimensio.AnlagenEE2035'!$F$11</f>
        <v>0.14185428571428571</v>
      </c>
      <c r="E5960" s="6"/>
      <c r="F5960" s="6"/>
      <c r="G5960" s="6"/>
      <c r="H5960" s="6"/>
      <c r="I5960" s="6"/>
      <c r="J5960" s="6"/>
      <c r="K5960" s="6"/>
      <c r="L5960" s="6"/>
      <c r="M5960" s="6"/>
      <c r="N5960" s="27"/>
    </row>
    <row r="5961" spans="1:14" s="28" customFormat="1" x14ac:dyDescent="0.25">
      <c r="A5961" s="24">
        <v>43714.166666666664</v>
      </c>
      <c r="B5961" s="25">
        <v>43714.25</v>
      </c>
      <c r="C5961" s="7">
        <v>460.18200000000002</v>
      </c>
      <c r="D5961" s="26">
        <f>C5961/'g. Dimensio.AnlagenEE2035'!$F$11</f>
        <v>0.13148057142857145</v>
      </c>
      <c r="E5961" s="6"/>
      <c r="F5961" s="6"/>
      <c r="G5961" s="6"/>
      <c r="H5961" s="6"/>
      <c r="I5961" s="6"/>
      <c r="J5961" s="6"/>
      <c r="K5961" s="6"/>
      <c r="L5961" s="6"/>
      <c r="M5961" s="6"/>
      <c r="N5961" s="27"/>
    </row>
    <row r="5962" spans="1:14" s="28" customFormat="1" x14ac:dyDescent="0.25">
      <c r="A5962" s="24">
        <v>43714.208333333336</v>
      </c>
      <c r="B5962" s="25">
        <v>43714.291666666664</v>
      </c>
      <c r="C5962" s="7">
        <v>365.73099999999999</v>
      </c>
      <c r="D5962" s="26">
        <f>C5962/'g. Dimensio.AnlagenEE2035'!$F$11</f>
        <v>0.10449457142857142</v>
      </c>
      <c r="E5962" s="6"/>
      <c r="F5962" s="6"/>
      <c r="G5962" s="6"/>
      <c r="H5962" s="6"/>
      <c r="I5962" s="6"/>
      <c r="J5962" s="6"/>
      <c r="K5962" s="6"/>
      <c r="L5962" s="6"/>
      <c r="M5962" s="6"/>
      <c r="N5962" s="27"/>
    </row>
    <row r="5963" spans="1:14" s="28" customFormat="1" x14ac:dyDescent="0.25">
      <c r="A5963" s="24">
        <v>43714.25</v>
      </c>
      <c r="B5963" s="25">
        <v>43714.333333333336</v>
      </c>
      <c r="C5963" s="7">
        <v>300.53100000000001</v>
      </c>
      <c r="D5963" s="26">
        <f>C5963/'g. Dimensio.AnlagenEE2035'!$F$11</f>
        <v>8.5865999999999998E-2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27"/>
    </row>
    <row r="5964" spans="1:14" s="28" customFormat="1" x14ac:dyDescent="0.25">
      <c r="A5964" s="24">
        <v>43714.291666666664</v>
      </c>
      <c r="B5964" s="25">
        <v>43714.375</v>
      </c>
      <c r="C5964" s="7">
        <v>289.47399999999999</v>
      </c>
      <c r="D5964" s="26">
        <f>C5964/'g. Dimensio.AnlagenEE2035'!$F$11</f>
        <v>8.2706857142857138E-2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27"/>
    </row>
    <row r="5965" spans="1:14" s="28" customFormat="1" x14ac:dyDescent="0.25">
      <c r="A5965" s="24">
        <v>43714.333333333336</v>
      </c>
      <c r="B5965" s="25">
        <v>43714.416666666664</v>
      </c>
      <c r="C5965" s="7">
        <v>238.48400000000001</v>
      </c>
      <c r="D5965" s="26">
        <f>C5965/'g. Dimensio.AnlagenEE2035'!$F$11</f>
        <v>6.8138285714285721E-2</v>
      </c>
      <c r="E5965" s="6"/>
      <c r="F5965" s="6"/>
      <c r="G5965" s="6"/>
      <c r="H5965" s="6"/>
      <c r="I5965" s="6"/>
      <c r="J5965" s="6"/>
      <c r="K5965" s="6"/>
      <c r="L5965" s="6"/>
      <c r="M5965" s="6"/>
      <c r="N5965" s="27"/>
    </row>
    <row r="5966" spans="1:14" s="28" customFormat="1" x14ac:dyDescent="0.25">
      <c r="A5966" s="24">
        <v>43714.375</v>
      </c>
      <c r="B5966" s="25">
        <v>43714.458333333336</v>
      </c>
      <c r="C5966" s="7">
        <v>174.36699999999999</v>
      </c>
      <c r="D5966" s="26">
        <f>C5966/'g. Dimensio.AnlagenEE2035'!$F$11</f>
        <v>4.9819142857142854E-2</v>
      </c>
      <c r="E5966" s="6"/>
      <c r="F5966" s="6"/>
      <c r="G5966" s="6"/>
      <c r="H5966" s="6"/>
      <c r="I5966" s="6"/>
      <c r="J5966" s="6"/>
      <c r="K5966" s="6"/>
      <c r="L5966" s="6"/>
      <c r="M5966" s="6"/>
      <c r="N5966" s="27"/>
    </row>
    <row r="5967" spans="1:14" s="28" customFormat="1" x14ac:dyDescent="0.25">
      <c r="A5967" s="24">
        <v>43714.416666666664</v>
      </c>
      <c r="B5967" s="25">
        <v>43714.5</v>
      </c>
      <c r="C5967" s="7">
        <v>118.348</v>
      </c>
      <c r="D5967" s="26">
        <f>C5967/'g. Dimensio.AnlagenEE2035'!$F$11</f>
        <v>3.3813714285714287E-2</v>
      </c>
      <c r="E5967" s="6"/>
      <c r="F5967" s="6"/>
      <c r="G5967" s="6"/>
      <c r="H5967" s="6"/>
      <c r="I5967" s="6"/>
      <c r="J5967" s="6"/>
      <c r="K5967" s="6"/>
      <c r="L5967" s="6"/>
      <c r="M5967" s="6"/>
      <c r="N5967" s="27"/>
    </row>
    <row r="5968" spans="1:14" s="28" customFormat="1" x14ac:dyDescent="0.25">
      <c r="A5968" s="24">
        <v>43714.458333333336</v>
      </c>
      <c r="B5968" s="25">
        <v>43714.541666666664</v>
      </c>
      <c r="C5968" s="7">
        <v>85.608999999999995</v>
      </c>
      <c r="D5968" s="26">
        <f>C5968/'g. Dimensio.AnlagenEE2035'!$F$11</f>
        <v>2.4459714285714283E-2</v>
      </c>
      <c r="E5968" s="6"/>
      <c r="F5968" s="6"/>
      <c r="G5968" s="6"/>
      <c r="H5968" s="6"/>
      <c r="I5968" s="6"/>
      <c r="J5968" s="6"/>
      <c r="K5968" s="6"/>
      <c r="L5968" s="6"/>
      <c r="M5968" s="6"/>
      <c r="N5968" s="27"/>
    </row>
    <row r="5969" spans="1:14" s="28" customFormat="1" x14ac:dyDescent="0.25">
      <c r="A5969" s="24">
        <v>43714.5</v>
      </c>
      <c r="B5969" s="25">
        <v>43714.583333333336</v>
      </c>
      <c r="C5969" s="7">
        <v>61.762999999999998</v>
      </c>
      <c r="D5969" s="26">
        <f>C5969/'g. Dimensio.AnlagenEE2035'!$F$11</f>
        <v>1.7646571428571428E-2</v>
      </c>
      <c r="E5969" s="6"/>
      <c r="F5969" s="6"/>
      <c r="G5969" s="6"/>
      <c r="H5969" s="6"/>
      <c r="I5969" s="6"/>
      <c r="J5969" s="6"/>
      <c r="K5969" s="6"/>
      <c r="L5969" s="6"/>
      <c r="M5969" s="6"/>
      <c r="N5969" s="27"/>
    </row>
    <row r="5970" spans="1:14" s="28" customFormat="1" x14ac:dyDescent="0.25">
      <c r="A5970" s="24">
        <v>43714.541666666664</v>
      </c>
      <c r="B5970" s="25">
        <v>43714.625</v>
      </c>
      <c r="C5970" s="7">
        <v>47.665999999999997</v>
      </c>
      <c r="D5970" s="26">
        <f>C5970/'g. Dimensio.AnlagenEE2035'!$F$11</f>
        <v>1.3618857142857143E-2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27"/>
    </row>
    <row r="5971" spans="1:14" s="28" customFormat="1" x14ac:dyDescent="0.25">
      <c r="A5971" s="24">
        <v>43714.583333333336</v>
      </c>
      <c r="B5971" s="25">
        <v>43714.666666666664</v>
      </c>
      <c r="C5971" s="7">
        <v>38.451999999999998</v>
      </c>
      <c r="D5971" s="26">
        <f>C5971/'g. Dimensio.AnlagenEE2035'!$F$11</f>
        <v>1.0986285714285714E-2</v>
      </c>
      <c r="E5971" s="6"/>
      <c r="F5971" s="6"/>
      <c r="G5971" s="6"/>
      <c r="H5971" s="6"/>
      <c r="I5971" s="6"/>
      <c r="J5971" s="6"/>
      <c r="K5971" s="6"/>
      <c r="L5971" s="6"/>
      <c r="M5971" s="6"/>
      <c r="N5971" s="27"/>
    </row>
    <row r="5972" spans="1:14" s="28" customFormat="1" x14ac:dyDescent="0.25">
      <c r="A5972" s="24">
        <v>43714.625</v>
      </c>
      <c r="B5972" s="25">
        <v>43714.708333333336</v>
      </c>
      <c r="C5972" s="7">
        <v>30.056999999999999</v>
      </c>
      <c r="D5972" s="26">
        <f>C5972/'g. Dimensio.AnlagenEE2035'!$F$11</f>
        <v>8.5877142857142853E-3</v>
      </c>
      <c r="E5972" s="6"/>
      <c r="F5972" s="6"/>
      <c r="G5972" s="6"/>
      <c r="H5972" s="6"/>
      <c r="I5972" s="6"/>
      <c r="J5972" s="6"/>
      <c r="K5972" s="6"/>
      <c r="L5972" s="6"/>
      <c r="M5972" s="6"/>
      <c r="N5972" s="27"/>
    </row>
    <row r="5973" spans="1:14" s="28" customFormat="1" x14ac:dyDescent="0.25">
      <c r="A5973" s="24">
        <v>43714.666666666664</v>
      </c>
      <c r="B5973" s="25">
        <v>43714.75</v>
      </c>
      <c r="C5973" s="7">
        <v>25.683</v>
      </c>
      <c r="D5973" s="26">
        <f>C5973/'g. Dimensio.AnlagenEE2035'!$F$11</f>
        <v>7.3379999999999999E-3</v>
      </c>
      <c r="E5973" s="6"/>
      <c r="F5973" s="6"/>
      <c r="G5973" s="6"/>
      <c r="H5973" s="6"/>
      <c r="I5973" s="6"/>
      <c r="J5973" s="6"/>
      <c r="K5973" s="6"/>
      <c r="L5973" s="6"/>
      <c r="M5973" s="6"/>
      <c r="N5973" s="27"/>
    </row>
    <row r="5974" spans="1:14" s="28" customFormat="1" x14ac:dyDescent="0.25">
      <c r="A5974" s="24">
        <v>43714.708333333336</v>
      </c>
      <c r="B5974" s="25">
        <v>43714.791666666664</v>
      </c>
      <c r="C5974" s="7">
        <v>23.864999999999998</v>
      </c>
      <c r="D5974" s="26">
        <f>C5974/'g. Dimensio.AnlagenEE2035'!$F$11</f>
        <v>6.8185714285714282E-3</v>
      </c>
      <c r="E5974" s="6"/>
      <c r="F5974" s="6"/>
      <c r="G5974" s="6"/>
      <c r="H5974" s="6"/>
      <c r="I5974" s="6"/>
      <c r="J5974" s="6"/>
      <c r="K5974" s="6"/>
      <c r="L5974" s="6"/>
      <c r="M5974" s="6"/>
      <c r="N5974" s="27"/>
    </row>
    <row r="5975" spans="1:14" s="28" customFormat="1" x14ac:dyDescent="0.25">
      <c r="A5975" s="24">
        <v>43714.75</v>
      </c>
      <c r="B5975" s="25">
        <v>43714.833333333336</v>
      </c>
      <c r="C5975" s="7">
        <v>28.14</v>
      </c>
      <c r="D5975" s="26">
        <f>C5975/'g. Dimensio.AnlagenEE2035'!$F$11</f>
        <v>8.0400000000000003E-3</v>
      </c>
      <c r="E5975" s="6"/>
      <c r="F5975" s="6"/>
      <c r="G5975" s="6"/>
      <c r="H5975" s="6"/>
      <c r="I5975" s="6"/>
      <c r="J5975" s="6"/>
      <c r="K5975" s="6"/>
      <c r="L5975" s="6"/>
      <c r="M5975" s="6"/>
      <c r="N5975" s="27"/>
    </row>
    <row r="5976" spans="1:14" s="28" customFormat="1" x14ac:dyDescent="0.25">
      <c r="A5976" s="24">
        <v>43714.791666666664</v>
      </c>
      <c r="B5976" s="25">
        <v>43714.875</v>
      </c>
      <c r="C5976" s="7">
        <v>49.386000000000003</v>
      </c>
      <c r="D5976" s="26">
        <f>C5976/'g. Dimensio.AnlagenEE2035'!$F$11</f>
        <v>1.4110285714285716E-2</v>
      </c>
      <c r="E5976" s="6"/>
      <c r="F5976" s="6"/>
      <c r="G5976" s="6"/>
      <c r="H5976" s="6"/>
      <c r="I5976" s="6"/>
      <c r="J5976" s="6"/>
      <c r="K5976" s="6"/>
      <c r="L5976" s="6"/>
      <c r="M5976" s="6"/>
      <c r="N5976" s="27"/>
    </row>
    <row r="5977" spans="1:14" s="28" customFormat="1" x14ac:dyDescent="0.25">
      <c r="A5977" s="24">
        <v>43714.833333333336</v>
      </c>
      <c r="B5977" s="25">
        <v>43714.916666666664</v>
      </c>
      <c r="C5977" s="7">
        <v>99.876999999999995</v>
      </c>
      <c r="D5977" s="26">
        <f>C5977/'g. Dimensio.AnlagenEE2035'!$F$11</f>
        <v>2.8536285714285712E-2</v>
      </c>
      <c r="E5977" s="6"/>
      <c r="F5977" s="6"/>
      <c r="G5977" s="6"/>
      <c r="H5977" s="6"/>
      <c r="I5977" s="6"/>
      <c r="J5977" s="6"/>
      <c r="K5977" s="6"/>
      <c r="L5977" s="6"/>
      <c r="M5977" s="6"/>
      <c r="N5977" s="27"/>
    </row>
    <row r="5978" spans="1:14" s="28" customFormat="1" x14ac:dyDescent="0.25">
      <c r="A5978" s="24">
        <v>43714.875</v>
      </c>
      <c r="B5978" s="25">
        <v>43714.958333333336</v>
      </c>
      <c r="C5978" s="7">
        <v>192.09800000000001</v>
      </c>
      <c r="D5978" s="26">
        <f>C5978/'g. Dimensio.AnlagenEE2035'!$F$11</f>
        <v>5.4885142857142862E-2</v>
      </c>
      <c r="E5978" s="6"/>
      <c r="F5978" s="6"/>
      <c r="G5978" s="6"/>
      <c r="H5978" s="6"/>
      <c r="I5978" s="6"/>
      <c r="J5978" s="6"/>
      <c r="K5978" s="6"/>
      <c r="L5978" s="6"/>
      <c r="M5978" s="6"/>
      <c r="N5978" s="27"/>
    </row>
    <row r="5979" spans="1:14" s="28" customFormat="1" x14ac:dyDescent="0.25">
      <c r="A5979" s="24">
        <v>43714.916666666664</v>
      </c>
      <c r="B5979" s="25">
        <v>43715</v>
      </c>
      <c r="C5979" s="7">
        <v>309.12799999999999</v>
      </c>
      <c r="D5979" s="26">
        <f>C5979/'g. Dimensio.AnlagenEE2035'!$F$11</f>
        <v>8.8322285714285714E-2</v>
      </c>
      <c r="E5979" s="6"/>
      <c r="F5979" s="6"/>
      <c r="G5979" s="6"/>
      <c r="H5979" s="6"/>
      <c r="I5979" s="6"/>
      <c r="J5979" s="6"/>
      <c r="K5979" s="6"/>
      <c r="L5979" s="6"/>
      <c r="M5979" s="6"/>
      <c r="N5979" s="27"/>
    </row>
    <row r="5980" spans="1:14" s="28" customFormat="1" x14ac:dyDescent="0.25">
      <c r="A5980" s="24">
        <v>43714.958333333336</v>
      </c>
      <c r="B5980" s="25">
        <v>43715.041666666664</v>
      </c>
      <c r="C5980" s="7">
        <v>367.74900000000002</v>
      </c>
      <c r="D5980" s="26">
        <f>C5980/'g. Dimensio.AnlagenEE2035'!$F$11</f>
        <v>0.10507114285714286</v>
      </c>
      <c r="E5980" s="6"/>
      <c r="F5980" s="6"/>
      <c r="G5980" s="6"/>
      <c r="H5980" s="6"/>
      <c r="I5980" s="6"/>
      <c r="J5980" s="6"/>
      <c r="K5980" s="6"/>
      <c r="L5980" s="6"/>
      <c r="M5980" s="6"/>
      <c r="N5980" s="27"/>
    </row>
    <row r="5981" spans="1:14" s="28" customFormat="1" x14ac:dyDescent="0.25">
      <c r="A5981" s="24">
        <v>43715</v>
      </c>
      <c r="B5981" s="25">
        <v>43715.083333333336</v>
      </c>
      <c r="C5981" s="7">
        <v>355.67599999999999</v>
      </c>
      <c r="D5981" s="26">
        <f>C5981/'g. Dimensio.AnlagenEE2035'!$F$11</f>
        <v>0.10162171428571429</v>
      </c>
      <c r="E5981" s="6"/>
      <c r="F5981" s="6"/>
      <c r="G5981" s="6"/>
      <c r="H5981" s="6"/>
      <c r="I5981" s="6"/>
      <c r="J5981" s="6"/>
      <c r="K5981" s="6"/>
      <c r="L5981" s="6"/>
      <c r="M5981" s="6"/>
      <c r="N5981" s="27"/>
    </row>
    <row r="5982" spans="1:14" s="28" customFormat="1" x14ac:dyDescent="0.25">
      <c r="A5982" s="24">
        <v>43715.041666666664</v>
      </c>
      <c r="B5982" s="25">
        <v>43715.125</v>
      </c>
      <c r="C5982" s="7">
        <v>307.08499999999998</v>
      </c>
      <c r="D5982" s="26">
        <f>C5982/'g. Dimensio.AnlagenEE2035'!$F$11</f>
        <v>8.773857142857143E-2</v>
      </c>
      <c r="E5982" s="6"/>
      <c r="F5982" s="6"/>
      <c r="G5982" s="6"/>
      <c r="H5982" s="6"/>
      <c r="I5982" s="6"/>
      <c r="J5982" s="6"/>
      <c r="K5982" s="6"/>
      <c r="L5982" s="6"/>
      <c r="M5982" s="6"/>
      <c r="N5982" s="27"/>
    </row>
    <row r="5983" spans="1:14" s="28" customFormat="1" x14ac:dyDescent="0.25">
      <c r="A5983" s="24">
        <v>43715.083333333336</v>
      </c>
      <c r="B5983" s="25">
        <v>43715.166666666664</v>
      </c>
      <c r="C5983" s="7">
        <v>251.97300000000001</v>
      </c>
      <c r="D5983" s="26">
        <f>C5983/'g. Dimensio.AnlagenEE2035'!$F$11</f>
        <v>7.1992285714285717E-2</v>
      </c>
      <c r="E5983" s="6"/>
      <c r="F5983" s="6"/>
      <c r="G5983" s="6"/>
      <c r="H5983" s="6"/>
      <c r="I5983" s="6"/>
      <c r="J5983" s="6"/>
      <c r="K5983" s="6"/>
      <c r="L5983" s="6"/>
      <c r="M5983" s="6"/>
      <c r="N5983" s="27"/>
    </row>
    <row r="5984" spans="1:14" s="28" customFormat="1" x14ac:dyDescent="0.25">
      <c r="A5984" s="24">
        <v>43715.125</v>
      </c>
      <c r="B5984" s="25">
        <v>43715.208333333336</v>
      </c>
      <c r="C5984" s="7">
        <v>197.869</v>
      </c>
      <c r="D5984" s="26">
        <f>C5984/'g. Dimensio.AnlagenEE2035'!$F$11</f>
        <v>5.6534000000000001E-2</v>
      </c>
      <c r="E5984" s="6"/>
      <c r="F5984" s="6"/>
      <c r="G5984" s="6"/>
      <c r="H5984" s="6"/>
      <c r="I5984" s="6"/>
      <c r="J5984" s="6"/>
      <c r="K5984" s="6"/>
      <c r="L5984" s="6"/>
      <c r="M5984" s="6"/>
      <c r="N5984" s="27"/>
    </row>
    <row r="5985" spans="1:14" s="28" customFormat="1" x14ac:dyDescent="0.25">
      <c r="A5985" s="24">
        <v>43715.166666666664</v>
      </c>
      <c r="B5985" s="25">
        <v>43715.25</v>
      </c>
      <c r="C5985" s="7">
        <v>162.79900000000001</v>
      </c>
      <c r="D5985" s="26">
        <f>C5985/'g. Dimensio.AnlagenEE2035'!$F$11</f>
        <v>4.6514E-2</v>
      </c>
      <c r="E5985" s="6"/>
      <c r="F5985" s="6"/>
      <c r="G5985" s="6"/>
      <c r="H5985" s="6"/>
      <c r="I5985" s="6"/>
      <c r="J5985" s="6"/>
      <c r="K5985" s="6"/>
      <c r="L5985" s="6"/>
      <c r="M5985" s="6"/>
      <c r="N5985" s="27"/>
    </row>
    <row r="5986" spans="1:14" s="28" customFormat="1" x14ac:dyDescent="0.25">
      <c r="A5986" s="24">
        <v>43715.208333333336</v>
      </c>
      <c r="B5986" s="25">
        <v>43715.291666666664</v>
      </c>
      <c r="C5986" s="7">
        <v>128.143</v>
      </c>
      <c r="D5986" s="26">
        <f>C5986/'g. Dimensio.AnlagenEE2035'!$F$11</f>
        <v>3.6612285714285715E-2</v>
      </c>
      <c r="E5986" s="6"/>
      <c r="F5986" s="6"/>
      <c r="G5986" s="6"/>
      <c r="H5986" s="6"/>
      <c r="I5986" s="6"/>
      <c r="J5986" s="6"/>
      <c r="K5986" s="6"/>
      <c r="L5986" s="6"/>
      <c r="M5986" s="6"/>
      <c r="N5986" s="27"/>
    </row>
    <row r="5987" spans="1:14" s="28" customFormat="1" x14ac:dyDescent="0.25">
      <c r="A5987" s="24">
        <v>43715.25</v>
      </c>
      <c r="B5987" s="25">
        <v>43715.333333333336</v>
      </c>
      <c r="C5987" s="7">
        <v>76.081999999999994</v>
      </c>
      <c r="D5987" s="26">
        <f>C5987/'g. Dimensio.AnlagenEE2035'!$F$11</f>
        <v>2.1737714285714284E-2</v>
      </c>
      <c r="E5987" s="6"/>
      <c r="F5987" s="6"/>
      <c r="G5987" s="6"/>
      <c r="H5987" s="6"/>
      <c r="I5987" s="6"/>
      <c r="J5987" s="6"/>
      <c r="K5987" s="6"/>
      <c r="L5987" s="6"/>
      <c r="M5987" s="6"/>
      <c r="N5987" s="27"/>
    </row>
    <row r="5988" spans="1:14" s="28" customFormat="1" x14ac:dyDescent="0.25">
      <c r="A5988" s="24">
        <v>43715.291666666664</v>
      </c>
      <c r="B5988" s="25">
        <v>43715.375</v>
      </c>
      <c r="C5988" s="7">
        <v>34.554000000000002</v>
      </c>
      <c r="D5988" s="26">
        <f>C5988/'g. Dimensio.AnlagenEE2035'!$F$11</f>
        <v>9.8725714285714285E-3</v>
      </c>
      <c r="E5988" s="6"/>
      <c r="F5988" s="6"/>
      <c r="G5988" s="6"/>
      <c r="H5988" s="6"/>
      <c r="I5988" s="6"/>
      <c r="J5988" s="6"/>
      <c r="K5988" s="6"/>
      <c r="L5988" s="6"/>
      <c r="M5988" s="6"/>
      <c r="N5988" s="27"/>
    </row>
    <row r="5989" spans="1:14" s="28" customFormat="1" x14ac:dyDescent="0.25">
      <c r="A5989" s="24">
        <v>43715.333333333336</v>
      </c>
      <c r="B5989" s="25">
        <v>43715.416666666664</v>
      </c>
      <c r="C5989" s="7">
        <v>44.436999999999998</v>
      </c>
      <c r="D5989" s="26">
        <f>C5989/'g. Dimensio.AnlagenEE2035'!$F$11</f>
        <v>1.2696285714285714E-2</v>
      </c>
      <c r="E5989" s="6"/>
      <c r="F5989" s="6"/>
      <c r="G5989" s="6"/>
      <c r="H5989" s="6"/>
      <c r="I5989" s="6"/>
      <c r="J5989" s="6"/>
      <c r="K5989" s="6"/>
      <c r="L5989" s="6"/>
      <c r="M5989" s="6"/>
      <c r="N5989" s="27"/>
    </row>
    <row r="5990" spans="1:14" s="28" customFormat="1" x14ac:dyDescent="0.25">
      <c r="A5990" s="24">
        <v>43715.375</v>
      </c>
      <c r="B5990" s="25">
        <v>43715.458333333336</v>
      </c>
      <c r="C5990" s="7">
        <v>81.968999999999994</v>
      </c>
      <c r="D5990" s="26">
        <f>C5990/'g. Dimensio.AnlagenEE2035'!$F$11</f>
        <v>2.3419714285714283E-2</v>
      </c>
      <c r="E5990" s="6"/>
      <c r="F5990" s="6"/>
      <c r="G5990" s="6"/>
      <c r="H5990" s="6"/>
      <c r="I5990" s="6"/>
      <c r="J5990" s="6"/>
      <c r="K5990" s="6"/>
      <c r="L5990" s="6"/>
      <c r="M5990" s="6"/>
      <c r="N5990" s="27"/>
    </row>
    <row r="5991" spans="1:14" s="28" customFormat="1" x14ac:dyDescent="0.25">
      <c r="A5991" s="24">
        <v>43715.416666666664</v>
      </c>
      <c r="B5991" s="25">
        <v>43715.5</v>
      </c>
      <c r="C5991" s="7">
        <v>138.774</v>
      </c>
      <c r="D5991" s="26">
        <f>C5991/'g. Dimensio.AnlagenEE2035'!$F$11</f>
        <v>3.9649714285714288E-2</v>
      </c>
      <c r="E5991" s="6"/>
      <c r="F5991" s="6"/>
      <c r="G5991" s="6"/>
      <c r="H5991" s="6"/>
      <c r="I5991" s="6"/>
      <c r="J5991" s="6"/>
      <c r="K5991" s="6"/>
      <c r="L5991" s="6"/>
      <c r="M5991" s="6"/>
      <c r="N5991" s="27"/>
    </row>
    <row r="5992" spans="1:14" s="28" customFormat="1" x14ac:dyDescent="0.25">
      <c r="A5992" s="24">
        <v>43715.458333333336</v>
      </c>
      <c r="B5992" s="25">
        <v>43715.541666666664</v>
      </c>
      <c r="C5992" s="7">
        <v>201.15899999999999</v>
      </c>
      <c r="D5992" s="26">
        <f>C5992/'g. Dimensio.AnlagenEE2035'!$F$11</f>
        <v>5.7473999999999997E-2</v>
      </c>
      <c r="E5992" s="6"/>
      <c r="F5992" s="6"/>
      <c r="G5992" s="6"/>
      <c r="H5992" s="6"/>
      <c r="I5992" s="6"/>
      <c r="J5992" s="6"/>
      <c r="K5992" s="6"/>
      <c r="L5992" s="6"/>
      <c r="M5992" s="6"/>
      <c r="N5992" s="27"/>
    </row>
    <row r="5993" spans="1:14" s="28" customFormat="1" x14ac:dyDescent="0.25">
      <c r="A5993" s="24">
        <v>43715.5</v>
      </c>
      <c r="B5993" s="25">
        <v>43715.583333333336</v>
      </c>
      <c r="C5993" s="7">
        <v>238.92099999999999</v>
      </c>
      <c r="D5993" s="26">
        <f>C5993/'g. Dimensio.AnlagenEE2035'!$F$11</f>
        <v>6.8263142857142856E-2</v>
      </c>
      <c r="E5993" s="6"/>
      <c r="F5993" s="6"/>
      <c r="G5993" s="6"/>
      <c r="H5993" s="6"/>
      <c r="I5993" s="6"/>
      <c r="J5993" s="6"/>
      <c r="K5993" s="6"/>
      <c r="L5993" s="6"/>
      <c r="M5993" s="6"/>
      <c r="N5993" s="27"/>
    </row>
    <row r="5994" spans="1:14" s="28" customFormat="1" x14ac:dyDescent="0.25">
      <c r="A5994" s="24">
        <v>43715.541666666664</v>
      </c>
      <c r="B5994" s="25">
        <v>43715.625</v>
      </c>
      <c r="C5994" s="7">
        <v>227.41300000000001</v>
      </c>
      <c r="D5994" s="26">
        <f>C5994/'g. Dimensio.AnlagenEE2035'!$F$11</f>
        <v>6.4975142857142856E-2</v>
      </c>
      <c r="E5994" s="6"/>
      <c r="F5994" s="6"/>
      <c r="G5994" s="6"/>
      <c r="H5994" s="6"/>
      <c r="I5994" s="6"/>
      <c r="J5994" s="6"/>
      <c r="K5994" s="6"/>
      <c r="L5994" s="6"/>
      <c r="M5994" s="6"/>
      <c r="N5994" s="27"/>
    </row>
    <row r="5995" spans="1:14" s="28" customFormat="1" x14ac:dyDescent="0.25">
      <c r="A5995" s="24">
        <v>43715.583333333336</v>
      </c>
      <c r="B5995" s="25">
        <v>43715.666666666664</v>
      </c>
      <c r="C5995" s="7">
        <v>176.31100000000001</v>
      </c>
      <c r="D5995" s="26">
        <f>C5995/'g. Dimensio.AnlagenEE2035'!$F$11</f>
        <v>5.0374571428571428E-2</v>
      </c>
      <c r="E5995" s="6"/>
      <c r="F5995" s="6"/>
      <c r="G5995" s="6"/>
      <c r="H5995" s="6"/>
      <c r="I5995" s="6"/>
      <c r="J5995" s="6"/>
      <c r="K5995" s="6"/>
      <c r="L5995" s="6"/>
      <c r="M5995" s="6"/>
      <c r="N5995" s="27"/>
    </row>
    <row r="5996" spans="1:14" s="28" customFormat="1" x14ac:dyDescent="0.25">
      <c r="A5996" s="24">
        <v>43715.625</v>
      </c>
      <c r="B5996" s="25">
        <v>43715.708333333336</v>
      </c>
      <c r="C5996" s="7">
        <v>114.58799999999999</v>
      </c>
      <c r="D5996" s="26">
        <f>C5996/'g. Dimensio.AnlagenEE2035'!$F$11</f>
        <v>3.2739428571428572E-2</v>
      </c>
      <c r="E5996" s="6"/>
      <c r="F5996" s="6"/>
      <c r="G5996" s="6"/>
      <c r="H5996" s="6"/>
      <c r="I5996" s="6"/>
      <c r="J5996" s="6"/>
      <c r="K5996" s="6"/>
      <c r="L5996" s="6"/>
      <c r="M5996" s="6"/>
      <c r="N5996" s="27"/>
    </row>
    <row r="5997" spans="1:14" s="28" customFormat="1" x14ac:dyDescent="0.25">
      <c r="A5997" s="24">
        <v>43715.666666666664</v>
      </c>
      <c r="B5997" s="25">
        <v>43715.75</v>
      </c>
      <c r="C5997" s="7">
        <v>67.27</v>
      </c>
      <c r="D5997" s="26">
        <f>C5997/'g. Dimensio.AnlagenEE2035'!$F$11</f>
        <v>1.9219999999999998E-2</v>
      </c>
      <c r="E5997" s="6"/>
      <c r="F5997" s="6"/>
      <c r="G5997" s="6"/>
      <c r="H5997" s="6"/>
      <c r="I5997" s="6"/>
      <c r="J5997" s="6"/>
      <c r="K5997" s="6"/>
      <c r="L5997" s="6"/>
      <c r="M5997" s="6"/>
      <c r="N5997" s="27"/>
    </row>
    <row r="5998" spans="1:14" s="28" customFormat="1" x14ac:dyDescent="0.25">
      <c r="A5998" s="24">
        <v>43715.708333333336</v>
      </c>
      <c r="B5998" s="25">
        <v>43715.791666666664</v>
      </c>
      <c r="C5998" s="7">
        <v>45.036000000000001</v>
      </c>
      <c r="D5998" s="26">
        <f>C5998/'g. Dimensio.AnlagenEE2035'!$F$11</f>
        <v>1.2867428571428571E-2</v>
      </c>
      <c r="E5998" s="6"/>
      <c r="F5998" s="6"/>
      <c r="G5998" s="6"/>
      <c r="H5998" s="6"/>
      <c r="I5998" s="6"/>
      <c r="J5998" s="6"/>
      <c r="K5998" s="6"/>
      <c r="L5998" s="6"/>
      <c r="M5998" s="6"/>
      <c r="N5998" s="27"/>
    </row>
    <row r="5999" spans="1:14" s="28" customFormat="1" x14ac:dyDescent="0.25">
      <c r="A5999" s="24">
        <v>43715.75</v>
      </c>
      <c r="B5999" s="25">
        <v>43715.833333333336</v>
      </c>
      <c r="C5999" s="7">
        <v>34.582999999999998</v>
      </c>
      <c r="D5999" s="26">
        <f>C5999/'g. Dimensio.AnlagenEE2035'!$F$11</f>
        <v>9.8808571428571426E-3</v>
      </c>
      <c r="E5999" s="6"/>
      <c r="F5999" s="6"/>
      <c r="G5999" s="6"/>
      <c r="H5999" s="6"/>
      <c r="I5999" s="6"/>
      <c r="J5999" s="6"/>
      <c r="K5999" s="6"/>
      <c r="L5999" s="6"/>
      <c r="M5999" s="6"/>
      <c r="N5999" s="27"/>
    </row>
    <row r="6000" spans="1:14" s="28" customFormat="1" x14ac:dyDescent="0.25">
      <c r="A6000" s="24">
        <v>43715.791666666664</v>
      </c>
      <c r="B6000" s="25">
        <v>43715.875</v>
      </c>
      <c r="C6000" s="7">
        <v>35.109000000000002</v>
      </c>
      <c r="D6000" s="26">
        <f>C6000/'g. Dimensio.AnlagenEE2035'!$F$11</f>
        <v>1.0031142857142858E-2</v>
      </c>
      <c r="E6000" s="6"/>
      <c r="F6000" s="6"/>
      <c r="G6000" s="6"/>
      <c r="H6000" s="6"/>
      <c r="I6000" s="6"/>
      <c r="J6000" s="6"/>
      <c r="K6000" s="6"/>
      <c r="L6000" s="6"/>
      <c r="M6000" s="6"/>
      <c r="N6000" s="27"/>
    </row>
    <row r="6001" spans="1:14" s="28" customFormat="1" x14ac:dyDescent="0.25">
      <c r="A6001" s="24">
        <v>43715.833333333336</v>
      </c>
      <c r="B6001" s="25">
        <v>43715.916666666664</v>
      </c>
      <c r="C6001" s="7">
        <v>56.386000000000003</v>
      </c>
      <c r="D6001" s="26">
        <f>C6001/'g. Dimensio.AnlagenEE2035'!$F$11</f>
        <v>1.6110285714285716E-2</v>
      </c>
      <c r="E6001" s="6"/>
      <c r="F6001" s="6"/>
      <c r="G6001" s="6"/>
      <c r="H6001" s="6"/>
      <c r="I6001" s="6"/>
      <c r="J6001" s="6"/>
      <c r="K6001" s="6"/>
      <c r="L6001" s="6"/>
      <c r="M6001" s="6"/>
      <c r="N6001" s="27"/>
    </row>
    <row r="6002" spans="1:14" s="28" customFormat="1" x14ac:dyDescent="0.25">
      <c r="A6002" s="24">
        <v>43715.875</v>
      </c>
      <c r="B6002" s="25">
        <v>43715.958333333336</v>
      </c>
      <c r="C6002" s="7">
        <v>91.847999999999999</v>
      </c>
      <c r="D6002" s="26">
        <f>C6002/'g. Dimensio.AnlagenEE2035'!$F$11</f>
        <v>2.6242285714285715E-2</v>
      </c>
      <c r="E6002" s="6"/>
      <c r="F6002" s="6"/>
      <c r="G6002" s="6"/>
      <c r="H6002" s="6"/>
      <c r="I6002" s="6"/>
      <c r="J6002" s="6"/>
      <c r="K6002" s="6"/>
      <c r="L6002" s="6"/>
      <c r="M6002" s="6"/>
      <c r="N6002" s="27"/>
    </row>
    <row r="6003" spans="1:14" s="28" customFormat="1" x14ac:dyDescent="0.25">
      <c r="A6003" s="24">
        <v>43715.916666666664</v>
      </c>
      <c r="B6003" s="25">
        <v>43716</v>
      </c>
      <c r="C6003" s="7">
        <v>132.542</v>
      </c>
      <c r="D6003" s="26">
        <f>C6003/'g. Dimensio.AnlagenEE2035'!$F$11</f>
        <v>3.7869142857142858E-2</v>
      </c>
      <c r="E6003" s="6"/>
      <c r="F6003" s="6"/>
      <c r="G6003" s="6"/>
      <c r="H6003" s="6"/>
      <c r="I6003" s="6"/>
      <c r="J6003" s="6"/>
      <c r="K6003" s="6"/>
      <c r="L6003" s="6"/>
      <c r="M6003" s="6"/>
      <c r="N6003" s="27"/>
    </row>
    <row r="6004" spans="1:14" s="28" customFormat="1" x14ac:dyDescent="0.25">
      <c r="A6004" s="24">
        <v>43715.958333333336</v>
      </c>
      <c r="B6004" s="25">
        <v>43716.041666666664</v>
      </c>
      <c r="C6004" s="7">
        <v>156.09299999999999</v>
      </c>
      <c r="D6004" s="26">
        <f>C6004/'g. Dimensio.AnlagenEE2035'!$F$11</f>
        <v>4.4597999999999999E-2</v>
      </c>
      <c r="E6004" s="6"/>
      <c r="F6004" s="6"/>
      <c r="G6004" s="6"/>
      <c r="H6004" s="6"/>
      <c r="I6004" s="6"/>
      <c r="J6004" s="6"/>
      <c r="K6004" s="6"/>
      <c r="L6004" s="6"/>
      <c r="M6004" s="6"/>
      <c r="N6004" s="27"/>
    </row>
    <row r="6005" spans="1:14" s="28" customFormat="1" x14ac:dyDescent="0.25">
      <c r="A6005" s="24">
        <v>43716</v>
      </c>
      <c r="B6005" s="25">
        <v>43716.083333333336</v>
      </c>
      <c r="C6005" s="7">
        <v>157.846</v>
      </c>
      <c r="D6005" s="26">
        <f>C6005/'g. Dimensio.AnlagenEE2035'!$F$11</f>
        <v>4.5098857142857142E-2</v>
      </c>
      <c r="E6005" s="6"/>
      <c r="F6005" s="6"/>
      <c r="G6005" s="6"/>
      <c r="H6005" s="6"/>
      <c r="I6005" s="6"/>
      <c r="J6005" s="6"/>
      <c r="K6005" s="6"/>
      <c r="L6005" s="6"/>
      <c r="M6005" s="6"/>
      <c r="N6005" s="27"/>
    </row>
    <row r="6006" spans="1:14" s="28" customFormat="1" x14ac:dyDescent="0.25">
      <c r="A6006" s="24">
        <v>43716.041666666664</v>
      </c>
      <c r="B6006" s="25">
        <v>43716.125</v>
      </c>
      <c r="C6006" s="7">
        <v>155.15700000000001</v>
      </c>
      <c r="D6006" s="26">
        <f>C6006/'g. Dimensio.AnlagenEE2035'!$F$11</f>
        <v>4.4330571428571434E-2</v>
      </c>
      <c r="E6006" s="6"/>
      <c r="F6006" s="6"/>
      <c r="G6006" s="6"/>
      <c r="H6006" s="6"/>
      <c r="I6006" s="6"/>
      <c r="J6006" s="6"/>
      <c r="K6006" s="6"/>
      <c r="L6006" s="6"/>
      <c r="M6006" s="6"/>
      <c r="N6006" s="27"/>
    </row>
    <row r="6007" spans="1:14" s="28" customFormat="1" x14ac:dyDescent="0.25">
      <c r="A6007" s="24">
        <v>43716.083333333336</v>
      </c>
      <c r="B6007" s="25">
        <v>43716.166666666664</v>
      </c>
      <c r="C6007" s="7">
        <v>154.857</v>
      </c>
      <c r="D6007" s="26">
        <f>C6007/'g. Dimensio.AnlagenEE2035'!$F$11</f>
        <v>4.4244857142857141E-2</v>
      </c>
      <c r="E6007" s="6"/>
      <c r="F6007" s="6"/>
      <c r="G6007" s="6"/>
      <c r="H6007" s="6"/>
      <c r="I6007" s="6"/>
      <c r="J6007" s="6"/>
      <c r="K6007" s="6"/>
      <c r="L6007" s="6"/>
      <c r="M6007" s="6"/>
      <c r="N6007" s="27"/>
    </row>
    <row r="6008" spans="1:14" s="28" customFormat="1" x14ac:dyDescent="0.25">
      <c r="A6008" s="24">
        <v>43716.125</v>
      </c>
      <c r="B6008" s="25">
        <v>43716.208333333336</v>
      </c>
      <c r="C6008" s="7">
        <v>175.72900000000001</v>
      </c>
      <c r="D6008" s="26">
        <f>C6008/'g. Dimensio.AnlagenEE2035'!$F$11</f>
        <v>5.0208285714285719E-2</v>
      </c>
      <c r="E6008" s="6"/>
      <c r="F6008" s="6"/>
      <c r="G6008" s="6"/>
      <c r="H6008" s="6"/>
      <c r="I6008" s="6"/>
      <c r="J6008" s="6"/>
      <c r="K6008" s="6"/>
      <c r="L6008" s="6"/>
      <c r="M6008" s="6"/>
      <c r="N6008" s="27"/>
    </row>
    <row r="6009" spans="1:14" s="28" customFormat="1" x14ac:dyDescent="0.25">
      <c r="A6009" s="24">
        <v>43716.166666666664</v>
      </c>
      <c r="B6009" s="25">
        <v>43716.25</v>
      </c>
      <c r="C6009" s="7">
        <v>210.71100000000001</v>
      </c>
      <c r="D6009" s="26">
        <f>C6009/'g. Dimensio.AnlagenEE2035'!$F$11</f>
        <v>6.0203142857142858E-2</v>
      </c>
      <c r="E6009" s="6"/>
      <c r="F6009" s="6"/>
      <c r="G6009" s="6"/>
      <c r="H6009" s="6"/>
      <c r="I6009" s="6"/>
      <c r="J6009" s="6"/>
      <c r="K6009" s="6"/>
      <c r="L6009" s="6"/>
      <c r="M6009" s="6"/>
      <c r="N6009" s="27"/>
    </row>
    <row r="6010" spans="1:14" s="28" customFormat="1" x14ac:dyDescent="0.25">
      <c r="A6010" s="24">
        <v>43716.208333333336</v>
      </c>
      <c r="B6010" s="25">
        <v>43716.291666666664</v>
      </c>
      <c r="C6010" s="7">
        <v>208.624</v>
      </c>
      <c r="D6010" s="26">
        <f>C6010/'g. Dimensio.AnlagenEE2035'!$F$11</f>
        <v>5.9606857142857142E-2</v>
      </c>
      <c r="E6010" s="6"/>
      <c r="F6010" s="6"/>
      <c r="G6010" s="6"/>
      <c r="H6010" s="6"/>
      <c r="I6010" s="6"/>
      <c r="J6010" s="6"/>
      <c r="K6010" s="6"/>
      <c r="L6010" s="6"/>
      <c r="M6010" s="6"/>
      <c r="N6010" s="27"/>
    </row>
    <row r="6011" spans="1:14" s="28" customFormat="1" x14ac:dyDescent="0.25">
      <c r="A6011" s="24">
        <v>43716.25</v>
      </c>
      <c r="B6011" s="25">
        <v>43716.333333333336</v>
      </c>
      <c r="C6011" s="7">
        <v>158.04499999999999</v>
      </c>
      <c r="D6011" s="26">
        <f>C6011/'g. Dimensio.AnlagenEE2035'!$F$11</f>
        <v>4.5155714285714285E-2</v>
      </c>
      <c r="E6011" s="6"/>
      <c r="F6011" s="6"/>
      <c r="G6011" s="6"/>
      <c r="H6011" s="6"/>
      <c r="I6011" s="6"/>
      <c r="J6011" s="6"/>
      <c r="K6011" s="6"/>
      <c r="L6011" s="6"/>
      <c r="M6011" s="6"/>
      <c r="N6011" s="27"/>
    </row>
    <row r="6012" spans="1:14" s="28" customFormat="1" x14ac:dyDescent="0.25">
      <c r="A6012" s="24">
        <v>43716.291666666664</v>
      </c>
      <c r="B6012" s="25">
        <v>43716.375</v>
      </c>
      <c r="C6012" s="7">
        <v>176.78800000000001</v>
      </c>
      <c r="D6012" s="26">
        <f>C6012/'g. Dimensio.AnlagenEE2035'!$F$11</f>
        <v>5.0510857142857149E-2</v>
      </c>
      <c r="E6012" s="6"/>
      <c r="F6012" s="6"/>
      <c r="G6012" s="6"/>
      <c r="H6012" s="6"/>
      <c r="I6012" s="6"/>
      <c r="J6012" s="6"/>
      <c r="K6012" s="6"/>
      <c r="L6012" s="6"/>
      <c r="M6012" s="6"/>
      <c r="N6012" s="27"/>
    </row>
    <row r="6013" spans="1:14" s="28" customFormat="1" x14ac:dyDescent="0.25">
      <c r="A6013" s="24">
        <v>43716.333333333336</v>
      </c>
      <c r="B6013" s="25">
        <v>43716.416666666664</v>
      </c>
      <c r="C6013" s="7">
        <v>172.404</v>
      </c>
      <c r="D6013" s="26">
        <f>C6013/'g. Dimensio.AnlagenEE2035'!$F$11</f>
        <v>4.9258285714285713E-2</v>
      </c>
      <c r="E6013" s="6"/>
      <c r="F6013" s="6"/>
      <c r="G6013" s="6"/>
      <c r="H6013" s="6"/>
      <c r="I6013" s="6"/>
      <c r="J6013" s="6"/>
      <c r="K6013" s="6"/>
      <c r="L6013" s="6"/>
      <c r="M6013" s="6"/>
      <c r="N6013" s="27"/>
    </row>
    <row r="6014" spans="1:14" s="28" customFormat="1" x14ac:dyDescent="0.25">
      <c r="A6014" s="24">
        <v>43716.375</v>
      </c>
      <c r="B6014" s="25">
        <v>43716.458333333336</v>
      </c>
      <c r="C6014" s="7">
        <v>151.55799999999999</v>
      </c>
      <c r="D6014" s="26">
        <f>C6014/'g. Dimensio.AnlagenEE2035'!$F$11</f>
        <v>4.330228571428571E-2</v>
      </c>
      <c r="E6014" s="6"/>
      <c r="F6014" s="6"/>
      <c r="G6014" s="6"/>
      <c r="H6014" s="6"/>
      <c r="I6014" s="6"/>
      <c r="J6014" s="6"/>
      <c r="K6014" s="6"/>
      <c r="L6014" s="6"/>
      <c r="M6014" s="6"/>
      <c r="N6014" s="27"/>
    </row>
    <row r="6015" spans="1:14" s="28" customFormat="1" x14ac:dyDescent="0.25">
      <c r="A6015" s="24">
        <v>43716.416666666664</v>
      </c>
      <c r="B6015" s="25">
        <v>43716.5</v>
      </c>
      <c r="C6015" s="7">
        <v>127.548</v>
      </c>
      <c r="D6015" s="26">
        <f>C6015/'g. Dimensio.AnlagenEE2035'!$F$11</f>
        <v>3.6442285714285712E-2</v>
      </c>
      <c r="E6015" s="6"/>
      <c r="F6015" s="6"/>
      <c r="G6015" s="6"/>
      <c r="H6015" s="6"/>
      <c r="I6015" s="6"/>
      <c r="J6015" s="6"/>
      <c r="K6015" s="6"/>
      <c r="L6015" s="6"/>
      <c r="M6015" s="6"/>
      <c r="N6015" s="27"/>
    </row>
    <row r="6016" spans="1:14" s="28" customFormat="1" x14ac:dyDescent="0.25">
      <c r="A6016" s="24">
        <v>43716.458333333336</v>
      </c>
      <c r="B6016" s="25">
        <v>43716.541666666664</v>
      </c>
      <c r="C6016" s="7">
        <v>105.395</v>
      </c>
      <c r="D6016" s="26">
        <f>C6016/'g. Dimensio.AnlagenEE2035'!$F$11</f>
        <v>3.0112857142857143E-2</v>
      </c>
      <c r="E6016" s="6"/>
      <c r="F6016" s="6"/>
      <c r="G6016" s="6"/>
      <c r="H6016" s="6"/>
      <c r="I6016" s="6"/>
      <c r="J6016" s="6"/>
      <c r="K6016" s="6"/>
      <c r="L6016" s="6"/>
      <c r="M6016" s="6"/>
      <c r="N6016" s="27"/>
    </row>
    <row r="6017" spans="1:14" s="28" customFormat="1" x14ac:dyDescent="0.25">
      <c r="A6017" s="24">
        <v>43716.5</v>
      </c>
      <c r="B6017" s="25">
        <v>43716.583333333336</v>
      </c>
      <c r="C6017" s="7">
        <v>93.099000000000004</v>
      </c>
      <c r="D6017" s="26">
        <f>C6017/'g. Dimensio.AnlagenEE2035'!$F$11</f>
        <v>2.6599714285714286E-2</v>
      </c>
      <c r="E6017" s="6"/>
      <c r="F6017" s="6"/>
      <c r="G6017" s="6"/>
      <c r="H6017" s="6"/>
      <c r="I6017" s="6"/>
      <c r="J6017" s="6"/>
      <c r="K6017" s="6"/>
      <c r="L6017" s="6"/>
      <c r="M6017" s="6"/>
      <c r="N6017" s="27"/>
    </row>
    <row r="6018" spans="1:14" s="28" customFormat="1" x14ac:dyDescent="0.25">
      <c r="A6018" s="24">
        <v>43716.541666666664</v>
      </c>
      <c r="B6018" s="25">
        <v>43716.625</v>
      </c>
      <c r="C6018" s="7">
        <v>92.203000000000003</v>
      </c>
      <c r="D6018" s="26">
        <f>C6018/'g. Dimensio.AnlagenEE2035'!$F$11</f>
        <v>2.6343714285714286E-2</v>
      </c>
      <c r="E6018" s="6"/>
      <c r="F6018" s="6"/>
      <c r="G6018" s="6"/>
      <c r="H6018" s="6"/>
      <c r="I6018" s="6"/>
      <c r="J6018" s="6"/>
      <c r="K6018" s="6"/>
      <c r="L6018" s="6"/>
      <c r="M6018" s="6"/>
      <c r="N6018" s="27"/>
    </row>
    <row r="6019" spans="1:14" s="28" customFormat="1" x14ac:dyDescent="0.25">
      <c r="A6019" s="24">
        <v>43716.583333333336</v>
      </c>
      <c r="B6019" s="25">
        <v>43716.666666666664</v>
      </c>
      <c r="C6019" s="7">
        <v>104.592</v>
      </c>
      <c r="D6019" s="26">
        <f>C6019/'g. Dimensio.AnlagenEE2035'!$F$11</f>
        <v>2.9883428571428571E-2</v>
      </c>
      <c r="E6019" s="6"/>
      <c r="F6019" s="6"/>
      <c r="G6019" s="6"/>
      <c r="H6019" s="6"/>
      <c r="I6019" s="6"/>
      <c r="J6019" s="6"/>
      <c r="K6019" s="6"/>
      <c r="L6019" s="6"/>
      <c r="M6019" s="6"/>
      <c r="N6019" s="27"/>
    </row>
    <row r="6020" spans="1:14" s="28" customFormat="1" x14ac:dyDescent="0.25">
      <c r="A6020" s="24">
        <v>43716.625</v>
      </c>
      <c r="B6020" s="25">
        <v>43716.708333333336</v>
      </c>
      <c r="C6020" s="7">
        <v>114.792</v>
      </c>
      <c r="D6020" s="26">
        <f>C6020/'g. Dimensio.AnlagenEE2035'!$F$11</f>
        <v>3.2797714285714284E-2</v>
      </c>
      <c r="E6020" s="6"/>
      <c r="F6020" s="6"/>
      <c r="G6020" s="6"/>
      <c r="H6020" s="6"/>
      <c r="I6020" s="6"/>
      <c r="J6020" s="6"/>
      <c r="K6020" s="6"/>
      <c r="L6020" s="6"/>
      <c r="M6020" s="6"/>
      <c r="N6020" s="27"/>
    </row>
    <row r="6021" spans="1:14" s="28" customFormat="1" x14ac:dyDescent="0.25">
      <c r="A6021" s="24">
        <v>43716.666666666664</v>
      </c>
      <c r="B6021" s="25">
        <v>43716.75</v>
      </c>
      <c r="C6021" s="7">
        <v>107.77200000000001</v>
      </c>
      <c r="D6021" s="26">
        <f>C6021/'g. Dimensio.AnlagenEE2035'!$F$11</f>
        <v>3.0792E-2</v>
      </c>
      <c r="E6021" s="6"/>
      <c r="F6021" s="6"/>
      <c r="G6021" s="6"/>
      <c r="H6021" s="6"/>
      <c r="I6021" s="6"/>
      <c r="J6021" s="6"/>
      <c r="K6021" s="6"/>
      <c r="L6021" s="6"/>
      <c r="M6021" s="6"/>
      <c r="N6021" s="27"/>
    </row>
    <row r="6022" spans="1:14" s="28" customFormat="1" x14ac:dyDescent="0.25">
      <c r="A6022" s="24">
        <v>43716.708333333336</v>
      </c>
      <c r="B6022" s="25">
        <v>43716.791666666664</v>
      </c>
      <c r="C6022" s="7">
        <v>127.154</v>
      </c>
      <c r="D6022" s="26">
        <f>C6022/'g. Dimensio.AnlagenEE2035'!$F$11</f>
        <v>3.6329714285714285E-2</v>
      </c>
      <c r="E6022" s="6"/>
      <c r="F6022" s="6"/>
      <c r="G6022" s="6"/>
      <c r="H6022" s="6"/>
      <c r="I6022" s="6"/>
      <c r="J6022" s="6"/>
      <c r="K6022" s="6"/>
      <c r="L6022" s="6"/>
      <c r="M6022" s="6"/>
      <c r="N6022" s="27"/>
    </row>
    <row r="6023" spans="1:14" s="28" customFormat="1" x14ac:dyDescent="0.25">
      <c r="A6023" s="24">
        <v>43716.75</v>
      </c>
      <c r="B6023" s="25">
        <v>43716.833333333336</v>
      </c>
      <c r="C6023" s="7">
        <v>191.17099999999999</v>
      </c>
      <c r="D6023" s="26">
        <f>C6023/'g. Dimensio.AnlagenEE2035'!$F$11</f>
        <v>5.4620285714285711E-2</v>
      </c>
      <c r="E6023" s="6"/>
      <c r="F6023" s="6"/>
      <c r="G6023" s="6"/>
      <c r="H6023" s="6"/>
      <c r="I6023" s="6"/>
      <c r="J6023" s="6"/>
      <c r="K6023" s="6"/>
      <c r="L6023" s="6"/>
      <c r="M6023" s="6"/>
      <c r="N6023" s="27"/>
    </row>
    <row r="6024" spans="1:14" s="28" customFormat="1" x14ac:dyDescent="0.25">
      <c r="A6024" s="24">
        <v>43716.791666666664</v>
      </c>
      <c r="B6024" s="25">
        <v>43716.875</v>
      </c>
      <c r="C6024" s="7">
        <v>241.98099999999999</v>
      </c>
      <c r="D6024" s="26">
        <f>C6024/'g. Dimensio.AnlagenEE2035'!$F$11</f>
        <v>6.9137428571428572E-2</v>
      </c>
      <c r="E6024" s="6"/>
      <c r="F6024" s="6"/>
      <c r="G6024" s="6"/>
      <c r="H6024" s="6"/>
      <c r="I6024" s="6"/>
      <c r="J6024" s="6"/>
      <c r="K6024" s="6"/>
      <c r="L6024" s="6"/>
      <c r="M6024" s="6"/>
      <c r="N6024" s="27"/>
    </row>
    <row r="6025" spans="1:14" s="28" customFormat="1" x14ac:dyDescent="0.25">
      <c r="A6025" s="24">
        <v>43716.833333333336</v>
      </c>
      <c r="B6025" s="25">
        <v>43716.916666666664</v>
      </c>
      <c r="C6025" s="7">
        <v>267.41899999999998</v>
      </c>
      <c r="D6025" s="26">
        <f>C6025/'g. Dimensio.AnlagenEE2035'!$F$11</f>
        <v>7.6405428571428569E-2</v>
      </c>
      <c r="E6025" s="6"/>
      <c r="F6025" s="6"/>
      <c r="G6025" s="6"/>
      <c r="H6025" s="6"/>
      <c r="I6025" s="6"/>
      <c r="J6025" s="6"/>
      <c r="K6025" s="6"/>
      <c r="L6025" s="6"/>
      <c r="M6025" s="6"/>
      <c r="N6025" s="27"/>
    </row>
    <row r="6026" spans="1:14" s="28" customFormat="1" x14ac:dyDescent="0.25">
      <c r="A6026" s="24">
        <v>43716.875</v>
      </c>
      <c r="B6026" s="25">
        <v>43716.958333333336</v>
      </c>
      <c r="C6026" s="7">
        <v>271.36</v>
      </c>
      <c r="D6026" s="26">
        <f>C6026/'g. Dimensio.AnlagenEE2035'!$F$11</f>
        <v>7.7531428571428571E-2</v>
      </c>
      <c r="E6026" s="6"/>
      <c r="F6026" s="6"/>
      <c r="G6026" s="6"/>
      <c r="H6026" s="6"/>
      <c r="I6026" s="6"/>
      <c r="J6026" s="6"/>
      <c r="K6026" s="6"/>
      <c r="L6026" s="6"/>
      <c r="M6026" s="6"/>
      <c r="N6026" s="27"/>
    </row>
    <row r="6027" spans="1:14" s="28" customFormat="1" x14ac:dyDescent="0.25">
      <c r="A6027" s="24">
        <v>43716.916666666664</v>
      </c>
      <c r="B6027" s="25">
        <v>43717</v>
      </c>
      <c r="C6027" s="7">
        <v>276.14100000000002</v>
      </c>
      <c r="D6027" s="26">
        <f>C6027/'g. Dimensio.AnlagenEE2035'!$F$11</f>
        <v>7.8897428571428577E-2</v>
      </c>
      <c r="E6027" s="6"/>
      <c r="F6027" s="6"/>
      <c r="G6027" s="6"/>
      <c r="H6027" s="6"/>
      <c r="I6027" s="6"/>
      <c r="J6027" s="6"/>
      <c r="K6027" s="6"/>
      <c r="L6027" s="6"/>
      <c r="M6027" s="6"/>
      <c r="N6027" s="27"/>
    </row>
    <row r="6028" spans="1:14" s="28" customFormat="1" x14ac:dyDescent="0.25">
      <c r="A6028" s="24">
        <v>43716.958333333336</v>
      </c>
      <c r="B6028" s="25">
        <v>43717.041666666664</v>
      </c>
      <c r="C6028" s="7">
        <v>282.79199999999997</v>
      </c>
      <c r="D6028" s="26">
        <f>C6028/'g. Dimensio.AnlagenEE2035'!$F$11</f>
        <v>8.0797714285714278E-2</v>
      </c>
      <c r="E6028" s="6"/>
      <c r="F6028" s="6"/>
      <c r="G6028" s="6"/>
      <c r="H6028" s="6"/>
      <c r="I6028" s="6"/>
      <c r="J6028" s="6"/>
      <c r="K6028" s="6"/>
      <c r="L6028" s="6"/>
      <c r="M6028" s="6"/>
      <c r="N6028" s="27"/>
    </row>
    <row r="6029" spans="1:14" s="28" customFormat="1" x14ac:dyDescent="0.25">
      <c r="A6029" s="24">
        <v>43717</v>
      </c>
      <c r="B6029" s="25">
        <v>43717.083333333336</v>
      </c>
      <c r="C6029" s="7">
        <v>294.25099999999998</v>
      </c>
      <c r="D6029" s="26">
        <f>C6029/'g. Dimensio.AnlagenEE2035'!$F$11</f>
        <v>8.4071714285714277E-2</v>
      </c>
      <c r="E6029" s="6"/>
      <c r="F6029" s="6"/>
      <c r="G6029" s="6"/>
      <c r="H6029" s="6"/>
      <c r="I6029" s="6"/>
      <c r="J6029" s="6"/>
      <c r="K6029" s="6"/>
      <c r="L6029" s="6"/>
      <c r="M6029" s="6"/>
      <c r="N6029" s="27"/>
    </row>
    <row r="6030" spans="1:14" s="28" customFormat="1" x14ac:dyDescent="0.25">
      <c r="A6030" s="24">
        <v>43717.041666666664</v>
      </c>
      <c r="B6030" s="25">
        <v>43717.125</v>
      </c>
      <c r="C6030" s="7">
        <v>313.76900000000001</v>
      </c>
      <c r="D6030" s="26">
        <f>C6030/'g. Dimensio.AnlagenEE2035'!$F$11</f>
        <v>8.9648285714285722E-2</v>
      </c>
      <c r="E6030" s="6"/>
      <c r="F6030" s="6"/>
      <c r="G6030" s="6"/>
      <c r="H6030" s="6"/>
      <c r="I6030" s="6"/>
      <c r="J6030" s="6"/>
      <c r="K6030" s="6"/>
      <c r="L6030" s="6"/>
      <c r="M6030" s="6"/>
      <c r="N6030" s="27"/>
    </row>
    <row r="6031" spans="1:14" s="28" customFormat="1" x14ac:dyDescent="0.25">
      <c r="A6031" s="24">
        <v>43717.083333333336</v>
      </c>
      <c r="B6031" s="25">
        <v>43717.166666666664</v>
      </c>
      <c r="C6031" s="7">
        <v>329.83100000000002</v>
      </c>
      <c r="D6031" s="26">
        <f>C6031/'g. Dimensio.AnlagenEE2035'!$F$11</f>
        <v>9.4237428571428583E-2</v>
      </c>
      <c r="E6031" s="6"/>
      <c r="F6031" s="6"/>
      <c r="G6031" s="6"/>
      <c r="H6031" s="6"/>
      <c r="I6031" s="6"/>
      <c r="J6031" s="6"/>
      <c r="K6031" s="6"/>
      <c r="L6031" s="6"/>
      <c r="M6031" s="6"/>
      <c r="N6031" s="27"/>
    </row>
    <row r="6032" spans="1:14" s="28" customFormat="1" x14ac:dyDescent="0.25">
      <c r="A6032" s="24">
        <v>43717.125</v>
      </c>
      <c r="B6032" s="25">
        <v>43717.208333333336</v>
      </c>
      <c r="C6032" s="7">
        <v>331.65499999999997</v>
      </c>
      <c r="D6032" s="26">
        <f>C6032/'g. Dimensio.AnlagenEE2035'!$F$11</f>
        <v>9.4758571428571414E-2</v>
      </c>
      <c r="E6032" s="6"/>
      <c r="F6032" s="6"/>
      <c r="G6032" s="6"/>
      <c r="H6032" s="6"/>
      <c r="I6032" s="6"/>
      <c r="J6032" s="6"/>
      <c r="K6032" s="6"/>
      <c r="L6032" s="6"/>
      <c r="M6032" s="6"/>
      <c r="N6032" s="27"/>
    </row>
    <row r="6033" spans="1:14" s="28" customFormat="1" x14ac:dyDescent="0.25">
      <c r="A6033" s="24">
        <v>43717.166666666664</v>
      </c>
      <c r="B6033" s="25">
        <v>43717.25</v>
      </c>
      <c r="C6033" s="7">
        <v>330.86099999999999</v>
      </c>
      <c r="D6033" s="26">
        <f>C6033/'g. Dimensio.AnlagenEE2035'!$F$11</f>
        <v>9.4531714285714288E-2</v>
      </c>
      <c r="E6033" s="6"/>
      <c r="F6033" s="6"/>
      <c r="G6033" s="6"/>
      <c r="H6033" s="6"/>
      <c r="I6033" s="6"/>
      <c r="J6033" s="6"/>
      <c r="K6033" s="6"/>
      <c r="L6033" s="6"/>
      <c r="M6033" s="6"/>
      <c r="N6033" s="27"/>
    </row>
    <row r="6034" spans="1:14" s="28" customFormat="1" x14ac:dyDescent="0.25">
      <c r="A6034" s="24">
        <v>43717.208333333336</v>
      </c>
      <c r="B6034" s="25">
        <v>43717.291666666664</v>
      </c>
      <c r="C6034" s="7">
        <v>317.67700000000002</v>
      </c>
      <c r="D6034" s="26">
        <f>C6034/'g. Dimensio.AnlagenEE2035'!$F$11</f>
        <v>9.0764857142857147E-2</v>
      </c>
      <c r="E6034" s="6"/>
      <c r="F6034" s="6"/>
      <c r="G6034" s="6"/>
      <c r="H6034" s="6"/>
      <c r="I6034" s="6"/>
      <c r="J6034" s="6"/>
      <c r="K6034" s="6"/>
      <c r="L6034" s="6"/>
      <c r="M6034" s="6"/>
      <c r="N6034" s="27"/>
    </row>
    <row r="6035" spans="1:14" s="28" customFormat="1" x14ac:dyDescent="0.25">
      <c r="A6035" s="24">
        <v>43717.25</v>
      </c>
      <c r="B6035" s="25">
        <v>43717.333333333336</v>
      </c>
      <c r="C6035" s="7">
        <v>286.74799999999999</v>
      </c>
      <c r="D6035" s="26">
        <f>C6035/'g. Dimensio.AnlagenEE2035'!$F$11</f>
        <v>8.1928000000000001E-2</v>
      </c>
      <c r="E6035" s="6"/>
      <c r="F6035" s="6"/>
      <c r="G6035" s="6"/>
      <c r="H6035" s="6"/>
      <c r="I6035" s="6"/>
      <c r="J6035" s="6"/>
      <c r="K6035" s="6"/>
      <c r="L6035" s="6"/>
      <c r="M6035" s="6"/>
      <c r="N6035" s="27"/>
    </row>
    <row r="6036" spans="1:14" s="28" customFormat="1" x14ac:dyDescent="0.25">
      <c r="A6036" s="24">
        <v>43717.291666666664</v>
      </c>
      <c r="B6036" s="25">
        <v>43717.375</v>
      </c>
      <c r="C6036" s="7">
        <v>297.25299999999999</v>
      </c>
      <c r="D6036" s="26">
        <f>C6036/'g. Dimensio.AnlagenEE2035'!$F$11</f>
        <v>8.4929428571428572E-2</v>
      </c>
      <c r="E6036" s="6"/>
      <c r="F6036" s="6"/>
      <c r="G6036" s="6"/>
      <c r="H6036" s="6"/>
      <c r="I6036" s="6"/>
      <c r="J6036" s="6"/>
      <c r="K6036" s="6"/>
      <c r="L6036" s="6"/>
      <c r="M6036" s="6"/>
      <c r="N6036" s="27"/>
    </row>
    <row r="6037" spans="1:14" s="28" customFormat="1" x14ac:dyDescent="0.25">
      <c r="A6037" s="24">
        <v>43717.333333333336</v>
      </c>
      <c r="B6037" s="25">
        <v>43717.416666666664</v>
      </c>
      <c r="C6037" s="7">
        <v>319.25099999999998</v>
      </c>
      <c r="D6037" s="26">
        <f>C6037/'g. Dimensio.AnlagenEE2035'!$F$11</f>
        <v>9.1214571428571423E-2</v>
      </c>
      <c r="E6037" s="6"/>
      <c r="F6037" s="6"/>
      <c r="G6037" s="6"/>
      <c r="H6037" s="6"/>
      <c r="I6037" s="6"/>
      <c r="J6037" s="6"/>
      <c r="K6037" s="6"/>
      <c r="L6037" s="6"/>
      <c r="M6037" s="6"/>
      <c r="N6037" s="27"/>
    </row>
    <row r="6038" spans="1:14" s="28" customFormat="1" x14ac:dyDescent="0.25">
      <c r="A6038" s="24">
        <v>43717.375</v>
      </c>
      <c r="B6038" s="25">
        <v>43717.458333333336</v>
      </c>
      <c r="C6038" s="7">
        <v>301.78399999999999</v>
      </c>
      <c r="D6038" s="26">
        <f>C6038/'g. Dimensio.AnlagenEE2035'!$F$11</f>
        <v>8.6223999999999995E-2</v>
      </c>
      <c r="E6038" s="6"/>
      <c r="F6038" s="6"/>
      <c r="G6038" s="6"/>
      <c r="H6038" s="6"/>
      <c r="I6038" s="6"/>
      <c r="J6038" s="6"/>
      <c r="K6038" s="6"/>
      <c r="L6038" s="6"/>
      <c r="M6038" s="6"/>
      <c r="N6038" s="27"/>
    </row>
    <row r="6039" spans="1:14" s="28" customFormat="1" x14ac:dyDescent="0.25">
      <c r="A6039" s="24">
        <v>43717.416666666664</v>
      </c>
      <c r="B6039" s="25">
        <v>43717.5</v>
      </c>
      <c r="C6039" s="7">
        <v>261.16500000000002</v>
      </c>
      <c r="D6039" s="26">
        <f>C6039/'g. Dimensio.AnlagenEE2035'!$F$11</f>
        <v>7.4618571428571437E-2</v>
      </c>
      <c r="E6039" s="6"/>
      <c r="F6039" s="6"/>
      <c r="G6039" s="6"/>
      <c r="H6039" s="6"/>
      <c r="I6039" s="6"/>
      <c r="J6039" s="6"/>
      <c r="K6039" s="6"/>
      <c r="L6039" s="6"/>
      <c r="M6039" s="6"/>
      <c r="N6039" s="27"/>
    </row>
    <row r="6040" spans="1:14" s="28" customFormat="1" x14ac:dyDescent="0.25">
      <c r="A6040" s="24">
        <v>43717.458333333336</v>
      </c>
      <c r="B6040" s="25">
        <v>43717.541666666664</v>
      </c>
      <c r="C6040" s="7">
        <v>206.56700000000001</v>
      </c>
      <c r="D6040" s="26">
        <f>C6040/'g. Dimensio.AnlagenEE2035'!$F$11</f>
        <v>5.901914285714286E-2</v>
      </c>
      <c r="E6040" s="6"/>
      <c r="F6040" s="6"/>
      <c r="G6040" s="6"/>
      <c r="H6040" s="6"/>
      <c r="I6040" s="6"/>
      <c r="J6040" s="6"/>
      <c r="K6040" s="6"/>
      <c r="L6040" s="6"/>
      <c r="M6040" s="6"/>
      <c r="N6040" s="27"/>
    </row>
    <row r="6041" spans="1:14" s="28" customFormat="1" x14ac:dyDescent="0.25">
      <c r="A6041" s="24">
        <v>43717.5</v>
      </c>
      <c r="B6041" s="25">
        <v>43717.583333333336</v>
      </c>
      <c r="C6041" s="7">
        <v>163.59399999999999</v>
      </c>
      <c r="D6041" s="26">
        <f>C6041/'g. Dimensio.AnlagenEE2035'!$F$11</f>
        <v>4.6741142857142856E-2</v>
      </c>
      <c r="E6041" s="6"/>
      <c r="F6041" s="6"/>
      <c r="G6041" s="6"/>
      <c r="H6041" s="6"/>
      <c r="I6041" s="6"/>
      <c r="J6041" s="6"/>
      <c r="K6041" s="6"/>
      <c r="L6041" s="6"/>
      <c r="M6041" s="6"/>
      <c r="N6041" s="27"/>
    </row>
    <row r="6042" spans="1:14" s="28" customFormat="1" x14ac:dyDescent="0.25">
      <c r="A6042" s="24">
        <v>43717.541666666664</v>
      </c>
      <c r="B6042" s="25">
        <v>43717.625</v>
      </c>
      <c r="C6042" s="7">
        <v>128.23099999999999</v>
      </c>
      <c r="D6042" s="26">
        <f>C6042/'g. Dimensio.AnlagenEE2035'!$F$11</f>
        <v>3.6637428571428571E-2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27"/>
    </row>
    <row r="6043" spans="1:14" s="28" customFormat="1" x14ac:dyDescent="0.25">
      <c r="A6043" s="24">
        <v>43717.583333333336</v>
      </c>
      <c r="B6043" s="25">
        <v>43717.666666666664</v>
      </c>
      <c r="C6043" s="7">
        <v>97.394999999999996</v>
      </c>
      <c r="D6043" s="26">
        <f>C6043/'g. Dimensio.AnlagenEE2035'!$F$11</f>
        <v>2.7827142857142856E-2</v>
      </c>
      <c r="E6043" s="6"/>
      <c r="F6043" s="6"/>
      <c r="G6043" s="6"/>
      <c r="H6043" s="6"/>
      <c r="I6043" s="6"/>
      <c r="J6043" s="6"/>
      <c r="K6043" s="6"/>
      <c r="L6043" s="6"/>
      <c r="M6043" s="6"/>
      <c r="N6043" s="27"/>
    </row>
    <row r="6044" spans="1:14" s="28" customFormat="1" x14ac:dyDescent="0.25">
      <c r="A6044" s="24">
        <v>43717.625</v>
      </c>
      <c r="B6044" s="25">
        <v>43717.708333333336</v>
      </c>
      <c r="C6044" s="7">
        <v>64.852999999999994</v>
      </c>
      <c r="D6044" s="26">
        <f>C6044/'g. Dimensio.AnlagenEE2035'!$F$11</f>
        <v>1.8529428571428568E-2</v>
      </c>
      <c r="E6044" s="6"/>
      <c r="F6044" s="6"/>
      <c r="G6044" s="6"/>
      <c r="H6044" s="6"/>
      <c r="I6044" s="6"/>
      <c r="J6044" s="6"/>
      <c r="K6044" s="6"/>
      <c r="L6044" s="6"/>
      <c r="M6044" s="6"/>
      <c r="N6044" s="27"/>
    </row>
    <row r="6045" spans="1:14" s="28" customFormat="1" x14ac:dyDescent="0.25">
      <c r="A6045" s="24">
        <v>43717.666666666664</v>
      </c>
      <c r="B6045" s="25">
        <v>43717.75</v>
      </c>
      <c r="C6045" s="7">
        <v>31.695</v>
      </c>
      <c r="D6045" s="26">
        <f>C6045/'g. Dimensio.AnlagenEE2035'!$F$11</f>
        <v>9.055714285714285E-3</v>
      </c>
      <c r="E6045" s="6"/>
      <c r="F6045" s="6"/>
      <c r="G6045" s="6"/>
      <c r="H6045" s="6"/>
      <c r="I6045" s="6"/>
      <c r="J6045" s="6"/>
      <c r="K6045" s="6"/>
      <c r="L6045" s="6"/>
      <c r="M6045" s="6"/>
      <c r="N6045" s="27"/>
    </row>
    <row r="6046" spans="1:14" s="28" customFormat="1" x14ac:dyDescent="0.25">
      <c r="A6046" s="24">
        <v>43717.708333333336</v>
      </c>
      <c r="B6046" s="25">
        <v>43717.791666666664</v>
      </c>
      <c r="C6046" s="7">
        <v>9.34</v>
      </c>
      <c r="D6046" s="26">
        <f>C6046/'g. Dimensio.AnlagenEE2035'!$F$11</f>
        <v>2.6685714285714286E-3</v>
      </c>
      <c r="E6046" s="6"/>
      <c r="F6046" s="6"/>
      <c r="G6046" s="6"/>
      <c r="H6046" s="6"/>
      <c r="I6046" s="6"/>
      <c r="J6046" s="6"/>
      <c r="K6046" s="6"/>
      <c r="L6046" s="6"/>
      <c r="M6046" s="6"/>
      <c r="N6046" s="27"/>
    </row>
    <row r="6047" spans="1:14" s="28" customFormat="1" x14ac:dyDescent="0.25">
      <c r="A6047" s="24">
        <v>43717.75</v>
      </c>
      <c r="B6047" s="25">
        <v>43717.833333333336</v>
      </c>
      <c r="C6047" s="7">
        <v>30.6</v>
      </c>
      <c r="D6047" s="26">
        <f>C6047/'g. Dimensio.AnlagenEE2035'!$F$11</f>
        <v>8.7428571428571425E-3</v>
      </c>
      <c r="E6047" s="6"/>
      <c r="F6047" s="6"/>
      <c r="G6047" s="6"/>
      <c r="H6047" s="6"/>
      <c r="I6047" s="6"/>
      <c r="J6047" s="6"/>
      <c r="K6047" s="6"/>
      <c r="L6047" s="6"/>
      <c r="M6047" s="6"/>
      <c r="N6047" s="27"/>
    </row>
    <row r="6048" spans="1:14" s="28" customFormat="1" x14ac:dyDescent="0.25">
      <c r="A6048" s="24">
        <v>43717.791666666664</v>
      </c>
      <c r="B6048" s="25">
        <v>43717.875</v>
      </c>
      <c r="C6048" s="7">
        <v>89.073999999999998</v>
      </c>
      <c r="D6048" s="26">
        <f>C6048/'g. Dimensio.AnlagenEE2035'!$F$11</f>
        <v>2.5449714285714284E-2</v>
      </c>
      <c r="E6048" s="6"/>
      <c r="F6048" s="6"/>
      <c r="G6048" s="6"/>
      <c r="H6048" s="6"/>
      <c r="I6048" s="6"/>
      <c r="J6048" s="6"/>
      <c r="K6048" s="6"/>
      <c r="L6048" s="6"/>
      <c r="M6048" s="6"/>
      <c r="N6048" s="27"/>
    </row>
    <row r="6049" spans="1:14" s="28" customFormat="1" x14ac:dyDescent="0.25">
      <c r="A6049" s="24">
        <v>43717.833333333336</v>
      </c>
      <c r="B6049" s="25">
        <v>43717.916666666664</v>
      </c>
      <c r="C6049" s="7">
        <v>175.941</v>
      </c>
      <c r="D6049" s="26">
        <f>C6049/'g. Dimensio.AnlagenEE2035'!$F$11</f>
        <v>5.0268857142857143E-2</v>
      </c>
      <c r="E6049" s="6"/>
      <c r="F6049" s="6"/>
      <c r="G6049" s="6"/>
      <c r="H6049" s="6"/>
      <c r="I6049" s="6"/>
      <c r="J6049" s="6"/>
      <c r="K6049" s="6"/>
      <c r="L6049" s="6"/>
      <c r="M6049" s="6"/>
      <c r="N6049" s="27"/>
    </row>
    <row r="6050" spans="1:14" s="28" customFormat="1" x14ac:dyDescent="0.25">
      <c r="A6050" s="24">
        <v>43717.875</v>
      </c>
      <c r="B6050" s="25">
        <v>43717.958333333336</v>
      </c>
      <c r="C6050" s="7">
        <v>264.29599999999999</v>
      </c>
      <c r="D6050" s="26">
        <f>C6050/'g. Dimensio.AnlagenEE2035'!$F$11</f>
        <v>7.5513142857142848E-2</v>
      </c>
      <c r="E6050" s="6"/>
      <c r="F6050" s="6"/>
      <c r="G6050" s="6"/>
      <c r="H6050" s="6"/>
      <c r="I6050" s="6"/>
      <c r="J6050" s="6"/>
      <c r="K6050" s="6"/>
      <c r="L6050" s="6"/>
      <c r="M6050" s="6"/>
      <c r="N6050" s="27"/>
    </row>
    <row r="6051" spans="1:14" s="28" customFormat="1" x14ac:dyDescent="0.25">
      <c r="A6051" s="24">
        <v>43717.916666666664</v>
      </c>
      <c r="B6051" s="25">
        <v>43718</v>
      </c>
      <c r="C6051" s="7">
        <v>341.27499999999998</v>
      </c>
      <c r="D6051" s="26">
        <f>C6051/'g. Dimensio.AnlagenEE2035'!$F$11</f>
        <v>9.7507142857142848E-2</v>
      </c>
      <c r="E6051" s="6"/>
      <c r="F6051" s="6"/>
      <c r="G6051" s="6"/>
      <c r="H6051" s="6"/>
      <c r="I6051" s="6"/>
      <c r="J6051" s="6"/>
      <c r="K6051" s="6"/>
      <c r="L6051" s="6"/>
      <c r="M6051" s="6"/>
      <c r="N6051" s="27"/>
    </row>
    <row r="6052" spans="1:14" s="28" customFormat="1" x14ac:dyDescent="0.25">
      <c r="A6052" s="24">
        <v>43717.958333333336</v>
      </c>
      <c r="B6052" s="25">
        <v>43718.041666666664</v>
      </c>
      <c r="C6052" s="7">
        <v>375.15899999999999</v>
      </c>
      <c r="D6052" s="26">
        <f>C6052/'g. Dimensio.AnlagenEE2035'!$F$11</f>
        <v>0.10718828571428571</v>
      </c>
      <c r="E6052" s="6"/>
      <c r="F6052" s="6"/>
      <c r="G6052" s="6"/>
      <c r="H6052" s="6"/>
      <c r="I6052" s="6"/>
      <c r="J6052" s="6"/>
      <c r="K6052" s="6"/>
      <c r="L6052" s="6"/>
      <c r="M6052" s="6"/>
      <c r="N6052" s="27"/>
    </row>
    <row r="6053" spans="1:14" s="28" customFormat="1" x14ac:dyDescent="0.25">
      <c r="A6053" s="24">
        <v>43718</v>
      </c>
      <c r="B6053" s="25">
        <v>43718.083333333336</v>
      </c>
      <c r="C6053" s="7">
        <v>368.06799999999998</v>
      </c>
      <c r="D6053" s="26">
        <f>C6053/'g. Dimensio.AnlagenEE2035'!$F$11</f>
        <v>0.10516228571428571</v>
      </c>
      <c r="E6053" s="6"/>
      <c r="F6053" s="6"/>
      <c r="G6053" s="6"/>
      <c r="H6053" s="6"/>
      <c r="I6053" s="6"/>
      <c r="J6053" s="6"/>
      <c r="K6053" s="6"/>
      <c r="L6053" s="6"/>
      <c r="M6053" s="6"/>
      <c r="N6053" s="27"/>
    </row>
    <row r="6054" spans="1:14" s="28" customFormat="1" x14ac:dyDescent="0.25">
      <c r="A6054" s="24">
        <v>43718.041666666664</v>
      </c>
      <c r="B6054" s="25">
        <v>43718.125</v>
      </c>
      <c r="C6054" s="7">
        <v>319.59399999999999</v>
      </c>
      <c r="D6054" s="26">
        <f>C6054/'g. Dimensio.AnlagenEE2035'!$F$11</f>
        <v>9.1312571428571424E-2</v>
      </c>
      <c r="E6054" s="6"/>
      <c r="F6054" s="6"/>
      <c r="G6054" s="6"/>
      <c r="H6054" s="6"/>
      <c r="I6054" s="6"/>
      <c r="J6054" s="6"/>
      <c r="K6054" s="6"/>
      <c r="L6054" s="6"/>
      <c r="M6054" s="6"/>
      <c r="N6054" s="27"/>
    </row>
    <row r="6055" spans="1:14" s="28" customFormat="1" x14ac:dyDescent="0.25">
      <c r="A6055" s="24">
        <v>43718.083333333336</v>
      </c>
      <c r="B6055" s="25">
        <v>43718.166666666664</v>
      </c>
      <c r="C6055" s="7">
        <v>247.86</v>
      </c>
      <c r="D6055" s="26">
        <f>C6055/'g. Dimensio.AnlagenEE2035'!$F$11</f>
        <v>7.0817142857142856E-2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27"/>
    </row>
    <row r="6056" spans="1:14" s="28" customFormat="1" x14ac:dyDescent="0.25">
      <c r="A6056" s="24">
        <v>43718.125</v>
      </c>
      <c r="B6056" s="25">
        <v>43718.208333333336</v>
      </c>
      <c r="C6056" s="7">
        <v>156.34800000000001</v>
      </c>
      <c r="D6056" s="26">
        <f>C6056/'g. Dimensio.AnlagenEE2035'!$F$11</f>
        <v>4.4670857142857144E-2</v>
      </c>
      <c r="E6056" s="6"/>
      <c r="F6056" s="6"/>
      <c r="G6056" s="6"/>
      <c r="H6056" s="6"/>
      <c r="I6056" s="6"/>
      <c r="J6056" s="6"/>
      <c r="K6056" s="6"/>
      <c r="L6056" s="6"/>
      <c r="M6056" s="6"/>
      <c r="N6056" s="27"/>
    </row>
    <row r="6057" spans="1:14" s="28" customFormat="1" x14ac:dyDescent="0.25">
      <c r="A6057" s="24">
        <v>43718.166666666664</v>
      </c>
      <c r="B6057" s="25">
        <v>43718.25</v>
      </c>
      <c r="C6057" s="7">
        <v>104.559</v>
      </c>
      <c r="D6057" s="26">
        <f>C6057/'g. Dimensio.AnlagenEE2035'!$F$11</f>
        <v>2.9873999999999998E-2</v>
      </c>
      <c r="E6057" s="6"/>
      <c r="F6057" s="6"/>
      <c r="G6057" s="6"/>
      <c r="H6057" s="6"/>
      <c r="I6057" s="6"/>
      <c r="J6057" s="6"/>
      <c r="K6057" s="6"/>
      <c r="L6057" s="6"/>
      <c r="M6057" s="6"/>
      <c r="N6057" s="27"/>
    </row>
    <row r="6058" spans="1:14" s="28" customFormat="1" x14ac:dyDescent="0.25">
      <c r="A6058" s="24">
        <v>43718.208333333336</v>
      </c>
      <c r="B6058" s="25">
        <v>43718.291666666664</v>
      </c>
      <c r="C6058" s="7">
        <v>97.463999999999999</v>
      </c>
      <c r="D6058" s="26">
        <f>C6058/'g. Dimensio.AnlagenEE2035'!$F$11</f>
        <v>2.7846857142857142E-2</v>
      </c>
      <c r="E6058" s="6"/>
      <c r="F6058" s="6"/>
      <c r="G6058" s="6"/>
      <c r="H6058" s="6"/>
      <c r="I6058" s="6"/>
      <c r="J6058" s="6"/>
      <c r="K6058" s="6"/>
      <c r="L6058" s="6"/>
      <c r="M6058" s="6"/>
      <c r="N6058" s="27"/>
    </row>
    <row r="6059" spans="1:14" s="28" customFormat="1" x14ac:dyDescent="0.25">
      <c r="A6059" s="24">
        <v>43718.25</v>
      </c>
      <c r="B6059" s="25">
        <v>43718.333333333336</v>
      </c>
      <c r="C6059" s="7">
        <v>77.093999999999994</v>
      </c>
      <c r="D6059" s="26">
        <f>C6059/'g. Dimensio.AnlagenEE2035'!$F$11</f>
        <v>2.202685714285714E-2</v>
      </c>
      <c r="E6059" s="6"/>
      <c r="F6059" s="6"/>
      <c r="G6059" s="6"/>
      <c r="H6059" s="6"/>
      <c r="I6059" s="6"/>
      <c r="J6059" s="6"/>
      <c r="K6059" s="6"/>
      <c r="L6059" s="6"/>
      <c r="M6059" s="6"/>
      <c r="N6059" s="27"/>
    </row>
    <row r="6060" spans="1:14" s="28" customFormat="1" x14ac:dyDescent="0.25">
      <c r="A6060" s="24">
        <v>43718.291666666664</v>
      </c>
      <c r="B6060" s="25">
        <v>43718.375</v>
      </c>
      <c r="C6060" s="7">
        <v>125.517</v>
      </c>
      <c r="D6060" s="26">
        <f>C6060/'g. Dimensio.AnlagenEE2035'!$F$11</f>
        <v>3.5861999999999998E-2</v>
      </c>
      <c r="E6060" s="6"/>
      <c r="F6060" s="6"/>
      <c r="G6060" s="6"/>
      <c r="H6060" s="6"/>
      <c r="I6060" s="6"/>
      <c r="J6060" s="6"/>
      <c r="K6060" s="6"/>
      <c r="L6060" s="6"/>
      <c r="M6060" s="6"/>
      <c r="N6060" s="27"/>
    </row>
    <row r="6061" spans="1:14" s="28" customFormat="1" x14ac:dyDescent="0.25">
      <c r="A6061" s="24">
        <v>43718.333333333336</v>
      </c>
      <c r="B6061" s="25">
        <v>43718.416666666664</v>
      </c>
      <c r="C6061" s="7">
        <v>106.03</v>
      </c>
      <c r="D6061" s="26">
        <f>C6061/'g. Dimensio.AnlagenEE2035'!$F$11</f>
        <v>3.0294285714285715E-2</v>
      </c>
      <c r="E6061" s="6"/>
      <c r="F6061" s="6"/>
      <c r="G6061" s="6"/>
      <c r="H6061" s="6"/>
      <c r="I6061" s="6"/>
      <c r="J6061" s="6"/>
      <c r="K6061" s="6"/>
      <c r="L6061" s="6"/>
      <c r="M6061" s="6"/>
      <c r="N6061" s="27"/>
    </row>
    <row r="6062" spans="1:14" s="28" customFormat="1" x14ac:dyDescent="0.25">
      <c r="A6062" s="24">
        <v>43718.375</v>
      </c>
      <c r="B6062" s="25">
        <v>43718.458333333336</v>
      </c>
      <c r="C6062" s="7">
        <v>76.644999999999996</v>
      </c>
      <c r="D6062" s="26">
        <f>C6062/'g. Dimensio.AnlagenEE2035'!$F$11</f>
        <v>2.1898571428571427E-2</v>
      </c>
      <c r="E6062" s="6"/>
      <c r="F6062" s="6"/>
      <c r="G6062" s="6"/>
      <c r="H6062" s="6"/>
      <c r="I6062" s="6"/>
      <c r="J6062" s="6"/>
      <c r="K6062" s="6"/>
      <c r="L6062" s="6"/>
      <c r="M6062" s="6"/>
      <c r="N6062" s="27"/>
    </row>
    <row r="6063" spans="1:14" s="28" customFormat="1" x14ac:dyDescent="0.25">
      <c r="A6063" s="24">
        <v>43718.416666666664</v>
      </c>
      <c r="B6063" s="25">
        <v>43718.5</v>
      </c>
      <c r="C6063" s="7">
        <v>55.673000000000002</v>
      </c>
      <c r="D6063" s="26">
        <f>C6063/'g. Dimensio.AnlagenEE2035'!$F$11</f>
        <v>1.590657142857143E-2</v>
      </c>
      <c r="E6063" s="6"/>
      <c r="F6063" s="6"/>
      <c r="G6063" s="6"/>
      <c r="H6063" s="6"/>
      <c r="I6063" s="6"/>
      <c r="J6063" s="6"/>
      <c r="K6063" s="6"/>
      <c r="L6063" s="6"/>
      <c r="M6063" s="6"/>
      <c r="N6063" s="27"/>
    </row>
    <row r="6064" spans="1:14" s="28" customFormat="1" x14ac:dyDescent="0.25">
      <c r="A6064" s="24">
        <v>43718.458333333336</v>
      </c>
      <c r="B6064" s="25">
        <v>43718.541666666664</v>
      </c>
      <c r="C6064" s="7">
        <v>38.905999999999999</v>
      </c>
      <c r="D6064" s="26">
        <f>C6064/'g. Dimensio.AnlagenEE2035'!$F$11</f>
        <v>1.1115999999999999E-2</v>
      </c>
      <c r="E6064" s="6"/>
      <c r="F6064" s="6"/>
      <c r="G6064" s="6"/>
      <c r="H6064" s="6"/>
      <c r="I6064" s="6"/>
      <c r="J6064" s="6"/>
      <c r="K6064" s="6"/>
      <c r="L6064" s="6"/>
      <c r="M6064" s="6"/>
      <c r="N6064" s="27"/>
    </row>
    <row r="6065" spans="1:14" s="28" customFormat="1" x14ac:dyDescent="0.25">
      <c r="A6065" s="24">
        <v>43718.5</v>
      </c>
      <c r="B6065" s="25">
        <v>43718.583333333336</v>
      </c>
      <c r="C6065" s="7">
        <v>34.576000000000001</v>
      </c>
      <c r="D6065" s="26">
        <f>C6065/'g. Dimensio.AnlagenEE2035'!$F$11</f>
        <v>9.8788571428571424E-3</v>
      </c>
      <c r="E6065" s="6"/>
      <c r="F6065" s="6"/>
      <c r="G6065" s="6"/>
      <c r="H6065" s="6"/>
      <c r="I6065" s="6"/>
      <c r="J6065" s="6"/>
      <c r="K6065" s="6"/>
      <c r="L6065" s="6"/>
      <c r="M6065" s="6"/>
      <c r="N6065" s="27"/>
    </row>
    <row r="6066" spans="1:14" s="28" customFormat="1" x14ac:dyDescent="0.25">
      <c r="A6066" s="24">
        <v>43718.541666666664</v>
      </c>
      <c r="B6066" s="25">
        <v>43718.625</v>
      </c>
      <c r="C6066" s="7">
        <v>47.646000000000001</v>
      </c>
      <c r="D6066" s="26">
        <f>C6066/'g. Dimensio.AnlagenEE2035'!$F$11</f>
        <v>1.3613142857142857E-2</v>
      </c>
      <c r="E6066" s="6"/>
      <c r="F6066" s="6"/>
      <c r="G6066" s="6"/>
      <c r="H6066" s="6"/>
      <c r="I6066" s="6"/>
      <c r="J6066" s="6"/>
      <c r="K6066" s="6"/>
      <c r="L6066" s="6"/>
      <c r="M6066" s="6"/>
      <c r="N6066" s="27"/>
    </row>
    <row r="6067" spans="1:14" s="28" customFormat="1" x14ac:dyDescent="0.25">
      <c r="A6067" s="24">
        <v>43718.583333333336</v>
      </c>
      <c r="B6067" s="25">
        <v>43718.666666666664</v>
      </c>
      <c r="C6067" s="7">
        <v>60.88</v>
      </c>
      <c r="D6067" s="26">
        <f>C6067/'g. Dimensio.AnlagenEE2035'!$F$11</f>
        <v>1.7394285714285716E-2</v>
      </c>
      <c r="E6067" s="6"/>
      <c r="F6067" s="6"/>
      <c r="G6067" s="6"/>
      <c r="H6067" s="6"/>
      <c r="I6067" s="6"/>
      <c r="J6067" s="6"/>
      <c r="K6067" s="6"/>
      <c r="L6067" s="6"/>
      <c r="M6067" s="6"/>
      <c r="N6067" s="27"/>
    </row>
    <row r="6068" spans="1:14" s="28" customFormat="1" x14ac:dyDescent="0.25">
      <c r="A6068" s="24">
        <v>43718.625</v>
      </c>
      <c r="B6068" s="25">
        <v>43718.708333333336</v>
      </c>
      <c r="C6068" s="7">
        <v>79.486999999999995</v>
      </c>
      <c r="D6068" s="26">
        <f>C6068/'g. Dimensio.AnlagenEE2035'!$F$11</f>
        <v>2.2710571428571427E-2</v>
      </c>
      <c r="E6068" s="6"/>
      <c r="F6068" s="6"/>
      <c r="G6068" s="6"/>
      <c r="H6068" s="6"/>
      <c r="I6068" s="6"/>
      <c r="J6068" s="6"/>
      <c r="K6068" s="6"/>
      <c r="L6068" s="6"/>
      <c r="M6068" s="6"/>
      <c r="N6068" s="27"/>
    </row>
    <row r="6069" spans="1:14" s="28" customFormat="1" x14ac:dyDescent="0.25">
      <c r="A6069" s="24">
        <v>43718.666666666664</v>
      </c>
      <c r="B6069" s="25">
        <v>43718.75</v>
      </c>
      <c r="C6069" s="7">
        <v>106.979</v>
      </c>
      <c r="D6069" s="26">
        <f>C6069/'g. Dimensio.AnlagenEE2035'!$F$11</f>
        <v>3.056542857142857E-2</v>
      </c>
      <c r="E6069" s="6"/>
      <c r="F6069" s="6"/>
      <c r="G6069" s="6"/>
      <c r="H6069" s="6"/>
      <c r="I6069" s="6"/>
      <c r="J6069" s="6"/>
      <c r="K6069" s="6"/>
      <c r="L6069" s="6"/>
      <c r="M6069" s="6"/>
      <c r="N6069" s="27"/>
    </row>
    <row r="6070" spans="1:14" s="28" customFormat="1" x14ac:dyDescent="0.25">
      <c r="A6070" s="24">
        <v>43718.708333333336</v>
      </c>
      <c r="B6070" s="25">
        <v>43718.791666666664</v>
      </c>
      <c r="C6070" s="7">
        <v>178.83600000000001</v>
      </c>
      <c r="D6070" s="26">
        <f>C6070/'g. Dimensio.AnlagenEE2035'!$F$11</f>
        <v>5.1096000000000003E-2</v>
      </c>
      <c r="E6070" s="6"/>
      <c r="F6070" s="6"/>
      <c r="G6070" s="6"/>
      <c r="H6070" s="6"/>
      <c r="I6070" s="6"/>
      <c r="J6070" s="6"/>
      <c r="K6070" s="6"/>
      <c r="L6070" s="6"/>
      <c r="M6070" s="6"/>
      <c r="N6070" s="27"/>
    </row>
    <row r="6071" spans="1:14" s="28" customFormat="1" x14ac:dyDescent="0.25">
      <c r="A6071" s="24">
        <v>43718.75</v>
      </c>
      <c r="B6071" s="25">
        <v>43718.833333333336</v>
      </c>
      <c r="C6071" s="7">
        <v>222.21</v>
      </c>
      <c r="D6071" s="26">
        <f>C6071/'g. Dimensio.AnlagenEE2035'!$F$11</f>
        <v>6.3488571428571436E-2</v>
      </c>
      <c r="E6071" s="6"/>
      <c r="F6071" s="6"/>
      <c r="G6071" s="6"/>
      <c r="H6071" s="6"/>
      <c r="I6071" s="6"/>
      <c r="J6071" s="6"/>
      <c r="K6071" s="6"/>
      <c r="L6071" s="6"/>
      <c r="M6071" s="6"/>
      <c r="N6071" s="27"/>
    </row>
    <row r="6072" spans="1:14" s="28" customFormat="1" x14ac:dyDescent="0.25">
      <c r="A6072" s="24">
        <v>43718.791666666664</v>
      </c>
      <c r="B6072" s="25">
        <v>43718.875</v>
      </c>
      <c r="C6072" s="7">
        <v>226.98099999999999</v>
      </c>
      <c r="D6072" s="26">
        <f>C6072/'g. Dimensio.AnlagenEE2035'!$F$11</f>
        <v>6.485171428571429E-2</v>
      </c>
      <c r="E6072" s="6"/>
      <c r="F6072" s="6"/>
      <c r="G6072" s="6"/>
      <c r="H6072" s="6"/>
      <c r="I6072" s="6"/>
      <c r="J6072" s="6"/>
      <c r="K6072" s="6"/>
      <c r="L6072" s="6"/>
      <c r="M6072" s="6"/>
      <c r="N6072" s="27"/>
    </row>
    <row r="6073" spans="1:14" s="28" customFormat="1" x14ac:dyDescent="0.25">
      <c r="A6073" s="24">
        <v>43718.833333333336</v>
      </c>
      <c r="B6073" s="25">
        <v>43718.916666666664</v>
      </c>
      <c r="C6073" s="7">
        <v>213.03399999999999</v>
      </c>
      <c r="D6073" s="26">
        <f>C6073/'g. Dimensio.AnlagenEE2035'!$F$11</f>
        <v>6.0866857142857139E-2</v>
      </c>
      <c r="E6073" s="6"/>
      <c r="F6073" s="6"/>
      <c r="G6073" s="6"/>
      <c r="H6073" s="6"/>
      <c r="I6073" s="6"/>
      <c r="J6073" s="6"/>
      <c r="K6073" s="6"/>
      <c r="L6073" s="6"/>
      <c r="M6073" s="6"/>
      <c r="N6073" s="27"/>
    </row>
    <row r="6074" spans="1:14" s="28" customFormat="1" x14ac:dyDescent="0.25">
      <c r="A6074" s="24">
        <v>43718.875</v>
      </c>
      <c r="B6074" s="25">
        <v>43718.958333333336</v>
      </c>
      <c r="C6074" s="7">
        <v>174.67500000000001</v>
      </c>
      <c r="D6074" s="26">
        <f>C6074/'g. Dimensio.AnlagenEE2035'!$F$11</f>
        <v>4.9907142857142858E-2</v>
      </c>
      <c r="E6074" s="6"/>
      <c r="F6074" s="6"/>
      <c r="G6074" s="6"/>
      <c r="H6074" s="6"/>
      <c r="I6074" s="6"/>
      <c r="J6074" s="6"/>
      <c r="K6074" s="6"/>
      <c r="L6074" s="6"/>
      <c r="M6074" s="6"/>
      <c r="N6074" s="27"/>
    </row>
    <row r="6075" spans="1:14" s="28" customFormat="1" x14ac:dyDescent="0.25">
      <c r="A6075" s="24">
        <v>43718.916666666664</v>
      </c>
      <c r="B6075" s="25">
        <v>43719</v>
      </c>
      <c r="C6075" s="7">
        <v>140.63499999999999</v>
      </c>
      <c r="D6075" s="26">
        <f>C6075/'g. Dimensio.AnlagenEE2035'!$F$11</f>
        <v>4.0181428571428569E-2</v>
      </c>
      <c r="E6075" s="6"/>
      <c r="F6075" s="6"/>
      <c r="G6075" s="6"/>
      <c r="H6075" s="6"/>
      <c r="I6075" s="6"/>
      <c r="J6075" s="6"/>
      <c r="K6075" s="6"/>
      <c r="L6075" s="6"/>
      <c r="M6075" s="6"/>
      <c r="N6075" s="27"/>
    </row>
    <row r="6076" spans="1:14" s="28" customFormat="1" x14ac:dyDescent="0.25">
      <c r="A6076" s="24">
        <v>43718.958333333336</v>
      </c>
      <c r="B6076" s="25">
        <v>43719.041666666664</v>
      </c>
      <c r="C6076" s="7">
        <v>117.745</v>
      </c>
      <c r="D6076" s="26">
        <f>C6076/'g. Dimensio.AnlagenEE2035'!$F$11</f>
        <v>3.3641428571428572E-2</v>
      </c>
      <c r="E6076" s="6"/>
      <c r="F6076" s="6"/>
      <c r="G6076" s="6"/>
      <c r="H6076" s="6"/>
      <c r="I6076" s="6"/>
      <c r="J6076" s="6"/>
      <c r="K6076" s="6"/>
      <c r="L6076" s="6"/>
      <c r="M6076" s="6"/>
      <c r="N6076" s="27"/>
    </row>
    <row r="6077" spans="1:14" s="28" customFormat="1" x14ac:dyDescent="0.25">
      <c r="A6077" s="24">
        <v>43719</v>
      </c>
      <c r="B6077" s="25">
        <v>43719.083333333336</v>
      </c>
      <c r="C6077" s="7">
        <v>70.260000000000005</v>
      </c>
      <c r="D6077" s="26">
        <f>C6077/'g. Dimensio.AnlagenEE2035'!$F$11</f>
        <v>2.0074285714285715E-2</v>
      </c>
      <c r="E6077" s="6"/>
      <c r="F6077" s="6"/>
      <c r="G6077" s="6"/>
      <c r="H6077" s="6"/>
      <c r="I6077" s="6"/>
      <c r="J6077" s="6"/>
      <c r="K6077" s="6"/>
      <c r="L6077" s="6"/>
      <c r="M6077" s="6"/>
      <c r="N6077" s="27"/>
    </row>
    <row r="6078" spans="1:14" s="28" customFormat="1" x14ac:dyDescent="0.25">
      <c r="A6078" s="24">
        <v>43719.041666666664</v>
      </c>
      <c r="B6078" s="25">
        <v>43719.125</v>
      </c>
      <c r="C6078" s="7">
        <v>30.736999999999998</v>
      </c>
      <c r="D6078" s="26">
        <f>C6078/'g. Dimensio.AnlagenEE2035'!$F$11</f>
        <v>8.7819999999999999E-3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27"/>
    </row>
    <row r="6079" spans="1:14" s="28" customFormat="1" x14ac:dyDescent="0.25">
      <c r="A6079" s="24">
        <v>43719.083333333336</v>
      </c>
      <c r="B6079" s="25">
        <v>43719.166666666664</v>
      </c>
      <c r="C6079" s="7">
        <v>16.297000000000001</v>
      </c>
      <c r="D6079" s="26">
        <f>C6079/'g. Dimensio.AnlagenEE2035'!$F$11</f>
        <v>4.6562857142857144E-3</v>
      </c>
      <c r="E6079" s="6"/>
      <c r="F6079" s="6"/>
      <c r="G6079" s="6"/>
      <c r="H6079" s="6"/>
      <c r="I6079" s="6"/>
      <c r="J6079" s="6"/>
      <c r="K6079" s="6"/>
      <c r="L6079" s="6"/>
      <c r="M6079" s="6"/>
      <c r="N6079" s="27"/>
    </row>
    <row r="6080" spans="1:14" s="28" customFormat="1" x14ac:dyDescent="0.25">
      <c r="A6080" s="24">
        <v>43719.125</v>
      </c>
      <c r="B6080" s="25">
        <v>43719.208333333336</v>
      </c>
      <c r="C6080" s="7">
        <v>14.893000000000001</v>
      </c>
      <c r="D6080" s="26">
        <f>C6080/'g. Dimensio.AnlagenEE2035'!$F$11</f>
        <v>4.2551428571428575E-3</v>
      </c>
      <c r="E6080" s="6"/>
      <c r="F6080" s="6"/>
      <c r="G6080" s="6"/>
      <c r="H6080" s="6"/>
      <c r="I6080" s="6"/>
      <c r="J6080" s="6"/>
      <c r="K6080" s="6"/>
      <c r="L6080" s="6"/>
      <c r="M6080" s="6"/>
      <c r="N6080" s="27"/>
    </row>
    <row r="6081" spans="1:14" s="28" customFormat="1" x14ac:dyDescent="0.25">
      <c r="A6081" s="24">
        <v>43719.166666666664</v>
      </c>
      <c r="B6081" s="25">
        <v>43719.25</v>
      </c>
      <c r="C6081" s="7">
        <v>16.242000000000001</v>
      </c>
      <c r="D6081" s="26">
        <f>C6081/'g. Dimensio.AnlagenEE2035'!$F$11</f>
        <v>4.6405714285714288E-3</v>
      </c>
      <c r="E6081" s="6"/>
      <c r="F6081" s="6"/>
      <c r="G6081" s="6"/>
      <c r="H6081" s="6"/>
      <c r="I6081" s="6"/>
      <c r="J6081" s="6"/>
      <c r="K6081" s="6"/>
      <c r="L6081" s="6"/>
      <c r="M6081" s="6"/>
      <c r="N6081" s="27"/>
    </row>
    <row r="6082" spans="1:14" s="28" customFormat="1" x14ac:dyDescent="0.25">
      <c r="A6082" s="24">
        <v>43719.208333333336</v>
      </c>
      <c r="B6082" s="25">
        <v>43719.291666666664</v>
      </c>
      <c r="C6082" s="7">
        <v>15.797000000000001</v>
      </c>
      <c r="D6082" s="26">
        <f>C6082/'g. Dimensio.AnlagenEE2035'!$F$11</f>
        <v>4.5134285714285719E-3</v>
      </c>
      <c r="E6082" s="6"/>
      <c r="F6082" s="6"/>
      <c r="G6082" s="6"/>
      <c r="H6082" s="6"/>
      <c r="I6082" s="6"/>
      <c r="J6082" s="6"/>
      <c r="K6082" s="6"/>
      <c r="L6082" s="6"/>
      <c r="M6082" s="6"/>
      <c r="N6082" s="27"/>
    </row>
    <row r="6083" spans="1:14" s="28" customFormat="1" x14ac:dyDescent="0.25">
      <c r="A6083" s="24">
        <v>43719.25</v>
      </c>
      <c r="B6083" s="25">
        <v>43719.333333333336</v>
      </c>
      <c r="C6083" s="7">
        <v>12.013999999999999</v>
      </c>
      <c r="D6083" s="26">
        <f>C6083/'g. Dimensio.AnlagenEE2035'!$F$11</f>
        <v>3.4325714285714285E-3</v>
      </c>
      <c r="E6083" s="6"/>
      <c r="F6083" s="6"/>
      <c r="G6083" s="6"/>
      <c r="H6083" s="6"/>
      <c r="I6083" s="6"/>
      <c r="J6083" s="6"/>
      <c r="K6083" s="6"/>
      <c r="L6083" s="6"/>
      <c r="M6083" s="6"/>
      <c r="N6083" s="27"/>
    </row>
    <row r="6084" spans="1:14" s="28" customFormat="1" x14ac:dyDescent="0.25">
      <c r="A6084" s="24">
        <v>43719.291666666664</v>
      </c>
      <c r="B6084" s="25">
        <v>43719.375</v>
      </c>
      <c r="C6084" s="7">
        <v>6.2089999999999996</v>
      </c>
      <c r="D6084" s="26">
        <f>C6084/'g. Dimensio.AnlagenEE2035'!$F$11</f>
        <v>1.774E-3</v>
      </c>
      <c r="E6084" s="6"/>
      <c r="F6084" s="6"/>
      <c r="G6084" s="6"/>
      <c r="H6084" s="6"/>
      <c r="I6084" s="6"/>
      <c r="J6084" s="6"/>
      <c r="K6084" s="6"/>
      <c r="L6084" s="6"/>
      <c r="M6084" s="6"/>
      <c r="N6084" s="27"/>
    </row>
    <row r="6085" spans="1:14" s="28" customFormat="1" x14ac:dyDescent="0.25">
      <c r="A6085" s="24">
        <v>43719.333333333336</v>
      </c>
      <c r="B6085" s="25">
        <v>43719.416666666664</v>
      </c>
      <c r="C6085" s="7">
        <v>9.0730000000000004</v>
      </c>
      <c r="D6085" s="26">
        <f>C6085/'g. Dimensio.AnlagenEE2035'!$F$11</f>
        <v>2.5922857142857145E-3</v>
      </c>
      <c r="E6085" s="6"/>
      <c r="F6085" s="6"/>
      <c r="G6085" s="6"/>
      <c r="H6085" s="6"/>
      <c r="I6085" s="6"/>
      <c r="J6085" s="6"/>
      <c r="K6085" s="6"/>
      <c r="L6085" s="6"/>
      <c r="M6085" s="6"/>
      <c r="N6085" s="27"/>
    </row>
    <row r="6086" spans="1:14" s="28" customFormat="1" x14ac:dyDescent="0.25">
      <c r="A6086" s="24">
        <v>43719.375</v>
      </c>
      <c r="B6086" s="25">
        <v>43719.458333333336</v>
      </c>
      <c r="C6086" s="7">
        <v>32.838000000000001</v>
      </c>
      <c r="D6086" s="26">
        <f>C6086/'g. Dimensio.AnlagenEE2035'!$F$11</f>
        <v>9.3822857142857145E-3</v>
      </c>
      <c r="E6086" s="6"/>
      <c r="F6086" s="6"/>
      <c r="G6086" s="6"/>
      <c r="H6086" s="6"/>
      <c r="I6086" s="6"/>
      <c r="J6086" s="6"/>
      <c r="K6086" s="6"/>
      <c r="L6086" s="6"/>
      <c r="M6086" s="6"/>
      <c r="N6086" s="27"/>
    </row>
    <row r="6087" spans="1:14" s="28" customFormat="1" x14ac:dyDescent="0.25">
      <c r="A6087" s="24">
        <v>43719.416666666664</v>
      </c>
      <c r="B6087" s="25">
        <v>43719.5</v>
      </c>
      <c r="C6087" s="7">
        <v>68.760000000000005</v>
      </c>
      <c r="D6087" s="26">
        <f>C6087/'g. Dimensio.AnlagenEE2035'!$F$11</f>
        <v>1.9645714285714287E-2</v>
      </c>
      <c r="E6087" s="6"/>
      <c r="F6087" s="6"/>
      <c r="G6087" s="6"/>
      <c r="H6087" s="6"/>
      <c r="I6087" s="6"/>
      <c r="J6087" s="6"/>
      <c r="K6087" s="6"/>
      <c r="L6087" s="6"/>
      <c r="M6087" s="6"/>
      <c r="N6087" s="27"/>
    </row>
    <row r="6088" spans="1:14" s="28" customFormat="1" x14ac:dyDescent="0.25">
      <c r="A6088" s="24">
        <v>43719.458333333336</v>
      </c>
      <c r="B6088" s="25">
        <v>43719.541666666664</v>
      </c>
      <c r="C6088" s="7">
        <v>118.071</v>
      </c>
      <c r="D6088" s="26">
        <f>C6088/'g. Dimensio.AnlagenEE2035'!$F$11</f>
        <v>3.3734571428571426E-2</v>
      </c>
      <c r="E6088" s="6"/>
      <c r="F6088" s="6"/>
      <c r="G6088" s="6"/>
      <c r="H6088" s="6"/>
      <c r="I6088" s="6"/>
      <c r="J6088" s="6"/>
      <c r="K6088" s="6"/>
      <c r="L6088" s="6"/>
      <c r="M6088" s="6"/>
      <c r="N6088" s="27"/>
    </row>
    <row r="6089" spans="1:14" s="28" customFormat="1" x14ac:dyDescent="0.25">
      <c r="A6089" s="24">
        <v>43719.5</v>
      </c>
      <c r="B6089" s="25">
        <v>43719.583333333336</v>
      </c>
      <c r="C6089" s="7">
        <v>189.69200000000001</v>
      </c>
      <c r="D6089" s="26">
        <f>C6089/'g. Dimensio.AnlagenEE2035'!$F$11</f>
        <v>5.4197714285714287E-2</v>
      </c>
      <c r="E6089" s="6"/>
      <c r="F6089" s="6"/>
      <c r="G6089" s="6"/>
      <c r="H6089" s="6"/>
      <c r="I6089" s="6"/>
      <c r="J6089" s="6"/>
      <c r="K6089" s="6"/>
      <c r="L6089" s="6"/>
      <c r="M6089" s="6"/>
      <c r="N6089" s="27"/>
    </row>
    <row r="6090" spans="1:14" s="28" customFormat="1" x14ac:dyDescent="0.25">
      <c r="A6090" s="24">
        <v>43719.541666666664</v>
      </c>
      <c r="B6090" s="25">
        <v>43719.625</v>
      </c>
      <c r="C6090" s="7">
        <v>280.39999999999998</v>
      </c>
      <c r="D6090" s="26">
        <f>C6090/'g. Dimensio.AnlagenEE2035'!$F$11</f>
        <v>8.0114285714285707E-2</v>
      </c>
      <c r="E6090" s="6"/>
      <c r="F6090" s="6"/>
      <c r="G6090" s="6"/>
      <c r="H6090" s="6"/>
      <c r="I6090" s="6"/>
      <c r="J6090" s="6"/>
      <c r="K6090" s="6"/>
      <c r="L6090" s="6"/>
      <c r="M6090" s="6"/>
      <c r="N6090" s="27"/>
    </row>
    <row r="6091" spans="1:14" s="28" customFormat="1" x14ac:dyDescent="0.25">
      <c r="A6091" s="24">
        <v>43719.583333333336</v>
      </c>
      <c r="B6091" s="25">
        <v>43719.666666666664</v>
      </c>
      <c r="C6091" s="7">
        <v>396.14499999999998</v>
      </c>
      <c r="D6091" s="26">
        <f>C6091/'g. Dimensio.AnlagenEE2035'!$F$11</f>
        <v>0.11318428571428571</v>
      </c>
      <c r="E6091" s="6"/>
      <c r="F6091" s="6"/>
      <c r="G6091" s="6"/>
      <c r="H6091" s="6"/>
      <c r="I6091" s="6"/>
      <c r="J6091" s="6"/>
      <c r="K6091" s="6"/>
      <c r="L6091" s="6"/>
      <c r="M6091" s="6"/>
      <c r="N6091" s="27"/>
    </row>
    <row r="6092" spans="1:14" s="28" customFormat="1" x14ac:dyDescent="0.25">
      <c r="A6092" s="24">
        <v>43719.625</v>
      </c>
      <c r="B6092" s="25">
        <v>43719.708333333336</v>
      </c>
      <c r="C6092" s="7">
        <v>537.17100000000005</v>
      </c>
      <c r="D6092" s="26">
        <f>C6092/'g. Dimensio.AnlagenEE2035'!$F$11</f>
        <v>0.1534774285714286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27"/>
    </row>
    <row r="6093" spans="1:14" s="28" customFormat="1" x14ac:dyDescent="0.25">
      <c r="A6093" s="24">
        <v>43719.666666666664</v>
      </c>
      <c r="B6093" s="25">
        <v>43719.75</v>
      </c>
      <c r="C6093" s="7">
        <v>578.44500000000005</v>
      </c>
      <c r="D6093" s="26">
        <f>C6093/'g. Dimensio.AnlagenEE2035'!$F$11</f>
        <v>0.16527000000000003</v>
      </c>
      <c r="E6093" s="6"/>
      <c r="F6093" s="6"/>
      <c r="G6093" s="6"/>
      <c r="H6093" s="6"/>
      <c r="I6093" s="6"/>
      <c r="J6093" s="6"/>
      <c r="K6093" s="6"/>
      <c r="L6093" s="6"/>
      <c r="M6093" s="6"/>
      <c r="N6093" s="27"/>
    </row>
    <row r="6094" spans="1:14" s="28" customFormat="1" x14ac:dyDescent="0.25">
      <c r="A6094" s="24">
        <v>43719.708333333336</v>
      </c>
      <c r="B6094" s="25">
        <v>43719.791666666664</v>
      </c>
      <c r="C6094" s="7">
        <v>662.47900000000004</v>
      </c>
      <c r="D6094" s="26">
        <f>C6094/'g. Dimensio.AnlagenEE2035'!$F$11</f>
        <v>0.1892797142857143</v>
      </c>
      <c r="E6094" s="6"/>
      <c r="F6094" s="6"/>
      <c r="G6094" s="6"/>
      <c r="H6094" s="6"/>
      <c r="I6094" s="6"/>
      <c r="J6094" s="6"/>
      <c r="K6094" s="6"/>
      <c r="L6094" s="6"/>
      <c r="M6094" s="6"/>
      <c r="N6094" s="27"/>
    </row>
    <row r="6095" spans="1:14" s="28" customFormat="1" x14ac:dyDescent="0.25">
      <c r="A6095" s="24">
        <v>43719.75</v>
      </c>
      <c r="B6095" s="25">
        <v>43719.833333333336</v>
      </c>
      <c r="C6095" s="7">
        <v>621.13900000000001</v>
      </c>
      <c r="D6095" s="26">
        <f>C6095/'g. Dimensio.AnlagenEE2035'!$F$11</f>
        <v>0.17746828571428572</v>
      </c>
      <c r="E6095" s="6"/>
      <c r="F6095" s="6"/>
      <c r="G6095" s="6"/>
      <c r="H6095" s="6"/>
      <c r="I6095" s="6"/>
      <c r="J6095" s="6"/>
      <c r="K6095" s="6"/>
      <c r="L6095" s="6"/>
      <c r="M6095" s="6"/>
      <c r="N6095" s="27"/>
    </row>
    <row r="6096" spans="1:14" s="28" customFormat="1" x14ac:dyDescent="0.25">
      <c r="A6096" s="24">
        <v>43719.791666666664</v>
      </c>
      <c r="B6096" s="25">
        <v>43719.875</v>
      </c>
      <c r="C6096" s="7">
        <v>453.87900000000002</v>
      </c>
      <c r="D6096" s="26">
        <f>C6096/'g. Dimensio.AnlagenEE2035'!$F$11</f>
        <v>0.12967971428571429</v>
      </c>
      <c r="E6096" s="6"/>
      <c r="F6096" s="6"/>
      <c r="G6096" s="6"/>
      <c r="H6096" s="6"/>
      <c r="I6096" s="6"/>
      <c r="J6096" s="6"/>
      <c r="K6096" s="6"/>
      <c r="L6096" s="6"/>
      <c r="M6096" s="6"/>
      <c r="N6096" s="27"/>
    </row>
    <row r="6097" spans="1:14" s="28" customFormat="1" x14ac:dyDescent="0.25">
      <c r="A6097" s="24">
        <v>43719.833333333336</v>
      </c>
      <c r="B6097" s="25">
        <v>43719.916666666664</v>
      </c>
      <c r="C6097" s="7">
        <v>401.31599999999997</v>
      </c>
      <c r="D6097" s="26">
        <f>C6097/'g. Dimensio.AnlagenEE2035'!$F$11</f>
        <v>0.11466171428571428</v>
      </c>
      <c r="E6097" s="6"/>
      <c r="F6097" s="6"/>
      <c r="G6097" s="6"/>
      <c r="H6097" s="6"/>
      <c r="I6097" s="6"/>
      <c r="J6097" s="6"/>
      <c r="K6097" s="6"/>
      <c r="L6097" s="6"/>
      <c r="M6097" s="6"/>
      <c r="N6097" s="27"/>
    </row>
    <row r="6098" spans="1:14" s="28" customFormat="1" x14ac:dyDescent="0.25">
      <c r="A6098" s="24">
        <v>43719.875</v>
      </c>
      <c r="B6098" s="25">
        <v>43719.958333333336</v>
      </c>
      <c r="C6098" s="7">
        <v>474.137</v>
      </c>
      <c r="D6098" s="26">
        <f>C6098/'g. Dimensio.AnlagenEE2035'!$F$11</f>
        <v>0.13546771428571427</v>
      </c>
      <c r="E6098" s="6"/>
      <c r="F6098" s="6"/>
      <c r="G6098" s="6"/>
      <c r="H6098" s="6"/>
      <c r="I6098" s="6"/>
      <c r="J6098" s="6"/>
      <c r="K6098" s="6"/>
      <c r="L6098" s="6"/>
      <c r="M6098" s="6"/>
      <c r="N6098" s="27"/>
    </row>
    <row r="6099" spans="1:14" s="28" customFormat="1" x14ac:dyDescent="0.25">
      <c r="A6099" s="24">
        <v>43719.916666666664</v>
      </c>
      <c r="B6099" s="25">
        <v>43720</v>
      </c>
      <c r="C6099" s="7">
        <v>608.83000000000004</v>
      </c>
      <c r="D6099" s="26">
        <f>C6099/'g. Dimensio.AnlagenEE2035'!$F$11</f>
        <v>0.17395142857142859</v>
      </c>
      <c r="E6099" s="6"/>
      <c r="F6099" s="6"/>
      <c r="G6099" s="6"/>
      <c r="H6099" s="6"/>
      <c r="I6099" s="6"/>
      <c r="J6099" s="6"/>
      <c r="K6099" s="6"/>
      <c r="L6099" s="6"/>
      <c r="M6099" s="6"/>
      <c r="N6099" s="27"/>
    </row>
    <row r="6100" spans="1:14" s="28" customFormat="1" x14ac:dyDescent="0.25">
      <c r="A6100" s="24">
        <v>43719.958333333336</v>
      </c>
      <c r="B6100" s="25">
        <v>43720.041666666664</v>
      </c>
      <c r="C6100" s="7">
        <v>695.92100000000005</v>
      </c>
      <c r="D6100" s="26">
        <f>C6100/'g. Dimensio.AnlagenEE2035'!$F$11</f>
        <v>0.19883457142857144</v>
      </c>
      <c r="E6100" s="6"/>
      <c r="F6100" s="6"/>
      <c r="G6100" s="6"/>
      <c r="H6100" s="6"/>
      <c r="I6100" s="6"/>
      <c r="J6100" s="6"/>
      <c r="K6100" s="6"/>
      <c r="L6100" s="6"/>
      <c r="M6100" s="6"/>
      <c r="N6100" s="27"/>
    </row>
    <row r="6101" spans="1:14" s="28" customFormat="1" x14ac:dyDescent="0.25">
      <c r="A6101" s="24">
        <v>43720</v>
      </c>
      <c r="B6101" s="25">
        <v>43720.083333333336</v>
      </c>
      <c r="C6101" s="7">
        <v>723.99099999999999</v>
      </c>
      <c r="D6101" s="26">
        <f>C6101/'g. Dimensio.AnlagenEE2035'!$F$11</f>
        <v>0.20685457142857142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27"/>
    </row>
    <row r="6102" spans="1:14" s="28" customFormat="1" x14ac:dyDescent="0.25">
      <c r="A6102" s="24">
        <v>43720.041666666664</v>
      </c>
      <c r="B6102" s="25">
        <v>43720.125</v>
      </c>
      <c r="C6102" s="7">
        <v>739.98299999999995</v>
      </c>
      <c r="D6102" s="26">
        <f>C6102/'g. Dimensio.AnlagenEE2035'!$F$11</f>
        <v>0.21142371428571427</v>
      </c>
      <c r="E6102" s="6"/>
      <c r="F6102" s="6"/>
      <c r="G6102" s="6"/>
      <c r="H6102" s="6"/>
      <c r="I6102" s="6"/>
      <c r="J6102" s="6"/>
      <c r="K6102" s="6"/>
      <c r="L6102" s="6"/>
      <c r="M6102" s="6"/>
      <c r="N6102" s="27"/>
    </row>
    <row r="6103" spans="1:14" s="28" customFormat="1" x14ac:dyDescent="0.25">
      <c r="A6103" s="24">
        <v>43720.083333333336</v>
      </c>
      <c r="B6103" s="25">
        <v>43720.166666666664</v>
      </c>
      <c r="C6103" s="7">
        <v>719.57299999999998</v>
      </c>
      <c r="D6103" s="26">
        <f>C6103/'g. Dimensio.AnlagenEE2035'!$F$11</f>
        <v>0.2055922857142857</v>
      </c>
      <c r="E6103" s="6"/>
      <c r="F6103" s="6"/>
      <c r="G6103" s="6"/>
      <c r="H6103" s="6"/>
      <c r="I6103" s="6"/>
      <c r="J6103" s="6"/>
      <c r="K6103" s="6"/>
      <c r="L6103" s="6"/>
      <c r="M6103" s="6"/>
      <c r="N6103" s="27"/>
    </row>
    <row r="6104" spans="1:14" s="28" customFormat="1" x14ac:dyDescent="0.25">
      <c r="A6104" s="24">
        <v>43720.125</v>
      </c>
      <c r="B6104" s="25">
        <v>43720.208333333336</v>
      </c>
      <c r="C6104" s="7">
        <v>722.83199999999999</v>
      </c>
      <c r="D6104" s="26">
        <f>C6104/'g. Dimensio.AnlagenEE2035'!$F$11</f>
        <v>0.20652342857142858</v>
      </c>
      <c r="E6104" s="6"/>
      <c r="F6104" s="6"/>
      <c r="G6104" s="6"/>
      <c r="H6104" s="6"/>
      <c r="I6104" s="6"/>
      <c r="J6104" s="6"/>
      <c r="K6104" s="6"/>
      <c r="L6104" s="6"/>
      <c r="M6104" s="6"/>
      <c r="N6104" s="27"/>
    </row>
    <row r="6105" spans="1:14" s="28" customFormat="1" x14ac:dyDescent="0.25">
      <c r="A6105" s="24">
        <v>43720.166666666664</v>
      </c>
      <c r="B6105" s="25">
        <v>43720.25</v>
      </c>
      <c r="C6105" s="7">
        <v>719.90499999999997</v>
      </c>
      <c r="D6105" s="26">
        <f>C6105/'g. Dimensio.AnlagenEE2035'!$F$11</f>
        <v>0.20568714285714285</v>
      </c>
      <c r="E6105" s="6"/>
      <c r="F6105" s="6"/>
      <c r="G6105" s="6"/>
      <c r="H6105" s="6"/>
      <c r="I6105" s="6"/>
      <c r="J6105" s="6"/>
      <c r="K6105" s="6"/>
      <c r="L6105" s="6"/>
      <c r="M6105" s="6"/>
      <c r="N6105" s="27"/>
    </row>
    <row r="6106" spans="1:14" s="28" customFormat="1" x14ac:dyDescent="0.25">
      <c r="A6106" s="24">
        <v>43720.208333333336</v>
      </c>
      <c r="B6106" s="25">
        <v>43720.291666666664</v>
      </c>
      <c r="C6106" s="7">
        <v>700.31500000000005</v>
      </c>
      <c r="D6106" s="26">
        <f>C6106/'g. Dimensio.AnlagenEE2035'!$F$11</f>
        <v>0.20009000000000002</v>
      </c>
      <c r="E6106" s="6"/>
      <c r="F6106" s="6"/>
      <c r="G6106" s="6"/>
      <c r="H6106" s="6"/>
      <c r="I6106" s="6"/>
      <c r="J6106" s="6"/>
      <c r="K6106" s="6"/>
      <c r="L6106" s="6"/>
      <c r="M6106" s="6"/>
      <c r="N6106" s="27"/>
    </row>
    <row r="6107" spans="1:14" s="28" customFormat="1" x14ac:dyDescent="0.25">
      <c r="A6107" s="24">
        <v>43720.25</v>
      </c>
      <c r="B6107" s="25">
        <v>43720.333333333336</v>
      </c>
      <c r="C6107" s="7">
        <v>383.29500000000002</v>
      </c>
      <c r="D6107" s="26">
        <f>C6107/'g. Dimensio.AnlagenEE2035'!$F$11</f>
        <v>0.10951285714285715</v>
      </c>
      <c r="E6107" s="6"/>
      <c r="F6107" s="6"/>
      <c r="G6107" s="6"/>
      <c r="H6107" s="6"/>
      <c r="I6107" s="6"/>
      <c r="J6107" s="6"/>
      <c r="K6107" s="6"/>
      <c r="L6107" s="6"/>
      <c r="M6107" s="6"/>
      <c r="N6107" s="27"/>
    </row>
    <row r="6108" spans="1:14" s="28" customFormat="1" x14ac:dyDescent="0.25">
      <c r="A6108" s="24">
        <v>43720.291666666664</v>
      </c>
      <c r="B6108" s="25">
        <v>43720.375</v>
      </c>
      <c r="C6108" s="7">
        <v>305.05599999999998</v>
      </c>
      <c r="D6108" s="26">
        <f>C6108/'g. Dimensio.AnlagenEE2035'!$F$11</f>
        <v>8.7158857142857135E-2</v>
      </c>
      <c r="E6108" s="6"/>
      <c r="F6108" s="6"/>
      <c r="G6108" s="6"/>
      <c r="H6108" s="6"/>
      <c r="I6108" s="6"/>
      <c r="J6108" s="6"/>
      <c r="K6108" s="6"/>
      <c r="L6108" s="6"/>
      <c r="M6108" s="6"/>
      <c r="N6108" s="27"/>
    </row>
    <row r="6109" spans="1:14" s="28" customFormat="1" x14ac:dyDescent="0.25">
      <c r="A6109" s="24">
        <v>43720.333333333336</v>
      </c>
      <c r="B6109" s="25">
        <v>43720.416666666664</v>
      </c>
      <c r="C6109" s="7">
        <v>376.94799999999998</v>
      </c>
      <c r="D6109" s="26">
        <f>C6109/'g. Dimensio.AnlagenEE2035'!$F$11</f>
        <v>0.10769942857142857</v>
      </c>
      <c r="E6109" s="6"/>
      <c r="F6109" s="6"/>
      <c r="G6109" s="6"/>
      <c r="H6109" s="6"/>
      <c r="I6109" s="6"/>
      <c r="J6109" s="6"/>
      <c r="K6109" s="6"/>
      <c r="L6109" s="6"/>
      <c r="M6109" s="6"/>
      <c r="N6109" s="27"/>
    </row>
    <row r="6110" spans="1:14" s="28" customFormat="1" x14ac:dyDescent="0.25">
      <c r="A6110" s="24">
        <v>43720.375</v>
      </c>
      <c r="B6110" s="25">
        <v>43720.458333333336</v>
      </c>
      <c r="C6110" s="7">
        <v>378.411</v>
      </c>
      <c r="D6110" s="26">
        <f>C6110/'g. Dimensio.AnlagenEE2035'!$F$11</f>
        <v>0.10811742857142857</v>
      </c>
      <c r="E6110" s="6"/>
      <c r="F6110" s="6"/>
      <c r="G6110" s="6"/>
      <c r="H6110" s="6"/>
      <c r="I6110" s="6"/>
      <c r="J6110" s="6"/>
      <c r="K6110" s="6"/>
      <c r="L6110" s="6"/>
      <c r="M6110" s="6"/>
      <c r="N6110" s="27"/>
    </row>
    <row r="6111" spans="1:14" s="28" customFormat="1" x14ac:dyDescent="0.25">
      <c r="A6111" s="24">
        <v>43720.416666666664</v>
      </c>
      <c r="B6111" s="25">
        <v>43720.5</v>
      </c>
      <c r="C6111" s="7">
        <v>368.96499999999997</v>
      </c>
      <c r="D6111" s="26">
        <f>C6111/'g. Dimensio.AnlagenEE2035'!$F$11</f>
        <v>0.10541857142857142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27"/>
    </row>
    <row r="6112" spans="1:14" s="28" customFormat="1" x14ac:dyDescent="0.25">
      <c r="A6112" s="24">
        <v>43720.458333333336</v>
      </c>
      <c r="B6112" s="25">
        <v>43720.541666666664</v>
      </c>
      <c r="C6112" s="7">
        <v>355.47300000000001</v>
      </c>
      <c r="D6112" s="26">
        <f>C6112/'g. Dimensio.AnlagenEE2035'!$F$11</f>
        <v>0.10156371428571428</v>
      </c>
      <c r="E6112" s="6"/>
      <c r="F6112" s="6"/>
      <c r="G6112" s="6"/>
      <c r="H6112" s="6"/>
      <c r="I6112" s="6"/>
      <c r="J6112" s="6"/>
      <c r="K6112" s="6"/>
      <c r="L6112" s="6"/>
      <c r="M6112" s="6"/>
      <c r="N6112" s="27"/>
    </row>
    <row r="6113" spans="1:14" s="28" customFormat="1" x14ac:dyDescent="0.25">
      <c r="A6113" s="24">
        <v>43720.5</v>
      </c>
      <c r="B6113" s="25">
        <v>43720.583333333336</v>
      </c>
      <c r="C6113" s="7">
        <v>344.26299999999998</v>
      </c>
      <c r="D6113" s="26">
        <f>C6113/'g. Dimensio.AnlagenEE2035'!$F$11</f>
        <v>9.8360857142857139E-2</v>
      </c>
      <c r="E6113" s="6"/>
      <c r="F6113" s="6"/>
      <c r="G6113" s="6"/>
      <c r="H6113" s="6"/>
      <c r="I6113" s="6"/>
      <c r="J6113" s="6"/>
      <c r="K6113" s="6"/>
      <c r="L6113" s="6"/>
      <c r="M6113" s="6"/>
      <c r="N6113" s="27"/>
    </row>
    <row r="6114" spans="1:14" s="28" customFormat="1" x14ac:dyDescent="0.25">
      <c r="A6114" s="24">
        <v>43720.541666666664</v>
      </c>
      <c r="B6114" s="25">
        <v>43720.625</v>
      </c>
      <c r="C6114" s="7">
        <v>323.197</v>
      </c>
      <c r="D6114" s="26">
        <f>C6114/'g. Dimensio.AnlagenEE2035'!$F$11</f>
        <v>9.2342000000000007E-2</v>
      </c>
      <c r="E6114" s="6"/>
      <c r="F6114" s="6"/>
      <c r="G6114" s="6"/>
      <c r="H6114" s="6"/>
      <c r="I6114" s="6"/>
      <c r="J6114" s="6"/>
      <c r="K6114" s="6"/>
      <c r="L6114" s="6"/>
      <c r="M6114" s="6"/>
      <c r="N6114" s="27"/>
    </row>
    <row r="6115" spans="1:14" s="28" customFormat="1" x14ac:dyDescent="0.25">
      <c r="A6115" s="24">
        <v>43720.583333333336</v>
      </c>
      <c r="B6115" s="25">
        <v>43720.666666666664</v>
      </c>
      <c r="C6115" s="7">
        <v>298.69299999999998</v>
      </c>
      <c r="D6115" s="26">
        <f>C6115/'g. Dimensio.AnlagenEE2035'!$F$11</f>
        <v>8.5340857142857135E-2</v>
      </c>
      <c r="E6115" s="6"/>
      <c r="F6115" s="6"/>
      <c r="G6115" s="6"/>
      <c r="H6115" s="6"/>
      <c r="I6115" s="6"/>
      <c r="J6115" s="6"/>
      <c r="K6115" s="6"/>
      <c r="L6115" s="6"/>
      <c r="M6115" s="6"/>
      <c r="N6115" s="27"/>
    </row>
    <row r="6116" spans="1:14" s="28" customFormat="1" x14ac:dyDescent="0.25">
      <c r="A6116" s="24">
        <v>43720.625</v>
      </c>
      <c r="B6116" s="25">
        <v>43720.708333333336</v>
      </c>
      <c r="C6116" s="7">
        <v>281.66199999999998</v>
      </c>
      <c r="D6116" s="26">
        <f>C6116/'g. Dimensio.AnlagenEE2035'!$F$11</f>
        <v>8.047485714285714E-2</v>
      </c>
      <c r="E6116" s="6"/>
      <c r="F6116" s="6"/>
      <c r="G6116" s="6"/>
      <c r="H6116" s="6"/>
      <c r="I6116" s="6"/>
      <c r="J6116" s="6"/>
      <c r="K6116" s="6"/>
      <c r="L6116" s="6"/>
      <c r="M6116" s="6"/>
      <c r="N6116" s="27"/>
    </row>
    <row r="6117" spans="1:14" s="28" customFormat="1" x14ac:dyDescent="0.25">
      <c r="A6117" s="24">
        <v>43720.666666666664</v>
      </c>
      <c r="B6117" s="25">
        <v>43720.75</v>
      </c>
      <c r="C6117" s="7">
        <v>249.196</v>
      </c>
      <c r="D6117" s="26">
        <f>C6117/'g. Dimensio.AnlagenEE2035'!$F$11</f>
        <v>7.1198857142857147E-2</v>
      </c>
      <c r="E6117" s="6"/>
      <c r="F6117" s="6"/>
      <c r="G6117" s="6"/>
      <c r="H6117" s="6"/>
      <c r="I6117" s="6"/>
      <c r="J6117" s="6"/>
      <c r="K6117" s="6"/>
      <c r="L6117" s="6"/>
      <c r="M6117" s="6"/>
      <c r="N6117" s="27"/>
    </row>
    <row r="6118" spans="1:14" s="28" customFormat="1" x14ac:dyDescent="0.25">
      <c r="A6118" s="24">
        <v>43720.708333333336</v>
      </c>
      <c r="B6118" s="25">
        <v>43720.791666666664</v>
      </c>
      <c r="C6118" s="7">
        <v>200.31399999999999</v>
      </c>
      <c r="D6118" s="26">
        <f>C6118/'g. Dimensio.AnlagenEE2035'!$F$11</f>
        <v>5.7232571428571424E-2</v>
      </c>
      <c r="E6118" s="6"/>
      <c r="F6118" s="6"/>
      <c r="G6118" s="6"/>
      <c r="H6118" s="6"/>
      <c r="I6118" s="6"/>
      <c r="J6118" s="6"/>
      <c r="K6118" s="6"/>
      <c r="L6118" s="6"/>
      <c r="M6118" s="6"/>
      <c r="N6118" s="27"/>
    </row>
    <row r="6119" spans="1:14" s="28" customFormat="1" x14ac:dyDescent="0.25">
      <c r="A6119" s="24">
        <v>43720.75</v>
      </c>
      <c r="B6119" s="25">
        <v>43720.833333333336</v>
      </c>
      <c r="C6119" s="7">
        <v>171.64599999999999</v>
      </c>
      <c r="D6119" s="26">
        <f>C6119/'g. Dimensio.AnlagenEE2035'!$F$11</f>
        <v>4.9041714285714279E-2</v>
      </c>
      <c r="E6119" s="6"/>
      <c r="F6119" s="6"/>
      <c r="G6119" s="6"/>
      <c r="H6119" s="6"/>
      <c r="I6119" s="6"/>
      <c r="J6119" s="6"/>
      <c r="K6119" s="6"/>
      <c r="L6119" s="6"/>
      <c r="M6119" s="6"/>
      <c r="N6119" s="27"/>
    </row>
    <row r="6120" spans="1:14" s="28" customFormat="1" x14ac:dyDescent="0.25">
      <c r="A6120" s="24">
        <v>43720.791666666664</v>
      </c>
      <c r="B6120" s="25">
        <v>43720.875</v>
      </c>
      <c r="C6120" s="7">
        <v>174.93799999999999</v>
      </c>
      <c r="D6120" s="26">
        <f>C6120/'g. Dimensio.AnlagenEE2035'!$F$11</f>
        <v>4.9982285714285708E-2</v>
      </c>
      <c r="E6120" s="6"/>
      <c r="F6120" s="6"/>
      <c r="G6120" s="6"/>
      <c r="H6120" s="6"/>
      <c r="I6120" s="6"/>
      <c r="J6120" s="6"/>
      <c r="K6120" s="6"/>
      <c r="L6120" s="6"/>
      <c r="M6120" s="6"/>
      <c r="N6120" s="27"/>
    </row>
    <row r="6121" spans="1:14" s="28" customFormat="1" x14ac:dyDescent="0.25">
      <c r="A6121" s="24">
        <v>43720.833333333336</v>
      </c>
      <c r="B6121" s="25">
        <v>43720.916666666664</v>
      </c>
      <c r="C6121" s="7">
        <v>201.376</v>
      </c>
      <c r="D6121" s="26">
        <f>C6121/'g. Dimensio.AnlagenEE2035'!$F$11</f>
        <v>5.7536000000000004E-2</v>
      </c>
      <c r="E6121" s="6"/>
      <c r="F6121" s="6"/>
      <c r="G6121" s="6"/>
      <c r="H6121" s="6"/>
      <c r="I6121" s="6"/>
      <c r="J6121" s="6"/>
      <c r="K6121" s="6"/>
      <c r="L6121" s="6"/>
      <c r="M6121" s="6"/>
      <c r="N6121" s="27"/>
    </row>
    <row r="6122" spans="1:14" s="28" customFormat="1" x14ac:dyDescent="0.25">
      <c r="A6122" s="24">
        <v>43720.875</v>
      </c>
      <c r="B6122" s="25">
        <v>43720.958333333336</v>
      </c>
      <c r="C6122" s="7">
        <v>222.828</v>
      </c>
      <c r="D6122" s="26">
        <f>C6122/'g. Dimensio.AnlagenEE2035'!$F$11</f>
        <v>6.3665142857142865E-2</v>
      </c>
      <c r="E6122" s="6"/>
      <c r="F6122" s="6"/>
      <c r="G6122" s="6"/>
      <c r="H6122" s="6"/>
      <c r="I6122" s="6"/>
      <c r="J6122" s="6"/>
      <c r="K6122" s="6"/>
      <c r="L6122" s="6"/>
      <c r="M6122" s="6"/>
      <c r="N6122" s="27"/>
    </row>
    <row r="6123" spans="1:14" s="28" customFormat="1" x14ac:dyDescent="0.25">
      <c r="A6123" s="24">
        <v>43720.916666666664</v>
      </c>
      <c r="B6123" s="25">
        <v>43721</v>
      </c>
      <c r="C6123" s="7">
        <v>222.14099999999999</v>
      </c>
      <c r="D6123" s="26">
        <f>C6123/'g. Dimensio.AnlagenEE2035'!$F$11</f>
        <v>6.3468857142857146E-2</v>
      </c>
      <c r="E6123" s="6"/>
      <c r="F6123" s="6"/>
      <c r="G6123" s="6"/>
      <c r="H6123" s="6"/>
      <c r="I6123" s="6"/>
      <c r="J6123" s="6"/>
      <c r="K6123" s="6"/>
      <c r="L6123" s="6"/>
      <c r="M6123" s="6"/>
      <c r="N6123" s="27"/>
    </row>
    <row r="6124" spans="1:14" s="28" customFormat="1" x14ac:dyDescent="0.25">
      <c r="A6124" s="24">
        <v>43720.958333333336</v>
      </c>
      <c r="B6124" s="25">
        <v>43721.041666666664</v>
      </c>
      <c r="C6124" s="7">
        <v>210.77600000000001</v>
      </c>
      <c r="D6124" s="26">
        <f>C6124/'g. Dimensio.AnlagenEE2035'!$F$11</f>
        <v>6.0221714285714288E-2</v>
      </c>
      <c r="E6124" s="6"/>
      <c r="F6124" s="6"/>
      <c r="G6124" s="6"/>
      <c r="H6124" s="6"/>
      <c r="I6124" s="6"/>
      <c r="J6124" s="6"/>
      <c r="K6124" s="6"/>
      <c r="L6124" s="6"/>
      <c r="M6124" s="6"/>
      <c r="N6124" s="27"/>
    </row>
    <row r="6125" spans="1:14" s="28" customFormat="1" x14ac:dyDescent="0.25">
      <c r="A6125" s="24">
        <v>43721</v>
      </c>
      <c r="B6125" s="25">
        <v>43721.083333333336</v>
      </c>
      <c r="C6125" s="7">
        <v>200.786</v>
      </c>
      <c r="D6125" s="26">
        <f>C6125/'g. Dimensio.AnlagenEE2035'!$F$11</f>
        <v>5.7367428571428569E-2</v>
      </c>
      <c r="E6125" s="6"/>
      <c r="F6125" s="6"/>
      <c r="G6125" s="6"/>
      <c r="H6125" s="6"/>
      <c r="I6125" s="6"/>
      <c r="J6125" s="6"/>
      <c r="K6125" s="6"/>
      <c r="L6125" s="6"/>
      <c r="M6125" s="6"/>
      <c r="N6125" s="27"/>
    </row>
    <row r="6126" spans="1:14" s="28" customFormat="1" x14ac:dyDescent="0.25">
      <c r="A6126" s="24">
        <v>43721.041666666664</v>
      </c>
      <c r="B6126" s="25">
        <v>43721.125</v>
      </c>
      <c r="C6126" s="7">
        <v>193.61699999999999</v>
      </c>
      <c r="D6126" s="26">
        <f>C6126/'g. Dimensio.AnlagenEE2035'!$F$11</f>
        <v>5.5319142857142851E-2</v>
      </c>
      <c r="E6126" s="6"/>
      <c r="F6126" s="6"/>
      <c r="G6126" s="6"/>
      <c r="H6126" s="6"/>
      <c r="I6126" s="6"/>
      <c r="J6126" s="6"/>
      <c r="K6126" s="6"/>
      <c r="L6126" s="6"/>
      <c r="M6126" s="6"/>
      <c r="N6126" s="27"/>
    </row>
    <row r="6127" spans="1:14" s="28" customFormat="1" x14ac:dyDescent="0.25">
      <c r="A6127" s="24">
        <v>43721.083333333336</v>
      </c>
      <c r="B6127" s="25">
        <v>43721.166666666664</v>
      </c>
      <c r="C6127" s="7">
        <v>189.029</v>
      </c>
      <c r="D6127" s="26">
        <f>C6127/'g. Dimensio.AnlagenEE2035'!$F$11</f>
        <v>5.400828571428571E-2</v>
      </c>
      <c r="E6127" s="6"/>
      <c r="F6127" s="6"/>
      <c r="G6127" s="6"/>
      <c r="H6127" s="6"/>
      <c r="I6127" s="6"/>
      <c r="J6127" s="6"/>
      <c r="K6127" s="6"/>
      <c r="L6127" s="6"/>
      <c r="M6127" s="6"/>
      <c r="N6127" s="27"/>
    </row>
    <row r="6128" spans="1:14" s="28" customFormat="1" x14ac:dyDescent="0.25">
      <c r="A6128" s="24">
        <v>43721.125</v>
      </c>
      <c r="B6128" s="25">
        <v>43721.208333333336</v>
      </c>
      <c r="C6128" s="7">
        <v>194.941</v>
      </c>
      <c r="D6128" s="26">
        <f>C6128/'g. Dimensio.AnlagenEE2035'!$F$11</f>
        <v>5.5697428571428571E-2</v>
      </c>
      <c r="E6128" s="6"/>
      <c r="F6128" s="6"/>
      <c r="G6128" s="6"/>
      <c r="H6128" s="6"/>
      <c r="I6128" s="6"/>
      <c r="J6128" s="6"/>
      <c r="K6128" s="6"/>
      <c r="L6128" s="6"/>
      <c r="M6128" s="6"/>
      <c r="N6128" s="27"/>
    </row>
    <row r="6129" spans="1:14" s="28" customFormat="1" x14ac:dyDescent="0.25">
      <c r="A6129" s="24">
        <v>43721.166666666664</v>
      </c>
      <c r="B6129" s="25">
        <v>43721.25</v>
      </c>
      <c r="C6129" s="7">
        <v>215.70099999999999</v>
      </c>
      <c r="D6129" s="26">
        <f>C6129/'g. Dimensio.AnlagenEE2035'!$F$11</f>
        <v>6.1628857142857138E-2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27"/>
    </row>
    <row r="6130" spans="1:14" s="28" customFormat="1" x14ac:dyDescent="0.25">
      <c r="A6130" s="24">
        <v>43721.208333333336</v>
      </c>
      <c r="B6130" s="25">
        <v>43721.291666666664</v>
      </c>
      <c r="C6130" s="7">
        <v>240.76599999999999</v>
      </c>
      <c r="D6130" s="26">
        <f>C6130/'g. Dimensio.AnlagenEE2035'!$F$11</f>
        <v>6.8790285714285707E-2</v>
      </c>
      <c r="E6130" s="6"/>
      <c r="F6130" s="6"/>
      <c r="G6130" s="6"/>
      <c r="H6130" s="6"/>
      <c r="I6130" s="6"/>
      <c r="J6130" s="6"/>
      <c r="K6130" s="6"/>
      <c r="L6130" s="6"/>
      <c r="M6130" s="6"/>
      <c r="N6130" s="27"/>
    </row>
    <row r="6131" spans="1:14" s="28" customFormat="1" x14ac:dyDescent="0.25">
      <c r="A6131" s="24">
        <v>43721.25</v>
      </c>
      <c r="B6131" s="25">
        <v>43721.333333333336</v>
      </c>
      <c r="C6131" s="7">
        <v>151.66900000000001</v>
      </c>
      <c r="D6131" s="26">
        <f>C6131/'g. Dimensio.AnlagenEE2035'!$F$11</f>
        <v>4.3334000000000004E-2</v>
      </c>
      <c r="E6131" s="6"/>
      <c r="F6131" s="6"/>
      <c r="G6131" s="6"/>
      <c r="H6131" s="6"/>
      <c r="I6131" s="6"/>
      <c r="J6131" s="6"/>
      <c r="K6131" s="6"/>
      <c r="L6131" s="6"/>
      <c r="M6131" s="6"/>
      <c r="N6131" s="27"/>
    </row>
    <row r="6132" spans="1:14" s="28" customFormat="1" x14ac:dyDescent="0.25">
      <c r="A6132" s="24">
        <v>43721.291666666664</v>
      </c>
      <c r="B6132" s="25">
        <v>43721.375</v>
      </c>
      <c r="C6132" s="7">
        <v>123.88</v>
      </c>
      <c r="D6132" s="26">
        <f>C6132/'g. Dimensio.AnlagenEE2035'!$F$11</f>
        <v>3.5394285714285711E-2</v>
      </c>
      <c r="E6132" s="6"/>
      <c r="F6132" s="6"/>
      <c r="G6132" s="6"/>
      <c r="H6132" s="6"/>
      <c r="I6132" s="6"/>
      <c r="J6132" s="6"/>
      <c r="K6132" s="6"/>
      <c r="L6132" s="6"/>
      <c r="M6132" s="6"/>
      <c r="N6132" s="27"/>
    </row>
    <row r="6133" spans="1:14" s="28" customFormat="1" x14ac:dyDescent="0.25">
      <c r="A6133" s="24">
        <v>43721.333333333336</v>
      </c>
      <c r="B6133" s="25">
        <v>43721.416666666664</v>
      </c>
      <c r="C6133" s="7">
        <v>143.09100000000001</v>
      </c>
      <c r="D6133" s="26">
        <f>C6133/'g. Dimensio.AnlagenEE2035'!$F$11</f>
        <v>4.0883142857142861E-2</v>
      </c>
      <c r="E6133" s="6"/>
      <c r="F6133" s="6"/>
      <c r="G6133" s="6"/>
      <c r="H6133" s="6"/>
      <c r="I6133" s="6"/>
      <c r="J6133" s="6"/>
      <c r="K6133" s="6"/>
      <c r="L6133" s="6"/>
      <c r="M6133" s="6"/>
      <c r="N6133" s="27"/>
    </row>
    <row r="6134" spans="1:14" s="28" customFormat="1" x14ac:dyDescent="0.25">
      <c r="A6134" s="24">
        <v>43721.375</v>
      </c>
      <c r="B6134" s="25">
        <v>43721.458333333336</v>
      </c>
      <c r="C6134" s="7">
        <v>134.77799999999999</v>
      </c>
      <c r="D6134" s="26">
        <f>C6134/'g. Dimensio.AnlagenEE2035'!$F$11</f>
        <v>3.8508000000000001E-2</v>
      </c>
      <c r="E6134" s="6"/>
      <c r="F6134" s="6"/>
      <c r="G6134" s="6"/>
      <c r="H6134" s="6"/>
      <c r="I6134" s="6"/>
      <c r="J6134" s="6"/>
      <c r="K6134" s="6"/>
      <c r="L6134" s="6"/>
      <c r="M6134" s="6"/>
      <c r="N6134" s="27"/>
    </row>
    <row r="6135" spans="1:14" s="28" customFormat="1" x14ac:dyDescent="0.25">
      <c r="A6135" s="24">
        <v>43721.416666666664</v>
      </c>
      <c r="B6135" s="25">
        <v>43721.5</v>
      </c>
      <c r="C6135" s="7">
        <v>111.447</v>
      </c>
      <c r="D6135" s="26">
        <f>C6135/'g. Dimensio.AnlagenEE2035'!$F$11</f>
        <v>3.1842000000000002E-2</v>
      </c>
      <c r="E6135" s="6"/>
      <c r="F6135" s="6"/>
      <c r="G6135" s="6"/>
      <c r="H6135" s="6"/>
      <c r="I6135" s="6"/>
      <c r="J6135" s="6"/>
      <c r="K6135" s="6"/>
      <c r="L6135" s="6"/>
      <c r="M6135" s="6"/>
      <c r="N6135" s="27"/>
    </row>
    <row r="6136" spans="1:14" s="28" customFormat="1" x14ac:dyDescent="0.25">
      <c r="A6136" s="24">
        <v>43721.458333333336</v>
      </c>
      <c r="B6136" s="25">
        <v>43721.541666666664</v>
      </c>
      <c r="C6136" s="7">
        <v>93.414000000000001</v>
      </c>
      <c r="D6136" s="26">
        <f>C6136/'g. Dimensio.AnlagenEE2035'!$F$11</f>
        <v>2.6689714285714285E-2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27"/>
    </row>
    <row r="6137" spans="1:14" s="28" customFormat="1" x14ac:dyDescent="0.25">
      <c r="A6137" s="24">
        <v>43721.5</v>
      </c>
      <c r="B6137" s="25">
        <v>43721.583333333336</v>
      </c>
      <c r="C6137" s="7">
        <v>90.796000000000006</v>
      </c>
      <c r="D6137" s="26">
        <f>C6137/'g. Dimensio.AnlagenEE2035'!$F$11</f>
        <v>2.5941714285714287E-2</v>
      </c>
      <c r="E6137" s="6"/>
      <c r="F6137" s="6"/>
      <c r="G6137" s="6"/>
      <c r="H6137" s="6"/>
      <c r="I6137" s="6"/>
      <c r="J6137" s="6"/>
      <c r="K6137" s="6"/>
      <c r="L6137" s="6"/>
      <c r="M6137" s="6"/>
      <c r="N6137" s="27"/>
    </row>
    <row r="6138" spans="1:14" s="28" customFormat="1" x14ac:dyDescent="0.25">
      <c r="A6138" s="24">
        <v>43721.541666666664</v>
      </c>
      <c r="B6138" s="25">
        <v>43721.625</v>
      </c>
      <c r="C6138" s="7">
        <v>98.210999999999999</v>
      </c>
      <c r="D6138" s="26">
        <f>C6138/'g. Dimensio.AnlagenEE2035'!$F$11</f>
        <v>2.8060285714285715E-2</v>
      </c>
      <c r="E6138" s="6"/>
      <c r="F6138" s="6"/>
      <c r="G6138" s="6"/>
      <c r="H6138" s="6"/>
      <c r="I6138" s="6"/>
      <c r="J6138" s="6"/>
      <c r="K6138" s="6"/>
      <c r="L6138" s="6"/>
      <c r="M6138" s="6"/>
      <c r="N6138" s="27"/>
    </row>
    <row r="6139" spans="1:14" s="28" customFormat="1" x14ac:dyDescent="0.25">
      <c r="A6139" s="24">
        <v>43721.583333333336</v>
      </c>
      <c r="B6139" s="25">
        <v>43721.666666666664</v>
      </c>
      <c r="C6139" s="7">
        <v>99.867999999999995</v>
      </c>
      <c r="D6139" s="26">
        <f>C6139/'g. Dimensio.AnlagenEE2035'!$F$11</f>
        <v>2.8533714285714284E-2</v>
      </c>
      <c r="E6139" s="6"/>
      <c r="F6139" s="6"/>
      <c r="G6139" s="6"/>
      <c r="H6139" s="6"/>
      <c r="I6139" s="6"/>
      <c r="J6139" s="6"/>
      <c r="K6139" s="6"/>
      <c r="L6139" s="6"/>
      <c r="M6139" s="6"/>
      <c r="N6139" s="27"/>
    </row>
    <row r="6140" spans="1:14" s="28" customFormat="1" x14ac:dyDescent="0.25">
      <c r="A6140" s="24">
        <v>43721.625</v>
      </c>
      <c r="B6140" s="25">
        <v>43721.708333333336</v>
      </c>
      <c r="C6140" s="7">
        <v>106.52200000000001</v>
      </c>
      <c r="D6140" s="26">
        <f>C6140/'g. Dimensio.AnlagenEE2035'!$F$11</f>
        <v>3.0434857142857145E-2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27"/>
    </row>
    <row r="6141" spans="1:14" s="28" customFormat="1" x14ac:dyDescent="0.25">
      <c r="A6141" s="24">
        <v>43721.666666666664</v>
      </c>
      <c r="B6141" s="25">
        <v>43721.75</v>
      </c>
      <c r="C6141" s="7">
        <v>128.857</v>
      </c>
      <c r="D6141" s="26">
        <f>C6141/'g. Dimensio.AnlagenEE2035'!$F$11</f>
        <v>3.6816285714285711E-2</v>
      </c>
      <c r="E6141" s="6"/>
      <c r="F6141" s="6"/>
      <c r="G6141" s="6"/>
      <c r="H6141" s="6"/>
      <c r="I6141" s="6"/>
      <c r="J6141" s="6"/>
      <c r="K6141" s="6"/>
      <c r="L6141" s="6"/>
      <c r="M6141" s="6"/>
      <c r="N6141" s="27"/>
    </row>
    <row r="6142" spans="1:14" s="28" customFormat="1" x14ac:dyDescent="0.25">
      <c r="A6142" s="24">
        <v>43721.708333333336</v>
      </c>
      <c r="B6142" s="25">
        <v>43721.791666666664</v>
      </c>
      <c r="C6142" s="7">
        <v>210.292</v>
      </c>
      <c r="D6142" s="26">
        <f>C6142/'g. Dimensio.AnlagenEE2035'!$F$11</f>
        <v>6.0083428571428572E-2</v>
      </c>
      <c r="E6142" s="6"/>
      <c r="F6142" s="6"/>
      <c r="G6142" s="6"/>
      <c r="H6142" s="6"/>
      <c r="I6142" s="6"/>
      <c r="J6142" s="6"/>
      <c r="K6142" s="6"/>
      <c r="L6142" s="6"/>
      <c r="M6142" s="6"/>
      <c r="N6142" s="27"/>
    </row>
    <row r="6143" spans="1:14" s="28" customFormat="1" x14ac:dyDescent="0.25">
      <c r="A6143" s="24">
        <v>43721.75</v>
      </c>
      <c r="B6143" s="25">
        <v>43721.833333333336</v>
      </c>
      <c r="C6143" s="7">
        <v>342.197</v>
      </c>
      <c r="D6143" s="26">
        <f>C6143/'g. Dimensio.AnlagenEE2035'!$F$11</f>
        <v>9.7770571428571429E-2</v>
      </c>
      <c r="E6143" s="6"/>
      <c r="F6143" s="6"/>
      <c r="G6143" s="6"/>
      <c r="H6143" s="6"/>
      <c r="I6143" s="6"/>
      <c r="J6143" s="6"/>
      <c r="K6143" s="6"/>
      <c r="L6143" s="6"/>
      <c r="M6143" s="6"/>
      <c r="N6143" s="27"/>
    </row>
    <row r="6144" spans="1:14" s="28" customFormat="1" x14ac:dyDescent="0.25">
      <c r="A6144" s="24">
        <v>43721.791666666664</v>
      </c>
      <c r="B6144" s="25">
        <v>43721.875</v>
      </c>
      <c r="C6144" s="7">
        <v>473.56400000000002</v>
      </c>
      <c r="D6144" s="26">
        <f>C6144/'g. Dimensio.AnlagenEE2035'!$F$11</f>
        <v>0.13530400000000001</v>
      </c>
      <c r="E6144" s="6"/>
      <c r="F6144" s="6"/>
      <c r="G6144" s="6"/>
      <c r="H6144" s="6"/>
      <c r="I6144" s="6"/>
      <c r="J6144" s="6"/>
      <c r="K6144" s="6"/>
      <c r="L6144" s="6"/>
      <c r="M6144" s="6"/>
      <c r="N6144" s="27"/>
    </row>
    <row r="6145" spans="1:14" s="28" customFormat="1" x14ac:dyDescent="0.25">
      <c r="A6145" s="24">
        <v>43721.833333333336</v>
      </c>
      <c r="B6145" s="25">
        <v>43721.916666666664</v>
      </c>
      <c r="C6145" s="7">
        <v>556.78700000000003</v>
      </c>
      <c r="D6145" s="26">
        <f>C6145/'g. Dimensio.AnlagenEE2035'!$F$11</f>
        <v>0.159082</v>
      </c>
      <c r="E6145" s="6"/>
      <c r="F6145" s="6"/>
      <c r="G6145" s="6"/>
      <c r="H6145" s="6"/>
      <c r="I6145" s="6"/>
      <c r="J6145" s="6"/>
      <c r="K6145" s="6"/>
      <c r="L6145" s="6"/>
      <c r="M6145" s="6"/>
      <c r="N6145" s="27"/>
    </row>
    <row r="6146" spans="1:14" s="28" customFormat="1" x14ac:dyDescent="0.25">
      <c r="A6146" s="24">
        <v>43721.875</v>
      </c>
      <c r="B6146" s="25">
        <v>43721.958333333336</v>
      </c>
      <c r="C6146" s="7">
        <v>534.20799999999997</v>
      </c>
      <c r="D6146" s="26">
        <f>C6146/'g. Dimensio.AnlagenEE2035'!$F$11</f>
        <v>0.15263085714285712</v>
      </c>
      <c r="E6146" s="6"/>
      <c r="F6146" s="6"/>
      <c r="G6146" s="6"/>
      <c r="H6146" s="6"/>
      <c r="I6146" s="6"/>
      <c r="J6146" s="6"/>
      <c r="K6146" s="6"/>
      <c r="L6146" s="6"/>
      <c r="M6146" s="6"/>
      <c r="N6146" s="27"/>
    </row>
    <row r="6147" spans="1:14" s="28" customFormat="1" x14ac:dyDescent="0.25">
      <c r="A6147" s="24">
        <v>43721.916666666664</v>
      </c>
      <c r="B6147" s="25">
        <v>43722</v>
      </c>
      <c r="C6147" s="7">
        <v>488.93400000000003</v>
      </c>
      <c r="D6147" s="26">
        <f>C6147/'g. Dimensio.AnlagenEE2035'!$F$11</f>
        <v>0.13969542857142858</v>
      </c>
      <c r="E6147" s="6"/>
      <c r="F6147" s="6"/>
      <c r="G6147" s="6"/>
      <c r="H6147" s="6"/>
      <c r="I6147" s="6"/>
      <c r="J6147" s="6"/>
      <c r="K6147" s="6"/>
      <c r="L6147" s="6"/>
      <c r="M6147" s="6"/>
      <c r="N6147" s="27"/>
    </row>
    <row r="6148" spans="1:14" s="28" customFormat="1" x14ac:dyDescent="0.25">
      <c r="A6148" s="24">
        <v>43721.958333333336</v>
      </c>
      <c r="B6148" s="25">
        <v>43722.041666666664</v>
      </c>
      <c r="C6148" s="7">
        <v>457.90499999999997</v>
      </c>
      <c r="D6148" s="26">
        <f>C6148/'g. Dimensio.AnlagenEE2035'!$F$11</f>
        <v>0.13083</v>
      </c>
      <c r="E6148" s="6"/>
      <c r="F6148" s="6"/>
      <c r="G6148" s="6"/>
      <c r="H6148" s="6"/>
      <c r="I6148" s="6"/>
      <c r="J6148" s="6"/>
      <c r="K6148" s="6"/>
      <c r="L6148" s="6"/>
      <c r="M6148" s="6"/>
      <c r="N6148" s="27"/>
    </row>
    <row r="6149" spans="1:14" s="28" customFormat="1" x14ac:dyDescent="0.25">
      <c r="A6149" s="24">
        <v>43722</v>
      </c>
      <c r="B6149" s="25">
        <v>43722.083333333336</v>
      </c>
      <c r="C6149" s="7">
        <v>465.52600000000001</v>
      </c>
      <c r="D6149" s="26">
        <f>C6149/'g. Dimensio.AnlagenEE2035'!$F$11</f>
        <v>0.13300742857142858</v>
      </c>
      <c r="E6149" s="6"/>
      <c r="F6149" s="6"/>
      <c r="G6149" s="6"/>
      <c r="H6149" s="6"/>
      <c r="I6149" s="6"/>
      <c r="J6149" s="6"/>
      <c r="K6149" s="6"/>
      <c r="L6149" s="6"/>
      <c r="M6149" s="6"/>
      <c r="N6149" s="27"/>
    </row>
    <row r="6150" spans="1:14" s="28" customFormat="1" x14ac:dyDescent="0.25">
      <c r="A6150" s="24">
        <v>43722.041666666664</v>
      </c>
      <c r="B6150" s="25">
        <v>43722.125</v>
      </c>
      <c r="C6150" s="7">
        <v>498.59</v>
      </c>
      <c r="D6150" s="26">
        <f>C6150/'g. Dimensio.AnlagenEE2035'!$F$11</f>
        <v>0.1424542857142857</v>
      </c>
      <c r="E6150" s="6"/>
      <c r="F6150" s="6"/>
      <c r="G6150" s="6"/>
      <c r="H6150" s="6"/>
      <c r="I6150" s="6"/>
      <c r="J6150" s="6"/>
      <c r="K6150" s="6"/>
      <c r="L6150" s="6"/>
      <c r="M6150" s="6"/>
      <c r="N6150" s="27"/>
    </row>
    <row r="6151" spans="1:14" s="28" customFormat="1" x14ac:dyDescent="0.25">
      <c r="A6151" s="24">
        <v>43722.083333333336</v>
      </c>
      <c r="B6151" s="25">
        <v>43722.166666666664</v>
      </c>
      <c r="C6151" s="7">
        <v>516.99300000000005</v>
      </c>
      <c r="D6151" s="26">
        <f>C6151/'g. Dimensio.AnlagenEE2035'!$F$11</f>
        <v>0.14771228571428574</v>
      </c>
      <c r="E6151" s="6"/>
      <c r="F6151" s="6"/>
      <c r="G6151" s="6"/>
      <c r="H6151" s="6"/>
      <c r="I6151" s="6"/>
      <c r="J6151" s="6"/>
      <c r="K6151" s="6"/>
      <c r="L6151" s="6"/>
      <c r="M6151" s="6"/>
      <c r="N6151" s="27"/>
    </row>
    <row r="6152" spans="1:14" s="28" customFormat="1" x14ac:dyDescent="0.25">
      <c r="A6152" s="24">
        <v>43722.125</v>
      </c>
      <c r="B6152" s="25">
        <v>43722.208333333336</v>
      </c>
      <c r="C6152" s="7">
        <v>504.06700000000001</v>
      </c>
      <c r="D6152" s="26">
        <f>C6152/'g. Dimensio.AnlagenEE2035'!$F$11</f>
        <v>0.14401914285714285</v>
      </c>
      <c r="E6152" s="6"/>
      <c r="F6152" s="6"/>
      <c r="G6152" s="6"/>
      <c r="H6152" s="6"/>
      <c r="I6152" s="6"/>
      <c r="J6152" s="6"/>
      <c r="K6152" s="6"/>
      <c r="L6152" s="6"/>
      <c r="M6152" s="6"/>
      <c r="N6152" s="27"/>
    </row>
    <row r="6153" spans="1:14" s="28" customFormat="1" x14ac:dyDescent="0.25">
      <c r="A6153" s="24">
        <v>43722.166666666664</v>
      </c>
      <c r="B6153" s="25">
        <v>43722.25</v>
      </c>
      <c r="C6153" s="7">
        <v>446.77800000000002</v>
      </c>
      <c r="D6153" s="26">
        <f>C6153/'g. Dimensio.AnlagenEE2035'!$F$11</f>
        <v>0.12765085714285715</v>
      </c>
      <c r="E6153" s="6"/>
      <c r="F6153" s="6"/>
      <c r="G6153" s="6"/>
      <c r="H6153" s="6"/>
      <c r="I6153" s="6"/>
      <c r="J6153" s="6"/>
      <c r="K6153" s="6"/>
      <c r="L6153" s="6"/>
      <c r="M6153" s="6"/>
      <c r="N6153" s="27"/>
    </row>
    <row r="6154" spans="1:14" s="28" customFormat="1" x14ac:dyDescent="0.25">
      <c r="A6154" s="24">
        <v>43722.208333333336</v>
      </c>
      <c r="B6154" s="25">
        <v>43722.291666666664</v>
      </c>
      <c r="C6154" s="7">
        <v>367.07900000000001</v>
      </c>
      <c r="D6154" s="26">
        <f>C6154/'g. Dimensio.AnlagenEE2035'!$F$11</f>
        <v>0.10487971428571428</v>
      </c>
      <c r="E6154" s="6"/>
      <c r="F6154" s="6"/>
      <c r="G6154" s="6"/>
      <c r="H6154" s="6"/>
      <c r="I6154" s="6"/>
      <c r="J6154" s="6"/>
      <c r="K6154" s="6"/>
      <c r="L6154" s="6"/>
      <c r="M6154" s="6"/>
      <c r="N6154" s="27"/>
    </row>
    <row r="6155" spans="1:14" s="28" customFormat="1" x14ac:dyDescent="0.25">
      <c r="A6155" s="24">
        <v>43722.25</v>
      </c>
      <c r="B6155" s="25">
        <v>43722.333333333336</v>
      </c>
      <c r="C6155" s="7">
        <v>235.51400000000001</v>
      </c>
      <c r="D6155" s="26">
        <f>C6155/'g. Dimensio.AnlagenEE2035'!$F$11</f>
        <v>6.7289714285714286E-2</v>
      </c>
      <c r="E6155" s="6"/>
      <c r="F6155" s="6"/>
      <c r="G6155" s="6"/>
      <c r="H6155" s="6"/>
      <c r="I6155" s="6"/>
      <c r="J6155" s="6"/>
      <c r="K6155" s="6"/>
      <c r="L6155" s="6"/>
      <c r="M6155" s="6"/>
      <c r="N6155" s="27"/>
    </row>
    <row r="6156" spans="1:14" s="28" customFormat="1" x14ac:dyDescent="0.25">
      <c r="A6156" s="24">
        <v>43722.291666666664</v>
      </c>
      <c r="B6156" s="25">
        <v>43722.375</v>
      </c>
      <c r="C6156" s="7">
        <v>283.09500000000003</v>
      </c>
      <c r="D6156" s="26">
        <f>C6156/'g. Dimensio.AnlagenEE2035'!$F$11</f>
        <v>8.0884285714285728E-2</v>
      </c>
      <c r="E6156" s="6"/>
      <c r="F6156" s="6"/>
      <c r="G6156" s="6"/>
      <c r="H6156" s="6"/>
      <c r="I6156" s="6"/>
      <c r="J6156" s="6"/>
      <c r="K6156" s="6"/>
      <c r="L6156" s="6"/>
      <c r="M6156" s="6"/>
      <c r="N6156" s="27"/>
    </row>
    <row r="6157" spans="1:14" s="28" customFormat="1" x14ac:dyDescent="0.25">
      <c r="A6157" s="24">
        <v>43722.333333333336</v>
      </c>
      <c r="B6157" s="25">
        <v>43722.416666666664</v>
      </c>
      <c r="C6157" s="7">
        <v>282.916</v>
      </c>
      <c r="D6157" s="26">
        <f>C6157/'g. Dimensio.AnlagenEE2035'!$F$11</f>
        <v>8.0833142857142853E-2</v>
      </c>
      <c r="E6157" s="6"/>
      <c r="F6157" s="6"/>
      <c r="G6157" s="6"/>
      <c r="H6157" s="6"/>
      <c r="I6157" s="6"/>
      <c r="J6157" s="6"/>
      <c r="K6157" s="6"/>
      <c r="L6157" s="6"/>
      <c r="M6157" s="6"/>
      <c r="N6157" s="27"/>
    </row>
    <row r="6158" spans="1:14" s="28" customFormat="1" x14ac:dyDescent="0.25">
      <c r="A6158" s="24">
        <v>43722.375</v>
      </c>
      <c r="B6158" s="25">
        <v>43722.458333333336</v>
      </c>
      <c r="C6158" s="7">
        <v>228.41200000000001</v>
      </c>
      <c r="D6158" s="26">
        <f>C6158/'g. Dimensio.AnlagenEE2035'!$F$11</f>
        <v>6.5260571428571432E-2</v>
      </c>
      <c r="E6158" s="6"/>
      <c r="F6158" s="6"/>
      <c r="G6158" s="6"/>
      <c r="H6158" s="6"/>
      <c r="I6158" s="6"/>
      <c r="J6158" s="6"/>
      <c r="K6158" s="6"/>
      <c r="L6158" s="6"/>
      <c r="M6158" s="6"/>
      <c r="N6158" s="27"/>
    </row>
    <row r="6159" spans="1:14" s="28" customFormat="1" x14ac:dyDescent="0.25">
      <c r="A6159" s="24">
        <v>43722.416666666664</v>
      </c>
      <c r="B6159" s="25">
        <v>43722.5</v>
      </c>
      <c r="C6159" s="7">
        <v>183.066</v>
      </c>
      <c r="D6159" s="26">
        <f>C6159/'g. Dimensio.AnlagenEE2035'!$F$11</f>
        <v>5.2304571428571429E-2</v>
      </c>
      <c r="E6159" s="6"/>
      <c r="F6159" s="6"/>
      <c r="G6159" s="6"/>
      <c r="H6159" s="6"/>
      <c r="I6159" s="6"/>
      <c r="J6159" s="6"/>
      <c r="K6159" s="6"/>
      <c r="L6159" s="6"/>
      <c r="M6159" s="6"/>
      <c r="N6159" s="27"/>
    </row>
    <row r="6160" spans="1:14" s="28" customFormat="1" x14ac:dyDescent="0.25">
      <c r="A6160" s="24">
        <v>43722.458333333336</v>
      </c>
      <c r="B6160" s="25">
        <v>43722.541666666664</v>
      </c>
      <c r="C6160" s="7">
        <v>161.232</v>
      </c>
      <c r="D6160" s="26">
        <f>C6160/'g. Dimensio.AnlagenEE2035'!$F$11</f>
        <v>4.6066285714285712E-2</v>
      </c>
      <c r="E6160" s="6"/>
      <c r="F6160" s="6"/>
      <c r="G6160" s="6"/>
      <c r="H6160" s="6"/>
      <c r="I6160" s="6"/>
      <c r="J6160" s="6"/>
      <c r="K6160" s="6"/>
      <c r="L6160" s="6"/>
      <c r="M6160" s="6"/>
      <c r="N6160" s="27"/>
    </row>
    <row r="6161" spans="1:14" s="28" customFormat="1" x14ac:dyDescent="0.25">
      <c r="A6161" s="24">
        <v>43722.5</v>
      </c>
      <c r="B6161" s="25">
        <v>43722.583333333336</v>
      </c>
      <c r="C6161" s="7">
        <v>155.233</v>
      </c>
      <c r="D6161" s="26">
        <f>C6161/'g. Dimensio.AnlagenEE2035'!$F$11</f>
        <v>4.4352285714285712E-2</v>
      </c>
      <c r="E6161" s="6"/>
      <c r="F6161" s="6"/>
      <c r="G6161" s="6"/>
      <c r="H6161" s="6"/>
      <c r="I6161" s="6"/>
      <c r="J6161" s="6"/>
      <c r="K6161" s="6"/>
      <c r="L6161" s="6"/>
      <c r="M6161" s="6"/>
      <c r="N6161" s="27"/>
    </row>
    <row r="6162" spans="1:14" s="28" customFormat="1" x14ac:dyDescent="0.25">
      <c r="A6162" s="24">
        <v>43722.541666666664</v>
      </c>
      <c r="B6162" s="25">
        <v>43722.625</v>
      </c>
      <c r="C6162" s="7">
        <v>173.24299999999999</v>
      </c>
      <c r="D6162" s="26">
        <f>C6162/'g. Dimensio.AnlagenEE2035'!$F$11</f>
        <v>4.9498E-2</v>
      </c>
      <c r="E6162" s="6"/>
      <c r="F6162" s="6"/>
      <c r="G6162" s="6"/>
      <c r="H6162" s="6"/>
      <c r="I6162" s="6"/>
      <c r="J6162" s="6"/>
      <c r="K6162" s="6"/>
      <c r="L6162" s="6"/>
      <c r="M6162" s="6"/>
      <c r="N6162" s="27"/>
    </row>
    <row r="6163" spans="1:14" s="28" customFormat="1" x14ac:dyDescent="0.25">
      <c r="A6163" s="24">
        <v>43722.583333333336</v>
      </c>
      <c r="B6163" s="25">
        <v>43722.666666666664</v>
      </c>
      <c r="C6163" s="7">
        <v>201.17</v>
      </c>
      <c r="D6163" s="26">
        <f>C6163/'g. Dimensio.AnlagenEE2035'!$F$11</f>
        <v>5.7477142857142852E-2</v>
      </c>
      <c r="E6163" s="6"/>
      <c r="F6163" s="6"/>
      <c r="G6163" s="6"/>
      <c r="H6163" s="6"/>
      <c r="I6163" s="6"/>
      <c r="J6163" s="6"/>
      <c r="K6163" s="6"/>
      <c r="L6163" s="6"/>
      <c r="M6163" s="6"/>
      <c r="N6163" s="27"/>
    </row>
    <row r="6164" spans="1:14" s="28" customFormat="1" x14ac:dyDescent="0.25">
      <c r="A6164" s="24">
        <v>43722.625</v>
      </c>
      <c r="B6164" s="25">
        <v>43722.708333333336</v>
      </c>
      <c r="C6164" s="7">
        <v>187.39699999999999</v>
      </c>
      <c r="D6164" s="26">
        <f>C6164/'g. Dimensio.AnlagenEE2035'!$F$11</f>
        <v>5.3541999999999999E-2</v>
      </c>
      <c r="E6164" s="6"/>
      <c r="F6164" s="6"/>
      <c r="G6164" s="6"/>
      <c r="H6164" s="6"/>
      <c r="I6164" s="6"/>
      <c r="J6164" s="6"/>
      <c r="K6164" s="6"/>
      <c r="L6164" s="6"/>
      <c r="M6164" s="6"/>
      <c r="N6164" s="27"/>
    </row>
    <row r="6165" spans="1:14" s="28" customFormat="1" x14ac:dyDescent="0.25">
      <c r="A6165" s="24">
        <v>43722.666666666664</v>
      </c>
      <c r="B6165" s="25">
        <v>43722.75</v>
      </c>
      <c r="C6165" s="7">
        <v>178.03399999999999</v>
      </c>
      <c r="D6165" s="26">
        <f>C6165/'g. Dimensio.AnlagenEE2035'!$F$11</f>
        <v>5.0866857142857137E-2</v>
      </c>
      <c r="E6165" s="6"/>
      <c r="F6165" s="6"/>
      <c r="G6165" s="6"/>
      <c r="H6165" s="6"/>
      <c r="I6165" s="6"/>
      <c r="J6165" s="6"/>
      <c r="K6165" s="6"/>
      <c r="L6165" s="6"/>
      <c r="M6165" s="6"/>
      <c r="N6165" s="27"/>
    </row>
    <row r="6166" spans="1:14" s="28" customFormat="1" x14ac:dyDescent="0.25">
      <c r="A6166" s="24">
        <v>43722.708333333336</v>
      </c>
      <c r="B6166" s="25">
        <v>43722.791666666664</v>
      </c>
      <c r="C6166" s="7">
        <v>321.96899999999999</v>
      </c>
      <c r="D6166" s="26">
        <f>C6166/'g. Dimensio.AnlagenEE2035'!$F$11</f>
        <v>9.1991142857142855E-2</v>
      </c>
      <c r="E6166" s="6"/>
      <c r="F6166" s="6"/>
      <c r="G6166" s="6"/>
      <c r="H6166" s="6"/>
      <c r="I6166" s="6"/>
      <c r="J6166" s="6"/>
      <c r="K6166" s="6"/>
      <c r="L6166" s="6"/>
      <c r="M6166" s="6"/>
      <c r="N6166" s="27"/>
    </row>
    <row r="6167" spans="1:14" s="28" customFormat="1" x14ac:dyDescent="0.25">
      <c r="A6167" s="24">
        <v>43722.75</v>
      </c>
      <c r="B6167" s="25">
        <v>43722.833333333336</v>
      </c>
      <c r="C6167" s="7">
        <v>528.69200000000001</v>
      </c>
      <c r="D6167" s="26">
        <f>C6167/'g. Dimensio.AnlagenEE2035'!$F$11</f>
        <v>0.15105485714285716</v>
      </c>
      <c r="E6167" s="6"/>
      <c r="F6167" s="6"/>
      <c r="G6167" s="6"/>
      <c r="H6167" s="6"/>
      <c r="I6167" s="6"/>
      <c r="J6167" s="6"/>
      <c r="K6167" s="6"/>
      <c r="L6167" s="6"/>
      <c r="M6167" s="6"/>
      <c r="N6167" s="27"/>
    </row>
    <row r="6168" spans="1:14" s="28" customFormat="1" x14ac:dyDescent="0.25">
      <c r="A6168" s="24">
        <v>43722.791666666664</v>
      </c>
      <c r="B6168" s="25">
        <v>43722.875</v>
      </c>
      <c r="C6168" s="7">
        <v>609.54600000000005</v>
      </c>
      <c r="D6168" s="26">
        <f>C6168/'g. Dimensio.AnlagenEE2035'!$F$11</f>
        <v>0.17415600000000001</v>
      </c>
      <c r="E6168" s="6"/>
      <c r="F6168" s="6"/>
      <c r="G6168" s="6"/>
      <c r="H6168" s="6"/>
      <c r="I6168" s="6"/>
      <c r="J6168" s="6"/>
      <c r="K6168" s="6"/>
      <c r="L6168" s="6"/>
      <c r="M6168" s="6"/>
      <c r="N6168" s="27"/>
    </row>
    <row r="6169" spans="1:14" s="28" customFormat="1" x14ac:dyDescent="0.25">
      <c r="A6169" s="24">
        <v>43722.833333333336</v>
      </c>
      <c r="B6169" s="25">
        <v>43722.916666666664</v>
      </c>
      <c r="C6169" s="7">
        <v>567.98099999999999</v>
      </c>
      <c r="D6169" s="26">
        <f>C6169/'g. Dimensio.AnlagenEE2035'!$F$11</f>
        <v>0.16228028571428571</v>
      </c>
      <c r="E6169" s="6"/>
      <c r="F6169" s="6"/>
      <c r="G6169" s="6"/>
      <c r="H6169" s="6"/>
      <c r="I6169" s="6"/>
      <c r="J6169" s="6"/>
      <c r="K6169" s="6"/>
      <c r="L6169" s="6"/>
      <c r="M6169" s="6"/>
      <c r="N6169" s="27"/>
    </row>
    <row r="6170" spans="1:14" s="28" customFormat="1" x14ac:dyDescent="0.25">
      <c r="A6170" s="24">
        <v>43722.875</v>
      </c>
      <c r="B6170" s="25">
        <v>43722.958333333336</v>
      </c>
      <c r="C6170" s="7">
        <v>461.45600000000002</v>
      </c>
      <c r="D6170" s="26">
        <f>C6170/'g. Dimensio.AnlagenEE2035'!$F$11</f>
        <v>0.13184457142857142</v>
      </c>
      <c r="E6170" s="6"/>
      <c r="F6170" s="6"/>
      <c r="G6170" s="6"/>
      <c r="H6170" s="6"/>
      <c r="I6170" s="6"/>
      <c r="J6170" s="6"/>
      <c r="K6170" s="6"/>
      <c r="L6170" s="6"/>
      <c r="M6170" s="6"/>
      <c r="N6170" s="27"/>
    </row>
    <row r="6171" spans="1:14" s="28" customFormat="1" x14ac:dyDescent="0.25">
      <c r="A6171" s="24">
        <v>43722.916666666664</v>
      </c>
      <c r="B6171" s="25">
        <v>43723</v>
      </c>
      <c r="C6171" s="7">
        <v>333.02600000000001</v>
      </c>
      <c r="D6171" s="26">
        <f>C6171/'g. Dimensio.AnlagenEE2035'!$F$11</f>
        <v>9.5150285714285715E-2</v>
      </c>
      <c r="E6171" s="6"/>
      <c r="F6171" s="6"/>
      <c r="G6171" s="6"/>
      <c r="H6171" s="6"/>
      <c r="I6171" s="6"/>
      <c r="J6171" s="6"/>
      <c r="K6171" s="6"/>
      <c r="L6171" s="6"/>
      <c r="M6171" s="6"/>
      <c r="N6171" s="27"/>
    </row>
    <row r="6172" spans="1:14" s="28" customFormat="1" x14ac:dyDescent="0.25">
      <c r="A6172" s="24">
        <v>43722.958333333336</v>
      </c>
      <c r="B6172" s="25">
        <v>43723.041666666664</v>
      </c>
      <c r="C6172" s="7">
        <v>221.75399999999999</v>
      </c>
      <c r="D6172" s="26">
        <f>C6172/'g. Dimensio.AnlagenEE2035'!$F$11</f>
        <v>6.3358285714285714E-2</v>
      </c>
      <c r="E6172" s="6"/>
      <c r="F6172" s="6"/>
      <c r="G6172" s="6"/>
      <c r="H6172" s="6"/>
      <c r="I6172" s="6"/>
      <c r="J6172" s="6"/>
      <c r="K6172" s="6"/>
      <c r="L6172" s="6"/>
      <c r="M6172" s="6"/>
      <c r="N6172" s="27"/>
    </row>
    <row r="6173" spans="1:14" s="28" customFormat="1" x14ac:dyDescent="0.25">
      <c r="A6173" s="24">
        <v>43723</v>
      </c>
      <c r="B6173" s="25">
        <v>43723.083333333336</v>
      </c>
      <c r="C6173" s="7">
        <v>145.37</v>
      </c>
      <c r="D6173" s="26">
        <f>C6173/'g. Dimensio.AnlagenEE2035'!$F$11</f>
        <v>4.1534285714285718E-2</v>
      </c>
      <c r="E6173" s="6"/>
      <c r="F6173" s="6"/>
      <c r="G6173" s="6"/>
      <c r="H6173" s="6"/>
      <c r="I6173" s="6"/>
      <c r="J6173" s="6"/>
      <c r="K6173" s="6"/>
      <c r="L6173" s="6"/>
      <c r="M6173" s="6"/>
      <c r="N6173" s="27"/>
    </row>
    <row r="6174" spans="1:14" s="28" customFormat="1" x14ac:dyDescent="0.25">
      <c r="A6174" s="24">
        <v>43723.041666666664</v>
      </c>
      <c r="B6174" s="25">
        <v>43723.125</v>
      </c>
      <c r="C6174" s="7">
        <v>107.026</v>
      </c>
      <c r="D6174" s="26">
        <f>C6174/'g. Dimensio.AnlagenEE2035'!$F$11</f>
        <v>3.057885714285714E-2</v>
      </c>
      <c r="E6174" s="6"/>
      <c r="F6174" s="6"/>
      <c r="G6174" s="6"/>
      <c r="H6174" s="6"/>
      <c r="I6174" s="6"/>
      <c r="J6174" s="6"/>
      <c r="K6174" s="6"/>
      <c r="L6174" s="6"/>
      <c r="M6174" s="6"/>
      <c r="N6174" s="27"/>
    </row>
    <row r="6175" spans="1:14" s="28" customFormat="1" x14ac:dyDescent="0.25">
      <c r="A6175" s="24">
        <v>43723.083333333336</v>
      </c>
      <c r="B6175" s="25">
        <v>43723.166666666664</v>
      </c>
      <c r="C6175" s="7">
        <v>93.132999999999996</v>
      </c>
      <c r="D6175" s="26">
        <f>C6175/'g. Dimensio.AnlagenEE2035'!$F$11</f>
        <v>2.6609428571428569E-2</v>
      </c>
      <c r="E6175" s="6"/>
      <c r="F6175" s="6"/>
      <c r="G6175" s="6"/>
      <c r="H6175" s="6"/>
      <c r="I6175" s="6"/>
      <c r="J6175" s="6"/>
      <c r="K6175" s="6"/>
      <c r="L6175" s="6"/>
      <c r="M6175" s="6"/>
      <c r="N6175" s="27"/>
    </row>
    <row r="6176" spans="1:14" s="28" customFormat="1" x14ac:dyDescent="0.25">
      <c r="A6176" s="24">
        <v>43723.125</v>
      </c>
      <c r="B6176" s="25">
        <v>43723.208333333336</v>
      </c>
      <c r="C6176" s="7">
        <v>106.968</v>
      </c>
      <c r="D6176" s="26">
        <f>C6176/'g. Dimensio.AnlagenEE2035'!$F$11</f>
        <v>3.0562285714285715E-2</v>
      </c>
      <c r="E6176" s="6"/>
      <c r="F6176" s="6"/>
      <c r="G6176" s="6"/>
      <c r="H6176" s="6"/>
      <c r="I6176" s="6"/>
      <c r="J6176" s="6"/>
      <c r="K6176" s="6"/>
      <c r="L6176" s="6"/>
      <c r="M6176" s="6"/>
      <c r="N6176" s="27"/>
    </row>
    <row r="6177" spans="1:14" s="28" customFormat="1" x14ac:dyDescent="0.25">
      <c r="A6177" s="24">
        <v>43723.166666666664</v>
      </c>
      <c r="B6177" s="25">
        <v>43723.25</v>
      </c>
      <c r="C6177" s="7">
        <v>148.273</v>
      </c>
      <c r="D6177" s="26">
        <f>C6177/'g. Dimensio.AnlagenEE2035'!$F$11</f>
        <v>4.2363714285714282E-2</v>
      </c>
      <c r="E6177" s="6"/>
      <c r="F6177" s="6"/>
      <c r="G6177" s="6"/>
      <c r="H6177" s="6"/>
      <c r="I6177" s="6"/>
      <c r="J6177" s="6"/>
      <c r="K6177" s="6"/>
      <c r="L6177" s="6"/>
      <c r="M6177" s="6"/>
      <c r="N6177" s="27"/>
    </row>
    <row r="6178" spans="1:14" s="28" customFormat="1" x14ac:dyDescent="0.25">
      <c r="A6178" s="24">
        <v>43723.208333333336</v>
      </c>
      <c r="B6178" s="25">
        <v>43723.291666666664</v>
      </c>
      <c r="C6178" s="7">
        <v>180.422</v>
      </c>
      <c r="D6178" s="26">
        <f>C6178/'g. Dimensio.AnlagenEE2035'!$F$11</f>
        <v>5.1549142857142856E-2</v>
      </c>
      <c r="E6178" s="6"/>
      <c r="F6178" s="6"/>
      <c r="G6178" s="6"/>
      <c r="H6178" s="6"/>
      <c r="I6178" s="6"/>
      <c r="J6178" s="6"/>
      <c r="K6178" s="6"/>
      <c r="L6178" s="6"/>
      <c r="M6178" s="6"/>
      <c r="N6178" s="27"/>
    </row>
    <row r="6179" spans="1:14" s="28" customFormat="1" x14ac:dyDescent="0.25">
      <c r="A6179" s="24">
        <v>43723.25</v>
      </c>
      <c r="B6179" s="25">
        <v>43723.333333333336</v>
      </c>
      <c r="C6179" s="7">
        <v>94.274000000000001</v>
      </c>
      <c r="D6179" s="26">
        <f>C6179/'g. Dimensio.AnlagenEE2035'!$F$11</f>
        <v>2.6935428571428572E-2</v>
      </c>
      <c r="E6179" s="6"/>
      <c r="F6179" s="6"/>
      <c r="G6179" s="6"/>
      <c r="H6179" s="6"/>
      <c r="I6179" s="6"/>
      <c r="J6179" s="6"/>
      <c r="K6179" s="6"/>
      <c r="L6179" s="6"/>
      <c r="M6179" s="6"/>
      <c r="N6179" s="27"/>
    </row>
    <row r="6180" spans="1:14" s="28" customFormat="1" x14ac:dyDescent="0.25">
      <c r="A6180" s="24">
        <v>43723.291666666664</v>
      </c>
      <c r="B6180" s="25">
        <v>43723.375</v>
      </c>
      <c r="C6180" s="7">
        <v>41.994999999999997</v>
      </c>
      <c r="D6180" s="26">
        <f>C6180/'g. Dimensio.AnlagenEE2035'!$F$11</f>
        <v>1.1998571428571428E-2</v>
      </c>
      <c r="E6180" s="6"/>
      <c r="F6180" s="6"/>
      <c r="G6180" s="6"/>
      <c r="H6180" s="6"/>
      <c r="I6180" s="6"/>
      <c r="J6180" s="6"/>
      <c r="K6180" s="6"/>
      <c r="L6180" s="6"/>
      <c r="M6180" s="6"/>
      <c r="N6180" s="27"/>
    </row>
    <row r="6181" spans="1:14" s="28" customFormat="1" x14ac:dyDescent="0.25">
      <c r="A6181" s="24">
        <v>43723.333333333336</v>
      </c>
      <c r="B6181" s="25">
        <v>43723.416666666664</v>
      </c>
      <c r="C6181" s="7">
        <v>44.767000000000003</v>
      </c>
      <c r="D6181" s="26">
        <f>C6181/'g. Dimensio.AnlagenEE2035'!$F$11</f>
        <v>1.2790571428571429E-2</v>
      </c>
      <c r="E6181" s="6"/>
      <c r="F6181" s="6"/>
      <c r="G6181" s="6"/>
      <c r="H6181" s="6"/>
      <c r="I6181" s="6"/>
      <c r="J6181" s="6"/>
      <c r="K6181" s="6"/>
      <c r="L6181" s="6"/>
      <c r="M6181" s="6"/>
      <c r="N6181" s="27"/>
    </row>
    <row r="6182" spans="1:14" s="28" customFormat="1" x14ac:dyDescent="0.25">
      <c r="A6182" s="24">
        <v>43723.375</v>
      </c>
      <c r="B6182" s="25">
        <v>43723.458333333336</v>
      </c>
      <c r="C6182" s="7">
        <v>66.015000000000001</v>
      </c>
      <c r="D6182" s="26">
        <f>C6182/'g. Dimensio.AnlagenEE2035'!$F$11</f>
        <v>1.8861428571428571E-2</v>
      </c>
      <c r="E6182" s="6"/>
      <c r="F6182" s="6"/>
      <c r="G6182" s="6"/>
      <c r="H6182" s="6"/>
      <c r="I6182" s="6"/>
      <c r="J6182" s="6"/>
      <c r="K6182" s="6"/>
      <c r="L6182" s="6"/>
      <c r="M6182" s="6"/>
      <c r="N6182" s="27"/>
    </row>
    <row r="6183" spans="1:14" s="28" customFormat="1" x14ac:dyDescent="0.25">
      <c r="A6183" s="24">
        <v>43723.416666666664</v>
      </c>
      <c r="B6183" s="25">
        <v>43723.5</v>
      </c>
      <c r="C6183" s="7">
        <v>86.518000000000001</v>
      </c>
      <c r="D6183" s="26">
        <f>C6183/'g. Dimensio.AnlagenEE2035'!$F$11</f>
        <v>2.4719428571428573E-2</v>
      </c>
      <c r="E6183" s="6"/>
      <c r="F6183" s="6"/>
      <c r="G6183" s="6"/>
      <c r="H6183" s="6"/>
      <c r="I6183" s="6"/>
      <c r="J6183" s="6"/>
      <c r="K6183" s="6"/>
      <c r="L6183" s="6"/>
      <c r="M6183" s="6"/>
      <c r="N6183" s="27"/>
    </row>
    <row r="6184" spans="1:14" s="28" customFormat="1" x14ac:dyDescent="0.25">
      <c r="A6184" s="24">
        <v>43723.458333333336</v>
      </c>
      <c r="B6184" s="25">
        <v>43723.541666666664</v>
      </c>
      <c r="C6184" s="7">
        <v>112.905</v>
      </c>
      <c r="D6184" s="26">
        <f>C6184/'g. Dimensio.AnlagenEE2035'!$F$11</f>
        <v>3.2258571428571428E-2</v>
      </c>
      <c r="E6184" s="6"/>
      <c r="F6184" s="6"/>
      <c r="G6184" s="6"/>
      <c r="H6184" s="6"/>
      <c r="I6184" s="6"/>
      <c r="J6184" s="6"/>
      <c r="K6184" s="6"/>
      <c r="L6184" s="6"/>
      <c r="M6184" s="6"/>
      <c r="N6184" s="27"/>
    </row>
    <row r="6185" spans="1:14" s="28" customFormat="1" x14ac:dyDescent="0.25">
      <c r="A6185" s="24">
        <v>43723.5</v>
      </c>
      <c r="B6185" s="25">
        <v>43723.583333333336</v>
      </c>
      <c r="C6185" s="7">
        <v>133.67099999999999</v>
      </c>
      <c r="D6185" s="26">
        <f>C6185/'g. Dimensio.AnlagenEE2035'!$F$11</f>
        <v>3.819171428571428E-2</v>
      </c>
      <c r="E6185" s="6"/>
      <c r="F6185" s="6"/>
      <c r="G6185" s="6"/>
      <c r="H6185" s="6"/>
      <c r="I6185" s="6"/>
      <c r="J6185" s="6"/>
      <c r="K6185" s="6"/>
      <c r="L6185" s="6"/>
      <c r="M6185" s="6"/>
      <c r="N6185" s="27"/>
    </row>
    <row r="6186" spans="1:14" s="28" customFormat="1" x14ac:dyDescent="0.25">
      <c r="A6186" s="24">
        <v>43723.541666666664</v>
      </c>
      <c r="B6186" s="25">
        <v>43723.625</v>
      </c>
      <c r="C6186" s="7">
        <v>143.06</v>
      </c>
      <c r="D6186" s="26">
        <f>C6186/'g. Dimensio.AnlagenEE2035'!$F$11</f>
        <v>4.0874285714285717E-2</v>
      </c>
      <c r="E6186" s="6"/>
      <c r="F6186" s="6"/>
      <c r="G6186" s="6"/>
      <c r="H6186" s="6"/>
      <c r="I6186" s="6"/>
      <c r="J6186" s="6"/>
      <c r="K6186" s="6"/>
      <c r="L6186" s="6"/>
      <c r="M6186" s="6"/>
      <c r="N6186" s="27"/>
    </row>
    <row r="6187" spans="1:14" s="28" customFormat="1" x14ac:dyDescent="0.25">
      <c r="A6187" s="24">
        <v>43723.583333333336</v>
      </c>
      <c r="B6187" s="25">
        <v>43723.666666666664</v>
      </c>
      <c r="C6187" s="7">
        <v>147.274</v>
      </c>
      <c r="D6187" s="26">
        <f>C6187/'g. Dimensio.AnlagenEE2035'!$F$11</f>
        <v>4.2078285714285714E-2</v>
      </c>
      <c r="E6187" s="6"/>
      <c r="F6187" s="6"/>
      <c r="G6187" s="6"/>
      <c r="H6187" s="6"/>
      <c r="I6187" s="6"/>
      <c r="J6187" s="6"/>
      <c r="K6187" s="6"/>
      <c r="L6187" s="6"/>
      <c r="M6187" s="6"/>
      <c r="N6187" s="27"/>
    </row>
    <row r="6188" spans="1:14" s="28" customFormat="1" x14ac:dyDescent="0.25">
      <c r="A6188" s="24">
        <v>43723.625</v>
      </c>
      <c r="B6188" s="25">
        <v>43723.708333333336</v>
      </c>
      <c r="C6188" s="7">
        <v>149.21700000000001</v>
      </c>
      <c r="D6188" s="26">
        <f>C6188/'g. Dimensio.AnlagenEE2035'!$F$11</f>
        <v>4.2633428571428572E-2</v>
      </c>
      <c r="E6188" s="6"/>
      <c r="F6188" s="6"/>
      <c r="G6188" s="6"/>
      <c r="H6188" s="6"/>
      <c r="I6188" s="6"/>
      <c r="J6188" s="6"/>
      <c r="K6188" s="6"/>
      <c r="L6188" s="6"/>
      <c r="M6188" s="6"/>
      <c r="N6188" s="27"/>
    </row>
    <row r="6189" spans="1:14" s="28" customFormat="1" x14ac:dyDescent="0.25">
      <c r="A6189" s="24">
        <v>43723.666666666664</v>
      </c>
      <c r="B6189" s="25">
        <v>43723.75</v>
      </c>
      <c r="C6189" s="7">
        <v>136.863</v>
      </c>
      <c r="D6189" s="26">
        <f>C6189/'g. Dimensio.AnlagenEE2035'!$F$11</f>
        <v>3.9103714285714283E-2</v>
      </c>
      <c r="E6189" s="6"/>
      <c r="F6189" s="6"/>
      <c r="G6189" s="6"/>
      <c r="H6189" s="6"/>
      <c r="I6189" s="6"/>
      <c r="J6189" s="6"/>
      <c r="K6189" s="6"/>
      <c r="L6189" s="6"/>
      <c r="M6189" s="6"/>
      <c r="N6189" s="27"/>
    </row>
    <row r="6190" spans="1:14" s="28" customFormat="1" x14ac:dyDescent="0.25">
      <c r="A6190" s="24">
        <v>43723.708333333336</v>
      </c>
      <c r="B6190" s="25">
        <v>43723.791666666664</v>
      </c>
      <c r="C6190" s="7">
        <v>117.761</v>
      </c>
      <c r="D6190" s="26">
        <f>C6190/'g. Dimensio.AnlagenEE2035'!$F$11</f>
        <v>3.3645999999999995E-2</v>
      </c>
      <c r="E6190" s="6"/>
      <c r="F6190" s="6"/>
      <c r="G6190" s="6"/>
      <c r="H6190" s="6"/>
      <c r="I6190" s="6"/>
      <c r="J6190" s="6"/>
      <c r="K6190" s="6"/>
      <c r="L6190" s="6"/>
      <c r="M6190" s="6"/>
      <c r="N6190" s="27"/>
    </row>
    <row r="6191" spans="1:14" s="28" customFormat="1" x14ac:dyDescent="0.25">
      <c r="A6191" s="24">
        <v>43723.75</v>
      </c>
      <c r="B6191" s="25">
        <v>43723.833333333336</v>
      </c>
      <c r="C6191" s="7">
        <v>106.05200000000001</v>
      </c>
      <c r="D6191" s="26">
        <f>C6191/'g. Dimensio.AnlagenEE2035'!$F$11</f>
        <v>3.030057142857143E-2</v>
      </c>
      <c r="E6191" s="6"/>
      <c r="F6191" s="6"/>
      <c r="G6191" s="6"/>
      <c r="H6191" s="6"/>
      <c r="I6191" s="6"/>
      <c r="J6191" s="6"/>
      <c r="K6191" s="6"/>
      <c r="L6191" s="6"/>
      <c r="M6191" s="6"/>
      <c r="N6191" s="27"/>
    </row>
    <row r="6192" spans="1:14" s="28" customFormat="1" x14ac:dyDescent="0.25">
      <c r="A6192" s="24">
        <v>43723.791666666664</v>
      </c>
      <c r="B6192" s="25">
        <v>43723.875</v>
      </c>
      <c r="C6192" s="7">
        <v>78.441000000000003</v>
      </c>
      <c r="D6192" s="26">
        <f>C6192/'g. Dimensio.AnlagenEE2035'!$F$11</f>
        <v>2.2411714285714285E-2</v>
      </c>
      <c r="E6192" s="6"/>
      <c r="F6192" s="6"/>
      <c r="G6192" s="6"/>
      <c r="H6192" s="6"/>
      <c r="I6192" s="6"/>
      <c r="J6192" s="6"/>
      <c r="K6192" s="6"/>
      <c r="L6192" s="6"/>
      <c r="M6192" s="6"/>
      <c r="N6192" s="27"/>
    </row>
    <row r="6193" spans="1:14" s="28" customFormat="1" x14ac:dyDescent="0.25">
      <c r="A6193" s="24">
        <v>43723.833333333336</v>
      </c>
      <c r="B6193" s="25">
        <v>43723.916666666664</v>
      </c>
      <c r="C6193" s="7">
        <v>54.094999999999999</v>
      </c>
      <c r="D6193" s="26">
        <f>C6193/'g. Dimensio.AnlagenEE2035'!$F$11</f>
        <v>1.5455714285714286E-2</v>
      </c>
      <c r="E6193" s="6"/>
      <c r="F6193" s="6"/>
      <c r="G6193" s="6"/>
      <c r="H6193" s="6"/>
      <c r="I6193" s="6"/>
      <c r="J6193" s="6"/>
      <c r="K6193" s="6"/>
      <c r="L6193" s="6"/>
      <c r="M6193" s="6"/>
      <c r="N6193" s="27"/>
    </row>
    <row r="6194" spans="1:14" s="28" customFormat="1" x14ac:dyDescent="0.25">
      <c r="A6194" s="24">
        <v>43723.875</v>
      </c>
      <c r="B6194" s="25">
        <v>43723.958333333336</v>
      </c>
      <c r="C6194" s="7">
        <v>51.665999999999997</v>
      </c>
      <c r="D6194" s="26">
        <f>C6194/'g. Dimensio.AnlagenEE2035'!$F$11</f>
        <v>1.4761714285714284E-2</v>
      </c>
      <c r="E6194" s="6"/>
      <c r="F6194" s="6"/>
      <c r="G6194" s="6"/>
      <c r="H6194" s="6"/>
      <c r="I6194" s="6"/>
      <c r="J6194" s="6"/>
      <c r="K6194" s="6"/>
      <c r="L6194" s="6"/>
      <c r="M6194" s="6"/>
      <c r="N6194" s="27"/>
    </row>
    <row r="6195" spans="1:14" s="28" customFormat="1" x14ac:dyDescent="0.25">
      <c r="A6195" s="24">
        <v>43723.916666666664</v>
      </c>
      <c r="B6195" s="25">
        <v>43724</v>
      </c>
      <c r="C6195" s="7">
        <v>72.155000000000001</v>
      </c>
      <c r="D6195" s="26">
        <f>C6195/'g. Dimensio.AnlagenEE2035'!$F$11</f>
        <v>2.0615714285714286E-2</v>
      </c>
      <c r="E6195" s="6"/>
      <c r="F6195" s="6"/>
      <c r="G6195" s="6"/>
      <c r="H6195" s="6"/>
      <c r="I6195" s="6"/>
      <c r="J6195" s="6"/>
      <c r="K6195" s="6"/>
      <c r="L6195" s="6"/>
      <c r="M6195" s="6"/>
      <c r="N6195" s="27"/>
    </row>
    <row r="6196" spans="1:14" s="28" customFormat="1" x14ac:dyDescent="0.25">
      <c r="A6196" s="24">
        <v>43723.958333333336</v>
      </c>
      <c r="B6196" s="25">
        <v>43724.041666666664</v>
      </c>
      <c r="C6196" s="7">
        <v>92.037000000000006</v>
      </c>
      <c r="D6196" s="26">
        <f>C6196/'g. Dimensio.AnlagenEE2035'!$F$11</f>
        <v>2.6296285714285716E-2</v>
      </c>
      <c r="E6196" s="6"/>
      <c r="F6196" s="6"/>
      <c r="G6196" s="6"/>
      <c r="H6196" s="6"/>
      <c r="I6196" s="6"/>
      <c r="J6196" s="6"/>
      <c r="K6196" s="6"/>
      <c r="L6196" s="6"/>
      <c r="M6196" s="6"/>
      <c r="N6196" s="27"/>
    </row>
    <row r="6197" spans="1:14" s="28" customFormat="1" x14ac:dyDescent="0.25">
      <c r="A6197" s="24">
        <v>43724</v>
      </c>
      <c r="B6197" s="25">
        <v>43724.083333333336</v>
      </c>
      <c r="C6197" s="7">
        <v>78.195999999999998</v>
      </c>
      <c r="D6197" s="26">
        <f>C6197/'g. Dimensio.AnlagenEE2035'!$F$11</f>
        <v>2.2341714285714284E-2</v>
      </c>
      <c r="E6197" s="6"/>
      <c r="F6197" s="6"/>
      <c r="G6197" s="6"/>
      <c r="H6197" s="6"/>
      <c r="I6197" s="6"/>
      <c r="J6197" s="6"/>
      <c r="K6197" s="6"/>
      <c r="L6197" s="6"/>
      <c r="M6197" s="6"/>
      <c r="N6197" s="27"/>
    </row>
    <row r="6198" spans="1:14" s="28" customFormat="1" x14ac:dyDescent="0.25">
      <c r="A6198" s="24">
        <v>43724.041666666664</v>
      </c>
      <c r="B6198" s="25">
        <v>43724.125</v>
      </c>
      <c r="C6198" s="7">
        <v>48.695</v>
      </c>
      <c r="D6198" s="26">
        <f>C6198/'g. Dimensio.AnlagenEE2035'!$F$11</f>
        <v>1.3912857142857143E-2</v>
      </c>
      <c r="E6198" s="6"/>
      <c r="F6198" s="6"/>
      <c r="G6198" s="6"/>
      <c r="H6198" s="6"/>
      <c r="I6198" s="6"/>
      <c r="J6198" s="6"/>
      <c r="K6198" s="6"/>
      <c r="L6198" s="6"/>
      <c r="M6198" s="6"/>
      <c r="N6198" s="27"/>
    </row>
    <row r="6199" spans="1:14" s="28" customFormat="1" x14ac:dyDescent="0.25">
      <c r="A6199" s="24">
        <v>43724.083333333336</v>
      </c>
      <c r="B6199" s="25">
        <v>43724.166666666664</v>
      </c>
      <c r="C6199" s="7">
        <v>32.213999999999999</v>
      </c>
      <c r="D6199" s="26">
        <f>C6199/'g. Dimensio.AnlagenEE2035'!$F$11</f>
        <v>9.2040000000000004E-3</v>
      </c>
      <c r="E6199" s="6"/>
      <c r="F6199" s="6"/>
      <c r="G6199" s="6"/>
      <c r="H6199" s="6"/>
      <c r="I6199" s="6"/>
      <c r="J6199" s="6"/>
      <c r="K6199" s="6"/>
      <c r="L6199" s="6"/>
      <c r="M6199" s="6"/>
      <c r="N6199" s="27"/>
    </row>
    <row r="6200" spans="1:14" s="28" customFormat="1" x14ac:dyDescent="0.25">
      <c r="A6200" s="24">
        <v>43724.125</v>
      </c>
      <c r="B6200" s="25">
        <v>43724.208333333336</v>
      </c>
      <c r="C6200" s="7">
        <v>26.145</v>
      </c>
      <c r="D6200" s="26">
        <f>C6200/'g. Dimensio.AnlagenEE2035'!$F$11</f>
        <v>7.4700000000000001E-3</v>
      </c>
      <c r="E6200" s="6"/>
      <c r="F6200" s="6"/>
      <c r="G6200" s="6"/>
      <c r="H6200" s="6"/>
      <c r="I6200" s="6"/>
      <c r="J6200" s="6"/>
      <c r="K6200" s="6"/>
      <c r="L6200" s="6"/>
      <c r="M6200" s="6"/>
      <c r="N6200" s="27"/>
    </row>
    <row r="6201" spans="1:14" s="28" customFormat="1" x14ac:dyDescent="0.25">
      <c r="A6201" s="24">
        <v>43724.166666666664</v>
      </c>
      <c r="B6201" s="25">
        <v>43724.25</v>
      </c>
      <c r="C6201" s="7">
        <v>23.733000000000001</v>
      </c>
      <c r="D6201" s="26">
        <f>C6201/'g. Dimensio.AnlagenEE2035'!$F$11</f>
        <v>6.7808571428571432E-3</v>
      </c>
      <c r="E6201" s="6"/>
      <c r="F6201" s="6"/>
      <c r="G6201" s="6"/>
      <c r="H6201" s="6"/>
      <c r="I6201" s="6"/>
      <c r="J6201" s="6"/>
      <c r="K6201" s="6"/>
      <c r="L6201" s="6"/>
      <c r="M6201" s="6"/>
      <c r="N6201" s="27"/>
    </row>
    <row r="6202" spans="1:14" s="28" customFormat="1" x14ac:dyDescent="0.25">
      <c r="A6202" s="24">
        <v>43724.208333333336</v>
      </c>
      <c r="B6202" s="25">
        <v>43724.291666666664</v>
      </c>
      <c r="C6202" s="7">
        <v>23.928999999999998</v>
      </c>
      <c r="D6202" s="26">
        <f>C6202/'g. Dimensio.AnlagenEE2035'!$F$11</f>
        <v>6.8368571428571428E-3</v>
      </c>
      <c r="E6202" s="6"/>
      <c r="F6202" s="6"/>
      <c r="G6202" s="6"/>
      <c r="H6202" s="6"/>
      <c r="I6202" s="6"/>
      <c r="J6202" s="6"/>
      <c r="K6202" s="6"/>
      <c r="L6202" s="6"/>
      <c r="M6202" s="6"/>
      <c r="N6202" s="27"/>
    </row>
    <row r="6203" spans="1:14" s="28" customFormat="1" x14ac:dyDescent="0.25">
      <c r="A6203" s="24">
        <v>43724.25</v>
      </c>
      <c r="B6203" s="25">
        <v>43724.333333333336</v>
      </c>
      <c r="C6203" s="7">
        <v>19.082000000000001</v>
      </c>
      <c r="D6203" s="26">
        <f>C6203/'g. Dimensio.AnlagenEE2035'!$F$11</f>
        <v>5.4520000000000002E-3</v>
      </c>
      <c r="E6203" s="6"/>
      <c r="F6203" s="6"/>
      <c r="G6203" s="6"/>
      <c r="H6203" s="6"/>
      <c r="I6203" s="6"/>
      <c r="J6203" s="6"/>
      <c r="K6203" s="6"/>
      <c r="L6203" s="6"/>
      <c r="M6203" s="6"/>
      <c r="N6203" s="27"/>
    </row>
    <row r="6204" spans="1:14" s="28" customFormat="1" x14ac:dyDescent="0.25">
      <c r="A6204" s="24">
        <v>43724.291666666664</v>
      </c>
      <c r="B6204" s="25">
        <v>43724.375</v>
      </c>
      <c r="C6204" s="7">
        <v>18.055</v>
      </c>
      <c r="D6204" s="26">
        <f>C6204/'g. Dimensio.AnlagenEE2035'!$F$11</f>
        <v>5.1585714285714282E-3</v>
      </c>
      <c r="E6204" s="6"/>
      <c r="F6204" s="6"/>
      <c r="G6204" s="6"/>
      <c r="H6204" s="6"/>
      <c r="I6204" s="6"/>
      <c r="J6204" s="6"/>
      <c r="K6204" s="6"/>
      <c r="L6204" s="6"/>
      <c r="M6204" s="6"/>
      <c r="N6204" s="27"/>
    </row>
    <row r="6205" spans="1:14" s="28" customFormat="1" x14ac:dyDescent="0.25">
      <c r="A6205" s="24">
        <v>43724.333333333336</v>
      </c>
      <c r="B6205" s="25">
        <v>43724.416666666664</v>
      </c>
      <c r="C6205" s="7">
        <v>20.577000000000002</v>
      </c>
      <c r="D6205" s="26">
        <f>C6205/'g. Dimensio.AnlagenEE2035'!$F$11</f>
        <v>5.879142857142858E-3</v>
      </c>
      <c r="E6205" s="6"/>
      <c r="F6205" s="6"/>
      <c r="G6205" s="6"/>
      <c r="H6205" s="6"/>
      <c r="I6205" s="6"/>
      <c r="J6205" s="6"/>
      <c r="K6205" s="6"/>
      <c r="L6205" s="6"/>
      <c r="M6205" s="6"/>
      <c r="N6205" s="27"/>
    </row>
    <row r="6206" spans="1:14" s="28" customFormat="1" x14ac:dyDescent="0.25">
      <c r="A6206" s="24">
        <v>43724.375</v>
      </c>
      <c r="B6206" s="25">
        <v>43724.458333333336</v>
      </c>
      <c r="C6206" s="7">
        <v>43.643000000000001</v>
      </c>
      <c r="D6206" s="26">
        <f>C6206/'g. Dimensio.AnlagenEE2035'!$F$11</f>
        <v>1.2469428571428572E-2</v>
      </c>
      <c r="E6206" s="6"/>
      <c r="F6206" s="6"/>
      <c r="G6206" s="6"/>
      <c r="H6206" s="6"/>
      <c r="I6206" s="6"/>
      <c r="J6206" s="6"/>
      <c r="K6206" s="6"/>
      <c r="L6206" s="6"/>
      <c r="M6206" s="6"/>
      <c r="N6206" s="27"/>
    </row>
    <row r="6207" spans="1:14" s="28" customFormat="1" x14ac:dyDescent="0.25">
      <c r="A6207" s="24">
        <v>43724.416666666664</v>
      </c>
      <c r="B6207" s="25">
        <v>43724.5</v>
      </c>
      <c r="C6207" s="7">
        <v>100.44799999999999</v>
      </c>
      <c r="D6207" s="26">
        <f>C6207/'g. Dimensio.AnlagenEE2035'!$F$11</f>
        <v>2.869942857142857E-2</v>
      </c>
      <c r="E6207" s="6"/>
      <c r="F6207" s="6"/>
      <c r="G6207" s="6"/>
      <c r="H6207" s="6"/>
      <c r="I6207" s="6"/>
      <c r="J6207" s="6"/>
      <c r="K6207" s="6"/>
      <c r="L6207" s="6"/>
      <c r="M6207" s="6"/>
      <c r="N6207" s="27"/>
    </row>
    <row r="6208" spans="1:14" s="28" customFormat="1" x14ac:dyDescent="0.25">
      <c r="A6208" s="24">
        <v>43724.458333333336</v>
      </c>
      <c r="B6208" s="25">
        <v>43724.541666666664</v>
      </c>
      <c r="C6208" s="7">
        <v>159.36699999999999</v>
      </c>
      <c r="D6208" s="26">
        <f>C6208/'g. Dimensio.AnlagenEE2035'!$F$11</f>
        <v>4.5533428571428572E-2</v>
      </c>
      <c r="E6208" s="6"/>
      <c r="F6208" s="6"/>
      <c r="G6208" s="6"/>
      <c r="H6208" s="6"/>
      <c r="I6208" s="6"/>
      <c r="J6208" s="6"/>
      <c r="K6208" s="6"/>
      <c r="L6208" s="6"/>
      <c r="M6208" s="6"/>
      <c r="N6208" s="27"/>
    </row>
    <row r="6209" spans="1:14" s="28" customFormat="1" x14ac:dyDescent="0.25">
      <c r="A6209" s="24">
        <v>43724.5</v>
      </c>
      <c r="B6209" s="25">
        <v>43724.583333333336</v>
      </c>
      <c r="C6209" s="7">
        <v>217.34399999999999</v>
      </c>
      <c r="D6209" s="26">
        <f>C6209/'g. Dimensio.AnlagenEE2035'!$F$11</f>
        <v>6.209828571428571E-2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27"/>
    </row>
    <row r="6210" spans="1:14" s="28" customFormat="1" x14ac:dyDescent="0.25">
      <c r="A6210" s="24">
        <v>43724.541666666664</v>
      </c>
      <c r="B6210" s="25">
        <v>43724.625</v>
      </c>
      <c r="C6210" s="7">
        <v>265.70299999999997</v>
      </c>
      <c r="D6210" s="26">
        <f>C6210/'g. Dimensio.AnlagenEE2035'!$F$11</f>
        <v>7.5915142857142848E-2</v>
      </c>
      <c r="E6210" s="6"/>
      <c r="F6210" s="6"/>
      <c r="G6210" s="6"/>
      <c r="H6210" s="6"/>
      <c r="I6210" s="6"/>
      <c r="J6210" s="6"/>
      <c r="K6210" s="6"/>
      <c r="L6210" s="6"/>
      <c r="M6210" s="6"/>
      <c r="N6210" s="27"/>
    </row>
    <row r="6211" spans="1:14" s="28" customFormat="1" x14ac:dyDescent="0.25">
      <c r="A6211" s="24">
        <v>43724.583333333336</v>
      </c>
      <c r="B6211" s="25">
        <v>43724.666666666664</v>
      </c>
      <c r="C6211" s="7">
        <v>300.74099999999999</v>
      </c>
      <c r="D6211" s="26">
        <f>C6211/'g. Dimensio.AnlagenEE2035'!$F$11</f>
        <v>8.5926000000000002E-2</v>
      </c>
      <c r="E6211" s="6"/>
      <c r="F6211" s="6"/>
      <c r="G6211" s="6"/>
      <c r="H6211" s="6"/>
      <c r="I6211" s="6"/>
      <c r="J6211" s="6"/>
      <c r="K6211" s="6"/>
      <c r="L6211" s="6"/>
      <c r="M6211" s="6"/>
      <c r="N6211" s="27"/>
    </row>
    <row r="6212" spans="1:14" s="28" customFormat="1" x14ac:dyDescent="0.25">
      <c r="A6212" s="24">
        <v>43724.625</v>
      </c>
      <c r="B6212" s="25">
        <v>43724.708333333336</v>
      </c>
      <c r="C6212" s="7">
        <v>320.745</v>
      </c>
      <c r="D6212" s="26">
        <f>C6212/'g. Dimensio.AnlagenEE2035'!$F$11</f>
        <v>9.1641428571428568E-2</v>
      </c>
      <c r="E6212" s="6"/>
      <c r="F6212" s="6"/>
      <c r="G6212" s="6"/>
      <c r="H6212" s="6"/>
      <c r="I6212" s="6"/>
      <c r="J6212" s="6"/>
      <c r="K6212" s="6"/>
      <c r="L6212" s="6"/>
      <c r="M6212" s="6"/>
      <c r="N6212" s="27"/>
    </row>
    <row r="6213" spans="1:14" s="28" customFormat="1" x14ac:dyDescent="0.25">
      <c r="A6213" s="24">
        <v>43724.666666666664</v>
      </c>
      <c r="B6213" s="25">
        <v>43724.75</v>
      </c>
      <c r="C6213" s="7">
        <v>271.26799999999997</v>
      </c>
      <c r="D6213" s="26">
        <f>C6213/'g. Dimensio.AnlagenEE2035'!$F$11</f>
        <v>7.7505142857142856E-2</v>
      </c>
      <c r="E6213" s="6"/>
      <c r="F6213" s="6"/>
      <c r="G6213" s="6"/>
      <c r="H6213" s="6"/>
      <c r="I6213" s="6"/>
      <c r="J6213" s="6"/>
      <c r="K6213" s="6"/>
      <c r="L6213" s="6"/>
      <c r="M6213" s="6"/>
      <c r="N6213" s="27"/>
    </row>
    <row r="6214" spans="1:14" s="28" customFormat="1" x14ac:dyDescent="0.25">
      <c r="A6214" s="24">
        <v>43724.708333333336</v>
      </c>
      <c r="B6214" s="25">
        <v>43724.791666666664</v>
      </c>
      <c r="C6214" s="7">
        <v>239.751</v>
      </c>
      <c r="D6214" s="26">
        <f>C6214/'g. Dimensio.AnlagenEE2035'!$F$11</f>
        <v>6.8500285714285722E-2</v>
      </c>
      <c r="E6214" s="6"/>
      <c r="F6214" s="6"/>
      <c r="G6214" s="6"/>
      <c r="H6214" s="6"/>
      <c r="I6214" s="6"/>
      <c r="J6214" s="6"/>
      <c r="K6214" s="6"/>
      <c r="L6214" s="6"/>
      <c r="M6214" s="6"/>
      <c r="N6214" s="27"/>
    </row>
    <row r="6215" spans="1:14" s="28" customFormat="1" x14ac:dyDescent="0.25">
      <c r="A6215" s="24">
        <v>43724.75</v>
      </c>
      <c r="B6215" s="25">
        <v>43724.833333333336</v>
      </c>
      <c r="C6215" s="7">
        <v>258.10300000000001</v>
      </c>
      <c r="D6215" s="26">
        <f>C6215/'g. Dimensio.AnlagenEE2035'!$F$11</f>
        <v>7.3743714285714287E-2</v>
      </c>
      <c r="E6215" s="6"/>
      <c r="F6215" s="6"/>
      <c r="G6215" s="6"/>
      <c r="H6215" s="6"/>
      <c r="I6215" s="6"/>
      <c r="J6215" s="6"/>
      <c r="K6215" s="6"/>
      <c r="L6215" s="6"/>
      <c r="M6215" s="6"/>
      <c r="N6215" s="27"/>
    </row>
    <row r="6216" spans="1:14" s="28" customFormat="1" x14ac:dyDescent="0.25">
      <c r="A6216" s="24">
        <v>43724.791666666664</v>
      </c>
      <c r="B6216" s="25">
        <v>43724.875</v>
      </c>
      <c r="C6216" s="7">
        <v>341.17599999999999</v>
      </c>
      <c r="D6216" s="26">
        <f>C6216/'g. Dimensio.AnlagenEE2035'!$F$11</f>
        <v>9.7478857142857145E-2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27"/>
    </row>
    <row r="6217" spans="1:14" s="28" customFormat="1" x14ac:dyDescent="0.25">
      <c r="A6217" s="24">
        <v>43724.833333333336</v>
      </c>
      <c r="B6217" s="25">
        <v>43724.916666666664</v>
      </c>
      <c r="C6217" s="7">
        <v>489.32299999999998</v>
      </c>
      <c r="D6217" s="26">
        <f>C6217/'g. Dimensio.AnlagenEE2035'!$F$11</f>
        <v>0.13980657142857142</v>
      </c>
      <c r="E6217" s="6"/>
      <c r="F6217" s="6"/>
      <c r="G6217" s="6"/>
      <c r="H6217" s="6"/>
      <c r="I6217" s="6"/>
      <c r="J6217" s="6"/>
      <c r="K6217" s="6"/>
      <c r="L6217" s="6"/>
      <c r="M6217" s="6"/>
      <c r="N6217" s="27"/>
    </row>
    <row r="6218" spans="1:14" s="28" customFormat="1" x14ac:dyDescent="0.25">
      <c r="A6218" s="24">
        <v>43724.875</v>
      </c>
      <c r="B6218" s="25">
        <v>43724.958333333336</v>
      </c>
      <c r="C6218" s="7">
        <v>522.10599999999999</v>
      </c>
      <c r="D6218" s="26">
        <f>C6218/'g. Dimensio.AnlagenEE2035'!$F$11</f>
        <v>0.14917314285714287</v>
      </c>
      <c r="E6218" s="6"/>
      <c r="F6218" s="6"/>
      <c r="G6218" s="6"/>
      <c r="H6218" s="6"/>
      <c r="I6218" s="6"/>
      <c r="J6218" s="6"/>
      <c r="K6218" s="6"/>
      <c r="L6218" s="6"/>
      <c r="M6218" s="6"/>
      <c r="N6218" s="27"/>
    </row>
    <row r="6219" spans="1:14" s="28" customFormat="1" x14ac:dyDescent="0.25">
      <c r="A6219" s="24">
        <v>43724.916666666664</v>
      </c>
      <c r="B6219" s="25">
        <v>43725</v>
      </c>
      <c r="C6219" s="7">
        <v>419.43</v>
      </c>
      <c r="D6219" s="26">
        <f>C6219/'g. Dimensio.AnlagenEE2035'!$F$11</f>
        <v>0.11983714285714286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27"/>
    </row>
    <row r="6220" spans="1:14" s="28" customFormat="1" x14ac:dyDescent="0.25">
      <c r="A6220" s="24">
        <v>43724.958333333336</v>
      </c>
      <c r="B6220" s="25">
        <v>43725.041666666664</v>
      </c>
      <c r="C6220" s="7">
        <v>305.43900000000002</v>
      </c>
      <c r="D6220" s="26">
        <f>C6220/'g. Dimensio.AnlagenEE2035'!$F$11</f>
        <v>8.7268285714285715E-2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27"/>
    </row>
    <row r="6221" spans="1:14" s="28" customFormat="1" x14ac:dyDescent="0.25">
      <c r="A6221" s="24">
        <v>43725</v>
      </c>
      <c r="B6221" s="25">
        <v>43725.083333333336</v>
      </c>
      <c r="C6221" s="7">
        <v>268.18799999999999</v>
      </c>
      <c r="D6221" s="26">
        <f>C6221/'g. Dimensio.AnlagenEE2035'!$F$11</f>
        <v>7.662514285714285E-2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27"/>
    </row>
    <row r="6222" spans="1:14" s="28" customFormat="1" x14ac:dyDescent="0.25">
      <c r="A6222" s="24">
        <v>43725.041666666664</v>
      </c>
      <c r="B6222" s="25">
        <v>43725.125</v>
      </c>
      <c r="C6222" s="7">
        <v>289.95</v>
      </c>
      <c r="D6222" s="26">
        <f>C6222/'g. Dimensio.AnlagenEE2035'!$F$11</f>
        <v>8.2842857142857135E-2</v>
      </c>
      <c r="E6222" s="6"/>
      <c r="F6222" s="6"/>
      <c r="G6222" s="6"/>
      <c r="H6222" s="6"/>
      <c r="I6222" s="6"/>
      <c r="J6222" s="6"/>
      <c r="K6222" s="6"/>
      <c r="L6222" s="6"/>
      <c r="M6222" s="6"/>
      <c r="N6222" s="27"/>
    </row>
    <row r="6223" spans="1:14" s="28" customFormat="1" x14ac:dyDescent="0.25">
      <c r="A6223" s="24">
        <v>43725.083333333336</v>
      </c>
      <c r="B6223" s="25">
        <v>43725.166666666664</v>
      </c>
      <c r="C6223" s="7">
        <v>320.471</v>
      </c>
      <c r="D6223" s="26">
        <f>C6223/'g. Dimensio.AnlagenEE2035'!$F$11</f>
        <v>9.1563142857142857E-2</v>
      </c>
      <c r="E6223" s="6"/>
      <c r="F6223" s="6"/>
      <c r="G6223" s="6"/>
      <c r="H6223" s="6"/>
      <c r="I6223" s="6"/>
      <c r="J6223" s="6"/>
      <c r="K6223" s="6"/>
      <c r="L6223" s="6"/>
      <c r="M6223" s="6"/>
      <c r="N6223" s="27"/>
    </row>
    <row r="6224" spans="1:14" s="28" customFormat="1" x14ac:dyDescent="0.25">
      <c r="A6224" s="24">
        <v>43725.125</v>
      </c>
      <c r="B6224" s="25">
        <v>43725.208333333336</v>
      </c>
      <c r="C6224" s="7">
        <v>326.93700000000001</v>
      </c>
      <c r="D6224" s="26">
        <f>C6224/'g. Dimensio.AnlagenEE2035'!$F$11</f>
        <v>9.3410571428571426E-2</v>
      </c>
      <c r="E6224" s="6"/>
      <c r="F6224" s="6"/>
      <c r="G6224" s="6"/>
      <c r="H6224" s="6"/>
      <c r="I6224" s="6"/>
      <c r="J6224" s="6"/>
      <c r="K6224" s="6"/>
      <c r="L6224" s="6"/>
      <c r="M6224" s="6"/>
      <c r="N6224" s="27"/>
    </row>
    <row r="6225" spans="1:14" s="28" customFormat="1" x14ac:dyDescent="0.25">
      <c r="A6225" s="24">
        <v>43725.166666666664</v>
      </c>
      <c r="B6225" s="25">
        <v>43725.25</v>
      </c>
      <c r="C6225" s="7">
        <v>300.97399999999999</v>
      </c>
      <c r="D6225" s="26">
        <f>C6225/'g. Dimensio.AnlagenEE2035'!$F$11</f>
        <v>8.5992571428571432E-2</v>
      </c>
      <c r="E6225" s="6"/>
      <c r="F6225" s="6"/>
      <c r="G6225" s="6"/>
      <c r="H6225" s="6"/>
      <c r="I6225" s="6"/>
      <c r="J6225" s="6"/>
      <c r="K6225" s="6"/>
      <c r="L6225" s="6"/>
      <c r="M6225" s="6"/>
      <c r="N6225" s="27"/>
    </row>
    <row r="6226" spans="1:14" s="28" customFormat="1" x14ac:dyDescent="0.25">
      <c r="A6226" s="24">
        <v>43725.208333333336</v>
      </c>
      <c r="B6226" s="25">
        <v>43725.291666666664</v>
      </c>
      <c r="C6226" s="7">
        <v>246.309</v>
      </c>
      <c r="D6226" s="26">
        <f>C6226/'g. Dimensio.AnlagenEE2035'!$F$11</f>
        <v>7.0374000000000006E-2</v>
      </c>
      <c r="E6226" s="6"/>
      <c r="F6226" s="6"/>
      <c r="G6226" s="6"/>
      <c r="H6226" s="6"/>
      <c r="I6226" s="6"/>
      <c r="J6226" s="6"/>
      <c r="K6226" s="6"/>
      <c r="L6226" s="6"/>
      <c r="M6226" s="6"/>
      <c r="N6226" s="27"/>
    </row>
    <row r="6227" spans="1:14" s="28" customFormat="1" x14ac:dyDescent="0.25">
      <c r="A6227" s="24">
        <v>43725.25</v>
      </c>
      <c r="B6227" s="25">
        <v>43725.333333333336</v>
      </c>
      <c r="C6227" s="7">
        <v>139.71700000000001</v>
      </c>
      <c r="D6227" s="26">
        <f>C6227/'g. Dimensio.AnlagenEE2035'!$F$11</f>
        <v>3.9919142857142861E-2</v>
      </c>
      <c r="E6227" s="6"/>
      <c r="F6227" s="6"/>
      <c r="G6227" s="6"/>
      <c r="H6227" s="6"/>
      <c r="I6227" s="6"/>
      <c r="J6227" s="6"/>
      <c r="K6227" s="6"/>
      <c r="L6227" s="6"/>
      <c r="M6227" s="6"/>
      <c r="N6227" s="27"/>
    </row>
    <row r="6228" spans="1:14" s="28" customFormat="1" x14ac:dyDescent="0.25">
      <c r="A6228" s="24">
        <v>43725.291666666664</v>
      </c>
      <c r="B6228" s="25">
        <v>43725.375</v>
      </c>
      <c r="C6228" s="7">
        <v>124.496</v>
      </c>
      <c r="D6228" s="26">
        <f>C6228/'g. Dimensio.AnlagenEE2035'!$F$11</f>
        <v>3.5570285714285714E-2</v>
      </c>
      <c r="E6228" s="6"/>
      <c r="F6228" s="6"/>
      <c r="G6228" s="6"/>
      <c r="H6228" s="6"/>
      <c r="I6228" s="6"/>
      <c r="J6228" s="6"/>
      <c r="K6228" s="6"/>
      <c r="L6228" s="6"/>
      <c r="M6228" s="6"/>
      <c r="N6228" s="27"/>
    </row>
    <row r="6229" spans="1:14" s="28" customFormat="1" x14ac:dyDescent="0.25">
      <c r="A6229" s="24">
        <v>43725.333333333336</v>
      </c>
      <c r="B6229" s="25">
        <v>43725.416666666664</v>
      </c>
      <c r="C6229" s="7">
        <v>155.339</v>
      </c>
      <c r="D6229" s="26">
        <f>C6229/'g. Dimensio.AnlagenEE2035'!$F$11</f>
        <v>4.4382571428571431E-2</v>
      </c>
      <c r="E6229" s="6"/>
      <c r="F6229" s="6"/>
      <c r="G6229" s="6"/>
      <c r="H6229" s="6"/>
      <c r="I6229" s="6"/>
      <c r="J6229" s="6"/>
      <c r="K6229" s="6"/>
      <c r="L6229" s="6"/>
      <c r="M6229" s="6"/>
      <c r="N6229" s="27"/>
    </row>
    <row r="6230" spans="1:14" s="28" customFormat="1" x14ac:dyDescent="0.25">
      <c r="A6230" s="24">
        <v>43725.375</v>
      </c>
      <c r="B6230" s="25">
        <v>43725.458333333336</v>
      </c>
      <c r="C6230" s="7">
        <v>159.16200000000001</v>
      </c>
      <c r="D6230" s="26">
        <f>C6230/'g. Dimensio.AnlagenEE2035'!$F$11</f>
        <v>4.5474857142857143E-2</v>
      </c>
      <c r="E6230" s="6"/>
      <c r="F6230" s="6"/>
      <c r="G6230" s="6"/>
      <c r="H6230" s="6"/>
      <c r="I6230" s="6"/>
      <c r="J6230" s="6"/>
      <c r="K6230" s="6"/>
      <c r="L6230" s="6"/>
      <c r="M6230" s="6"/>
      <c r="N6230" s="27"/>
    </row>
    <row r="6231" spans="1:14" s="28" customFormat="1" x14ac:dyDescent="0.25">
      <c r="A6231" s="24">
        <v>43725.416666666664</v>
      </c>
      <c r="B6231" s="25">
        <v>43725.5</v>
      </c>
      <c r="C6231" s="7">
        <v>150.17500000000001</v>
      </c>
      <c r="D6231" s="26">
        <f>C6231/'g. Dimensio.AnlagenEE2035'!$F$11</f>
        <v>4.2907142857142859E-2</v>
      </c>
      <c r="E6231" s="6"/>
      <c r="F6231" s="6"/>
      <c r="G6231" s="6"/>
      <c r="H6231" s="6"/>
      <c r="I6231" s="6"/>
      <c r="J6231" s="6"/>
      <c r="K6231" s="6"/>
      <c r="L6231" s="6"/>
      <c r="M6231" s="6"/>
      <c r="N6231" s="27"/>
    </row>
    <row r="6232" spans="1:14" s="28" customFormat="1" x14ac:dyDescent="0.25">
      <c r="A6232" s="24">
        <v>43725.458333333336</v>
      </c>
      <c r="B6232" s="25">
        <v>43725.541666666664</v>
      </c>
      <c r="C6232" s="7">
        <v>160.40700000000001</v>
      </c>
      <c r="D6232" s="26">
        <f>C6232/'g. Dimensio.AnlagenEE2035'!$F$11</f>
        <v>4.5830571428571429E-2</v>
      </c>
      <c r="E6232" s="6"/>
      <c r="F6232" s="6"/>
      <c r="G6232" s="6"/>
      <c r="H6232" s="6"/>
      <c r="I6232" s="6"/>
      <c r="J6232" s="6"/>
      <c r="K6232" s="6"/>
      <c r="L6232" s="6"/>
      <c r="M6232" s="6"/>
      <c r="N6232" s="27"/>
    </row>
    <row r="6233" spans="1:14" s="28" customFormat="1" x14ac:dyDescent="0.25">
      <c r="A6233" s="24">
        <v>43725.5</v>
      </c>
      <c r="B6233" s="25">
        <v>43725.583333333336</v>
      </c>
      <c r="C6233" s="7">
        <v>200.5</v>
      </c>
      <c r="D6233" s="26">
        <f>C6233/'g. Dimensio.AnlagenEE2035'!$F$11</f>
        <v>5.7285714285714287E-2</v>
      </c>
      <c r="E6233" s="6"/>
      <c r="F6233" s="6"/>
      <c r="G6233" s="6"/>
      <c r="H6233" s="6"/>
      <c r="I6233" s="6"/>
      <c r="J6233" s="6"/>
      <c r="K6233" s="6"/>
      <c r="L6233" s="6"/>
      <c r="M6233" s="6"/>
      <c r="N6233" s="27"/>
    </row>
    <row r="6234" spans="1:14" s="28" customFormat="1" x14ac:dyDescent="0.25">
      <c r="A6234" s="24">
        <v>43725.541666666664</v>
      </c>
      <c r="B6234" s="25">
        <v>43725.625</v>
      </c>
      <c r="C6234" s="7">
        <v>243.72</v>
      </c>
      <c r="D6234" s="26">
        <f>C6234/'g. Dimensio.AnlagenEE2035'!$F$11</f>
        <v>6.9634285714285718E-2</v>
      </c>
      <c r="E6234" s="6"/>
      <c r="F6234" s="6"/>
      <c r="G6234" s="6"/>
      <c r="H6234" s="6"/>
      <c r="I6234" s="6"/>
      <c r="J6234" s="6"/>
      <c r="K6234" s="6"/>
      <c r="L6234" s="6"/>
      <c r="M6234" s="6"/>
      <c r="N6234" s="27"/>
    </row>
    <row r="6235" spans="1:14" s="28" customFormat="1" x14ac:dyDescent="0.25">
      <c r="A6235" s="24">
        <v>43725.583333333336</v>
      </c>
      <c r="B6235" s="25">
        <v>43725.666666666664</v>
      </c>
      <c r="C6235" s="7">
        <v>265.72699999999998</v>
      </c>
      <c r="D6235" s="26">
        <f>C6235/'g. Dimensio.AnlagenEE2035'!$F$11</f>
        <v>7.5921999999999989E-2</v>
      </c>
      <c r="E6235" s="6"/>
      <c r="F6235" s="6"/>
      <c r="G6235" s="6"/>
      <c r="H6235" s="6"/>
      <c r="I6235" s="6"/>
      <c r="J6235" s="6"/>
      <c r="K6235" s="6"/>
      <c r="L6235" s="6"/>
      <c r="M6235" s="6"/>
      <c r="N6235" s="27"/>
    </row>
    <row r="6236" spans="1:14" s="28" customFormat="1" x14ac:dyDescent="0.25">
      <c r="A6236" s="24">
        <v>43725.625</v>
      </c>
      <c r="B6236" s="25">
        <v>43725.708333333336</v>
      </c>
      <c r="C6236" s="7">
        <v>283.77999999999997</v>
      </c>
      <c r="D6236" s="26">
        <f>C6236/'g. Dimensio.AnlagenEE2035'!$F$11</f>
        <v>8.1079999999999985E-2</v>
      </c>
      <c r="E6236" s="6"/>
      <c r="F6236" s="6"/>
      <c r="G6236" s="6"/>
      <c r="H6236" s="6"/>
      <c r="I6236" s="6"/>
      <c r="J6236" s="6"/>
      <c r="K6236" s="6"/>
      <c r="L6236" s="6"/>
      <c r="M6236" s="6"/>
      <c r="N6236" s="27"/>
    </row>
    <row r="6237" spans="1:14" s="28" customFormat="1" x14ac:dyDescent="0.25">
      <c r="A6237" s="24">
        <v>43725.666666666664</v>
      </c>
      <c r="B6237" s="25">
        <v>43725.75</v>
      </c>
      <c r="C6237" s="7">
        <v>323.87299999999999</v>
      </c>
      <c r="D6237" s="26">
        <f>C6237/'g. Dimensio.AnlagenEE2035'!$F$11</f>
        <v>9.2535142857142857E-2</v>
      </c>
      <c r="E6237" s="6"/>
      <c r="F6237" s="6"/>
      <c r="G6237" s="6"/>
      <c r="H6237" s="6"/>
      <c r="I6237" s="6"/>
      <c r="J6237" s="6"/>
      <c r="K6237" s="6"/>
      <c r="L6237" s="6"/>
      <c r="M6237" s="6"/>
      <c r="N6237" s="27"/>
    </row>
    <row r="6238" spans="1:14" s="28" customFormat="1" x14ac:dyDescent="0.25">
      <c r="A6238" s="24">
        <v>43725.708333333336</v>
      </c>
      <c r="B6238" s="25">
        <v>43725.791666666664</v>
      </c>
      <c r="C6238" s="7">
        <v>477.75700000000001</v>
      </c>
      <c r="D6238" s="26">
        <f>C6238/'g. Dimensio.AnlagenEE2035'!$F$11</f>
        <v>0.13650200000000001</v>
      </c>
      <c r="E6238" s="6"/>
      <c r="F6238" s="6"/>
      <c r="G6238" s="6"/>
      <c r="H6238" s="6"/>
      <c r="I6238" s="6"/>
      <c r="J6238" s="6"/>
      <c r="K6238" s="6"/>
      <c r="L6238" s="6"/>
      <c r="M6238" s="6"/>
      <c r="N6238" s="27"/>
    </row>
    <row r="6239" spans="1:14" s="28" customFormat="1" x14ac:dyDescent="0.25">
      <c r="A6239" s="24">
        <v>43725.75</v>
      </c>
      <c r="B6239" s="25">
        <v>43725.833333333336</v>
      </c>
      <c r="C6239" s="7">
        <v>658.21299999999997</v>
      </c>
      <c r="D6239" s="26">
        <f>C6239/'g. Dimensio.AnlagenEE2035'!$F$11</f>
        <v>0.18806085714285714</v>
      </c>
      <c r="E6239" s="6"/>
      <c r="F6239" s="6"/>
      <c r="G6239" s="6"/>
      <c r="H6239" s="6"/>
      <c r="I6239" s="6"/>
      <c r="J6239" s="6"/>
      <c r="K6239" s="6"/>
      <c r="L6239" s="6"/>
      <c r="M6239" s="6"/>
      <c r="N6239" s="27"/>
    </row>
    <row r="6240" spans="1:14" s="28" customFormat="1" x14ac:dyDescent="0.25">
      <c r="A6240" s="24">
        <v>43725.791666666664</v>
      </c>
      <c r="B6240" s="25">
        <v>43725.875</v>
      </c>
      <c r="C6240" s="7">
        <v>739.87699999999995</v>
      </c>
      <c r="D6240" s="26">
        <f>C6240/'g. Dimensio.AnlagenEE2035'!$F$11</f>
        <v>0.21139342857142857</v>
      </c>
      <c r="E6240" s="6"/>
      <c r="F6240" s="6"/>
      <c r="G6240" s="6"/>
      <c r="H6240" s="6"/>
      <c r="I6240" s="6"/>
      <c r="J6240" s="6"/>
      <c r="K6240" s="6"/>
      <c r="L6240" s="6"/>
      <c r="M6240" s="6"/>
      <c r="N6240" s="27"/>
    </row>
    <row r="6241" spans="1:14" s="28" customFormat="1" x14ac:dyDescent="0.25">
      <c r="A6241" s="24">
        <v>43725.833333333336</v>
      </c>
      <c r="B6241" s="25">
        <v>43725.916666666664</v>
      </c>
      <c r="C6241" s="7">
        <v>760.4</v>
      </c>
      <c r="D6241" s="26">
        <f>C6241/'g. Dimensio.AnlagenEE2035'!$F$11</f>
        <v>0.21725714285714284</v>
      </c>
      <c r="E6241" s="6"/>
      <c r="F6241" s="6"/>
      <c r="G6241" s="6"/>
      <c r="H6241" s="6"/>
      <c r="I6241" s="6"/>
      <c r="J6241" s="6"/>
      <c r="K6241" s="6"/>
      <c r="L6241" s="6"/>
      <c r="M6241" s="6"/>
      <c r="N6241" s="27"/>
    </row>
    <row r="6242" spans="1:14" s="28" customFormat="1" x14ac:dyDescent="0.25">
      <c r="A6242" s="24">
        <v>43725.875</v>
      </c>
      <c r="B6242" s="25">
        <v>43725.958333333336</v>
      </c>
      <c r="C6242" s="7">
        <v>783.55399999999997</v>
      </c>
      <c r="D6242" s="26">
        <f>C6242/'g. Dimensio.AnlagenEE2035'!$F$11</f>
        <v>0.22387257142857142</v>
      </c>
      <c r="E6242" s="6"/>
      <c r="F6242" s="6"/>
      <c r="G6242" s="6"/>
      <c r="H6242" s="6"/>
      <c r="I6242" s="6"/>
      <c r="J6242" s="6"/>
      <c r="K6242" s="6"/>
      <c r="L6242" s="6"/>
      <c r="M6242" s="6"/>
      <c r="N6242" s="27"/>
    </row>
    <row r="6243" spans="1:14" s="28" customFormat="1" x14ac:dyDescent="0.25">
      <c r="A6243" s="24">
        <v>43725.916666666664</v>
      </c>
      <c r="B6243" s="25">
        <v>43726</v>
      </c>
      <c r="C6243" s="7">
        <v>858.149</v>
      </c>
      <c r="D6243" s="26">
        <f>C6243/'g. Dimensio.AnlagenEE2035'!$F$11</f>
        <v>0.24518542857142858</v>
      </c>
      <c r="E6243" s="6"/>
      <c r="F6243" s="6"/>
      <c r="G6243" s="6"/>
      <c r="H6243" s="6"/>
      <c r="I6243" s="6"/>
      <c r="J6243" s="6"/>
      <c r="K6243" s="6"/>
      <c r="L6243" s="6"/>
      <c r="M6243" s="6"/>
      <c r="N6243" s="27"/>
    </row>
    <row r="6244" spans="1:14" s="28" customFormat="1" x14ac:dyDescent="0.25">
      <c r="A6244" s="24">
        <v>43725.958333333336</v>
      </c>
      <c r="B6244" s="25">
        <v>43726.041666666664</v>
      </c>
      <c r="C6244" s="7">
        <v>866.51400000000001</v>
      </c>
      <c r="D6244" s="26">
        <f>C6244/'g. Dimensio.AnlagenEE2035'!$F$11</f>
        <v>0.24757542857142859</v>
      </c>
      <c r="E6244" s="6"/>
      <c r="F6244" s="6"/>
      <c r="G6244" s="6"/>
      <c r="H6244" s="6"/>
      <c r="I6244" s="6"/>
      <c r="J6244" s="6"/>
      <c r="K6244" s="6"/>
      <c r="L6244" s="6"/>
      <c r="M6244" s="6"/>
      <c r="N6244" s="27"/>
    </row>
    <row r="6245" spans="1:14" s="28" customFormat="1" x14ac:dyDescent="0.25">
      <c r="A6245" s="24">
        <v>43726</v>
      </c>
      <c r="B6245" s="25">
        <v>43726.083333333336</v>
      </c>
      <c r="C6245" s="7">
        <v>798.529</v>
      </c>
      <c r="D6245" s="26">
        <f>C6245/'g. Dimensio.AnlagenEE2035'!$F$11</f>
        <v>0.22815114285714286</v>
      </c>
      <c r="E6245" s="6"/>
      <c r="F6245" s="6"/>
      <c r="G6245" s="6"/>
      <c r="H6245" s="6"/>
      <c r="I6245" s="6"/>
      <c r="J6245" s="6"/>
      <c r="K6245" s="6"/>
      <c r="L6245" s="6"/>
      <c r="M6245" s="6"/>
      <c r="N6245" s="27"/>
    </row>
    <row r="6246" spans="1:14" s="28" customFormat="1" x14ac:dyDescent="0.25">
      <c r="A6246" s="24">
        <v>43726.041666666664</v>
      </c>
      <c r="B6246" s="25">
        <v>43726.125</v>
      </c>
      <c r="C6246" s="7">
        <v>702.10900000000004</v>
      </c>
      <c r="D6246" s="26">
        <f>C6246/'g. Dimensio.AnlagenEE2035'!$F$11</f>
        <v>0.20060257142857144</v>
      </c>
      <c r="E6246" s="6"/>
      <c r="F6246" s="6"/>
      <c r="G6246" s="6"/>
      <c r="H6246" s="6"/>
      <c r="I6246" s="6"/>
      <c r="J6246" s="6"/>
      <c r="K6246" s="6"/>
      <c r="L6246" s="6"/>
      <c r="M6246" s="6"/>
      <c r="N6246" s="27"/>
    </row>
    <row r="6247" spans="1:14" s="28" customFormat="1" x14ac:dyDescent="0.25">
      <c r="A6247" s="24">
        <v>43726.083333333336</v>
      </c>
      <c r="B6247" s="25">
        <v>43726.166666666664</v>
      </c>
      <c r="C6247" s="7">
        <v>621.46299999999997</v>
      </c>
      <c r="D6247" s="26">
        <f>C6247/'g. Dimensio.AnlagenEE2035'!$F$11</f>
        <v>0.17756085714285713</v>
      </c>
      <c r="E6247" s="6"/>
      <c r="F6247" s="6"/>
      <c r="G6247" s="6"/>
      <c r="H6247" s="6"/>
      <c r="I6247" s="6"/>
      <c r="J6247" s="6"/>
      <c r="K6247" s="6"/>
      <c r="L6247" s="6"/>
      <c r="M6247" s="6"/>
      <c r="N6247" s="27"/>
    </row>
    <row r="6248" spans="1:14" s="28" customFormat="1" x14ac:dyDescent="0.25">
      <c r="A6248" s="24">
        <v>43726.125</v>
      </c>
      <c r="B6248" s="25">
        <v>43726.208333333336</v>
      </c>
      <c r="C6248" s="7">
        <v>572.82000000000005</v>
      </c>
      <c r="D6248" s="26">
        <f>C6248/'g. Dimensio.AnlagenEE2035'!$F$11</f>
        <v>0.16366285714285717</v>
      </c>
      <c r="E6248" s="6"/>
      <c r="F6248" s="6"/>
      <c r="G6248" s="6"/>
      <c r="H6248" s="6"/>
      <c r="I6248" s="6"/>
      <c r="J6248" s="6"/>
      <c r="K6248" s="6"/>
      <c r="L6248" s="6"/>
      <c r="M6248" s="6"/>
      <c r="N6248" s="27"/>
    </row>
    <row r="6249" spans="1:14" s="28" customFormat="1" x14ac:dyDescent="0.25">
      <c r="A6249" s="24">
        <v>43726.166666666664</v>
      </c>
      <c r="B6249" s="25">
        <v>43726.25</v>
      </c>
      <c r="C6249" s="7">
        <v>539.51300000000003</v>
      </c>
      <c r="D6249" s="26">
        <f>C6249/'g. Dimensio.AnlagenEE2035'!$F$11</f>
        <v>0.15414657142857144</v>
      </c>
      <c r="E6249" s="6"/>
      <c r="F6249" s="6"/>
      <c r="G6249" s="6"/>
      <c r="H6249" s="6"/>
      <c r="I6249" s="6"/>
      <c r="J6249" s="6"/>
      <c r="K6249" s="6"/>
      <c r="L6249" s="6"/>
      <c r="M6249" s="6"/>
      <c r="N6249" s="27"/>
    </row>
    <row r="6250" spans="1:14" s="28" customFormat="1" x14ac:dyDescent="0.25">
      <c r="A6250" s="24">
        <v>43726.208333333336</v>
      </c>
      <c r="B6250" s="25">
        <v>43726.291666666664</v>
      </c>
      <c r="C6250" s="7">
        <v>516.65300000000002</v>
      </c>
      <c r="D6250" s="26">
        <f>C6250/'g. Dimensio.AnlagenEE2035'!$F$11</f>
        <v>0.14761514285714286</v>
      </c>
      <c r="E6250" s="6"/>
      <c r="F6250" s="6"/>
      <c r="G6250" s="6"/>
      <c r="H6250" s="6"/>
      <c r="I6250" s="6"/>
      <c r="J6250" s="6"/>
      <c r="K6250" s="6"/>
      <c r="L6250" s="6"/>
      <c r="M6250" s="6"/>
      <c r="N6250" s="27"/>
    </row>
    <row r="6251" spans="1:14" s="28" customFormat="1" x14ac:dyDescent="0.25">
      <c r="A6251" s="24">
        <v>43726.25</v>
      </c>
      <c r="B6251" s="25">
        <v>43726.333333333336</v>
      </c>
      <c r="C6251" s="7">
        <v>379.97500000000002</v>
      </c>
      <c r="D6251" s="26">
        <f>C6251/'g. Dimensio.AnlagenEE2035'!$F$11</f>
        <v>0.10856428571428572</v>
      </c>
      <c r="E6251" s="6"/>
      <c r="F6251" s="6"/>
      <c r="G6251" s="6"/>
      <c r="H6251" s="6"/>
      <c r="I6251" s="6"/>
      <c r="J6251" s="6"/>
      <c r="K6251" s="6"/>
      <c r="L6251" s="6"/>
      <c r="M6251" s="6"/>
      <c r="N6251" s="27"/>
    </row>
    <row r="6252" spans="1:14" s="28" customFormat="1" x14ac:dyDescent="0.25">
      <c r="A6252" s="24">
        <v>43726.291666666664</v>
      </c>
      <c r="B6252" s="25">
        <v>43726.375</v>
      </c>
      <c r="C6252" s="7">
        <v>619.29300000000001</v>
      </c>
      <c r="D6252" s="26">
        <f>C6252/'g. Dimensio.AnlagenEE2035'!$F$11</f>
        <v>0.17694085714285715</v>
      </c>
      <c r="E6252" s="6"/>
      <c r="F6252" s="6"/>
      <c r="G6252" s="6"/>
      <c r="H6252" s="6"/>
      <c r="I6252" s="6"/>
      <c r="J6252" s="6"/>
      <c r="K6252" s="6"/>
      <c r="L6252" s="6"/>
      <c r="M6252" s="6"/>
      <c r="N6252" s="27"/>
    </row>
    <row r="6253" spans="1:14" s="28" customFormat="1" x14ac:dyDescent="0.25">
      <c r="A6253" s="24">
        <v>43726.333333333336</v>
      </c>
      <c r="B6253" s="25">
        <v>43726.416666666664</v>
      </c>
      <c r="C6253" s="7">
        <v>595.524</v>
      </c>
      <c r="D6253" s="26">
        <f>C6253/'g. Dimensio.AnlagenEE2035'!$F$11</f>
        <v>0.17014971428571429</v>
      </c>
      <c r="E6253" s="6"/>
      <c r="F6253" s="6"/>
      <c r="G6253" s="6"/>
      <c r="H6253" s="6"/>
      <c r="I6253" s="6"/>
      <c r="J6253" s="6"/>
      <c r="K6253" s="6"/>
      <c r="L6253" s="6"/>
      <c r="M6253" s="6"/>
      <c r="N6253" s="27"/>
    </row>
    <row r="6254" spans="1:14" s="28" customFormat="1" x14ac:dyDescent="0.25">
      <c r="A6254" s="24">
        <v>43726.375</v>
      </c>
      <c r="B6254" s="25">
        <v>43726.458333333336</v>
      </c>
      <c r="C6254" s="7">
        <v>546.77800000000002</v>
      </c>
      <c r="D6254" s="26">
        <f>C6254/'g. Dimensio.AnlagenEE2035'!$F$11</f>
        <v>0.15622228571428573</v>
      </c>
      <c r="E6254" s="6"/>
      <c r="F6254" s="6"/>
      <c r="G6254" s="6"/>
      <c r="H6254" s="6"/>
      <c r="I6254" s="6"/>
      <c r="J6254" s="6"/>
      <c r="K6254" s="6"/>
      <c r="L6254" s="6"/>
      <c r="M6254" s="6"/>
      <c r="N6254" s="27"/>
    </row>
    <row r="6255" spans="1:14" s="28" customFormat="1" x14ac:dyDescent="0.25">
      <c r="A6255" s="24">
        <v>43726.416666666664</v>
      </c>
      <c r="B6255" s="25">
        <v>43726.5</v>
      </c>
      <c r="C6255" s="7">
        <v>519.21400000000006</v>
      </c>
      <c r="D6255" s="26">
        <f>C6255/'g. Dimensio.AnlagenEE2035'!$F$11</f>
        <v>0.14834685714285717</v>
      </c>
      <c r="E6255" s="6"/>
      <c r="F6255" s="6"/>
      <c r="G6255" s="6"/>
      <c r="H6255" s="6"/>
      <c r="I6255" s="6"/>
      <c r="J6255" s="6"/>
      <c r="K6255" s="6"/>
      <c r="L6255" s="6"/>
      <c r="M6255" s="6"/>
      <c r="N6255" s="27"/>
    </row>
    <row r="6256" spans="1:14" s="28" customFormat="1" x14ac:dyDescent="0.25">
      <c r="A6256" s="24">
        <v>43726.458333333336</v>
      </c>
      <c r="B6256" s="25">
        <v>43726.541666666664</v>
      </c>
      <c r="C6256" s="7">
        <v>504.02199999999999</v>
      </c>
      <c r="D6256" s="26">
        <f>C6256/'g. Dimensio.AnlagenEE2035'!$F$11</f>
        <v>0.14400628571428573</v>
      </c>
      <c r="E6256" s="6"/>
      <c r="F6256" s="6"/>
      <c r="G6256" s="6"/>
      <c r="H6256" s="6"/>
      <c r="I6256" s="6"/>
      <c r="J6256" s="6"/>
      <c r="K6256" s="6"/>
      <c r="L6256" s="6"/>
      <c r="M6256" s="6"/>
      <c r="N6256" s="27"/>
    </row>
    <row r="6257" spans="1:14" s="28" customFormat="1" x14ac:dyDescent="0.25">
      <c r="A6257" s="24">
        <v>43726.5</v>
      </c>
      <c r="B6257" s="25">
        <v>43726.583333333336</v>
      </c>
      <c r="C6257" s="7">
        <v>509.17899999999997</v>
      </c>
      <c r="D6257" s="26">
        <f>C6257/'g. Dimensio.AnlagenEE2035'!$F$11</f>
        <v>0.14547971428571427</v>
      </c>
      <c r="E6257" s="6"/>
      <c r="F6257" s="6"/>
      <c r="G6257" s="6"/>
      <c r="H6257" s="6"/>
      <c r="I6257" s="6"/>
      <c r="J6257" s="6"/>
      <c r="K6257" s="6"/>
      <c r="L6257" s="6"/>
      <c r="M6257" s="6"/>
      <c r="N6257" s="27"/>
    </row>
    <row r="6258" spans="1:14" s="28" customFormat="1" x14ac:dyDescent="0.25">
      <c r="A6258" s="24">
        <v>43726.541666666664</v>
      </c>
      <c r="B6258" s="25">
        <v>43726.625</v>
      </c>
      <c r="C6258" s="7">
        <v>515.54300000000001</v>
      </c>
      <c r="D6258" s="26">
        <f>C6258/'g. Dimensio.AnlagenEE2035'!$F$11</f>
        <v>0.14729800000000001</v>
      </c>
      <c r="E6258" s="6"/>
      <c r="F6258" s="6"/>
      <c r="G6258" s="6"/>
      <c r="H6258" s="6"/>
      <c r="I6258" s="6"/>
      <c r="J6258" s="6"/>
      <c r="K6258" s="6"/>
      <c r="L6258" s="6"/>
      <c r="M6258" s="6"/>
      <c r="N6258" s="27"/>
    </row>
    <row r="6259" spans="1:14" s="28" customFormat="1" x14ac:dyDescent="0.25">
      <c r="A6259" s="24">
        <v>43726.583333333336</v>
      </c>
      <c r="B6259" s="25">
        <v>43726.666666666664</v>
      </c>
      <c r="C6259" s="7">
        <v>504.05799999999999</v>
      </c>
      <c r="D6259" s="26">
        <f>C6259/'g. Dimensio.AnlagenEE2035'!$F$11</f>
        <v>0.14401657142857144</v>
      </c>
      <c r="E6259" s="6"/>
      <c r="F6259" s="6"/>
      <c r="G6259" s="6"/>
      <c r="H6259" s="6"/>
      <c r="I6259" s="6"/>
      <c r="J6259" s="6"/>
      <c r="K6259" s="6"/>
      <c r="L6259" s="6"/>
      <c r="M6259" s="6"/>
      <c r="N6259" s="27"/>
    </row>
    <row r="6260" spans="1:14" s="28" customFormat="1" x14ac:dyDescent="0.25">
      <c r="A6260" s="24">
        <v>43726.625</v>
      </c>
      <c r="B6260" s="25">
        <v>43726.708333333336</v>
      </c>
      <c r="C6260" s="7">
        <v>474.90300000000002</v>
      </c>
      <c r="D6260" s="26">
        <f>C6260/'g. Dimensio.AnlagenEE2035'!$F$11</f>
        <v>0.13568657142857143</v>
      </c>
      <c r="E6260" s="6"/>
      <c r="F6260" s="6"/>
      <c r="G6260" s="6"/>
      <c r="H6260" s="6"/>
      <c r="I6260" s="6"/>
      <c r="J6260" s="6"/>
      <c r="K6260" s="6"/>
      <c r="L6260" s="6"/>
      <c r="M6260" s="6"/>
      <c r="N6260" s="27"/>
    </row>
    <row r="6261" spans="1:14" s="28" customFormat="1" x14ac:dyDescent="0.25">
      <c r="A6261" s="24">
        <v>43726.666666666664</v>
      </c>
      <c r="B6261" s="25">
        <v>43726.75</v>
      </c>
      <c r="C6261" s="7">
        <v>436.56</v>
      </c>
      <c r="D6261" s="26">
        <f>C6261/'g. Dimensio.AnlagenEE2035'!$F$11</f>
        <v>0.12473142857142858</v>
      </c>
      <c r="E6261" s="6"/>
      <c r="F6261" s="6"/>
      <c r="G6261" s="6"/>
      <c r="H6261" s="6"/>
      <c r="I6261" s="6"/>
      <c r="J6261" s="6"/>
      <c r="K6261" s="6"/>
      <c r="L6261" s="6"/>
      <c r="M6261" s="6"/>
      <c r="N6261" s="27"/>
    </row>
    <row r="6262" spans="1:14" s="28" customFormat="1" x14ac:dyDescent="0.25">
      <c r="A6262" s="24">
        <v>43726.708333333336</v>
      </c>
      <c r="B6262" s="25">
        <v>43726.791666666664</v>
      </c>
      <c r="C6262" s="7">
        <v>511.03699999999998</v>
      </c>
      <c r="D6262" s="26">
        <f>C6262/'g. Dimensio.AnlagenEE2035'!$F$11</f>
        <v>0.14601057142857143</v>
      </c>
      <c r="E6262" s="6"/>
      <c r="F6262" s="6"/>
      <c r="G6262" s="6"/>
      <c r="H6262" s="6"/>
      <c r="I6262" s="6"/>
      <c r="J6262" s="6"/>
      <c r="K6262" s="6"/>
      <c r="L6262" s="6"/>
      <c r="M6262" s="6"/>
      <c r="N6262" s="27"/>
    </row>
    <row r="6263" spans="1:14" s="28" customFormat="1" x14ac:dyDescent="0.25">
      <c r="A6263" s="24">
        <v>43726.75</v>
      </c>
      <c r="B6263" s="25">
        <v>43726.833333333336</v>
      </c>
      <c r="C6263" s="7">
        <v>651.53099999999995</v>
      </c>
      <c r="D6263" s="26">
        <f>C6263/'g. Dimensio.AnlagenEE2035'!$F$11</f>
        <v>0.18615171428571428</v>
      </c>
      <c r="E6263" s="6"/>
      <c r="F6263" s="6"/>
      <c r="G6263" s="6"/>
      <c r="H6263" s="6"/>
      <c r="I6263" s="6"/>
      <c r="J6263" s="6"/>
      <c r="K6263" s="6"/>
      <c r="L6263" s="6"/>
      <c r="M6263" s="6"/>
      <c r="N6263" s="27"/>
    </row>
    <row r="6264" spans="1:14" s="28" customFormat="1" x14ac:dyDescent="0.25">
      <c r="A6264" s="24">
        <v>43726.791666666664</v>
      </c>
      <c r="B6264" s="25">
        <v>43726.875</v>
      </c>
      <c r="C6264" s="7">
        <v>766.29300000000001</v>
      </c>
      <c r="D6264" s="26">
        <f>C6264/'g. Dimensio.AnlagenEE2035'!$F$11</f>
        <v>0.21894085714285713</v>
      </c>
      <c r="E6264" s="6"/>
      <c r="F6264" s="6"/>
      <c r="G6264" s="6"/>
      <c r="H6264" s="6"/>
      <c r="I6264" s="6"/>
      <c r="J6264" s="6"/>
      <c r="K6264" s="6"/>
      <c r="L6264" s="6"/>
      <c r="M6264" s="6"/>
      <c r="N6264" s="27"/>
    </row>
    <row r="6265" spans="1:14" s="28" customFormat="1" x14ac:dyDescent="0.25">
      <c r="A6265" s="24">
        <v>43726.833333333336</v>
      </c>
      <c r="B6265" s="25">
        <v>43726.916666666664</v>
      </c>
      <c r="C6265" s="7">
        <v>876.13599999999997</v>
      </c>
      <c r="D6265" s="26">
        <f>C6265/'g. Dimensio.AnlagenEE2035'!$F$11</f>
        <v>0.2503245714285714</v>
      </c>
      <c r="E6265" s="6"/>
      <c r="F6265" s="6"/>
      <c r="G6265" s="6"/>
      <c r="H6265" s="6"/>
      <c r="I6265" s="6"/>
      <c r="J6265" s="6"/>
      <c r="K6265" s="6"/>
      <c r="L6265" s="6"/>
      <c r="M6265" s="6"/>
      <c r="N6265" s="27"/>
    </row>
    <row r="6266" spans="1:14" s="28" customFormat="1" x14ac:dyDescent="0.25">
      <c r="A6266" s="24">
        <v>43726.875</v>
      </c>
      <c r="B6266" s="25">
        <v>43726.958333333336</v>
      </c>
      <c r="C6266" s="7">
        <v>932.65599999999995</v>
      </c>
      <c r="D6266" s="26">
        <f>C6266/'g. Dimensio.AnlagenEE2035'!$F$11</f>
        <v>0.26647314285714285</v>
      </c>
      <c r="E6266" s="6"/>
      <c r="F6266" s="6"/>
      <c r="G6266" s="6"/>
      <c r="H6266" s="6"/>
      <c r="I6266" s="6"/>
      <c r="J6266" s="6"/>
      <c r="K6266" s="6"/>
      <c r="L6266" s="6"/>
      <c r="M6266" s="6"/>
      <c r="N6266" s="27"/>
    </row>
    <row r="6267" spans="1:14" s="28" customFormat="1" x14ac:dyDescent="0.25">
      <c r="A6267" s="24">
        <v>43726.916666666664</v>
      </c>
      <c r="B6267" s="25">
        <v>43727</v>
      </c>
      <c r="C6267" s="7">
        <v>940.94899999999996</v>
      </c>
      <c r="D6267" s="26">
        <f>C6267/'g. Dimensio.AnlagenEE2035'!$F$11</f>
        <v>0.26884257142857143</v>
      </c>
      <c r="E6267" s="6"/>
      <c r="F6267" s="6"/>
      <c r="G6267" s="6"/>
      <c r="H6267" s="6"/>
      <c r="I6267" s="6"/>
      <c r="J6267" s="6"/>
      <c r="K6267" s="6"/>
      <c r="L6267" s="6"/>
      <c r="M6267" s="6"/>
      <c r="N6267" s="27"/>
    </row>
    <row r="6268" spans="1:14" s="28" customFormat="1" x14ac:dyDescent="0.25">
      <c r="A6268" s="24">
        <v>43726.958333333336</v>
      </c>
      <c r="B6268" s="25">
        <v>43727.041666666664</v>
      </c>
      <c r="C6268" s="7">
        <v>942.947</v>
      </c>
      <c r="D6268" s="26">
        <f>C6268/'g. Dimensio.AnlagenEE2035'!$F$11</f>
        <v>0.26941342857142858</v>
      </c>
      <c r="E6268" s="6"/>
      <c r="F6268" s="6"/>
      <c r="G6268" s="6"/>
      <c r="H6268" s="6"/>
      <c r="I6268" s="6"/>
      <c r="J6268" s="6"/>
      <c r="K6268" s="6"/>
      <c r="L6268" s="6"/>
      <c r="M6268" s="6"/>
      <c r="N6268" s="27"/>
    </row>
    <row r="6269" spans="1:14" s="28" customFormat="1" x14ac:dyDescent="0.25">
      <c r="A6269" s="24">
        <v>43727</v>
      </c>
      <c r="B6269" s="25">
        <v>43727.083333333336</v>
      </c>
      <c r="C6269" s="7">
        <v>852.82299999999998</v>
      </c>
      <c r="D6269" s="26">
        <f>C6269/'g. Dimensio.AnlagenEE2035'!$F$11</f>
        <v>0.24366371428571429</v>
      </c>
      <c r="E6269" s="6"/>
      <c r="F6269" s="6"/>
      <c r="G6269" s="6"/>
      <c r="H6269" s="6"/>
      <c r="I6269" s="6"/>
      <c r="J6269" s="6"/>
      <c r="K6269" s="6"/>
      <c r="L6269" s="6"/>
      <c r="M6269" s="6"/>
      <c r="N6269" s="27"/>
    </row>
    <row r="6270" spans="1:14" s="28" customFormat="1" x14ac:dyDescent="0.25">
      <c r="A6270" s="24">
        <v>43727.041666666664</v>
      </c>
      <c r="B6270" s="25">
        <v>43727.125</v>
      </c>
      <c r="C6270" s="7">
        <v>782.76599999999996</v>
      </c>
      <c r="D6270" s="26">
        <f>C6270/'g. Dimensio.AnlagenEE2035'!$F$11</f>
        <v>0.22364742857142855</v>
      </c>
      <c r="E6270" s="6"/>
      <c r="F6270" s="6"/>
      <c r="G6270" s="6"/>
      <c r="H6270" s="6"/>
      <c r="I6270" s="6"/>
      <c r="J6270" s="6"/>
      <c r="K6270" s="6"/>
      <c r="L6270" s="6"/>
      <c r="M6270" s="6"/>
      <c r="N6270" s="27"/>
    </row>
    <row r="6271" spans="1:14" s="28" customFormat="1" x14ac:dyDescent="0.25">
      <c r="A6271" s="24">
        <v>43727.083333333336</v>
      </c>
      <c r="B6271" s="25">
        <v>43727.166666666664</v>
      </c>
      <c r="C6271" s="7">
        <v>703.88300000000004</v>
      </c>
      <c r="D6271" s="26">
        <f>C6271/'g. Dimensio.AnlagenEE2035'!$F$11</f>
        <v>0.20110942857142858</v>
      </c>
      <c r="E6271" s="6"/>
      <c r="F6271" s="6"/>
      <c r="G6271" s="6"/>
      <c r="H6271" s="6"/>
      <c r="I6271" s="6"/>
      <c r="J6271" s="6"/>
      <c r="K6271" s="6"/>
      <c r="L6271" s="6"/>
      <c r="M6271" s="6"/>
      <c r="N6271" s="27"/>
    </row>
    <row r="6272" spans="1:14" s="28" customFormat="1" x14ac:dyDescent="0.25">
      <c r="A6272" s="24">
        <v>43727.125</v>
      </c>
      <c r="B6272" s="25">
        <v>43727.208333333336</v>
      </c>
      <c r="C6272" s="7">
        <v>601.20899999999995</v>
      </c>
      <c r="D6272" s="26">
        <f>C6272/'g. Dimensio.AnlagenEE2035'!$F$11</f>
        <v>0.17177399999999998</v>
      </c>
      <c r="E6272" s="6"/>
      <c r="F6272" s="6"/>
      <c r="G6272" s="6"/>
      <c r="H6272" s="6"/>
      <c r="I6272" s="6"/>
      <c r="J6272" s="6"/>
      <c r="K6272" s="6"/>
      <c r="L6272" s="6"/>
      <c r="M6272" s="6"/>
      <c r="N6272" s="27"/>
    </row>
    <row r="6273" spans="1:14" s="28" customFormat="1" x14ac:dyDescent="0.25">
      <c r="A6273" s="24">
        <v>43727.166666666664</v>
      </c>
      <c r="B6273" s="25">
        <v>43727.25</v>
      </c>
      <c r="C6273" s="7">
        <v>522.10400000000004</v>
      </c>
      <c r="D6273" s="26">
        <f>C6273/'g. Dimensio.AnlagenEE2035'!$F$11</f>
        <v>0.14917257142857143</v>
      </c>
      <c r="E6273" s="6"/>
      <c r="F6273" s="6"/>
      <c r="G6273" s="6"/>
      <c r="H6273" s="6"/>
      <c r="I6273" s="6"/>
      <c r="J6273" s="6"/>
      <c r="K6273" s="6"/>
      <c r="L6273" s="6"/>
      <c r="M6273" s="6"/>
      <c r="N6273" s="27"/>
    </row>
    <row r="6274" spans="1:14" s="28" customFormat="1" x14ac:dyDescent="0.25">
      <c r="A6274" s="24">
        <v>43727.208333333336</v>
      </c>
      <c r="B6274" s="25">
        <v>43727.291666666664</v>
      </c>
      <c r="C6274" s="7">
        <v>570.43200000000002</v>
      </c>
      <c r="D6274" s="26">
        <f>C6274/'g. Dimensio.AnlagenEE2035'!$F$11</f>
        <v>0.16298057142857145</v>
      </c>
      <c r="E6274" s="6"/>
      <c r="F6274" s="6"/>
      <c r="G6274" s="6"/>
      <c r="H6274" s="6"/>
      <c r="I6274" s="6"/>
      <c r="J6274" s="6"/>
      <c r="K6274" s="6"/>
      <c r="L6274" s="6"/>
      <c r="M6274" s="6"/>
      <c r="N6274" s="27"/>
    </row>
    <row r="6275" spans="1:14" s="28" customFormat="1" x14ac:dyDescent="0.25">
      <c r="A6275" s="24">
        <v>43727.25</v>
      </c>
      <c r="B6275" s="25">
        <v>43727.333333333336</v>
      </c>
      <c r="C6275" s="7">
        <v>422.428</v>
      </c>
      <c r="D6275" s="26">
        <f>C6275/'g. Dimensio.AnlagenEE2035'!$F$11</f>
        <v>0.12069371428571428</v>
      </c>
      <c r="E6275" s="6"/>
      <c r="F6275" s="6"/>
      <c r="G6275" s="6"/>
      <c r="H6275" s="6"/>
      <c r="I6275" s="6"/>
      <c r="J6275" s="6"/>
      <c r="K6275" s="6"/>
      <c r="L6275" s="6"/>
      <c r="M6275" s="6"/>
      <c r="N6275" s="27"/>
    </row>
    <row r="6276" spans="1:14" s="28" customFormat="1" x14ac:dyDescent="0.25">
      <c r="A6276" s="24">
        <v>43727.291666666664</v>
      </c>
      <c r="B6276" s="25">
        <v>43727.375</v>
      </c>
      <c r="C6276" s="7">
        <v>668.52300000000002</v>
      </c>
      <c r="D6276" s="26">
        <f>C6276/'g. Dimensio.AnlagenEE2035'!$F$11</f>
        <v>0.19100657142857144</v>
      </c>
      <c r="E6276" s="6"/>
      <c r="F6276" s="6"/>
      <c r="G6276" s="6"/>
      <c r="H6276" s="6"/>
      <c r="I6276" s="6"/>
      <c r="J6276" s="6"/>
      <c r="K6276" s="6"/>
      <c r="L6276" s="6"/>
      <c r="M6276" s="6"/>
      <c r="N6276" s="27"/>
    </row>
    <row r="6277" spans="1:14" s="28" customFormat="1" x14ac:dyDescent="0.25">
      <c r="A6277" s="24">
        <v>43727.333333333336</v>
      </c>
      <c r="B6277" s="25">
        <v>43727.416666666664</v>
      </c>
      <c r="C6277" s="7">
        <v>785.32399999999996</v>
      </c>
      <c r="D6277" s="26">
        <f>C6277/'g. Dimensio.AnlagenEE2035'!$F$11</f>
        <v>0.2243782857142857</v>
      </c>
      <c r="E6277" s="6"/>
      <c r="F6277" s="6"/>
      <c r="G6277" s="6"/>
      <c r="H6277" s="6"/>
      <c r="I6277" s="6"/>
      <c r="J6277" s="6"/>
      <c r="K6277" s="6"/>
      <c r="L6277" s="6"/>
      <c r="M6277" s="6"/>
      <c r="N6277" s="27"/>
    </row>
    <row r="6278" spans="1:14" s="28" customFormat="1" x14ac:dyDescent="0.25">
      <c r="A6278" s="24">
        <v>43727.375</v>
      </c>
      <c r="B6278" s="25">
        <v>43727.458333333336</v>
      </c>
      <c r="C6278" s="7">
        <v>746.25400000000002</v>
      </c>
      <c r="D6278" s="26">
        <f>C6278/'g. Dimensio.AnlagenEE2035'!$F$11</f>
        <v>0.21321542857142858</v>
      </c>
      <c r="E6278" s="6"/>
      <c r="F6278" s="6"/>
      <c r="G6278" s="6"/>
      <c r="H6278" s="6"/>
      <c r="I6278" s="6"/>
      <c r="J6278" s="6"/>
      <c r="K6278" s="6"/>
      <c r="L6278" s="6"/>
      <c r="M6278" s="6"/>
      <c r="N6278" s="27"/>
    </row>
    <row r="6279" spans="1:14" s="28" customFormat="1" x14ac:dyDescent="0.25">
      <c r="A6279" s="24">
        <v>43727.416666666664</v>
      </c>
      <c r="B6279" s="25">
        <v>43727.5</v>
      </c>
      <c r="C6279" s="7">
        <v>642.61199999999997</v>
      </c>
      <c r="D6279" s="26">
        <f>C6279/'g. Dimensio.AnlagenEE2035'!$F$11</f>
        <v>0.18360342857142856</v>
      </c>
      <c r="E6279" s="6"/>
      <c r="F6279" s="6"/>
      <c r="G6279" s="6"/>
      <c r="H6279" s="6"/>
      <c r="I6279" s="6"/>
      <c r="J6279" s="6"/>
      <c r="K6279" s="6"/>
      <c r="L6279" s="6"/>
      <c r="M6279" s="6"/>
      <c r="N6279" s="27"/>
    </row>
    <row r="6280" spans="1:14" s="28" customFormat="1" x14ac:dyDescent="0.25">
      <c r="A6280" s="24">
        <v>43727.458333333336</v>
      </c>
      <c r="B6280" s="25">
        <v>43727.541666666664</v>
      </c>
      <c r="C6280" s="7">
        <v>635.72299999999996</v>
      </c>
      <c r="D6280" s="26">
        <f>C6280/'g. Dimensio.AnlagenEE2035'!$F$11</f>
        <v>0.18163514285714286</v>
      </c>
      <c r="E6280" s="6"/>
      <c r="F6280" s="6"/>
      <c r="G6280" s="6"/>
      <c r="H6280" s="6"/>
      <c r="I6280" s="6"/>
      <c r="J6280" s="6"/>
      <c r="K6280" s="6"/>
      <c r="L6280" s="6"/>
      <c r="M6280" s="6"/>
      <c r="N6280" s="27"/>
    </row>
    <row r="6281" spans="1:14" s="28" customFormat="1" x14ac:dyDescent="0.25">
      <c r="A6281" s="24">
        <v>43727.5</v>
      </c>
      <c r="B6281" s="25">
        <v>43727.583333333336</v>
      </c>
      <c r="C6281" s="7">
        <v>675.41499999999996</v>
      </c>
      <c r="D6281" s="26">
        <f>C6281/'g. Dimensio.AnlagenEE2035'!$F$11</f>
        <v>0.19297571428571428</v>
      </c>
      <c r="E6281" s="6"/>
      <c r="F6281" s="6"/>
      <c r="G6281" s="6"/>
      <c r="H6281" s="6"/>
      <c r="I6281" s="6"/>
      <c r="J6281" s="6"/>
      <c r="K6281" s="6"/>
      <c r="L6281" s="6"/>
      <c r="M6281" s="6"/>
      <c r="N6281" s="27"/>
    </row>
    <row r="6282" spans="1:14" s="28" customFormat="1" x14ac:dyDescent="0.25">
      <c r="A6282" s="24">
        <v>43727.541666666664</v>
      </c>
      <c r="B6282" s="25">
        <v>43727.625</v>
      </c>
      <c r="C6282" s="7">
        <v>656.22199999999998</v>
      </c>
      <c r="D6282" s="26">
        <f>C6282/'g. Dimensio.AnlagenEE2035'!$F$11</f>
        <v>0.18749199999999999</v>
      </c>
      <c r="E6282" s="6"/>
      <c r="F6282" s="6"/>
      <c r="G6282" s="6"/>
      <c r="H6282" s="6"/>
      <c r="I6282" s="6"/>
      <c r="J6282" s="6"/>
      <c r="K6282" s="6"/>
      <c r="L6282" s="6"/>
      <c r="M6282" s="6"/>
      <c r="N6282" s="27"/>
    </row>
    <row r="6283" spans="1:14" s="28" customFormat="1" x14ac:dyDescent="0.25">
      <c r="A6283" s="24">
        <v>43727.583333333336</v>
      </c>
      <c r="B6283" s="25">
        <v>43727.666666666664</v>
      </c>
      <c r="C6283" s="7">
        <v>619.59100000000001</v>
      </c>
      <c r="D6283" s="26">
        <f>C6283/'g. Dimensio.AnlagenEE2035'!$F$11</f>
        <v>0.17702599999999999</v>
      </c>
      <c r="E6283" s="6"/>
      <c r="F6283" s="6"/>
      <c r="G6283" s="6"/>
      <c r="H6283" s="6"/>
      <c r="I6283" s="6"/>
      <c r="J6283" s="6"/>
      <c r="K6283" s="6"/>
      <c r="L6283" s="6"/>
      <c r="M6283" s="6"/>
      <c r="N6283" s="27"/>
    </row>
    <row r="6284" spans="1:14" s="28" customFormat="1" x14ac:dyDescent="0.25">
      <c r="A6284" s="24">
        <v>43727.625</v>
      </c>
      <c r="B6284" s="25">
        <v>43727.708333333336</v>
      </c>
      <c r="C6284" s="7">
        <v>675.51300000000003</v>
      </c>
      <c r="D6284" s="26">
        <f>C6284/'g. Dimensio.AnlagenEE2035'!$F$11</f>
        <v>0.19300371428571431</v>
      </c>
      <c r="E6284" s="6"/>
      <c r="F6284" s="6"/>
      <c r="G6284" s="6"/>
      <c r="H6284" s="6"/>
      <c r="I6284" s="6"/>
      <c r="J6284" s="6"/>
      <c r="K6284" s="6"/>
      <c r="L6284" s="6"/>
      <c r="M6284" s="6"/>
      <c r="N6284" s="27"/>
    </row>
    <row r="6285" spans="1:14" s="28" customFormat="1" x14ac:dyDescent="0.25">
      <c r="A6285" s="24">
        <v>43727.666666666664</v>
      </c>
      <c r="B6285" s="25">
        <v>43727.75</v>
      </c>
      <c r="C6285" s="7">
        <v>695.98599999999999</v>
      </c>
      <c r="D6285" s="26">
        <f>C6285/'g. Dimensio.AnlagenEE2035'!$F$11</f>
        <v>0.19885314285714287</v>
      </c>
      <c r="E6285" s="6"/>
      <c r="F6285" s="6"/>
      <c r="G6285" s="6"/>
      <c r="H6285" s="6"/>
      <c r="I6285" s="6"/>
      <c r="J6285" s="6"/>
      <c r="K6285" s="6"/>
      <c r="L6285" s="6"/>
      <c r="M6285" s="6"/>
      <c r="N6285" s="27"/>
    </row>
    <row r="6286" spans="1:14" s="28" customFormat="1" x14ac:dyDescent="0.25">
      <c r="A6286" s="24">
        <v>43727.708333333336</v>
      </c>
      <c r="B6286" s="25">
        <v>43727.791666666664</v>
      </c>
      <c r="C6286" s="7">
        <v>734.06</v>
      </c>
      <c r="D6286" s="26">
        <f>C6286/'g. Dimensio.AnlagenEE2035'!$F$11</f>
        <v>0.20973142857142857</v>
      </c>
      <c r="E6286" s="6"/>
      <c r="F6286" s="6"/>
      <c r="G6286" s="6"/>
      <c r="H6286" s="6"/>
      <c r="I6286" s="6"/>
      <c r="J6286" s="6"/>
      <c r="K6286" s="6"/>
      <c r="L6286" s="6"/>
      <c r="M6286" s="6"/>
      <c r="N6286" s="27"/>
    </row>
    <row r="6287" spans="1:14" s="28" customFormat="1" x14ac:dyDescent="0.25">
      <c r="A6287" s="24">
        <v>43727.75</v>
      </c>
      <c r="B6287" s="25">
        <v>43727.833333333336</v>
      </c>
      <c r="C6287" s="7">
        <v>925.54100000000005</v>
      </c>
      <c r="D6287" s="26">
        <f>C6287/'g. Dimensio.AnlagenEE2035'!$F$11</f>
        <v>0.26444028571428574</v>
      </c>
      <c r="E6287" s="6"/>
      <c r="F6287" s="6"/>
      <c r="G6287" s="6"/>
      <c r="H6287" s="6"/>
      <c r="I6287" s="6"/>
      <c r="J6287" s="6"/>
      <c r="K6287" s="6"/>
      <c r="L6287" s="6"/>
      <c r="M6287" s="6"/>
      <c r="N6287" s="27"/>
    </row>
    <row r="6288" spans="1:14" s="28" customFormat="1" x14ac:dyDescent="0.25">
      <c r="A6288" s="24">
        <v>43727.791666666664</v>
      </c>
      <c r="B6288" s="25">
        <v>43727.875</v>
      </c>
      <c r="C6288" s="7">
        <v>1037.0920000000001</v>
      </c>
      <c r="D6288" s="26">
        <f>C6288/'g. Dimensio.AnlagenEE2035'!$F$11</f>
        <v>0.29631200000000002</v>
      </c>
      <c r="E6288" s="6"/>
      <c r="F6288" s="6"/>
      <c r="G6288" s="6"/>
      <c r="H6288" s="6"/>
      <c r="I6288" s="6"/>
      <c r="J6288" s="6"/>
      <c r="K6288" s="6"/>
      <c r="L6288" s="6"/>
      <c r="M6288" s="6"/>
      <c r="N6288" s="27"/>
    </row>
    <row r="6289" spans="1:14" s="28" customFormat="1" x14ac:dyDescent="0.25">
      <c r="A6289" s="24">
        <v>43727.833333333336</v>
      </c>
      <c r="B6289" s="25">
        <v>43727.916666666664</v>
      </c>
      <c r="C6289" s="7">
        <v>988.08100000000002</v>
      </c>
      <c r="D6289" s="26">
        <f>C6289/'g. Dimensio.AnlagenEE2035'!$F$11</f>
        <v>0.28230885714285714</v>
      </c>
      <c r="E6289" s="6"/>
      <c r="F6289" s="6"/>
      <c r="G6289" s="6"/>
      <c r="H6289" s="6"/>
      <c r="I6289" s="6"/>
      <c r="J6289" s="6"/>
      <c r="K6289" s="6"/>
      <c r="L6289" s="6"/>
      <c r="M6289" s="6"/>
      <c r="N6289" s="27"/>
    </row>
    <row r="6290" spans="1:14" s="28" customFormat="1" x14ac:dyDescent="0.25">
      <c r="A6290" s="24">
        <v>43727.875</v>
      </c>
      <c r="B6290" s="25">
        <v>43727.958333333336</v>
      </c>
      <c r="C6290" s="7">
        <v>943.96600000000001</v>
      </c>
      <c r="D6290" s="26">
        <f>C6290/'g. Dimensio.AnlagenEE2035'!$F$11</f>
        <v>0.2697045714285714</v>
      </c>
      <c r="E6290" s="6"/>
      <c r="F6290" s="6"/>
      <c r="G6290" s="6"/>
      <c r="H6290" s="6"/>
      <c r="I6290" s="6"/>
      <c r="J6290" s="6"/>
      <c r="K6290" s="6"/>
      <c r="L6290" s="6"/>
      <c r="M6290" s="6"/>
      <c r="N6290" s="27"/>
    </row>
    <row r="6291" spans="1:14" s="28" customFormat="1" x14ac:dyDescent="0.25">
      <c r="A6291" s="24">
        <v>43727.916666666664</v>
      </c>
      <c r="B6291" s="25">
        <v>43728</v>
      </c>
      <c r="C6291" s="7">
        <v>898.50900000000001</v>
      </c>
      <c r="D6291" s="26">
        <f>C6291/'g. Dimensio.AnlagenEE2035'!$F$11</f>
        <v>0.25671685714285714</v>
      </c>
      <c r="E6291" s="6"/>
      <c r="F6291" s="6"/>
      <c r="G6291" s="6"/>
      <c r="H6291" s="6"/>
      <c r="I6291" s="6"/>
      <c r="J6291" s="6"/>
      <c r="K6291" s="6"/>
      <c r="L6291" s="6"/>
      <c r="M6291" s="6"/>
      <c r="N6291" s="27"/>
    </row>
    <row r="6292" spans="1:14" s="28" customFormat="1" x14ac:dyDescent="0.25">
      <c r="A6292" s="24">
        <v>43727.958333333336</v>
      </c>
      <c r="B6292" s="25">
        <v>43728.041666666664</v>
      </c>
      <c r="C6292" s="7">
        <v>835.71400000000006</v>
      </c>
      <c r="D6292" s="26">
        <f>C6292/'g. Dimensio.AnlagenEE2035'!$F$11</f>
        <v>0.23877542857142858</v>
      </c>
      <c r="E6292" s="6"/>
      <c r="F6292" s="6"/>
      <c r="G6292" s="6"/>
      <c r="H6292" s="6"/>
      <c r="I6292" s="6"/>
      <c r="J6292" s="6"/>
      <c r="K6292" s="6"/>
      <c r="L6292" s="6"/>
      <c r="M6292" s="6"/>
      <c r="N6292" s="27"/>
    </row>
    <row r="6293" spans="1:14" s="28" customFormat="1" x14ac:dyDescent="0.25">
      <c r="A6293" s="24">
        <v>43728</v>
      </c>
      <c r="B6293" s="25">
        <v>43728.083333333336</v>
      </c>
      <c r="C6293" s="7">
        <v>759.23800000000006</v>
      </c>
      <c r="D6293" s="26">
        <f>C6293/'g. Dimensio.AnlagenEE2035'!$F$11</f>
        <v>0.21692514285714287</v>
      </c>
      <c r="E6293" s="6"/>
      <c r="F6293" s="6"/>
      <c r="G6293" s="6"/>
      <c r="H6293" s="6"/>
      <c r="I6293" s="6"/>
      <c r="J6293" s="6"/>
      <c r="K6293" s="6"/>
      <c r="L6293" s="6"/>
      <c r="M6293" s="6"/>
      <c r="N6293" s="27"/>
    </row>
    <row r="6294" spans="1:14" s="28" customFormat="1" x14ac:dyDescent="0.25">
      <c r="A6294" s="24">
        <v>43728.041666666664</v>
      </c>
      <c r="B6294" s="25">
        <v>43728.125</v>
      </c>
      <c r="C6294" s="7">
        <v>687.37199999999996</v>
      </c>
      <c r="D6294" s="26">
        <f>C6294/'g. Dimensio.AnlagenEE2035'!$F$11</f>
        <v>0.19639199999999998</v>
      </c>
      <c r="E6294" s="6"/>
      <c r="F6294" s="6"/>
      <c r="G6294" s="6"/>
      <c r="H6294" s="6"/>
      <c r="I6294" s="6"/>
      <c r="J6294" s="6"/>
      <c r="K6294" s="6"/>
      <c r="L6294" s="6"/>
      <c r="M6294" s="6"/>
      <c r="N6294" s="27"/>
    </row>
    <row r="6295" spans="1:14" s="28" customFormat="1" x14ac:dyDescent="0.25">
      <c r="A6295" s="24">
        <v>43728.083333333336</v>
      </c>
      <c r="B6295" s="25">
        <v>43728.166666666664</v>
      </c>
      <c r="C6295" s="7">
        <v>629.60299999999995</v>
      </c>
      <c r="D6295" s="26">
        <f>C6295/'g. Dimensio.AnlagenEE2035'!$F$11</f>
        <v>0.17988657142857142</v>
      </c>
      <c r="E6295" s="6"/>
      <c r="F6295" s="6"/>
      <c r="G6295" s="6"/>
      <c r="H6295" s="6"/>
      <c r="I6295" s="6"/>
      <c r="J6295" s="6"/>
      <c r="K6295" s="6"/>
      <c r="L6295" s="6"/>
      <c r="M6295" s="6"/>
      <c r="N6295" s="27"/>
    </row>
    <row r="6296" spans="1:14" s="28" customFormat="1" x14ac:dyDescent="0.25">
      <c r="A6296" s="24">
        <v>43728.125</v>
      </c>
      <c r="B6296" s="25">
        <v>43728.208333333336</v>
      </c>
      <c r="C6296" s="7">
        <v>595.52</v>
      </c>
      <c r="D6296" s="26">
        <f>C6296/'g. Dimensio.AnlagenEE2035'!$F$11</f>
        <v>0.17014857142857143</v>
      </c>
      <c r="E6296" s="6"/>
      <c r="F6296" s="6"/>
      <c r="G6296" s="6"/>
      <c r="H6296" s="6"/>
      <c r="I6296" s="6"/>
      <c r="J6296" s="6"/>
      <c r="K6296" s="6"/>
      <c r="L6296" s="6"/>
      <c r="M6296" s="6"/>
      <c r="N6296" s="27"/>
    </row>
    <row r="6297" spans="1:14" s="28" customFormat="1" x14ac:dyDescent="0.25">
      <c r="A6297" s="24">
        <v>43728.166666666664</v>
      </c>
      <c r="B6297" s="25">
        <v>43728.25</v>
      </c>
      <c r="C6297" s="7">
        <v>600.65899999999999</v>
      </c>
      <c r="D6297" s="26">
        <f>C6297/'g. Dimensio.AnlagenEE2035'!$F$11</f>
        <v>0.17161685714285715</v>
      </c>
      <c r="E6297" s="6"/>
      <c r="F6297" s="6"/>
      <c r="G6297" s="6"/>
      <c r="H6297" s="6"/>
      <c r="I6297" s="6"/>
      <c r="J6297" s="6"/>
      <c r="K6297" s="6"/>
      <c r="L6297" s="6"/>
      <c r="M6297" s="6"/>
      <c r="N6297" s="27"/>
    </row>
    <row r="6298" spans="1:14" s="28" customFormat="1" x14ac:dyDescent="0.25">
      <c r="A6298" s="24">
        <v>43728.208333333336</v>
      </c>
      <c r="B6298" s="25">
        <v>43728.291666666664</v>
      </c>
      <c r="C6298" s="7">
        <v>590.46799999999996</v>
      </c>
      <c r="D6298" s="26">
        <f>C6298/'g. Dimensio.AnlagenEE2035'!$F$11</f>
        <v>0.16870514285714286</v>
      </c>
      <c r="E6298" s="6"/>
      <c r="F6298" s="6"/>
      <c r="G6298" s="6"/>
      <c r="H6298" s="6"/>
      <c r="I6298" s="6"/>
      <c r="J6298" s="6"/>
      <c r="K6298" s="6"/>
      <c r="L6298" s="6"/>
      <c r="M6298" s="6"/>
      <c r="N6298" s="27"/>
    </row>
    <row r="6299" spans="1:14" s="28" customFormat="1" x14ac:dyDescent="0.25">
      <c r="A6299" s="24">
        <v>43728.25</v>
      </c>
      <c r="B6299" s="25">
        <v>43728.333333333336</v>
      </c>
      <c r="C6299" s="7">
        <v>316.38499999999999</v>
      </c>
      <c r="D6299" s="26">
        <f>C6299/'g. Dimensio.AnlagenEE2035'!$F$11</f>
        <v>9.0395714285714288E-2</v>
      </c>
      <c r="E6299" s="6"/>
      <c r="F6299" s="6"/>
      <c r="G6299" s="6"/>
      <c r="H6299" s="6"/>
      <c r="I6299" s="6"/>
      <c r="J6299" s="6"/>
      <c r="K6299" s="6"/>
      <c r="L6299" s="6"/>
      <c r="M6299" s="6"/>
      <c r="N6299" s="27"/>
    </row>
    <row r="6300" spans="1:14" s="28" customFormat="1" x14ac:dyDescent="0.25">
      <c r="A6300" s="24">
        <v>43728.291666666664</v>
      </c>
      <c r="B6300" s="25">
        <v>43728.375</v>
      </c>
      <c r="C6300" s="7">
        <v>235.08099999999999</v>
      </c>
      <c r="D6300" s="26">
        <f>C6300/'g. Dimensio.AnlagenEE2035'!$F$11</f>
        <v>6.7166000000000003E-2</v>
      </c>
      <c r="E6300" s="6"/>
      <c r="F6300" s="6"/>
      <c r="G6300" s="6"/>
      <c r="H6300" s="6"/>
      <c r="I6300" s="6"/>
      <c r="J6300" s="6"/>
      <c r="K6300" s="6"/>
      <c r="L6300" s="6"/>
      <c r="M6300" s="6"/>
      <c r="N6300" s="27"/>
    </row>
    <row r="6301" spans="1:14" s="28" customFormat="1" x14ac:dyDescent="0.25">
      <c r="A6301" s="24">
        <v>43728.333333333336</v>
      </c>
      <c r="B6301" s="25">
        <v>43728.416666666664</v>
      </c>
      <c r="C6301" s="7">
        <v>816.64800000000002</v>
      </c>
      <c r="D6301" s="26">
        <f>C6301/'g. Dimensio.AnlagenEE2035'!$F$11</f>
        <v>0.23332800000000001</v>
      </c>
      <c r="E6301" s="6"/>
      <c r="F6301" s="6"/>
      <c r="G6301" s="6"/>
      <c r="H6301" s="6"/>
      <c r="I6301" s="6"/>
      <c r="J6301" s="6"/>
      <c r="K6301" s="6"/>
      <c r="L6301" s="6"/>
      <c r="M6301" s="6"/>
      <c r="N6301" s="27"/>
    </row>
    <row r="6302" spans="1:14" s="28" customFormat="1" x14ac:dyDescent="0.25">
      <c r="A6302" s="24">
        <v>43728.375</v>
      </c>
      <c r="B6302" s="25">
        <v>43728.458333333336</v>
      </c>
      <c r="C6302" s="7">
        <v>835.55899999999997</v>
      </c>
      <c r="D6302" s="26">
        <f>C6302/'g. Dimensio.AnlagenEE2035'!$F$11</f>
        <v>0.23873114285714284</v>
      </c>
      <c r="E6302" s="6"/>
      <c r="F6302" s="6"/>
      <c r="G6302" s="6"/>
      <c r="H6302" s="6"/>
      <c r="I6302" s="6"/>
      <c r="J6302" s="6"/>
      <c r="K6302" s="6"/>
      <c r="L6302" s="6"/>
      <c r="M6302" s="6"/>
      <c r="N6302" s="27"/>
    </row>
    <row r="6303" spans="1:14" s="28" customFormat="1" x14ac:dyDescent="0.25">
      <c r="A6303" s="24">
        <v>43728.416666666664</v>
      </c>
      <c r="B6303" s="25">
        <v>43728.5</v>
      </c>
      <c r="C6303" s="7">
        <v>741.35900000000004</v>
      </c>
      <c r="D6303" s="26">
        <f>C6303/'g. Dimensio.AnlagenEE2035'!$F$11</f>
        <v>0.21181685714285714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27"/>
    </row>
    <row r="6304" spans="1:14" s="28" customFormat="1" x14ac:dyDescent="0.25">
      <c r="A6304" s="24">
        <v>43728.458333333336</v>
      </c>
      <c r="B6304" s="25">
        <v>43728.541666666664</v>
      </c>
      <c r="C6304" s="7">
        <v>677.20799999999997</v>
      </c>
      <c r="D6304" s="26">
        <f>C6304/'g. Dimensio.AnlagenEE2035'!$F$11</f>
        <v>0.19348799999999999</v>
      </c>
      <c r="E6304" s="6"/>
      <c r="F6304" s="6"/>
      <c r="G6304" s="6"/>
      <c r="H6304" s="6"/>
      <c r="I6304" s="6"/>
      <c r="J6304" s="6"/>
      <c r="K6304" s="6"/>
      <c r="L6304" s="6"/>
      <c r="M6304" s="6"/>
      <c r="N6304" s="27"/>
    </row>
    <row r="6305" spans="1:14" s="28" customFormat="1" x14ac:dyDescent="0.25">
      <c r="A6305" s="24">
        <v>43728.5</v>
      </c>
      <c r="B6305" s="25">
        <v>43728.583333333336</v>
      </c>
      <c r="C6305" s="7">
        <v>654.1</v>
      </c>
      <c r="D6305" s="26">
        <f>C6305/'g. Dimensio.AnlagenEE2035'!$F$11</f>
        <v>0.18688571428571429</v>
      </c>
      <c r="E6305" s="6"/>
      <c r="F6305" s="6"/>
      <c r="G6305" s="6"/>
      <c r="H6305" s="6"/>
      <c r="I6305" s="6"/>
      <c r="J6305" s="6"/>
      <c r="K6305" s="6"/>
      <c r="L6305" s="6"/>
      <c r="M6305" s="6"/>
      <c r="N6305" s="27"/>
    </row>
    <row r="6306" spans="1:14" s="28" customFormat="1" x14ac:dyDescent="0.25">
      <c r="A6306" s="24">
        <v>43728.541666666664</v>
      </c>
      <c r="B6306" s="25">
        <v>43728.625</v>
      </c>
      <c r="C6306" s="7">
        <v>667.78899999999999</v>
      </c>
      <c r="D6306" s="26">
        <f>C6306/'g. Dimensio.AnlagenEE2035'!$F$11</f>
        <v>0.19079685714285713</v>
      </c>
      <c r="E6306" s="6"/>
      <c r="F6306" s="6"/>
      <c r="G6306" s="6"/>
      <c r="H6306" s="6"/>
      <c r="I6306" s="6"/>
      <c r="J6306" s="6"/>
      <c r="K6306" s="6"/>
      <c r="L6306" s="6"/>
      <c r="M6306" s="6"/>
      <c r="N6306" s="27"/>
    </row>
    <row r="6307" spans="1:14" s="28" customFormat="1" x14ac:dyDescent="0.25">
      <c r="A6307" s="24">
        <v>43728.583333333336</v>
      </c>
      <c r="B6307" s="25">
        <v>43728.666666666664</v>
      </c>
      <c r="C6307" s="7">
        <v>701.79300000000001</v>
      </c>
      <c r="D6307" s="26">
        <f>C6307/'g. Dimensio.AnlagenEE2035'!$F$11</f>
        <v>0.20051228571428573</v>
      </c>
      <c r="E6307" s="6"/>
      <c r="F6307" s="6"/>
      <c r="G6307" s="6"/>
      <c r="H6307" s="6"/>
      <c r="I6307" s="6"/>
      <c r="J6307" s="6"/>
      <c r="K6307" s="6"/>
      <c r="L6307" s="6"/>
      <c r="M6307" s="6"/>
      <c r="N6307" s="27"/>
    </row>
    <row r="6308" spans="1:14" s="28" customFormat="1" x14ac:dyDescent="0.25">
      <c r="A6308" s="24">
        <v>43728.625</v>
      </c>
      <c r="B6308" s="25">
        <v>43728.708333333336</v>
      </c>
      <c r="C6308" s="7">
        <v>751.92399999999998</v>
      </c>
      <c r="D6308" s="26">
        <f>C6308/'g. Dimensio.AnlagenEE2035'!$F$11</f>
        <v>0.21483542857142857</v>
      </c>
      <c r="E6308" s="6"/>
      <c r="F6308" s="6"/>
      <c r="G6308" s="6"/>
      <c r="H6308" s="6"/>
      <c r="I6308" s="6"/>
      <c r="J6308" s="6"/>
      <c r="K6308" s="6"/>
      <c r="L6308" s="6"/>
      <c r="M6308" s="6"/>
      <c r="N6308" s="27"/>
    </row>
    <row r="6309" spans="1:14" s="28" customFormat="1" x14ac:dyDescent="0.25">
      <c r="A6309" s="24">
        <v>43728.666666666664</v>
      </c>
      <c r="B6309" s="25">
        <v>43728.75</v>
      </c>
      <c r="C6309" s="7">
        <v>791.89</v>
      </c>
      <c r="D6309" s="26">
        <f>C6309/'g. Dimensio.AnlagenEE2035'!$F$11</f>
        <v>0.22625428571428571</v>
      </c>
      <c r="E6309" s="6"/>
      <c r="F6309" s="6"/>
      <c r="G6309" s="6"/>
      <c r="H6309" s="6"/>
      <c r="I6309" s="6"/>
      <c r="J6309" s="6"/>
      <c r="K6309" s="6"/>
      <c r="L6309" s="6"/>
      <c r="M6309" s="6"/>
      <c r="N6309" s="27"/>
    </row>
    <row r="6310" spans="1:14" s="28" customFormat="1" x14ac:dyDescent="0.25">
      <c r="A6310" s="24">
        <v>43728.708333333336</v>
      </c>
      <c r="B6310" s="25">
        <v>43728.791666666664</v>
      </c>
      <c r="C6310" s="7">
        <v>1017.472</v>
      </c>
      <c r="D6310" s="26">
        <f>C6310/'g. Dimensio.AnlagenEE2035'!$F$11</f>
        <v>0.29070628571428569</v>
      </c>
      <c r="E6310" s="6"/>
      <c r="F6310" s="6"/>
      <c r="G6310" s="6"/>
      <c r="H6310" s="6"/>
      <c r="I6310" s="6"/>
      <c r="J6310" s="6"/>
      <c r="K6310" s="6"/>
      <c r="L6310" s="6"/>
      <c r="M6310" s="6"/>
      <c r="N6310" s="27"/>
    </row>
    <row r="6311" spans="1:14" s="28" customFormat="1" x14ac:dyDescent="0.25">
      <c r="A6311" s="24">
        <v>43728.75</v>
      </c>
      <c r="B6311" s="25">
        <v>43728.833333333336</v>
      </c>
      <c r="C6311" s="7">
        <v>1188.6010000000001</v>
      </c>
      <c r="D6311" s="26">
        <f>C6311/'g. Dimensio.AnlagenEE2035'!$F$11</f>
        <v>0.33960028571428574</v>
      </c>
      <c r="E6311" s="6"/>
      <c r="F6311" s="6"/>
      <c r="G6311" s="6"/>
      <c r="H6311" s="6"/>
      <c r="I6311" s="6"/>
      <c r="J6311" s="6"/>
      <c r="K6311" s="6"/>
      <c r="L6311" s="6"/>
      <c r="M6311" s="6"/>
      <c r="N6311" s="27"/>
    </row>
    <row r="6312" spans="1:14" s="28" customFormat="1" x14ac:dyDescent="0.25">
      <c r="A6312" s="24">
        <v>43728.791666666664</v>
      </c>
      <c r="B6312" s="25">
        <v>43728.875</v>
      </c>
      <c r="C6312" s="7">
        <v>1200.6500000000001</v>
      </c>
      <c r="D6312" s="26">
        <f>C6312/'g. Dimensio.AnlagenEE2035'!$F$11</f>
        <v>0.34304285714285715</v>
      </c>
      <c r="E6312" s="6"/>
      <c r="F6312" s="6"/>
      <c r="G6312" s="6"/>
      <c r="H6312" s="6"/>
      <c r="I6312" s="6"/>
      <c r="J6312" s="6"/>
      <c r="K6312" s="6"/>
      <c r="L6312" s="6"/>
      <c r="M6312" s="6"/>
      <c r="N6312" s="27"/>
    </row>
    <row r="6313" spans="1:14" s="28" customFormat="1" x14ac:dyDescent="0.25">
      <c r="A6313" s="24">
        <v>43728.833333333336</v>
      </c>
      <c r="B6313" s="25">
        <v>43728.916666666664</v>
      </c>
      <c r="C6313" s="7">
        <v>1115.328</v>
      </c>
      <c r="D6313" s="26">
        <f>C6313/'g. Dimensio.AnlagenEE2035'!$F$11</f>
        <v>0.31866514285714287</v>
      </c>
      <c r="E6313" s="6"/>
      <c r="F6313" s="6"/>
      <c r="G6313" s="6"/>
      <c r="H6313" s="6"/>
      <c r="I6313" s="6"/>
      <c r="J6313" s="6"/>
      <c r="K6313" s="6"/>
      <c r="L6313" s="6"/>
      <c r="M6313" s="6"/>
      <c r="N6313" s="27"/>
    </row>
    <row r="6314" spans="1:14" s="28" customFormat="1" x14ac:dyDescent="0.25">
      <c r="A6314" s="24">
        <v>43728.875</v>
      </c>
      <c r="B6314" s="25">
        <v>43728.958333333336</v>
      </c>
      <c r="C6314" s="7">
        <v>1031.3779999999999</v>
      </c>
      <c r="D6314" s="26">
        <f>C6314/'g. Dimensio.AnlagenEE2035'!$F$11</f>
        <v>0.29467942857142854</v>
      </c>
      <c r="E6314" s="6"/>
      <c r="F6314" s="6"/>
      <c r="G6314" s="6"/>
      <c r="H6314" s="6"/>
      <c r="I6314" s="6"/>
      <c r="J6314" s="6"/>
      <c r="K6314" s="6"/>
      <c r="L6314" s="6"/>
      <c r="M6314" s="6"/>
      <c r="N6314" s="27"/>
    </row>
    <row r="6315" spans="1:14" s="28" customFormat="1" x14ac:dyDescent="0.25">
      <c r="A6315" s="24">
        <v>43728.916666666664</v>
      </c>
      <c r="B6315" s="25">
        <v>43729</v>
      </c>
      <c r="C6315" s="7">
        <v>968.14800000000002</v>
      </c>
      <c r="D6315" s="26">
        <f>C6315/'g. Dimensio.AnlagenEE2035'!$F$11</f>
        <v>0.2766137142857143</v>
      </c>
      <c r="E6315" s="6"/>
      <c r="F6315" s="6"/>
      <c r="G6315" s="6"/>
      <c r="H6315" s="6"/>
      <c r="I6315" s="6"/>
      <c r="J6315" s="6"/>
      <c r="K6315" s="6"/>
      <c r="L6315" s="6"/>
      <c r="M6315" s="6"/>
      <c r="N6315" s="27"/>
    </row>
    <row r="6316" spans="1:14" s="28" customFormat="1" x14ac:dyDescent="0.25">
      <c r="A6316" s="24">
        <v>43728.958333333336</v>
      </c>
      <c r="B6316" s="25">
        <v>43729.041666666664</v>
      </c>
      <c r="C6316" s="7">
        <v>934.548</v>
      </c>
      <c r="D6316" s="26">
        <f>C6316/'g. Dimensio.AnlagenEE2035'!$F$11</f>
        <v>0.2670137142857143</v>
      </c>
      <c r="E6316" s="6"/>
      <c r="F6316" s="6"/>
      <c r="G6316" s="6"/>
      <c r="H6316" s="6"/>
      <c r="I6316" s="6"/>
      <c r="J6316" s="6"/>
      <c r="K6316" s="6"/>
      <c r="L6316" s="6"/>
      <c r="M6316" s="6"/>
      <c r="N6316" s="27"/>
    </row>
    <row r="6317" spans="1:14" s="28" customFormat="1" x14ac:dyDescent="0.25">
      <c r="A6317" s="24">
        <v>43729</v>
      </c>
      <c r="B6317" s="25">
        <v>43729.083333333336</v>
      </c>
      <c r="C6317" s="7">
        <v>902.68200000000002</v>
      </c>
      <c r="D6317" s="26">
        <f>C6317/'g. Dimensio.AnlagenEE2035'!$F$11</f>
        <v>0.25790914285714284</v>
      </c>
      <c r="E6317" s="6"/>
      <c r="F6317" s="6"/>
      <c r="G6317" s="6"/>
      <c r="H6317" s="6"/>
      <c r="I6317" s="6"/>
      <c r="J6317" s="6"/>
      <c r="K6317" s="6"/>
      <c r="L6317" s="6"/>
      <c r="M6317" s="6"/>
      <c r="N6317" s="27"/>
    </row>
    <row r="6318" spans="1:14" s="28" customFormat="1" x14ac:dyDescent="0.25">
      <c r="A6318" s="24">
        <v>43729.041666666664</v>
      </c>
      <c r="B6318" s="25">
        <v>43729.125</v>
      </c>
      <c r="C6318" s="7">
        <v>862.8</v>
      </c>
      <c r="D6318" s="26">
        <f>C6318/'g. Dimensio.AnlagenEE2035'!$F$11</f>
        <v>0.24651428571428571</v>
      </c>
      <c r="E6318" s="6"/>
      <c r="F6318" s="6"/>
      <c r="G6318" s="6"/>
      <c r="H6318" s="6"/>
      <c r="I6318" s="6"/>
      <c r="J6318" s="6"/>
      <c r="K6318" s="6"/>
      <c r="L6318" s="6"/>
      <c r="M6318" s="6"/>
      <c r="N6318" s="27"/>
    </row>
    <row r="6319" spans="1:14" s="28" customFormat="1" x14ac:dyDescent="0.25">
      <c r="A6319" s="24">
        <v>43729.083333333336</v>
      </c>
      <c r="B6319" s="25">
        <v>43729.166666666664</v>
      </c>
      <c r="C6319" s="7">
        <v>822.05</v>
      </c>
      <c r="D6319" s="26">
        <f>C6319/'g. Dimensio.AnlagenEE2035'!$F$11</f>
        <v>0.23487142857142856</v>
      </c>
      <c r="E6319" s="6"/>
      <c r="F6319" s="6"/>
      <c r="G6319" s="6"/>
      <c r="H6319" s="6"/>
      <c r="I6319" s="6"/>
      <c r="J6319" s="6"/>
      <c r="K6319" s="6"/>
      <c r="L6319" s="6"/>
      <c r="M6319" s="6"/>
      <c r="N6319" s="27"/>
    </row>
    <row r="6320" spans="1:14" s="28" customFormat="1" x14ac:dyDescent="0.25">
      <c r="A6320" s="24">
        <v>43729.125</v>
      </c>
      <c r="B6320" s="25">
        <v>43729.208333333336</v>
      </c>
      <c r="C6320" s="7">
        <v>770.98</v>
      </c>
      <c r="D6320" s="26">
        <f>C6320/'g. Dimensio.AnlagenEE2035'!$F$11</f>
        <v>0.22028</v>
      </c>
      <c r="E6320" s="6"/>
      <c r="F6320" s="6"/>
      <c r="G6320" s="6"/>
      <c r="H6320" s="6"/>
      <c r="I6320" s="6"/>
      <c r="J6320" s="6"/>
      <c r="K6320" s="6"/>
      <c r="L6320" s="6"/>
      <c r="M6320" s="6"/>
      <c r="N6320" s="27"/>
    </row>
    <row r="6321" spans="1:14" s="28" customFormat="1" x14ac:dyDescent="0.25">
      <c r="A6321" s="24">
        <v>43729.166666666664</v>
      </c>
      <c r="B6321" s="25">
        <v>43729.25</v>
      </c>
      <c r="C6321" s="7">
        <v>696.62199999999996</v>
      </c>
      <c r="D6321" s="26">
        <f>C6321/'g. Dimensio.AnlagenEE2035'!$F$11</f>
        <v>0.19903485714285712</v>
      </c>
      <c r="E6321" s="6"/>
      <c r="F6321" s="6"/>
      <c r="G6321" s="6"/>
      <c r="H6321" s="6"/>
      <c r="I6321" s="6"/>
      <c r="J6321" s="6"/>
      <c r="K6321" s="6"/>
      <c r="L6321" s="6"/>
      <c r="M6321" s="6"/>
      <c r="N6321" s="27"/>
    </row>
    <row r="6322" spans="1:14" s="28" customFormat="1" x14ac:dyDescent="0.25">
      <c r="A6322" s="24">
        <v>43729.208333333336</v>
      </c>
      <c r="B6322" s="25">
        <v>43729.291666666664</v>
      </c>
      <c r="C6322" s="7">
        <v>585.66899999999998</v>
      </c>
      <c r="D6322" s="26">
        <f>C6322/'g. Dimensio.AnlagenEE2035'!$F$11</f>
        <v>0.16733399999999998</v>
      </c>
      <c r="E6322" s="6"/>
      <c r="F6322" s="6"/>
      <c r="G6322" s="6"/>
      <c r="H6322" s="6"/>
      <c r="I6322" s="6"/>
      <c r="J6322" s="6"/>
      <c r="K6322" s="6"/>
      <c r="L6322" s="6"/>
      <c r="M6322" s="6"/>
      <c r="N6322" s="27"/>
    </row>
    <row r="6323" spans="1:14" s="28" customFormat="1" x14ac:dyDescent="0.25">
      <c r="A6323" s="24">
        <v>43729.25</v>
      </c>
      <c r="B6323" s="25">
        <v>43729.333333333336</v>
      </c>
      <c r="C6323" s="7">
        <v>272.27999999999997</v>
      </c>
      <c r="D6323" s="26">
        <f>C6323/'g. Dimensio.AnlagenEE2035'!$F$11</f>
        <v>7.7794285714285705E-2</v>
      </c>
      <c r="E6323" s="6"/>
      <c r="F6323" s="6"/>
      <c r="G6323" s="6"/>
      <c r="H6323" s="6"/>
      <c r="I6323" s="6"/>
      <c r="J6323" s="6"/>
      <c r="K6323" s="6"/>
      <c r="L6323" s="6"/>
      <c r="M6323" s="6"/>
      <c r="N6323" s="27"/>
    </row>
    <row r="6324" spans="1:14" s="28" customFormat="1" x14ac:dyDescent="0.25">
      <c r="A6324" s="24">
        <v>43729.291666666664</v>
      </c>
      <c r="B6324" s="25">
        <v>43729.375</v>
      </c>
      <c r="C6324" s="7">
        <v>142.143</v>
      </c>
      <c r="D6324" s="26">
        <f>C6324/'g. Dimensio.AnlagenEE2035'!$F$11</f>
        <v>4.0612285714285712E-2</v>
      </c>
      <c r="E6324" s="6"/>
      <c r="F6324" s="6"/>
      <c r="G6324" s="6"/>
      <c r="H6324" s="6"/>
      <c r="I6324" s="6"/>
      <c r="J6324" s="6"/>
      <c r="K6324" s="6"/>
      <c r="L6324" s="6"/>
      <c r="M6324" s="6"/>
      <c r="N6324" s="27"/>
    </row>
    <row r="6325" spans="1:14" s="28" customFormat="1" x14ac:dyDescent="0.25">
      <c r="A6325" s="24">
        <v>43729.333333333336</v>
      </c>
      <c r="B6325" s="25">
        <v>43729.416666666664</v>
      </c>
      <c r="C6325" s="7">
        <v>166.24799999999999</v>
      </c>
      <c r="D6325" s="26">
        <f>C6325/'g. Dimensio.AnlagenEE2035'!$F$11</f>
        <v>4.7499428571428567E-2</v>
      </c>
      <c r="E6325" s="6"/>
      <c r="F6325" s="6"/>
      <c r="G6325" s="6"/>
      <c r="H6325" s="6"/>
      <c r="I6325" s="6"/>
      <c r="J6325" s="6"/>
      <c r="K6325" s="6"/>
      <c r="L6325" s="6"/>
      <c r="M6325" s="6"/>
      <c r="N6325" s="27"/>
    </row>
    <row r="6326" spans="1:14" s="28" customFormat="1" x14ac:dyDescent="0.25">
      <c r="A6326" s="24">
        <v>43729.375</v>
      </c>
      <c r="B6326" s="25">
        <v>43729.458333333336</v>
      </c>
      <c r="C6326" s="7">
        <v>94.873000000000005</v>
      </c>
      <c r="D6326" s="26">
        <f>C6326/'g. Dimensio.AnlagenEE2035'!$F$11</f>
        <v>2.7106571428571431E-2</v>
      </c>
      <c r="E6326" s="6"/>
      <c r="F6326" s="6"/>
      <c r="G6326" s="6"/>
      <c r="H6326" s="6"/>
      <c r="I6326" s="6"/>
      <c r="J6326" s="6"/>
      <c r="K6326" s="6"/>
      <c r="L6326" s="6"/>
      <c r="M6326" s="6"/>
      <c r="N6326" s="27"/>
    </row>
    <row r="6327" spans="1:14" s="28" customFormat="1" x14ac:dyDescent="0.25">
      <c r="A6327" s="24">
        <v>43729.416666666664</v>
      </c>
      <c r="B6327" s="25">
        <v>43729.5</v>
      </c>
      <c r="C6327" s="7">
        <v>77.182000000000002</v>
      </c>
      <c r="D6327" s="26">
        <f>C6327/'g. Dimensio.AnlagenEE2035'!$F$11</f>
        <v>2.2052000000000002E-2</v>
      </c>
      <c r="E6327" s="6"/>
      <c r="F6327" s="6"/>
      <c r="G6327" s="6"/>
      <c r="H6327" s="6"/>
      <c r="I6327" s="6"/>
      <c r="J6327" s="6"/>
      <c r="K6327" s="6"/>
      <c r="L6327" s="6"/>
      <c r="M6327" s="6"/>
      <c r="N6327" s="27"/>
    </row>
    <row r="6328" spans="1:14" s="28" customFormat="1" x14ac:dyDescent="0.25">
      <c r="A6328" s="24">
        <v>43729.458333333336</v>
      </c>
      <c r="B6328" s="25">
        <v>43729.541666666664</v>
      </c>
      <c r="C6328" s="7">
        <v>78.096999999999994</v>
      </c>
      <c r="D6328" s="26">
        <f>C6328/'g. Dimensio.AnlagenEE2035'!$F$11</f>
        <v>2.2313428571428571E-2</v>
      </c>
      <c r="E6328" s="6"/>
      <c r="F6328" s="6"/>
      <c r="G6328" s="6"/>
      <c r="H6328" s="6"/>
      <c r="I6328" s="6"/>
      <c r="J6328" s="6"/>
      <c r="K6328" s="6"/>
      <c r="L6328" s="6"/>
      <c r="M6328" s="6"/>
      <c r="N6328" s="27"/>
    </row>
    <row r="6329" spans="1:14" s="28" customFormat="1" x14ac:dyDescent="0.25">
      <c r="A6329" s="24">
        <v>43729.5</v>
      </c>
      <c r="B6329" s="25">
        <v>43729.583333333336</v>
      </c>
      <c r="C6329" s="7">
        <v>72.849999999999994</v>
      </c>
      <c r="D6329" s="26">
        <f>C6329/'g. Dimensio.AnlagenEE2035'!$F$11</f>
        <v>2.0814285714285712E-2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27"/>
    </row>
    <row r="6330" spans="1:14" s="28" customFormat="1" x14ac:dyDescent="0.25">
      <c r="A6330" s="24">
        <v>43729.541666666664</v>
      </c>
      <c r="B6330" s="25">
        <v>43729.625</v>
      </c>
      <c r="C6330" s="7">
        <v>75.546999999999997</v>
      </c>
      <c r="D6330" s="26">
        <f>C6330/'g. Dimensio.AnlagenEE2035'!$F$11</f>
        <v>2.1584857142857142E-2</v>
      </c>
      <c r="E6330" s="6"/>
      <c r="F6330" s="6"/>
      <c r="G6330" s="6"/>
      <c r="H6330" s="6"/>
      <c r="I6330" s="6"/>
      <c r="J6330" s="6"/>
      <c r="K6330" s="6"/>
      <c r="L6330" s="6"/>
      <c r="M6330" s="6"/>
      <c r="N6330" s="27"/>
    </row>
    <row r="6331" spans="1:14" s="28" customFormat="1" x14ac:dyDescent="0.25">
      <c r="A6331" s="24">
        <v>43729.583333333336</v>
      </c>
      <c r="B6331" s="25">
        <v>43729.666666666664</v>
      </c>
      <c r="C6331" s="7">
        <v>94.608000000000004</v>
      </c>
      <c r="D6331" s="26">
        <f>C6331/'g. Dimensio.AnlagenEE2035'!$F$11</f>
        <v>2.7030857142857145E-2</v>
      </c>
      <c r="E6331" s="6"/>
      <c r="F6331" s="6"/>
      <c r="G6331" s="6"/>
      <c r="H6331" s="6"/>
      <c r="I6331" s="6"/>
      <c r="J6331" s="6"/>
      <c r="K6331" s="6"/>
      <c r="L6331" s="6"/>
      <c r="M6331" s="6"/>
      <c r="N6331" s="27"/>
    </row>
    <row r="6332" spans="1:14" s="28" customFormat="1" x14ac:dyDescent="0.25">
      <c r="A6332" s="24">
        <v>43729.625</v>
      </c>
      <c r="B6332" s="25">
        <v>43729.708333333336</v>
      </c>
      <c r="C6332" s="7">
        <v>139.274</v>
      </c>
      <c r="D6332" s="26">
        <f>C6332/'g. Dimensio.AnlagenEE2035'!$F$11</f>
        <v>3.9792571428571427E-2</v>
      </c>
      <c r="E6332" s="6"/>
      <c r="F6332" s="6"/>
      <c r="G6332" s="6"/>
      <c r="H6332" s="6"/>
      <c r="I6332" s="6"/>
      <c r="J6332" s="6"/>
      <c r="K6332" s="6"/>
      <c r="L6332" s="6"/>
      <c r="M6332" s="6"/>
      <c r="N6332" s="27"/>
    </row>
    <row r="6333" spans="1:14" s="28" customFormat="1" x14ac:dyDescent="0.25">
      <c r="A6333" s="24">
        <v>43729.666666666664</v>
      </c>
      <c r="B6333" s="25">
        <v>43729.75</v>
      </c>
      <c r="C6333" s="7">
        <v>212.47800000000001</v>
      </c>
      <c r="D6333" s="26">
        <f>C6333/'g. Dimensio.AnlagenEE2035'!$F$11</f>
        <v>6.0708000000000005E-2</v>
      </c>
      <c r="E6333" s="6"/>
      <c r="F6333" s="6"/>
      <c r="G6333" s="6"/>
      <c r="H6333" s="6"/>
      <c r="I6333" s="6"/>
      <c r="J6333" s="6"/>
      <c r="K6333" s="6"/>
      <c r="L6333" s="6"/>
      <c r="M6333" s="6"/>
      <c r="N6333" s="27"/>
    </row>
    <row r="6334" spans="1:14" s="28" customFormat="1" x14ac:dyDescent="0.25">
      <c r="A6334" s="24">
        <v>43729.708333333336</v>
      </c>
      <c r="B6334" s="25">
        <v>43729.791666666664</v>
      </c>
      <c r="C6334" s="7">
        <v>407.19799999999998</v>
      </c>
      <c r="D6334" s="26">
        <f>C6334/'g. Dimensio.AnlagenEE2035'!$F$11</f>
        <v>0.1163422857142857</v>
      </c>
      <c r="E6334" s="6"/>
      <c r="F6334" s="6"/>
      <c r="G6334" s="6"/>
      <c r="H6334" s="6"/>
      <c r="I6334" s="6"/>
      <c r="J6334" s="6"/>
      <c r="K6334" s="6"/>
      <c r="L6334" s="6"/>
      <c r="M6334" s="6"/>
      <c r="N6334" s="27"/>
    </row>
    <row r="6335" spans="1:14" s="28" customFormat="1" x14ac:dyDescent="0.25">
      <c r="A6335" s="24">
        <v>43729.75</v>
      </c>
      <c r="B6335" s="25">
        <v>43729.833333333336</v>
      </c>
      <c r="C6335" s="7">
        <v>711.27300000000002</v>
      </c>
      <c r="D6335" s="26">
        <f>C6335/'g. Dimensio.AnlagenEE2035'!$F$11</f>
        <v>0.20322085714285715</v>
      </c>
      <c r="E6335" s="6"/>
      <c r="F6335" s="6"/>
      <c r="G6335" s="6"/>
      <c r="H6335" s="6"/>
      <c r="I6335" s="6"/>
      <c r="J6335" s="6"/>
      <c r="K6335" s="6"/>
      <c r="L6335" s="6"/>
      <c r="M6335" s="6"/>
      <c r="N6335" s="27"/>
    </row>
    <row r="6336" spans="1:14" s="28" customFormat="1" x14ac:dyDescent="0.25">
      <c r="A6336" s="24">
        <v>43729.791666666664</v>
      </c>
      <c r="B6336" s="25">
        <v>43729.875</v>
      </c>
      <c r="C6336" s="7">
        <v>908.76</v>
      </c>
      <c r="D6336" s="26">
        <f>C6336/'g. Dimensio.AnlagenEE2035'!$F$11</f>
        <v>0.25964571428571426</v>
      </c>
      <c r="E6336" s="6"/>
      <c r="F6336" s="6"/>
      <c r="G6336" s="6"/>
      <c r="H6336" s="6"/>
      <c r="I6336" s="6"/>
      <c r="J6336" s="6"/>
      <c r="K6336" s="6"/>
      <c r="L6336" s="6"/>
      <c r="M6336" s="6"/>
      <c r="N6336" s="27"/>
    </row>
    <row r="6337" spans="1:14" s="28" customFormat="1" x14ac:dyDescent="0.25">
      <c r="A6337" s="24">
        <v>43729.833333333336</v>
      </c>
      <c r="B6337" s="25">
        <v>43729.916666666664</v>
      </c>
      <c r="C6337" s="7">
        <v>948.22799999999995</v>
      </c>
      <c r="D6337" s="26">
        <f>C6337/'g. Dimensio.AnlagenEE2035'!$F$11</f>
        <v>0.27092228571428573</v>
      </c>
      <c r="E6337" s="6"/>
      <c r="F6337" s="6"/>
      <c r="G6337" s="6"/>
      <c r="H6337" s="6"/>
      <c r="I6337" s="6"/>
      <c r="J6337" s="6"/>
      <c r="K6337" s="6"/>
      <c r="L6337" s="6"/>
      <c r="M6337" s="6"/>
      <c r="N6337" s="27"/>
    </row>
    <row r="6338" spans="1:14" s="28" customFormat="1" x14ac:dyDescent="0.25">
      <c r="A6338" s="24">
        <v>43729.875</v>
      </c>
      <c r="B6338" s="25">
        <v>43729.958333333336</v>
      </c>
      <c r="C6338" s="7">
        <v>874.55399999999997</v>
      </c>
      <c r="D6338" s="26">
        <f>C6338/'g. Dimensio.AnlagenEE2035'!$F$11</f>
        <v>0.24987257142857142</v>
      </c>
      <c r="E6338" s="6"/>
      <c r="F6338" s="6"/>
      <c r="G6338" s="6"/>
      <c r="H6338" s="6"/>
      <c r="I6338" s="6"/>
      <c r="J6338" s="6"/>
      <c r="K6338" s="6"/>
      <c r="L6338" s="6"/>
      <c r="M6338" s="6"/>
      <c r="N6338" s="27"/>
    </row>
    <row r="6339" spans="1:14" s="28" customFormat="1" x14ac:dyDescent="0.25">
      <c r="A6339" s="24">
        <v>43729.916666666664</v>
      </c>
      <c r="B6339" s="25">
        <v>43730</v>
      </c>
      <c r="C6339" s="7">
        <v>752.82</v>
      </c>
      <c r="D6339" s="26">
        <f>C6339/'g. Dimensio.AnlagenEE2035'!$F$11</f>
        <v>0.21509142857142857</v>
      </c>
      <c r="E6339" s="6"/>
      <c r="F6339" s="6"/>
      <c r="G6339" s="6"/>
      <c r="H6339" s="6"/>
      <c r="I6339" s="6"/>
      <c r="J6339" s="6"/>
      <c r="K6339" s="6"/>
      <c r="L6339" s="6"/>
      <c r="M6339" s="6"/>
      <c r="N6339" s="27"/>
    </row>
    <row r="6340" spans="1:14" s="28" customFormat="1" x14ac:dyDescent="0.25">
      <c r="A6340" s="24">
        <v>43729.958333333336</v>
      </c>
      <c r="B6340" s="25">
        <v>43730.041666666664</v>
      </c>
      <c r="C6340" s="7">
        <v>627.83299999999997</v>
      </c>
      <c r="D6340" s="26">
        <f>C6340/'g. Dimensio.AnlagenEE2035'!$F$11</f>
        <v>0.17938085714285715</v>
      </c>
      <c r="E6340" s="6"/>
      <c r="F6340" s="6"/>
      <c r="G6340" s="6"/>
      <c r="H6340" s="6"/>
      <c r="I6340" s="6"/>
      <c r="J6340" s="6"/>
      <c r="K6340" s="6"/>
      <c r="L6340" s="6"/>
      <c r="M6340" s="6"/>
      <c r="N6340" s="27"/>
    </row>
    <row r="6341" spans="1:14" s="28" customFormat="1" x14ac:dyDescent="0.25">
      <c r="A6341" s="24">
        <v>43730</v>
      </c>
      <c r="B6341" s="25">
        <v>43730.083333333336</v>
      </c>
      <c r="C6341" s="7">
        <v>489.64100000000002</v>
      </c>
      <c r="D6341" s="26">
        <f>C6341/'g. Dimensio.AnlagenEE2035'!$F$11</f>
        <v>0.13989742857142859</v>
      </c>
      <c r="E6341" s="6"/>
      <c r="F6341" s="6"/>
      <c r="G6341" s="6"/>
      <c r="H6341" s="6"/>
      <c r="I6341" s="6"/>
      <c r="J6341" s="6"/>
      <c r="K6341" s="6"/>
      <c r="L6341" s="6"/>
      <c r="M6341" s="6"/>
      <c r="N6341" s="27"/>
    </row>
    <row r="6342" spans="1:14" s="28" customFormat="1" x14ac:dyDescent="0.25">
      <c r="A6342" s="24">
        <v>43730.041666666664</v>
      </c>
      <c r="B6342" s="25">
        <v>43730.125</v>
      </c>
      <c r="C6342" s="7">
        <v>366.988</v>
      </c>
      <c r="D6342" s="26">
        <f>C6342/'g. Dimensio.AnlagenEE2035'!$F$11</f>
        <v>0.10485371428571429</v>
      </c>
      <c r="E6342" s="6"/>
      <c r="F6342" s="6"/>
      <c r="G6342" s="6"/>
      <c r="H6342" s="6"/>
      <c r="I6342" s="6"/>
      <c r="J6342" s="6"/>
      <c r="K6342" s="6"/>
      <c r="L6342" s="6"/>
      <c r="M6342" s="6"/>
      <c r="N6342" s="27"/>
    </row>
    <row r="6343" spans="1:14" s="28" customFormat="1" x14ac:dyDescent="0.25">
      <c r="A6343" s="24">
        <v>43730.083333333336</v>
      </c>
      <c r="B6343" s="25">
        <v>43730.166666666664</v>
      </c>
      <c r="C6343" s="7">
        <v>268.14</v>
      </c>
      <c r="D6343" s="26">
        <f>C6343/'g. Dimensio.AnlagenEE2035'!$F$11</f>
        <v>7.6611428571428566E-2</v>
      </c>
      <c r="E6343" s="6"/>
      <c r="F6343" s="6"/>
      <c r="G6343" s="6"/>
      <c r="H6343" s="6"/>
      <c r="I6343" s="6"/>
      <c r="J6343" s="6"/>
      <c r="K6343" s="6"/>
      <c r="L6343" s="6"/>
      <c r="M6343" s="6"/>
      <c r="N6343" s="27"/>
    </row>
    <row r="6344" spans="1:14" s="28" customFormat="1" x14ac:dyDescent="0.25">
      <c r="A6344" s="24">
        <v>43730.125</v>
      </c>
      <c r="B6344" s="25">
        <v>43730.208333333336</v>
      </c>
      <c r="C6344" s="7">
        <v>193.22900000000001</v>
      </c>
      <c r="D6344" s="26">
        <f>C6344/'g. Dimensio.AnlagenEE2035'!$F$11</f>
        <v>5.5208285714285717E-2</v>
      </c>
      <c r="E6344" s="6"/>
      <c r="F6344" s="6"/>
      <c r="G6344" s="6"/>
      <c r="H6344" s="6"/>
      <c r="I6344" s="6"/>
      <c r="J6344" s="6"/>
      <c r="K6344" s="6"/>
      <c r="L6344" s="6"/>
      <c r="M6344" s="6"/>
      <c r="N6344" s="27"/>
    </row>
    <row r="6345" spans="1:14" s="28" customFormat="1" x14ac:dyDescent="0.25">
      <c r="A6345" s="24">
        <v>43730.166666666664</v>
      </c>
      <c r="B6345" s="25">
        <v>43730.25</v>
      </c>
      <c r="C6345" s="7">
        <v>143.82900000000001</v>
      </c>
      <c r="D6345" s="26">
        <f>C6345/'g. Dimensio.AnlagenEE2035'!$F$11</f>
        <v>4.1094000000000006E-2</v>
      </c>
      <c r="E6345" s="6"/>
      <c r="F6345" s="6"/>
      <c r="G6345" s="6"/>
      <c r="H6345" s="6"/>
      <c r="I6345" s="6"/>
      <c r="J6345" s="6"/>
      <c r="K6345" s="6"/>
      <c r="L6345" s="6"/>
      <c r="M6345" s="6"/>
      <c r="N6345" s="27"/>
    </row>
    <row r="6346" spans="1:14" s="28" customFormat="1" x14ac:dyDescent="0.25">
      <c r="A6346" s="24">
        <v>43730.208333333336</v>
      </c>
      <c r="B6346" s="25">
        <v>43730.291666666664</v>
      </c>
      <c r="C6346" s="7">
        <v>125.005</v>
      </c>
      <c r="D6346" s="26">
        <f>C6346/'g. Dimensio.AnlagenEE2035'!$F$11</f>
        <v>3.5715714285714281E-2</v>
      </c>
      <c r="E6346" s="6"/>
      <c r="F6346" s="6"/>
      <c r="G6346" s="6"/>
      <c r="H6346" s="6"/>
      <c r="I6346" s="6"/>
      <c r="J6346" s="6"/>
      <c r="K6346" s="6"/>
      <c r="L6346" s="6"/>
      <c r="M6346" s="6"/>
      <c r="N6346" s="27"/>
    </row>
    <row r="6347" spans="1:14" s="28" customFormat="1" x14ac:dyDescent="0.25">
      <c r="A6347" s="24">
        <v>43730.25</v>
      </c>
      <c r="B6347" s="25">
        <v>43730.333333333336</v>
      </c>
      <c r="C6347" s="7">
        <v>100.75</v>
      </c>
      <c r="D6347" s="26">
        <f>C6347/'g. Dimensio.AnlagenEE2035'!$F$11</f>
        <v>2.8785714285714286E-2</v>
      </c>
      <c r="E6347" s="6"/>
      <c r="F6347" s="6"/>
      <c r="G6347" s="6"/>
      <c r="H6347" s="6"/>
      <c r="I6347" s="6"/>
      <c r="J6347" s="6"/>
      <c r="K6347" s="6"/>
      <c r="L6347" s="6"/>
      <c r="M6347" s="6"/>
      <c r="N6347" s="27"/>
    </row>
    <row r="6348" spans="1:14" s="28" customFormat="1" x14ac:dyDescent="0.25">
      <c r="A6348" s="24">
        <v>43730.291666666664</v>
      </c>
      <c r="B6348" s="25">
        <v>43730.375</v>
      </c>
      <c r="C6348" s="7">
        <v>33.584000000000003</v>
      </c>
      <c r="D6348" s="26">
        <f>C6348/'g. Dimensio.AnlagenEE2035'!$F$11</f>
        <v>9.5954285714285725E-3</v>
      </c>
      <c r="E6348" s="6"/>
      <c r="F6348" s="6"/>
      <c r="G6348" s="6"/>
      <c r="H6348" s="6"/>
      <c r="I6348" s="6"/>
      <c r="J6348" s="6"/>
      <c r="K6348" s="6"/>
      <c r="L6348" s="6"/>
      <c r="M6348" s="6"/>
      <c r="N6348" s="27"/>
    </row>
    <row r="6349" spans="1:14" s="28" customFormat="1" x14ac:dyDescent="0.25">
      <c r="A6349" s="24">
        <v>43730.333333333336</v>
      </c>
      <c r="B6349" s="25">
        <v>43730.416666666664</v>
      </c>
      <c r="C6349" s="7">
        <v>11.499000000000001</v>
      </c>
      <c r="D6349" s="26">
        <f>C6349/'g. Dimensio.AnlagenEE2035'!$F$11</f>
        <v>3.2854285714285715E-3</v>
      </c>
      <c r="E6349" s="6"/>
      <c r="F6349" s="6"/>
      <c r="G6349" s="6"/>
      <c r="H6349" s="6"/>
      <c r="I6349" s="6"/>
      <c r="J6349" s="6"/>
      <c r="K6349" s="6"/>
      <c r="L6349" s="6"/>
      <c r="M6349" s="6"/>
      <c r="N6349" s="27"/>
    </row>
    <row r="6350" spans="1:14" s="28" customFormat="1" x14ac:dyDescent="0.25">
      <c r="A6350" s="24">
        <v>43730.375</v>
      </c>
      <c r="B6350" s="25">
        <v>43730.458333333336</v>
      </c>
      <c r="C6350" s="7">
        <v>23.04</v>
      </c>
      <c r="D6350" s="26">
        <f>C6350/'g. Dimensio.AnlagenEE2035'!$F$11</f>
        <v>6.5828571428571429E-3</v>
      </c>
      <c r="E6350" s="6"/>
      <c r="F6350" s="6"/>
      <c r="G6350" s="6"/>
      <c r="H6350" s="6"/>
      <c r="I6350" s="6"/>
      <c r="J6350" s="6"/>
      <c r="K6350" s="6"/>
      <c r="L6350" s="6"/>
      <c r="M6350" s="6"/>
      <c r="N6350" s="27"/>
    </row>
    <row r="6351" spans="1:14" s="28" customFormat="1" x14ac:dyDescent="0.25">
      <c r="A6351" s="24">
        <v>43730.416666666664</v>
      </c>
      <c r="B6351" s="25">
        <v>43730.5</v>
      </c>
      <c r="C6351" s="7">
        <v>28.396999999999998</v>
      </c>
      <c r="D6351" s="26">
        <f>C6351/'g. Dimensio.AnlagenEE2035'!$F$11</f>
        <v>8.1134285714285718E-3</v>
      </c>
      <c r="E6351" s="6"/>
      <c r="F6351" s="6"/>
      <c r="G6351" s="6"/>
      <c r="H6351" s="6"/>
      <c r="I6351" s="6"/>
      <c r="J6351" s="6"/>
      <c r="K6351" s="6"/>
      <c r="L6351" s="6"/>
      <c r="M6351" s="6"/>
      <c r="N6351" s="27"/>
    </row>
    <row r="6352" spans="1:14" s="28" customFormat="1" x14ac:dyDescent="0.25">
      <c r="A6352" s="24">
        <v>43730.458333333336</v>
      </c>
      <c r="B6352" s="25">
        <v>43730.541666666664</v>
      </c>
      <c r="C6352" s="7">
        <v>17.613</v>
      </c>
      <c r="D6352" s="26">
        <f>C6352/'g. Dimensio.AnlagenEE2035'!$F$11</f>
        <v>5.032285714285714E-3</v>
      </c>
      <c r="E6352" s="6"/>
      <c r="F6352" s="6"/>
      <c r="G6352" s="6"/>
      <c r="H6352" s="6"/>
      <c r="I6352" s="6"/>
      <c r="J6352" s="6"/>
      <c r="K6352" s="6"/>
      <c r="L6352" s="6"/>
      <c r="M6352" s="6"/>
      <c r="N6352" s="27"/>
    </row>
    <row r="6353" spans="1:14" s="28" customFormat="1" x14ac:dyDescent="0.25">
      <c r="A6353" s="24">
        <v>43730.5</v>
      </c>
      <c r="B6353" s="25">
        <v>43730.583333333336</v>
      </c>
      <c r="C6353" s="7">
        <v>15.782999999999999</v>
      </c>
      <c r="D6353" s="26">
        <f>C6353/'g. Dimensio.AnlagenEE2035'!$F$11</f>
        <v>4.5094285714285713E-3</v>
      </c>
      <c r="E6353" s="6"/>
      <c r="F6353" s="6"/>
      <c r="G6353" s="6"/>
      <c r="H6353" s="6"/>
      <c r="I6353" s="6"/>
      <c r="J6353" s="6"/>
      <c r="K6353" s="6"/>
      <c r="L6353" s="6"/>
      <c r="M6353" s="6"/>
      <c r="N6353" s="27"/>
    </row>
    <row r="6354" spans="1:14" s="28" customFormat="1" x14ac:dyDescent="0.25">
      <c r="A6354" s="24">
        <v>43730.541666666664</v>
      </c>
      <c r="B6354" s="25">
        <v>43730.625</v>
      </c>
      <c r="C6354" s="7">
        <v>22.861000000000001</v>
      </c>
      <c r="D6354" s="26">
        <f>C6354/'g. Dimensio.AnlagenEE2035'!$F$11</f>
        <v>6.5317142857142857E-3</v>
      </c>
      <c r="E6354" s="6"/>
      <c r="F6354" s="6"/>
      <c r="G6354" s="6"/>
      <c r="H6354" s="6"/>
      <c r="I6354" s="6"/>
      <c r="J6354" s="6"/>
      <c r="K6354" s="6"/>
      <c r="L6354" s="6"/>
      <c r="M6354" s="6"/>
      <c r="N6354" s="27"/>
    </row>
    <row r="6355" spans="1:14" s="28" customFormat="1" x14ac:dyDescent="0.25">
      <c r="A6355" s="24">
        <v>43730.583333333336</v>
      </c>
      <c r="B6355" s="25">
        <v>43730.666666666664</v>
      </c>
      <c r="C6355" s="7">
        <v>31.361000000000001</v>
      </c>
      <c r="D6355" s="26">
        <f>C6355/'g. Dimensio.AnlagenEE2035'!$F$11</f>
        <v>8.960285714285714E-3</v>
      </c>
      <c r="E6355" s="6"/>
      <c r="F6355" s="6"/>
      <c r="G6355" s="6"/>
      <c r="H6355" s="6"/>
      <c r="I6355" s="6"/>
      <c r="J6355" s="6"/>
      <c r="K6355" s="6"/>
      <c r="L6355" s="6"/>
      <c r="M6355" s="6"/>
      <c r="N6355" s="27"/>
    </row>
    <row r="6356" spans="1:14" s="28" customFormat="1" x14ac:dyDescent="0.25">
      <c r="A6356" s="24">
        <v>43730.625</v>
      </c>
      <c r="B6356" s="25">
        <v>43730.708333333336</v>
      </c>
      <c r="C6356" s="7">
        <v>37.511000000000003</v>
      </c>
      <c r="D6356" s="26">
        <f>C6356/'g. Dimensio.AnlagenEE2035'!$F$11</f>
        <v>1.0717428571428572E-2</v>
      </c>
      <c r="E6356" s="6"/>
      <c r="F6356" s="6"/>
      <c r="G6356" s="6"/>
      <c r="H6356" s="6"/>
      <c r="I6356" s="6"/>
      <c r="J6356" s="6"/>
      <c r="K6356" s="6"/>
      <c r="L6356" s="6"/>
      <c r="M6356" s="6"/>
      <c r="N6356" s="27"/>
    </row>
    <row r="6357" spans="1:14" s="28" customFormat="1" x14ac:dyDescent="0.25">
      <c r="A6357" s="24">
        <v>43730.666666666664</v>
      </c>
      <c r="B6357" s="25">
        <v>43730.75</v>
      </c>
      <c r="C6357" s="7">
        <v>35.375</v>
      </c>
      <c r="D6357" s="26">
        <f>C6357/'g. Dimensio.AnlagenEE2035'!$F$11</f>
        <v>1.0107142857142858E-2</v>
      </c>
      <c r="E6357" s="6"/>
      <c r="F6357" s="6"/>
      <c r="G6357" s="6"/>
      <c r="H6357" s="6"/>
      <c r="I6357" s="6"/>
      <c r="J6357" s="6"/>
      <c r="K6357" s="6"/>
      <c r="L6357" s="6"/>
      <c r="M6357" s="6"/>
      <c r="N6357" s="27"/>
    </row>
    <row r="6358" spans="1:14" s="28" customFormat="1" x14ac:dyDescent="0.25">
      <c r="A6358" s="24">
        <v>43730.708333333336</v>
      </c>
      <c r="B6358" s="25">
        <v>43730.791666666664</v>
      </c>
      <c r="C6358" s="7">
        <v>26.597999999999999</v>
      </c>
      <c r="D6358" s="26">
        <f>C6358/'g. Dimensio.AnlagenEE2035'!$F$11</f>
        <v>7.5994285714285712E-3</v>
      </c>
      <c r="E6358" s="6"/>
      <c r="F6358" s="6"/>
      <c r="G6358" s="6"/>
      <c r="H6358" s="6"/>
      <c r="I6358" s="6"/>
      <c r="J6358" s="6"/>
      <c r="K6358" s="6"/>
      <c r="L6358" s="6"/>
      <c r="M6358" s="6"/>
      <c r="N6358" s="27"/>
    </row>
    <row r="6359" spans="1:14" s="28" customFormat="1" x14ac:dyDescent="0.25">
      <c r="A6359" s="24">
        <v>43730.75</v>
      </c>
      <c r="B6359" s="25">
        <v>43730.833333333336</v>
      </c>
      <c r="C6359" s="7">
        <v>27.550999999999998</v>
      </c>
      <c r="D6359" s="26">
        <f>C6359/'g. Dimensio.AnlagenEE2035'!$F$11</f>
        <v>7.8717142857142857E-3</v>
      </c>
      <c r="E6359" s="6"/>
      <c r="F6359" s="6"/>
      <c r="G6359" s="6"/>
      <c r="H6359" s="6"/>
      <c r="I6359" s="6"/>
      <c r="J6359" s="6"/>
      <c r="K6359" s="6"/>
      <c r="L6359" s="6"/>
      <c r="M6359" s="6"/>
      <c r="N6359" s="27"/>
    </row>
    <row r="6360" spans="1:14" s="28" customFormat="1" x14ac:dyDescent="0.25">
      <c r="A6360" s="24">
        <v>43730.791666666664</v>
      </c>
      <c r="B6360" s="25">
        <v>43730.875</v>
      </c>
      <c r="C6360" s="7">
        <v>45.11</v>
      </c>
      <c r="D6360" s="26">
        <f>C6360/'g. Dimensio.AnlagenEE2035'!$F$11</f>
        <v>1.2888571428571428E-2</v>
      </c>
      <c r="E6360" s="6"/>
      <c r="F6360" s="6"/>
      <c r="G6360" s="6"/>
      <c r="H6360" s="6"/>
      <c r="I6360" s="6"/>
      <c r="J6360" s="6"/>
      <c r="K6360" s="6"/>
      <c r="L6360" s="6"/>
      <c r="M6360" s="6"/>
      <c r="N6360" s="27"/>
    </row>
    <row r="6361" spans="1:14" s="28" customFormat="1" x14ac:dyDescent="0.25">
      <c r="A6361" s="24">
        <v>43730.833333333336</v>
      </c>
      <c r="B6361" s="25">
        <v>43730.916666666664</v>
      </c>
      <c r="C6361" s="7">
        <v>71.411000000000001</v>
      </c>
      <c r="D6361" s="26">
        <f>C6361/'g. Dimensio.AnlagenEE2035'!$F$11</f>
        <v>2.0403142857142856E-2</v>
      </c>
      <c r="E6361" s="6"/>
      <c r="F6361" s="6"/>
      <c r="G6361" s="6"/>
      <c r="H6361" s="6"/>
      <c r="I6361" s="6"/>
      <c r="J6361" s="6"/>
      <c r="K6361" s="6"/>
      <c r="L6361" s="6"/>
      <c r="M6361" s="6"/>
      <c r="N6361" s="27"/>
    </row>
    <row r="6362" spans="1:14" s="28" customFormat="1" x14ac:dyDescent="0.25">
      <c r="A6362" s="24">
        <v>43730.875</v>
      </c>
      <c r="B6362" s="25">
        <v>43730.958333333336</v>
      </c>
      <c r="C6362" s="7">
        <v>106.31</v>
      </c>
      <c r="D6362" s="26">
        <f>C6362/'g. Dimensio.AnlagenEE2035'!$F$11</f>
        <v>3.0374285714285715E-2</v>
      </c>
      <c r="E6362" s="6"/>
      <c r="F6362" s="6"/>
      <c r="G6362" s="6"/>
      <c r="H6362" s="6"/>
      <c r="I6362" s="6"/>
      <c r="J6362" s="6"/>
      <c r="K6362" s="6"/>
      <c r="L6362" s="6"/>
      <c r="M6362" s="6"/>
      <c r="N6362" s="27"/>
    </row>
    <row r="6363" spans="1:14" s="28" customFormat="1" x14ac:dyDescent="0.25">
      <c r="A6363" s="24">
        <v>43730.916666666664</v>
      </c>
      <c r="B6363" s="25">
        <v>43731</v>
      </c>
      <c r="C6363" s="7">
        <v>173.29400000000001</v>
      </c>
      <c r="D6363" s="26">
        <f>C6363/'g. Dimensio.AnlagenEE2035'!$F$11</f>
        <v>4.9512571428571434E-2</v>
      </c>
      <c r="E6363" s="6"/>
      <c r="F6363" s="6"/>
      <c r="G6363" s="6"/>
      <c r="H6363" s="6"/>
      <c r="I6363" s="6"/>
      <c r="J6363" s="6"/>
      <c r="K6363" s="6"/>
      <c r="L6363" s="6"/>
      <c r="M6363" s="6"/>
      <c r="N6363" s="27"/>
    </row>
    <row r="6364" spans="1:14" s="28" customFormat="1" x14ac:dyDescent="0.25">
      <c r="A6364" s="24">
        <v>43730.958333333336</v>
      </c>
      <c r="B6364" s="25">
        <v>43731.041666666664</v>
      </c>
      <c r="C6364" s="7">
        <v>379.33300000000003</v>
      </c>
      <c r="D6364" s="26">
        <f>C6364/'g. Dimensio.AnlagenEE2035'!$F$11</f>
        <v>0.10838085714285715</v>
      </c>
      <c r="E6364" s="6"/>
      <c r="F6364" s="6"/>
      <c r="G6364" s="6"/>
      <c r="H6364" s="6"/>
      <c r="I6364" s="6"/>
      <c r="J6364" s="6"/>
      <c r="K6364" s="6"/>
      <c r="L6364" s="6"/>
      <c r="M6364" s="6"/>
      <c r="N6364" s="27"/>
    </row>
    <row r="6365" spans="1:14" s="28" customFormat="1" x14ac:dyDescent="0.25">
      <c r="A6365" s="24">
        <v>43731</v>
      </c>
      <c r="B6365" s="25">
        <v>43731.083333333336</v>
      </c>
      <c r="C6365" s="7">
        <v>968.38</v>
      </c>
      <c r="D6365" s="26">
        <f>C6365/'g. Dimensio.AnlagenEE2035'!$F$11</f>
        <v>0.27667999999999998</v>
      </c>
      <c r="E6365" s="6"/>
      <c r="F6365" s="6"/>
      <c r="G6365" s="6"/>
      <c r="H6365" s="6"/>
      <c r="I6365" s="6"/>
      <c r="J6365" s="6"/>
      <c r="K6365" s="6"/>
      <c r="L6365" s="6"/>
      <c r="M6365" s="6"/>
      <c r="N6365" s="27"/>
    </row>
    <row r="6366" spans="1:14" s="28" customFormat="1" x14ac:dyDescent="0.25">
      <c r="A6366" s="24">
        <v>43731.041666666664</v>
      </c>
      <c r="B6366" s="25">
        <v>43731.125</v>
      </c>
      <c r="C6366" s="7">
        <v>1559.4269999999999</v>
      </c>
      <c r="D6366" s="26">
        <f>C6366/'g. Dimensio.AnlagenEE2035'!$F$11</f>
        <v>0.44555057142857141</v>
      </c>
      <c r="E6366" s="6"/>
      <c r="F6366" s="6"/>
      <c r="G6366" s="6"/>
      <c r="H6366" s="6"/>
      <c r="I6366" s="6"/>
      <c r="J6366" s="6"/>
      <c r="K6366" s="6"/>
      <c r="L6366" s="6"/>
      <c r="M6366" s="6"/>
      <c r="N6366" s="27"/>
    </row>
    <row r="6367" spans="1:14" s="28" customFormat="1" x14ac:dyDescent="0.25">
      <c r="A6367" s="24">
        <v>43731.083333333336</v>
      </c>
      <c r="B6367" s="25">
        <v>43731.166666666664</v>
      </c>
      <c r="C6367" s="7">
        <v>1556.22</v>
      </c>
      <c r="D6367" s="26">
        <f>C6367/'g. Dimensio.AnlagenEE2035'!$F$11</f>
        <v>0.4446342857142857</v>
      </c>
      <c r="E6367" s="6"/>
      <c r="F6367" s="6"/>
      <c r="G6367" s="6"/>
      <c r="H6367" s="6"/>
      <c r="I6367" s="6"/>
      <c r="J6367" s="6"/>
      <c r="K6367" s="6"/>
      <c r="L6367" s="6"/>
      <c r="M6367" s="6"/>
      <c r="N6367" s="27"/>
    </row>
    <row r="6368" spans="1:14" s="28" customFormat="1" x14ac:dyDescent="0.25">
      <c r="A6368" s="24">
        <v>43731.125</v>
      </c>
      <c r="B6368" s="25">
        <v>43731.208333333336</v>
      </c>
      <c r="C6368" s="7">
        <v>1338.8920000000001</v>
      </c>
      <c r="D6368" s="26">
        <f>C6368/'g. Dimensio.AnlagenEE2035'!$F$11</f>
        <v>0.38254057142857145</v>
      </c>
      <c r="E6368" s="6"/>
      <c r="F6368" s="6"/>
      <c r="G6368" s="6"/>
      <c r="H6368" s="6"/>
      <c r="I6368" s="6"/>
      <c r="J6368" s="6"/>
      <c r="K6368" s="6"/>
      <c r="L6368" s="6"/>
      <c r="M6368" s="6"/>
      <c r="N6368" s="27"/>
    </row>
    <row r="6369" spans="1:14" s="28" customFormat="1" x14ac:dyDescent="0.25">
      <c r="A6369" s="24">
        <v>43731.166666666664</v>
      </c>
      <c r="B6369" s="25">
        <v>43731.25</v>
      </c>
      <c r="C6369" s="7">
        <v>993.73</v>
      </c>
      <c r="D6369" s="26">
        <f>C6369/'g. Dimensio.AnlagenEE2035'!$F$11</f>
        <v>0.28392285714285714</v>
      </c>
      <c r="E6369" s="6"/>
      <c r="F6369" s="6"/>
      <c r="G6369" s="6"/>
      <c r="H6369" s="6"/>
      <c r="I6369" s="6"/>
      <c r="J6369" s="6"/>
      <c r="K6369" s="6"/>
      <c r="L6369" s="6"/>
      <c r="M6369" s="6"/>
      <c r="N6369" s="27"/>
    </row>
    <row r="6370" spans="1:14" s="28" customFormat="1" x14ac:dyDescent="0.25">
      <c r="A6370" s="24">
        <v>43731.208333333336</v>
      </c>
      <c r="B6370" s="25">
        <v>43731.291666666664</v>
      </c>
      <c r="C6370" s="7">
        <v>772.06899999999996</v>
      </c>
      <c r="D6370" s="26">
        <f>C6370/'g. Dimensio.AnlagenEE2035'!$F$11</f>
        <v>0.22059114285714285</v>
      </c>
      <c r="E6370" s="6"/>
      <c r="F6370" s="6"/>
      <c r="G6370" s="6"/>
      <c r="H6370" s="6"/>
      <c r="I6370" s="6"/>
      <c r="J6370" s="6"/>
      <c r="K6370" s="6"/>
      <c r="L6370" s="6"/>
      <c r="M6370" s="6"/>
      <c r="N6370" s="27"/>
    </row>
    <row r="6371" spans="1:14" s="28" customFormat="1" x14ac:dyDescent="0.25">
      <c r="A6371" s="24">
        <v>43731.25</v>
      </c>
      <c r="B6371" s="25">
        <v>43731.333333333336</v>
      </c>
      <c r="C6371" s="7">
        <v>527.48299999999995</v>
      </c>
      <c r="D6371" s="26">
        <f>C6371/'g. Dimensio.AnlagenEE2035'!$F$11</f>
        <v>0.15070942857142855</v>
      </c>
      <c r="E6371" s="6"/>
      <c r="F6371" s="6"/>
      <c r="G6371" s="6"/>
      <c r="H6371" s="6"/>
      <c r="I6371" s="6"/>
      <c r="J6371" s="6"/>
      <c r="K6371" s="6"/>
      <c r="L6371" s="6"/>
      <c r="M6371" s="6"/>
      <c r="N6371" s="27"/>
    </row>
    <row r="6372" spans="1:14" s="28" customFormat="1" x14ac:dyDescent="0.25">
      <c r="A6372" s="24">
        <v>43731.291666666664</v>
      </c>
      <c r="B6372" s="25">
        <v>43731.375</v>
      </c>
      <c r="C6372" s="7">
        <v>353.52699999999999</v>
      </c>
      <c r="D6372" s="26">
        <f>C6372/'g. Dimensio.AnlagenEE2035'!$F$11</f>
        <v>0.10100771428571428</v>
      </c>
      <c r="E6372" s="6"/>
      <c r="F6372" s="6"/>
      <c r="G6372" s="6"/>
      <c r="H6372" s="6"/>
      <c r="I6372" s="6"/>
      <c r="J6372" s="6"/>
      <c r="K6372" s="6"/>
      <c r="L6372" s="6"/>
      <c r="M6372" s="6"/>
      <c r="N6372" s="27"/>
    </row>
    <row r="6373" spans="1:14" s="28" customFormat="1" x14ac:dyDescent="0.25">
      <c r="A6373" s="24">
        <v>43731.333333333336</v>
      </c>
      <c r="B6373" s="25">
        <v>43731.416666666664</v>
      </c>
      <c r="C6373" s="7">
        <v>345.96899999999999</v>
      </c>
      <c r="D6373" s="26">
        <f>C6373/'g. Dimensio.AnlagenEE2035'!$F$11</f>
        <v>9.8848285714285708E-2</v>
      </c>
      <c r="E6373" s="6"/>
      <c r="F6373" s="6"/>
      <c r="G6373" s="6"/>
      <c r="H6373" s="6"/>
      <c r="I6373" s="6"/>
      <c r="J6373" s="6"/>
      <c r="K6373" s="6"/>
      <c r="L6373" s="6"/>
      <c r="M6373" s="6"/>
      <c r="N6373" s="27"/>
    </row>
    <row r="6374" spans="1:14" s="28" customFormat="1" x14ac:dyDescent="0.25">
      <c r="A6374" s="24">
        <v>43731.375</v>
      </c>
      <c r="B6374" s="25">
        <v>43731.458333333336</v>
      </c>
      <c r="C6374" s="7">
        <v>440.88499999999999</v>
      </c>
      <c r="D6374" s="26">
        <f>C6374/'g. Dimensio.AnlagenEE2035'!$F$11</f>
        <v>0.12596714285714286</v>
      </c>
      <c r="E6374" s="6"/>
      <c r="F6374" s="6"/>
      <c r="G6374" s="6"/>
      <c r="H6374" s="6"/>
      <c r="I6374" s="6"/>
      <c r="J6374" s="6"/>
      <c r="K6374" s="6"/>
      <c r="L6374" s="6"/>
      <c r="M6374" s="6"/>
      <c r="N6374" s="27"/>
    </row>
    <row r="6375" spans="1:14" s="28" customFormat="1" x14ac:dyDescent="0.25">
      <c r="A6375" s="24">
        <v>43731.416666666664</v>
      </c>
      <c r="B6375" s="25">
        <v>43731.5</v>
      </c>
      <c r="C6375" s="7">
        <v>527.37199999999996</v>
      </c>
      <c r="D6375" s="26">
        <f>C6375/'g. Dimensio.AnlagenEE2035'!$F$11</f>
        <v>0.15067771428571428</v>
      </c>
      <c r="E6375" s="6"/>
      <c r="F6375" s="6"/>
      <c r="G6375" s="6"/>
      <c r="H6375" s="6"/>
      <c r="I6375" s="6"/>
      <c r="J6375" s="6"/>
      <c r="K6375" s="6"/>
      <c r="L6375" s="6"/>
      <c r="M6375" s="6"/>
      <c r="N6375" s="27"/>
    </row>
    <row r="6376" spans="1:14" s="28" customFormat="1" x14ac:dyDescent="0.25">
      <c r="A6376" s="24">
        <v>43731.458333333336</v>
      </c>
      <c r="B6376" s="25">
        <v>43731.541666666664</v>
      </c>
      <c r="C6376" s="7">
        <v>497.71100000000001</v>
      </c>
      <c r="D6376" s="26">
        <f>C6376/'g. Dimensio.AnlagenEE2035'!$F$11</f>
        <v>0.14220314285714286</v>
      </c>
      <c r="E6376" s="6"/>
      <c r="F6376" s="6"/>
      <c r="G6376" s="6"/>
      <c r="H6376" s="6"/>
      <c r="I6376" s="6"/>
      <c r="J6376" s="6"/>
      <c r="K6376" s="6"/>
      <c r="L6376" s="6"/>
      <c r="M6376" s="6"/>
      <c r="N6376" s="27"/>
    </row>
    <row r="6377" spans="1:14" s="28" customFormat="1" x14ac:dyDescent="0.25">
      <c r="A6377" s="24">
        <v>43731.5</v>
      </c>
      <c r="B6377" s="25">
        <v>43731.583333333336</v>
      </c>
      <c r="C6377" s="7">
        <v>411.26900000000001</v>
      </c>
      <c r="D6377" s="26">
        <f>C6377/'g. Dimensio.AnlagenEE2035'!$F$11</f>
        <v>0.11750542857142857</v>
      </c>
      <c r="E6377" s="6"/>
      <c r="F6377" s="6"/>
      <c r="G6377" s="6"/>
      <c r="H6377" s="6"/>
      <c r="I6377" s="6"/>
      <c r="J6377" s="6"/>
      <c r="K6377" s="6"/>
      <c r="L6377" s="6"/>
      <c r="M6377" s="6"/>
      <c r="N6377" s="27"/>
    </row>
    <row r="6378" spans="1:14" s="28" customFormat="1" x14ac:dyDescent="0.25">
      <c r="A6378" s="24">
        <v>43731.541666666664</v>
      </c>
      <c r="B6378" s="25">
        <v>43731.625</v>
      </c>
      <c r="C6378" s="7">
        <v>351.27499999999998</v>
      </c>
      <c r="D6378" s="26">
        <f>C6378/'g. Dimensio.AnlagenEE2035'!$F$11</f>
        <v>0.10036428571428571</v>
      </c>
      <c r="E6378" s="6"/>
      <c r="F6378" s="6"/>
      <c r="G6378" s="6"/>
      <c r="H6378" s="6"/>
      <c r="I6378" s="6"/>
      <c r="J6378" s="6"/>
      <c r="K6378" s="6"/>
      <c r="L6378" s="6"/>
      <c r="M6378" s="6"/>
      <c r="N6378" s="27"/>
    </row>
    <row r="6379" spans="1:14" s="28" customFormat="1" x14ac:dyDescent="0.25">
      <c r="A6379" s="24">
        <v>43731.583333333336</v>
      </c>
      <c r="B6379" s="25">
        <v>43731.666666666664</v>
      </c>
      <c r="C6379" s="7">
        <v>317.32499999999999</v>
      </c>
      <c r="D6379" s="26">
        <f>C6379/'g. Dimensio.AnlagenEE2035'!$F$11</f>
        <v>9.0664285714285711E-2</v>
      </c>
      <c r="E6379" s="6"/>
      <c r="F6379" s="6"/>
      <c r="G6379" s="6"/>
      <c r="H6379" s="6"/>
      <c r="I6379" s="6"/>
      <c r="J6379" s="6"/>
      <c r="K6379" s="6"/>
      <c r="L6379" s="6"/>
      <c r="M6379" s="6"/>
      <c r="N6379" s="27"/>
    </row>
    <row r="6380" spans="1:14" s="28" customFormat="1" x14ac:dyDescent="0.25">
      <c r="A6380" s="24">
        <v>43731.625</v>
      </c>
      <c r="B6380" s="25">
        <v>43731.708333333336</v>
      </c>
      <c r="C6380" s="7">
        <v>268.98399999999998</v>
      </c>
      <c r="D6380" s="26">
        <f>C6380/'g. Dimensio.AnlagenEE2035'!$F$11</f>
        <v>7.6852571428571423E-2</v>
      </c>
      <c r="E6380" s="6"/>
      <c r="F6380" s="6"/>
      <c r="G6380" s="6"/>
      <c r="H6380" s="6"/>
      <c r="I6380" s="6"/>
      <c r="J6380" s="6"/>
      <c r="K6380" s="6"/>
      <c r="L6380" s="6"/>
      <c r="M6380" s="6"/>
      <c r="N6380" s="27"/>
    </row>
    <row r="6381" spans="1:14" s="28" customFormat="1" x14ac:dyDescent="0.25">
      <c r="A6381" s="24">
        <v>43731.666666666664</v>
      </c>
      <c r="B6381" s="25">
        <v>43731.75</v>
      </c>
      <c r="C6381" s="7">
        <v>213.577</v>
      </c>
      <c r="D6381" s="26">
        <f>C6381/'g. Dimensio.AnlagenEE2035'!$F$11</f>
        <v>6.1022E-2</v>
      </c>
      <c r="E6381" s="6"/>
      <c r="F6381" s="6"/>
      <c r="G6381" s="6"/>
      <c r="H6381" s="6"/>
      <c r="I6381" s="6"/>
      <c r="J6381" s="6"/>
      <c r="K6381" s="6"/>
      <c r="L6381" s="6"/>
      <c r="M6381" s="6"/>
      <c r="N6381" s="27"/>
    </row>
    <row r="6382" spans="1:14" s="28" customFormat="1" x14ac:dyDescent="0.25">
      <c r="A6382" s="24">
        <v>43731.708333333336</v>
      </c>
      <c r="B6382" s="25">
        <v>43731.791666666664</v>
      </c>
      <c r="C6382" s="7">
        <v>247.97</v>
      </c>
      <c r="D6382" s="26">
        <f>C6382/'g. Dimensio.AnlagenEE2035'!$F$11</f>
        <v>7.0848571428571427E-2</v>
      </c>
      <c r="E6382" s="6"/>
      <c r="F6382" s="6"/>
      <c r="G6382" s="6"/>
      <c r="H6382" s="6"/>
      <c r="I6382" s="6"/>
      <c r="J6382" s="6"/>
      <c r="K6382" s="6"/>
      <c r="L6382" s="6"/>
      <c r="M6382" s="6"/>
      <c r="N6382" s="27"/>
    </row>
    <row r="6383" spans="1:14" s="28" customFormat="1" x14ac:dyDescent="0.25">
      <c r="A6383" s="24">
        <v>43731.75</v>
      </c>
      <c r="B6383" s="25">
        <v>43731.833333333336</v>
      </c>
      <c r="C6383" s="7">
        <v>318.12799999999999</v>
      </c>
      <c r="D6383" s="26">
        <f>C6383/'g. Dimensio.AnlagenEE2035'!$F$11</f>
        <v>9.0893714285714286E-2</v>
      </c>
      <c r="E6383" s="6"/>
      <c r="F6383" s="6"/>
      <c r="G6383" s="6"/>
      <c r="H6383" s="6"/>
      <c r="I6383" s="6"/>
      <c r="J6383" s="6"/>
      <c r="K6383" s="6"/>
      <c r="L6383" s="6"/>
      <c r="M6383" s="6"/>
      <c r="N6383" s="27"/>
    </row>
    <row r="6384" spans="1:14" s="28" customFormat="1" x14ac:dyDescent="0.25">
      <c r="A6384" s="24">
        <v>43731.791666666664</v>
      </c>
      <c r="B6384" s="25">
        <v>43731.875</v>
      </c>
      <c r="C6384" s="7">
        <v>342.95100000000002</v>
      </c>
      <c r="D6384" s="26">
        <f>C6384/'g. Dimensio.AnlagenEE2035'!$F$11</f>
        <v>9.7986000000000004E-2</v>
      </c>
      <c r="E6384" s="6"/>
      <c r="F6384" s="6"/>
      <c r="G6384" s="6"/>
      <c r="H6384" s="6"/>
      <c r="I6384" s="6"/>
      <c r="J6384" s="6"/>
      <c r="K6384" s="6"/>
      <c r="L6384" s="6"/>
      <c r="M6384" s="6"/>
      <c r="N6384" s="27"/>
    </row>
    <row r="6385" spans="1:14" s="28" customFormat="1" x14ac:dyDescent="0.25">
      <c r="A6385" s="24">
        <v>43731.833333333336</v>
      </c>
      <c r="B6385" s="25">
        <v>43731.916666666664</v>
      </c>
      <c r="C6385" s="7">
        <v>304.86</v>
      </c>
      <c r="D6385" s="26">
        <f>C6385/'g. Dimensio.AnlagenEE2035'!$F$11</f>
        <v>8.7102857142857149E-2</v>
      </c>
      <c r="E6385" s="6"/>
      <c r="F6385" s="6"/>
      <c r="G6385" s="6"/>
      <c r="H6385" s="6"/>
      <c r="I6385" s="6"/>
      <c r="J6385" s="6"/>
      <c r="K6385" s="6"/>
      <c r="L6385" s="6"/>
      <c r="M6385" s="6"/>
      <c r="N6385" s="27"/>
    </row>
    <row r="6386" spans="1:14" s="28" customFormat="1" x14ac:dyDescent="0.25">
      <c r="A6386" s="24">
        <v>43731.875</v>
      </c>
      <c r="B6386" s="25">
        <v>43731.958333333336</v>
      </c>
      <c r="C6386" s="7">
        <v>240.46799999999999</v>
      </c>
      <c r="D6386" s="26">
        <f>C6386/'g. Dimensio.AnlagenEE2035'!$F$11</f>
        <v>6.8705142857142854E-2</v>
      </c>
      <c r="E6386" s="6"/>
      <c r="F6386" s="6"/>
      <c r="G6386" s="6"/>
      <c r="H6386" s="6"/>
      <c r="I6386" s="6"/>
      <c r="J6386" s="6"/>
      <c r="K6386" s="6"/>
      <c r="L6386" s="6"/>
      <c r="M6386" s="6"/>
      <c r="N6386" s="27"/>
    </row>
    <row r="6387" spans="1:14" s="28" customFormat="1" x14ac:dyDescent="0.25">
      <c r="A6387" s="24">
        <v>43731.916666666664</v>
      </c>
      <c r="B6387" s="25">
        <v>43732</v>
      </c>
      <c r="C6387" s="7">
        <v>207.63399999999999</v>
      </c>
      <c r="D6387" s="26">
        <f>C6387/'g. Dimensio.AnlagenEE2035'!$F$11</f>
        <v>5.9323999999999995E-2</v>
      </c>
      <c r="E6387" s="6"/>
      <c r="F6387" s="6"/>
      <c r="G6387" s="6"/>
      <c r="H6387" s="6"/>
      <c r="I6387" s="6"/>
      <c r="J6387" s="6"/>
      <c r="K6387" s="6"/>
      <c r="L6387" s="6"/>
      <c r="M6387" s="6"/>
      <c r="N6387" s="27"/>
    </row>
    <row r="6388" spans="1:14" s="28" customFormat="1" x14ac:dyDescent="0.25">
      <c r="A6388" s="24">
        <v>43731.958333333336</v>
      </c>
      <c r="B6388" s="25">
        <v>43732.041666666664</v>
      </c>
      <c r="C6388" s="7">
        <v>172.273</v>
      </c>
      <c r="D6388" s="26">
        <f>C6388/'g. Dimensio.AnlagenEE2035'!$F$11</f>
        <v>4.9220857142857143E-2</v>
      </c>
      <c r="E6388" s="6"/>
      <c r="F6388" s="6"/>
      <c r="G6388" s="6"/>
      <c r="H6388" s="6"/>
      <c r="I6388" s="6"/>
      <c r="J6388" s="6"/>
      <c r="K6388" s="6"/>
      <c r="L6388" s="6"/>
      <c r="M6388" s="6"/>
      <c r="N6388" s="27"/>
    </row>
    <row r="6389" spans="1:14" s="28" customFormat="1" x14ac:dyDescent="0.25">
      <c r="A6389" s="24">
        <v>43732</v>
      </c>
      <c r="B6389" s="25">
        <v>43732.083333333336</v>
      </c>
      <c r="C6389" s="7">
        <v>164.25700000000001</v>
      </c>
      <c r="D6389" s="26">
        <f>C6389/'g. Dimensio.AnlagenEE2035'!$F$11</f>
        <v>4.6930571428571433E-2</v>
      </c>
      <c r="E6389" s="6"/>
      <c r="F6389" s="6"/>
      <c r="G6389" s="6"/>
      <c r="H6389" s="6"/>
      <c r="I6389" s="6"/>
      <c r="J6389" s="6"/>
      <c r="K6389" s="6"/>
      <c r="L6389" s="6"/>
      <c r="M6389" s="6"/>
      <c r="N6389" s="27"/>
    </row>
    <row r="6390" spans="1:14" s="28" customFormat="1" x14ac:dyDescent="0.25">
      <c r="A6390" s="24">
        <v>43732.041666666664</v>
      </c>
      <c r="B6390" s="25">
        <v>43732.125</v>
      </c>
      <c r="C6390" s="7">
        <v>172.73099999999999</v>
      </c>
      <c r="D6390" s="26">
        <f>C6390/'g. Dimensio.AnlagenEE2035'!$F$11</f>
        <v>4.9351714285714283E-2</v>
      </c>
      <c r="E6390" s="6"/>
      <c r="F6390" s="6"/>
      <c r="G6390" s="6"/>
      <c r="H6390" s="6"/>
      <c r="I6390" s="6"/>
      <c r="J6390" s="6"/>
      <c r="K6390" s="6"/>
      <c r="L6390" s="6"/>
      <c r="M6390" s="6"/>
      <c r="N6390" s="27"/>
    </row>
    <row r="6391" spans="1:14" s="28" customFormat="1" x14ac:dyDescent="0.25">
      <c r="A6391" s="24">
        <v>43732.083333333336</v>
      </c>
      <c r="B6391" s="25">
        <v>43732.166666666664</v>
      </c>
      <c r="C6391" s="7">
        <v>194.89599999999999</v>
      </c>
      <c r="D6391" s="26">
        <f>C6391/'g. Dimensio.AnlagenEE2035'!$F$11</f>
        <v>5.5684571428571424E-2</v>
      </c>
      <c r="E6391" s="6"/>
      <c r="F6391" s="6"/>
      <c r="G6391" s="6"/>
      <c r="H6391" s="6"/>
      <c r="I6391" s="6"/>
      <c r="J6391" s="6"/>
      <c r="K6391" s="6"/>
      <c r="L6391" s="6"/>
      <c r="M6391" s="6"/>
      <c r="N6391" s="27"/>
    </row>
    <row r="6392" spans="1:14" s="28" customFormat="1" x14ac:dyDescent="0.25">
      <c r="A6392" s="24">
        <v>43732.125</v>
      </c>
      <c r="B6392" s="25">
        <v>43732.208333333336</v>
      </c>
      <c r="C6392" s="7">
        <v>216.971</v>
      </c>
      <c r="D6392" s="26">
        <f>C6392/'g. Dimensio.AnlagenEE2035'!$F$11</f>
        <v>6.1991714285714289E-2</v>
      </c>
      <c r="E6392" s="6"/>
      <c r="F6392" s="6"/>
      <c r="G6392" s="6"/>
      <c r="H6392" s="6"/>
      <c r="I6392" s="6"/>
      <c r="J6392" s="6"/>
      <c r="K6392" s="6"/>
      <c r="L6392" s="6"/>
      <c r="M6392" s="6"/>
      <c r="N6392" s="27"/>
    </row>
    <row r="6393" spans="1:14" s="28" customFormat="1" x14ac:dyDescent="0.25">
      <c r="A6393" s="24">
        <v>43732.166666666664</v>
      </c>
      <c r="B6393" s="25">
        <v>43732.25</v>
      </c>
      <c r="C6393" s="7">
        <v>257.66399999999999</v>
      </c>
      <c r="D6393" s="26">
        <f>C6393/'g. Dimensio.AnlagenEE2035'!$F$11</f>
        <v>7.3618285714285706E-2</v>
      </c>
      <c r="E6393" s="6"/>
      <c r="F6393" s="6"/>
      <c r="G6393" s="6"/>
      <c r="H6393" s="6"/>
      <c r="I6393" s="6"/>
      <c r="J6393" s="6"/>
      <c r="K6393" s="6"/>
      <c r="L6393" s="6"/>
      <c r="M6393" s="6"/>
      <c r="N6393" s="27"/>
    </row>
    <row r="6394" spans="1:14" s="28" customFormat="1" x14ac:dyDescent="0.25">
      <c r="A6394" s="24">
        <v>43732.208333333336</v>
      </c>
      <c r="B6394" s="25">
        <v>43732.291666666664</v>
      </c>
      <c r="C6394" s="7">
        <v>295.279</v>
      </c>
      <c r="D6394" s="26">
        <f>C6394/'g. Dimensio.AnlagenEE2035'!$F$11</f>
        <v>8.4365428571428577E-2</v>
      </c>
      <c r="E6394" s="6"/>
      <c r="F6394" s="6"/>
      <c r="G6394" s="6"/>
      <c r="H6394" s="6"/>
      <c r="I6394" s="6"/>
      <c r="J6394" s="6"/>
      <c r="K6394" s="6"/>
      <c r="L6394" s="6"/>
      <c r="M6394" s="6"/>
      <c r="N6394" s="27"/>
    </row>
    <row r="6395" spans="1:14" s="28" customFormat="1" x14ac:dyDescent="0.25">
      <c r="A6395" s="24">
        <v>43732.25</v>
      </c>
      <c r="B6395" s="25">
        <v>43732.333333333336</v>
      </c>
      <c r="C6395" s="7">
        <v>230.50800000000001</v>
      </c>
      <c r="D6395" s="26">
        <f>C6395/'g. Dimensio.AnlagenEE2035'!$F$11</f>
        <v>6.5859428571428569E-2</v>
      </c>
      <c r="E6395" s="6"/>
      <c r="F6395" s="6"/>
      <c r="G6395" s="6"/>
      <c r="H6395" s="6"/>
      <c r="I6395" s="6"/>
      <c r="J6395" s="6"/>
      <c r="K6395" s="6"/>
      <c r="L6395" s="6"/>
      <c r="M6395" s="6"/>
      <c r="N6395" s="27"/>
    </row>
    <row r="6396" spans="1:14" s="28" customFormat="1" x14ac:dyDescent="0.25">
      <c r="A6396" s="24">
        <v>43732.291666666664</v>
      </c>
      <c r="B6396" s="25">
        <v>43732.375</v>
      </c>
      <c r="C6396" s="7">
        <v>122.67</v>
      </c>
      <c r="D6396" s="26">
        <f>C6396/'g. Dimensio.AnlagenEE2035'!$F$11</f>
        <v>3.5048571428571429E-2</v>
      </c>
      <c r="E6396" s="6"/>
      <c r="F6396" s="6"/>
      <c r="G6396" s="6"/>
      <c r="H6396" s="6"/>
      <c r="I6396" s="6"/>
      <c r="J6396" s="6"/>
      <c r="K6396" s="6"/>
      <c r="L6396" s="6"/>
      <c r="M6396" s="6"/>
      <c r="N6396" s="27"/>
    </row>
    <row r="6397" spans="1:14" s="28" customFormat="1" x14ac:dyDescent="0.25">
      <c r="A6397" s="24">
        <v>43732.333333333336</v>
      </c>
      <c r="B6397" s="25">
        <v>43732.416666666664</v>
      </c>
      <c r="C6397" s="7">
        <v>148.036</v>
      </c>
      <c r="D6397" s="26">
        <f>C6397/'g. Dimensio.AnlagenEE2035'!$F$11</f>
        <v>4.2296E-2</v>
      </c>
      <c r="E6397" s="6"/>
      <c r="F6397" s="6"/>
      <c r="G6397" s="6"/>
      <c r="H6397" s="6"/>
      <c r="I6397" s="6"/>
      <c r="J6397" s="6"/>
      <c r="K6397" s="6"/>
      <c r="L6397" s="6"/>
      <c r="M6397" s="6"/>
      <c r="N6397" s="27"/>
    </row>
    <row r="6398" spans="1:14" s="28" customFormat="1" x14ac:dyDescent="0.25">
      <c r="A6398" s="24">
        <v>43732.375</v>
      </c>
      <c r="B6398" s="25">
        <v>43732.458333333336</v>
      </c>
      <c r="C6398" s="7">
        <v>168.52699999999999</v>
      </c>
      <c r="D6398" s="26">
        <f>C6398/'g. Dimensio.AnlagenEE2035'!$F$11</f>
        <v>4.8150571428571425E-2</v>
      </c>
      <c r="E6398" s="6"/>
      <c r="F6398" s="6"/>
      <c r="G6398" s="6"/>
      <c r="H6398" s="6"/>
      <c r="I6398" s="6"/>
      <c r="J6398" s="6"/>
      <c r="K6398" s="6"/>
      <c r="L6398" s="6"/>
      <c r="M6398" s="6"/>
      <c r="N6398" s="27"/>
    </row>
    <row r="6399" spans="1:14" s="28" customFormat="1" x14ac:dyDescent="0.25">
      <c r="A6399" s="24">
        <v>43732.416666666664</v>
      </c>
      <c r="B6399" s="25">
        <v>43732.5</v>
      </c>
      <c r="C6399" s="7">
        <v>164.67400000000001</v>
      </c>
      <c r="D6399" s="26">
        <f>C6399/'g. Dimensio.AnlagenEE2035'!$F$11</f>
        <v>4.7049714285714285E-2</v>
      </c>
      <c r="E6399" s="6"/>
      <c r="F6399" s="6"/>
      <c r="G6399" s="6"/>
      <c r="H6399" s="6"/>
      <c r="I6399" s="6"/>
      <c r="J6399" s="6"/>
      <c r="K6399" s="6"/>
      <c r="L6399" s="6"/>
      <c r="M6399" s="6"/>
      <c r="N6399" s="27"/>
    </row>
    <row r="6400" spans="1:14" s="28" customFormat="1" x14ac:dyDescent="0.25">
      <c r="A6400" s="24">
        <v>43732.458333333336</v>
      </c>
      <c r="B6400" s="25">
        <v>43732.541666666664</v>
      </c>
      <c r="C6400" s="7">
        <v>192.965</v>
      </c>
      <c r="D6400" s="26">
        <f>C6400/'g. Dimensio.AnlagenEE2035'!$F$11</f>
        <v>5.5132857142857143E-2</v>
      </c>
      <c r="E6400" s="6"/>
      <c r="F6400" s="6"/>
      <c r="G6400" s="6"/>
      <c r="H6400" s="6"/>
      <c r="I6400" s="6"/>
      <c r="J6400" s="6"/>
      <c r="K6400" s="6"/>
      <c r="L6400" s="6"/>
      <c r="M6400" s="6"/>
      <c r="N6400" s="27"/>
    </row>
    <row r="6401" spans="1:14" s="28" customFormat="1" x14ac:dyDescent="0.25">
      <c r="A6401" s="24">
        <v>43732.5</v>
      </c>
      <c r="B6401" s="25">
        <v>43732.583333333336</v>
      </c>
      <c r="C6401" s="7">
        <v>210.18600000000001</v>
      </c>
      <c r="D6401" s="26">
        <f>C6401/'g. Dimensio.AnlagenEE2035'!$F$11</f>
        <v>6.005314285714286E-2</v>
      </c>
      <c r="E6401" s="6"/>
      <c r="F6401" s="6"/>
      <c r="G6401" s="6"/>
      <c r="H6401" s="6"/>
      <c r="I6401" s="6"/>
      <c r="J6401" s="6"/>
      <c r="K6401" s="6"/>
      <c r="L6401" s="6"/>
      <c r="M6401" s="6"/>
      <c r="N6401" s="27"/>
    </row>
    <row r="6402" spans="1:14" s="28" customFormat="1" x14ac:dyDescent="0.25">
      <c r="A6402" s="24">
        <v>43732.541666666664</v>
      </c>
      <c r="B6402" s="25">
        <v>43732.625</v>
      </c>
      <c r="C6402" s="7">
        <v>231.52600000000001</v>
      </c>
      <c r="D6402" s="26">
        <f>C6402/'g. Dimensio.AnlagenEE2035'!$F$11</f>
        <v>6.6150285714285717E-2</v>
      </c>
      <c r="E6402" s="6"/>
      <c r="F6402" s="6"/>
      <c r="G6402" s="6"/>
      <c r="H6402" s="6"/>
      <c r="I6402" s="6"/>
      <c r="J6402" s="6"/>
      <c r="K6402" s="6"/>
      <c r="L6402" s="6"/>
      <c r="M6402" s="6"/>
      <c r="N6402" s="27"/>
    </row>
    <row r="6403" spans="1:14" s="28" customFormat="1" x14ac:dyDescent="0.25">
      <c r="A6403" s="24">
        <v>43732.583333333336</v>
      </c>
      <c r="B6403" s="25">
        <v>43732.666666666664</v>
      </c>
      <c r="C6403" s="7">
        <v>270.7</v>
      </c>
      <c r="D6403" s="26">
        <f>C6403/'g. Dimensio.AnlagenEE2035'!$F$11</f>
        <v>7.7342857142857144E-2</v>
      </c>
      <c r="E6403" s="6"/>
      <c r="F6403" s="6"/>
      <c r="G6403" s="6"/>
      <c r="H6403" s="6"/>
      <c r="I6403" s="6"/>
      <c r="J6403" s="6"/>
      <c r="K6403" s="6"/>
      <c r="L6403" s="6"/>
      <c r="M6403" s="6"/>
      <c r="N6403" s="27"/>
    </row>
    <row r="6404" spans="1:14" s="28" customFormat="1" x14ac:dyDescent="0.25">
      <c r="A6404" s="24">
        <v>43732.625</v>
      </c>
      <c r="B6404" s="25">
        <v>43732.708333333336</v>
      </c>
      <c r="C6404" s="7">
        <v>342.85399999999998</v>
      </c>
      <c r="D6404" s="26">
        <f>C6404/'g. Dimensio.AnlagenEE2035'!$F$11</f>
        <v>9.7958285714285706E-2</v>
      </c>
      <c r="E6404" s="6"/>
      <c r="F6404" s="6"/>
      <c r="G6404" s="6"/>
      <c r="H6404" s="6"/>
      <c r="I6404" s="6"/>
      <c r="J6404" s="6"/>
      <c r="K6404" s="6"/>
      <c r="L6404" s="6"/>
      <c r="M6404" s="6"/>
      <c r="N6404" s="27"/>
    </row>
    <row r="6405" spans="1:14" s="28" customFormat="1" x14ac:dyDescent="0.25">
      <c r="A6405" s="24">
        <v>43732.666666666664</v>
      </c>
      <c r="B6405" s="25">
        <v>43732.75</v>
      </c>
      <c r="C6405" s="7">
        <v>395.73500000000001</v>
      </c>
      <c r="D6405" s="26">
        <f>C6405/'g. Dimensio.AnlagenEE2035'!$F$11</f>
        <v>0.11306714285714287</v>
      </c>
      <c r="E6405" s="6"/>
      <c r="F6405" s="6"/>
      <c r="G6405" s="6"/>
      <c r="H6405" s="6"/>
      <c r="I6405" s="6"/>
      <c r="J6405" s="6"/>
      <c r="K6405" s="6"/>
      <c r="L6405" s="6"/>
      <c r="M6405" s="6"/>
      <c r="N6405" s="27"/>
    </row>
    <row r="6406" spans="1:14" s="28" customFormat="1" x14ac:dyDescent="0.25">
      <c r="A6406" s="24">
        <v>43732.708333333336</v>
      </c>
      <c r="B6406" s="25">
        <v>43732.791666666664</v>
      </c>
      <c r="C6406" s="7">
        <v>532.73900000000003</v>
      </c>
      <c r="D6406" s="26">
        <f>C6406/'g. Dimensio.AnlagenEE2035'!$F$11</f>
        <v>0.15221114285714288</v>
      </c>
      <c r="E6406" s="6"/>
      <c r="F6406" s="6"/>
      <c r="G6406" s="6"/>
      <c r="H6406" s="6"/>
      <c r="I6406" s="6"/>
      <c r="J6406" s="6"/>
      <c r="K6406" s="6"/>
      <c r="L6406" s="6"/>
      <c r="M6406" s="6"/>
      <c r="N6406" s="27"/>
    </row>
    <row r="6407" spans="1:14" s="28" customFormat="1" x14ac:dyDescent="0.25">
      <c r="A6407" s="24">
        <v>43732.75</v>
      </c>
      <c r="B6407" s="25">
        <v>43732.833333333336</v>
      </c>
      <c r="C6407" s="7">
        <v>668.54100000000005</v>
      </c>
      <c r="D6407" s="26">
        <f>C6407/'g. Dimensio.AnlagenEE2035'!$F$11</f>
        <v>0.19101171428571431</v>
      </c>
      <c r="E6407" s="6"/>
      <c r="F6407" s="6"/>
      <c r="G6407" s="6"/>
      <c r="H6407" s="6"/>
      <c r="I6407" s="6"/>
      <c r="J6407" s="6"/>
      <c r="K6407" s="6"/>
      <c r="L6407" s="6"/>
      <c r="M6407" s="6"/>
      <c r="N6407" s="27"/>
    </row>
    <row r="6408" spans="1:14" s="28" customFormat="1" x14ac:dyDescent="0.25">
      <c r="A6408" s="24">
        <v>43732.791666666664</v>
      </c>
      <c r="B6408" s="25">
        <v>43732.875</v>
      </c>
      <c r="C6408" s="7">
        <v>838.93799999999999</v>
      </c>
      <c r="D6408" s="26">
        <f>C6408/'g. Dimensio.AnlagenEE2035'!$F$11</f>
        <v>0.23969657142857143</v>
      </c>
      <c r="E6408" s="6"/>
      <c r="F6408" s="6"/>
      <c r="G6408" s="6"/>
      <c r="H6408" s="6"/>
      <c r="I6408" s="6"/>
      <c r="J6408" s="6"/>
      <c r="K6408" s="6"/>
      <c r="L6408" s="6"/>
      <c r="M6408" s="6"/>
      <c r="N6408" s="27"/>
    </row>
    <row r="6409" spans="1:14" s="28" customFormat="1" x14ac:dyDescent="0.25">
      <c r="A6409" s="24">
        <v>43732.833333333336</v>
      </c>
      <c r="B6409" s="25">
        <v>43732.916666666664</v>
      </c>
      <c r="C6409" s="7">
        <v>1026.0119999999999</v>
      </c>
      <c r="D6409" s="26">
        <f>C6409/'g. Dimensio.AnlagenEE2035'!$F$11</f>
        <v>0.29314628571428569</v>
      </c>
      <c r="E6409" s="6"/>
      <c r="F6409" s="6"/>
      <c r="G6409" s="6"/>
      <c r="H6409" s="6"/>
      <c r="I6409" s="6"/>
      <c r="J6409" s="6"/>
      <c r="K6409" s="6"/>
      <c r="L6409" s="6"/>
      <c r="M6409" s="6"/>
      <c r="N6409" s="27"/>
    </row>
    <row r="6410" spans="1:14" s="28" customFormat="1" x14ac:dyDescent="0.25">
      <c r="A6410" s="24">
        <v>43732.875</v>
      </c>
      <c r="B6410" s="25">
        <v>43732.958333333336</v>
      </c>
      <c r="C6410" s="7">
        <v>1129.53</v>
      </c>
      <c r="D6410" s="26">
        <f>C6410/'g. Dimensio.AnlagenEE2035'!$F$11</f>
        <v>0.32272285714285714</v>
      </c>
      <c r="E6410" s="6"/>
      <c r="F6410" s="6"/>
      <c r="G6410" s="6"/>
      <c r="H6410" s="6"/>
      <c r="I6410" s="6"/>
      <c r="J6410" s="6"/>
      <c r="K6410" s="6"/>
      <c r="L6410" s="6"/>
      <c r="M6410" s="6"/>
      <c r="N6410" s="27"/>
    </row>
    <row r="6411" spans="1:14" s="28" customFormat="1" x14ac:dyDescent="0.25">
      <c r="A6411" s="24">
        <v>43732.916666666664</v>
      </c>
      <c r="B6411" s="25">
        <v>43733</v>
      </c>
      <c r="C6411" s="7">
        <v>1200.6769999999999</v>
      </c>
      <c r="D6411" s="26">
        <f>C6411/'g. Dimensio.AnlagenEE2035'!$F$11</f>
        <v>0.34305057142857143</v>
      </c>
      <c r="E6411" s="6"/>
      <c r="F6411" s="6"/>
      <c r="G6411" s="6"/>
      <c r="H6411" s="6"/>
      <c r="I6411" s="6"/>
      <c r="J6411" s="6"/>
      <c r="K6411" s="6"/>
      <c r="L6411" s="6"/>
      <c r="M6411" s="6"/>
      <c r="N6411" s="27"/>
    </row>
    <row r="6412" spans="1:14" s="28" customFormat="1" x14ac:dyDescent="0.25">
      <c r="A6412" s="24">
        <v>43732.958333333336</v>
      </c>
      <c r="B6412" s="25">
        <v>43733.041666666664</v>
      </c>
      <c r="C6412" s="7">
        <v>1374.8989999999999</v>
      </c>
      <c r="D6412" s="26">
        <f>C6412/'g. Dimensio.AnlagenEE2035'!$F$11</f>
        <v>0.39282828571428569</v>
      </c>
      <c r="E6412" s="6"/>
      <c r="F6412" s="6"/>
      <c r="G6412" s="6"/>
      <c r="H6412" s="6"/>
      <c r="I6412" s="6"/>
      <c r="J6412" s="6"/>
      <c r="K6412" s="6"/>
      <c r="L6412" s="6"/>
      <c r="M6412" s="6"/>
      <c r="N6412" s="27"/>
    </row>
    <row r="6413" spans="1:14" s="28" customFormat="1" x14ac:dyDescent="0.25">
      <c r="A6413" s="24">
        <v>43733</v>
      </c>
      <c r="B6413" s="25">
        <v>43733.083333333336</v>
      </c>
      <c r="C6413" s="7">
        <v>1441.6010000000001</v>
      </c>
      <c r="D6413" s="26">
        <f>C6413/'g. Dimensio.AnlagenEE2035'!$F$11</f>
        <v>0.41188600000000003</v>
      </c>
      <c r="E6413" s="6"/>
      <c r="F6413" s="6"/>
      <c r="G6413" s="6"/>
      <c r="H6413" s="6"/>
      <c r="I6413" s="6"/>
      <c r="J6413" s="6"/>
      <c r="K6413" s="6"/>
      <c r="L6413" s="6"/>
      <c r="M6413" s="6"/>
      <c r="N6413" s="27"/>
    </row>
    <row r="6414" spans="1:14" s="28" customFormat="1" x14ac:dyDescent="0.25">
      <c r="A6414" s="24">
        <v>43733.041666666664</v>
      </c>
      <c r="B6414" s="25">
        <v>43733.125</v>
      </c>
      <c r="C6414" s="7">
        <v>1330.646</v>
      </c>
      <c r="D6414" s="26">
        <f>C6414/'g. Dimensio.AnlagenEE2035'!$F$11</f>
        <v>0.38018457142857143</v>
      </c>
      <c r="E6414" s="6"/>
      <c r="F6414" s="6"/>
      <c r="G6414" s="6"/>
      <c r="H6414" s="6"/>
      <c r="I6414" s="6"/>
      <c r="J6414" s="6"/>
      <c r="K6414" s="6"/>
      <c r="L6414" s="6"/>
      <c r="M6414" s="6"/>
      <c r="N6414" s="27"/>
    </row>
    <row r="6415" spans="1:14" s="28" customFormat="1" x14ac:dyDescent="0.25">
      <c r="A6415" s="24">
        <v>43733.083333333336</v>
      </c>
      <c r="B6415" s="25">
        <v>43733.166666666664</v>
      </c>
      <c r="C6415" s="7">
        <v>1042.4380000000001</v>
      </c>
      <c r="D6415" s="26">
        <f>C6415/'g. Dimensio.AnlagenEE2035'!$F$11</f>
        <v>0.29783942857142859</v>
      </c>
      <c r="E6415" s="6"/>
      <c r="F6415" s="6"/>
      <c r="G6415" s="6"/>
      <c r="H6415" s="6"/>
      <c r="I6415" s="6"/>
      <c r="J6415" s="6"/>
      <c r="K6415" s="6"/>
      <c r="L6415" s="6"/>
      <c r="M6415" s="6"/>
      <c r="N6415" s="27"/>
    </row>
    <row r="6416" spans="1:14" s="28" customFormat="1" x14ac:dyDescent="0.25">
      <c r="A6416" s="24">
        <v>43733.125</v>
      </c>
      <c r="B6416" s="25">
        <v>43733.208333333336</v>
      </c>
      <c r="C6416" s="7">
        <v>920.26</v>
      </c>
      <c r="D6416" s="26">
        <f>C6416/'g. Dimensio.AnlagenEE2035'!$F$11</f>
        <v>0.26293142857142859</v>
      </c>
      <c r="E6416" s="6"/>
      <c r="F6416" s="6"/>
      <c r="G6416" s="6"/>
      <c r="H6416" s="6"/>
      <c r="I6416" s="6"/>
      <c r="J6416" s="6"/>
      <c r="K6416" s="6"/>
      <c r="L6416" s="6"/>
      <c r="M6416" s="6"/>
      <c r="N6416" s="27"/>
    </row>
    <row r="6417" spans="1:14" s="28" customFormat="1" x14ac:dyDescent="0.25">
      <c r="A6417" s="24">
        <v>43733.166666666664</v>
      </c>
      <c r="B6417" s="25">
        <v>43733.25</v>
      </c>
      <c r="C6417" s="7">
        <v>845.28</v>
      </c>
      <c r="D6417" s="26">
        <f>C6417/'g. Dimensio.AnlagenEE2035'!$F$11</f>
        <v>0.24150857142857143</v>
      </c>
      <c r="E6417" s="6"/>
      <c r="F6417" s="6"/>
      <c r="G6417" s="6"/>
      <c r="H6417" s="6"/>
      <c r="I6417" s="6"/>
      <c r="J6417" s="6"/>
      <c r="K6417" s="6"/>
      <c r="L6417" s="6"/>
      <c r="M6417" s="6"/>
      <c r="N6417" s="27"/>
    </row>
    <row r="6418" spans="1:14" s="28" customFormat="1" x14ac:dyDescent="0.25">
      <c r="A6418" s="24">
        <v>43733.208333333336</v>
      </c>
      <c r="B6418" s="25">
        <v>43733.291666666664</v>
      </c>
      <c r="C6418" s="7">
        <v>854.62599999999998</v>
      </c>
      <c r="D6418" s="26">
        <f>C6418/'g. Dimensio.AnlagenEE2035'!$F$11</f>
        <v>0.24417885714285714</v>
      </c>
      <c r="E6418" s="6"/>
      <c r="F6418" s="6"/>
      <c r="G6418" s="6"/>
      <c r="H6418" s="6"/>
      <c r="I6418" s="6"/>
      <c r="J6418" s="6"/>
      <c r="K6418" s="6"/>
      <c r="L6418" s="6"/>
      <c r="M6418" s="6"/>
      <c r="N6418" s="27"/>
    </row>
    <row r="6419" spans="1:14" s="28" customFormat="1" x14ac:dyDescent="0.25">
      <c r="A6419" s="24">
        <v>43733.25</v>
      </c>
      <c r="B6419" s="25">
        <v>43733.333333333336</v>
      </c>
      <c r="C6419" s="7">
        <v>668.48599999999999</v>
      </c>
      <c r="D6419" s="26">
        <f>C6419/'g. Dimensio.AnlagenEE2035'!$F$11</f>
        <v>0.190996</v>
      </c>
      <c r="E6419" s="6"/>
      <c r="F6419" s="6"/>
      <c r="G6419" s="6"/>
      <c r="H6419" s="6"/>
      <c r="I6419" s="6"/>
      <c r="J6419" s="6"/>
      <c r="K6419" s="6"/>
      <c r="L6419" s="6"/>
      <c r="M6419" s="6"/>
      <c r="N6419" s="27"/>
    </row>
    <row r="6420" spans="1:14" s="28" customFormat="1" x14ac:dyDescent="0.25">
      <c r="A6420" s="24">
        <v>43733.291666666664</v>
      </c>
      <c r="B6420" s="25">
        <v>43733.375</v>
      </c>
      <c r="C6420" s="7">
        <v>729.41300000000001</v>
      </c>
      <c r="D6420" s="26">
        <f>C6420/'g. Dimensio.AnlagenEE2035'!$F$11</f>
        <v>0.20840371428571428</v>
      </c>
      <c r="E6420" s="6"/>
      <c r="F6420" s="6"/>
      <c r="G6420" s="6"/>
      <c r="H6420" s="6"/>
      <c r="I6420" s="6"/>
      <c r="J6420" s="6"/>
      <c r="K6420" s="6"/>
      <c r="L6420" s="6"/>
      <c r="M6420" s="6"/>
      <c r="N6420" s="27"/>
    </row>
    <row r="6421" spans="1:14" s="28" customFormat="1" x14ac:dyDescent="0.25">
      <c r="A6421" s="24">
        <v>43733.333333333336</v>
      </c>
      <c r="B6421" s="25">
        <v>43733.416666666664</v>
      </c>
      <c r="C6421" s="7">
        <v>1028.1369999999999</v>
      </c>
      <c r="D6421" s="26">
        <f>C6421/'g. Dimensio.AnlagenEE2035'!$F$11</f>
        <v>0.29375342857142855</v>
      </c>
      <c r="E6421" s="6"/>
      <c r="F6421" s="6"/>
      <c r="G6421" s="6"/>
      <c r="H6421" s="6"/>
      <c r="I6421" s="6"/>
      <c r="J6421" s="6"/>
      <c r="K6421" s="6"/>
      <c r="L6421" s="6"/>
      <c r="M6421" s="6"/>
      <c r="N6421" s="27"/>
    </row>
    <row r="6422" spans="1:14" s="28" customFormat="1" x14ac:dyDescent="0.25">
      <c r="A6422" s="24">
        <v>43733.375</v>
      </c>
      <c r="B6422" s="25">
        <v>43733.458333333336</v>
      </c>
      <c r="C6422" s="7">
        <v>1172.8399999999999</v>
      </c>
      <c r="D6422" s="26">
        <f>C6422/'g. Dimensio.AnlagenEE2035'!$F$11</f>
        <v>0.33509714285714282</v>
      </c>
      <c r="E6422" s="6"/>
      <c r="F6422" s="6"/>
      <c r="G6422" s="6"/>
      <c r="H6422" s="6"/>
      <c r="I6422" s="6"/>
      <c r="J6422" s="6"/>
      <c r="K6422" s="6"/>
      <c r="L6422" s="6"/>
      <c r="M6422" s="6"/>
      <c r="N6422" s="27"/>
    </row>
    <row r="6423" spans="1:14" s="28" customFormat="1" x14ac:dyDescent="0.25">
      <c r="A6423" s="24">
        <v>43733.416666666664</v>
      </c>
      <c r="B6423" s="25">
        <v>43733.5</v>
      </c>
      <c r="C6423" s="7">
        <v>1183.174</v>
      </c>
      <c r="D6423" s="26">
        <f>C6423/'g. Dimensio.AnlagenEE2035'!$F$11</f>
        <v>0.33804971428571429</v>
      </c>
      <c r="E6423" s="6"/>
      <c r="F6423" s="6"/>
      <c r="G6423" s="6"/>
      <c r="H6423" s="6"/>
      <c r="I6423" s="6"/>
      <c r="J6423" s="6"/>
      <c r="K6423" s="6"/>
      <c r="L6423" s="6"/>
      <c r="M6423" s="6"/>
      <c r="N6423" s="27"/>
    </row>
    <row r="6424" spans="1:14" s="28" customFormat="1" x14ac:dyDescent="0.25">
      <c r="A6424" s="24">
        <v>43733.458333333336</v>
      </c>
      <c r="B6424" s="25">
        <v>43733.541666666664</v>
      </c>
      <c r="C6424" s="7">
        <v>1129.412</v>
      </c>
      <c r="D6424" s="26">
        <f>C6424/'g. Dimensio.AnlagenEE2035'!$F$11</f>
        <v>0.32268914285714284</v>
      </c>
      <c r="E6424" s="6"/>
      <c r="F6424" s="6"/>
      <c r="G6424" s="6"/>
      <c r="H6424" s="6"/>
      <c r="I6424" s="6"/>
      <c r="J6424" s="6"/>
      <c r="K6424" s="6"/>
      <c r="L6424" s="6"/>
      <c r="M6424" s="6"/>
      <c r="N6424" s="27"/>
    </row>
    <row r="6425" spans="1:14" s="28" customFormat="1" x14ac:dyDescent="0.25">
      <c r="A6425" s="24">
        <v>43733.5</v>
      </c>
      <c r="B6425" s="25">
        <v>43733.583333333336</v>
      </c>
      <c r="C6425" s="7">
        <v>1078.6849999999999</v>
      </c>
      <c r="D6425" s="26">
        <f>C6425/'g. Dimensio.AnlagenEE2035'!$F$11</f>
        <v>0.3081957142857143</v>
      </c>
      <c r="E6425" s="6"/>
      <c r="F6425" s="6"/>
      <c r="G6425" s="6"/>
      <c r="H6425" s="6"/>
      <c r="I6425" s="6"/>
      <c r="J6425" s="6"/>
      <c r="K6425" s="6"/>
      <c r="L6425" s="6"/>
      <c r="M6425" s="6"/>
      <c r="N6425" s="27"/>
    </row>
    <row r="6426" spans="1:14" s="28" customFormat="1" x14ac:dyDescent="0.25">
      <c r="A6426" s="24">
        <v>43733.541666666664</v>
      </c>
      <c r="B6426" s="25">
        <v>43733.625</v>
      </c>
      <c r="C6426" s="7">
        <v>1007.2140000000001</v>
      </c>
      <c r="D6426" s="26">
        <f>C6426/'g. Dimensio.AnlagenEE2035'!$F$11</f>
        <v>0.28777542857142857</v>
      </c>
      <c r="E6426" s="6"/>
      <c r="F6426" s="6"/>
      <c r="G6426" s="6"/>
      <c r="H6426" s="6"/>
      <c r="I6426" s="6"/>
      <c r="J6426" s="6"/>
      <c r="K6426" s="6"/>
      <c r="L6426" s="6"/>
      <c r="M6426" s="6"/>
      <c r="N6426" s="27"/>
    </row>
    <row r="6427" spans="1:14" s="28" customFormat="1" x14ac:dyDescent="0.25">
      <c r="A6427" s="24">
        <v>43733.583333333336</v>
      </c>
      <c r="B6427" s="25">
        <v>43733.666666666664</v>
      </c>
      <c r="C6427" s="7">
        <v>892.81200000000001</v>
      </c>
      <c r="D6427" s="26">
        <f>C6427/'g. Dimensio.AnlagenEE2035'!$F$11</f>
        <v>0.25508914285714285</v>
      </c>
      <c r="E6427" s="6"/>
      <c r="F6427" s="6"/>
      <c r="G6427" s="6"/>
      <c r="H6427" s="6"/>
      <c r="I6427" s="6"/>
      <c r="J6427" s="6"/>
      <c r="K6427" s="6"/>
      <c r="L6427" s="6"/>
      <c r="M6427" s="6"/>
      <c r="N6427" s="27"/>
    </row>
    <row r="6428" spans="1:14" s="28" customFormat="1" x14ac:dyDescent="0.25">
      <c r="A6428" s="24">
        <v>43733.625</v>
      </c>
      <c r="B6428" s="25">
        <v>43733.708333333336</v>
      </c>
      <c r="C6428" s="7">
        <v>607.06899999999996</v>
      </c>
      <c r="D6428" s="26">
        <f>C6428/'g. Dimensio.AnlagenEE2035'!$F$11</f>
        <v>0.17344828571428569</v>
      </c>
      <c r="E6428" s="6"/>
      <c r="F6428" s="6"/>
      <c r="G6428" s="6"/>
      <c r="H6428" s="6"/>
      <c r="I6428" s="6"/>
      <c r="J6428" s="6"/>
      <c r="K6428" s="6"/>
      <c r="L6428" s="6"/>
      <c r="M6428" s="6"/>
      <c r="N6428" s="27"/>
    </row>
    <row r="6429" spans="1:14" s="28" customFormat="1" x14ac:dyDescent="0.25">
      <c r="A6429" s="24">
        <v>43733.666666666664</v>
      </c>
      <c r="B6429" s="25">
        <v>43733.75</v>
      </c>
      <c r="C6429" s="7">
        <v>425.16199999999998</v>
      </c>
      <c r="D6429" s="26">
        <f>C6429/'g. Dimensio.AnlagenEE2035'!$F$11</f>
        <v>0.12147485714285713</v>
      </c>
      <c r="E6429" s="6"/>
      <c r="F6429" s="6"/>
      <c r="G6429" s="6"/>
      <c r="H6429" s="6"/>
      <c r="I6429" s="6"/>
      <c r="J6429" s="6"/>
      <c r="K6429" s="6"/>
      <c r="L6429" s="6"/>
      <c r="M6429" s="6"/>
      <c r="N6429" s="27"/>
    </row>
    <row r="6430" spans="1:14" s="28" customFormat="1" x14ac:dyDescent="0.25">
      <c r="A6430" s="24">
        <v>43733.708333333336</v>
      </c>
      <c r="B6430" s="25">
        <v>43733.791666666664</v>
      </c>
      <c r="C6430" s="7">
        <v>472.48099999999999</v>
      </c>
      <c r="D6430" s="26">
        <f>C6430/'g. Dimensio.AnlagenEE2035'!$F$11</f>
        <v>0.13499457142857144</v>
      </c>
      <c r="E6430" s="6"/>
      <c r="F6430" s="6"/>
      <c r="G6430" s="6"/>
      <c r="H6430" s="6"/>
      <c r="I6430" s="6"/>
      <c r="J6430" s="6"/>
      <c r="K6430" s="6"/>
      <c r="L6430" s="6"/>
      <c r="M6430" s="6"/>
      <c r="N6430" s="27"/>
    </row>
    <row r="6431" spans="1:14" s="28" customFormat="1" x14ac:dyDescent="0.25">
      <c r="A6431" s="24">
        <v>43733.75</v>
      </c>
      <c r="B6431" s="25">
        <v>43733.833333333336</v>
      </c>
      <c r="C6431" s="7">
        <v>579.21900000000005</v>
      </c>
      <c r="D6431" s="26">
        <f>C6431/'g. Dimensio.AnlagenEE2035'!$F$11</f>
        <v>0.16549114285714286</v>
      </c>
      <c r="E6431" s="6"/>
      <c r="F6431" s="6"/>
      <c r="G6431" s="6"/>
      <c r="H6431" s="6"/>
      <c r="I6431" s="6"/>
      <c r="J6431" s="6"/>
      <c r="K6431" s="6"/>
      <c r="L6431" s="6"/>
      <c r="M6431" s="6"/>
      <c r="N6431" s="27"/>
    </row>
    <row r="6432" spans="1:14" s="28" customFormat="1" x14ac:dyDescent="0.25">
      <c r="A6432" s="24">
        <v>43733.791666666664</v>
      </c>
      <c r="B6432" s="25">
        <v>43733.875</v>
      </c>
      <c r="C6432" s="7">
        <v>680.56799999999998</v>
      </c>
      <c r="D6432" s="26">
        <f>C6432/'g. Dimensio.AnlagenEE2035'!$F$11</f>
        <v>0.19444799999999998</v>
      </c>
      <c r="E6432" s="6"/>
      <c r="F6432" s="6"/>
      <c r="G6432" s="6"/>
      <c r="H6432" s="6"/>
      <c r="I6432" s="6"/>
      <c r="J6432" s="6"/>
      <c r="K6432" s="6"/>
      <c r="L6432" s="6"/>
      <c r="M6432" s="6"/>
      <c r="N6432" s="27"/>
    </row>
    <row r="6433" spans="1:14" s="28" customFormat="1" x14ac:dyDescent="0.25">
      <c r="A6433" s="24">
        <v>43733.833333333336</v>
      </c>
      <c r="B6433" s="25">
        <v>43733.916666666664</v>
      </c>
      <c r="C6433" s="7">
        <v>711.62400000000002</v>
      </c>
      <c r="D6433" s="26">
        <f>C6433/'g. Dimensio.AnlagenEE2035'!$F$11</f>
        <v>0.20332114285714287</v>
      </c>
      <c r="E6433" s="6"/>
      <c r="F6433" s="6"/>
      <c r="G6433" s="6"/>
      <c r="H6433" s="6"/>
      <c r="I6433" s="6"/>
      <c r="J6433" s="6"/>
      <c r="K6433" s="6"/>
      <c r="L6433" s="6"/>
      <c r="M6433" s="6"/>
      <c r="N6433" s="27"/>
    </row>
    <row r="6434" spans="1:14" s="28" customFormat="1" x14ac:dyDescent="0.25">
      <c r="A6434" s="24">
        <v>43733.875</v>
      </c>
      <c r="B6434" s="25">
        <v>43733.958333333336</v>
      </c>
      <c r="C6434" s="7">
        <v>668.41700000000003</v>
      </c>
      <c r="D6434" s="26">
        <f>C6434/'g. Dimensio.AnlagenEE2035'!$F$11</f>
        <v>0.19097628571428571</v>
      </c>
      <c r="E6434" s="6"/>
      <c r="F6434" s="6"/>
      <c r="G6434" s="6"/>
      <c r="H6434" s="6"/>
      <c r="I6434" s="6"/>
      <c r="J6434" s="6"/>
      <c r="K6434" s="6"/>
      <c r="L6434" s="6"/>
      <c r="M6434" s="6"/>
      <c r="N6434" s="27"/>
    </row>
    <row r="6435" spans="1:14" s="28" customFormat="1" x14ac:dyDescent="0.25">
      <c r="A6435" s="24">
        <v>43733.916666666664</v>
      </c>
      <c r="B6435" s="25">
        <v>43734</v>
      </c>
      <c r="C6435" s="7">
        <v>615.82000000000005</v>
      </c>
      <c r="D6435" s="26">
        <f>C6435/'g. Dimensio.AnlagenEE2035'!$F$11</f>
        <v>0.17594857142857145</v>
      </c>
      <c r="E6435" s="6"/>
      <c r="F6435" s="6"/>
      <c r="G6435" s="6"/>
      <c r="H6435" s="6"/>
      <c r="I6435" s="6"/>
      <c r="J6435" s="6"/>
      <c r="K6435" s="6"/>
      <c r="L6435" s="6"/>
      <c r="M6435" s="6"/>
      <c r="N6435" s="27"/>
    </row>
    <row r="6436" spans="1:14" s="28" customFormat="1" x14ac:dyDescent="0.25">
      <c r="A6436" s="24">
        <v>43733.958333333336</v>
      </c>
      <c r="B6436" s="25">
        <v>43734.041666666664</v>
      </c>
      <c r="C6436" s="7">
        <v>638.72199999999998</v>
      </c>
      <c r="D6436" s="26">
        <f>C6436/'g. Dimensio.AnlagenEE2035'!$F$11</f>
        <v>0.18249199999999999</v>
      </c>
      <c r="E6436" s="6"/>
      <c r="F6436" s="6"/>
      <c r="G6436" s="6"/>
      <c r="H6436" s="6"/>
      <c r="I6436" s="6"/>
      <c r="J6436" s="6"/>
      <c r="K6436" s="6"/>
      <c r="L6436" s="6"/>
      <c r="M6436" s="6"/>
      <c r="N6436" s="27"/>
    </row>
    <row r="6437" spans="1:14" s="28" customFormat="1" x14ac:dyDescent="0.25">
      <c r="A6437" s="24">
        <v>43734</v>
      </c>
      <c r="B6437" s="25">
        <v>43734.083333333336</v>
      </c>
      <c r="C6437" s="7">
        <v>648.65300000000002</v>
      </c>
      <c r="D6437" s="26">
        <f>C6437/'g. Dimensio.AnlagenEE2035'!$F$11</f>
        <v>0.18532942857142859</v>
      </c>
      <c r="E6437" s="6"/>
      <c r="F6437" s="6"/>
      <c r="G6437" s="6"/>
      <c r="H6437" s="6"/>
      <c r="I6437" s="6"/>
      <c r="J6437" s="6"/>
      <c r="K6437" s="6"/>
      <c r="L6437" s="6"/>
      <c r="M6437" s="6"/>
      <c r="N6437" s="27"/>
    </row>
    <row r="6438" spans="1:14" s="28" customFormat="1" x14ac:dyDescent="0.25">
      <c r="A6438" s="24">
        <v>43734.041666666664</v>
      </c>
      <c r="B6438" s="25">
        <v>43734.125</v>
      </c>
      <c r="C6438" s="7">
        <v>687.53899999999999</v>
      </c>
      <c r="D6438" s="26">
        <f>C6438/'g. Dimensio.AnlagenEE2035'!$F$11</f>
        <v>0.19643971428571427</v>
      </c>
      <c r="E6438" s="6"/>
      <c r="F6438" s="6"/>
      <c r="G6438" s="6"/>
      <c r="H6438" s="6"/>
      <c r="I6438" s="6"/>
      <c r="J6438" s="6"/>
      <c r="K6438" s="6"/>
      <c r="L6438" s="6"/>
      <c r="M6438" s="6"/>
      <c r="N6438" s="27"/>
    </row>
    <row r="6439" spans="1:14" s="28" customFormat="1" x14ac:dyDescent="0.25">
      <c r="A6439" s="24">
        <v>43734.083333333336</v>
      </c>
      <c r="B6439" s="25">
        <v>43734.166666666664</v>
      </c>
      <c r="C6439" s="7">
        <v>728.81899999999996</v>
      </c>
      <c r="D6439" s="26">
        <f>C6439/'g. Dimensio.AnlagenEE2035'!$F$11</f>
        <v>0.208234</v>
      </c>
      <c r="E6439" s="6"/>
      <c r="F6439" s="6"/>
      <c r="G6439" s="6"/>
      <c r="H6439" s="6"/>
      <c r="I6439" s="6"/>
      <c r="J6439" s="6"/>
      <c r="K6439" s="6"/>
      <c r="L6439" s="6"/>
      <c r="M6439" s="6"/>
      <c r="N6439" s="27"/>
    </row>
    <row r="6440" spans="1:14" s="28" customFormat="1" x14ac:dyDescent="0.25">
      <c r="A6440" s="24">
        <v>43734.125</v>
      </c>
      <c r="B6440" s="25">
        <v>43734.208333333336</v>
      </c>
      <c r="C6440" s="7">
        <v>809.12400000000002</v>
      </c>
      <c r="D6440" s="26">
        <f>C6440/'g. Dimensio.AnlagenEE2035'!$F$11</f>
        <v>0.23117828571428573</v>
      </c>
      <c r="E6440" s="6"/>
      <c r="F6440" s="6"/>
      <c r="G6440" s="6"/>
      <c r="H6440" s="6"/>
      <c r="I6440" s="6"/>
      <c r="J6440" s="6"/>
      <c r="K6440" s="6"/>
      <c r="L6440" s="6"/>
      <c r="M6440" s="6"/>
      <c r="N6440" s="27"/>
    </row>
    <row r="6441" spans="1:14" s="28" customFormat="1" x14ac:dyDescent="0.25">
      <c r="A6441" s="24">
        <v>43734.166666666664</v>
      </c>
      <c r="B6441" s="25">
        <v>43734.25</v>
      </c>
      <c r="C6441" s="7">
        <v>778.31100000000004</v>
      </c>
      <c r="D6441" s="26">
        <f>C6441/'g. Dimensio.AnlagenEE2035'!$F$11</f>
        <v>0.22237457142857145</v>
      </c>
      <c r="E6441" s="6"/>
      <c r="F6441" s="6"/>
      <c r="G6441" s="6"/>
      <c r="H6441" s="6"/>
      <c r="I6441" s="6"/>
      <c r="J6441" s="6"/>
      <c r="K6441" s="6"/>
      <c r="L6441" s="6"/>
      <c r="M6441" s="6"/>
      <c r="N6441" s="27"/>
    </row>
    <row r="6442" spans="1:14" s="28" customFormat="1" x14ac:dyDescent="0.25">
      <c r="A6442" s="24">
        <v>43734.208333333336</v>
      </c>
      <c r="B6442" s="25">
        <v>43734.291666666664</v>
      </c>
      <c r="C6442" s="7">
        <v>759.14099999999996</v>
      </c>
      <c r="D6442" s="26">
        <f>C6442/'g. Dimensio.AnlagenEE2035'!$F$11</f>
        <v>0.21689742857142857</v>
      </c>
      <c r="E6442" s="6"/>
      <c r="F6442" s="6"/>
      <c r="G6442" s="6"/>
      <c r="H6442" s="6"/>
      <c r="I6442" s="6"/>
      <c r="J6442" s="6"/>
      <c r="K6442" s="6"/>
      <c r="L6442" s="6"/>
      <c r="M6442" s="6"/>
      <c r="N6442" s="27"/>
    </row>
    <row r="6443" spans="1:14" s="28" customFormat="1" x14ac:dyDescent="0.25">
      <c r="A6443" s="24">
        <v>43734.25</v>
      </c>
      <c r="B6443" s="25">
        <v>43734.333333333336</v>
      </c>
      <c r="C6443" s="7">
        <v>564.91</v>
      </c>
      <c r="D6443" s="26">
        <f>C6443/'g. Dimensio.AnlagenEE2035'!$F$11</f>
        <v>0.16140285714285713</v>
      </c>
      <c r="E6443" s="6"/>
      <c r="F6443" s="6"/>
      <c r="G6443" s="6"/>
      <c r="H6443" s="6"/>
      <c r="I6443" s="6"/>
      <c r="J6443" s="6"/>
      <c r="K6443" s="6"/>
      <c r="L6443" s="6"/>
      <c r="M6443" s="6"/>
      <c r="N6443" s="27"/>
    </row>
    <row r="6444" spans="1:14" s="28" customFormat="1" x14ac:dyDescent="0.25">
      <c r="A6444" s="24">
        <v>43734.291666666664</v>
      </c>
      <c r="B6444" s="25">
        <v>43734.375</v>
      </c>
      <c r="C6444" s="7">
        <v>376.755</v>
      </c>
      <c r="D6444" s="26">
        <f>C6444/'g. Dimensio.AnlagenEE2035'!$F$11</f>
        <v>0.10764428571428571</v>
      </c>
      <c r="E6444" s="6"/>
      <c r="F6444" s="6"/>
      <c r="G6444" s="6"/>
      <c r="H6444" s="6"/>
      <c r="I6444" s="6"/>
      <c r="J6444" s="6"/>
      <c r="K6444" s="6"/>
      <c r="L6444" s="6"/>
      <c r="M6444" s="6"/>
      <c r="N6444" s="27"/>
    </row>
    <row r="6445" spans="1:14" s="28" customFormat="1" x14ac:dyDescent="0.25">
      <c r="A6445" s="24">
        <v>43734.333333333336</v>
      </c>
      <c r="B6445" s="25">
        <v>43734.416666666664</v>
      </c>
      <c r="C6445" s="7">
        <v>480.154</v>
      </c>
      <c r="D6445" s="26">
        <f>C6445/'g. Dimensio.AnlagenEE2035'!$F$11</f>
        <v>0.13718685714285714</v>
      </c>
      <c r="E6445" s="6"/>
      <c r="F6445" s="6"/>
      <c r="G6445" s="6"/>
      <c r="H6445" s="6"/>
      <c r="I6445" s="6"/>
      <c r="J6445" s="6"/>
      <c r="K6445" s="6"/>
      <c r="L6445" s="6"/>
      <c r="M6445" s="6"/>
      <c r="N6445" s="27"/>
    </row>
    <row r="6446" spans="1:14" s="28" customFormat="1" x14ac:dyDescent="0.25">
      <c r="A6446" s="24">
        <v>43734.375</v>
      </c>
      <c r="B6446" s="25">
        <v>43734.458333333336</v>
      </c>
      <c r="C6446" s="7">
        <v>700.59100000000001</v>
      </c>
      <c r="D6446" s="26">
        <f>C6446/'g. Dimensio.AnlagenEE2035'!$F$11</f>
        <v>0.20016885714285715</v>
      </c>
      <c r="E6446" s="6"/>
      <c r="F6446" s="6"/>
      <c r="G6446" s="6"/>
      <c r="H6446" s="6"/>
      <c r="I6446" s="6"/>
      <c r="J6446" s="6"/>
      <c r="K6446" s="6"/>
      <c r="L6446" s="6"/>
      <c r="M6446" s="6"/>
      <c r="N6446" s="27"/>
    </row>
    <row r="6447" spans="1:14" s="28" customFormat="1" x14ac:dyDescent="0.25">
      <c r="A6447" s="24">
        <v>43734.416666666664</v>
      </c>
      <c r="B6447" s="25">
        <v>43734.5</v>
      </c>
      <c r="C6447" s="7">
        <v>920.17700000000002</v>
      </c>
      <c r="D6447" s="26">
        <f>C6447/'g. Dimensio.AnlagenEE2035'!$F$11</f>
        <v>0.2629077142857143</v>
      </c>
      <c r="E6447" s="6"/>
      <c r="F6447" s="6"/>
      <c r="G6447" s="6"/>
      <c r="H6447" s="6"/>
      <c r="I6447" s="6"/>
      <c r="J6447" s="6"/>
      <c r="K6447" s="6"/>
      <c r="L6447" s="6"/>
      <c r="M6447" s="6"/>
      <c r="N6447" s="27"/>
    </row>
    <row r="6448" spans="1:14" s="28" customFormat="1" x14ac:dyDescent="0.25">
      <c r="A6448" s="24">
        <v>43734.458333333336</v>
      </c>
      <c r="B6448" s="25">
        <v>43734.541666666664</v>
      </c>
      <c r="C6448" s="7">
        <v>1129.1859999999999</v>
      </c>
      <c r="D6448" s="26">
        <f>C6448/'g. Dimensio.AnlagenEE2035'!$F$11</f>
        <v>0.32262457142857143</v>
      </c>
      <c r="E6448" s="6"/>
      <c r="F6448" s="6"/>
      <c r="G6448" s="6"/>
      <c r="H6448" s="6"/>
      <c r="I6448" s="6"/>
      <c r="J6448" s="6"/>
      <c r="K6448" s="6"/>
      <c r="L6448" s="6"/>
      <c r="M6448" s="6"/>
      <c r="N6448" s="27"/>
    </row>
    <row r="6449" spans="1:14" s="28" customFormat="1" x14ac:dyDescent="0.25">
      <c r="A6449" s="24">
        <v>43734.5</v>
      </c>
      <c r="B6449" s="25">
        <v>43734.583333333336</v>
      </c>
      <c r="C6449" s="7">
        <v>1200.73</v>
      </c>
      <c r="D6449" s="26">
        <f>C6449/'g. Dimensio.AnlagenEE2035'!$F$11</f>
        <v>0.34306571428571431</v>
      </c>
      <c r="E6449" s="6"/>
      <c r="F6449" s="6"/>
      <c r="G6449" s="6"/>
      <c r="H6449" s="6"/>
      <c r="I6449" s="6"/>
      <c r="J6449" s="6"/>
      <c r="K6449" s="6"/>
      <c r="L6449" s="6"/>
      <c r="M6449" s="6"/>
      <c r="N6449" s="27"/>
    </row>
    <row r="6450" spans="1:14" s="28" customFormat="1" x14ac:dyDescent="0.25">
      <c r="A6450" s="24">
        <v>43734.541666666664</v>
      </c>
      <c r="B6450" s="25">
        <v>43734.625</v>
      </c>
      <c r="C6450" s="7">
        <v>1081.163</v>
      </c>
      <c r="D6450" s="26">
        <f>C6450/'g. Dimensio.AnlagenEE2035'!$F$11</f>
        <v>0.30890371428571428</v>
      </c>
      <c r="E6450" s="6"/>
      <c r="F6450" s="6"/>
      <c r="G6450" s="6"/>
      <c r="H6450" s="6"/>
      <c r="I6450" s="6"/>
      <c r="J6450" s="6"/>
      <c r="K6450" s="6"/>
      <c r="L6450" s="6"/>
      <c r="M6450" s="6"/>
      <c r="N6450" s="27"/>
    </row>
    <row r="6451" spans="1:14" s="28" customFormat="1" x14ac:dyDescent="0.25">
      <c r="A6451" s="24">
        <v>43734.583333333336</v>
      </c>
      <c r="B6451" s="25">
        <v>43734.666666666664</v>
      </c>
      <c r="C6451" s="7">
        <v>882.75099999999998</v>
      </c>
      <c r="D6451" s="26">
        <f>C6451/'g. Dimensio.AnlagenEE2035'!$F$11</f>
        <v>0.2522145714285714</v>
      </c>
      <c r="E6451" s="6"/>
      <c r="F6451" s="6"/>
      <c r="G6451" s="6"/>
      <c r="H6451" s="6"/>
      <c r="I6451" s="6"/>
      <c r="J6451" s="6"/>
      <c r="K6451" s="6"/>
      <c r="L6451" s="6"/>
      <c r="M6451" s="6"/>
      <c r="N6451" s="27"/>
    </row>
    <row r="6452" spans="1:14" s="28" customFormat="1" x14ac:dyDescent="0.25">
      <c r="A6452" s="24">
        <v>43734.625</v>
      </c>
      <c r="B6452" s="25">
        <v>43734.708333333336</v>
      </c>
      <c r="C6452" s="7">
        <v>680.84199999999998</v>
      </c>
      <c r="D6452" s="26">
        <f>C6452/'g. Dimensio.AnlagenEE2035'!$F$11</f>
        <v>0.19452628571428571</v>
      </c>
      <c r="E6452" s="6"/>
      <c r="F6452" s="6"/>
      <c r="G6452" s="6"/>
      <c r="H6452" s="6"/>
      <c r="I6452" s="6"/>
      <c r="J6452" s="6"/>
      <c r="K6452" s="6"/>
      <c r="L6452" s="6"/>
      <c r="M6452" s="6"/>
      <c r="N6452" s="27"/>
    </row>
    <row r="6453" spans="1:14" s="28" customFormat="1" x14ac:dyDescent="0.25">
      <c r="A6453" s="24">
        <v>43734.666666666664</v>
      </c>
      <c r="B6453" s="25">
        <v>43734.75</v>
      </c>
      <c r="C6453" s="7">
        <v>684.51700000000005</v>
      </c>
      <c r="D6453" s="26">
        <f>C6453/'g. Dimensio.AnlagenEE2035'!$F$11</f>
        <v>0.19557628571428573</v>
      </c>
      <c r="E6453" s="6"/>
      <c r="F6453" s="6"/>
      <c r="G6453" s="6"/>
      <c r="H6453" s="6"/>
      <c r="I6453" s="6"/>
      <c r="J6453" s="6"/>
      <c r="K6453" s="6"/>
      <c r="L6453" s="6"/>
      <c r="M6453" s="6"/>
      <c r="N6453" s="27"/>
    </row>
    <row r="6454" spans="1:14" s="28" customFormat="1" x14ac:dyDescent="0.25">
      <c r="A6454" s="24">
        <v>43734.708333333336</v>
      </c>
      <c r="B6454" s="25">
        <v>43734.791666666664</v>
      </c>
      <c r="C6454" s="7">
        <v>910.85400000000004</v>
      </c>
      <c r="D6454" s="26">
        <f>C6454/'g. Dimensio.AnlagenEE2035'!$F$11</f>
        <v>0.26024400000000003</v>
      </c>
      <c r="E6454" s="6"/>
      <c r="F6454" s="6"/>
      <c r="G6454" s="6"/>
      <c r="H6454" s="6"/>
      <c r="I6454" s="6"/>
      <c r="J6454" s="6"/>
      <c r="K6454" s="6"/>
      <c r="L6454" s="6"/>
      <c r="M6454" s="6"/>
      <c r="N6454" s="27"/>
    </row>
    <row r="6455" spans="1:14" s="28" customFormat="1" x14ac:dyDescent="0.25">
      <c r="A6455" s="24">
        <v>43734.75</v>
      </c>
      <c r="B6455" s="25">
        <v>43734.833333333336</v>
      </c>
      <c r="C6455" s="7">
        <v>999.60599999999999</v>
      </c>
      <c r="D6455" s="26">
        <f>C6455/'g. Dimensio.AnlagenEE2035'!$F$11</f>
        <v>0.28560171428571429</v>
      </c>
      <c r="E6455" s="6"/>
      <c r="F6455" s="6"/>
      <c r="G6455" s="6"/>
      <c r="H6455" s="6"/>
      <c r="I6455" s="6"/>
      <c r="J6455" s="6"/>
      <c r="K6455" s="6"/>
      <c r="L6455" s="6"/>
      <c r="M6455" s="6"/>
      <c r="N6455" s="27"/>
    </row>
    <row r="6456" spans="1:14" s="28" customFormat="1" x14ac:dyDescent="0.25">
      <c r="A6456" s="24">
        <v>43734.791666666664</v>
      </c>
      <c r="B6456" s="25">
        <v>43734.875</v>
      </c>
      <c r="C6456" s="7">
        <v>936.40599999999995</v>
      </c>
      <c r="D6456" s="26">
        <f>C6456/'g. Dimensio.AnlagenEE2035'!$F$11</f>
        <v>0.26754457142857141</v>
      </c>
      <c r="E6456" s="6"/>
      <c r="F6456" s="6"/>
      <c r="G6456" s="6"/>
      <c r="H6456" s="6"/>
      <c r="I6456" s="6"/>
      <c r="J6456" s="6"/>
      <c r="K6456" s="6"/>
      <c r="L6456" s="6"/>
      <c r="M6456" s="6"/>
      <c r="N6456" s="27"/>
    </row>
    <row r="6457" spans="1:14" s="28" customFormat="1" x14ac:dyDescent="0.25">
      <c r="A6457" s="24">
        <v>43734.833333333336</v>
      </c>
      <c r="B6457" s="25">
        <v>43734.916666666664</v>
      </c>
      <c r="C6457" s="7">
        <v>835.25599999999997</v>
      </c>
      <c r="D6457" s="26">
        <f>C6457/'g. Dimensio.AnlagenEE2035'!$F$11</f>
        <v>0.23864457142857143</v>
      </c>
      <c r="E6457" s="6"/>
      <c r="F6457" s="6"/>
      <c r="G6457" s="6"/>
      <c r="H6457" s="6"/>
      <c r="I6457" s="6"/>
      <c r="J6457" s="6"/>
      <c r="K6457" s="6"/>
      <c r="L6457" s="6"/>
      <c r="M6457" s="6"/>
      <c r="N6457" s="27"/>
    </row>
    <row r="6458" spans="1:14" s="28" customFormat="1" x14ac:dyDescent="0.25">
      <c r="A6458" s="24">
        <v>43734.875</v>
      </c>
      <c r="B6458" s="25">
        <v>43734.958333333336</v>
      </c>
      <c r="C6458" s="7">
        <v>865.23699999999997</v>
      </c>
      <c r="D6458" s="26">
        <f>C6458/'g. Dimensio.AnlagenEE2035'!$F$11</f>
        <v>0.24721057142857142</v>
      </c>
      <c r="E6458" s="6"/>
      <c r="F6458" s="6"/>
      <c r="G6458" s="6"/>
      <c r="H6458" s="6"/>
      <c r="I6458" s="6"/>
      <c r="J6458" s="6"/>
      <c r="K6458" s="6"/>
      <c r="L6458" s="6"/>
      <c r="M6458" s="6"/>
      <c r="N6458" s="27"/>
    </row>
    <row r="6459" spans="1:14" s="28" customFormat="1" x14ac:dyDescent="0.25">
      <c r="A6459" s="24">
        <v>43734.916666666664</v>
      </c>
      <c r="B6459" s="25">
        <v>43735</v>
      </c>
      <c r="C6459" s="7">
        <v>935.76400000000001</v>
      </c>
      <c r="D6459" s="26">
        <f>C6459/'g. Dimensio.AnlagenEE2035'!$F$11</f>
        <v>0.26736114285714285</v>
      </c>
      <c r="E6459" s="6"/>
      <c r="F6459" s="6"/>
      <c r="G6459" s="6"/>
      <c r="H6459" s="6"/>
      <c r="I6459" s="6"/>
      <c r="J6459" s="6"/>
      <c r="K6459" s="6"/>
      <c r="L6459" s="6"/>
      <c r="M6459" s="6"/>
      <c r="N6459" s="27"/>
    </row>
    <row r="6460" spans="1:14" s="28" customFormat="1" x14ac:dyDescent="0.25">
      <c r="A6460" s="24">
        <v>43734.958333333336</v>
      </c>
      <c r="B6460" s="25">
        <v>43735.041666666664</v>
      </c>
      <c r="C6460" s="7">
        <v>937.48500000000001</v>
      </c>
      <c r="D6460" s="26">
        <f>C6460/'g. Dimensio.AnlagenEE2035'!$F$11</f>
        <v>0.26785285714285717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27"/>
    </row>
    <row r="6461" spans="1:14" s="28" customFormat="1" x14ac:dyDescent="0.25">
      <c r="A6461" s="24">
        <v>43735</v>
      </c>
      <c r="B6461" s="25">
        <v>43735.083333333336</v>
      </c>
      <c r="C6461" s="7">
        <v>953.84199999999998</v>
      </c>
      <c r="D6461" s="26">
        <f>C6461/'g. Dimensio.AnlagenEE2035'!$F$11</f>
        <v>0.27252628571428572</v>
      </c>
      <c r="E6461" s="6"/>
      <c r="F6461" s="6"/>
      <c r="G6461" s="6"/>
      <c r="H6461" s="6"/>
      <c r="I6461" s="6"/>
      <c r="J6461" s="6"/>
      <c r="K6461" s="6"/>
      <c r="L6461" s="6"/>
      <c r="M6461" s="6"/>
      <c r="N6461" s="27"/>
    </row>
    <row r="6462" spans="1:14" s="28" customFormat="1" x14ac:dyDescent="0.25">
      <c r="A6462" s="24">
        <v>43735.041666666664</v>
      </c>
      <c r="B6462" s="25">
        <v>43735.125</v>
      </c>
      <c r="C6462" s="7">
        <v>983.46600000000001</v>
      </c>
      <c r="D6462" s="26">
        <f>C6462/'g. Dimensio.AnlagenEE2035'!$F$11</f>
        <v>0.28099028571428569</v>
      </c>
      <c r="E6462" s="6"/>
      <c r="F6462" s="6"/>
      <c r="G6462" s="6"/>
      <c r="H6462" s="6"/>
      <c r="I6462" s="6"/>
      <c r="J6462" s="6"/>
      <c r="K6462" s="6"/>
      <c r="L6462" s="6"/>
      <c r="M6462" s="6"/>
      <c r="N6462" s="27"/>
    </row>
    <row r="6463" spans="1:14" s="28" customFormat="1" x14ac:dyDescent="0.25">
      <c r="A6463" s="24">
        <v>43735.083333333336</v>
      </c>
      <c r="B6463" s="25">
        <v>43735.166666666664</v>
      </c>
      <c r="C6463" s="7">
        <v>1014.527</v>
      </c>
      <c r="D6463" s="26">
        <f>C6463/'g. Dimensio.AnlagenEE2035'!$F$11</f>
        <v>0.28986485714285715</v>
      </c>
      <c r="E6463" s="6"/>
      <c r="F6463" s="6"/>
      <c r="G6463" s="6"/>
      <c r="H6463" s="6"/>
      <c r="I6463" s="6"/>
      <c r="J6463" s="6"/>
      <c r="K6463" s="6"/>
      <c r="L6463" s="6"/>
      <c r="M6463" s="6"/>
      <c r="N6463" s="27"/>
    </row>
    <row r="6464" spans="1:14" s="28" customFormat="1" x14ac:dyDescent="0.25">
      <c r="A6464" s="24">
        <v>43735.125</v>
      </c>
      <c r="B6464" s="25">
        <v>43735.208333333336</v>
      </c>
      <c r="C6464" s="7">
        <v>1045.8330000000001</v>
      </c>
      <c r="D6464" s="26">
        <f>C6464/'g. Dimensio.AnlagenEE2035'!$F$11</f>
        <v>0.29880942857142861</v>
      </c>
      <c r="E6464" s="6"/>
      <c r="F6464" s="6"/>
      <c r="G6464" s="6"/>
      <c r="H6464" s="6"/>
      <c r="I6464" s="6"/>
      <c r="J6464" s="6"/>
      <c r="K6464" s="6"/>
      <c r="L6464" s="6"/>
      <c r="M6464" s="6"/>
      <c r="N6464" s="27"/>
    </row>
    <row r="6465" spans="1:14" s="28" customFormat="1" x14ac:dyDescent="0.25">
      <c r="A6465" s="24">
        <v>43735.166666666664</v>
      </c>
      <c r="B6465" s="25">
        <v>43735.25</v>
      </c>
      <c r="C6465" s="7">
        <v>1068.8019999999999</v>
      </c>
      <c r="D6465" s="26">
        <f>C6465/'g. Dimensio.AnlagenEE2035'!$F$11</f>
        <v>0.30537199999999998</v>
      </c>
      <c r="E6465" s="6"/>
      <c r="F6465" s="6"/>
      <c r="G6465" s="6"/>
      <c r="H6465" s="6"/>
      <c r="I6465" s="6"/>
      <c r="J6465" s="6"/>
      <c r="K6465" s="6"/>
      <c r="L6465" s="6"/>
      <c r="M6465" s="6"/>
      <c r="N6465" s="27"/>
    </row>
    <row r="6466" spans="1:14" s="28" customFormat="1" x14ac:dyDescent="0.25">
      <c r="A6466" s="24">
        <v>43735.208333333336</v>
      </c>
      <c r="B6466" s="25">
        <v>43735.291666666664</v>
      </c>
      <c r="C6466" s="7">
        <v>1067.5809999999999</v>
      </c>
      <c r="D6466" s="26">
        <f>C6466/'g. Dimensio.AnlagenEE2035'!$F$11</f>
        <v>0.30502314285714283</v>
      </c>
      <c r="E6466" s="6"/>
      <c r="F6466" s="6"/>
      <c r="G6466" s="6"/>
      <c r="H6466" s="6"/>
      <c r="I6466" s="6"/>
      <c r="J6466" s="6"/>
      <c r="K6466" s="6"/>
      <c r="L6466" s="6"/>
      <c r="M6466" s="6"/>
      <c r="N6466" s="27"/>
    </row>
    <row r="6467" spans="1:14" s="28" customFormat="1" x14ac:dyDescent="0.25">
      <c r="A6467" s="24">
        <v>43735.25</v>
      </c>
      <c r="B6467" s="25">
        <v>43735.333333333336</v>
      </c>
      <c r="C6467" s="7">
        <v>954.31600000000003</v>
      </c>
      <c r="D6467" s="26">
        <f>C6467/'g. Dimensio.AnlagenEE2035'!$F$11</f>
        <v>0.27266171428571429</v>
      </c>
      <c r="E6467" s="6"/>
      <c r="F6467" s="6"/>
      <c r="G6467" s="6"/>
      <c r="H6467" s="6"/>
      <c r="I6467" s="6"/>
      <c r="J6467" s="6"/>
      <c r="K6467" s="6"/>
      <c r="L6467" s="6"/>
      <c r="M6467" s="6"/>
      <c r="N6467" s="27"/>
    </row>
    <row r="6468" spans="1:14" s="28" customFormat="1" x14ac:dyDescent="0.25">
      <c r="A6468" s="24">
        <v>43735.291666666664</v>
      </c>
      <c r="B6468" s="25">
        <v>43735.375</v>
      </c>
      <c r="C6468" s="7">
        <v>798.51700000000005</v>
      </c>
      <c r="D6468" s="26">
        <f>C6468/'g. Dimensio.AnlagenEE2035'!$F$11</f>
        <v>0.22814771428571429</v>
      </c>
      <c r="E6468" s="6"/>
      <c r="F6468" s="6"/>
      <c r="G6468" s="6"/>
      <c r="H6468" s="6"/>
      <c r="I6468" s="6"/>
      <c r="J6468" s="6"/>
      <c r="K6468" s="6"/>
      <c r="L6468" s="6"/>
      <c r="M6468" s="6"/>
      <c r="N6468" s="27"/>
    </row>
    <row r="6469" spans="1:14" s="28" customFormat="1" x14ac:dyDescent="0.25">
      <c r="A6469" s="24">
        <v>43735.333333333336</v>
      </c>
      <c r="B6469" s="25">
        <v>43735.416666666664</v>
      </c>
      <c r="C6469" s="7">
        <v>891.13599999999997</v>
      </c>
      <c r="D6469" s="26">
        <f>C6469/'g. Dimensio.AnlagenEE2035'!$F$11</f>
        <v>0.25461028571428568</v>
      </c>
      <c r="E6469" s="6"/>
      <c r="F6469" s="6"/>
      <c r="G6469" s="6"/>
      <c r="H6469" s="6"/>
      <c r="I6469" s="6"/>
      <c r="J6469" s="6"/>
      <c r="K6469" s="6"/>
      <c r="L6469" s="6"/>
      <c r="M6469" s="6"/>
      <c r="N6469" s="27"/>
    </row>
    <row r="6470" spans="1:14" s="28" customFormat="1" x14ac:dyDescent="0.25">
      <c r="A6470" s="24">
        <v>43735.375</v>
      </c>
      <c r="B6470" s="25">
        <v>43735.458333333336</v>
      </c>
      <c r="C6470" s="7">
        <v>1204.085</v>
      </c>
      <c r="D6470" s="26">
        <f>C6470/'g. Dimensio.AnlagenEE2035'!$F$11</f>
        <v>0.34402428571428573</v>
      </c>
      <c r="E6470" s="6"/>
      <c r="F6470" s="6"/>
      <c r="G6470" s="6"/>
      <c r="H6470" s="6"/>
      <c r="I6470" s="6"/>
      <c r="J6470" s="6"/>
      <c r="K6470" s="6"/>
      <c r="L6470" s="6"/>
      <c r="M6470" s="6"/>
      <c r="N6470" s="27"/>
    </row>
    <row r="6471" spans="1:14" s="28" customFormat="1" x14ac:dyDescent="0.25">
      <c r="A6471" s="24">
        <v>43735.416666666664</v>
      </c>
      <c r="B6471" s="25">
        <v>43735.5</v>
      </c>
      <c r="C6471" s="7">
        <v>1225.306</v>
      </c>
      <c r="D6471" s="26">
        <f>C6471/'g. Dimensio.AnlagenEE2035'!$F$11</f>
        <v>0.3500874285714286</v>
      </c>
      <c r="E6471" s="6"/>
      <c r="F6471" s="6"/>
      <c r="G6471" s="6"/>
      <c r="H6471" s="6"/>
      <c r="I6471" s="6"/>
      <c r="J6471" s="6"/>
      <c r="K6471" s="6"/>
      <c r="L6471" s="6"/>
      <c r="M6471" s="6"/>
      <c r="N6471" s="27"/>
    </row>
    <row r="6472" spans="1:14" s="28" customFormat="1" x14ac:dyDescent="0.25">
      <c r="A6472" s="24">
        <v>43735.458333333336</v>
      </c>
      <c r="B6472" s="25">
        <v>43735.541666666664</v>
      </c>
      <c r="C6472" s="7">
        <v>1083.2719999999999</v>
      </c>
      <c r="D6472" s="26">
        <f>C6472/'g. Dimensio.AnlagenEE2035'!$F$11</f>
        <v>0.30950628571428568</v>
      </c>
      <c r="E6472" s="6"/>
      <c r="F6472" s="6"/>
      <c r="G6472" s="6"/>
      <c r="H6472" s="6"/>
      <c r="I6472" s="6"/>
      <c r="J6472" s="6"/>
      <c r="K6472" s="6"/>
      <c r="L6472" s="6"/>
      <c r="M6472" s="6"/>
      <c r="N6472" s="27"/>
    </row>
    <row r="6473" spans="1:14" s="28" customFormat="1" x14ac:dyDescent="0.25">
      <c r="A6473" s="24">
        <v>43735.5</v>
      </c>
      <c r="B6473" s="25">
        <v>43735.583333333336</v>
      </c>
      <c r="C6473" s="7">
        <v>1027.3</v>
      </c>
      <c r="D6473" s="26">
        <f>C6473/'g. Dimensio.AnlagenEE2035'!$F$11</f>
        <v>0.29351428571428573</v>
      </c>
      <c r="E6473" s="6"/>
      <c r="F6473" s="6"/>
      <c r="G6473" s="6"/>
      <c r="H6473" s="6"/>
      <c r="I6473" s="6"/>
      <c r="J6473" s="6"/>
      <c r="K6473" s="6"/>
      <c r="L6473" s="6"/>
      <c r="M6473" s="6"/>
      <c r="N6473" s="27"/>
    </row>
    <row r="6474" spans="1:14" s="28" customFormat="1" x14ac:dyDescent="0.25">
      <c r="A6474" s="24">
        <v>43735.541666666664</v>
      </c>
      <c r="B6474" s="25">
        <v>43735.625</v>
      </c>
      <c r="C6474" s="7">
        <v>1057.4090000000001</v>
      </c>
      <c r="D6474" s="26">
        <f>C6474/'g. Dimensio.AnlagenEE2035'!$F$11</f>
        <v>0.30211685714285719</v>
      </c>
      <c r="E6474" s="6"/>
      <c r="F6474" s="6"/>
      <c r="G6474" s="6"/>
      <c r="H6474" s="6"/>
      <c r="I6474" s="6"/>
      <c r="J6474" s="6"/>
      <c r="K6474" s="6"/>
      <c r="L6474" s="6"/>
      <c r="M6474" s="6"/>
      <c r="N6474" s="27"/>
    </row>
    <row r="6475" spans="1:14" s="28" customFormat="1" x14ac:dyDescent="0.25">
      <c r="A6475" s="24">
        <v>43735.583333333336</v>
      </c>
      <c r="B6475" s="25">
        <v>43735.666666666664</v>
      </c>
      <c r="C6475" s="7">
        <v>1036.0809999999999</v>
      </c>
      <c r="D6475" s="26">
        <f>C6475/'g. Dimensio.AnlagenEE2035'!$F$11</f>
        <v>0.29602314285714282</v>
      </c>
      <c r="E6475" s="6"/>
      <c r="F6475" s="6"/>
      <c r="G6475" s="6"/>
      <c r="H6475" s="6"/>
      <c r="I6475" s="6"/>
      <c r="J6475" s="6"/>
      <c r="K6475" s="6"/>
      <c r="L6475" s="6"/>
      <c r="M6475" s="6"/>
      <c r="N6475" s="27"/>
    </row>
    <row r="6476" spans="1:14" s="28" customFormat="1" x14ac:dyDescent="0.25">
      <c r="A6476" s="24">
        <v>43735.625</v>
      </c>
      <c r="B6476" s="25">
        <v>43735.708333333336</v>
      </c>
      <c r="C6476" s="7">
        <v>715.03700000000003</v>
      </c>
      <c r="D6476" s="26">
        <f>C6476/'g. Dimensio.AnlagenEE2035'!$F$11</f>
        <v>0.20429628571428574</v>
      </c>
      <c r="E6476" s="6"/>
      <c r="F6476" s="6"/>
      <c r="G6476" s="6"/>
      <c r="H6476" s="6"/>
      <c r="I6476" s="6"/>
      <c r="J6476" s="6"/>
      <c r="K6476" s="6"/>
      <c r="L6476" s="6"/>
      <c r="M6476" s="6"/>
      <c r="N6476" s="27"/>
    </row>
    <row r="6477" spans="1:14" s="28" customFormat="1" x14ac:dyDescent="0.25">
      <c r="A6477" s="24">
        <v>43735.666666666664</v>
      </c>
      <c r="B6477" s="25">
        <v>43735.75</v>
      </c>
      <c r="C6477" s="7">
        <v>519.48199999999997</v>
      </c>
      <c r="D6477" s="26">
        <f>C6477/'g. Dimensio.AnlagenEE2035'!$F$11</f>
        <v>0.14842342857142857</v>
      </c>
      <c r="E6477" s="6"/>
      <c r="F6477" s="6"/>
      <c r="G6477" s="6"/>
      <c r="H6477" s="6"/>
      <c r="I6477" s="6"/>
      <c r="J6477" s="6"/>
      <c r="K6477" s="6"/>
      <c r="L6477" s="6"/>
      <c r="M6477" s="6"/>
      <c r="N6477" s="27"/>
    </row>
    <row r="6478" spans="1:14" s="28" customFormat="1" x14ac:dyDescent="0.25">
      <c r="A6478" s="24">
        <v>43735.708333333336</v>
      </c>
      <c r="B6478" s="25">
        <v>43735.791666666664</v>
      </c>
      <c r="C6478" s="7">
        <v>545.96299999999997</v>
      </c>
      <c r="D6478" s="26">
        <f>C6478/'g. Dimensio.AnlagenEE2035'!$F$11</f>
        <v>0.15598942857142856</v>
      </c>
      <c r="E6478" s="6"/>
      <c r="F6478" s="6"/>
      <c r="G6478" s="6"/>
      <c r="H6478" s="6"/>
      <c r="I6478" s="6"/>
      <c r="J6478" s="6"/>
      <c r="K6478" s="6"/>
      <c r="L6478" s="6"/>
      <c r="M6478" s="6"/>
      <c r="N6478" s="27"/>
    </row>
    <row r="6479" spans="1:14" s="28" customFormat="1" x14ac:dyDescent="0.25">
      <c r="A6479" s="24">
        <v>43735.75</v>
      </c>
      <c r="B6479" s="25">
        <v>43735.833333333336</v>
      </c>
      <c r="C6479" s="7">
        <v>595.42899999999997</v>
      </c>
      <c r="D6479" s="26">
        <f>C6479/'g. Dimensio.AnlagenEE2035'!$F$11</f>
        <v>0.17012257142857143</v>
      </c>
      <c r="E6479" s="6"/>
      <c r="F6479" s="6"/>
      <c r="G6479" s="6"/>
      <c r="H6479" s="6"/>
      <c r="I6479" s="6"/>
      <c r="J6479" s="6"/>
      <c r="K6479" s="6"/>
      <c r="L6479" s="6"/>
      <c r="M6479" s="6"/>
      <c r="N6479" s="27"/>
    </row>
    <row r="6480" spans="1:14" s="28" customFormat="1" x14ac:dyDescent="0.25">
      <c r="A6480" s="24">
        <v>43735.791666666664</v>
      </c>
      <c r="B6480" s="25">
        <v>43735.875</v>
      </c>
      <c r="C6480" s="7">
        <v>631.91</v>
      </c>
      <c r="D6480" s="26">
        <f>C6480/'g. Dimensio.AnlagenEE2035'!$F$11</f>
        <v>0.18054571428571428</v>
      </c>
      <c r="E6480" s="6"/>
      <c r="F6480" s="6"/>
      <c r="G6480" s="6"/>
      <c r="H6480" s="6"/>
      <c r="I6480" s="6"/>
      <c r="J6480" s="6"/>
      <c r="K6480" s="6"/>
      <c r="L6480" s="6"/>
      <c r="M6480" s="6"/>
      <c r="N6480" s="27"/>
    </row>
    <row r="6481" spans="1:14" s="28" customFormat="1" x14ac:dyDescent="0.25">
      <c r="A6481" s="24">
        <v>43735.833333333336</v>
      </c>
      <c r="B6481" s="25">
        <v>43735.916666666664</v>
      </c>
      <c r="C6481" s="7">
        <v>717.81399999999996</v>
      </c>
      <c r="D6481" s="26">
        <f>C6481/'g. Dimensio.AnlagenEE2035'!$F$11</f>
        <v>0.20508971428571426</v>
      </c>
      <c r="E6481" s="6"/>
      <c r="F6481" s="6"/>
      <c r="G6481" s="6"/>
      <c r="H6481" s="6"/>
      <c r="I6481" s="6"/>
      <c r="J6481" s="6"/>
      <c r="K6481" s="6"/>
      <c r="L6481" s="6"/>
      <c r="M6481" s="6"/>
      <c r="N6481" s="27"/>
    </row>
    <row r="6482" spans="1:14" s="28" customFormat="1" x14ac:dyDescent="0.25">
      <c r="A6482" s="24">
        <v>43735.875</v>
      </c>
      <c r="B6482" s="25">
        <v>43735.958333333336</v>
      </c>
      <c r="C6482" s="7">
        <v>775.46500000000003</v>
      </c>
      <c r="D6482" s="26">
        <f>C6482/'g. Dimensio.AnlagenEE2035'!$F$11</f>
        <v>0.22156142857142858</v>
      </c>
      <c r="E6482" s="6"/>
      <c r="F6482" s="6"/>
      <c r="G6482" s="6"/>
      <c r="H6482" s="6"/>
      <c r="I6482" s="6"/>
      <c r="J6482" s="6"/>
      <c r="K6482" s="6"/>
      <c r="L6482" s="6"/>
      <c r="M6482" s="6"/>
      <c r="N6482" s="27"/>
    </row>
    <row r="6483" spans="1:14" s="28" customFormat="1" x14ac:dyDescent="0.25">
      <c r="A6483" s="24">
        <v>43735.916666666664</v>
      </c>
      <c r="B6483" s="25">
        <v>43736</v>
      </c>
      <c r="C6483" s="7">
        <v>835.56299999999999</v>
      </c>
      <c r="D6483" s="26">
        <f>C6483/'g. Dimensio.AnlagenEE2035'!$F$11</f>
        <v>0.2387322857142857</v>
      </c>
      <c r="E6483" s="6"/>
      <c r="F6483" s="6"/>
      <c r="G6483" s="6"/>
      <c r="H6483" s="6"/>
      <c r="I6483" s="6"/>
      <c r="J6483" s="6"/>
      <c r="K6483" s="6"/>
      <c r="L6483" s="6"/>
      <c r="M6483" s="6"/>
      <c r="N6483" s="27"/>
    </row>
    <row r="6484" spans="1:14" s="28" customFormat="1" x14ac:dyDescent="0.25">
      <c r="A6484" s="24">
        <v>43735.958333333336</v>
      </c>
      <c r="B6484" s="25">
        <v>43736.041666666664</v>
      </c>
      <c r="C6484" s="7">
        <v>891.01300000000003</v>
      </c>
      <c r="D6484" s="26">
        <f>C6484/'g. Dimensio.AnlagenEE2035'!$F$11</f>
        <v>0.25457514285714289</v>
      </c>
      <c r="E6484" s="6"/>
      <c r="F6484" s="6"/>
      <c r="G6484" s="6"/>
      <c r="H6484" s="6"/>
      <c r="I6484" s="6"/>
      <c r="J6484" s="6"/>
      <c r="K6484" s="6"/>
      <c r="L6484" s="6"/>
      <c r="M6484" s="6"/>
      <c r="N6484" s="27"/>
    </row>
    <row r="6485" spans="1:14" s="28" customFormat="1" x14ac:dyDescent="0.25">
      <c r="A6485" s="24">
        <v>43736</v>
      </c>
      <c r="B6485" s="25">
        <v>43736.083333333336</v>
      </c>
      <c r="C6485" s="7">
        <v>951.15700000000004</v>
      </c>
      <c r="D6485" s="26">
        <f>C6485/'g. Dimensio.AnlagenEE2035'!$F$11</f>
        <v>0.27175914285714287</v>
      </c>
      <c r="E6485" s="6"/>
      <c r="F6485" s="6"/>
      <c r="G6485" s="6"/>
      <c r="H6485" s="6"/>
      <c r="I6485" s="6"/>
      <c r="J6485" s="6"/>
      <c r="K6485" s="6"/>
      <c r="L6485" s="6"/>
      <c r="M6485" s="6"/>
      <c r="N6485" s="27"/>
    </row>
    <row r="6486" spans="1:14" s="28" customFormat="1" x14ac:dyDescent="0.25">
      <c r="A6486" s="24">
        <v>43736.041666666664</v>
      </c>
      <c r="B6486" s="25">
        <v>43736.125</v>
      </c>
      <c r="C6486" s="7">
        <v>1157.049</v>
      </c>
      <c r="D6486" s="26">
        <f>C6486/'g. Dimensio.AnlagenEE2035'!$F$11</f>
        <v>0.33058542857142859</v>
      </c>
      <c r="E6486" s="6"/>
      <c r="F6486" s="6"/>
      <c r="G6486" s="6"/>
      <c r="H6486" s="6"/>
      <c r="I6486" s="6"/>
      <c r="J6486" s="6"/>
      <c r="K6486" s="6"/>
      <c r="L6486" s="6"/>
      <c r="M6486" s="6"/>
      <c r="N6486" s="27"/>
    </row>
    <row r="6487" spans="1:14" s="28" customFormat="1" x14ac:dyDescent="0.25">
      <c r="A6487" s="24">
        <v>43736.083333333336</v>
      </c>
      <c r="B6487" s="25">
        <v>43736.166666666664</v>
      </c>
      <c r="C6487" s="7">
        <v>1195.473</v>
      </c>
      <c r="D6487" s="26">
        <f>C6487/'g. Dimensio.AnlagenEE2035'!$F$11</f>
        <v>0.34156371428571425</v>
      </c>
      <c r="E6487" s="6"/>
      <c r="F6487" s="6"/>
      <c r="G6487" s="6"/>
      <c r="H6487" s="6"/>
      <c r="I6487" s="6"/>
      <c r="J6487" s="6"/>
      <c r="K6487" s="6"/>
      <c r="L6487" s="6"/>
      <c r="M6487" s="6"/>
      <c r="N6487" s="27"/>
    </row>
    <row r="6488" spans="1:14" s="28" customFormat="1" x14ac:dyDescent="0.25">
      <c r="A6488" s="24">
        <v>43736.125</v>
      </c>
      <c r="B6488" s="25">
        <v>43736.208333333336</v>
      </c>
      <c r="C6488" s="7">
        <v>1180.24</v>
      </c>
      <c r="D6488" s="26">
        <f>C6488/'g. Dimensio.AnlagenEE2035'!$F$11</f>
        <v>0.33721142857142855</v>
      </c>
      <c r="E6488" s="6"/>
      <c r="F6488" s="6"/>
      <c r="G6488" s="6"/>
      <c r="H6488" s="6"/>
      <c r="I6488" s="6"/>
      <c r="J6488" s="6"/>
      <c r="K6488" s="6"/>
      <c r="L6488" s="6"/>
      <c r="M6488" s="6"/>
      <c r="N6488" s="27"/>
    </row>
    <row r="6489" spans="1:14" s="28" customFormat="1" x14ac:dyDescent="0.25">
      <c r="A6489" s="24">
        <v>43736.166666666664</v>
      </c>
      <c r="B6489" s="25">
        <v>43736.25</v>
      </c>
      <c r="C6489" s="7">
        <v>1192.7539999999999</v>
      </c>
      <c r="D6489" s="26">
        <f>C6489/'g. Dimensio.AnlagenEE2035'!$F$11</f>
        <v>0.34078685714285711</v>
      </c>
      <c r="E6489" s="6"/>
      <c r="F6489" s="6"/>
      <c r="G6489" s="6"/>
      <c r="H6489" s="6"/>
      <c r="I6489" s="6"/>
      <c r="J6489" s="6"/>
      <c r="K6489" s="6"/>
      <c r="L6489" s="6"/>
      <c r="M6489" s="6"/>
      <c r="N6489" s="27"/>
    </row>
    <row r="6490" spans="1:14" s="28" customFormat="1" x14ac:dyDescent="0.25">
      <c r="A6490" s="24">
        <v>43736.208333333336</v>
      </c>
      <c r="B6490" s="25">
        <v>43736.291666666664</v>
      </c>
      <c r="C6490" s="7">
        <v>1192.595</v>
      </c>
      <c r="D6490" s="26">
        <f>C6490/'g. Dimensio.AnlagenEE2035'!$F$11</f>
        <v>0.34074142857142858</v>
      </c>
      <c r="E6490" s="6"/>
      <c r="F6490" s="6"/>
      <c r="G6490" s="6"/>
      <c r="H6490" s="6"/>
      <c r="I6490" s="6"/>
      <c r="J6490" s="6"/>
      <c r="K6490" s="6"/>
      <c r="L6490" s="6"/>
      <c r="M6490" s="6"/>
      <c r="N6490" s="27"/>
    </row>
    <row r="6491" spans="1:14" s="28" customFormat="1" x14ac:dyDescent="0.25">
      <c r="A6491" s="24">
        <v>43736.25</v>
      </c>
      <c r="B6491" s="25">
        <v>43736.333333333336</v>
      </c>
      <c r="C6491" s="7">
        <v>1125.7070000000001</v>
      </c>
      <c r="D6491" s="26">
        <f>C6491/'g. Dimensio.AnlagenEE2035'!$F$11</f>
        <v>0.32163057142857143</v>
      </c>
      <c r="E6491" s="6"/>
      <c r="F6491" s="6"/>
      <c r="G6491" s="6"/>
      <c r="H6491" s="6"/>
      <c r="I6491" s="6"/>
      <c r="J6491" s="6"/>
      <c r="K6491" s="6"/>
      <c r="L6491" s="6"/>
      <c r="M6491" s="6"/>
      <c r="N6491" s="27"/>
    </row>
    <row r="6492" spans="1:14" s="28" customFormat="1" x14ac:dyDescent="0.25">
      <c r="A6492" s="24">
        <v>43736.291666666664</v>
      </c>
      <c r="B6492" s="25">
        <v>43736.375</v>
      </c>
      <c r="C6492" s="7">
        <v>1.06</v>
      </c>
      <c r="D6492" s="26">
        <f>C6492/'g. Dimensio.AnlagenEE2035'!$F$11</f>
        <v>3.0285714285714285E-4</v>
      </c>
      <c r="E6492" s="6"/>
      <c r="F6492" s="6"/>
      <c r="G6492" s="6"/>
      <c r="H6492" s="6"/>
      <c r="I6492" s="6"/>
      <c r="J6492" s="6"/>
      <c r="K6492" s="6"/>
      <c r="L6492" s="6"/>
      <c r="M6492" s="6"/>
      <c r="N6492" s="27"/>
    </row>
    <row r="6493" spans="1:14" s="28" customFormat="1" x14ac:dyDescent="0.25">
      <c r="A6493" s="24">
        <v>43736.333333333336</v>
      </c>
      <c r="B6493" s="25">
        <v>43736.416666666664</v>
      </c>
      <c r="C6493" s="7">
        <v>1451.6869999999999</v>
      </c>
      <c r="D6493" s="26">
        <f>C6493/'g. Dimensio.AnlagenEE2035'!$F$11</f>
        <v>0.41476771428571424</v>
      </c>
      <c r="E6493" s="6"/>
      <c r="F6493" s="6"/>
      <c r="G6493" s="6"/>
      <c r="H6493" s="6"/>
      <c r="I6493" s="6"/>
      <c r="J6493" s="6"/>
      <c r="K6493" s="6"/>
      <c r="L6493" s="6"/>
      <c r="M6493" s="6"/>
      <c r="N6493" s="27"/>
    </row>
    <row r="6494" spans="1:14" s="28" customFormat="1" x14ac:dyDescent="0.25">
      <c r="A6494" s="24">
        <v>43736.375</v>
      </c>
      <c r="B6494" s="25">
        <v>43736.458333333336</v>
      </c>
      <c r="C6494" s="7">
        <v>1663.1659999999999</v>
      </c>
      <c r="D6494" s="26">
        <f>C6494/'g. Dimensio.AnlagenEE2035'!$F$11</f>
        <v>0.47519028571428568</v>
      </c>
      <c r="E6494" s="6"/>
      <c r="F6494" s="6"/>
      <c r="G6494" s="6"/>
      <c r="H6494" s="6"/>
      <c r="I6494" s="6"/>
      <c r="J6494" s="6"/>
      <c r="K6494" s="6"/>
      <c r="L6494" s="6"/>
      <c r="M6494" s="6"/>
      <c r="N6494" s="27"/>
    </row>
    <row r="6495" spans="1:14" s="28" customFormat="1" x14ac:dyDescent="0.25">
      <c r="A6495" s="24">
        <v>43736.416666666664</v>
      </c>
      <c r="B6495" s="25">
        <v>43736.5</v>
      </c>
      <c r="C6495" s="7">
        <v>1674.748</v>
      </c>
      <c r="D6495" s="26">
        <f>C6495/'g. Dimensio.AnlagenEE2035'!$F$11</f>
        <v>0.47849942857142858</v>
      </c>
      <c r="E6495" s="6"/>
      <c r="F6495" s="6"/>
      <c r="G6495" s="6"/>
      <c r="H6495" s="6"/>
      <c r="I6495" s="6"/>
      <c r="J6495" s="6"/>
      <c r="K6495" s="6"/>
      <c r="L6495" s="6"/>
      <c r="M6495" s="6"/>
      <c r="N6495" s="27"/>
    </row>
    <row r="6496" spans="1:14" s="28" customFormat="1" x14ac:dyDescent="0.25">
      <c r="A6496" s="24">
        <v>43736.458333333336</v>
      </c>
      <c r="B6496" s="25">
        <v>43736.541666666664</v>
      </c>
      <c r="C6496" s="7">
        <v>1640.884</v>
      </c>
      <c r="D6496" s="26">
        <f>C6496/'g. Dimensio.AnlagenEE2035'!$F$11</f>
        <v>0.46882400000000002</v>
      </c>
      <c r="E6496" s="6"/>
      <c r="F6496" s="6"/>
      <c r="G6496" s="6"/>
      <c r="H6496" s="6"/>
      <c r="I6496" s="6"/>
      <c r="J6496" s="6"/>
      <c r="K6496" s="6"/>
      <c r="L6496" s="6"/>
      <c r="M6496" s="6"/>
      <c r="N6496" s="27"/>
    </row>
    <row r="6497" spans="1:14" s="28" customFormat="1" x14ac:dyDescent="0.25">
      <c r="A6497" s="24">
        <v>43736.5</v>
      </c>
      <c r="B6497" s="25">
        <v>43736.583333333336</v>
      </c>
      <c r="C6497" s="7">
        <v>1611.13</v>
      </c>
      <c r="D6497" s="26">
        <f>C6497/'g. Dimensio.AnlagenEE2035'!$F$11</f>
        <v>0.4603228571428572</v>
      </c>
      <c r="E6497" s="6"/>
      <c r="F6497" s="6"/>
      <c r="G6497" s="6"/>
      <c r="H6497" s="6"/>
      <c r="I6497" s="6"/>
      <c r="J6497" s="6"/>
      <c r="K6497" s="6"/>
      <c r="L6497" s="6"/>
      <c r="M6497" s="6"/>
      <c r="N6497" s="27"/>
    </row>
    <row r="6498" spans="1:14" s="28" customFormat="1" x14ac:dyDescent="0.25">
      <c r="A6498" s="24">
        <v>43736.541666666664</v>
      </c>
      <c r="B6498" s="25">
        <v>43736.625</v>
      </c>
      <c r="C6498" s="7">
        <v>1540.097</v>
      </c>
      <c r="D6498" s="26">
        <f>C6498/'g. Dimensio.AnlagenEE2035'!$F$11</f>
        <v>0.4400277142857143</v>
      </c>
      <c r="E6498" s="6"/>
      <c r="F6498" s="6"/>
      <c r="G6498" s="6"/>
      <c r="H6498" s="6"/>
      <c r="I6498" s="6"/>
      <c r="J6498" s="6"/>
      <c r="K6498" s="6"/>
      <c r="L6498" s="6"/>
      <c r="M6498" s="6"/>
      <c r="N6498" s="27"/>
    </row>
    <row r="6499" spans="1:14" s="28" customFormat="1" x14ac:dyDescent="0.25">
      <c r="A6499" s="24">
        <v>43736.583333333336</v>
      </c>
      <c r="B6499" s="25">
        <v>43736.666666666664</v>
      </c>
      <c r="C6499" s="7">
        <v>1464.4690000000001</v>
      </c>
      <c r="D6499" s="26">
        <f>C6499/'g. Dimensio.AnlagenEE2035'!$F$11</f>
        <v>0.41841971428571428</v>
      </c>
      <c r="E6499" s="6"/>
      <c r="F6499" s="6"/>
      <c r="G6499" s="6"/>
      <c r="H6499" s="6"/>
      <c r="I6499" s="6"/>
      <c r="J6499" s="6"/>
      <c r="K6499" s="6"/>
      <c r="L6499" s="6"/>
      <c r="M6499" s="6"/>
      <c r="N6499" s="27"/>
    </row>
    <row r="6500" spans="1:14" s="28" customFormat="1" x14ac:dyDescent="0.25">
      <c r="A6500" s="24">
        <v>43736.625</v>
      </c>
      <c r="B6500" s="25">
        <v>43736.708333333336</v>
      </c>
      <c r="C6500" s="7">
        <v>1289.2449999999999</v>
      </c>
      <c r="D6500" s="26">
        <f>C6500/'g. Dimensio.AnlagenEE2035'!$F$11</f>
        <v>0.36835571428571423</v>
      </c>
      <c r="E6500" s="6"/>
      <c r="F6500" s="6"/>
      <c r="G6500" s="6"/>
      <c r="H6500" s="6"/>
      <c r="I6500" s="6"/>
      <c r="J6500" s="6"/>
      <c r="K6500" s="6"/>
      <c r="L6500" s="6"/>
      <c r="M6500" s="6"/>
      <c r="N6500" s="27"/>
    </row>
    <row r="6501" spans="1:14" s="28" customFormat="1" x14ac:dyDescent="0.25">
      <c r="A6501" s="24">
        <v>43736.666666666664</v>
      </c>
      <c r="B6501" s="25">
        <v>43736.75</v>
      </c>
      <c r="C6501" s="7">
        <v>955.57399999999996</v>
      </c>
      <c r="D6501" s="26">
        <f>C6501/'g. Dimensio.AnlagenEE2035'!$F$11</f>
        <v>0.27302114285714285</v>
      </c>
      <c r="E6501" s="6"/>
      <c r="F6501" s="6"/>
      <c r="G6501" s="6"/>
      <c r="H6501" s="6"/>
      <c r="I6501" s="6"/>
      <c r="J6501" s="6"/>
      <c r="K6501" s="6"/>
      <c r="L6501" s="6"/>
      <c r="M6501" s="6"/>
      <c r="N6501" s="27"/>
    </row>
    <row r="6502" spans="1:14" s="28" customFormat="1" x14ac:dyDescent="0.25">
      <c r="A6502" s="24">
        <v>43736.708333333336</v>
      </c>
      <c r="B6502" s="25">
        <v>43736.791666666664</v>
      </c>
      <c r="C6502" s="7">
        <v>952.26300000000003</v>
      </c>
      <c r="D6502" s="26">
        <f>C6502/'g. Dimensio.AnlagenEE2035'!$F$11</f>
        <v>0.27207514285714285</v>
      </c>
      <c r="E6502" s="6"/>
      <c r="F6502" s="6"/>
      <c r="G6502" s="6"/>
      <c r="H6502" s="6"/>
      <c r="I6502" s="6"/>
      <c r="J6502" s="6"/>
      <c r="K6502" s="6"/>
      <c r="L6502" s="6"/>
      <c r="M6502" s="6"/>
      <c r="N6502" s="27"/>
    </row>
    <row r="6503" spans="1:14" s="28" customFormat="1" x14ac:dyDescent="0.25">
      <c r="A6503" s="24">
        <v>43736.75</v>
      </c>
      <c r="B6503" s="25">
        <v>43736.833333333336</v>
      </c>
      <c r="C6503" s="7">
        <v>962.37400000000002</v>
      </c>
      <c r="D6503" s="26">
        <f>C6503/'g. Dimensio.AnlagenEE2035'!$F$11</f>
        <v>0.27496399999999999</v>
      </c>
      <c r="E6503" s="6"/>
      <c r="F6503" s="6"/>
      <c r="G6503" s="6"/>
      <c r="H6503" s="6"/>
      <c r="I6503" s="6"/>
      <c r="J6503" s="6"/>
      <c r="K6503" s="6"/>
      <c r="L6503" s="6"/>
      <c r="M6503" s="6"/>
      <c r="N6503" s="27"/>
    </row>
    <row r="6504" spans="1:14" s="28" customFormat="1" x14ac:dyDescent="0.25">
      <c r="A6504" s="24">
        <v>43736.791666666664</v>
      </c>
      <c r="B6504" s="25">
        <v>43736.875</v>
      </c>
      <c r="C6504" s="7">
        <v>874.28099999999995</v>
      </c>
      <c r="D6504" s="26">
        <f>C6504/'g. Dimensio.AnlagenEE2035'!$F$11</f>
        <v>0.24979457142857142</v>
      </c>
      <c r="E6504" s="6"/>
      <c r="F6504" s="6"/>
      <c r="G6504" s="6"/>
      <c r="H6504" s="6"/>
      <c r="I6504" s="6"/>
      <c r="J6504" s="6"/>
      <c r="K6504" s="6"/>
      <c r="L6504" s="6"/>
      <c r="M6504" s="6"/>
      <c r="N6504" s="27"/>
    </row>
    <row r="6505" spans="1:14" s="28" customFormat="1" x14ac:dyDescent="0.25">
      <c r="A6505" s="24">
        <v>43736.833333333336</v>
      </c>
      <c r="B6505" s="25">
        <v>43736.916666666664</v>
      </c>
      <c r="C6505" s="7">
        <v>828.875</v>
      </c>
      <c r="D6505" s="26">
        <f>C6505/'g. Dimensio.AnlagenEE2035'!$F$11</f>
        <v>0.23682142857142857</v>
      </c>
      <c r="E6505" s="6"/>
      <c r="F6505" s="6"/>
      <c r="G6505" s="6"/>
      <c r="H6505" s="6"/>
      <c r="I6505" s="6"/>
      <c r="J6505" s="6"/>
      <c r="K6505" s="6"/>
      <c r="L6505" s="6"/>
      <c r="M6505" s="6"/>
      <c r="N6505" s="27"/>
    </row>
    <row r="6506" spans="1:14" s="28" customFormat="1" x14ac:dyDescent="0.25">
      <c r="A6506" s="24">
        <v>43736.875</v>
      </c>
      <c r="B6506" s="25">
        <v>43736.958333333336</v>
      </c>
      <c r="C6506" s="7">
        <v>858.04600000000005</v>
      </c>
      <c r="D6506" s="26">
        <f>C6506/'g. Dimensio.AnlagenEE2035'!$F$11</f>
        <v>0.24515600000000001</v>
      </c>
      <c r="E6506" s="6"/>
      <c r="F6506" s="6"/>
      <c r="G6506" s="6"/>
      <c r="H6506" s="6"/>
      <c r="I6506" s="6"/>
      <c r="J6506" s="6"/>
      <c r="K6506" s="6"/>
      <c r="L6506" s="6"/>
      <c r="M6506" s="6"/>
      <c r="N6506" s="27"/>
    </row>
    <row r="6507" spans="1:14" s="28" customFormat="1" x14ac:dyDescent="0.25">
      <c r="A6507" s="24">
        <v>43736.916666666664</v>
      </c>
      <c r="B6507" s="25">
        <v>43737</v>
      </c>
      <c r="C6507" s="7">
        <v>909.98699999999997</v>
      </c>
      <c r="D6507" s="26">
        <f>C6507/'g. Dimensio.AnlagenEE2035'!$F$11</f>
        <v>0.25999628571428568</v>
      </c>
      <c r="E6507" s="6"/>
      <c r="F6507" s="6"/>
      <c r="G6507" s="6"/>
      <c r="H6507" s="6"/>
      <c r="I6507" s="6"/>
      <c r="J6507" s="6"/>
      <c r="K6507" s="6"/>
      <c r="L6507" s="6"/>
      <c r="M6507" s="6"/>
      <c r="N6507" s="27"/>
    </row>
    <row r="6508" spans="1:14" s="28" customFormat="1" x14ac:dyDescent="0.25">
      <c r="A6508" s="24">
        <v>43736.958333333336</v>
      </c>
      <c r="B6508" s="25">
        <v>43737.041666666664</v>
      </c>
      <c r="C6508" s="7">
        <v>937.33900000000006</v>
      </c>
      <c r="D6508" s="26">
        <f>C6508/'g. Dimensio.AnlagenEE2035'!$F$11</f>
        <v>0.26781114285714286</v>
      </c>
      <c r="E6508" s="6"/>
      <c r="F6508" s="6"/>
      <c r="G6508" s="6"/>
      <c r="H6508" s="6"/>
      <c r="I6508" s="6"/>
      <c r="J6508" s="6"/>
      <c r="K6508" s="6"/>
      <c r="L6508" s="6"/>
      <c r="M6508" s="6"/>
      <c r="N6508" s="27"/>
    </row>
    <row r="6509" spans="1:14" s="28" customFormat="1" x14ac:dyDescent="0.25">
      <c r="A6509" s="24">
        <v>43737</v>
      </c>
      <c r="B6509" s="25">
        <v>43737.083333333336</v>
      </c>
      <c r="C6509" s="7">
        <v>945.50900000000001</v>
      </c>
      <c r="D6509" s="26">
        <f>C6509/'g. Dimensio.AnlagenEE2035'!$F$11</f>
        <v>0.27014542857142859</v>
      </c>
      <c r="E6509" s="6"/>
      <c r="F6509" s="6"/>
      <c r="G6509" s="6"/>
      <c r="H6509" s="6"/>
      <c r="I6509" s="6"/>
      <c r="J6509" s="6"/>
      <c r="K6509" s="6"/>
      <c r="L6509" s="6"/>
      <c r="M6509" s="6"/>
      <c r="N6509" s="27"/>
    </row>
    <row r="6510" spans="1:14" s="28" customFormat="1" x14ac:dyDescent="0.25">
      <c r="A6510" s="24">
        <v>43737.041666666664</v>
      </c>
      <c r="B6510" s="25">
        <v>43737.125</v>
      </c>
      <c r="C6510" s="7">
        <v>944.54100000000005</v>
      </c>
      <c r="D6510" s="26">
        <f>C6510/'g. Dimensio.AnlagenEE2035'!$F$11</f>
        <v>0.26986885714285713</v>
      </c>
      <c r="E6510" s="6"/>
      <c r="F6510" s="6"/>
      <c r="G6510" s="6"/>
      <c r="H6510" s="6"/>
      <c r="I6510" s="6"/>
      <c r="J6510" s="6"/>
      <c r="K6510" s="6"/>
      <c r="L6510" s="6"/>
      <c r="M6510" s="6"/>
      <c r="N6510" s="27"/>
    </row>
    <row r="6511" spans="1:14" s="28" customFormat="1" x14ac:dyDescent="0.25">
      <c r="A6511" s="24">
        <v>43737.083333333336</v>
      </c>
      <c r="B6511" s="25">
        <v>43737.166666666664</v>
      </c>
      <c r="C6511" s="7">
        <v>924.73299999999995</v>
      </c>
      <c r="D6511" s="26">
        <f>C6511/'g. Dimensio.AnlagenEE2035'!$F$11</f>
        <v>0.26420942857142854</v>
      </c>
      <c r="E6511" s="6"/>
      <c r="F6511" s="6"/>
      <c r="G6511" s="6"/>
      <c r="H6511" s="6"/>
      <c r="I6511" s="6"/>
      <c r="J6511" s="6"/>
      <c r="K6511" s="6"/>
      <c r="L6511" s="6"/>
      <c r="M6511" s="6"/>
      <c r="N6511" s="27"/>
    </row>
    <row r="6512" spans="1:14" s="28" customFormat="1" x14ac:dyDescent="0.25">
      <c r="A6512" s="24">
        <v>43737.125</v>
      </c>
      <c r="B6512" s="25">
        <v>43737.208333333336</v>
      </c>
      <c r="C6512" s="7">
        <v>923.24800000000005</v>
      </c>
      <c r="D6512" s="26">
        <f>C6512/'g. Dimensio.AnlagenEE2035'!$F$11</f>
        <v>0.26378514285714288</v>
      </c>
      <c r="E6512" s="6"/>
      <c r="F6512" s="6"/>
      <c r="G6512" s="6"/>
      <c r="H6512" s="6"/>
      <c r="I6512" s="6"/>
      <c r="J6512" s="6"/>
      <c r="K6512" s="6"/>
      <c r="L6512" s="6"/>
      <c r="M6512" s="6"/>
      <c r="N6512" s="27"/>
    </row>
    <row r="6513" spans="1:14" s="28" customFormat="1" x14ac:dyDescent="0.25">
      <c r="A6513" s="24">
        <v>43737.166666666664</v>
      </c>
      <c r="B6513" s="25">
        <v>43737.25</v>
      </c>
      <c r="C6513" s="7">
        <v>973.8</v>
      </c>
      <c r="D6513" s="26">
        <f>C6513/'g. Dimensio.AnlagenEE2035'!$F$11</f>
        <v>0.27822857142857144</v>
      </c>
      <c r="E6513" s="6"/>
      <c r="F6513" s="6"/>
      <c r="G6513" s="6"/>
      <c r="H6513" s="6"/>
      <c r="I6513" s="6"/>
      <c r="J6513" s="6"/>
      <c r="K6513" s="6"/>
      <c r="L6513" s="6"/>
      <c r="M6513" s="6"/>
      <c r="N6513" s="27"/>
    </row>
    <row r="6514" spans="1:14" s="28" customFormat="1" x14ac:dyDescent="0.25">
      <c r="A6514" s="24">
        <v>43737.208333333336</v>
      </c>
      <c r="B6514" s="25">
        <v>43737.291666666664</v>
      </c>
      <c r="C6514" s="7">
        <v>1096.925</v>
      </c>
      <c r="D6514" s="26">
        <f>C6514/'g. Dimensio.AnlagenEE2035'!$F$11</f>
        <v>0.31340714285714283</v>
      </c>
      <c r="E6514" s="6"/>
      <c r="F6514" s="6"/>
      <c r="G6514" s="6"/>
      <c r="H6514" s="6"/>
      <c r="I6514" s="6"/>
      <c r="J6514" s="6"/>
      <c r="K6514" s="6"/>
      <c r="L6514" s="6"/>
      <c r="M6514" s="6"/>
      <c r="N6514" s="27"/>
    </row>
    <row r="6515" spans="1:14" s="28" customFormat="1" x14ac:dyDescent="0.25">
      <c r="A6515" s="24">
        <v>43737.25</v>
      </c>
      <c r="B6515" s="25">
        <v>43737.333333333336</v>
      </c>
      <c r="C6515" s="7">
        <v>879.19799999999998</v>
      </c>
      <c r="D6515" s="26">
        <f>C6515/'g. Dimensio.AnlagenEE2035'!$F$11</f>
        <v>0.25119942857142857</v>
      </c>
      <c r="E6515" s="6"/>
      <c r="F6515" s="6"/>
      <c r="G6515" s="6"/>
      <c r="H6515" s="6"/>
      <c r="I6515" s="6"/>
      <c r="J6515" s="6"/>
      <c r="K6515" s="6"/>
      <c r="L6515" s="6"/>
      <c r="M6515" s="6"/>
      <c r="N6515" s="27"/>
    </row>
    <row r="6516" spans="1:14" s="28" customFormat="1" x14ac:dyDescent="0.25">
      <c r="A6516" s="24">
        <v>43737.291666666664</v>
      </c>
      <c r="B6516" s="25">
        <v>43737.375</v>
      </c>
      <c r="C6516" s="7">
        <v>645.654</v>
      </c>
      <c r="D6516" s="26">
        <f>C6516/'g. Dimensio.AnlagenEE2035'!$F$11</f>
        <v>0.18447257142857143</v>
      </c>
      <c r="E6516" s="6"/>
      <c r="F6516" s="6"/>
      <c r="G6516" s="6"/>
      <c r="H6516" s="6"/>
      <c r="I6516" s="6"/>
      <c r="J6516" s="6"/>
      <c r="K6516" s="6"/>
      <c r="L6516" s="6"/>
      <c r="M6516" s="6"/>
      <c r="N6516" s="27"/>
    </row>
    <row r="6517" spans="1:14" s="28" customFormat="1" x14ac:dyDescent="0.25">
      <c r="A6517" s="24">
        <v>43737.333333333336</v>
      </c>
      <c r="B6517" s="25">
        <v>43737.416666666664</v>
      </c>
      <c r="C6517" s="7">
        <v>1222.2260000000001</v>
      </c>
      <c r="D6517" s="26">
        <f>C6517/'g. Dimensio.AnlagenEE2035'!$F$11</f>
        <v>0.34920742857142861</v>
      </c>
      <c r="E6517" s="6"/>
      <c r="F6517" s="6"/>
      <c r="G6517" s="6"/>
      <c r="H6517" s="6"/>
      <c r="I6517" s="6"/>
      <c r="J6517" s="6"/>
      <c r="K6517" s="6"/>
      <c r="L6517" s="6"/>
      <c r="M6517" s="6"/>
      <c r="N6517" s="27"/>
    </row>
    <row r="6518" spans="1:14" s="28" customFormat="1" x14ac:dyDescent="0.25">
      <c r="A6518" s="24">
        <v>43737.375</v>
      </c>
      <c r="B6518" s="25">
        <v>43737.458333333336</v>
      </c>
      <c r="C6518" s="7">
        <v>1554.3620000000001</v>
      </c>
      <c r="D6518" s="26">
        <f>C6518/'g. Dimensio.AnlagenEE2035'!$F$11</f>
        <v>0.44410342857142859</v>
      </c>
      <c r="E6518" s="6"/>
      <c r="F6518" s="6"/>
      <c r="G6518" s="6"/>
      <c r="H6518" s="6"/>
      <c r="I6518" s="6"/>
      <c r="J6518" s="6"/>
      <c r="K6518" s="6"/>
      <c r="L6518" s="6"/>
      <c r="M6518" s="6"/>
      <c r="N6518" s="27"/>
    </row>
    <row r="6519" spans="1:14" s="28" customFormat="1" x14ac:dyDescent="0.25">
      <c r="A6519" s="24">
        <v>43737.416666666664</v>
      </c>
      <c r="B6519" s="25">
        <v>43737.5</v>
      </c>
      <c r="C6519" s="7">
        <v>1799.798</v>
      </c>
      <c r="D6519" s="26">
        <f>C6519/'g. Dimensio.AnlagenEE2035'!$F$11</f>
        <v>0.51422800000000002</v>
      </c>
      <c r="E6519" s="6"/>
      <c r="F6519" s="6"/>
      <c r="G6519" s="6"/>
      <c r="H6519" s="6"/>
      <c r="I6519" s="6"/>
      <c r="J6519" s="6"/>
      <c r="K6519" s="6"/>
      <c r="L6519" s="6"/>
      <c r="M6519" s="6"/>
      <c r="N6519" s="27"/>
    </row>
    <row r="6520" spans="1:14" s="28" customFormat="1" x14ac:dyDescent="0.25">
      <c r="A6520" s="24">
        <v>43737.458333333336</v>
      </c>
      <c r="B6520" s="25">
        <v>43737.541666666664</v>
      </c>
      <c r="C6520" s="7">
        <v>1950.4369999999999</v>
      </c>
      <c r="D6520" s="26">
        <f>C6520/'g. Dimensio.AnlagenEE2035'!$F$11</f>
        <v>0.55726771428571431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27"/>
    </row>
    <row r="6521" spans="1:14" s="28" customFormat="1" x14ac:dyDescent="0.25">
      <c r="A6521" s="24">
        <v>43737.5</v>
      </c>
      <c r="B6521" s="25">
        <v>43737.583333333336</v>
      </c>
      <c r="C6521" s="7">
        <v>1998.508</v>
      </c>
      <c r="D6521" s="26">
        <f>C6521/'g. Dimensio.AnlagenEE2035'!$F$11</f>
        <v>0.57100228571428568</v>
      </c>
      <c r="E6521" s="6"/>
      <c r="F6521" s="6"/>
      <c r="G6521" s="6"/>
      <c r="H6521" s="6"/>
      <c r="I6521" s="6"/>
      <c r="J6521" s="6"/>
      <c r="K6521" s="6"/>
      <c r="L6521" s="6"/>
      <c r="M6521" s="6"/>
      <c r="N6521" s="27"/>
    </row>
    <row r="6522" spans="1:14" s="28" customFormat="1" x14ac:dyDescent="0.25">
      <c r="A6522" s="24">
        <v>43737.541666666664</v>
      </c>
      <c r="B6522" s="25">
        <v>43737.625</v>
      </c>
      <c r="C6522" s="7">
        <v>2031.6179999999999</v>
      </c>
      <c r="D6522" s="26">
        <f>C6522/'g. Dimensio.AnlagenEE2035'!$F$11</f>
        <v>0.58046228571428571</v>
      </c>
      <c r="E6522" s="6"/>
      <c r="F6522" s="6"/>
      <c r="G6522" s="6"/>
      <c r="H6522" s="6"/>
      <c r="I6522" s="6"/>
      <c r="J6522" s="6"/>
      <c r="K6522" s="6"/>
      <c r="L6522" s="6"/>
      <c r="M6522" s="6"/>
      <c r="N6522" s="27"/>
    </row>
    <row r="6523" spans="1:14" s="28" customFormat="1" x14ac:dyDescent="0.25">
      <c r="A6523" s="24">
        <v>43737.583333333336</v>
      </c>
      <c r="B6523" s="25">
        <v>43737.666666666664</v>
      </c>
      <c r="C6523" s="7">
        <v>2080.799</v>
      </c>
      <c r="D6523" s="26">
        <f>C6523/'g. Dimensio.AnlagenEE2035'!$F$11</f>
        <v>0.59451399999999999</v>
      </c>
      <c r="E6523" s="6"/>
      <c r="F6523" s="6"/>
      <c r="G6523" s="6"/>
      <c r="H6523" s="6"/>
      <c r="I6523" s="6"/>
      <c r="J6523" s="6"/>
      <c r="K6523" s="6"/>
      <c r="L6523" s="6"/>
      <c r="M6523" s="6"/>
      <c r="N6523" s="27"/>
    </row>
    <row r="6524" spans="1:14" s="28" customFormat="1" x14ac:dyDescent="0.25">
      <c r="A6524" s="24">
        <v>43737.625</v>
      </c>
      <c r="B6524" s="25">
        <v>43737.708333333336</v>
      </c>
      <c r="C6524" s="7">
        <v>2134.2339999999999</v>
      </c>
      <c r="D6524" s="26">
        <f>C6524/'g. Dimensio.AnlagenEE2035'!$F$11</f>
        <v>0.6097811428571428</v>
      </c>
      <c r="E6524" s="6"/>
      <c r="F6524" s="6"/>
      <c r="G6524" s="6"/>
      <c r="H6524" s="6"/>
      <c r="I6524" s="6"/>
      <c r="J6524" s="6"/>
      <c r="K6524" s="6"/>
      <c r="L6524" s="6"/>
      <c r="M6524" s="6"/>
      <c r="N6524" s="27"/>
    </row>
    <row r="6525" spans="1:14" s="28" customFormat="1" x14ac:dyDescent="0.25">
      <c r="A6525" s="24">
        <v>43737.666666666664</v>
      </c>
      <c r="B6525" s="25">
        <v>43737.75</v>
      </c>
      <c r="C6525" s="7">
        <v>2234.5920000000001</v>
      </c>
      <c r="D6525" s="26">
        <f>C6525/'g. Dimensio.AnlagenEE2035'!$F$11</f>
        <v>0.63845485714285721</v>
      </c>
      <c r="E6525" s="6"/>
      <c r="F6525" s="6"/>
      <c r="G6525" s="6"/>
      <c r="H6525" s="6"/>
      <c r="I6525" s="6"/>
      <c r="J6525" s="6"/>
      <c r="K6525" s="6"/>
      <c r="L6525" s="6"/>
      <c r="M6525" s="6"/>
      <c r="N6525" s="27"/>
    </row>
    <row r="6526" spans="1:14" s="28" customFormat="1" x14ac:dyDescent="0.25">
      <c r="A6526" s="24">
        <v>43737.708333333336</v>
      </c>
      <c r="B6526" s="25">
        <v>43737.791666666664</v>
      </c>
      <c r="C6526" s="7">
        <v>2415.63</v>
      </c>
      <c r="D6526" s="26">
        <f>C6526/'g. Dimensio.AnlagenEE2035'!$F$11</f>
        <v>0.69018000000000002</v>
      </c>
      <c r="E6526" s="6"/>
      <c r="F6526" s="6"/>
      <c r="G6526" s="6"/>
      <c r="H6526" s="6"/>
      <c r="I6526" s="6"/>
      <c r="J6526" s="6"/>
      <c r="K6526" s="6"/>
      <c r="L6526" s="6"/>
      <c r="M6526" s="6"/>
      <c r="N6526" s="27"/>
    </row>
    <row r="6527" spans="1:14" s="28" customFormat="1" x14ac:dyDescent="0.25">
      <c r="A6527" s="24">
        <v>43737.75</v>
      </c>
      <c r="B6527" s="25">
        <v>43737.833333333336</v>
      </c>
      <c r="C6527" s="7">
        <v>2563.107</v>
      </c>
      <c r="D6527" s="26">
        <f>C6527/'g. Dimensio.AnlagenEE2035'!$F$11</f>
        <v>0.73231628571428575</v>
      </c>
      <c r="E6527" s="6"/>
      <c r="F6527" s="6"/>
      <c r="G6527" s="6"/>
      <c r="H6527" s="6"/>
      <c r="I6527" s="6"/>
      <c r="J6527" s="6"/>
      <c r="K6527" s="6"/>
      <c r="L6527" s="6"/>
      <c r="M6527" s="6"/>
      <c r="N6527" s="27"/>
    </row>
    <row r="6528" spans="1:14" s="28" customFormat="1" x14ac:dyDescent="0.25">
      <c r="A6528" s="24">
        <v>43737.791666666664</v>
      </c>
      <c r="B6528" s="25">
        <v>43737.875</v>
      </c>
      <c r="C6528" s="7">
        <v>2719.12</v>
      </c>
      <c r="D6528" s="26">
        <f>C6528/'g. Dimensio.AnlagenEE2035'!$F$11</f>
        <v>0.77689142857142857</v>
      </c>
      <c r="E6528" s="6"/>
      <c r="F6528" s="6"/>
      <c r="G6528" s="6"/>
      <c r="H6528" s="6"/>
      <c r="I6528" s="6"/>
      <c r="J6528" s="6"/>
      <c r="K6528" s="6"/>
      <c r="L6528" s="6"/>
      <c r="M6528" s="6"/>
      <c r="N6528" s="27"/>
    </row>
    <row r="6529" spans="1:14" s="28" customFormat="1" x14ac:dyDescent="0.25">
      <c r="A6529" s="24">
        <v>43737.833333333336</v>
      </c>
      <c r="B6529" s="25">
        <v>43737.916666666664</v>
      </c>
      <c r="C6529" s="7">
        <v>2857.549</v>
      </c>
      <c r="D6529" s="26">
        <f>C6529/'g. Dimensio.AnlagenEE2035'!$F$11</f>
        <v>0.81644257142857146</v>
      </c>
      <c r="E6529" s="6"/>
      <c r="F6529" s="6"/>
      <c r="G6529" s="6"/>
      <c r="H6529" s="6"/>
      <c r="I6529" s="6"/>
      <c r="J6529" s="6"/>
      <c r="K6529" s="6"/>
      <c r="L6529" s="6"/>
      <c r="M6529" s="6"/>
      <c r="N6529" s="27"/>
    </row>
    <row r="6530" spans="1:14" s="28" customFormat="1" x14ac:dyDescent="0.25">
      <c r="A6530" s="24">
        <v>43737.875</v>
      </c>
      <c r="B6530" s="25">
        <v>43737.958333333336</v>
      </c>
      <c r="C6530" s="7">
        <v>2949.3609999999999</v>
      </c>
      <c r="D6530" s="26">
        <f>C6530/'g. Dimensio.AnlagenEE2035'!$F$11</f>
        <v>0.84267457142857138</v>
      </c>
      <c r="E6530" s="6"/>
      <c r="F6530" s="6"/>
      <c r="G6530" s="6"/>
      <c r="H6530" s="6"/>
      <c r="I6530" s="6"/>
      <c r="J6530" s="6"/>
      <c r="K6530" s="6"/>
      <c r="L6530" s="6"/>
      <c r="M6530" s="6"/>
      <c r="N6530" s="27"/>
    </row>
    <row r="6531" spans="1:14" s="28" customFormat="1" x14ac:dyDescent="0.25">
      <c r="A6531" s="24">
        <v>43737.916666666664</v>
      </c>
      <c r="B6531" s="25">
        <v>43738</v>
      </c>
      <c r="C6531" s="7">
        <v>3007.4960000000001</v>
      </c>
      <c r="D6531" s="26">
        <f>C6531/'g. Dimensio.AnlagenEE2035'!$F$11</f>
        <v>0.85928457142857151</v>
      </c>
      <c r="E6531" s="6"/>
      <c r="F6531" s="6"/>
      <c r="G6531" s="6"/>
      <c r="H6531" s="6"/>
      <c r="I6531" s="6"/>
      <c r="J6531" s="6"/>
      <c r="K6531" s="6"/>
      <c r="L6531" s="6"/>
      <c r="M6531" s="6"/>
      <c r="N6531" s="27"/>
    </row>
    <row r="6532" spans="1:14" s="28" customFormat="1" x14ac:dyDescent="0.25">
      <c r="A6532" s="24">
        <v>43737.958333333336</v>
      </c>
      <c r="B6532" s="25">
        <v>43738.041666666664</v>
      </c>
      <c r="C6532" s="7">
        <v>3031.25</v>
      </c>
      <c r="D6532" s="26">
        <f>C6532/'g. Dimensio.AnlagenEE2035'!$F$11</f>
        <v>0.8660714285714286</v>
      </c>
      <c r="E6532" s="6"/>
      <c r="F6532" s="6"/>
      <c r="G6532" s="6"/>
      <c r="H6532" s="6"/>
      <c r="I6532" s="6"/>
      <c r="J6532" s="6"/>
      <c r="K6532" s="6"/>
      <c r="L6532" s="6"/>
      <c r="M6532" s="6"/>
      <c r="N6532" s="27"/>
    </row>
    <row r="6533" spans="1:14" s="28" customFormat="1" x14ac:dyDescent="0.25">
      <c r="A6533" s="24">
        <v>43738</v>
      </c>
      <c r="B6533" s="25">
        <v>43738.083333333336</v>
      </c>
      <c r="C6533" s="7">
        <v>2967.4009999999998</v>
      </c>
      <c r="D6533" s="26">
        <f>C6533/'g. Dimensio.AnlagenEE2035'!$F$11</f>
        <v>0.84782885714285705</v>
      </c>
      <c r="E6533" s="6"/>
      <c r="F6533" s="6"/>
      <c r="G6533" s="6"/>
      <c r="H6533" s="6"/>
      <c r="I6533" s="6"/>
      <c r="J6533" s="6"/>
      <c r="K6533" s="6"/>
      <c r="L6533" s="6"/>
      <c r="M6533" s="6"/>
      <c r="N6533" s="27"/>
    </row>
    <row r="6534" spans="1:14" s="28" customFormat="1" x14ac:dyDescent="0.25">
      <c r="A6534" s="24">
        <v>43738.041666666664</v>
      </c>
      <c r="B6534" s="25">
        <v>43738.125</v>
      </c>
      <c r="C6534" s="7">
        <v>2808.1570000000002</v>
      </c>
      <c r="D6534" s="26">
        <f>C6534/'g. Dimensio.AnlagenEE2035'!$F$11</f>
        <v>0.80233057142857145</v>
      </c>
      <c r="E6534" s="6"/>
      <c r="F6534" s="6"/>
      <c r="G6534" s="6"/>
      <c r="H6534" s="6"/>
      <c r="I6534" s="6"/>
      <c r="J6534" s="6"/>
      <c r="K6534" s="6"/>
      <c r="L6534" s="6"/>
      <c r="M6534" s="6"/>
      <c r="N6534" s="27"/>
    </row>
    <row r="6535" spans="1:14" s="28" customFormat="1" x14ac:dyDescent="0.25">
      <c r="A6535" s="24">
        <v>43738.083333333336</v>
      </c>
      <c r="B6535" s="25">
        <v>43738.166666666664</v>
      </c>
      <c r="C6535" s="7">
        <v>2711.6219999999998</v>
      </c>
      <c r="D6535" s="26">
        <f>C6535/'g. Dimensio.AnlagenEE2035'!$F$11</f>
        <v>0.7747491428571428</v>
      </c>
      <c r="E6535" s="6"/>
      <c r="F6535" s="6"/>
      <c r="G6535" s="6"/>
      <c r="H6535" s="6"/>
      <c r="I6535" s="6"/>
      <c r="J6535" s="6"/>
      <c r="K6535" s="6"/>
      <c r="L6535" s="6"/>
      <c r="M6535" s="6"/>
      <c r="N6535" s="27"/>
    </row>
    <row r="6536" spans="1:14" s="28" customFormat="1" x14ac:dyDescent="0.25">
      <c r="A6536" s="24">
        <v>43738.125</v>
      </c>
      <c r="B6536" s="25">
        <v>43738.208333333336</v>
      </c>
      <c r="C6536" s="7">
        <v>2587.1770000000001</v>
      </c>
      <c r="D6536" s="26">
        <f>C6536/'g. Dimensio.AnlagenEE2035'!$F$11</f>
        <v>0.73919342857142856</v>
      </c>
      <c r="E6536" s="6"/>
      <c r="F6536" s="6"/>
      <c r="G6536" s="6"/>
      <c r="H6536" s="6"/>
      <c r="I6536" s="6"/>
      <c r="J6536" s="6"/>
      <c r="K6536" s="6"/>
      <c r="L6536" s="6"/>
      <c r="M6536" s="6"/>
      <c r="N6536" s="27"/>
    </row>
    <row r="6537" spans="1:14" s="28" customFormat="1" x14ac:dyDescent="0.25">
      <c r="A6537" s="24">
        <v>43738.166666666664</v>
      </c>
      <c r="B6537" s="25">
        <v>43738.25</v>
      </c>
      <c r="C6537" s="7">
        <v>2463.4690000000001</v>
      </c>
      <c r="D6537" s="26">
        <f>C6537/'g. Dimensio.AnlagenEE2035'!$F$11</f>
        <v>0.7038482857142857</v>
      </c>
      <c r="E6537" s="6"/>
      <c r="F6537" s="6"/>
      <c r="G6537" s="6"/>
      <c r="H6537" s="6"/>
      <c r="I6537" s="6"/>
      <c r="J6537" s="6"/>
      <c r="K6537" s="6"/>
      <c r="L6537" s="6"/>
      <c r="M6537" s="6"/>
      <c r="N6537" s="27"/>
    </row>
    <row r="6538" spans="1:14" s="28" customFormat="1" x14ac:dyDescent="0.25">
      <c r="A6538" s="24">
        <v>43738.208333333336</v>
      </c>
      <c r="B6538" s="25">
        <v>43738.291666666664</v>
      </c>
      <c r="C6538" s="7">
        <v>2258.7530000000002</v>
      </c>
      <c r="D6538" s="26">
        <f>C6538/'g. Dimensio.AnlagenEE2035'!$F$11</f>
        <v>0.6453580000000001</v>
      </c>
      <c r="E6538" s="6"/>
      <c r="F6538" s="6"/>
      <c r="G6538" s="6"/>
      <c r="H6538" s="6"/>
      <c r="I6538" s="6"/>
      <c r="J6538" s="6"/>
      <c r="K6538" s="6"/>
      <c r="L6538" s="6"/>
      <c r="M6538" s="6"/>
      <c r="N6538" s="27"/>
    </row>
    <row r="6539" spans="1:14" s="28" customFormat="1" x14ac:dyDescent="0.25">
      <c r="A6539" s="24">
        <v>43738.25</v>
      </c>
      <c r="B6539" s="25">
        <v>43738.333333333336</v>
      </c>
      <c r="C6539" s="7">
        <v>2021.73</v>
      </c>
      <c r="D6539" s="26">
        <f>C6539/'g. Dimensio.AnlagenEE2035'!$F$11</f>
        <v>0.57763714285714285</v>
      </c>
      <c r="E6539" s="6"/>
      <c r="F6539" s="6"/>
      <c r="G6539" s="6"/>
      <c r="H6539" s="6"/>
      <c r="I6539" s="6"/>
      <c r="J6539" s="6"/>
      <c r="K6539" s="6"/>
      <c r="L6539" s="6"/>
      <c r="M6539" s="6"/>
      <c r="N6539" s="27"/>
    </row>
    <row r="6540" spans="1:14" s="28" customFormat="1" x14ac:dyDescent="0.25">
      <c r="A6540" s="24">
        <v>43738.291666666664</v>
      </c>
      <c r="B6540" s="25">
        <v>43738.375</v>
      </c>
      <c r="C6540" s="7">
        <v>1893.1279999999999</v>
      </c>
      <c r="D6540" s="26">
        <f>C6540/'g. Dimensio.AnlagenEE2035'!$F$11</f>
        <v>0.54089371428571431</v>
      </c>
      <c r="E6540" s="6"/>
      <c r="F6540" s="6"/>
      <c r="G6540" s="6"/>
      <c r="H6540" s="6"/>
      <c r="I6540" s="6"/>
      <c r="J6540" s="6"/>
      <c r="K6540" s="6"/>
      <c r="L6540" s="6"/>
      <c r="M6540" s="6"/>
      <c r="N6540" s="27"/>
    </row>
    <row r="6541" spans="1:14" s="28" customFormat="1" x14ac:dyDescent="0.25">
      <c r="A6541" s="24">
        <v>43738.333333333336</v>
      </c>
      <c r="B6541" s="25">
        <v>43738.416666666664</v>
      </c>
      <c r="C6541" s="7">
        <v>1809.3050000000001</v>
      </c>
      <c r="D6541" s="26">
        <f>C6541/'g. Dimensio.AnlagenEE2035'!$F$11</f>
        <v>0.51694428571428575</v>
      </c>
      <c r="E6541" s="6"/>
      <c r="F6541" s="6"/>
      <c r="G6541" s="6"/>
      <c r="H6541" s="6"/>
      <c r="I6541" s="6"/>
      <c r="J6541" s="6"/>
      <c r="K6541" s="6"/>
      <c r="L6541" s="6"/>
      <c r="M6541" s="6"/>
      <c r="N6541" s="27"/>
    </row>
    <row r="6542" spans="1:14" s="28" customFormat="1" x14ac:dyDescent="0.25">
      <c r="A6542" s="24">
        <v>43738.375</v>
      </c>
      <c r="B6542" s="25">
        <v>43738.458333333336</v>
      </c>
      <c r="C6542" s="7">
        <v>1626.2760000000001</v>
      </c>
      <c r="D6542" s="26">
        <f>C6542/'g. Dimensio.AnlagenEE2035'!$F$11</f>
        <v>0.46465028571428574</v>
      </c>
      <c r="E6542" s="6"/>
      <c r="F6542" s="6"/>
      <c r="G6542" s="6"/>
      <c r="H6542" s="6"/>
      <c r="I6542" s="6"/>
      <c r="J6542" s="6"/>
      <c r="K6542" s="6"/>
      <c r="L6542" s="6"/>
      <c r="M6542" s="6"/>
      <c r="N6542" s="27"/>
    </row>
    <row r="6543" spans="1:14" s="28" customFormat="1" x14ac:dyDescent="0.25">
      <c r="A6543" s="24">
        <v>43738.416666666664</v>
      </c>
      <c r="B6543" s="25">
        <v>43738.5</v>
      </c>
      <c r="C6543" s="7">
        <v>1466.616</v>
      </c>
      <c r="D6543" s="26">
        <f>C6543/'g. Dimensio.AnlagenEE2035'!$F$11</f>
        <v>0.41903314285714283</v>
      </c>
      <c r="E6543" s="6"/>
      <c r="F6543" s="6"/>
      <c r="G6543" s="6"/>
      <c r="H6543" s="6"/>
      <c r="I6543" s="6"/>
      <c r="J6543" s="6"/>
      <c r="K6543" s="6"/>
      <c r="L6543" s="6"/>
      <c r="M6543" s="6"/>
      <c r="N6543" s="27"/>
    </row>
    <row r="6544" spans="1:14" s="28" customFormat="1" x14ac:dyDescent="0.25">
      <c r="A6544" s="24">
        <v>43738.458333333336</v>
      </c>
      <c r="B6544" s="25">
        <v>43738.541666666664</v>
      </c>
      <c r="C6544" s="7">
        <v>1344.97</v>
      </c>
      <c r="D6544" s="26">
        <f>C6544/'g. Dimensio.AnlagenEE2035'!$F$11</f>
        <v>0.38427714285714287</v>
      </c>
      <c r="E6544" s="6"/>
      <c r="F6544" s="6"/>
      <c r="G6544" s="6"/>
      <c r="H6544" s="6"/>
      <c r="I6544" s="6"/>
      <c r="J6544" s="6"/>
      <c r="K6544" s="6"/>
      <c r="L6544" s="6"/>
      <c r="M6544" s="6"/>
      <c r="N6544" s="27"/>
    </row>
    <row r="6545" spans="1:14" s="28" customFormat="1" x14ac:dyDescent="0.25">
      <c r="A6545" s="24">
        <v>43738.5</v>
      </c>
      <c r="B6545" s="25">
        <v>43738.583333333336</v>
      </c>
      <c r="C6545" s="7">
        <v>1257.2750000000001</v>
      </c>
      <c r="D6545" s="26">
        <f>C6545/'g. Dimensio.AnlagenEE2035'!$F$11</f>
        <v>0.35922142857142858</v>
      </c>
      <c r="E6545" s="6"/>
      <c r="F6545" s="6"/>
      <c r="G6545" s="6"/>
      <c r="H6545" s="6"/>
      <c r="I6545" s="6"/>
      <c r="J6545" s="6"/>
      <c r="K6545" s="6"/>
      <c r="L6545" s="6"/>
      <c r="M6545" s="6"/>
      <c r="N6545" s="27"/>
    </row>
    <row r="6546" spans="1:14" s="28" customFormat="1" x14ac:dyDescent="0.25">
      <c r="A6546" s="24">
        <v>43738.541666666664</v>
      </c>
      <c r="B6546" s="25">
        <v>43738.625</v>
      </c>
      <c r="C6546" s="7">
        <v>1164.8499999999999</v>
      </c>
      <c r="D6546" s="26">
        <f>C6546/'g. Dimensio.AnlagenEE2035'!$F$11</f>
        <v>0.33281428571428567</v>
      </c>
      <c r="E6546" s="6"/>
      <c r="F6546" s="6"/>
      <c r="G6546" s="6"/>
      <c r="H6546" s="6"/>
      <c r="I6546" s="6"/>
      <c r="J6546" s="6"/>
      <c r="K6546" s="6"/>
      <c r="L6546" s="6"/>
      <c r="M6546" s="6"/>
      <c r="N6546" s="27"/>
    </row>
    <row r="6547" spans="1:14" s="28" customFormat="1" x14ac:dyDescent="0.25">
      <c r="A6547" s="24">
        <v>43738.583333333336</v>
      </c>
      <c r="B6547" s="25">
        <v>43738.666666666664</v>
      </c>
      <c r="C6547" s="7">
        <v>1050.154</v>
      </c>
      <c r="D6547" s="26">
        <f>C6547/'g. Dimensio.AnlagenEE2035'!$F$11</f>
        <v>0.30004399999999998</v>
      </c>
      <c r="E6547" s="6"/>
      <c r="F6547" s="6"/>
      <c r="G6547" s="6"/>
      <c r="H6547" s="6"/>
      <c r="I6547" s="6"/>
      <c r="J6547" s="6"/>
      <c r="K6547" s="6"/>
      <c r="L6547" s="6"/>
      <c r="M6547" s="6"/>
      <c r="N6547" s="27"/>
    </row>
    <row r="6548" spans="1:14" s="28" customFormat="1" x14ac:dyDescent="0.25">
      <c r="A6548" s="24">
        <v>43738.625</v>
      </c>
      <c r="B6548" s="25">
        <v>43738.708333333336</v>
      </c>
      <c r="C6548" s="7">
        <v>908.74099999999999</v>
      </c>
      <c r="D6548" s="26">
        <f>C6548/'g. Dimensio.AnlagenEE2035'!$F$11</f>
        <v>0.25964028571428571</v>
      </c>
      <c r="E6548" s="6"/>
      <c r="F6548" s="6"/>
      <c r="G6548" s="6"/>
      <c r="H6548" s="6"/>
      <c r="I6548" s="6"/>
      <c r="J6548" s="6"/>
      <c r="K6548" s="6"/>
      <c r="L6548" s="6"/>
      <c r="M6548" s="6"/>
      <c r="N6548" s="27"/>
    </row>
    <row r="6549" spans="1:14" s="28" customFormat="1" x14ac:dyDescent="0.25">
      <c r="A6549" s="24">
        <v>43738.666666666664</v>
      </c>
      <c r="B6549" s="25">
        <v>43738.75</v>
      </c>
      <c r="C6549" s="7">
        <v>648.35799999999995</v>
      </c>
      <c r="D6549" s="26">
        <f>C6549/'g. Dimensio.AnlagenEE2035'!$F$11</f>
        <v>0.18524514285714283</v>
      </c>
      <c r="E6549" s="6"/>
      <c r="F6549" s="6"/>
      <c r="G6549" s="6"/>
      <c r="H6549" s="6"/>
      <c r="I6549" s="6"/>
      <c r="J6549" s="6"/>
      <c r="K6549" s="6"/>
      <c r="L6549" s="6"/>
      <c r="M6549" s="6"/>
      <c r="N6549" s="27"/>
    </row>
    <row r="6550" spans="1:14" s="28" customFormat="1" x14ac:dyDescent="0.25">
      <c r="A6550" s="24">
        <v>43738.708333333336</v>
      </c>
      <c r="B6550" s="25">
        <v>43738.791666666664</v>
      </c>
      <c r="C6550" s="7">
        <v>556.78099999999995</v>
      </c>
      <c r="D6550" s="26">
        <f>C6550/'g. Dimensio.AnlagenEE2035'!$F$11</f>
        <v>0.1590802857142857</v>
      </c>
      <c r="E6550" s="6"/>
      <c r="F6550" s="6"/>
      <c r="G6550" s="6"/>
      <c r="H6550" s="6"/>
      <c r="I6550" s="6"/>
      <c r="J6550" s="6"/>
      <c r="K6550" s="6"/>
      <c r="L6550" s="6"/>
      <c r="M6550" s="6"/>
      <c r="N6550" s="27"/>
    </row>
    <row r="6551" spans="1:14" s="28" customFormat="1" x14ac:dyDescent="0.25">
      <c r="A6551" s="24">
        <v>43738.75</v>
      </c>
      <c r="B6551" s="25">
        <v>43738.833333333336</v>
      </c>
      <c r="C6551" s="7">
        <v>502.67200000000003</v>
      </c>
      <c r="D6551" s="26">
        <f>C6551/'g. Dimensio.AnlagenEE2035'!$F$11</f>
        <v>0.14362057142857143</v>
      </c>
      <c r="E6551" s="6"/>
      <c r="F6551" s="6"/>
      <c r="G6551" s="6"/>
      <c r="H6551" s="6"/>
      <c r="I6551" s="6"/>
      <c r="J6551" s="6"/>
      <c r="K6551" s="6"/>
      <c r="L6551" s="6"/>
      <c r="M6551" s="6"/>
      <c r="N6551" s="27"/>
    </row>
    <row r="6552" spans="1:14" s="28" customFormat="1" x14ac:dyDescent="0.25">
      <c r="A6552" s="24">
        <v>43738.791666666664</v>
      </c>
      <c r="B6552" s="25">
        <v>43738.875</v>
      </c>
      <c r="C6552" s="7">
        <v>477.69</v>
      </c>
      <c r="D6552" s="26">
        <f>C6552/'g. Dimensio.AnlagenEE2035'!$F$11</f>
        <v>0.13648285714285716</v>
      </c>
      <c r="E6552" s="6"/>
      <c r="F6552" s="6"/>
      <c r="G6552" s="6"/>
      <c r="H6552" s="6"/>
      <c r="I6552" s="6"/>
      <c r="J6552" s="6"/>
      <c r="K6552" s="6"/>
      <c r="L6552" s="6"/>
      <c r="M6552" s="6"/>
      <c r="N6552" s="27"/>
    </row>
    <row r="6553" spans="1:14" s="28" customFormat="1" x14ac:dyDescent="0.25">
      <c r="A6553" s="24">
        <v>43738.833333333336</v>
      </c>
      <c r="B6553" s="25">
        <v>43738.916666666664</v>
      </c>
      <c r="C6553" s="7">
        <v>527.43700000000001</v>
      </c>
      <c r="D6553" s="26">
        <f>C6553/'g. Dimensio.AnlagenEE2035'!$F$11</f>
        <v>0.15069628571428573</v>
      </c>
      <c r="E6553" s="6"/>
      <c r="F6553" s="6"/>
      <c r="G6553" s="6"/>
      <c r="H6553" s="6"/>
      <c r="I6553" s="6"/>
      <c r="J6553" s="6"/>
      <c r="K6553" s="6"/>
      <c r="L6553" s="6"/>
      <c r="M6553" s="6"/>
      <c r="N6553" s="27"/>
    </row>
    <row r="6554" spans="1:14" s="28" customFormat="1" x14ac:dyDescent="0.25">
      <c r="A6554" s="24">
        <v>43738.875</v>
      </c>
      <c r="B6554" s="25">
        <v>43738.958333333336</v>
      </c>
      <c r="C6554" s="7">
        <v>636.57000000000005</v>
      </c>
      <c r="D6554" s="26">
        <f>C6554/'g. Dimensio.AnlagenEE2035'!$F$11</f>
        <v>0.18187714285714288</v>
      </c>
      <c r="E6554" s="6"/>
      <c r="F6554" s="6"/>
      <c r="G6554" s="6"/>
      <c r="H6554" s="6"/>
      <c r="I6554" s="6"/>
      <c r="J6554" s="6"/>
      <c r="K6554" s="6"/>
      <c r="L6554" s="6"/>
      <c r="M6554" s="6"/>
      <c r="N6554" s="27"/>
    </row>
    <row r="6555" spans="1:14" s="28" customFormat="1" x14ac:dyDescent="0.25">
      <c r="A6555" s="24">
        <v>43738.916666666664</v>
      </c>
      <c r="B6555" s="25">
        <v>43739</v>
      </c>
      <c r="C6555" s="7">
        <v>762.08399999999995</v>
      </c>
      <c r="D6555" s="26">
        <f>C6555/'g. Dimensio.AnlagenEE2035'!$F$11</f>
        <v>0.21773828571428569</v>
      </c>
      <c r="E6555" s="6"/>
      <c r="F6555" s="6"/>
      <c r="G6555" s="6"/>
      <c r="H6555" s="6"/>
      <c r="I6555" s="6"/>
      <c r="J6555" s="6"/>
      <c r="K6555" s="6"/>
      <c r="L6555" s="6"/>
      <c r="M6555" s="6"/>
      <c r="N6555" s="27"/>
    </row>
    <row r="6556" spans="1:14" s="28" customFormat="1" x14ac:dyDescent="0.25">
      <c r="A6556" s="24">
        <v>43738.958333333336</v>
      </c>
      <c r="B6556" s="25">
        <v>43739.041666666664</v>
      </c>
      <c r="C6556" s="7">
        <v>860.60199999999998</v>
      </c>
      <c r="D6556" s="26">
        <f>C6556/'g. Dimensio.AnlagenEE2035'!$F$11</f>
        <v>0.2458862857142857</v>
      </c>
      <c r="E6556" s="6"/>
      <c r="F6556" s="6"/>
      <c r="G6556" s="6"/>
      <c r="H6556" s="6"/>
      <c r="I6556" s="6"/>
      <c r="J6556" s="6"/>
      <c r="K6556" s="6"/>
      <c r="L6556" s="6"/>
      <c r="M6556" s="6"/>
      <c r="N6556" s="27"/>
    </row>
    <row r="6557" spans="1:14" s="28" customFormat="1" x14ac:dyDescent="0.25">
      <c r="A6557" s="24">
        <v>43739</v>
      </c>
      <c r="B6557" s="25">
        <v>43739.083333333336</v>
      </c>
      <c r="C6557" s="7">
        <v>912.36599999999999</v>
      </c>
      <c r="D6557" s="26">
        <f>C6557/'g. Dimensio.AnlagenEE2035'!$F$11</f>
        <v>0.26067600000000002</v>
      </c>
      <c r="E6557" s="6"/>
      <c r="F6557" s="6"/>
      <c r="G6557" s="6"/>
      <c r="H6557" s="6"/>
      <c r="I6557" s="6"/>
      <c r="J6557" s="6"/>
      <c r="K6557" s="6"/>
      <c r="L6557" s="6"/>
      <c r="M6557" s="6"/>
      <c r="N6557" s="27"/>
    </row>
    <row r="6558" spans="1:14" s="28" customFormat="1" x14ac:dyDescent="0.25">
      <c r="A6558" s="24">
        <v>43739.041666666664</v>
      </c>
      <c r="B6558" s="25">
        <v>43739.125</v>
      </c>
      <c r="C6558" s="7">
        <v>969.69100000000003</v>
      </c>
      <c r="D6558" s="26">
        <f>C6558/'g. Dimensio.AnlagenEE2035'!$F$11</f>
        <v>0.27705457142857143</v>
      </c>
      <c r="E6558" s="6"/>
      <c r="F6558" s="6"/>
      <c r="G6558" s="6"/>
      <c r="H6558" s="6"/>
      <c r="I6558" s="6"/>
      <c r="J6558" s="6"/>
      <c r="K6558" s="6"/>
      <c r="L6558" s="6"/>
      <c r="M6558" s="6"/>
      <c r="N6558" s="27"/>
    </row>
    <row r="6559" spans="1:14" s="28" customFormat="1" x14ac:dyDescent="0.25">
      <c r="A6559" s="24">
        <v>43739.083333333336</v>
      </c>
      <c r="B6559" s="25">
        <v>43739.166666666664</v>
      </c>
      <c r="C6559" s="7">
        <v>1036.5740000000001</v>
      </c>
      <c r="D6559" s="26">
        <f>C6559/'g. Dimensio.AnlagenEE2035'!$F$11</f>
        <v>0.29616400000000004</v>
      </c>
      <c r="E6559" s="6"/>
      <c r="F6559" s="6"/>
      <c r="G6559" s="6"/>
      <c r="H6559" s="6"/>
      <c r="I6559" s="6"/>
      <c r="J6559" s="6"/>
      <c r="K6559" s="6"/>
      <c r="L6559" s="6"/>
      <c r="M6559" s="6"/>
      <c r="N6559" s="27"/>
    </row>
    <row r="6560" spans="1:14" s="28" customFormat="1" x14ac:dyDescent="0.25">
      <c r="A6560" s="24">
        <v>43739.125</v>
      </c>
      <c r="B6560" s="25">
        <v>43739.208333333336</v>
      </c>
      <c r="C6560" s="7">
        <v>1067.653</v>
      </c>
      <c r="D6560" s="26">
        <f>C6560/'g. Dimensio.AnlagenEE2035'!$F$11</f>
        <v>0.30504371428571431</v>
      </c>
      <c r="E6560" s="6"/>
      <c r="F6560" s="6"/>
      <c r="G6560" s="6"/>
      <c r="H6560" s="6"/>
      <c r="I6560" s="6"/>
      <c r="J6560" s="6"/>
      <c r="K6560" s="6"/>
      <c r="L6560" s="6"/>
      <c r="M6560" s="6"/>
      <c r="N6560" s="27"/>
    </row>
    <row r="6561" spans="1:14" s="28" customFormat="1" x14ac:dyDescent="0.25">
      <c r="A6561" s="24">
        <v>43739.166666666664</v>
      </c>
      <c r="B6561" s="25">
        <v>43739.25</v>
      </c>
      <c r="C6561" s="7">
        <v>1172.731</v>
      </c>
      <c r="D6561" s="26">
        <f>C6561/'g. Dimensio.AnlagenEE2035'!$F$11</f>
        <v>0.33506599999999997</v>
      </c>
      <c r="E6561" s="6"/>
      <c r="F6561" s="6"/>
      <c r="G6561" s="6"/>
      <c r="H6561" s="6"/>
      <c r="I6561" s="6"/>
      <c r="J6561" s="6"/>
      <c r="K6561" s="6"/>
      <c r="L6561" s="6"/>
      <c r="M6561" s="6"/>
      <c r="N6561" s="27"/>
    </row>
    <row r="6562" spans="1:14" s="28" customFormat="1" x14ac:dyDescent="0.25">
      <c r="A6562" s="24">
        <v>43739.208333333336</v>
      </c>
      <c r="B6562" s="25">
        <v>43739.291666666664</v>
      </c>
      <c r="C6562" s="7">
        <v>1042.0350000000001</v>
      </c>
      <c r="D6562" s="26">
        <f>C6562/'g. Dimensio.AnlagenEE2035'!$F$11</f>
        <v>0.29772428571428572</v>
      </c>
      <c r="E6562" s="6"/>
      <c r="F6562" s="6"/>
      <c r="G6562" s="6"/>
      <c r="H6562" s="6"/>
      <c r="I6562" s="6"/>
      <c r="J6562" s="6"/>
      <c r="K6562" s="6"/>
      <c r="L6562" s="6"/>
      <c r="M6562" s="6"/>
      <c r="N6562" s="27"/>
    </row>
    <row r="6563" spans="1:14" s="28" customFormat="1" x14ac:dyDescent="0.25">
      <c r="A6563" s="24">
        <v>43739.25</v>
      </c>
      <c r="B6563" s="25">
        <v>43739.333333333336</v>
      </c>
      <c r="C6563" s="7">
        <v>1113.056</v>
      </c>
      <c r="D6563" s="26">
        <f>C6563/'g. Dimensio.AnlagenEE2035'!$F$11</f>
        <v>0.31801600000000002</v>
      </c>
      <c r="E6563" s="6"/>
      <c r="F6563" s="6"/>
      <c r="G6563" s="6"/>
      <c r="H6563" s="6"/>
      <c r="I6563" s="6"/>
      <c r="J6563" s="6"/>
      <c r="K6563" s="6"/>
      <c r="L6563" s="6"/>
      <c r="M6563" s="6"/>
      <c r="N6563" s="27"/>
    </row>
    <row r="6564" spans="1:14" s="28" customFormat="1" x14ac:dyDescent="0.25">
      <c r="A6564" s="24">
        <v>43739.291666666664</v>
      </c>
      <c r="B6564" s="25">
        <v>43739.375</v>
      </c>
      <c r="C6564" s="7">
        <v>1059.9949999999999</v>
      </c>
      <c r="D6564" s="26">
        <f>C6564/'g. Dimensio.AnlagenEE2035'!$F$11</f>
        <v>0.30285571428571423</v>
      </c>
      <c r="E6564" s="6"/>
      <c r="F6564" s="6"/>
      <c r="G6564" s="6"/>
      <c r="H6564" s="6"/>
      <c r="I6564" s="6"/>
      <c r="J6564" s="6"/>
      <c r="K6564" s="6"/>
      <c r="L6564" s="6"/>
      <c r="M6564" s="6"/>
      <c r="N6564" s="27"/>
    </row>
    <row r="6565" spans="1:14" s="28" customFormat="1" x14ac:dyDescent="0.25">
      <c r="A6565" s="24">
        <v>43739.333333333336</v>
      </c>
      <c r="B6565" s="25">
        <v>43739.416666666664</v>
      </c>
      <c r="C6565" s="7">
        <v>1265.0989999999999</v>
      </c>
      <c r="D6565" s="26">
        <f>C6565/'g. Dimensio.AnlagenEE2035'!$F$11</f>
        <v>0.36145685714285714</v>
      </c>
      <c r="E6565" s="6"/>
      <c r="F6565" s="6"/>
      <c r="G6565" s="6"/>
      <c r="H6565" s="6"/>
      <c r="I6565" s="6"/>
      <c r="J6565" s="6"/>
      <c r="K6565" s="6"/>
      <c r="L6565" s="6"/>
      <c r="M6565" s="6"/>
      <c r="N6565" s="27"/>
    </row>
    <row r="6566" spans="1:14" s="28" customFormat="1" x14ac:dyDescent="0.25">
      <c r="A6566" s="24">
        <v>43739.375</v>
      </c>
      <c r="B6566" s="25">
        <v>43739.458333333336</v>
      </c>
      <c r="C6566" s="7">
        <v>1293.3979999999999</v>
      </c>
      <c r="D6566" s="26">
        <f>C6566/'g. Dimensio.AnlagenEE2035'!$F$11</f>
        <v>0.36954228571428571</v>
      </c>
      <c r="E6566" s="6"/>
      <c r="F6566" s="6"/>
      <c r="G6566" s="6"/>
      <c r="H6566" s="6"/>
      <c r="I6566" s="6"/>
      <c r="J6566" s="6"/>
      <c r="K6566" s="6"/>
      <c r="L6566" s="6"/>
      <c r="M6566" s="6"/>
      <c r="N6566" s="27"/>
    </row>
    <row r="6567" spans="1:14" s="28" customFormat="1" x14ac:dyDescent="0.25">
      <c r="A6567" s="24">
        <v>43739.416666666664</v>
      </c>
      <c r="B6567" s="25">
        <v>43739.5</v>
      </c>
      <c r="C6567" s="7">
        <v>1238.8630000000001</v>
      </c>
      <c r="D6567" s="26">
        <f>C6567/'g. Dimensio.AnlagenEE2035'!$F$11</f>
        <v>0.35396085714285713</v>
      </c>
      <c r="E6567" s="6"/>
      <c r="F6567" s="6"/>
      <c r="G6567" s="6"/>
      <c r="H6567" s="6"/>
      <c r="I6567" s="6"/>
      <c r="J6567" s="6"/>
      <c r="K6567" s="6"/>
      <c r="L6567" s="6"/>
      <c r="M6567" s="6"/>
      <c r="N6567" s="27"/>
    </row>
    <row r="6568" spans="1:14" s="28" customFormat="1" x14ac:dyDescent="0.25">
      <c r="A6568" s="24">
        <v>43739.458333333336</v>
      </c>
      <c r="B6568" s="25">
        <v>43739.541666666664</v>
      </c>
      <c r="C6568" s="7">
        <v>1180.749</v>
      </c>
      <c r="D6568" s="26">
        <f>C6568/'g. Dimensio.AnlagenEE2035'!$F$11</f>
        <v>0.33735685714285712</v>
      </c>
      <c r="E6568" s="6"/>
      <c r="F6568" s="6"/>
      <c r="G6568" s="6"/>
      <c r="H6568" s="6"/>
      <c r="I6568" s="6"/>
      <c r="J6568" s="6"/>
      <c r="K6568" s="6"/>
      <c r="L6568" s="6"/>
      <c r="M6568" s="6"/>
      <c r="N6568" s="27"/>
    </row>
    <row r="6569" spans="1:14" s="28" customFormat="1" x14ac:dyDescent="0.25">
      <c r="A6569" s="24">
        <v>43739.5</v>
      </c>
      <c r="B6569" s="25">
        <v>43739.583333333336</v>
      </c>
      <c r="C6569" s="7">
        <v>1003.84</v>
      </c>
      <c r="D6569" s="26">
        <f>C6569/'g. Dimensio.AnlagenEE2035'!$F$11</f>
        <v>0.28681142857142861</v>
      </c>
      <c r="E6569" s="6"/>
      <c r="F6569" s="6"/>
      <c r="G6569" s="6"/>
      <c r="H6569" s="6"/>
      <c r="I6569" s="6"/>
      <c r="J6569" s="6"/>
      <c r="K6569" s="6"/>
      <c r="L6569" s="6"/>
      <c r="M6569" s="6"/>
      <c r="N6569" s="27"/>
    </row>
    <row r="6570" spans="1:14" s="28" customFormat="1" x14ac:dyDescent="0.25">
      <c r="A6570" s="24">
        <v>43739.541666666664</v>
      </c>
      <c r="B6570" s="25">
        <v>43739.625</v>
      </c>
      <c r="C6570" s="7">
        <v>925.89499999999998</v>
      </c>
      <c r="D6570" s="26">
        <f>C6570/'g. Dimensio.AnlagenEE2035'!$F$11</f>
        <v>0.26454142857142854</v>
      </c>
      <c r="E6570" s="6"/>
      <c r="F6570" s="6"/>
      <c r="G6570" s="6"/>
      <c r="H6570" s="6"/>
      <c r="I6570" s="6"/>
      <c r="J6570" s="6"/>
      <c r="K6570" s="6"/>
      <c r="L6570" s="6"/>
      <c r="M6570" s="6"/>
      <c r="N6570" s="27"/>
    </row>
    <row r="6571" spans="1:14" s="28" customFormat="1" x14ac:dyDescent="0.25">
      <c r="A6571" s="24">
        <v>43739.583333333336</v>
      </c>
      <c r="B6571" s="25">
        <v>43739.666666666664</v>
      </c>
      <c r="C6571" s="7">
        <v>1065.0129999999999</v>
      </c>
      <c r="D6571" s="26">
        <f>C6571/'g. Dimensio.AnlagenEE2035'!$F$11</f>
        <v>0.30428942857142854</v>
      </c>
      <c r="E6571" s="6"/>
      <c r="F6571" s="6"/>
      <c r="G6571" s="6"/>
      <c r="H6571" s="6"/>
      <c r="I6571" s="6"/>
      <c r="J6571" s="6"/>
      <c r="K6571" s="6"/>
      <c r="L6571" s="6"/>
      <c r="M6571" s="6"/>
      <c r="N6571" s="27"/>
    </row>
    <row r="6572" spans="1:14" s="28" customFormat="1" x14ac:dyDescent="0.25">
      <c r="A6572" s="24">
        <v>43739.625</v>
      </c>
      <c r="B6572" s="25">
        <v>43739.708333333336</v>
      </c>
      <c r="C6572" s="7">
        <v>816.94</v>
      </c>
      <c r="D6572" s="26">
        <f>C6572/'g. Dimensio.AnlagenEE2035'!$F$11</f>
        <v>0.23341142857142858</v>
      </c>
      <c r="E6572" s="6"/>
      <c r="F6572" s="6"/>
      <c r="G6572" s="6"/>
      <c r="H6572" s="6"/>
      <c r="I6572" s="6"/>
      <c r="J6572" s="6"/>
      <c r="K6572" s="6"/>
      <c r="L6572" s="6"/>
      <c r="M6572" s="6"/>
      <c r="N6572" s="27"/>
    </row>
    <row r="6573" spans="1:14" s="28" customFormat="1" x14ac:dyDescent="0.25">
      <c r="A6573" s="24">
        <v>43739.666666666664</v>
      </c>
      <c r="B6573" s="25">
        <v>43739.75</v>
      </c>
      <c r="C6573" s="7">
        <v>877.07799999999997</v>
      </c>
      <c r="D6573" s="26">
        <f>C6573/'g. Dimensio.AnlagenEE2035'!$F$11</f>
        <v>0.25059371428571425</v>
      </c>
      <c r="E6573" s="6"/>
      <c r="F6573" s="6"/>
      <c r="G6573" s="6"/>
      <c r="H6573" s="6"/>
      <c r="I6573" s="6"/>
      <c r="J6573" s="6"/>
      <c r="K6573" s="6"/>
      <c r="L6573" s="6"/>
      <c r="M6573" s="6"/>
      <c r="N6573" s="27"/>
    </row>
    <row r="6574" spans="1:14" s="28" customFormat="1" x14ac:dyDescent="0.25">
      <c r="A6574" s="24">
        <v>43739.708333333336</v>
      </c>
      <c r="B6574" s="25">
        <v>43739.791666666664</v>
      </c>
      <c r="C6574" s="7">
        <v>966.43700000000001</v>
      </c>
      <c r="D6574" s="26">
        <f>C6574/'g. Dimensio.AnlagenEE2035'!$F$11</f>
        <v>0.27612485714285717</v>
      </c>
      <c r="E6574" s="6"/>
      <c r="F6574" s="6"/>
      <c r="G6574" s="6"/>
      <c r="H6574" s="6"/>
      <c r="I6574" s="6"/>
      <c r="J6574" s="6"/>
      <c r="K6574" s="6"/>
      <c r="L6574" s="6"/>
      <c r="M6574" s="6"/>
      <c r="N6574" s="27"/>
    </row>
    <row r="6575" spans="1:14" s="28" customFormat="1" x14ac:dyDescent="0.25">
      <c r="A6575" s="24">
        <v>43739.75</v>
      </c>
      <c r="B6575" s="25">
        <v>43739.833333333336</v>
      </c>
      <c r="C6575" s="7">
        <v>871.399</v>
      </c>
      <c r="D6575" s="26">
        <f>C6575/'g. Dimensio.AnlagenEE2035'!$F$11</f>
        <v>0.24897114285714286</v>
      </c>
      <c r="E6575" s="6"/>
      <c r="F6575" s="6"/>
      <c r="G6575" s="6"/>
      <c r="H6575" s="6"/>
      <c r="I6575" s="6"/>
      <c r="J6575" s="6"/>
      <c r="K6575" s="6"/>
      <c r="L6575" s="6"/>
      <c r="M6575" s="6"/>
      <c r="N6575" s="27"/>
    </row>
    <row r="6576" spans="1:14" s="28" customFormat="1" x14ac:dyDescent="0.25">
      <c r="A6576" s="24">
        <v>43739.791666666664</v>
      </c>
      <c r="B6576" s="25">
        <v>43739.875</v>
      </c>
      <c r="C6576" s="7">
        <v>1047.729</v>
      </c>
      <c r="D6576" s="26">
        <f>C6576/'g. Dimensio.AnlagenEE2035'!$F$11</f>
        <v>0.29935114285714287</v>
      </c>
      <c r="E6576" s="6"/>
      <c r="F6576" s="6"/>
      <c r="G6576" s="6"/>
      <c r="H6576" s="6"/>
      <c r="I6576" s="6"/>
      <c r="J6576" s="6"/>
      <c r="K6576" s="6"/>
      <c r="L6576" s="6"/>
      <c r="M6576" s="6"/>
      <c r="N6576" s="27"/>
    </row>
    <row r="6577" spans="1:14" s="28" customFormat="1" x14ac:dyDescent="0.25">
      <c r="A6577" s="24">
        <v>43739.833333333336</v>
      </c>
      <c r="B6577" s="25">
        <v>43739.916666666664</v>
      </c>
      <c r="C6577" s="7">
        <v>1137.836</v>
      </c>
      <c r="D6577" s="26">
        <f>C6577/'g. Dimensio.AnlagenEE2035'!$F$11</f>
        <v>0.325096</v>
      </c>
      <c r="E6577" s="6"/>
      <c r="F6577" s="6"/>
      <c r="G6577" s="6"/>
      <c r="H6577" s="6"/>
      <c r="I6577" s="6"/>
      <c r="J6577" s="6"/>
      <c r="K6577" s="6"/>
      <c r="L6577" s="6"/>
      <c r="M6577" s="6"/>
      <c r="N6577" s="27"/>
    </row>
    <row r="6578" spans="1:14" s="28" customFormat="1" x14ac:dyDescent="0.25">
      <c r="A6578" s="24">
        <v>43739.875</v>
      </c>
      <c r="B6578" s="25">
        <v>43739.958333333336</v>
      </c>
      <c r="C6578" s="7">
        <v>1075.2639999999999</v>
      </c>
      <c r="D6578" s="26">
        <f>C6578/'g. Dimensio.AnlagenEE2035'!$F$11</f>
        <v>0.30721828571428567</v>
      </c>
      <c r="E6578" s="6"/>
      <c r="F6578" s="6"/>
      <c r="G6578" s="6"/>
      <c r="H6578" s="6"/>
      <c r="I6578" s="6"/>
      <c r="J6578" s="6"/>
      <c r="K6578" s="6"/>
      <c r="L6578" s="6"/>
      <c r="M6578" s="6"/>
      <c r="N6578" s="27"/>
    </row>
    <row r="6579" spans="1:14" s="28" customFormat="1" x14ac:dyDescent="0.25">
      <c r="A6579" s="24">
        <v>43739.916666666664</v>
      </c>
      <c r="B6579" s="25">
        <v>43740</v>
      </c>
      <c r="C6579" s="7">
        <v>1041.316</v>
      </c>
      <c r="D6579" s="26">
        <f>C6579/'g. Dimensio.AnlagenEE2035'!$F$11</f>
        <v>0.29751885714285714</v>
      </c>
      <c r="E6579" s="6"/>
      <c r="F6579" s="6"/>
      <c r="G6579" s="6"/>
      <c r="H6579" s="6"/>
      <c r="I6579" s="6"/>
      <c r="J6579" s="6"/>
      <c r="K6579" s="6"/>
      <c r="L6579" s="6"/>
      <c r="M6579" s="6"/>
      <c r="N6579" s="27"/>
    </row>
    <row r="6580" spans="1:14" s="28" customFormat="1" x14ac:dyDescent="0.25">
      <c r="A6580" s="24">
        <v>43739.958333333336</v>
      </c>
      <c r="B6580" s="25">
        <v>43740.041666666664</v>
      </c>
      <c r="C6580" s="7">
        <v>1053.0809999999999</v>
      </c>
      <c r="D6580" s="26">
        <f>C6580/'g. Dimensio.AnlagenEE2035'!$F$11</f>
        <v>0.30088028571428571</v>
      </c>
      <c r="E6580" s="6"/>
      <c r="F6580" s="6"/>
      <c r="G6580" s="6"/>
      <c r="H6580" s="6"/>
      <c r="I6580" s="6"/>
      <c r="J6580" s="6"/>
      <c r="K6580" s="6"/>
      <c r="L6580" s="6"/>
      <c r="M6580" s="6"/>
      <c r="N6580" s="27"/>
    </row>
    <row r="6581" spans="1:14" s="28" customFormat="1" x14ac:dyDescent="0.25">
      <c r="A6581" s="24">
        <v>43740</v>
      </c>
      <c r="B6581" s="25">
        <v>43740.083333333336</v>
      </c>
      <c r="C6581" s="7">
        <v>1109.9380000000001</v>
      </c>
      <c r="D6581" s="26">
        <f>C6581/'g. Dimensio.AnlagenEE2035'!$F$11</f>
        <v>0.31712514285714288</v>
      </c>
      <c r="E6581" s="6"/>
      <c r="F6581" s="6"/>
      <c r="G6581" s="6"/>
      <c r="H6581" s="6"/>
      <c r="I6581" s="6"/>
      <c r="J6581" s="6"/>
      <c r="K6581" s="6"/>
      <c r="L6581" s="6"/>
      <c r="M6581" s="6"/>
      <c r="N6581" s="27"/>
    </row>
    <row r="6582" spans="1:14" s="28" customFormat="1" x14ac:dyDescent="0.25">
      <c r="A6582" s="24">
        <v>43740.041666666664</v>
      </c>
      <c r="B6582" s="25">
        <v>43740.125</v>
      </c>
      <c r="C6582" s="7">
        <v>1056.49</v>
      </c>
      <c r="D6582" s="26">
        <f>C6582/'g. Dimensio.AnlagenEE2035'!$F$11</f>
        <v>0.30185428571428574</v>
      </c>
      <c r="E6582" s="6"/>
      <c r="F6582" s="6"/>
      <c r="G6582" s="6"/>
      <c r="H6582" s="6"/>
      <c r="I6582" s="6"/>
      <c r="J6582" s="6"/>
      <c r="K6582" s="6"/>
      <c r="L6582" s="6"/>
      <c r="M6582" s="6"/>
      <c r="N6582" s="27"/>
    </row>
    <row r="6583" spans="1:14" s="28" customFormat="1" x14ac:dyDescent="0.25">
      <c r="A6583" s="24">
        <v>43740.083333333336</v>
      </c>
      <c r="B6583" s="25">
        <v>43740.166666666664</v>
      </c>
      <c r="C6583" s="7">
        <v>1088.5550000000001</v>
      </c>
      <c r="D6583" s="26">
        <f>C6583/'g. Dimensio.AnlagenEE2035'!$F$11</f>
        <v>0.31101571428571428</v>
      </c>
      <c r="E6583" s="6"/>
      <c r="F6583" s="6"/>
      <c r="G6583" s="6"/>
      <c r="H6583" s="6"/>
      <c r="I6583" s="6"/>
      <c r="J6583" s="6"/>
      <c r="K6583" s="6"/>
      <c r="L6583" s="6"/>
      <c r="M6583" s="6"/>
      <c r="N6583" s="27"/>
    </row>
    <row r="6584" spans="1:14" s="28" customFormat="1" x14ac:dyDescent="0.25">
      <c r="A6584" s="24">
        <v>43740.125</v>
      </c>
      <c r="B6584" s="25">
        <v>43740.208333333336</v>
      </c>
      <c r="C6584" s="7">
        <v>1070.3820000000001</v>
      </c>
      <c r="D6584" s="26">
        <f>C6584/'g. Dimensio.AnlagenEE2035'!$F$11</f>
        <v>0.30582342857142858</v>
      </c>
      <c r="E6584" s="6"/>
      <c r="F6584" s="6"/>
      <c r="G6584" s="6"/>
      <c r="H6584" s="6"/>
      <c r="I6584" s="6"/>
      <c r="J6584" s="6"/>
      <c r="K6584" s="6"/>
      <c r="L6584" s="6"/>
      <c r="M6584" s="6"/>
      <c r="N6584" s="27"/>
    </row>
    <row r="6585" spans="1:14" s="28" customFormat="1" x14ac:dyDescent="0.25">
      <c r="A6585" s="24">
        <v>43740.166666666664</v>
      </c>
      <c r="B6585" s="25">
        <v>43740.25</v>
      </c>
      <c r="C6585" s="7">
        <v>1094.4970000000001</v>
      </c>
      <c r="D6585" s="26">
        <f>C6585/'g. Dimensio.AnlagenEE2035'!$F$11</f>
        <v>0.31271342857142859</v>
      </c>
      <c r="E6585" s="6"/>
      <c r="F6585" s="6"/>
      <c r="G6585" s="6"/>
      <c r="H6585" s="6"/>
      <c r="I6585" s="6"/>
      <c r="J6585" s="6"/>
      <c r="K6585" s="6"/>
      <c r="L6585" s="6"/>
      <c r="M6585" s="6"/>
      <c r="N6585" s="27"/>
    </row>
    <row r="6586" spans="1:14" s="28" customFormat="1" x14ac:dyDescent="0.25">
      <c r="A6586" s="24">
        <v>43740.208333333336</v>
      </c>
      <c r="B6586" s="25">
        <v>43740.291666666664</v>
      </c>
      <c r="C6586" s="7">
        <v>1121.7260000000001</v>
      </c>
      <c r="D6586" s="26">
        <f>C6586/'g. Dimensio.AnlagenEE2035'!$F$11</f>
        <v>0.32049314285714287</v>
      </c>
      <c r="E6586" s="6"/>
      <c r="F6586" s="6"/>
      <c r="G6586" s="6"/>
      <c r="H6586" s="6"/>
      <c r="I6586" s="6"/>
      <c r="J6586" s="6"/>
      <c r="K6586" s="6"/>
      <c r="L6586" s="6"/>
      <c r="M6586" s="6"/>
      <c r="N6586" s="27"/>
    </row>
    <row r="6587" spans="1:14" s="28" customFormat="1" x14ac:dyDescent="0.25">
      <c r="A6587" s="24">
        <v>43740.25</v>
      </c>
      <c r="B6587" s="25">
        <v>43740.333333333336</v>
      </c>
      <c r="C6587" s="7">
        <v>978.90599999999995</v>
      </c>
      <c r="D6587" s="26">
        <f>C6587/'g. Dimensio.AnlagenEE2035'!$F$11</f>
        <v>0.27968742857142853</v>
      </c>
      <c r="E6587" s="6"/>
      <c r="F6587" s="6"/>
      <c r="G6587" s="6"/>
      <c r="H6587" s="6"/>
      <c r="I6587" s="6"/>
      <c r="J6587" s="6"/>
      <c r="K6587" s="6"/>
      <c r="L6587" s="6"/>
      <c r="M6587" s="6"/>
      <c r="N6587" s="27"/>
    </row>
    <row r="6588" spans="1:14" s="28" customFormat="1" x14ac:dyDescent="0.25">
      <c r="A6588" s="24">
        <v>43740.291666666664</v>
      </c>
      <c r="B6588" s="25">
        <v>43740.375</v>
      </c>
      <c r="C6588" s="7">
        <v>775.05100000000004</v>
      </c>
      <c r="D6588" s="26">
        <f>C6588/'g. Dimensio.AnlagenEE2035'!$F$11</f>
        <v>0.22144314285714287</v>
      </c>
      <c r="E6588" s="6"/>
      <c r="F6588" s="6"/>
      <c r="G6588" s="6"/>
      <c r="H6588" s="6"/>
      <c r="I6588" s="6"/>
      <c r="J6588" s="6"/>
      <c r="K6588" s="6"/>
      <c r="L6588" s="6"/>
      <c r="M6588" s="6"/>
      <c r="N6588" s="27"/>
    </row>
    <row r="6589" spans="1:14" s="28" customFormat="1" x14ac:dyDescent="0.25">
      <c r="A6589" s="24">
        <v>43740.333333333336</v>
      </c>
      <c r="B6589" s="25">
        <v>43740.416666666664</v>
      </c>
      <c r="C6589" s="7">
        <v>798.48800000000006</v>
      </c>
      <c r="D6589" s="26">
        <f>C6589/'g. Dimensio.AnlagenEE2035'!$F$11</f>
        <v>0.22813942857142858</v>
      </c>
      <c r="E6589" s="6"/>
      <c r="F6589" s="6"/>
      <c r="G6589" s="6"/>
      <c r="H6589" s="6"/>
      <c r="I6589" s="6"/>
      <c r="J6589" s="6"/>
      <c r="K6589" s="6"/>
      <c r="L6589" s="6"/>
      <c r="M6589" s="6"/>
      <c r="N6589" s="27"/>
    </row>
    <row r="6590" spans="1:14" s="28" customFormat="1" x14ac:dyDescent="0.25">
      <c r="A6590" s="24">
        <v>43740.375</v>
      </c>
      <c r="B6590" s="25">
        <v>43740.458333333336</v>
      </c>
      <c r="C6590" s="7">
        <v>870.10900000000004</v>
      </c>
      <c r="D6590" s="26">
        <f>C6590/'g. Dimensio.AnlagenEE2035'!$F$11</f>
        <v>0.24860257142857145</v>
      </c>
      <c r="E6590" s="6"/>
      <c r="F6590" s="6"/>
      <c r="G6590" s="6"/>
      <c r="H6590" s="6"/>
      <c r="I6590" s="6"/>
      <c r="J6590" s="6"/>
      <c r="K6590" s="6"/>
      <c r="L6590" s="6"/>
      <c r="M6590" s="6"/>
      <c r="N6590" s="27"/>
    </row>
    <row r="6591" spans="1:14" s="28" customFormat="1" x14ac:dyDescent="0.25">
      <c r="A6591" s="24">
        <v>43740.416666666664</v>
      </c>
      <c r="B6591" s="25">
        <v>43740.5</v>
      </c>
      <c r="C6591" s="7">
        <v>1156.365</v>
      </c>
      <c r="D6591" s="26">
        <f>C6591/'g. Dimensio.AnlagenEE2035'!$F$11</f>
        <v>0.33039000000000002</v>
      </c>
      <c r="E6591" s="6"/>
      <c r="F6591" s="6"/>
      <c r="G6591" s="6"/>
      <c r="H6591" s="6"/>
      <c r="I6591" s="6"/>
      <c r="J6591" s="6"/>
      <c r="K6591" s="6"/>
      <c r="L6591" s="6"/>
      <c r="M6591" s="6"/>
      <c r="N6591" s="27"/>
    </row>
    <row r="6592" spans="1:14" s="28" customFormat="1" x14ac:dyDescent="0.25">
      <c r="A6592" s="24">
        <v>43740.458333333336</v>
      </c>
      <c r="B6592" s="25">
        <v>43740.541666666664</v>
      </c>
      <c r="C6592" s="7">
        <v>1306.444</v>
      </c>
      <c r="D6592" s="26">
        <f>C6592/'g. Dimensio.AnlagenEE2035'!$F$11</f>
        <v>0.37326971428571426</v>
      </c>
      <c r="E6592" s="6"/>
      <c r="F6592" s="6"/>
      <c r="G6592" s="6"/>
      <c r="H6592" s="6"/>
      <c r="I6592" s="6"/>
      <c r="J6592" s="6"/>
      <c r="K6592" s="6"/>
      <c r="L6592" s="6"/>
      <c r="M6592" s="6"/>
      <c r="N6592" s="27"/>
    </row>
    <row r="6593" spans="1:14" s="28" customFormat="1" x14ac:dyDescent="0.25">
      <c r="A6593" s="24">
        <v>43740.5</v>
      </c>
      <c r="B6593" s="25">
        <v>43740.583333333336</v>
      </c>
      <c r="C6593" s="7">
        <v>979.94200000000001</v>
      </c>
      <c r="D6593" s="26">
        <f>C6593/'g. Dimensio.AnlagenEE2035'!$F$11</f>
        <v>0.27998342857142855</v>
      </c>
      <c r="E6593" s="6"/>
      <c r="F6593" s="6"/>
      <c r="G6593" s="6"/>
      <c r="H6593" s="6"/>
      <c r="I6593" s="6"/>
      <c r="J6593" s="6"/>
      <c r="K6593" s="6"/>
      <c r="L6593" s="6"/>
      <c r="M6593" s="6"/>
      <c r="N6593" s="27"/>
    </row>
    <row r="6594" spans="1:14" s="28" customFormat="1" x14ac:dyDescent="0.25">
      <c r="A6594" s="24">
        <v>43740.541666666664</v>
      </c>
      <c r="B6594" s="25">
        <v>43740.625</v>
      </c>
      <c r="C6594" s="7">
        <v>689.8</v>
      </c>
      <c r="D6594" s="26">
        <f>C6594/'g. Dimensio.AnlagenEE2035'!$F$11</f>
        <v>0.19708571428571428</v>
      </c>
      <c r="E6594" s="6"/>
      <c r="F6594" s="6"/>
      <c r="G6594" s="6"/>
      <c r="H6594" s="6"/>
      <c r="I6594" s="6"/>
      <c r="J6594" s="6"/>
      <c r="K6594" s="6"/>
      <c r="L6594" s="6"/>
      <c r="M6594" s="6"/>
      <c r="N6594" s="27"/>
    </row>
    <row r="6595" spans="1:14" s="28" customFormat="1" x14ac:dyDescent="0.25">
      <c r="A6595" s="24">
        <v>43740.583333333336</v>
      </c>
      <c r="B6595" s="25">
        <v>43740.666666666664</v>
      </c>
      <c r="C6595" s="7">
        <v>709.78399999999999</v>
      </c>
      <c r="D6595" s="26">
        <f>C6595/'g. Dimensio.AnlagenEE2035'!$F$11</f>
        <v>0.20279542857142857</v>
      </c>
      <c r="E6595" s="6"/>
      <c r="F6595" s="6"/>
      <c r="G6595" s="6"/>
      <c r="H6595" s="6"/>
      <c r="I6595" s="6"/>
      <c r="J6595" s="6"/>
      <c r="K6595" s="6"/>
      <c r="L6595" s="6"/>
      <c r="M6595" s="6"/>
      <c r="N6595" s="27"/>
    </row>
    <row r="6596" spans="1:14" s="28" customFormat="1" x14ac:dyDescent="0.25">
      <c r="A6596" s="24">
        <v>43740.625</v>
      </c>
      <c r="B6596" s="25">
        <v>43740.708333333336</v>
      </c>
      <c r="C6596" s="7">
        <v>826.30200000000002</v>
      </c>
      <c r="D6596" s="26">
        <f>C6596/'g. Dimensio.AnlagenEE2035'!$F$11</f>
        <v>0.23608628571428572</v>
      </c>
      <c r="E6596" s="6"/>
      <c r="F6596" s="6"/>
      <c r="G6596" s="6"/>
      <c r="H6596" s="6"/>
      <c r="I6596" s="6"/>
      <c r="J6596" s="6"/>
      <c r="K6596" s="6"/>
      <c r="L6596" s="6"/>
      <c r="M6596" s="6"/>
      <c r="N6596" s="27"/>
    </row>
    <row r="6597" spans="1:14" s="28" customFormat="1" x14ac:dyDescent="0.25">
      <c r="A6597" s="24">
        <v>43740.666666666664</v>
      </c>
      <c r="B6597" s="25">
        <v>43740.75</v>
      </c>
      <c r="C6597" s="7">
        <v>778.13</v>
      </c>
      <c r="D6597" s="26">
        <f>C6597/'g. Dimensio.AnlagenEE2035'!$F$11</f>
        <v>0.22232285714285716</v>
      </c>
      <c r="E6597" s="6"/>
      <c r="F6597" s="6"/>
      <c r="G6597" s="6"/>
      <c r="H6597" s="6"/>
      <c r="I6597" s="6"/>
      <c r="J6597" s="6"/>
      <c r="K6597" s="6"/>
      <c r="L6597" s="6"/>
      <c r="M6597" s="6"/>
      <c r="N6597" s="27"/>
    </row>
    <row r="6598" spans="1:14" s="28" customFormat="1" x14ac:dyDescent="0.25">
      <c r="A6598" s="24">
        <v>43740.708333333336</v>
      </c>
      <c r="B6598" s="25">
        <v>43740.791666666664</v>
      </c>
      <c r="C6598" s="7">
        <v>794.53899999999999</v>
      </c>
      <c r="D6598" s="26">
        <f>C6598/'g. Dimensio.AnlagenEE2035'!$F$11</f>
        <v>0.22701114285714286</v>
      </c>
      <c r="E6598" s="6"/>
      <c r="F6598" s="6"/>
      <c r="G6598" s="6"/>
      <c r="H6598" s="6"/>
      <c r="I6598" s="6"/>
      <c r="J6598" s="6"/>
      <c r="K6598" s="6"/>
      <c r="L6598" s="6"/>
      <c r="M6598" s="6"/>
      <c r="N6598" s="27"/>
    </row>
    <row r="6599" spans="1:14" s="28" customFormat="1" x14ac:dyDescent="0.25">
      <c r="A6599" s="24">
        <v>43740.75</v>
      </c>
      <c r="B6599" s="25">
        <v>43740.833333333336</v>
      </c>
      <c r="C6599" s="7">
        <v>739.81700000000001</v>
      </c>
      <c r="D6599" s="26">
        <f>C6599/'g. Dimensio.AnlagenEE2035'!$F$11</f>
        <v>0.21137628571428571</v>
      </c>
      <c r="E6599" s="6"/>
      <c r="F6599" s="6"/>
      <c r="G6599" s="6"/>
      <c r="H6599" s="6"/>
      <c r="I6599" s="6"/>
      <c r="J6599" s="6"/>
      <c r="K6599" s="6"/>
      <c r="L6599" s="6"/>
      <c r="M6599" s="6"/>
      <c r="N6599" s="27"/>
    </row>
    <row r="6600" spans="1:14" s="28" customFormat="1" x14ac:dyDescent="0.25">
      <c r="A6600" s="24">
        <v>43740.791666666664</v>
      </c>
      <c r="B6600" s="25">
        <v>43740.875</v>
      </c>
      <c r="C6600" s="7">
        <v>645.39400000000001</v>
      </c>
      <c r="D6600" s="26">
        <f>C6600/'g. Dimensio.AnlagenEE2035'!$F$11</f>
        <v>0.18439828571428571</v>
      </c>
      <c r="E6600" s="6"/>
      <c r="F6600" s="6"/>
      <c r="G6600" s="6"/>
      <c r="H6600" s="6"/>
      <c r="I6600" s="6"/>
      <c r="J6600" s="6"/>
      <c r="K6600" s="6"/>
      <c r="L6600" s="6"/>
      <c r="M6600" s="6"/>
      <c r="N6600" s="27"/>
    </row>
    <row r="6601" spans="1:14" s="28" customFormat="1" x14ac:dyDescent="0.25">
      <c r="A6601" s="24">
        <v>43740.833333333336</v>
      </c>
      <c r="B6601" s="25">
        <v>43740.916666666664</v>
      </c>
      <c r="C6601" s="7">
        <v>615.50099999999998</v>
      </c>
      <c r="D6601" s="26">
        <f>C6601/'g. Dimensio.AnlagenEE2035'!$F$11</f>
        <v>0.17585742857142855</v>
      </c>
      <c r="E6601" s="6"/>
      <c r="F6601" s="6"/>
      <c r="G6601" s="6"/>
      <c r="H6601" s="6"/>
      <c r="I6601" s="6"/>
      <c r="J6601" s="6"/>
      <c r="K6601" s="6"/>
      <c r="L6601" s="6"/>
      <c r="M6601" s="6"/>
      <c r="N6601" s="27"/>
    </row>
    <row r="6602" spans="1:14" s="28" customFormat="1" x14ac:dyDescent="0.25">
      <c r="A6602" s="24">
        <v>43740.875</v>
      </c>
      <c r="B6602" s="25">
        <v>43740.958333333336</v>
      </c>
      <c r="C6602" s="7">
        <v>602.57600000000002</v>
      </c>
      <c r="D6602" s="26">
        <f>C6602/'g. Dimensio.AnlagenEE2035'!$F$11</f>
        <v>0.17216457142857144</v>
      </c>
      <c r="E6602" s="6"/>
      <c r="F6602" s="6"/>
      <c r="G6602" s="6"/>
      <c r="H6602" s="6"/>
      <c r="I6602" s="6"/>
      <c r="J6602" s="6"/>
      <c r="K6602" s="6"/>
      <c r="L6602" s="6"/>
      <c r="M6602" s="6"/>
      <c r="N6602" s="27"/>
    </row>
    <row r="6603" spans="1:14" s="28" customFormat="1" x14ac:dyDescent="0.25">
      <c r="A6603" s="24">
        <v>43740.916666666664</v>
      </c>
      <c r="B6603" s="25">
        <v>43741</v>
      </c>
      <c r="C6603" s="7">
        <v>626.95799999999997</v>
      </c>
      <c r="D6603" s="26">
        <f>C6603/'g. Dimensio.AnlagenEE2035'!$F$11</f>
        <v>0.17913085714285715</v>
      </c>
      <c r="E6603" s="6"/>
      <c r="F6603" s="6"/>
      <c r="G6603" s="6"/>
      <c r="H6603" s="6"/>
      <c r="I6603" s="6"/>
      <c r="J6603" s="6"/>
      <c r="K6603" s="6"/>
      <c r="L6603" s="6"/>
      <c r="M6603" s="6"/>
      <c r="N6603" s="27"/>
    </row>
    <row r="6604" spans="1:14" s="28" customFormat="1" x14ac:dyDescent="0.25">
      <c r="A6604" s="24">
        <v>43740.958333333336</v>
      </c>
      <c r="B6604" s="25">
        <v>43741.041666666664</v>
      </c>
      <c r="C6604" s="7">
        <v>595.52700000000004</v>
      </c>
      <c r="D6604" s="26">
        <f>C6604/'g. Dimensio.AnlagenEE2035'!$F$11</f>
        <v>0.17015057142857143</v>
      </c>
      <c r="E6604" s="6"/>
      <c r="F6604" s="6"/>
      <c r="G6604" s="6"/>
      <c r="H6604" s="6"/>
      <c r="I6604" s="6"/>
      <c r="J6604" s="6"/>
      <c r="K6604" s="6"/>
      <c r="L6604" s="6"/>
      <c r="M6604" s="6"/>
      <c r="N6604" s="27"/>
    </row>
    <row r="6605" spans="1:14" s="28" customFormat="1" x14ac:dyDescent="0.25">
      <c r="A6605" s="24">
        <v>43741</v>
      </c>
      <c r="B6605" s="25">
        <v>43741.083333333336</v>
      </c>
      <c r="C6605" s="7">
        <v>570.48500000000001</v>
      </c>
      <c r="D6605" s="26">
        <f>C6605/'g. Dimensio.AnlagenEE2035'!$F$11</f>
        <v>0.1629957142857143</v>
      </c>
      <c r="E6605" s="6"/>
      <c r="F6605" s="6"/>
      <c r="G6605" s="6"/>
      <c r="H6605" s="6"/>
      <c r="I6605" s="6"/>
      <c r="J6605" s="6"/>
      <c r="K6605" s="6"/>
      <c r="L6605" s="6"/>
      <c r="M6605" s="6"/>
      <c r="N6605" s="27"/>
    </row>
    <row r="6606" spans="1:14" s="28" customFormat="1" x14ac:dyDescent="0.25">
      <c r="A6606" s="24">
        <v>43741.041666666664</v>
      </c>
      <c r="B6606" s="25">
        <v>43741.125</v>
      </c>
      <c r="C6606" s="7">
        <v>551.74900000000002</v>
      </c>
      <c r="D6606" s="26">
        <f>C6606/'g. Dimensio.AnlagenEE2035'!$F$11</f>
        <v>0.15764257142857144</v>
      </c>
      <c r="E6606" s="6"/>
      <c r="F6606" s="6"/>
      <c r="G6606" s="6"/>
      <c r="H6606" s="6"/>
      <c r="I6606" s="6"/>
      <c r="J6606" s="6"/>
      <c r="K6606" s="6"/>
      <c r="L6606" s="6"/>
      <c r="M6606" s="6"/>
      <c r="N6606" s="27"/>
    </row>
    <row r="6607" spans="1:14" s="28" customFormat="1" x14ac:dyDescent="0.25">
      <c r="A6607" s="24">
        <v>43741.083333333336</v>
      </c>
      <c r="B6607" s="25">
        <v>43741.166666666664</v>
      </c>
      <c r="C6607" s="7">
        <v>551.43700000000001</v>
      </c>
      <c r="D6607" s="26">
        <f>C6607/'g. Dimensio.AnlagenEE2035'!$F$11</f>
        <v>0.15755342857142857</v>
      </c>
      <c r="E6607" s="6"/>
      <c r="F6607" s="6"/>
      <c r="G6607" s="6"/>
      <c r="H6607" s="6"/>
      <c r="I6607" s="6"/>
      <c r="J6607" s="6"/>
      <c r="K6607" s="6"/>
      <c r="L6607" s="6"/>
      <c r="M6607" s="6"/>
      <c r="N6607" s="27"/>
    </row>
    <row r="6608" spans="1:14" s="28" customFormat="1" x14ac:dyDescent="0.25">
      <c r="A6608" s="24">
        <v>43741.125</v>
      </c>
      <c r="B6608" s="25">
        <v>43741.208333333336</v>
      </c>
      <c r="C6608" s="7">
        <v>576.46699999999998</v>
      </c>
      <c r="D6608" s="26">
        <f>C6608/'g. Dimensio.AnlagenEE2035'!$F$11</f>
        <v>0.16470485714285713</v>
      </c>
      <c r="E6608" s="6"/>
      <c r="F6608" s="6"/>
      <c r="G6608" s="6"/>
      <c r="H6608" s="6"/>
      <c r="I6608" s="6"/>
      <c r="J6608" s="6"/>
      <c r="K6608" s="6"/>
      <c r="L6608" s="6"/>
      <c r="M6608" s="6"/>
      <c r="N6608" s="27"/>
    </row>
    <row r="6609" spans="1:14" s="28" customFormat="1" x14ac:dyDescent="0.25">
      <c r="A6609" s="24">
        <v>43741.166666666664</v>
      </c>
      <c r="B6609" s="25">
        <v>43741.25</v>
      </c>
      <c r="C6609" s="7">
        <v>570.49800000000005</v>
      </c>
      <c r="D6609" s="26">
        <f>C6609/'g. Dimensio.AnlagenEE2035'!$F$11</f>
        <v>0.16299942857142857</v>
      </c>
      <c r="E6609" s="6"/>
      <c r="F6609" s="6"/>
      <c r="G6609" s="6"/>
      <c r="H6609" s="6"/>
      <c r="I6609" s="6"/>
      <c r="J6609" s="6"/>
      <c r="K6609" s="6"/>
      <c r="L6609" s="6"/>
      <c r="M6609" s="6"/>
      <c r="N6609" s="27"/>
    </row>
    <row r="6610" spans="1:14" s="28" customFormat="1" x14ac:dyDescent="0.25">
      <c r="A6610" s="24">
        <v>43741.208333333336</v>
      </c>
      <c r="B6610" s="25">
        <v>43741.291666666664</v>
      </c>
      <c r="C6610" s="7">
        <v>580.80999999999995</v>
      </c>
      <c r="D6610" s="26">
        <f>C6610/'g. Dimensio.AnlagenEE2035'!$F$11</f>
        <v>0.16594571428571428</v>
      </c>
      <c r="E6610" s="6"/>
      <c r="F6610" s="6"/>
      <c r="G6610" s="6"/>
      <c r="H6610" s="6"/>
      <c r="I6610" s="6"/>
      <c r="J6610" s="6"/>
      <c r="K6610" s="6"/>
      <c r="L6610" s="6"/>
      <c r="M6610" s="6"/>
      <c r="N6610" s="27"/>
    </row>
    <row r="6611" spans="1:14" s="28" customFormat="1" x14ac:dyDescent="0.25">
      <c r="A6611" s="24">
        <v>43741.25</v>
      </c>
      <c r="B6611" s="25">
        <v>43741.333333333336</v>
      </c>
      <c r="C6611" s="7">
        <v>448.01499999999999</v>
      </c>
      <c r="D6611" s="26">
        <f>C6611/'g. Dimensio.AnlagenEE2035'!$F$11</f>
        <v>0.12800428571428571</v>
      </c>
      <c r="E6611" s="6"/>
      <c r="F6611" s="6"/>
      <c r="G6611" s="6"/>
      <c r="H6611" s="6"/>
      <c r="I6611" s="6"/>
      <c r="J6611" s="6"/>
      <c r="K6611" s="6"/>
      <c r="L6611" s="6"/>
      <c r="M6611" s="6"/>
      <c r="N6611" s="27"/>
    </row>
    <row r="6612" spans="1:14" s="28" customFormat="1" x14ac:dyDescent="0.25">
      <c r="A6612" s="24">
        <v>43741.291666666664</v>
      </c>
      <c r="B6612" s="25">
        <v>43741.375</v>
      </c>
      <c r="C6612" s="7">
        <v>343.48899999999998</v>
      </c>
      <c r="D6612" s="26">
        <f>C6612/'g. Dimensio.AnlagenEE2035'!$F$11</f>
        <v>9.8139714285714275E-2</v>
      </c>
      <c r="E6612" s="6"/>
      <c r="F6612" s="6"/>
      <c r="G6612" s="6"/>
      <c r="H6612" s="6"/>
      <c r="I6612" s="6"/>
      <c r="J6612" s="6"/>
      <c r="K6612" s="6"/>
      <c r="L6612" s="6"/>
      <c r="M6612" s="6"/>
      <c r="N6612" s="27"/>
    </row>
    <row r="6613" spans="1:14" s="28" customFormat="1" x14ac:dyDescent="0.25">
      <c r="A6613" s="24">
        <v>43741.333333333336</v>
      </c>
      <c r="B6613" s="25">
        <v>43741.416666666664</v>
      </c>
      <c r="C6613" s="7">
        <v>434.41300000000001</v>
      </c>
      <c r="D6613" s="26">
        <f>C6613/'g. Dimensio.AnlagenEE2035'!$F$11</f>
        <v>0.12411800000000001</v>
      </c>
      <c r="E6613" s="6"/>
      <c r="F6613" s="6"/>
      <c r="G6613" s="6"/>
      <c r="H6613" s="6"/>
      <c r="I6613" s="6"/>
      <c r="J6613" s="6"/>
      <c r="K6613" s="6"/>
      <c r="L6613" s="6"/>
      <c r="M6613" s="6"/>
      <c r="N6613" s="27"/>
    </row>
    <row r="6614" spans="1:14" s="28" customFormat="1" x14ac:dyDescent="0.25">
      <c r="A6614" s="24">
        <v>43741.375</v>
      </c>
      <c r="B6614" s="25">
        <v>43741.458333333336</v>
      </c>
      <c r="C6614" s="7">
        <v>377.55599999999998</v>
      </c>
      <c r="D6614" s="26">
        <f>C6614/'g. Dimensio.AnlagenEE2035'!$F$11</f>
        <v>0.10787314285714285</v>
      </c>
      <c r="E6614" s="6"/>
      <c r="F6614" s="6"/>
      <c r="G6614" s="6"/>
      <c r="H6614" s="6"/>
      <c r="I6614" s="6"/>
      <c r="J6614" s="6"/>
      <c r="K6614" s="6"/>
      <c r="L6614" s="6"/>
      <c r="M6614" s="6"/>
      <c r="N6614" s="27"/>
    </row>
    <row r="6615" spans="1:14" s="28" customFormat="1" x14ac:dyDescent="0.25">
      <c r="A6615" s="24">
        <v>43741.416666666664</v>
      </c>
      <c r="B6615" s="25">
        <v>43741.5</v>
      </c>
      <c r="C6615" s="7">
        <v>306.505</v>
      </c>
      <c r="D6615" s="26">
        <f>C6615/'g. Dimensio.AnlagenEE2035'!$F$11</f>
        <v>8.7572857142857147E-2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27"/>
    </row>
    <row r="6616" spans="1:14" s="28" customFormat="1" x14ac:dyDescent="0.25">
      <c r="A6616" s="24">
        <v>43741.458333333336</v>
      </c>
      <c r="B6616" s="25">
        <v>43741.541666666664</v>
      </c>
      <c r="C6616" s="7">
        <v>272.46699999999998</v>
      </c>
      <c r="D6616" s="26">
        <f>C6616/'g. Dimensio.AnlagenEE2035'!$F$11</f>
        <v>7.7847714285714284E-2</v>
      </c>
      <c r="E6616" s="6"/>
      <c r="F6616" s="6"/>
      <c r="G6616" s="6"/>
      <c r="H6616" s="6"/>
      <c r="I6616" s="6"/>
      <c r="J6616" s="6"/>
      <c r="K6616" s="6"/>
      <c r="L6616" s="6"/>
      <c r="M6616" s="6"/>
      <c r="N6616" s="27"/>
    </row>
    <row r="6617" spans="1:14" s="28" customFormat="1" x14ac:dyDescent="0.25">
      <c r="A6617" s="24">
        <v>43741.5</v>
      </c>
      <c r="B6617" s="25">
        <v>43741.583333333336</v>
      </c>
      <c r="C6617" s="7">
        <v>225.33699999999999</v>
      </c>
      <c r="D6617" s="26">
        <f>C6617/'g. Dimensio.AnlagenEE2035'!$F$11</f>
        <v>6.4381999999999995E-2</v>
      </c>
      <c r="E6617" s="6"/>
      <c r="F6617" s="6"/>
      <c r="G6617" s="6"/>
      <c r="H6617" s="6"/>
      <c r="I6617" s="6"/>
      <c r="J6617" s="6"/>
      <c r="K6617" s="6"/>
      <c r="L6617" s="6"/>
      <c r="M6617" s="6"/>
      <c r="N6617" s="27"/>
    </row>
    <row r="6618" spans="1:14" s="28" customFormat="1" x14ac:dyDescent="0.25">
      <c r="A6618" s="24">
        <v>43741.541666666664</v>
      </c>
      <c r="B6618" s="25">
        <v>43741.625</v>
      </c>
      <c r="C6618" s="7">
        <v>183.29599999999999</v>
      </c>
      <c r="D6618" s="26">
        <f>C6618/'g. Dimensio.AnlagenEE2035'!$F$11</f>
        <v>5.2370285714285709E-2</v>
      </c>
      <c r="E6618" s="6"/>
      <c r="F6618" s="6"/>
      <c r="G6618" s="6"/>
      <c r="H6618" s="6"/>
      <c r="I6618" s="6"/>
      <c r="J6618" s="6"/>
      <c r="K6618" s="6"/>
      <c r="L6618" s="6"/>
      <c r="M6618" s="6"/>
      <c r="N6618" s="27"/>
    </row>
    <row r="6619" spans="1:14" s="28" customFormat="1" x14ac:dyDescent="0.25">
      <c r="A6619" s="24">
        <v>43741.583333333336</v>
      </c>
      <c r="B6619" s="25">
        <v>43741.666666666664</v>
      </c>
      <c r="C6619" s="7">
        <v>162.81800000000001</v>
      </c>
      <c r="D6619" s="26">
        <f>C6619/'g. Dimensio.AnlagenEE2035'!$F$11</f>
        <v>4.6519428571428573E-2</v>
      </c>
      <c r="E6619" s="6"/>
      <c r="F6619" s="6"/>
      <c r="G6619" s="6"/>
      <c r="H6619" s="6"/>
      <c r="I6619" s="6"/>
      <c r="J6619" s="6"/>
      <c r="K6619" s="6"/>
      <c r="L6619" s="6"/>
      <c r="M6619" s="6"/>
      <c r="N6619" s="27"/>
    </row>
    <row r="6620" spans="1:14" s="28" customFormat="1" x14ac:dyDescent="0.25">
      <c r="A6620" s="24">
        <v>43741.625</v>
      </c>
      <c r="B6620" s="25">
        <v>43741.708333333336</v>
      </c>
      <c r="C6620" s="7">
        <v>157.911</v>
      </c>
      <c r="D6620" s="26">
        <f>C6620/'g. Dimensio.AnlagenEE2035'!$F$11</f>
        <v>4.5117428571428572E-2</v>
      </c>
      <c r="E6620" s="6"/>
      <c r="F6620" s="6"/>
      <c r="G6620" s="6"/>
      <c r="H6620" s="6"/>
      <c r="I6620" s="6"/>
      <c r="J6620" s="6"/>
      <c r="K6620" s="6"/>
      <c r="L6620" s="6"/>
      <c r="M6620" s="6"/>
      <c r="N6620" s="27"/>
    </row>
    <row r="6621" spans="1:14" s="28" customFormat="1" x14ac:dyDescent="0.25">
      <c r="A6621" s="24">
        <v>43741.666666666664</v>
      </c>
      <c r="B6621" s="25">
        <v>43741.75</v>
      </c>
      <c r="C6621" s="7">
        <v>145.13900000000001</v>
      </c>
      <c r="D6621" s="26">
        <f>C6621/'g. Dimensio.AnlagenEE2035'!$F$11</f>
        <v>4.1468285714285714E-2</v>
      </c>
      <c r="E6621" s="6"/>
      <c r="F6621" s="6"/>
      <c r="G6621" s="6"/>
      <c r="H6621" s="6"/>
      <c r="I6621" s="6"/>
      <c r="J6621" s="6"/>
      <c r="K6621" s="6"/>
      <c r="L6621" s="6"/>
      <c r="M6621" s="6"/>
      <c r="N6621" s="27"/>
    </row>
    <row r="6622" spans="1:14" s="28" customFormat="1" x14ac:dyDescent="0.25">
      <c r="A6622" s="24">
        <v>43741.708333333336</v>
      </c>
      <c r="B6622" s="25">
        <v>43741.791666666664</v>
      </c>
      <c r="C6622" s="7">
        <v>100.142</v>
      </c>
      <c r="D6622" s="26">
        <f>C6622/'g. Dimensio.AnlagenEE2035'!$F$11</f>
        <v>2.8611999999999999E-2</v>
      </c>
      <c r="E6622" s="6"/>
      <c r="F6622" s="6"/>
      <c r="G6622" s="6"/>
      <c r="H6622" s="6"/>
      <c r="I6622" s="6"/>
      <c r="J6622" s="6"/>
      <c r="K6622" s="6"/>
      <c r="L6622" s="6"/>
      <c r="M6622" s="6"/>
      <c r="N6622" s="27"/>
    </row>
    <row r="6623" spans="1:14" s="28" customFormat="1" x14ac:dyDescent="0.25">
      <c r="A6623" s="24">
        <v>43741.75</v>
      </c>
      <c r="B6623" s="25">
        <v>43741.833333333336</v>
      </c>
      <c r="C6623" s="7">
        <v>62.731999999999999</v>
      </c>
      <c r="D6623" s="26">
        <f>C6623/'g. Dimensio.AnlagenEE2035'!$F$11</f>
        <v>1.7923428571428573E-2</v>
      </c>
      <c r="E6623" s="6"/>
      <c r="F6623" s="6"/>
      <c r="G6623" s="6"/>
      <c r="H6623" s="6"/>
      <c r="I6623" s="6"/>
      <c r="J6623" s="6"/>
      <c r="K6623" s="6"/>
      <c r="L6623" s="6"/>
      <c r="M6623" s="6"/>
      <c r="N6623" s="27"/>
    </row>
    <row r="6624" spans="1:14" s="28" customFormat="1" x14ac:dyDescent="0.25">
      <c r="A6624" s="24">
        <v>43741.791666666664</v>
      </c>
      <c r="B6624" s="25">
        <v>43741.875</v>
      </c>
      <c r="C6624" s="7">
        <v>50.962000000000003</v>
      </c>
      <c r="D6624" s="26">
        <f>C6624/'g. Dimensio.AnlagenEE2035'!$F$11</f>
        <v>1.456057142857143E-2</v>
      </c>
      <c r="E6624" s="6"/>
      <c r="F6624" s="6"/>
      <c r="G6624" s="6"/>
      <c r="H6624" s="6"/>
      <c r="I6624" s="6"/>
      <c r="J6624" s="6"/>
      <c r="K6624" s="6"/>
      <c r="L6624" s="6"/>
      <c r="M6624" s="6"/>
      <c r="N6624" s="27"/>
    </row>
    <row r="6625" spans="1:14" s="28" customFormat="1" x14ac:dyDescent="0.25">
      <c r="A6625" s="24">
        <v>43741.833333333336</v>
      </c>
      <c r="B6625" s="25">
        <v>43741.916666666664</v>
      </c>
      <c r="C6625" s="7">
        <v>86.453000000000003</v>
      </c>
      <c r="D6625" s="26">
        <f>C6625/'g. Dimensio.AnlagenEE2035'!$F$11</f>
        <v>2.4700857142857142E-2</v>
      </c>
      <c r="E6625" s="6"/>
      <c r="F6625" s="6"/>
      <c r="G6625" s="6"/>
      <c r="H6625" s="6"/>
      <c r="I6625" s="6"/>
      <c r="J6625" s="6"/>
      <c r="K6625" s="6"/>
      <c r="L6625" s="6"/>
      <c r="M6625" s="6"/>
      <c r="N6625" s="27"/>
    </row>
    <row r="6626" spans="1:14" s="28" customFormat="1" x14ac:dyDescent="0.25">
      <c r="A6626" s="24">
        <v>43741.875</v>
      </c>
      <c r="B6626" s="25">
        <v>43741.958333333336</v>
      </c>
      <c r="C6626" s="7">
        <v>170.68700000000001</v>
      </c>
      <c r="D6626" s="26">
        <f>C6626/'g. Dimensio.AnlagenEE2035'!$F$11</f>
        <v>4.8767714285714289E-2</v>
      </c>
      <c r="E6626" s="6"/>
      <c r="F6626" s="6"/>
      <c r="G6626" s="6"/>
      <c r="H6626" s="6"/>
      <c r="I6626" s="6"/>
      <c r="J6626" s="6"/>
      <c r="K6626" s="6"/>
      <c r="L6626" s="6"/>
      <c r="M6626" s="6"/>
      <c r="N6626" s="27"/>
    </row>
    <row r="6627" spans="1:14" s="28" customFormat="1" x14ac:dyDescent="0.25">
      <c r="A6627" s="24">
        <v>43741.916666666664</v>
      </c>
      <c r="B6627" s="25">
        <v>43742</v>
      </c>
      <c r="C6627" s="7">
        <v>280.45499999999998</v>
      </c>
      <c r="D6627" s="26">
        <f>C6627/'g. Dimensio.AnlagenEE2035'!$F$11</f>
        <v>8.0129999999999993E-2</v>
      </c>
      <c r="E6627" s="6"/>
      <c r="F6627" s="6"/>
      <c r="G6627" s="6"/>
      <c r="H6627" s="6"/>
      <c r="I6627" s="6"/>
      <c r="J6627" s="6"/>
      <c r="K6627" s="6"/>
      <c r="L6627" s="6"/>
      <c r="M6627" s="6"/>
      <c r="N6627" s="27"/>
    </row>
    <row r="6628" spans="1:14" s="28" customFormat="1" x14ac:dyDescent="0.25">
      <c r="A6628" s="24">
        <v>43741.958333333336</v>
      </c>
      <c r="B6628" s="25">
        <v>43742.041666666664</v>
      </c>
      <c r="C6628" s="7">
        <v>377.755</v>
      </c>
      <c r="D6628" s="26">
        <f>C6628/'g. Dimensio.AnlagenEE2035'!$F$11</f>
        <v>0.10793</v>
      </c>
      <c r="E6628" s="6"/>
      <c r="F6628" s="6"/>
      <c r="G6628" s="6"/>
      <c r="H6628" s="6"/>
      <c r="I6628" s="6"/>
      <c r="J6628" s="6"/>
      <c r="K6628" s="6"/>
      <c r="L6628" s="6"/>
      <c r="M6628" s="6"/>
      <c r="N6628" s="27"/>
    </row>
    <row r="6629" spans="1:14" s="28" customFormat="1" x14ac:dyDescent="0.25">
      <c r="A6629" s="24">
        <v>43742</v>
      </c>
      <c r="B6629" s="25">
        <v>43742.083333333336</v>
      </c>
      <c r="C6629" s="7">
        <v>412.25900000000001</v>
      </c>
      <c r="D6629" s="26">
        <f>C6629/'g. Dimensio.AnlagenEE2035'!$F$11</f>
        <v>0.11778828571428572</v>
      </c>
      <c r="E6629" s="6"/>
      <c r="F6629" s="6"/>
      <c r="G6629" s="6"/>
      <c r="H6629" s="6"/>
      <c r="I6629" s="6"/>
      <c r="J6629" s="6"/>
      <c r="K6629" s="6"/>
      <c r="L6629" s="6"/>
      <c r="M6629" s="6"/>
      <c r="N6629" s="27"/>
    </row>
    <row r="6630" spans="1:14" s="28" customFormat="1" x14ac:dyDescent="0.25">
      <c r="A6630" s="24">
        <v>43742.041666666664</v>
      </c>
      <c r="B6630" s="25">
        <v>43742.125</v>
      </c>
      <c r="C6630" s="7">
        <v>419.459</v>
      </c>
      <c r="D6630" s="26">
        <f>C6630/'g. Dimensio.AnlagenEE2035'!$F$11</f>
        <v>0.11984542857142857</v>
      </c>
      <c r="E6630" s="6"/>
      <c r="F6630" s="6"/>
      <c r="G6630" s="6"/>
      <c r="H6630" s="6"/>
      <c r="I6630" s="6"/>
      <c r="J6630" s="6"/>
      <c r="K6630" s="6"/>
      <c r="L6630" s="6"/>
      <c r="M6630" s="6"/>
      <c r="N6630" s="27"/>
    </row>
    <row r="6631" spans="1:14" s="28" customFormat="1" x14ac:dyDescent="0.25">
      <c r="A6631" s="24">
        <v>43742.083333333336</v>
      </c>
      <c r="B6631" s="25">
        <v>43742.166666666664</v>
      </c>
      <c r="C6631" s="7">
        <v>401.31599999999997</v>
      </c>
      <c r="D6631" s="26">
        <f>C6631/'g. Dimensio.AnlagenEE2035'!$F$11</f>
        <v>0.11466171428571428</v>
      </c>
      <c r="E6631" s="6"/>
      <c r="F6631" s="6"/>
      <c r="G6631" s="6"/>
      <c r="H6631" s="6"/>
      <c r="I6631" s="6"/>
      <c r="J6631" s="6"/>
      <c r="K6631" s="6"/>
      <c r="L6631" s="6"/>
      <c r="M6631" s="6"/>
      <c r="N6631" s="27"/>
    </row>
    <row r="6632" spans="1:14" s="28" customFormat="1" x14ac:dyDescent="0.25">
      <c r="A6632" s="24">
        <v>43742.125</v>
      </c>
      <c r="B6632" s="25">
        <v>43742.208333333336</v>
      </c>
      <c r="C6632" s="7">
        <v>449.45699999999999</v>
      </c>
      <c r="D6632" s="26">
        <f>C6632/'g. Dimensio.AnlagenEE2035'!$F$11</f>
        <v>0.12841628571428571</v>
      </c>
      <c r="E6632" s="6"/>
      <c r="F6632" s="6"/>
      <c r="G6632" s="6"/>
      <c r="H6632" s="6"/>
      <c r="I6632" s="6"/>
      <c r="J6632" s="6"/>
      <c r="K6632" s="6"/>
      <c r="L6632" s="6"/>
      <c r="M6632" s="6"/>
      <c r="N6632" s="27"/>
    </row>
    <row r="6633" spans="1:14" s="28" customFormat="1" x14ac:dyDescent="0.25">
      <c r="A6633" s="24">
        <v>43742.166666666664</v>
      </c>
      <c r="B6633" s="25">
        <v>43742.25</v>
      </c>
      <c r="C6633" s="7">
        <v>489.74</v>
      </c>
      <c r="D6633" s="26">
        <f>C6633/'g. Dimensio.AnlagenEE2035'!$F$11</f>
        <v>0.13992571428571429</v>
      </c>
      <c r="E6633" s="6"/>
      <c r="F6633" s="6"/>
      <c r="G6633" s="6"/>
      <c r="H6633" s="6"/>
      <c r="I6633" s="6"/>
      <c r="J6633" s="6"/>
      <c r="K6633" s="6"/>
      <c r="L6633" s="6"/>
      <c r="M6633" s="6"/>
      <c r="N6633" s="27"/>
    </row>
    <row r="6634" spans="1:14" s="28" customFormat="1" x14ac:dyDescent="0.25">
      <c r="A6634" s="24">
        <v>43742.208333333336</v>
      </c>
      <c r="B6634" s="25">
        <v>43742.291666666664</v>
      </c>
      <c r="C6634" s="7">
        <v>528.47400000000005</v>
      </c>
      <c r="D6634" s="26">
        <f>C6634/'g. Dimensio.AnlagenEE2035'!$F$11</f>
        <v>0.15099257142857145</v>
      </c>
      <c r="E6634" s="6"/>
      <c r="F6634" s="6"/>
      <c r="G6634" s="6"/>
      <c r="H6634" s="6"/>
      <c r="I6634" s="6"/>
      <c r="J6634" s="6"/>
      <c r="K6634" s="6"/>
      <c r="L6634" s="6"/>
      <c r="M6634" s="6"/>
      <c r="N6634" s="27"/>
    </row>
    <row r="6635" spans="1:14" s="28" customFormat="1" x14ac:dyDescent="0.25">
      <c r="A6635" s="24">
        <v>43742.25</v>
      </c>
      <c r="B6635" s="25">
        <v>43742.333333333336</v>
      </c>
      <c r="C6635" s="7">
        <v>615.39700000000005</v>
      </c>
      <c r="D6635" s="26">
        <f>C6635/'g. Dimensio.AnlagenEE2035'!$F$11</f>
        <v>0.17582771428571431</v>
      </c>
      <c r="E6635" s="6"/>
      <c r="F6635" s="6"/>
      <c r="G6635" s="6"/>
      <c r="H6635" s="6"/>
      <c r="I6635" s="6"/>
      <c r="J6635" s="6"/>
      <c r="K6635" s="6"/>
      <c r="L6635" s="6"/>
      <c r="M6635" s="6"/>
      <c r="N6635" s="27"/>
    </row>
    <row r="6636" spans="1:14" s="28" customFormat="1" x14ac:dyDescent="0.25">
      <c r="A6636" s="24">
        <v>43742.291666666664</v>
      </c>
      <c r="B6636" s="25">
        <v>43742.375</v>
      </c>
      <c r="C6636" s="7">
        <v>437.68700000000001</v>
      </c>
      <c r="D6636" s="26">
        <f>C6636/'g. Dimensio.AnlagenEE2035'!$F$11</f>
        <v>0.12505342857142857</v>
      </c>
      <c r="E6636" s="6"/>
      <c r="F6636" s="6"/>
      <c r="G6636" s="6"/>
      <c r="H6636" s="6"/>
      <c r="I6636" s="6"/>
      <c r="J6636" s="6"/>
      <c r="K6636" s="6"/>
      <c r="L6636" s="6"/>
      <c r="M6636" s="6"/>
      <c r="N6636" s="27"/>
    </row>
    <row r="6637" spans="1:14" s="28" customFormat="1" x14ac:dyDescent="0.25">
      <c r="A6637" s="24">
        <v>43742.333333333336</v>
      </c>
      <c r="B6637" s="25">
        <v>43742.416666666664</v>
      </c>
      <c r="C6637" s="7">
        <v>635.096</v>
      </c>
      <c r="D6637" s="26">
        <f>C6637/'g. Dimensio.AnlagenEE2035'!$F$11</f>
        <v>0.18145600000000001</v>
      </c>
      <c r="E6637" s="6"/>
      <c r="F6637" s="6"/>
      <c r="G6637" s="6"/>
      <c r="H6637" s="6"/>
      <c r="I6637" s="6"/>
      <c r="J6637" s="6"/>
      <c r="K6637" s="6"/>
      <c r="L6637" s="6"/>
      <c r="M6637" s="6"/>
      <c r="N6637" s="27"/>
    </row>
    <row r="6638" spans="1:14" s="28" customFormat="1" x14ac:dyDescent="0.25">
      <c r="A6638" s="24">
        <v>43742.375</v>
      </c>
      <c r="B6638" s="25">
        <v>43742.458333333336</v>
      </c>
      <c r="C6638" s="7">
        <v>862.19600000000003</v>
      </c>
      <c r="D6638" s="26">
        <f>C6638/'g. Dimensio.AnlagenEE2035'!$F$11</f>
        <v>0.2463417142857143</v>
      </c>
      <c r="E6638" s="6"/>
      <c r="F6638" s="6"/>
      <c r="G6638" s="6"/>
      <c r="H6638" s="6"/>
      <c r="I6638" s="6"/>
      <c r="J6638" s="6"/>
      <c r="K6638" s="6"/>
      <c r="L6638" s="6"/>
      <c r="M6638" s="6"/>
      <c r="N6638" s="27"/>
    </row>
    <row r="6639" spans="1:14" s="28" customFormat="1" x14ac:dyDescent="0.25">
      <c r="A6639" s="24">
        <v>43742.416666666664</v>
      </c>
      <c r="B6639" s="25">
        <v>43742.5</v>
      </c>
      <c r="C6639" s="7">
        <v>994.66499999999996</v>
      </c>
      <c r="D6639" s="26">
        <f>C6639/'g. Dimensio.AnlagenEE2035'!$F$11</f>
        <v>0.28419</v>
      </c>
      <c r="E6639" s="6"/>
      <c r="F6639" s="6"/>
      <c r="G6639" s="6"/>
      <c r="H6639" s="6"/>
      <c r="I6639" s="6"/>
      <c r="J6639" s="6"/>
      <c r="K6639" s="6"/>
      <c r="L6639" s="6"/>
      <c r="M6639" s="6"/>
      <c r="N6639" s="27"/>
    </row>
    <row r="6640" spans="1:14" s="28" customFormat="1" x14ac:dyDescent="0.25">
      <c r="A6640" s="24">
        <v>43742.458333333336</v>
      </c>
      <c r="B6640" s="25">
        <v>43742.541666666664</v>
      </c>
      <c r="C6640" s="7">
        <v>1129.135</v>
      </c>
      <c r="D6640" s="26">
        <f>C6640/'g. Dimensio.AnlagenEE2035'!$F$11</f>
        <v>0.32261000000000001</v>
      </c>
      <c r="E6640" s="6"/>
      <c r="F6640" s="6"/>
      <c r="G6640" s="6"/>
      <c r="H6640" s="6"/>
      <c r="I6640" s="6"/>
      <c r="J6640" s="6"/>
      <c r="K6640" s="6"/>
      <c r="L6640" s="6"/>
      <c r="M6640" s="6"/>
      <c r="N6640" s="27"/>
    </row>
    <row r="6641" spans="1:14" s="28" customFormat="1" x14ac:dyDescent="0.25">
      <c r="A6641" s="24">
        <v>43742.5</v>
      </c>
      <c r="B6641" s="25">
        <v>43742.583333333336</v>
      </c>
      <c r="C6641" s="7">
        <v>1244.7280000000001</v>
      </c>
      <c r="D6641" s="26">
        <f>C6641/'g. Dimensio.AnlagenEE2035'!$F$11</f>
        <v>0.35563657142857147</v>
      </c>
      <c r="E6641" s="6"/>
      <c r="F6641" s="6"/>
      <c r="G6641" s="6"/>
      <c r="H6641" s="6"/>
      <c r="I6641" s="6"/>
      <c r="J6641" s="6"/>
      <c r="K6641" s="6"/>
      <c r="L6641" s="6"/>
      <c r="M6641" s="6"/>
      <c r="N6641" s="27"/>
    </row>
    <row r="6642" spans="1:14" s="28" customFormat="1" x14ac:dyDescent="0.25">
      <c r="A6642" s="24">
        <v>43742.541666666664</v>
      </c>
      <c r="B6642" s="25">
        <v>43742.625</v>
      </c>
      <c r="C6642" s="7">
        <v>1281.461</v>
      </c>
      <c r="D6642" s="26">
        <f>C6642/'g. Dimensio.AnlagenEE2035'!$F$11</f>
        <v>0.36613171428571428</v>
      </c>
      <c r="E6642" s="6"/>
      <c r="F6642" s="6"/>
      <c r="G6642" s="6"/>
      <c r="H6642" s="6"/>
      <c r="I6642" s="6"/>
      <c r="J6642" s="6"/>
      <c r="K6642" s="6"/>
      <c r="L6642" s="6"/>
      <c r="M6642" s="6"/>
      <c r="N6642" s="27"/>
    </row>
    <row r="6643" spans="1:14" s="28" customFormat="1" x14ac:dyDescent="0.25">
      <c r="A6643" s="24">
        <v>43742.583333333336</v>
      </c>
      <c r="B6643" s="25">
        <v>43742.666666666664</v>
      </c>
      <c r="C6643" s="7">
        <v>1243.816</v>
      </c>
      <c r="D6643" s="26">
        <f>C6643/'g. Dimensio.AnlagenEE2035'!$F$11</f>
        <v>0.35537600000000003</v>
      </c>
      <c r="E6643" s="6"/>
      <c r="F6643" s="6"/>
      <c r="G6643" s="6"/>
      <c r="H6643" s="6"/>
      <c r="I6643" s="6"/>
      <c r="J6643" s="6"/>
      <c r="K6643" s="6"/>
      <c r="L6643" s="6"/>
      <c r="M6643" s="6"/>
      <c r="N6643" s="27"/>
    </row>
    <row r="6644" spans="1:14" s="28" customFormat="1" x14ac:dyDescent="0.25">
      <c r="A6644" s="24">
        <v>43742.625</v>
      </c>
      <c r="B6644" s="25">
        <v>43742.708333333336</v>
      </c>
      <c r="C6644" s="7">
        <v>1073.82</v>
      </c>
      <c r="D6644" s="26">
        <f>C6644/'g. Dimensio.AnlagenEE2035'!$F$11</f>
        <v>0.30680571428571429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27"/>
    </row>
    <row r="6645" spans="1:14" s="28" customFormat="1" x14ac:dyDescent="0.25">
      <c r="A6645" s="24">
        <v>43742.666666666664</v>
      </c>
      <c r="B6645" s="25">
        <v>43742.75</v>
      </c>
      <c r="C6645" s="7">
        <v>1259.3489999999999</v>
      </c>
      <c r="D6645" s="26">
        <f>C6645/'g. Dimensio.AnlagenEE2035'!$F$11</f>
        <v>0.35981399999999997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27"/>
    </row>
    <row r="6646" spans="1:14" s="28" customFormat="1" x14ac:dyDescent="0.25">
      <c r="A6646" s="24">
        <v>43742.708333333336</v>
      </c>
      <c r="B6646" s="25">
        <v>43742.791666666664</v>
      </c>
      <c r="C6646" s="7">
        <v>1554.4190000000001</v>
      </c>
      <c r="D6646" s="26">
        <f>C6646/'g. Dimensio.AnlagenEE2035'!$F$11</f>
        <v>0.44411971428571434</v>
      </c>
      <c r="E6646" s="6"/>
      <c r="F6646" s="6"/>
      <c r="G6646" s="6"/>
      <c r="H6646" s="6"/>
      <c r="I6646" s="6"/>
      <c r="J6646" s="6"/>
      <c r="K6646" s="6"/>
      <c r="L6646" s="6"/>
      <c r="M6646" s="6"/>
      <c r="N6646" s="27"/>
    </row>
    <row r="6647" spans="1:14" s="28" customFormat="1" x14ac:dyDescent="0.25">
      <c r="A6647" s="24">
        <v>43742.75</v>
      </c>
      <c r="B6647" s="25">
        <v>43742.833333333336</v>
      </c>
      <c r="C6647" s="7">
        <v>1674.779</v>
      </c>
      <c r="D6647" s="26">
        <f>C6647/'g. Dimensio.AnlagenEE2035'!$F$11</f>
        <v>0.47850828571428572</v>
      </c>
      <c r="E6647" s="6"/>
      <c r="F6647" s="6"/>
      <c r="G6647" s="6"/>
      <c r="H6647" s="6"/>
      <c r="I6647" s="6"/>
      <c r="J6647" s="6"/>
      <c r="K6647" s="6"/>
      <c r="L6647" s="6"/>
      <c r="M6647" s="6"/>
      <c r="N6647" s="27"/>
    </row>
    <row r="6648" spans="1:14" s="28" customFormat="1" x14ac:dyDescent="0.25">
      <c r="A6648" s="24">
        <v>43742.791666666664</v>
      </c>
      <c r="B6648" s="25">
        <v>43742.875</v>
      </c>
      <c r="C6648" s="7">
        <v>1626.329</v>
      </c>
      <c r="D6648" s="26">
        <f>C6648/'g. Dimensio.AnlagenEE2035'!$F$11</f>
        <v>0.46466542857142856</v>
      </c>
      <c r="E6648" s="6"/>
      <c r="F6648" s="6"/>
      <c r="G6648" s="6"/>
      <c r="H6648" s="6"/>
      <c r="I6648" s="6"/>
      <c r="J6648" s="6"/>
      <c r="K6648" s="6"/>
      <c r="L6648" s="6"/>
      <c r="M6648" s="6"/>
      <c r="N6648" s="27"/>
    </row>
    <row r="6649" spans="1:14" s="28" customFormat="1" x14ac:dyDescent="0.25">
      <c r="A6649" s="24">
        <v>43742.833333333336</v>
      </c>
      <c r="B6649" s="25">
        <v>43742.916666666664</v>
      </c>
      <c r="C6649" s="7">
        <v>1549.607</v>
      </c>
      <c r="D6649" s="26">
        <f>C6649/'g. Dimensio.AnlagenEE2035'!$F$11</f>
        <v>0.44274485714285716</v>
      </c>
      <c r="E6649" s="6"/>
      <c r="F6649" s="6"/>
      <c r="G6649" s="6"/>
      <c r="H6649" s="6"/>
      <c r="I6649" s="6"/>
      <c r="J6649" s="6"/>
      <c r="K6649" s="6"/>
      <c r="L6649" s="6"/>
      <c r="M6649" s="6"/>
      <c r="N6649" s="27"/>
    </row>
    <row r="6650" spans="1:14" s="28" customFormat="1" x14ac:dyDescent="0.25">
      <c r="A6650" s="24">
        <v>43742.875</v>
      </c>
      <c r="B6650" s="25">
        <v>43742.958333333336</v>
      </c>
      <c r="C6650" s="7">
        <v>1519.585</v>
      </c>
      <c r="D6650" s="26">
        <f>C6650/'g. Dimensio.AnlagenEE2035'!$F$11</f>
        <v>0.43416714285714286</v>
      </c>
      <c r="E6650" s="6"/>
      <c r="F6650" s="6"/>
      <c r="G6650" s="6"/>
      <c r="H6650" s="6"/>
      <c r="I6650" s="6"/>
      <c r="J6650" s="6"/>
      <c r="K6650" s="6"/>
      <c r="L6650" s="6"/>
      <c r="M6650" s="6"/>
      <c r="N6650" s="27"/>
    </row>
    <row r="6651" spans="1:14" s="28" customFormat="1" x14ac:dyDescent="0.25">
      <c r="A6651" s="24">
        <v>43742.916666666664</v>
      </c>
      <c r="B6651" s="25">
        <v>43743</v>
      </c>
      <c r="C6651" s="7">
        <v>1451.2</v>
      </c>
      <c r="D6651" s="26">
        <f>C6651/'g. Dimensio.AnlagenEE2035'!$F$11</f>
        <v>0.41462857142857146</v>
      </c>
      <c r="E6651" s="6"/>
      <c r="F6651" s="6"/>
      <c r="G6651" s="6"/>
      <c r="H6651" s="6"/>
      <c r="I6651" s="6"/>
      <c r="J6651" s="6"/>
      <c r="K6651" s="6"/>
      <c r="L6651" s="6"/>
      <c r="M6651" s="6"/>
      <c r="N6651" s="27"/>
    </row>
    <row r="6652" spans="1:14" s="28" customFormat="1" x14ac:dyDescent="0.25">
      <c r="A6652" s="24">
        <v>43742.958333333336</v>
      </c>
      <c r="B6652" s="25">
        <v>43743.041666666664</v>
      </c>
      <c r="C6652" s="7">
        <v>1384.3710000000001</v>
      </c>
      <c r="D6652" s="26">
        <f>C6652/'g. Dimensio.AnlagenEE2035'!$F$11</f>
        <v>0.39553457142857146</v>
      </c>
      <c r="E6652" s="6"/>
      <c r="F6652" s="6"/>
      <c r="G6652" s="6"/>
      <c r="H6652" s="6"/>
      <c r="I6652" s="6"/>
      <c r="J6652" s="6"/>
      <c r="K6652" s="6"/>
      <c r="L6652" s="6"/>
      <c r="M6652" s="6"/>
      <c r="N6652" s="27"/>
    </row>
    <row r="6653" spans="1:14" s="28" customFormat="1" x14ac:dyDescent="0.25">
      <c r="A6653" s="24">
        <v>43743</v>
      </c>
      <c r="B6653" s="25">
        <v>43743.083333333336</v>
      </c>
      <c r="C6653" s="7">
        <v>1246.4369999999999</v>
      </c>
      <c r="D6653" s="26">
        <f>C6653/'g. Dimensio.AnlagenEE2035'!$F$11</f>
        <v>0.35612485714285713</v>
      </c>
      <c r="E6653" s="6"/>
      <c r="F6653" s="6"/>
      <c r="G6653" s="6"/>
      <c r="H6653" s="6"/>
      <c r="I6653" s="6"/>
      <c r="J6653" s="6"/>
      <c r="K6653" s="6"/>
      <c r="L6653" s="6"/>
      <c r="M6653" s="6"/>
      <c r="N6653" s="27"/>
    </row>
    <row r="6654" spans="1:14" s="28" customFormat="1" x14ac:dyDescent="0.25">
      <c r="A6654" s="24">
        <v>43743.041666666664</v>
      </c>
      <c r="B6654" s="25">
        <v>43743.125</v>
      </c>
      <c r="C6654" s="7">
        <v>1184.105</v>
      </c>
      <c r="D6654" s="26">
        <f>C6654/'g. Dimensio.AnlagenEE2035'!$F$11</f>
        <v>0.33831571428571428</v>
      </c>
      <c r="E6654" s="6"/>
      <c r="F6654" s="6"/>
      <c r="G6654" s="6"/>
      <c r="H6654" s="6"/>
      <c r="I6654" s="6"/>
      <c r="J6654" s="6"/>
      <c r="K6654" s="6"/>
      <c r="L6654" s="6"/>
      <c r="M6654" s="6"/>
      <c r="N6654" s="27"/>
    </row>
    <row r="6655" spans="1:14" s="28" customFormat="1" x14ac:dyDescent="0.25">
      <c r="A6655" s="24">
        <v>43743.083333333336</v>
      </c>
      <c r="B6655" s="25">
        <v>43743.166666666664</v>
      </c>
      <c r="C6655" s="7">
        <v>1129.5350000000001</v>
      </c>
      <c r="D6655" s="26">
        <f>C6655/'g. Dimensio.AnlagenEE2035'!$F$11</f>
        <v>0.32272428571428574</v>
      </c>
      <c r="E6655" s="6"/>
      <c r="F6655" s="6"/>
      <c r="G6655" s="6"/>
      <c r="H6655" s="6"/>
      <c r="I6655" s="6"/>
      <c r="J6655" s="6"/>
      <c r="K6655" s="6"/>
      <c r="L6655" s="6"/>
      <c r="M6655" s="6"/>
      <c r="N6655" s="27"/>
    </row>
    <row r="6656" spans="1:14" s="28" customFormat="1" x14ac:dyDescent="0.25">
      <c r="A6656" s="24">
        <v>43743.125</v>
      </c>
      <c r="B6656" s="25">
        <v>43743.208333333336</v>
      </c>
      <c r="C6656" s="7">
        <v>1232.682</v>
      </c>
      <c r="D6656" s="26">
        <f>C6656/'g. Dimensio.AnlagenEE2035'!$F$11</f>
        <v>0.35219485714285714</v>
      </c>
      <c r="E6656" s="6"/>
      <c r="F6656" s="6"/>
      <c r="G6656" s="6"/>
      <c r="H6656" s="6"/>
      <c r="I6656" s="6"/>
      <c r="J6656" s="6"/>
      <c r="K6656" s="6"/>
      <c r="L6656" s="6"/>
      <c r="M6656" s="6"/>
      <c r="N6656" s="27"/>
    </row>
    <row r="6657" spans="1:14" s="28" customFormat="1" x14ac:dyDescent="0.25">
      <c r="A6657" s="24">
        <v>43743.166666666664</v>
      </c>
      <c r="B6657" s="25">
        <v>43743.25</v>
      </c>
      <c r="C6657" s="7">
        <v>1084.2460000000001</v>
      </c>
      <c r="D6657" s="26">
        <f>C6657/'g. Dimensio.AnlagenEE2035'!$F$11</f>
        <v>0.30978457142857146</v>
      </c>
      <c r="E6657" s="6"/>
      <c r="F6657" s="6"/>
      <c r="G6657" s="6"/>
      <c r="H6657" s="6"/>
      <c r="I6657" s="6"/>
      <c r="J6657" s="6"/>
      <c r="K6657" s="6"/>
      <c r="L6657" s="6"/>
      <c r="M6657" s="6"/>
      <c r="N6657" s="27"/>
    </row>
    <row r="6658" spans="1:14" s="28" customFormat="1" x14ac:dyDescent="0.25">
      <c r="A6658" s="24">
        <v>43743.208333333336</v>
      </c>
      <c r="B6658" s="25">
        <v>43743.291666666664</v>
      </c>
      <c r="C6658" s="7">
        <v>875.38599999999997</v>
      </c>
      <c r="D6658" s="26">
        <f>C6658/'g. Dimensio.AnlagenEE2035'!$F$11</f>
        <v>0.25011028571428573</v>
      </c>
      <c r="E6658" s="6"/>
      <c r="F6658" s="6"/>
      <c r="G6658" s="6"/>
      <c r="H6658" s="6"/>
      <c r="I6658" s="6"/>
      <c r="J6658" s="6"/>
      <c r="K6658" s="6"/>
      <c r="L6658" s="6"/>
      <c r="M6658" s="6"/>
      <c r="N6658" s="27"/>
    </row>
    <row r="6659" spans="1:14" s="28" customFormat="1" x14ac:dyDescent="0.25">
      <c r="A6659" s="24">
        <v>43743.25</v>
      </c>
      <c r="B6659" s="25">
        <v>43743.333333333336</v>
      </c>
      <c r="C6659" s="7">
        <v>787.89599999999996</v>
      </c>
      <c r="D6659" s="26">
        <f>C6659/'g. Dimensio.AnlagenEE2035'!$F$11</f>
        <v>0.22511314285714284</v>
      </c>
      <c r="E6659" s="6"/>
      <c r="F6659" s="6"/>
      <c r="G6659" s="6"/>
      <c r="H6659" s="6"/>
      <c r="I6659" s="6"/>
      <c r="J6659" s="6"/>
      <c r="K6659" s="6"/>
      <c r="L6659" s="6"/>
      <c r="M6659" s="6"/>
      <c r="N6659" s="27"/>
    </row>
    <row r="6660" spans="1:14" s="28" customFormat="1" x14ac:dyDescent="0.25">
      <c r="A6660" s="24">
        <v>43743.291666666664</v>
      </c>
      <c r="B6660" s="25">
        <v>43743.375</v>
      </c>
      <c r="C6660" s="7">
        <v>556.76300000000003</v>
      </c>
      <c r="D6660" s="26">
        <f>C6660/'g. Dimensio.AnlagenEE2035'!$F$11</f>
        <v>0.15907514285714286</v>
      </c>
      <c r="E6660" s="6"/>
      <c r="F6660" s="6"/>
      <c r="G6660" s="6"/>
      <c r="H6660" s="6"/>
      <c r="I6660" s="6"/>
      <c r="J6660" s="6"/>
      <c r="K6660" s="6"/>
      <c r="L6660" s="6"/>
      <c r="M6660" s="6"/>
      <c r="N6660" s="27"/>
    </row>
    <row r="6661" spans="1:14" s="28" customFormat="1" x14ac:dyDescent="0.25">
      <c r="A6661" s="24">
        <v>43743.333333333336</v>
      </c>
      <c r="B6661" s="25">
        <v>43743.416666666664</v>
      </c>
      <c r="C6661" s="7">
        <v>472.49200000000002</v>
      </c>
      <c r="D6661" s="26">
        <f>C6661/'g. Dimensio.AnlagenEE2035'!$F$11</f>
        <v>0.1349977142857143</v>
      </c>
      <c r="E6661" s="6"/>
      <c r="F6661" s="6"/>
      <c r="G6661" s="6"/>
      <c r="H6661" s="6"/>
      <c r="I6661" s="6"/>
      <c r="J6661" s="6"/>
      <c r="K6661" s="6"/>
      <c r="L6661" s="6"/>
      <c r="M6661" s="6"/>
      <c r="N6661" s="27"/>
    </row>
    <row r="6662" spans="1:14" s="28" customFormat="1" x14ac:dyDescent="0.25">
      <c r="A6662" s="24">
        <v>43743.375</v>
      </c>
      <c r="B6662" s="25">
        <v>43743.458333333336</v>
      </c>
      <c r="C6662" s="7">
        <v>360.642</v>
      </c>
      <c r="D6662" s="26">
        <f>C6662/'g. Dimensio.AnlagenEE2035'!$F$11</f>
        <v>0.10304057142857143</v>
      </c>
      <c r="E6662" s="6"/>
      <c r="F6662" s="6"/>
      <c r="G6662" s="6"/>
      <c r="H6662" s="6"/>
      <c r="I6662" s="6"/>
      <c r="J6662" s="6"/>
      <c r="K6662" s="6"/>
      <c r="L6662" s="6"/>
      <c r="M6662" s="6"/>
      <c r="N6662" s="27"/>
    </row>
    <row r="6663" spans="1:14" s="28" customFormat="1" x14ac:dyDescent="0.25">
      <c r="A6663" s="24">
        <v>43743.416666666664</v>
      </c>
      <c r="B6663" s="25">
        <v>43743.5</v>
      </c>
      <c r="C6663" s="7">
        <v>265.24400000000003</v>
      </c>
      <c r="D6663" s="26">
        <f>C6663/'g. Dimensio.AnlagenEE2035'!$F$11</f>
        <v>7.5784000000000004E-2</v>
      </c>
      <c r="E6663" s="6"/>
      <c r="F6663" s="6"/>
      <c r="G6663" s="6"/>
      <c r="H6663" s="6"/>
      <c r="I6663" s="6"/>
      <c r="J6663" s="6"/>
      <c r="K6663" s="6"/>
      <c r="L6663" s="6"/>
      <c r="M6663" s="6"/>
      <c r="N6663" s="27"/>
    </row>
    <row r="6664" spans="1:14" s="28" customFormat="1" x14ac:dyDescent="0.25">
      <c r="A6664" s="24">
        <v>43743.458333333336</v>
      </c>
      <c r="B6664" s="25">
        <v>43743.541666666664</v>
      </c>
      <c r="C6664" s="7">
        <v>189.92099999999999</v>
      </c>
      <c r="D6664" s="26">
        <f>C6664/'g. Dimensio.AnlagenEE2035'!$F$11</f>
        <v>5.4263142857142857E-2</v>
      </c>
      <c r="E6664" s="6"/>
      <c r="F6664" s="6"/>
      <c r="G6664" s="6"/>
      <c r="H6664" s="6"/>
      <c r="I6664" s="6"/>
      <c r="J6664" s="6"/>
      <c r="K6664" s="6"/>
      <c r="L6664" s="6"/>
      <c r="M6664" s="6"/>
      <c r="N6664" s="27"/>
    </row>
    <row r="6665" spans="1:14" s="28" customFormat="1" x14ac:dyDescent="0.25">
      <c r="A6665" s="24">
        <v>43743.5</v>
      </c>
      <c r="B6665" s="25">
        <v>43743.583333333336</v>
      </c>
      <c r="C6665" s="7">
        <v>147.76900000000001</v>
      </c>
      <c r="D6665" s="26">
        <f>C6665/'g. Dimensio.AnlagenEE2035'!$F$11</f>
        <v>4.2219714285714284E-2</v>
      </c>
      <c r="E6665" s="6"/>
      <c r="F6665" s="6"/>
      <c r="G6665" s="6"/>
      <c r="H6665" s="6"/>
      <c r="I6665" s="6"/>
      <c r="J6665" s="6"/>
      <c r="K6665" s="6"/>
      <c r="L6665" s="6"/>
      <c r="M6665" s="6"/>
      <c r="N6665" s="27"/>
    </row>
    <row r="6666" spans="1:14" s="28" customFormat="1" x14ac:dyDescent="0.25">
      <c r="A6666" s="24">
        <v>43743.541666666664</v>
      </c>
      <c r="B6666" s="25">
        <v>43743.625</v>
      </c>
      <c r="C6666" s="7">
        <v>116.17700000000001</v>
      </c>
      <c r="D6666" s="26">
        <f>C6666/'g. Dimensio.AnlagenEE2035'!$F$11</f>
        <v>3.3193428571428575E-2</v>
      </c>
      <c r="E6666" s="6"/>
      <c r="F6666" s="6"/>
      <c r="G6666" s="6"/>
      <c r="H6666" s="6"/>
      <c r="I6666" s="6"/>
      <c r="J6666" s="6"/>
      <c r="K6666" s="6"/>
      <c r="L6666" s="6"/>
      <c r="M6666" s="6"/>
      <c r="N6666" s="27"/>
    </row>
    <row r="6667" spans="1:14" s="28" customFormat="1" x14ac:dyDescent="0.25">
      <c r="A6667" s="24">
        <v>43743.583333333336</v>
      </c>
      <c r="B6667" s="25">
        <v>43743.666666666664</v>
      </c>
      <c r="C6667" s="7">
        <v>92.034000000000006</v>
      </c>
      <c r="D6667" s="26">
        <f>C6667/'g. Dimensio.AnlagenEE2035'!$F$11</f>
        <v>2.6295428571428574E-2</v>
      </c>
      <c r="E6667" s="6"/>
      <c r="F6667" s="6"/>
      <c r="G6667" s="6"/>
      <c r="H6667" s="6"/>
      <c r="I6667" s="6"/>
      <c r="J6667" s="6"/>
      <c r="K6667" s="6"/>
      <c r="L6667" s="6"/>
      <c r="M6667" s="6"/>
      <c r="N6667" s="27"/>
    </row>
    <row r="6668" spans="1:14" s="28" customFormat="1" x14ac:dyDescent="0.25">
      <c r="A6668" s="24">
        <v>43743.625</v>
      </c>
      <c r="B6668" s="25">
        <v>43743.708333333336</v>
      </c>
      <c r="C6668" s="7">
        <v>89.238</v>
      </c>
      <c r="D6668" s="26">
        <f>C6668/'g. Dimensio.AnlagenEE2035'!$F$11</f>
        <v>2.5496571428571427E-2</v>
      </c>
      <c r="E6668" s="6"/>
      <c r="F6668" s="6"/>
      <c r="G6668" s="6"/>
      <c r="H6668" s="6"/>
      <c r="I6668" s="6"/>
      <c r="J6668" s="6"/>
      <c r="K6668" s="6"/>
      <c r="L6668" s="6"/>
      <c r="M6668" s="6"/>
      <c r="N6668" s="27"/>
    </row>
    <row r="6669" spans="1:14" s="28" customFormat="1" x14ac:dyDescent="0.25">
      <c r="A6669" s="24">
        <v>43743.666666666664</v>
      </c>
      <c r="B6669" s="25">
        <v>43743.75</v>
      </c>
      <c r="C6669" s="7">
        <v>129.767</v>
      </c>
      <c r="D6669" s="26">
        <f>C6669/'g. Dimensio.AnlagenEE2035'!$F$11</f>
        <v>3.7076285714285714E-2</v>
      </c>
      <c r="E6669" s="6"/>
      <c r="F6669" s="6"/>
      <c r="G6669" s="6"/>
      <c r="H6669" s="6"/>
      <c r="I6669" s="6"/>
      <c r="J6669" s="6"/>
      <c r="K6669" s="6"/>
      <c r="L6669" s="6"/>
      <c r="M6669" s="6"/>
      <c r="N6669" s="27"/>
    </row>
    <row r="6670" spans="1:14" s="28" customFormat="1" x14ac:dyDescent="0.25">
      <c r="A6670" s="24">
        <v>43743.708333333336</v>
      </c>
      <c r="B6670" s="25">
        <v>43743.791666666664</v>
      </c>
      <c r="C6670" s="7">
        <v>215.07499999999999</v>
      </c>
      <c r="D6670" s="26">
        <f>C6670/'g. Dimensio.AnlagenEE2035'!$F$11</f>
        <v>6.1449999999999998E-2</v>
      </c>
      <c r="E6670" s="6"/>
      <c r="F6670" s="6"/>
      <c r="G6670" s="6"/>
      <c r="H6670" s="6"/>
      <c r="I6670" s="6"/>
      <c r="J6670" s="6"/>
      <c r="K6670" s="6"/>
      <c r="L6670" s="6"/>
      <c r="M6670" s="6"/>
      <c r="N6670" s="27"/>
    </row>
    <row r="6671" spans="1:14" s="28" customFormat="1" x14ac:dyDescent="0.25">
      <c r="A6671" s="24">
        <v>43743.75</v>
      </c>
      <c r="B6671" s="25">
        <v>43743.833333333336</v>
      </c>
      <c r="C6671" s="7">
        <v>310.61099999999999</v>
      </c>
      <c r="D6671" s="26">
        <f>C6671/'g. Dimensio.AnlagenEE2035'!$F$11</f>
        <v>8.8745999999999992E-2</v>
      </c>
      <c r="E6671" s="6"/>
      <c r="F6671" s="6"/>
      <c r="G6671" s="6"/>
      <c r="H6671" s="6"/>
      <c r="I6671" s="6"/>
      <c r="J6671" s="6"/>
      <c r="K6671" s="6"/>
      <c r="L6671" s="6"/>
      <c r="M6671" s="6"/>
      <c r="N6671" s="27"/>
    </row>
    <row r="6672" spans="1:14" s="28" customFormat="1" x14ac:dyDescent="0.25">
      <c r="A6672" s="24">
        <v>43743.791666666664</v>
      </c>
      <c r="B6672" s="25">
        <v>43743.875</v>
      </c>
      <c r="C6672" s="7">
        <v>388.20800000000003</v>
      </c>
      <c r="D6672" s="26">
        <f>C6672/'g. Dimensio.AnlagenEE2035'!$F$11</f>
        <v>0.11091657142857143</v>
      </c>
      <c r="E6672" s="6"/>
      <c r="F6672" s="6"/>
      <c r="G6672" s="6"/>
      <c r="H6672" s="6"/>
      <c r="I6672" s="6"/>
      <c r="J6672" s="6"/>
      <c r="K6672" s="6"/>
      <c r="L6672" s="6"/>
      <c r="M6672" s="6"/>
      <c r="N6672" s="27"/>
    </row>
    <row r="6673" spans="1:14" s="28" customFormat="1" x14ac:dyDescent="0.25">
      <c r="A6673" s="24">
        <v>43743.833333333336</v>
      </c>
      <c r="B6673" s="25">
        <v>43743.916666666664</v>
      </c>
      <c r="C6673" s="7">
        <v>428.548</v>
      </c>
      <c r="D6673" s="26">
        <f>C6673/'g. Dimensio.AnlagenEE2035'!$F$11</f>
        <v>0.12244228571428571</v>
      </c>
      <c r="E6673" s="6"/>
      <c r="F6673" s="6"/>
      <c r="G6673" s="6"/>
      <c r="H6673" s="6"/>
      <c r="I6673" s="6"/>
      <c r="J6673" s="6"/>
      <c r="K6673" s="6"/>
      <c r="L6673" s="6"/>
      <c r="M6673" s="6"/>
      <c r="N6673" s="27"/>
    </row>
    <row r="6674" spans="1:14" s="28" customFormat="1" x14ac:dyDescent="0.25">
      <c r="A6674" s="24">
        <v>43743.875</v>
      </c>
      <c r="B6674" s="25">
        <v>43743.958333333336</v>
      </c>
      <c r="C6674" s="7">
        <v>438.14299999999997</v>
      </c>
      <c r="D6674" s="26">
        <f>C6674/'g. Dimensio.AnlagenEE2035'!$F$11</f>
        <v>0.12518371428571429</v>
      </c>
      <c r="E6674" s="6"/>
      <c r="F6674" s="6"/>
      <c r="G6674" s="6"/>
      <c r="H6674" s="6"/>
      <c r="I6674" s="6"/>
      <c r="J6674" s="6"/>
      <c r="K6674" s="6"/>
      <c r="L6674" s="6"/>
      <c r="M6674" s="6"/>
      <c r="N6674" s="27"/>
    </row>
    <row r="6675" spans="1:14" s="28" customFormat="1" x14ac:dyDescent="0.25">
      <c r="A6675" s="24">
        <v>43743.916666666664</v>
      </c>
      <c r="B6675" s="25">
        <v>43744</v>
      </c>
      <c r="C6675" s="7">
        <v>474.78899999999999</v>
      </c>
      <c r="D6675" s="26">
        <f>C6675/'g. Dimensio.AnlagenEE2035'!$F$11</f>
        <v>0.135654</v>
      </c>
      <c r="E6675" s="6"/>
      <c r="F6675" s="6"/>
      <c r="G6675" s="6"/>
      <c r="H6675" s="6"/>
      <c r="I6675" s="6"/>
      <c r="J6675" s="6"/>
      <c r="K6675" s="6"/>
      <c r="L6675" s="6"/>
      <c r="M6675" s="6"/>
      <c r="N6675" s="27"/>
    </row>
    <row r="6676" spans="1:14" s="28" customFormat="1" x14ac:dyDescent="0.25">
      <c r="A6676" s="24">
        <v>43743.958333333336</v>
      </c>
      <c r="B6676" s="25">
        <v>43744.041666666664</v>
      </c>
      <c r="C6676" s="7">
        <v>526.65499999999997</v>
      </c>
      <c r="D6676" s="26">
        <f>C6676/'g. Dimensio.AnlagenEE2035'!$F$11</f>
        <v>0.15047285714285713</v>
      </c>
      <c r="E6676" s="6"/>
      <c r="F6676" s="6"/>
      <c r="G6676" s="6"/>
      <c r="H6676" s="6"/>
      <c r="I6676" s="6"/>
      <c r="J6676" s="6"/>
      <c r="K6676" s="6"/>
      <c r="L6676" s="6"/>
      <c r="M6676" s="6"/>
      <c r="N6676" s="27"/>
    </row>
    <row r="6677" spans="1:14" s="28" customFormat="1" x14ac:dyDescent="0.25">
      <c r="A6677" s="24">
        <v>43744</v>
      </c>
      <c r="B6677" s="25">
        <v>43744.083333333336</v>
      </c>
      <c r="C6677" s="7">
        <v>522.18700000000001</v>
      </c>
      <c r="D6677" s="26">
        <f>C6677/'g. Dimensio.AnlagenEE2035'!$F$11</f>
        <v>0.14919628571428573</v>
      </c>
      <c r="E6677" s="6"/>
      <c r="F6677" s="6"/>
      <c r="G6677" s="6"/>
      <c r="H6677" s="6"/>
      <c r="I6677" s="6"/>
      <c r="J6677" s="6"/>
      <c r="K6677" s="6"/>
      <c r="L6677" s="6"/>
      <c r="M6677" s="6"/>
      <c r="N6677" s="27"/>
    </row>
    <row r="6678" spans="1:14" s="28" customFormat="1" x14ac:dyDescent="0.25">
      <c r="A6678" s="24">
        <v>43744.041666666664</v>
      </c>
      <c r="B6678" s="25">
        <v>43744.125</v>
      </c>
      <c r="C6678" s="7">
        <v>478.267</v>
      </c>
      <c r="D6678" s="26">
        <f>C6678/'g. Dimensio.AnlagenEE2035'!$F$11</f>
        <v>0.13664771428571429</v>
      </c>
      <c r="E6678" s="6"/>
      <c r="F6678" s="6"/>
      <c r="G6678" s="6"/>
      <c r="H6678" s="6"/>
      <c r="I6678" s="6"/>
      <c r="J6678" s="6"/>
      <c r="K6678" s="6"/>
      <c r="L6678" s="6"/>
      <c r="M6678" s="6"/>
      <c r="N6678" s="27"/>
    </row>
    <row r="6679" spans="1:14" s="28" customFormat="1" x14ac:dyDescent="0.25">
      <c r="A6679" s="24">
        <v>43744.083333333336</v>
      </c>
      <c r="B6679" s="25">
        <v>43744.166666666664</v>
      </c>
      <c r="C6679" s="7">
        <v>452.91500000000002</v>
      </c>
      <c r="D6679" s="26">
        <f>C6679/'g. Dimensio.AnlagenEE2035'!$F$11</f>
        <v>0.12940428571428572</v>
      </c>
      <c r="E6679" s="6"/>
      <c r="F6679" s="6"/>
      <c r="G6679" s="6"/>
      <c r="H6679" s="6"/>
      <c r="I6679" s="6"/>
      <c r="J6679" s="6"/>
      <c r="K6679" s="6"/>
      <c r="L6679" s="6"/>
      <c r="M6679" s="6"/>
      <c r="N6679" s="27"/>
    </row>
    <row r="6680" spans="1:14" s="28" customFormat="1" x14ac:dyDescent="0.25">
      <c r="A6680" s="24">
        <v>43744.125</v>
      </c>
      <c r="B6680" s="25">
        <v>43744.208333333336</v>
      </c>
      <c r="C6680" s="7">
        <v>423.798</v>
      </c>
      <c r="D6680" s="26">
        <f>C6680/'g. Dimensio.AnlagenEE2035'!$F$11</f>
        <v>0.12108514285714286</v>
      </c>
      <c r="E6680" s="6"/>
      <c r="F6680" s="6"/>
      <c r="G6680" s="6"/>
      <c r="H6680" s="6"/>
      <c r="I6680" s="6"/>
      <c r="J6680" s="6"/>
      <c r="K6680" s="6"/>
      <c r="L6680" s="6"/>
      <c r="M6680" s="6"/>
      <c r="N6680" s="27"/>
    </row>
    <row r="6681" spans="1:14" s="28" customFormat="1" x14ac:dyDescent="0.25">
      <c r="A6681" s="24">
        <v>43744.166666666664</v>
      </c>
      <c r="B6681" s="25">
        <v>43744.25</v>
      </c>
      <c r="C6681" s="7">
        <v>365.41300000000001</v>
      </c>
      <c r="D6681" s="26">
        <f>C6681/'g. Dimensio.AnlagenEE2035'!$F$11</f>
        <v>0.10440371428571429</v>
      </c>
      <c r="E6681" s="6"/>
      <c r="F6681" s="6"/>
      <c r="G6681" s="6"/>
      <c r="H6681" s="6"/>
      <c r="I6681" s="6"/>
      <c r="J6681" s="6"/>
      <c r="K6681" s="6"/>
      <c r="L6681" s="6"/>
      <c r="M6681" s="6"/>
      <c r="N6681" s="27"/>
    </row>
    <row r="6682" spans="1:14" s="28" customFormat="1" x14ac:dyDescent="0.25">
      <c r="A6682" s="24">
        <v>43744.208333333336</v>
      </c>
      <c r="B6682" s="25">
        <v>43744.291666666664</v>
      </c>
      <c r="C6682" s="7">
        <v>341.83800000000002</v>
      </c>
      <c r="D6682" s="26">
        <f>C6682/'g. Dimensio.AnlagenEE2035'!$F$11</f>
        <v>9.7668000000000005E-2</v>
      </c>
      <c r="E6682" s="6"/>
      <c r="F6682" s="6"/>
      <c r="G6682" s="6"/>
      <c r="H6682" s="6"/>
      <c r="I6682" s="6"/>
      <c r="J6682" s="6"/>
      <c r="K6682" s="6"/>
      <c r="L6682" s="6"/>
      <c r="M6682" s="6"/>
      <c r="N6682" s="27"/>
    </row>
    <row r="6683" spans="1:14" s="28" customFormat="1" x14ac:dyDescent="0.25">
      <c r="A6683" s="24">
        <v>43744.25</v>
      </c>
      <c r="B6683" s="25">
        <v>43744.333333333336</v>
      </c>
      <c r="C6683" s="7">
        <v>333.93</v>
      </c>
      <c r="D6683" s="26">
        <f>C6683/'g. Dimensio.AnlagenEE2035'!$F$11</f>
        <v>9.5408571428571426E-2</v>
      </c>
      <c r="E6683" s="6"/>
      <c r="F6683" s="6"/>
      <c r="G6683" s="6"/>
      <c r="H6683" s="6"/>
      <c r="I6683" s="6"/>
      <c r="J6683" s="6"/>
      <c r="K6683" s="6"/>
      <c r="L6683" s="6"/>
      <c r="M6683" s="6"/>
      <c r="N6683" s="27"/>
    </row>
    <row r="6684" spans="1:14" s="28" customFormat="1" x14ac:dyDescent="0.25">
      <c r="A6684" s="24">
        <v>43744.291666666664</v>
      </c>
      <c r="B6684" s="25">
        <v>43744.375</v>
      </c>
      <c r="C6684" s="7">
        <v>297.92</v>
      </c>
      <c r="D6684" s="26">
        <f>C6684/'g. Dimensio.AnlagenEE2035'!$F$11</f>
        <v>8.5120000000000001E-2</v>
      </c>
      <c r="E6684" s="6"/>
      <c r="F6684" s="6"/>
      <c r="G6684" s="6"/>
      <c r="H6684" s="6"/>
      <c r="I6684" s="6"/>
      <c r="J6684" s="6"/>
      <c r="K6684" s="6"/>
      <c r="L6684" s="6"/>
      <c r="M6684" s="6"/>
      <c r="N6684" s="27"/>
    </row>
    <row r="6685" spans="1:14" s="28" customFormat="1" x14ac:dyDescent="0.25">
      <c r="A6685" s="24">
        <v>43744.333333333336</v>
      </c>
      <c r="B6685" s="25">
        <v>43744.416666666664</v>
      </c>
      <c r="C6685" s="7">
        <v>317.649</v>
      </c>
      <c r="D6685" s="26">
        <f>C6685/'g. Dimensio.AnlagenEE2035'!$F$11</f>
        <v>9.0756857142857139E-2</v>
      </c>
      <c r="E6685" s="6"/>
      <c r="F6685" s="6"/>
      <c r="G6685" s="6"/>
      <c r="H6685" s="6"/>
      <c r="I6685" s="6"/>
      <c r="J6685" s="6"/>
      <c r="K6685" s="6"/>
      <c r="L6685" s="6"/>
      <c r="M6685" s="6"/>
      <c r="N6685" s="27"/>
    </row>
    <row r="6686" spans="1:14" s="28" customFormat="1" x14ac:dyDescent="0.25">
      <c r="A6686" s="24">
        <v>43744.375</v>
      </c>
      <c r="B6686" s="25">
        <v>43744.458333333336</v>
      </c>
      <c r="C6686" s="7">
        <v>345.93200000000002</v>
      </c>
      <c r="D6686" s="26">
        <f>C6686/'g. Dimensio.AnlagenEE2035'!$F$11</f>
        <v>9.8837714285714293E-2</v>
      </c>
      <c r="E6686" s="6"/>
      <c r="F6686" s="6"/>
      <c r="G6686" s="6"/>
      <c r="H6686" s="6"/>
      <c r="I6686" s="6"/>
      <c r="J6686" s="6"/>
      <c r="K6686" s="6"/>
      <c r="L6686" s="6"/>
      <c r="M6686" s="6"/>
      <c r="N6686" s="27"/>
    </row>
    <row r="6687" spans="1:14" s="28" customFormat="1" x14ac:dyDescent="0.25">
      <c r="A6687" s="24">
        <v>43744.416666666664</v>
      </c>
      <c r="B6687" s="25">
        <v>43744.5</v>
      </c>
      <c r="C6687" s="7">
        <v>324.553</v>
      </c>
      <c r="D6687" s="26">
        <f>C6687/'g. Dimensio.AnlagenEE2035'!$F$11</f>
        <v>9.2729428571428574E-2</v>
      </c>
      <c r="E6687" s="6"/>
      <c r="F6687" s="6"/>
      <c r="G6687" s="6"/>
      <c r="H6687" s="6"/>
      <c r="I6687" s="6"/>
      <c r="J6687" s="6"/>
      <c r="K6687" s="6"/>
      <c r="L6687" s="6"/>
      <c r="M6687" s="6"/>
      <c r="N6687" s="27"/>
    </row>
    <row r="6688" spans="1:14" s="28" customFormat="1" x14ac:dyDescent="0.25">
      <c r="A6688" s="24">
        <v>43744.458333333336</v>
      </c>
      <c r="B6688" s="25">
        <v>43744.541666666664</v>
      </c>
      <c r="C6688" s="7">
        <v>301.154</v>
      </c>
      <c r="D6688" s="26">
        <f>C6688/'g. Dimensio.AnlagenEE2035'!$F$11</f>
        <v>8.6043999999999995E-2</v>
      </c>
      <c r="E6688" s="6"/>
      <c r="F6688" s="6"/>
      <c r="G6688" s="6"/>
      <c r="H6688" s="6"/>
      <c r="I6688" s="6"/>
      <c r="J6688" s="6"/>
      <c r="K6688" s="6"/>
      <c r="L6688" s="6"/>
      <c r="M6688" s="6"/>
      <c r="N6688" s="27"/>
    </row>
    <row r="6689" spans="1:14" s="28" customFormat="1" x14ac:dyDescent="0.25">
      <c r="A6689" s="24">
        <v>43744.5</v>
      </c>
      <c r="B6689" s="25">
        <v>43744.583333333336</v>
      </c>
      <c r="C6689" s="7">
        <v>268.11799999999999</v>
      </c>
      <c r="D6689" s="26">
        <f>C6689/'g. Dimensio.AnlagenEE2035'!$F$11</f>
        <v>7.6605142857142858E-2</v>
      </c>
      <c r="E6689" s="6"/>
      <c r="F6689" s="6"/>
      <c r="G6689" s="6"/>
      <c r="H6689" s="6"/>
      <c r="I6689" s="6"/>
      <c r="J6689" s="6"/>
      <c r="K6689" s="6"/>
      <c r="L6689" s="6"/>
      <c r="M6689" s="6"/>
      <c r="N6689" s="27"/>
    </row>
    <row r="6690" spans="1:14" s="28" customFormat="1" x14ac:dyDescent="0.25">
      <c r="A6690" s="24">
        <v>43744.541666666664</v>
      </c>
      <c r="B6690" s="25">
        <v>43744.625</v>
      </c>
      <c r="C6690" s="7">
        <v>251.37</v>
      </c>
      <c r="D6690" s="26">
        <f>C6690/'g. Dimensio.AnlagenEE2035'!$F$11</f>
        <v>7.1819999999999995E-2</v>
      </c>
      <c r="E6690" s="6"/>
      <c r="F6690" s="6"/>
      <c r="G6690" s="6"/>
      <c r="H6690" s="6"/>
      <c r="I6690" s="6"/>
      <c r="J6690" s="6"/>
      <c r="K6690" s="6"/>
      <c r="L6690" s="6"/>
      <c r="M6690" s="6"/>
      <c r="N6690" s="27"/>
    </row>
    <row r="6691" spans="1:14" s="28" customFormat="1" x14ac:dyDescent="0.25">
      <c r="A6691" s="24">
        <v>43744.583333333336</v>
      </c>
      <c r="B6691" s="25">
        <v>43744.666666666664</v>
      </c>
      <c r="C6691" s="7">
        <v>190.69900000000001</v>
      </c>
      <c r="D6691" s="26">
        <f>C6691/'g. Dimensio.AnlagenEE2035'!$F$11</f>
        <v>5.4485428571428574E-2</v>
      </c>
      <c r="E6691" s="6"/>
      <c r="F6691" s="6"/>
      <c r="G6691" s="6"/>
      <c r="H6691" s="6"/>
      <c r="I6691" s="6"/>
      <c r="J6691" s="6"/>
      <c r="K6691" s="6"/>
      <c r="L6691" s="6"/>
      <c r="M6691" s="6"/>
      <c r="N6691" s="27"/>
    </row>
    <row r="6692" spans="1:14" s="28" customFormat="1" x14ac:dyDescent="0.25">
      <c r="A6692" s="24">
        <v>43744.625</v>
      </c>
      <c r="B6692" s="25">
        <v>43744.708333333336</v>
      </c>
      <c r="C6692" s="7">
        <v>135.703</v>
      </c>
      <c r="D6692" s="26">
        <f>C6692/'g. Dimensio.AnlagenEE2035'!$F$11</f>
        <v>3.8772285714285717E-2</v>
      </c>
      <c r="E6692" s="6"/>
      <c r="F6692" s="6"/>
      <c r="G6692" s="6"/>
      <c r="H6692" s="6"/>
      <c r="I6692" s="6"/>
      <c r="J6692" s="6"/>
      <c r="K6692" s="6"/>
      <c r="L6692" s="6"/>
      <c r="M6692" s="6"/>
      <c r="N6692" s="27"/>
    </row>
    <row r="6693" spans="1:14" s="28" customFormat="1" x14ac:dyDescent="0.25">
      <c r="A6693" s="24">
        <v>43744.666666666664</v>
      </c>
      <c r="B6693" s="25">
        <v>43744.75</v>
      </c>
      <c r="C6693" s="7">
        <v>199.66200000000001</v>
      </c>
      <c r="D6693" s="26">
        <f>C6693/'g. Dimensio.AnlagenEE2035'!$F$11</f>
        <v>5.7046285714285716E-2</v>
      </c>
      <c r="E6693" s="6"/>
      <c r="F6693" s="6"/>
      <c r="G6693" s="6"/>
      <c r="H6693" s="6"/>
      <c r="I6693" s="6"/>
      <c r="J6693" s="6"/>
      <c r="K6693" s="6"/>
      <c r="L6693" s="6"/>
      <c r="M6693" s="6"/>
      <c r="N6693" s="27"/>
    </row>
    <row r="6694" spans="1:14" s="28" customFormat="1" x14ac:dyDescent="0.25">
      <c r="A6694" s="24">
        <v>43744.708333333336</v>
      </c>
      <c r="B6694" s="25">
        <v>43744.791666666664</v>
      </c>
      <c r="C6694" s="7">
        <v>295.55500000000001</v>
      </c>
      <c r="D6694" s="26">
        <f>C6694/'g. Dimensio.AnlagenEE2035'!$F$11</f>
        <v>8.4444285714285722E-2</v>
      </c>
      <c r="E6694" s="6"/>
      <c r="F6694" s="6"/>
      <c r="G6694" s="6"/>
      <c r="H6694" s="6"/>
      <c r="I6694" s="6"/>
      <c r="J6694" s="6"/>
      <c r="K6694" s="6"/>
      <c r="L6694" s="6"/>
      <c r="M6694" s="6"/>
      <c r="N6694" s="27"/>
    </row>
    <row r="6695" spans="1:14" s="28" customFormat="1" x14ac:dyDescent="0.25">
      <c r="A6695" s="24">
        <v>43744.75</v>
      </c>
      <c r="B6695" s="25">
        <v>43744.833333333336</v>
      </c>
      <c r="C6695" s="7">
        <v>545.95100000000002</v>
      </c>
      <c r="D6695" s="26">
        <f>C6695/'g. Dimensio.AnlagenEE2035'!$F$11</f>
        <v>0.15598600000000001</v>
      </c>
      <c r="E6695" s="6"/>
      <c r="F6695" s="6"/>
      <c r="G6695" s="6"/>
      <c r="H6695" s="6"/>
      <c r="I6695" s="6"/>
      <c r="J6695" s="6"/>
      <c r="K6695" s="6"/>
      <c r="L6695" s="6"/>
      <c r="M6695" s="6"/>
      <c r="N6695" s="27"/>
    </row>
    <row r="6696" spans="1:14" s="28" customFormat="1" x14ac:dyDescent="0.25">
      <c r="A6696" s="24">
        <v>43744.791666666664</v>
      </c>
      <c r="B6696" s="25">
        <v>43744.875</v>
      </c>
      <c r="C6696" s="7">
        <v>601.45899999999995</v>
      </c>
      <c r="D6696" s="26">
        <f>C6696/'g. Dimensio.AnlagenEE2035'!$F$11</f>
        <v>0.17184542857142857</v>
      </c>
      <c r="E6696" s="6"/>
      <c r="F6696" s="6"/>
      <c r="G6696" s="6"/>
      <c r="H6696" s="6"/>
      <c r="I6696" s="6"/>
      <c r="J6696" s="6"/>
      <c r="K6696" s="6"/>
      <c r="L6696" s="6"/>
      <c r="M6696" s="6"/>
      <c r="N6696" s="27"/>
    </row>
    <row r="6697" spans="1:14" s="28" customFormat="1" x14ac:dyDescent="0.25">
      <c r="A6697" s="24">
        <v>43744.833333333336</v>
      </c>
      <c r="B6697" s="25">
        <v>43744.916666666664</v>
      </c>
      <c r="C6697" s="7">
        <v>635.29100000000005</v>
      </c>
      <c r="D6697" s="26">
        <f>C6697/'g. Dimensio.AnlagenEE2035'!$F$11</f>
        <v>0.1815117142857143</v>
      </c>
      <c r="E6697" s="6"/>
      <c r="F6697" s="6"/>
      <c r="G6697" s="6"/>
      <c r="H6697" s="6"/>
      <c r="I6697" s="6"/>
      <c r="J6697" s="6"/>
      <c r="K6697" s="6"/>
      <c r="L6697" s="6"/>
      <c r="M6697" s="6"/>
      <c r="N6697" s="27"/>
    </row>
    <row r="6698" spans="1:14" s="28" customFormat="1" x14ac:dyDescent="0.25">
      <c r="A6698" s="24">
        <v>43744.875</v>
      </c>
      <c r="B6698" s="25">
        <v>43744.958333333336</v>
      </c>
      <c r="C6698" s="7">
        <v>635.71199999999999</v>
      </c>
      <c r="D6698" s="26">
        <f>C6698/'g. Dimensio.AnlagenEE2035'!$F$11</f>
        <v>0.18163199999999999</v>
      </c>
      <c r="E6698" s="6"/>
      <c r="F6698" s="6"/>
      <c r="G6698" s="6"/>
      <c r="H6698" s="6"/>
      <c r="I6698" s="6"/>
      <c r="J6698" s="6"/>
      <c r="K6698" s="6"/>
      <c r="L6698" s="6"/>
      <c r="M6698" s="6"/>
      <c r="N6698" s="27"/>
    </row>
    <row r="6699" spans="1:14" s="28" customFormat="1" x14ac:dyDescent="0.25">
      <c r="A6699" s="24">
        <v>43744.916666666664</v>
      </c>
      <c r="B6699" s="25">
        <v>43745</v>
      </c>
      <c r="C6699" s="7">
        <v>570.51499999999999</v>
      </c>
      <c r="D6699" s="26">
        <f>C6699/'g. Dimensio.AnlagenEE2035'!$F$11</f>
        <v>0.16300428571428571</v>
      </c>
      <c r="E6699" s="6"/>
      <c r="F6699" s="6"/>
      <c r="G6699" s="6"/>
      <c r="H6699" s="6"/>
      <c r="I6699" s="6"/>
      <c r="J6699" s="6"/>
      <c r="K6699" s="6"/>
      <c r="L6699" s="6"/>
      <c r="M6699" s="6"/>
      <c r="N6699" s="27"/>
    </row>
    <row r="6700" spans="1:14" s="28" customFormat="1" x14ac:dyDescent="0.25">
      <c r="A6700" s="24">
        <v>43744.958333333336</v>
      </c>
      <c r="B6700" s="25">
        <v>43745.041666666664</v>
      </c>
      <c r="C6700" s="7">
        <v>479.53100000000001</v>
      </c>
      <c r="D6700" s="26">
        <f>C6700/'g. Dimensio.AnlagenEE2035'!$F$11</f>
        <v>0.13700885714285715</v>
      </c>
      <c r="E6700" s="6"/>
      <c r="F6700" s="6"/>
      <c r="G6700" s="6"/>
      <c r="H6700" s="6"/>
      <c r="I6700" s="6"/>
      <c r="J6700" s="6"/>
      <c r="K6700" s="6"/>
      <c r="L6700" s="6"/>
      <c r="M6700" s="6"/>
      <c r="N6700" s="27"/>
    </row>
    <row r="6701" spans="1:14" s="28" customFormat="1" x14ac:dyDescent="0.25">
      <c r="A6701" s="24">
        <v>43745</v>
      </c>
      <c r="B6701" s="25">
        <v>43745.083333333336</v>
      </c>
      <c r="C6701" s="7">
        <v>383.62799999999999</v>
      </c>
      <c r="D6701" s="26">
        <f>C6701/'g. Dimensio.AnlagenEE2035'!$F$11</f>
        <v>0.109608</v>
      </c>
      <c r="E6701" s="6"/>
      <c r="F6701" s="6"/>
      <c r="G6701" s="6"/>
      <c r="H6701" s="6"/>
      <c r="I6701" s="6"/>
      <c r="J6701" s="6"/>
      <c r="K6701" s="6"/>
      <c r="L6701" s="6"/>
      <c r="M6701" s="6"/>
      <c r="N6701" s="27"/>
    </row>
    <row r="6702" spans="1:14" s="28" customFormat="1" x14ac:dyDescent="0.25">
      <c r="A6702" s="24">
        <v>43745.041666666664</v>
      </c>
      <c r="B6702" s="25">
        <v>43745.125</v>
      </c>
      <c r="C6702" s="7">
        <v>213.852</v>
      </c>
      <c r="D6702" s="26">
        <f>C6702/'g. Dimensio.AnlagenEE2035'!$F$11</f>
        <v>6.1100571428571428E-2</v>
      </c>
      <c r="E6702" s="6"/>
      <c r="F6702" s="6"/>
      <c r="G6702" s="6"/>
      <c r="H6702" s="6"/>
      <c r="I6702" s="6"/>
      <c r="J6702" s="6"/>
      <c r="K6702" s="6"/>
      <c r="L6702" s="6"/>
      <c r="M6702" s="6"/>
      <c r="N6702" s="27"/>
    </row>
    <row r="6703" spans="1:14" s="28" customFormat="1" x14ac:dyDescent="0.25">
      <c r="A6703" s="24">
        <v>43745.083333333336</v>
      </c>
      <c r="B6703" s="25">
        <v>43745.166666666664</v>
      </c>
      <c r="C6703" s="7">
        <v>142.86699999999999</v>
      </c>
      <c r="D6703" s="26">
        <f>C6703/'g. Dimensio.AnlagenEE2035'!$F$11</f>
        <v>4.0819142857142852E-2</v>
      </c>
      <c r="E6703" s="6"/>
      <c r="F6703" s="6"/>
      <c r="G6703" s="6"/>
      <c r="H6703" s="6"/>
      <c r="I6703" s="6"/>
      <c r="J6703" s="6"/>
      <c r="K6703" s="6"/>
      <c r="L6703" s="6"/>
      <c r="M6703" s="6"/>
      <c r="N6703" s="27"/>
    </row>
    <row r="6704" spans="1:14" s="28" customFormat="1" x14ac:dyDescent="0.25">
      <c r="A6704" s="24">
        <v>43745.125</v>
      </c>
      <c r="B6704" s="25">
        <v>43745.208333333336</v>
      </c>
      <c r="C6704" s="7">
        <v>85.748999999999995</v>
      </c>
      <c r="D6704" s="26">
        <f>C6704/'g. Dimensio.AnlagenEE2035'!$F$11</f>
        <v>2.4499714285714284E-2</v>
      </c>
      <c r="E6704" s="6"/>
      <c r="F6704" s="6"/>
      <c r="G6704" s="6"/>
      <c r="H6704" s="6"/>
      <c r="I6704" s="6"/>
      <c r="J6704" s="6"/>
      <c r="K6704" s="6"/>
      <c r="L6704" s="6"/>
      <c r="M6704" s="6"/>
      <c r="N6704" s="27"/>
    </row>
    <row r="6705" spans="1:14" s="28" customFormat="1" x14ac:dyDescent="0.25">
      <c r="A6705" s="24">
        <v>43745.166666666664</v>
      </c>
      <c r="B6705" s="25">
        <v>43745.25</v>
      </c>
      <c r="C6705" s="7">
        <v>34.008000000000003</v>
      </c>
      <c r="D6705" s="26">
        <f>C6705/'g. Dimensio.AnlagenEE2035'!$F$11</f>
        <v>9.7165714285714286E-3</v>
      </c>
      <c r="E6705" s="6"/>
      <c r="F6705" s="6"/>
      <c r="G6705" s="6"/>
      <c r="H6705" s="6"/>
      <c r="I6705" s="6"/>
      <c r="J6705" s="6"/>
      <c r="K6705" s="6"/>
      <c r="L6705" s="6"/>
      <c r="M6705" s="6"/>
      <c r="N6705" s="27"/>
    </row>
    <row r="6706" spans="1:14" s="28" customFormat="1" x14ac:dyDescent="0.25">
      <c r="A6706" s="24">
        <v>43745.208333333336</v>
      </c>
      <c r="B6706" s="25">
        <v>43745.291666666664</v>
      </c>
      <c r="C6706" s="7">
        <v>14.439</v>
      </c>
      <c r="D6706" s="26">
        <f>C6706/'g. Dimensio.AnlagenEE2035'!$F$11</f>
        <v>4.1254285714285716E-3</v>
      </c>
      <c r="E6706" s="6"/>
      <c r="F6706" s="6"/>
      <c r="G6706" s="6"/>
      <c r="H6706" s="6"/>
      <c r="I6706" s="6"/>
      <c r="J6706" s="6"/>
      <c r="K6706" s="6"/>
      <c r="L6706" s="6"/>
      <c r="M6706" s="6"/>
      <c r="N6706" s="27"/>
    </row>
    <row r="6707" spans="1:14" s="28" customFormat="1" x14ac:dyDescent="0.25">
      <c r="A6707" s="24">
        <v>43745.25</v>
      </c>
      <c r="B6707" s="25">
        <v>43745.333333333336</v>
      </c>
      <c r="C6707" s="7">
        <v>8.9870000000000001</v>
      </c>
      <c r="D6707" s="26">
        <f>C6707/'g. Dimensio.AnlagenEE2035'!$F$11</f>
        <v>2.5677142857142856E-3</v>
      </c>
      <c r="E6707" s="6"/>
      <c r="F6707" s="6"/>
      <c r="G6707" s="6"/>
      <c r="H6707" s="6"/>
      <c r="I6707" s="6"/>
      <c r="J6707" s="6"/>
      <c r="K6707" s="6"/>
      <c r="L6707" s="6"/>
      <c r="M6707" s="6"/>
      <c r="N6707" s="27"/>
    </row>
    <row r="6708" spans="1:14" s="28" customFormat="1" x14ac:dyDescent="0.25">
      <c r="A6708" s="24">
        <v>43745.291666666664</v>
      </c>
      <c r="B6708" s="25">
        <v>43745.375</v>
      </c>
      <c r="C6708" s="7">
        <v>11.071999999999999</v>
      </c>
      <c r="D6708" s="26">
        <f>C6708/'g. Dimensio.AnlagenEE2035'!$F$11</f>
        <v>3.1634285714285714E-3</v>
      </c>
      <c r="E6708" s="6"/>
      <c r="F6708" s="6"/>
      <c r="G6708" s="6"/>
      <c r="H6708" s="6"/>
      <c r="I6708" s="6"/>
      <c r="J6708" s="6"/>
      <c r="K6708" s="6"/>
      <c r="L6708" s="6"/>
      <c r="M6708" s="6"/>
      <c r="N6708" s="27"/>
    </row>
    <row r="6709" spans="1:14" s="28" customFormat="1" x14ac:dyDescent="0.25">
      <c r="A6709" s="24">
        <v>43745.333333333336</v>
      </c>
      <c r="B6709" s="25">
        <v>43745.416666666664</v>
      </c>
      <c r="C6709" s="7">
        <v>10.941000000000001</v>
      </c>
      <c r="D6709" s="26">
        <f>C6709/'g. Dimensio.AnlagenEE2035'!$F$11</f>
        <v>3.1260000000000003E-3</v>
      </c>
      <c r="E6709" s="6"/>
      <c r="F6709" s="6"/>
      <c r="G6709" s="6"/>
      <c r="H6709" s="6"/>
      <c r="I6709" s="6"/>
      <c r="J6709" s="6"/>
      <c r="K6709" s="6"/>
      <c r="L6709" s="6"/>
      <c r="M6709" s="6"/>
      <c r="N6709" s="27"/>
    </row>
    <row r="6710" spans="1:14" s="28" customFormat="1" x14ac:dyDescent="0.25">
      <c r="A6710" s="24">
        <v>43745.375</v>
      </c>
      <c r="B6710" s="25">
        <v>43745.458333333336</v>
      </c>
      <c r="C6710" s="7">
        <v>19.452000000000002</v>
      </c>
      <c r="D6710" s="26">
        <f>C6710/'g. Dimensio.AnlagenEE2035'!$F$11</f>
        <v>5.5577142857142865E-3</v>
      </c>
      <c r="E6710" s="6"/>
      <c r="F6710" s="6"/>
      <c r="G6710" s="6"/>
      <c r="H6710" s="6"/>
      <c r="I6710" s="6"/>
      <c r="J6710" s="6"/>
      <c r="K6710" s="6"/>
      <c r="L6710" s="6"/>
      <c r="M6710" s="6"/>
      <c r="N6710" s="27"/>
    </row>
    <row r="6711" spans="1:14" s="28" customFormat="1" x14ac:dyDescent="0.25">
      <c r="A6711" s="24">
        <v>43745.416666666664</v>
      </c>
      <c r="B6711" s="25">
        <v>43745.5</v>
      </c>
      <c r="C6711" s="7">
        <v>29.777999999999999</v>
      </c>
      <c r="D6711" s="26">
        <f>C6711/'g. Dimensio.AnlagenEE2035'!$F$11</f>
        <v>8.5079999999999999E-3</v>
      </c>
      <c r="E6711" s="6"/>
      <c r="F6711" s="6"/>
      <c r="G6711" s="6"/>
      <c r="H6711" s="6"/>
      <c r="I6711" s="6"/>
      <c r="J6711" s="6"/>
      <c r="K6711" s="6"/>
      <c r="L6711" s="6"/>
      <c r="M6711" s="6"/>
      <c r="N6711" s="27"/>
    </row>
    <row r="6712" spans="1:14" s="28" customFormat="1" x14ac:dyDescent="0.25">
      <c r="A6712" s="24">
        <v>43745.458333333336</v>
      </c>
      <c r="B6712" s="25">
        <v>43745.541666666664</v>
      </c>
      <c r="C6712" s="7">
        <v>38.584000000000003</v>
      </c>
      <c r="D6712" s="26">
        <f>C6712/'g. Dimensio.AnlagenEE2035'!$F$11</f>
        <v>1.1024000000000001E-2</v>
      </c>
      <c r="E6712" s="6"/>
      <c r="F6712" s="6"/>
      <c r="G6712" s="6"/>
      <c r="H6712" s="6"/>
      <c r="I6712" s="6"/>
      <c r="J6712" s="6"/>
      <c r="K6712" s="6"/>
      <c r="L6712" s="6"/>
      <c r="M6712" s="6"/>
      <c r="N6712" s="27"/>
    </row>
    <row r="6713" spans="1:14" s="28" customFormat="1" x14ac:dyDescent="0.25">
      <c r="A6713" s="24">
        <v>43745.5</v>
      </c>
      <c r="B6713" s="25">
        <v>43745.583333333336</v>
      </c>
      <c r="C6713" s="7">
        <v>43.695</v>
      </c>
      <c r="D6713" s="26">
        <f>C6713/'g. Dimensio.AnlagenEE2035'!$F$11</f>
        <v>1.2484285714285715E-2</v>
      </c>
      <c r="E6713" s="6"/>
      <c r="F6713" s="6"/>
      <c r="G6713" s="6"/>
      <c r="H6713" s="6"/>
      <c r="I6713" s="6"/>
      <c r="J6713" s="6"/>
      <c r="K6713" s="6"/>
      <c r="L6713" s="6"/>
      <c r="M6713" s="6"/>
      <c r="N6713" s="27"/>
    </row>
    <row r="6714" spans="1:14" s="28" customFormat="1" x14ac:dyDescent="0.25">
      <c r="A6714" s="24">
        <v>43745.541666666664</v>
      </c>
      <c r="B6714" s="25">
        <v>43745.625</v>
      </c>
      <c r="C6714" s="7">
        <v>58.738</v>
      </c>
      <c r="D6714" s="26">
        <f>C6714/'g. Dimensio.AnlagenEE2035'!$F$11</f>
        <v>1.6782285714285715E-2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27"/>
    </row>
    <row r="6715" spans="1:14" s="28" customFormat="1" x14ac:dyDescent="0.25">
      <c r="A6715" s="24">
        <v>43745.583333333336</v>
      </c>
      <c r="B6715" s="25">
        <v>43745.666666666664</v>
      </c>
      <c r="C6715" s="7">
        <v>84.528999999999996</v>
      </c>
      <c r="D6715" s="26">
        <f>C6715/'g. Dimensio.AnlagenEE2035'!$F$11</f>
        <v>2.4151142857142857E-2</v>
      </c>
      <c r="E6715" s="6"/>
      <c r="F6715" s="6"/>
      <c r="G6715" s="6"/>
      <c r="H6715" s="6"/>
      <c r="I6715" s="6"/>
      <c r="J6715" s="6"/>
      <c r="K6715" s="6"/>
      <c r="L6715" s="6"/>
      <c r="M6715" s="6"/>
      <c r="N6715" s="27"/>
    </row>
    <row r="6716" spans="1:14" s="28" customFormat="1" x14ac:dyDescent="0.25">
      <c r="A6716" s="24">
        <v>43745.625</v>
      </c>
      <c r="B6716" s="25">
        <v>43745.708333333336</v>
      </c>
      <c r="C6716" s="7">
        <v>95.694999999999993</v>
      </c>
      <c r="D6716" s="26">
        <f>C6716/'g. Dimensio.AnlagenEE2035'!$F$11</f>
        <v>2.7341428571428569E-2</v>
      </c>
      <c r="E6716" s="6"/>
      <c r="F6716" s="6"/>
      <c r="G6716" s="6"/>
      <c r="H6716" s="6"/>
      <c r="I6716" s="6"/>
      <c r="J6716" s="6"/>
      <c r="K6716" s="6"/>
      <c r="L6716" s="6"/>
      <c r="M6716" s="6"/>
      <c r="N6716" s="27"/>
    </row>
    <row r="6717" spans="1:14" s="28" customFormat="1" x14ac:dyDescent="0.25">
      <c r="A6717" s="24">
        <v>43745.666666666664</v>
      </c>
      <c r="B6717" s="25">
        <v>43745.75</v>
      </c>
      <c r="C6717" s="7">
        <v>98.629000000000005</v>
      </c>
      <c r="D6717" s="26">
        <f>C6717/'g. Dimensio.AnlagenEE2035'!$F$11</f>
        <v>2.8179714285714287E-2</v>
      </c>
      <c r="E6717" s="6"/>
      <c r="F6717" s="6"/>
      <c r="G6717" s="6"/>
      <c r="H6717" s="6"/>
      <c r="I6717" s="6"/>
      <c r="J6717" s="6"/>
      <c r="K6717" s="6"/>
      <c r="L6717" s="6"/>
      <c r="M6717" s="6"/>
      <c r="N6717" s="27"/>
    </row>
    <row r="6718" spans="1:14" s="28" customFormat="1" x14ac:dyDescent="0.25">
      <c r="A6718" s="24">
        <v>43745.708333333336</v>
      </c>
      <c r="B6718" s="25">
        <v>43745.791666666664</v>
      </c>
      <c r="C6718" s="7">
        <v>107.053</v>
      </c>
      <c r="D6718" s="26">
        <f>C6718/'g. Dimensio.AnlagenEE2035'!$F$11</f>
        <v>3.0586571428571428E-2</v>
      </c>
      <c r="E6718" s="6"/>
      <c r="F6718" s="6"/>
      <c r="G6718" s="6"/>
      <c r="H6718" s="6"/>
      <c r="I6718" s="6"/>
      <c r="J6718" s="6"/>
      <c r="K6718" s="6"/>
      <c r="L6718" s="6"/>
      <c r="M6718" s="6"/>
      <c r="N6718" s="27"/>
    </row>
    <row r="6719" spans="1:14" s="28" customFormat="1" x14ac:dyDescent="0.25">
      <c r="A6719" s="24">
        <v>43745.75</v>
      </c>
      <c r="B6719" s="25">
        <v>43745.833333333336</v>
      </c>
      <c r="C6719" s="7">
        <v>155.161</v>
      </c>
      <c r="D6719" s="26">
        <f>C6719/'g. Dimensio.AnlagenEE2035'!$F$11</f>
        <v>4.4331714285714287E-2</v>
      </c>
      <c r="E6719" s="6"/>
      <c r="F6719" s="6"/>
      <c r="G6719" s="6"/>
      <c r="H6719" s="6"/>
      <c r="I6719" s="6"/>
      <c r="J6719" s="6"/>
      <c r="K6719" s="6"/>
      <c r="L6719" s="6"/>
      <c r="M6719" s="6"/>
      <c r="N6719" s="27"/>
    </row>
    <row r="6720" spans="1:14" s="28" customFormat="1" x14ac:dyDescent="0.25">
      <c r="A6720" s="24">
        <v>43745.791666666664</v>
      </c>
      <c r="B6720" s="25">
        <v>43745.875</v>
      </c>
      <c r="C6720" s="7">
        <v>271.96199999999999</v>
      </c>
      <c r="D6720" s="26">
        <f>C6720/'g. Dimensio.AnlagenEE2035'!$F$11</f>
        <v>7.7703428571428562E-2</v>
      </c>
      <c r="E6720" s="6"/>
      <c r="F6720" s="6"/>
      <c r="G6720" s="6"/>
      <c r="H6720" s="6"/>
      <c r="I6720" s="6"/>
      <c r="J6720" s="6"/>
      <c r="K6720" s="6"/>
      <c r="L6720" s="6"/>
      <c r="M6720" s="6"/>
      <c r="N6720" s="27"/>
    </row>
    <row r="6721" spans="1:14" s="28" customFormat="1" x14ac:dyDescent="0.25">
      <c r="A6721" s="24">
        <v>43745.833333333336</v>
      </c>
      <c r="B6721" s="25">
        <v>43745.916666666664</v>
      </c>
      <c r="C6721" s="7">
        <v>416.05799999999999</v>
      </c>
      <c r="D6721" s="26">
        <f>C6721/'g. Dimensio.AnlagenEE2035'!$F$11</f>
        <v>0.11887371428571428</v>
      </c>
      <c r="E6721" s="6"/>
      <c r="F6721" s="6"/>
      <c r="G6721" s="6"/>
      <c r="H6721" s="6"/>
      <c r="I6721" s="6"/>
      <c r="J6721" s="6"/>
      <c r="K6721" s="6"/>
      <c r="L6721" s="6"/>
      <c r="M6721" s="6"/>
      <c r="N6721" s="27"/>
    </row>
    <row r="6722" spans="1:14" s="28" customFormat="1" x14ac:dyDescent="0.25">
      <c r="A6722" s="24">
        <v>43745.875</v>
      </c>
      <c r="B6722" s="25">
        <v>43745.958333333336</v>
      </c>
      <c r="C6722" s="7">
        <v>551.92200000000003</v>
      </c>
      <c r="D6722" s="26">
        <f>C6722/'g. Dimensio.AnlagenEE2035'!$F$11</f>
        <v>0.157692</v>
      </c>
      <c r="E6722" s="6"/>
      <c r="F6722" s="6"/>
      <c r="G6722" s="6"/>
      <c r="H6722" s="6"/>
      <c r="I6722" s="6"/>
      <c r="J6722" s="6"/>
      <c r="K6722" s="6"/>
      <c r="L6722" s="6"/>
      <c r="M6722" s="6"/>
      <c r="N6722" s="27"/>
    </row>
    <row r="6723" spans="1:14" s="28" customFormat="1" x14ac:dyDescent="0.25">
      <c r="A6723" s="24">
        <v>43745.916666666664</v>
      </c>
      <c r="B6723" s="25">
        <v>43746</v>
      </c>
      <c r="C6723" s="7">
        <v>669.5</v>
      </c>
      <c r="D6723" s="26">
        <f>C6723/'g. Dimensio.AnlagenEE2035'!$F$11</f>
        <v>0.19128571428571428</v>
      </c>
      <c r="E6723" s="6"/>
      <c r="F6723" s="6"/>
      <c r="G6723" s="6"/>
      <c r="H6723" s="6"/>
      <c r="I6723" s="6"/>
      <c r="J6723" s="6"/>
      <c r="K6723" s="6"/>
      <c r="L6723" s="6"/>
      <c r="M6723" s="6"/>
      <c r="N6723" s="27"/>
    </row>
    <row r="6724" spans="1:14" s="28" customFormat="1" x14ac:dyDescent="0.25">
      <c r="A6724" s="24">
        <v>43745.958333333336</v>
      </c>
      <c r="B6724" s="25">
        <v>43746.041666666664</v>
      </c>
      <c r="C6724" s="7">
        <v>758.43200000000002</v>
      </c>
      <c r="D6724" s="26">
        <f>C6724/'g. Dimensio.AnlagenEE2035'!$F$11</f>
        <v>0.21669485714285716</v>
      </c>
      <c r="E6724" s="6"/>
      <c r="F6724" s="6"/>
      <c r="G6724" s="6"/>
      <c r="H6724" s="6"/>
      <c r="I6724" s="6"/>
      <c r="J6724" s="6"/>
      <c r="K6724" s="6"/>
      <c r="L6724" s="6"/>
      <c r="M6724" s="6"/>
      <c r="N6724" s="27"/>
    </row>
    <row r="6725" spans="1:14" s="28" customFormat="1" x14ac:dyDescent="0.25">
      <c r="A6725" s="24">
        <v>43746</v>
      </c>
      <c r="B6725" s="25">
        <v>43746.083333333336</v>
      </c>
      <c r="C6725" s="7">
        <v>815.38</v>
      </c>
      <c r="D6725" s="26">
        <f>C6725/'g. Dimensio.AnlagenEE2035'!$F$11</f>
        <v>0.23296571428571428</v>
      </c>
      <c r="E6725" s="6"/>
      <c r="F6725" s="6"/>
      <c r="G6725" s="6"/>
      <c r="H6725" s="6"/>
      <c r="I6725" s="6"/>
      <c r="J6725" s="6"/>
      <c r="K6725" s="6"/>
      <c r="L6725" s="6"/>
      <c r="M6725" s="6"/>
      <c r="N6725" s="27"/>
    </row>
    <row r="6726" spans="1:14" s="28" customFormat="1" x14ac:dyDescent="0.25">
      <c r="A6726" s="24">
        <v>43746.041666666664</v>
      </c>
      <c r="B6726" s="25">
        <v>43746.125</v>
      </c>
      <c r="C6726" s="7">
        <v>869.78099999999995</v>
      </c>
      <c r="D6726" s="26">
        <f>C6726/'g. Dimensio.AnlagenEE2035'!$F$11</f>
        <v>0.24850885714285711</v>
      </c>
      <c r="E6726" s="6"/>
      <c r="F6726" s="6"/>
      <c r="G6726" s="6"/>
      <c r="H6726" s="6"/>
      <c r="I6726" s="6"/>
      <c r="J6726" s="6"/>
      <c r="K6726" s="6"/>
      <c r="L6726" s="6"/>
      <c r="M6726" s="6"/>
      <c r="N6726" s="27"/>
    </row>
    <row r="6727" spans="1:14" s="28" customFormat="1" x14ac:dyDescent="0.25">
      <c r="A6727" s="24">
        <v>43746.083333333336</v>
      </c>
      <c r="B6727" s="25">
        <v>43746.166666666664</v>
      </c>
      <c r="C6727" s="7">
        <v>937.16099999999994</v>
      </c>
      <c r="D6727" s="26">
        <f>C6727/'g. Dimensio.AnlagenEE2035'!$F$11</f>
        <v>0.26776028571428567</v>
      </c>
      <c r="E6727" s="6"/>
      <c r="F6727" s="6"/>
      <c r="G6727" s="6"/>
      <c r="H6727" s="6"/>
      <c r="I6727" s="6"/>
      <c r="J6727" s="6"/>
      <c r="K6727" s="6"/>
      <c r="L6727" s="6"/>
      <c r="M6727" s="6"/>
      <c r="N6727" s="27"/>
    </row>
    <row r="6728" spans="1:14" s="28" customFormat="1" x14ac:dyDescent="0.25">
      <c r="A6728" s="24">
        <v>43746.125</v>
      </c>
      <c r="B6728" s="25">
        <v>43746.208333333336</v>
      </c>
      <c r="C6728" s="7">
        <v>922.97699999999998</v>
      </c>
      <c r="D6728" s="26">
        <f>C6728/'g. Dimensio.AnlagenEE2035'!$F$11</f>
        <v>0.26370771428571427</v>
      </c>
      <c r="E6728" s="6"/>
      <c r="F6728" s="6"/>
      <c r="G6728" s="6"/>
      <c r="H6728" s="6"/>
      <c r="I6728" s="6"/>
      <c r="J6728" s="6"/>
      <c r="K6728" s="6"/>
      <c r="L6728" s="6"/>
      <c r="M6728" s="6"/>
      <c r="N6728" s="27"/>
    </row>
    <row r="6729" spans="1:14" s="28" customFormat="1" x14ac:dyDescent="0.25">
      <c r="A6729" s="24">
        <v>43746.166666666664</v>
      </c>
      <c r="B6729" s="25">
        <v>43746.25</v>
      </c>
      <c r="C6729" s="7">
        <v>940.99</v>
      </c>
      <c r="D6729" s="26">
        <f>C6729/'g. Dimensio.AnlagenEE2035'!$F$11</f>
        <v>0.26885428571428571</v>
      </c>
      <c r="E6729" s="6"/>
      <c r="F6729" s="6"/>
      <c r="G6729" s="6"/>
      <c r="H6729" s="6"/>
      <c r="I6729" s="6"/>
      <c r="J6729" s="6"/>
      <c r="K6729" s="6"/>
      <c r="L6729" s="6"/>
      <c r="M6729" s="6"/>
      <c r="N6729" s="27"/>
    </row>
    <row r="6730" spans="1:14" s="28" customFormat="1" x14ac:dyDescent="0.25">
      <c r="A6730" s="24">
        <v>43746.208333333336</v>
      </c>
      <c r="B6730" s="25">
        <v>43746.291666666664</v>
      </c>
      <c r="C6730" s="7">
        <v>941.08699999999999</v>
      </c>
      <c r="D6730" s="26">
        <f>C6730/'g. Dimensio.AnlagenEE2035'!$F$11</f>
        <v>0.26888200000000001</v>
      </c>
      <c r="E6730" s="6"/>
      <c r="F6730" s="6"/>
      <c r="G6730" s="6"/>
      <c r="H6730" s="6"/>
      <c r="I6730" s="6"/>
      <c r="J6730" s="6"/>
      <c r="K6730" s="6"/>
      <c r="L6730" s="6"/>
      <c r="M6730" s="6"/>
      <c r="N6730" s="27"/>
    </row>
    <row r="6731" spans="1:14" s="28" customFormat="1" x14ac:dyDescent="0.25">
      <c r="A6731" s="24">
        <v>43746.25</v>
      </c>
      <c r="B6731" s="25">
        <v>43746.333333333336</v>
      </c>
      <c r="C6731" s="7">
        <v>973.82799999999997</v>
      </c>
      <c r="D6731" s="26">
        <f>C6731/'g. Dimensio.AnlagenEE2035'!$F$11</f>
        <v>0.27823657142857144</v>
      </c>
      <c r="E6731" s="6"/>
      <c r="F6731" s="6"/>
      <c r="G6731" s="6"/>
      <c r="H6731" s="6"/>
      <c r="I6731" s="6"/>
      <c r="J6731" s="6"/>
      <c r="K6731" s="6"/>
      <c r="L6731" s="6"/>
      <c r="M6731" s="6"/>
      <c r="N6731" s="27"/>
    </row>
    <row r="6732" spans="1:14" s="28" customFormat="1" x14ac:dyDescent="0.25">
      <c r="A6732" s="24">
        <v>43746.291666666664</v>
      </c>
      <c r="B6732" s="25">
        <v>43746.375</v>
      </c>
      <c r="C6732" s="7">
        <v>1129.422</v>
      </c>
      <c r="D6732" s="26">
        <f>C6732/'g. Dimensio.AnlagenEE2035'!$F$11</f>
        <v>0.32269200000000003</v>
      </c>
      <c r="E6732" s="6"/>
      <c r="F6732" s="6"/>
      <c r="G6732" s="6"/>
      <c r="H6732" s="6"/>
      <c r="I6732" s="6"/>
      <c r="J6732" s="6"/>
      <c r="K6732" s="6"/>
      <c r="L6732" s="6"/>
      <c r="M6732" s="6"/>
      <c r="N6732" s="27"/>
    </row>
    <row r="6733" spans="1:14" s="28" customFormat="1" x14ac:dyDescent="0.25">
      <c r="A6733" s="24">
        <v>43746.333333333336</v>
      </c>
      <c r="B6733" s="25">
        <v>43746.416666666664</v>
      </c>
      <c r="C6733" s="7">
        <v>1479.6579999999999</v>
      </c>
      <c r="D6733" s="26">
        <f>C6733/'g. Dimensio.AnlagenEE2035'!$F$11</f>
        <v>0.42275942857142856</v>
      </c>
      <c r="E6733" s="6"/>
      <c r="F6733" s="6"/>
      <c r="G6733" s="6"/>
      <c r="H6733" s="6"/>
      <c r="I6733" s="6"/>
      <c r="J6733" s="6"/>
      <c r="K6733" s="6"/>
      <c r="L6733" s="6"/>
      <c r="M6733" s="6"/>
      <c r="N6733" s="27"/>
    </row>
    <row r="6734" spans="1:14" s="28" customFormat="1" x14ac:dyDescent="0.25">
      <c r="A6734" s="24">
        <v>43746.375</v>
      </c>
      <c r="B6734" s="25">
        <v>43746.458333333336</v>
      </c>
      <c r="C6734" s="7">
        <v>1674.796</v>
      </c>
      <c r="D6734" s="26">
        <f>C6734/'g. Dimensio.AnlagenEE2035'!$F$11</f>
        <v>0.47851314285714286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27"/>
    </row>
    <row r="6735" spans="1:14" s="28" customFormat="1" x14ac:dyDescent="0.25">
      <c r="A6735" s="24">
        <v>43746.416666666664</v>
      </c>
      <c r="B6735" s="25">
        <v>43746.5</v>
      </c>
      <c r="C6735" s="7">
        <v>1655.1590000000001</v>
      </c>
      <c r="D6735" s="26">
        <f>C6735/'g. Dimensio.AnlagenEE2035'!$F$11</f>
        <v>0.47290257142857145</v>
      </c>
      <c r="E6735" s="6"/>
      <c r="F6735" s="6"/>
      <c r="G6735" s="6"/>
      <c r="H6735" s="6"/>
      <c r="I6735" s="6"/>
      <c r="J6735" s="6"/>
      <c r="K6735" s="6"/>
      <c r="L6735" s="6"/>
      <c r="M6735" s="6"/>
      <c r="N6735" s="27"/>
    </row>
    <row r="6736" spans="1:14" s="28" customFormat="1" x14ac:dyDescent="0.25">
      <c r="A6736" s="24">
        <v>43746.458333333336</v>
      </c>
      <c r="B6736" s="25">
        <v>43746.541666666664</v>
      </c>
      <c r="C6736" s="7">
        <v>1594.4369999999999</v>
      </c>
      <c r="D6736" s="26">
        <f>C6736/'g. Dimensio.AnlagenEE2035'!$F$11</f>
        <v>0.45555342857142855</v>
      </c>
      <c r="E6736" s="6"/>
      <c r="F6736" s="6"/>
      <c r="G6736" s="6"/>
      <c r="H6736" s="6"/>
      <c r="I6736" s="6"/>
      <c r="J6736" s="6"/>
      <c r="K6736" s="6"/>
      <c r="L6736" s="6"/>
      <c r="M6736" s="6"/>
      <c r="N6736" s="27"/>
    </row>
    <row r="6737" spans="1:14" s="28" customFormat="1" x14ac:dyDescent="0.25">
      <c r="A6737" s="24">
        <v>43746.5</v>
      </c>
      <c r="B6737" s="25">
        <v>43746.583333333336</v>
      </c>
      <c r="C6737" s="7">
        <v>1552.258</v>
      </c>
      <c r="D6737" s="26">
        <f>C6737/'g. Dimensio.AnlagenEE2035'!$F$11</f>
        <v>0.44350228571428574</v>
      </c>
      <c r="E6737" s="6"/>
      <c r="F6737" s="6"/>
      <c r="G6737" s="6"/>
      <c r="H6737" s="6"/>
      <c r="I6737" s="6"/>
      <c r="J6737" s="6"/>
      <c r="K6737" s="6"/>
      <c r="L6737" s="6"/>
      <c r="M6737" s="6"/>
      <c r="N6737" s="27"/>
    </row>
    <row r="6738" spans="1:14" s="28" customFormat="1" x14ac:dyDescent="0.25">
      <c r="A6738" s="24">
        <v>43746.541666666664</v>
      </c>
      <c r="B6738" s="25">
        <v>43746.625</v>
      </c>
      <c r="C6738" s="7">
        <v>1501.4680000000001</v>
      </c>
      <c r="D6738" s="26">
        <f>C6738/'g. Dimensio.AnlagenEE2035'!$F$11</f>
        <v>0.42899085714285717</v>
      </c>
      <c r="E6738" s="6"/>
      <c r="F6738" s="6"/>
      <c r="G6738" s="6"/>
      <c r="H6738" s="6"/>
      <c r="I6738" s="6"/>
      <c r="J6738" s="6"/>
      <c r="K6738" s="6"/>
      <c r="L6738" s="6"/>
      <c r="M6738" s="6"/>
      <c r="N6738" s="27"/>
    </row>
    <row r="6739" spans="1:14" s="28" customFormat="1" x14ac:dyDescent="0.25">
      <c r="A6739" s="24">
        <v>43746.583333333336</v>
      </c>
      <c r="B6739" s="25">
        <v>43746.666666666664</v>
      </c>
      <c r="C6739" s="7">
        <v>1218.739</v>
      </c>
      <c r="D6739" s="26">
        <f>C6739/'g. Dimensio.AnlagenEE2035'!$F$11</f>
        <v>0.34821114285714289</v>
      </c>
      <c r="E6739" s="6"/>
      <c r="F6739" s="6"/>
      <c r="G6739" s="6"/>
      <c r="H6739" s="6"/>
      <c r="I6739" s="6"/>
      <c r="J6739" s="6"/>
      <c r="K6739" s="6"/>
      <c r="L6739" s="6"/>
      <c r="M6739" s="6"/>
      <c r="N6739" s="27"/>
    </row>
    <row r="6740" spans="1:14" s="28" customFormat="1" x14ac:dyDescent="0.25">
      <c r="A6740" s="24">
        <v>43746.625</v>
      </c>
      <c r="B6740" s="25">
        <v>43746.708333333336</v>
      </c>
      <c r="C6740" s="7">
        <v>1046.94</v>
      </c>
      <c r="D6740" s="26">
        <f>C6740/'g. Dimensio.AnlagenEE2035'!$F$11</f>
        <v>0.29912571428571433</v>
      </c>
      <c r="E6740" s="6"/>
      <c r="F6740" s="6"/>
      <c r="G6740" s="6"/>
      <c r="H6740" s="6"/>
      <c r="I6740" s="6"/>
      <c r="J6740" s="6"/>
      <c r="K6740" s="6"/>
      <c r="L6740" s="6"/>
      <c r="M6740" s="6"/>
      <c r="N6740" s="27"/>
    </row>
    <row r="6741" spans="1:14" s="28" customFormat="1" x14ac:dyDescent="0.25">
      <c r="A6741" s="24">
        <v>43746.666666666664</v>
      </c>
      <c r="B6741" s="25">
        <v>43746.75</v>
      </c>
      <c r="C6741" s="7">
        <v>1078.085</v>
      </c>
      <c r="D6741" s="26">
        <f>C6741/'g. Dimensio.AnlagenEE2035'!$F$11</f>
        <v>0.30802428571428575</v>
      </c>
      <c r="E6741" s="6"/>
      <c r="F6741" s="6"/>
      <c r="G6741" s="6"/>
      <c r="H6741" s="6"/>
      <c r="I6741" s="6"/>
      <c r="J6741" s="6"/>
      <c r="K6741" s="6"/>
      <c r="L6741" s="6"/>
      <c r="M6741" s="6"/>
      <c r="N6741" s="27"/>
    </row>
    <row r="6742" spans="1:14" s="28" customFormat="1" x14ac:dyDescent="0.25">
      <c r="A6742" s="24">
        <v>43746.708333333336</v>
      </c>
      <c r="B6742" s="25">
        <v>43746.791666666664</v>
      </c>
      <c r="C6742" s="7">
        <v>981.09699999999998</v>
      </c>
      <c r="D6742" s="26">
        <f>C6742/'g. Dimensio.AnlagenEE2035'!$F$11</f>
        <v>0.28031342857142855</v>
      </c>
      <c r="E6742" s="6"/>
      <c r="F6742" s="6"/>
      <c r="G6742" s="6"/>
      <c r="H6742" s="6"/>
      <c r="I6742" s="6"/>
      <c r="J6742" s="6"/>
      <c r="K6742" s="6"/>
      <c r="L6742" s="6"/>
      <c r="M6742" s="6"/>
      <c r="N6742" s="27"/>
    </row>
    <row r="6743" spans="1:14" s="28" customFormat="1" x14ac:dyDescent="0.25">
      <c r="A6743" s="24">
        <v>43746.75</v>
      </c>
      <c r="B6743" s="25">
        <v>43746.833333333336</v>
      </c>
      <c r="C6743" s="7">
        <v>759.48199999999997</v>
      </c>
      <c r="D6743" s="26">
        <f>C6743/'g. Dimensio.AnlagenEE2035'!$F$11</f>
        <v>0.21699485714285713</v>
      </c>
      <c r="E6743" s="6"/>
      <c r="F6743" s="6"/>
      <c r="G6743" s="6"/>
      <c r="H6743" s="6"/>
      <c r="I6743" s="6"/>
      <c r="J6743" s="6"/>
      <c r="K6743" s="6"/>
      <c r="L6743" s="6"/>
      <c r="M6743" s="6"/>
      <c r="N6743" s="27"/>
    </row>
    <row r="6744" spans="1:14" s="28" customFormat="1" x14ac:dyDescent="0.25">
      <c r="A6744" s="24">
        <v>43746.791666666664</v>
      </c>
      <c r="B6744" s="25">
        <v>43746.875</v>
      </c>
      <c r="C6744" s="7">
        <v>762.14499999999998</v>
      </c>
      <c r="D6744" s="26">
        <f>C6744/'g. Dimensio.AnlagenEE2035'!$F$11</f>
        <v>0.21775571428571427</v>
      </c>
      <c r="E6744" s="6"/>
      <c r="F6744" s="6"/>
      <c r="G6744" s="6"/>
      <c r="H6744" s="6"/>
      <c r="I6744" s="6"/>
      <c r="J6744" s="6"/>
      <c r="K6744" s="6"/>
      <c r="L6744" s="6"/>
      <c r="M6744" s="6"/>
      <c r="N6744" s="27"/>
    </row>
    <row r="6745" spans="1:14" s="28" customFormat="1" x14ac:dyDescent="0.25">
      <c r="A6745" s="24">
        <v>43746.833333333336</v>
      </c>
      <c r="B6745" s="25">
        <v>43746.916666666664</v>
      </c>
      <c r="C6745" s="7">
        <v>845.62099999999998</v>
      </c>
      <c r="D6745" s="26">
        <f>C6745/'g. Dimensio.AnlagenEE2035'!$F$11</f>
        <v>0.24160599999999999</v>
      </c>
      <c r="E6745" s="6"/>
      <c r="F6745" s="6"/>
      <c r="G6745" s="6"/>
      <c r="H6745" s="6"/>
      <c r="I6745" s="6"/>
      <c r="J6745" s="6"/>
      <c r="K6745" s="6"/>
      <c r="L6745" s="6"/>
      <c r="M6745" s="6"/>
      <c r="N6745" s="27"/>
    </row>
    <row r="6746" spans="1:14" s="28" customFormat="1" x14ac:dyDescent="0.25">
      <c r="A6746" s="24">
        <v>43746.875</v>
      </c>
      <c r="B6746" s="25">
        <v>43746.958333333336</v>
      </c>
      <c r="C6746" s="7">
        <v>878.83299999999997</v>
      </c>
      <c r="D6746" s="26">
        <f>C6746/'g. Dimensio.AnlagenEE2035'!$F$11</f>
        <v>0.25109514285714285</v>
      </c>
      <c r="E6746" s="6"/>
      <c r="F6746" s="6"/>
      <c r="G6746" s="6"/>
      <c r="H6746" s="6"/>
      <c r="I6746" s="6"/>
      <c r="J6746" s="6"/>
      <c r="K6746" s="6"/>
      <c r="L6746" s="6"/>
      <c r="M6746" s="6"/>
      <c r="N6746" s="27"/>
    </row>
    <row r="6747" spans="1:14" s="28" customFormat="1" x14ac:dyDescent="0.25">
      <c r="A6747" s="24">
        <v>43746.916666666664</v>
      </c>
      <c r="B6747" s="25">
        <v>43747</v>
      </c>
      <c r="C6747" s="7">
        <v>893.92899999999997</v>
      </c>
      <c r="D6747" s="26">
        <f>C6747/'g. Dimensio.AnlagenEE2035'!$F$11</f>
        <v>0.2554082857142857</v>
      </c>
      <c r="E6747" s="6"/>
      <c r="F6747" s="6"/>
      <c r="G6747" s="6"/>
      <c r="H6747" s="6"/>
      <c r="I6747" s="6"/>
      <c r="J6747" s="6"/>
      <c r="K6747" s="6"/>
      <c r="L6747" s="6"/>
      <c r="M6747" s="6"/>
      <c r="N6747" s="27"/>
    </row>
    <row r="6748" spans="1:14" s="28" customFormat="1" x14ac:dyDescent="0.25">
      <c r="A6748" s="24">
        <v>43746.958333333336</v>
      </c>
      <c r="B6748" s="25">
        <v>43747.041666666664</v>
      </c>
      <c r="C6748" s="7">
        <v>797.05700000000002</v>
      </c>
      <c r="D6748" s="26">
        <f>C6748/'g. Dimensio.AnlagenEE2035'!$F$11</f>
        <v>0.22773057142857142</v>
      </c>
      <c r="E6748" s="6"/>
      <c r="F6748" s="6"/>
      <c r="G6748" s="6"/>
      <c r="H6748" s="6"/>
      <c r="I6748" s="6"/>
      <c r="J6748" s="6"/>
      <c r="K6748" s="6"/>
      <c r="L6748" s="6"/>
      <c r="M6748" s="6"/>
      <c r="N6748" s="27"/>
    </row>
    <row r="6749" spans="1:14" s="28" customFormat="1" x14ac:dyDescent="0.25">
      <c r="A6749" s="24">
        <v>43747</v>
      </c>
      <c r="B6749" s="25">
        <v>43747.083333333336</v>
      </c>
      <c r="C6749" s="7">
        <v>647.79499999999996</v>
      </c>
      <c r="D6749" s="26">
        <f>C6749/'g. Dimensio.AnlagenEE2035'!$F$11</f>
        <v>0.1850842857142857</v>
      </c>
      <c r="E6749" s="6"/>
      <c r="F6749" s="6"/>
      <c r="G6749" s="6"/>
      <c r="H6749" s="6"/>
      <c r="I6749" s="6"/>
      <c r="J6749" s="6"/>
      <c r="K6749" s="6"/>
      <c r="L6749" s="6"/>
      <c r="M6749" s="6"/>
      <c r="N6749" s="27"/>
    </row>
    <row r="6750" spans="1:14" s="28" customFormat="1" x14ac:dyDescent="0.25">
      <c r="A6750" s="24">
        <v>43747.041666666664</v>
      </c>
      <c r="B6750" s="25">
        <v>43747.125</v>
      </c>
      <c r="C6750" s="7">
        <v>601.17700000000002</v>
      </c>
      <c r="D6750" s="26">
        <f>C6750/'g. Dimensio.AnlagenEE2035'!$F$11</f>
        <v>0.17176485714285714</v>
      </c>
      <c r="E6750" s="6"/>
      <c r="F6750" s="6"/>
      <c r="G6750" s="6"/>
      <c r="H6750" s="6"/>
      <c r="I6750" s="6"/>
      <c r="J6750" s="6"/>
      <c r="K6750" s="6"/>
      <c r="L6750" s="6"/>
      <c r="M6750" s="6"/>
      <c r="N6750" s="27"/>
    </row>
    <row r="6751" spans="1:14" s="28" customFormat="1" x14ac:dyDescent="0.25">
      <c r="A6751" s="24">
        <v>43747.083333333336</v>
      </c>
      <c r="B6751" s="25">
        <v>43747.166666666664</v>
      </c>
      <c r="C6751" s="7">
        <v>572.43899999999996</v>
      </c>
      <c r="D6751" s="26">
        <f>C6751/'g. Dimensio.AnlagenEE2035'!$F$11</f>
        <v>0.16355399999999998</v>
      </c>
      <c r="E6751" s="6"/>
      <c r="F6751" s="6"/>
      <c r="G6751" s="6"/>
      <c r="H6751" s="6"/>
      <c r="I6751" s="6"/>
      <c r="J6751" s="6"/>
      <c r="K6751" s="6"/>
      <c r="L6751" s="6"/>
      <c r="M6751" s="6"/>
      <c r="N6751" s="27"/>
    </row>
    <row r="6752" spans="1:14" s="28" customFormat="1" x14ac:dyDescent="0.25">
      <c r="A6752" s="24">
        <v>43747.125</v>
      </c>
      <c r="B6752" s="25">
        <v>43747.208333333336</v>
      </c>
      <c r="C6752" s="7">
        <v>545.99</v>
      </c>
      <c r="D6752" s="26">
        <f>C6752/'g. Dimensio.AnlagenEE2035'!$F$11</f>
        <v>0.15599714285714286</v>
      </c>
      <c r="E6752" s="6"/>
      <c r="F6752" s="6"/>
      <c r="G6752" s="6"/>
      <c r="H6752" s="6"/>
      <c r="I6752" s="6"/>
      <c r="J6752" s="6"/>
      <c r="K6752" s="6"/>
      <c r="L6752" s="6"/>
      <c r="M6752" s="6"/>
      <c r="N6752" s="27"/>
    </row>
    <row r="6753" spans="1:14" s="28" customFormat="1" x14ac:dyDescent="0.25">
      <c r="A6753" s="24">
        <v>43747.166666666664</v>
      </c>
      <c r="B6753" s="25">
        <v>43747.25</v>
      </c>
      <c r="C6753" s="7">
        <v>522.13499999999999</v>
      </c>
      <c r="D6753" s="26">
        <f>C6753/'g. Dimensio.AnlagenEE2035'!$F$11</f>
        <v>0.14918142857142858</v>
      </c>
      <c r="E6753" s="6"/>
      <c r="F6753" s="6"/>
      <c r="G6753" s="6"/>
      <c r="H6753" s="6"/>
      <c r="I6753" s="6"/>
      <c r="J6753" s="6"/>
      <c r="K6753" s="6"/>
      <c r="L6753" s="6"/>
      <c r="M6753" s="6"/>
      <c r="N6753" s="27"/>
    </row>
    <row r="6754" spans="1:14" s="28" customFormat="1" x14ac:dyDescent="0.25">
      <c r="A6754" s="24">
        <v>43747.208333333336</v>
      </c>
      <c r="B6754" s="25">
        <v>43747.291666666664</v>
      </c>
      <c r="C6754" s="7">
        <v>495.327</v>
      </c>
      <c r="D6754" s="26">
        <f>C6754/'g. Dimensio.AnlagenEE2035'!$F$11</f>
        <v>0.14152200000000001</v>
      </c>
      <c r="E6754" s="6"/>
      <c r="F6754" s="6"/>
      <c r="G6754" s="6"/>
      <c r="H6754" s="6"/>
      <c r="I6754" s="6"/>
      <c r="J6754" s="6"/>
      <c r="K6754" s="6"/>
      <c r="L6754" s="6"/>
      <c r="M6754" s="6"/>
      <c r="N6754" s="27"/>
    </row>
    <row r="6755" spans="1:14" s="28" customFormat="1" x14ac:dyDescent="0.25">
      <c r="A6755" s="24">
        <v>43747.25</v>
      </c>
      <c r="B6755" s="25">
        <v>43747.333333333336</v>
      </c>
      <c r="C6755" s="7">
        <v>450.53300000000002</v>
      </c>
      <c r="D6755" s="26">
        <f>C6755/'g. Dimensio.AnlagenEE2035'!$F$11</f>
        <v>0.1287237142857143</v>
      </c>
      <c r="E6755" s="6"/>
      <c r="F6755" s="6"/>
      <c r="G6755" s="6"/>
      <c r="H6755" s="6"/>
      <c r="I6755" s="6"/>
      <c r="J6755" s="6"/>
      <c r="K6755" s="6"/>
      <c r="L6755" s="6"/>
      <c r="M6755" s="6"/>
      <c r="N6755" s="27"/>
    </row>
    <row r="6756" spans="1:14" s="28" customFormat="1" x14ac:dyDescent="0.25">
      <c r="A6756" s="24">
        <v>43747.291666666664</v>
      </c>
      <c r="B6756" s="25">
        <v>43747.375</v>
      </c>
      <c r="C6756" s="7">
        <v>345.887</v>
      </c>
      <c r="D6756" s="26">
        <f>C6756/'g. Dimensio.AnlagenEE2035'!$F$11</f>
        <v>9.8824857142857145E-2</v>
      </c>
      <c r="E6756" s="6"/>
      <c r="F6756" s="6"/>
      <c r="G6756" s="6"/>
      <c r="H6756" s="6"/>
      <c r="I6756" s="6"/>
      <c r="J6756" s="6"/>
      <c r="K6756" s="6"/>
      <c r="L6756" s="6"/>
      <c r="M6756" s="6"/>
      <c r="N6756" s="27"/>
    </row>
    <row r="6757" spans="1:14" s="28" customFormat="1" x14ac:dyDescent="0.25">
      <c r="A6757" s="24">
        <v>43747.333333333336</v>
      </c>
      <c r="B6757" s="25">
        <v>43747.416666666664</v>
      </c>
      <c r="C6757" s="7">
        <v>383.36</v>
      </c>
      <c r="D6757" s="26">
        <f>C6757/'g. Dimensio.AnlagenEE2035'!$F$11</f>
        <v>0.10953142857142857</v>
      </c>
      <c r="E6757" s="6"/>
      <c r="F6757" s="6"/>
      <c r="G6757" s="6"/>
      <c r="H6757" s="6"/>
      <c r="I6757" s="6"/>
      <c r="J6757" s="6"/>
      <c r="K6757" s="6"/>
      <c r="L6757" s="6"/>
      <c r="M6757" s="6"/>
      <c r="N6757" s="27"/>
    </row>
    <row r="6758" spans="1:14" s="28" customFormat="1" x14ac:dyDescent="0.25">
      <c r="A6758" s="24">
        <v>43747.375</v>
      </c>
      <c r="B6758" s="25">
        <v>43747.458333333336</v>
      </c>
      <c r="C6758" s="7">
        <v>535.60299999999995</v>
      </c>
      <c r="D6758" s="26">
        <f>C6758/'g. Dimensio.AnlagenEE2035'!$F$11</f>
        <v>0.15302942857142857</v>
      </c>
      <c r="E6758" s="6"/>
      <c r="F6758" s="6"/>
      <c r="G6758" s="6"/>
      <c r="H6758" s="6"/>
      <c r="I6758" s="6"/>
      <c r="J6758" s="6"/>
      <c r="K6758" s="6"/>
      <c r="L6758" s="6"/>
      <c r="M6758" s="6"/>
      <c r="N6758" s="27"/>
    </row>
    <row r="6759" spans="1:14" s="28" customFormat="1" x14ac:dyDescent="0.25">
      <c r="A6759" s="24">
        <v>43747.416666666664</v>
      </c>
      <c r="B6759" s="25">
        <v>43747.5</v>
      </c>
      <c r="C6759" s="7">
        <v>845.83199999999999</v>
      </c>
      <c r="D6759" s="26">
        <f>C6759/'g. Dimensio.AnlagenEE2035'!$F$11</f>
        <v>0.24166628571428572</v>
      </c>
      <c r="E6759" s="6"/>
      <c r="F6759" s="6"/>
      <c r="G6759" s="6"/>
      <c r="H6759" s="6"/>
      <c r="I6759" s="6"/>
      <c r="J6759" s="6"/>
      <c r="K6759" s="6"/>
      <c r="L6759" s="6"/>
      <c r="M6759" s="6"/>
      <c r="N6759" s="27"/>
    </row>
    <row r="6760" spans="1:14" s="28" customFormat="1" x14ac:dyDescent="0.25">
      <c r="A6760" s="24">
        <v>43747.458333333336</v>
      </c>
      <c r="B6760" s="25">
        <v>43747.541666666664</v>
      </c>
      <c r="C6760" s="7">
        <v>1263.83</v>
      </c>
      <c r="D6760" s="26">
        <f>C6760/'g. Dimensio.AnlagenEE2035'!$F$11</f>
        <v>0.3610942857142857</v>
      </c>
      <c r="E6760" s="6"/>
      <c r="F6760" s="6"/>
      <c r="G6760" s="6"/>
      <c r="H6760" s="6"/>
      <c r="I6760" s="6"/>
      <c r="J6760" s="6"/>
      <c r="K6760" s="6"/>
      <c r="L6760" s="6"/>
      <c r="M6760" s="6"/>
      <c r="N6760" s="27"/>
    </row>
    <row r="6761" spans="1:14" s="28" customFormat="1" x14ac:dyDescent="0.25">
      <c r="A6761" s="24">
        <v>43747.5</v>
      </c>
      <c r="B6761" s="25">
        <v>43747.583333333336</v>
      </c>
      <c r="C6761" s="7">
        <v>1697.6969999999999</v>
      </c>
      <c r="D6761" s="26">
        <f>C6761/'g. Dimensio.AnlagenEE2035'!$F$11</f>
        <v>0.48505628571428566</v>
      </c>
      <c r="E6761" s="6"/>
      <c r="F6761" s="6"/>
      <c r="G6761" s="6"/>
      <c r="H6761" s="6"/>
      <c r="I6761" s="6"/>
      <c r="J6761" s="6"/>
      <c r="K6761" s="6"/>
      <c r="L6761" s="6"/>
      <c r="M6761" s="6"/>
      <c r="N6761" s="27"/>
    </row>
    <row r="6762" spans="1:14" s="28" customFormat="1" x14ac:dyDescent="0.25">
      <c r="A6762" s="24">
        <v>43747.541666666664</v>
      </c>
      <c r="B6762" s="25">
        <v>43747.625</v>
      </c>
      <c r="C6762" s="7">
        <v>1803.3979999999999</v>
      </c>
      <c r="D6762" s="26">
        <f>C6762/'g. Dimensio.AnlagenEE2035'!$F$11</f>
        <v>0.5152565714285714</v>
      </c>
      <c r="E6762" s="6"/>
      <c r="F6762" s="6"/>
      <c r="G6762" s="6"/>
      <c r="H6762" s="6"/>
      <c r="I6762" s="6"/>
      <c r="J6762" s="6"/>
      <c r="K6762" s="6"/>
      <c r="L6762" s="6"/>
      <c r="M6762" s="6"/>
      <c r="N6762" s="27"/>
    </row>
    <row r="6763" spans="1:14" s="28" customFormat="1" x14ac:dyDescent="0.25">
      <c r="A6763" s="24">
        <v>43747.583333333336</v>
      </c>
      <c r="B6763" s="25">
        <v>43747.666666666664</v>
      </c>
      <c r="C6763" s="7">
        <v>1549.643</v>
      </c>
      <c r="D6763" s="26">
        <f>C6763/'g. Dimensio.AnlagenEE2035'!$F$11</f>
        <v>0.44275514285714285</v>
      </c>
      <c r="E6763" s="6"/>
      <c r="F6763" s="6"/>
      <c r="G6763" s="6"/>
      <c r="H6763" s="6"/>
      <c r="I6763" s="6"/>
      <c r="J6763" s="6"/>
      <c r="K6763" s="6"/>
      <c r="L6763" s="6"/>
      <c r="M6763" s="6"/>
      <c r="N6763" s="27"/>
    </row>
    <row r="6764" spans="1:14" s="28" customFormat="1" x14ac:dyDescent="0.25">
      <c r="A6764" s="24">
        <v>43747.625</v>
      </c>
      <c r="B6764" s="25">
        <v>43747.708333333336</v>
      </c>
      <c r="C6764" s="7">
        <v>1767.5440000000001</v>
      </c>
      <c r="D6764" s="26">
        <f>C6764/'g. Dimensio.AnlagenEE2035'!$F$11</f>
        <v>0.50501257142857148</v>
      </c>
      <c r="E6764" s="6"/>
      <c r="F6764" s="6"/>
      <c r="G6764" s="6"/>
      <c r="H6764" s="6"/>
      <c r="I6764" s="6"/>
      <c r="J6764" s="6"/>
      <c r="K6764" s="6"/>
      <c r="L6764" s="6"/>
      <c r="M6764" s="6"/>
      <c r="N6764" s="27"/>
    </row>
    <row r="6765" spans="1:14" s="28" customFormat="1" x14ac:dyDescent="0.25">
      <c r="A6765" s="24">
        <v>43747.666666666664</v>
      </c>
      <c r="B6765" s="25">
        <v>43747.75</v>
      </c>
      <c r="C6765" s="7">
        <v>1906.383</v>
      </c>
      <c r="D6765" s="26">
        <f>C6765/'g. Dimensio.AnlagenEE2035'!$F$11</f>
        <v>0.54468085714285719</v>
      </c>
      <c r="E6765" s="6"/>
      <c r="F6765" s="6"/>
      <c r="G6765" s="6"/>
      <c r="H6765" s="6"/>
      <c r="I6765" s="6"/>
      <c r="J6765" s="6"/>
      <c r="K6765" s="6"/>
      <c r="L6765" s="6"/>
      <c r="M6765" s="6"/>
      <c r="N6765" s="27"/>
    </row>
    <row r="6766" spans="1:14" s="28" customFormat="1" x14ac:dyDescent="0.25">
      <c r="A6766" s="24">
        <v>43747.708333333336</v>
      </c>
      <c r="B6766" s="25">
        <v>43747.791666666664</v>
      </c>
      <c r="C6766" s="7">
        <v>1897.578</v>
      </c>
      <c r="D6766" s="26">
        <f>C6766/'g. Dimensio.AnlagenEE2035'!$F$11</f>
        <v>0.5421651428571429</v>
      </c>
      <c r="E6766" s="6"/>
      <c r="F6766" s="6"/>
      <c r="G6766" s="6"/>
      <c r="H6766" s="6"/>
      <c r="I6766" s="6"/>
      <c r="J6766" s="6"/>
      <c r="K6766" s="6"/>
      <c r="L6766" s="6"/>
      <c r="M6766" s="6"/>
      <c r="N6766" s="27"/>
    </row>
    <row r="6767" spans="1:14" s="28" customFormat="1" x14ac:dyDescent="0.25">
      <c r="A6767" s="24">
        <v>43747.75</v>
      </c>
      <c r="B6767" s="25">
        <v>43747.833333333336</v>
      </c>
      <c r="C6767" s="7">
        <v>1868.8420000000001</v>
      </c>
      <c r="D6767" s="26">
        <f>C6767/'g. Dimensio.AnlagenEE2035'!$F$11</f>
        <v>0.53395485714285718</v>
      </c>
      <c r="E6767" s="6"/>
      <c r="F6767" s="6"/>
      <c r="G6767" s="6"/>
      <c r="H6767" s="6"/>
      <c r="I6767" s="6"/>
      <c r="J6767" s="6"/>
      <c r="K6767" s="6"/>
      <c r="L6767" s="6"/>
      <c r="M6767" s="6"/>
      <c r="N6767" s="27"/>
    </row>
    <row r="6768" spans="1:14" s="28" customFormat="1" x14ac:dyDescent="0.25">
      <c r="A6768" s="24">
        <v>43747.791666666664</v>
      </c>
      <c r="B6768" s="25">
        <v>43747.875</v>
      </c>
      <c r="C6768" s="7">
        <v>1898.3330000000001</v>
      </c>
      <c r="D6768" s="26">
        <f>C6768/'g. Dimensio.AnlagenEE2035'!$F$11</f>
        <v>0.54238085714285722</v>
      </c>
      <c r="E6768" s="6"/>
      <c r="F6768" s="6"/>
      <c r="G6768" s="6"/>
      <c r="H6768" s="6"/>
      <c r="I6768" s="6"/>
      <c r="J6768" s="6"/>
      <c r="K6768" s="6"/>
      <c r="L6768" s="6"/>
      <c r="M6768" s="6"/>
      <c r="N6768" s="27"/>
    </row>
    <row r="6769" spans="1:14" s="28" customFormat="1" x14ac:dyDescent="0.25">
      <c r="A6769" s="24">
        <v>43747.833333333336</v>
      </c>
      <c r="B6769" s="25">
        <v>43747.916666666664</v>
      </c>
      <c r="C6769" s="7">
        <v>1859.8820000000001</v>
      </c>
      <c r="D6769" s="26">
        <f>C6769/'g. Dimensio.AnlagenEE2035'!$F$11</f>
        <v>0.53139485714285717</v>
      </c>
      <c r="E6769" s="6"/>
      <c r="F6769" s="6"/>
      <c r="G6769" s="6"/>
      <c r="H6769" s="6"/>
      <c r="I6769" s="6"/>
      <c r="J6769" s="6"/>
      <c r="K6769" s="6"/>
      <c r="L6769" s="6"/>
      <c r="M6769" s="6"/>
      <c r="N6769" s="27"/>
    </row>
    <row r="6770" spans="1:14" s="28" customFormat="1" x14ac:dyDescent="0.25">
      <c r="A6770" s="24">
        <v>43747.875</v>
      </c>
      <c r="B6770" s="25">
        <v>43747.958333333336</v>
      </c>
      <c r="C6770" s="7">
        <v>1636.779</v>
      </c>
      <c r="D6770" s="26">
        <f>C6770/'g. Dimensio.AnlagenEE2035'!$F$11</f>
        <v>0.46765114285714288</v>
      </c>
      <c r="E6770" s="6"/>
      <c r="F6770" s="6"/>
      <c r="G6770" s="6"/>
      <c r="H6770" s="6"/>
      <c r="I6770" s="6"/>
      <c r="J6770" s="6"/>
      <c r="K6770" s="6"/>
      <c r="L6770" s="6"/>
      <c r="M6770" s="6"/>
      <c r="N6770" s="27"/>
    </row>
    <row r="6771" spans="1:14" s="28" customFormat="1" x14ac:dyDescent="0.25">
      <c r="A6771" s="24">
        <v>43747.916666666664</v>
      </c>
      <c r="B6771" s="25">
        <v>43748</v>
      </c>
      <c r="C6771" s="7">
        <v>1505.4390000000001</v>
      </c>
      <c r="D6771" s="26">
        <f>C6771/'g. Dimensio.AnlagenEE2035'!$F$11</f>
        <v>0.4301254285714286</v>
      </c>
      <c r="E6771" s="6"/>
      <c r="F6771" s="6"/>
      <c r="G6771" s="6"/>
      <c r="H6771" s="6"/>
      <c r="I6771" s="6"/>
      <c r="J6771" s="6"/>
      <c r="K6771" s="6"/>
      <c r="L6771" s="6"/>
      <c r="M6771" s="6"/>
      <c r="N6771" s="27"/>
    </row>
    <row r="6772" spans="1:14" s="28" customFormat="1" x14ac:dyDescent="0.25">
      <c r="A6772" s="24">
        <v>43747.958333333336</v>
      </c>
      <c r="B6772" s="25">
        <v>43748.041666666664</v>
      </c>
      <c r="C6772" s="7">
        <v>1384.4369999999999</v>
      </c>
      <c r="D6772" s="26">
        <f>C6772/'g. Dimensio.AnlagenEE2035'!$F$11</f>
        <v>0.39555342857142856</v>
      </c>
      <c r="E6772" s="6"/>
      <c r="F6772" s="6"/>
      <c r="G6772" s="6"/>
      <c r="H6772" s="6"/>
      <c r="I6772" s="6"/>
      <c r="J6772" s="6"/>
      <c r="K6772" s="6"/>
      <c r="L6772" s="6"/>
      <c r="M6772" s="6"/>
      <c r="N6772" s="27"/>
    </row>
    <row r="6773" spans="1:14" s="28" customFormat="1" x14ac:dyDescent="0.25">
      <c r="A6773" s="24">
        <v>43748</v>
      </c>
      <c r="B6773" s="25">
        <v>43748.083333333336</v>
      </c>
      <c r="C6773" s="7">
        <v>1203.326</v>
      </c>
      <c r="D6773" s="26">
        <f>C6773/'g. Dimensio.AnlagenEE2035'!$F$11</f>
        <v>0.3438074285714286</v>
      </c>
      <c r="E6773" s="6"/>
      <c r="F6773" s="6"/>
      <c r="G6773" s="6"/>
      <c r="H6773" s="6"/>
      <c r="I6773" s="6"/>
      <c r="J6773" s="6"/>
      <c r="K6773" s="6"/>
      <c r="L6773" s="6"/>
      <c r="M6773" s="6"/>
      <c r="N6773" s="27"/>
    </row>
    <row r="6774" spans="1:14" s="28" customFormat="1" x14ac:dyDescent="0.25">
      <c r="A6774" s="24">
        <v>43748.041666666664</v>
      </c>
      <c r="B6774" s="25">
        <v>43748.125</v>
      </c>
      <c r="C6774" s="7">
        <v>1200.943</v>
      </c>
      <c r="D6774" s="26">
        <f>C6774/'g. Dimensio.AnlagenEE2035'!$F$11</f>
        <v>0.34312657142857145</v>
      </c>
      <c r="E6774" s="6"/>
      <c r="F6774" s="6"/>
      <c r="G6774" s="6"/>
      <c r="H6774" s="6"/>
      <c r="I6774" s="6"/>
      <c r="J6774" s="6"/>
      <c r="K6774" s="6"/>
      <c r="L6774" s="6"/>
      <c r="M6774" s="6"/>
      <c r="N6774" s="27"/>
    </row>
    <row r="6775" spans="1:14" s="28" customFormat="1" x14ac:dyDescent="0.25">
      <c r="A6775" s="24">
        <v>43748.083333333336</v>
      </c>
      <c r="B6775" s="25">
        <v>43748.166666666664</v>
      </c>
      <c r="C6775" s="7">
        <v>1292.74</v>
      </c>
      <c r="D6775" s="26">
        <f>C6775/'g. Dimensio.AnlagenEE2035'!$F$11</f>
        <v>0.36935428571428569</v>
      </c>
      <c r="E6775" s="6"/>
      <c r="F6775" s="6"/>
      <c r="G6775" s="6"/>
      <c r="H6775" s="6"/>
      <c r="I6775" s="6"/>
      <c r="J6775" s="6"/>
      <c r="K6775" s="6"/>
      <c r="L6775" s="6"/>
      <c r="M6775" s="6"/>
      <c r="N6775" s="27"/>
    </row>
    <row r="6776" spans="1:14" s="28" customFormat="1" x14ac:dyDescent="0.25">
      <c r="A6776" s="24">
        <v>43748.125</v>
      </c>
      <c r="B6776" s="25">
        <v>43748.208333333336</v>
      </c>
      <c r="C6776" s="7">
        <v>1330.538</v>
      </c>
      <c r="D6776" s="26">
        <f>C6776/'g. Dimensio.AnlagenEE2035'!$F$11</f>
        <v>0.38015371428571426</v>
      </c>
      <c r="E6776" s="6"/>
      <c r="F6776" s="6"/>
      <c r="G6776" s="6"/>
      <c r="H6776" s="6"/>
      <c r="I6776" s="6"/>
      <c r="J6776" s="6"/>
      <c r="K6776" s="6"/>
      <c r="L6776" s="6"/>
      <c r="M6776" s="6"/>
      <c r="N6776" s="27"/>
    </row>
    <row r="6777" spans="1:14" s="28" customFormat="1" x14ac:dyDescent="0.25">
      <c r="A6777" s="24">
        <v>43748.166666666664</v>
      </c>
      <c r="B6777" s="25">
        <v>43748.25</v>
      </c>
      <c r="C6777" s="7">
        <v>1306.165</v>
      </c>
      <c r="D6777" s="26">
        <f>C6777/'g. Dimensio.AnlagenEE2035'!$F$11</f>
        <v>0.37318999999999997</v>
      </c>
      <c r="E6777" s="6"/>
      <c r="F6777" s="6"/>
      <c r="G6777" s="6"/>
      <c r="H6777" s="6"/>
      <c r="I6777" s="6"/>
      <c r="J6777" s="6"/>
      <c r="K6777" s="6"/>
      <c r="L6777" s="6"/>
      <c r="M6777" s="6"/>
      <c r="N6777" s="27"/>
    </row>
    <row r="6778" spans="1:14" s="28" customFormat="1" x14ac:dyDescent="0.25">
      <c r="A6778" s="24">
        <v>43748.208333333336</v>
      </c>
      <c r="B6778" s="25">
        <v>43748.291666666664</v>
      </c>
      <c r="C6778" s="7">
        <v>1768.558</v>
      </c>
      <c r="D6778" s="26">
        <f>C6778/'g. Dimensio.AnlagenEE2035'!$F$11</f>
        <v>0.5053022857142857</v>
      </c>
      <c r="E6778" s="6"/>
      <c r="F6778" s="6"/>
      <c r="G6778" s="6"/>
      <c r="H6778" s="6"/>
      <c r="I6778" s="6"/>
      <c r="J6778" s="6"/>
      <c r="K6778" s="6"/>
      <c r="L6778" s="6"/>
      <c r="M6778" s="6"/>
      <c r="N6778" s="27"/>
    </row>
    <row r="6779" spans="1:14" s="28" customFormat="1" x14ac:dyDescent="0.25">
      <c r="A6779" s="24">
        <v>43748.25</v>
      </c>
      <c r="B6779" s="25">
        <v>43748.333333333336</v>
      </c>
      <c r="C6779" s="7">
        <v>1999.2349999999999</v>
      </c>
      <c r="D6779" s="26">
        <f>C6779/'g. Dimensio.AnlagenEE2035'!$F$11</f>
        <v>0.57121</v>
      </c>
      <c r="E6779" s="6"/>
      <c r="F6779" s="6"/>
      <c r="G6779" s="6"/>
      <c r="H6779" s="6"/>
      <c r="I6779" s="6"/>
      <c r="J6779" s="6"/>
      <c r="K6779" s="6"/>
      <c r="L6779" s="6"/>
      <c r="M6779" s="6"/>
      <c r="N6779" s="27"/>
    </row>
    <row r="6780" spans="1:14" s="28" customFormat="1" x14ac:dyDescent="0.25">
      <c r="A6780" s="24">
        <v>43748.291666666664</v>
      </c>
      <c r="B6780" s="25">
        <v>43748.375</v>
      </c>
      <c r="C6780" s="7">
        <v>1671.6279999999999</v>
      </c>
      <c r="D6780" s="26">
        <f>C6780/'g. Dimensio.AnlagenEE2035'!$F$11</f>
        <v>0.47760799999999998</v>
      </c>
      <c r="E6780" s="6"/>
      <c r="F6780" s="6"/>
      <c r="G6780" s="6"/>
      <c r="H6780" s="6"/>
      <c r="I6780" s="6"/>
      <c r="J6780" s="6"/>
      <c r="K6780" s="6"/>
      <c r="L6780" s="6"/>
      <c r="M6780" s="6"/>
      <c r="N6780" s="27"/>
    </row>
    <row r="6781" spans="1:14" s="28" customFormat="1" x14ac:dyDescent="0.25">
      <c r="A6781" s="24">
        <v>43748.333333333336</v>
      </c>
      <c r="B6781" s="25">
        <v>43748.416666666664</v>
      </c>
      <c r="C6781" s="7">
        <v>1710.174</v>
      </c>
      <c r="D6781" s="26">
        <f>C6781/'g. Dimensio.AnlagenEE2035'!$F$11</f>
        <v>0.48862114285714286</v>
      </c>
      <c r="E6781" s="6"/>
      <c r="F6781" s="6"/>
      <c r="G6781" s="6"/>
      <c r="H6781" s="6"/>
      <c r="I6781" s="6"/>
      <c r="J6781" s="6"/>
      <c r="K6781" s="6"/>
      <c r="L6781" s="6"/>
      <c r="M6781" s="6"/>
      <c r="N6781" s="27"/>
    </row>
    <row r="6782" spans="1:14" s="28" customFormat="1" x14ac:dyDescent="0.25">
      <c r="A6782" s="24">
        <v>43748.375</v>
      </c>
      <c r="B6782" s="25">
        <v>43748.458333333336</v>
      </c>
      <c r="C6782" s="7">
        <v>1855.43</v>
      </c>
      <c r="D6782" s="26">
        <f>C6782/'g. Dimensio.AnlagenEE2035'!$F$11</f>
        <v>0.53012285714285712</v>
      </c>
      <c r="E6782" s="6"/>
      <c r="F6782" s="6"/>
      <c r="G6782" s="6"/>
      <c r="H6782" s="6"/>
      <c r="I6782" s="6"/>
      <c r="J6782" s="6"/>
      <c r="K6782" s="6"/>
      <c r="L6782" s="6"/>
      <c r="M6782" s="6"/>
      <c r="N6782" s="27"/>
    </row>
    <row r="6783" spans="1:14" s="28" customFormat="1" x14ac:dyDescent="0.25">
      <c r="A6783" s="24">
        <v>43748.416666666664</v>
      </c>
      <c r="B6783" s="25">
        <v>43748.5</v>
      </c>
      <c r="C6783" s="7">
        <v>1803.7539999999999</v>
      </c>
      <c r="D6783" s="26">
        <f>C6783/'g. Dimensio.AnlagenEE2035'!$F$11</f>
        <v>0.51535828571428566</v>
      </c>
      <c r="E6783" s="6"/>
      <c r="F6783" s="6"/>
      <c r="G6783" s="6"/>
      <c r="H6783" s="6"/>
      <c r="I6783" s="6"/>
      <c r="J6783" s="6"/>
      <c r="K6783" s="6"/>
      <c r="L6783" s="6"/>
      <c r="M6783" s="6"/>
      <c r="N6783" s="27"/>
    </row>
    <row r="6784" spans="1:14" s="28" customFormat="1" x14ac:dyDescent="0.25">
      <c r="A6784" s="24">
        <v>43748.458333333336</v>
      </c>
      <c r="B6784" s="25">
        <v>43748.541666666664</v>
      </c>
      <c r="C6784" s="7">
        <v>1724.8610000000001</v>
      </c>
      <c r="D6784" s="26">
        <f>C6784/'g. Dimensio.AnlagenEE2035'!$F$11</f>
        <v>0.49281742857142863</v>
      </c>
      <c r="E6784" s="6"/>
      <c r="F6784" s="6"/>
      <c r="G6784" s="6"/>
      <c r="H6784" s="6"/>
      <c r="I6784" s="6"/>
      <c r="J6784" s="6"/>
      <c r="K6784" s="6"/>
      <c r="L6784" s="6"/>
      <c r="M6784" s="6"/>
      <c r="N6784" s="27"/>
    </row>
    <row r="6785" spans="1:14" s="28" customFormat="1" x14ac:dyDescent="0.25">
      <c r="A6785" s="24">
        <v>43748.5</v>
      </c>
      <c r="B6785" s="25">
        <v>43748.583333333336</v>
      </c>
      <c r="C6785" s="7">
        <v>1633.4680000000001</v>
      </c>
      <c r="D6785" s="26">
        <f>C6785/'g. Dimensio.AnlagenEE2035'!$F$11</f>
        <v>0.46670514285714287</v>
      </c>
      <c r="E6785" s="6"/>
      <c r="F6785" s="6"/>
      <c r="G6785" s="6"/>
      <c r="H6785" s="6"/>
      <c r="I6785" s="6"/>
      <c r="J6785" s="6"/>
      <c r="K6785" s="6"/>
      <c r="L6785" s="6"/>
      <c r="M6785" s="6"/>
      <c r="N6785" s="27"/>
    </row>
    <row r="6786" spans="1:14" s="28" customFormat="1" x14ac:dyDescent="0.25">
      <c r="A6786" s="24">
        <v>43748.541666666664</v>
      </c>
      <c r="B6786" s="25">
        <v>43748.625</v>
      </c>
      <c r="C6786" s="7">
        <v>1569.1279999999999</v>
      </c>
      <c r="D6786" s="26">
        <f>C6786/'g. Dimensio.AnlagenEE2035'!$F$11</f>
        <v>0.44832228571428567</v>
      </c>
      <c r="E6786" s="6"/>
      <c r="F6786" s="6"/>
      <c r="G6786" s="6"/>
      <c r="H6786" s="6"/>
      <c r="I6786" s="6"/>
      <c r="J6786" s="6"/>
      <c r="K6786" s="6"/>
      <c r="L6786" s="6"/>
      <c r="M6786" s="6"/>
      <c r="N6786" s="27"/>
    </row>
    <row r="6787" spans="1:14" s="28" customFormat="1" x14ac:dyDescent="0.25">
      <c r="A6787" s="24">
        <v>43748.583333333336</v>
      </c>
      <c r="B6787" s="25">
        <v>43748.666666666664</v>
      </c>
      <c r="C6787" s="7">
        <v>1477.22</v>
      </c>
      <c r="D6787" s="26">
        <f>C6787/'g. Dimensio.AnlagenEE2035'!$F$11</f>
        <v>0.42206285714285713</v>
      </c>
      <c r="E6787" s="6"/>
      <c r="F6787" s="6"/>
      <c r="G6787" s="6"/>
      <c r="H6787" s="6"/>
      <c r="I6787" s="6"/>
      <c r="J6787" s="6"/>
      <c r="K6787" s="6"/>
      <c r="L6787" s="6"/>
      <c r="M6787" s="6"/>
      <c r="N6787" s="27"/>
    </row>
    <row r="6788" spans="1:14" s="28" customFormat="1" x14ac:dyDescent="0.25">
      <c r="A6788" s="24">
        <v>43748.625</v>
      </c>
      <c r="B6788" s="25">
        <v>43748.708333333336</v>
      </c>
      <c r="C6788" s="7">
        <v>1192.627</v>
      </c>
      <c r="D6788" s="26">
        <f>C6788/'g. Dimensio.AnlagenEE2035'!$F$11</f>
        <v>0.3407505714285714</v>
      </c>
      <c r="E6788" s="6"/>
      <c r="F6788" s="6"/>
      <c r="G6788" s="6"/>
      <c r="H6788" s="6"/>
      <c r="I6788" s="6"/>
      <c r="J6788" s="6"/>
      <c r="K6788" s="6"/>
      <c r="L6788" s="6"/>
      <c r="M6788" s="6"/>
      <c r="N6788" s="27"/>
    </row>
    <row r="6789" spans="1:14" s="28" customFormat="1" x14ac:dyDescent="0.25">
      <c r="A6789" s="24">
        <v>43748.666666666664</v>
      </c>
      <c r="B6789" s="25">
        <v>43748.75</v>
      </c>
      <c r="C6789" s="7">
        <v>941.10799999999995</v>
      </c>
      <c r="D6789" s="26">
        <f>C6789/'g. Dimensio.AnlagenEE2035'!$F$11</f>
        <v>0.26888799999999996</v>
      </c>
      <c r="E6789" s="6"/>
      <c r="F6789" s="6"/>
      <c r="G6789" s="6"/>
      <c r="H6789" s="6"/>
      <c r="I6789" s="6"/>
      <c r="J6789" s="6"/>
      <c r="K6789" s="6"/>
      <c r="L6789" s="6"/>
      <c r="M6789" s="6"/>
      <c r="N6789" s="27"/>
    </row>
    <row r="6790" spans="1:14" s="28" customFormat="1" x14ac:dyDescent="0.25">
      <c r="A6790" s="24">
        <v>43748.708333333336</v>
      </c>
      <c r="B6790" s="25">
        <v>43748.791666666664</v>
      </c>
      <c r="C6790" s="7">
        <v>937.577</v>
      </c>
      <c r="D6790" s="26">
        <f>C6790/'g. Dimensio.AnlagenEE2035'!$F$11</f>
        <v>0.26787914285714287</v>
      </c>
      <c r="E6790" s="6"/>
      <c r="F6790" s="6"/>
      <c r="G6790" s="6"/>
      <c r="H6790" s="6"/>
      <c r="I6790" s="6"/>
      <c r="J6790" s="6"/>
      <c r="K6790" s="6"/>
      <c r="L6790" s="6"/>
      <c r="M6790" s="6"/>
      <c r="N6790" s="27"/>
    </row>
    <row r="6791" spans="1:14" s="28" customFormat="1" x14ac:dyDescent="0.25">
      <c r="A6791" s="24">
        <v>43748.75</v>
      </c>
      <c r="B6791" s="25">
        <v>43748.833333333336</v>
      </c>
      <c r="C6791" s="7">
        <v>968.64800000000002</v>
      </c>
      <c r="D6791" s="26">
        <f>C6791/'g. Dimensio.AnlagenEE2035'!$F$11</f>
        <v>0.27675657142857146</v>
      </c>
      <c r="E6791" s="6"/>
      <c r="F6791" s="6"/>
      <c r="G6791" s="6"/>
      <c r="H6791" s="6"/>
      <c r="I6791" s="6"/>
      <c r="J6791" s="6"/>
      <c r="K6791" s="6"/>
      <c r="L6791" s="6"/>
      <c r="M6791" s="6"/>
      <c r="N6791" s="27"/>
    </row>
    <row r="6792" spans="1:14" s="28" customFormat="1" x14ac:dyDescent="0.25">
      <c r="A6792" s="24">
        <v>43748.791666666664</v>
      </c>
      <c r="B6792" s="25">
        <v>43748.875</v>
      </c>
      <c r="C6792" s="7">
        <v>981.37599999999998</v>
      </c>
      <c r="D6792" s="26">
        <f>C6792/'g. Dimensio.AnlagenEE2035'!$F$11</f>
        <v>0.28039314285714284</v>
      </c>
      <c r="E6792" s="6"/>
      <c r="F6792" s="6"/>
      <c r="G6792" s="6"/>
      <c r="H6792" s="6"/>
      <c r="I6792" s="6"/>
      <c r="J6792" s="6"/>
      <c r="K6792" s="6"/>
      <c r="L6792" s="6"/>
      <c r="M6792" s="6"/>
      <c r="N6792" s="27"/>
    </row>
    <row r="6793" spans="1:14" s="28" customFormat="1" x14ac:dyDescent="0.25">
      <c r="A6793" s="24">
        <v>43748.833333333336</v>
      </c>
      <c r="B6793" s="25">
        <v>43748.916666666664</v>
      </c>
      <c r="C6793" s="7">
        <v>971.65800000000002</v>
      </c>
      <c r="D6793" s="26">
        <f>C6793/'g. Dimensio.AnlagenEE2035'!$F$11</f>
        <v>0.27761657142857143</v>
      </c>
      <c r="E6793" s="6"/>
      <c r="F6793" s="6"/>
      <c r="G6793" s="6"/>
      <c r="H6793" s="6"/>
      <c r="I6793" s="6"/>
      <c r="J6793" s="6"/>
      <c r="K6793" s="6"/>
      <c r="L6793" s="6"/>
      <c r="M6793" s="6"/>
      <c r="N6793" s="27"/>
    </row>
    <row r="6794" spans="1:14" s="28" customFormat="1" x14ac:dyDescent="0.25">
      <c r="A6794" s="24">
        <v>43748.875</v>
      </c>
      <c r="B6794" s="25">
        <v>43748.958333333336</v>
      </c>
      <c r="C6794" s="7">
        <v>966.56700000000001</v>
      </c>
      <c r="D6794" s="26">
        <f>C6794/'g. Dimensio.AnlagenEE2035'!$F$11</f>
        <v>0.27616200000000002</v>
      </c>
      <c r="E6794" s="6"/>
      <c r="F6794" s="6"/>
      <c r="G6794" s="6"/>
      <c r="H6794" s="6"/>
      <c r="I6794" s="6"/>
      <c r="J6794" s="6"/>
      <c r="K6794" s="6"/>
      <c r="L6794" s="6"/>
      <c r="M6794" s="6"/>
      <c r="N6794" s="27"/>
    </row>
    <row r="6795" spans="1:14" s="28" customFormat="1" x14ac:dyDescent="0.25">
      <c r="A6795" s="24">
        <v>43748.916666666664</v>
      </c>
      <c r="B6795" s="25">
        <v>43749</v>
      </c>
      <c r="C6795" s="7">
        <v>1027.915</v>
      </c>
      <c r="D6795" s="26">
        <f>C6795/'g. Dimensio.AnlagenEE2035'!$F$11</f>
        <v>0.29369000000000001</v>
      </c>
      <c r="E6795" s="6"/>
      <c r="F6795" s="6"/>
      <c r="G6795" s="6"/>
      <c r="H6795" s="6"/>
      <c r="I6795" s="6"/>
      <c r="J6795" s="6"/>
      <c r="K6795" s="6"/>
      <c r="L6795" s="6"/>
      <c r="M6795" s="6"/>
      <c r="N6795" s="27"/>
    </row>
    <row r="6796" spans="1:14" s="28" customFormat="1" x14ac:dyDescent="0.25">
      <c r="A6796" s="24">
        <v>43748.958333333336</v>
      </c>
      <c r="B6796" s="25">
        <v>43749.041666666664</v>
      </c>
      <c r="C6796" s="7">
        <v>1037.23</v>
      </c>
      <c r="D6796" s="26">
        <f>C6796/'g. Dimensio.AnlagenEE2035'!$F$11</f>
        <v>0.2963514285714286</v>
      </c>
      <c r="E6796" s="6"/>
      <c r="F6796" s="6"/>
      <c r="G6796" s="6"/>
      <c r="H6796" s="6"/>
      <c r="I6796" s="6"/>
      <c r="J6796" s="6"/>
      <c r="K6796" s="6"/>
      <c r="L6796" s="6"/>
      <c r="M6796" s="6"/>
      <c r="N6796" s="27"/>
    </row>
    <row r="6797" spans="1:14" s="28" customFormat="1" x14ac:dyDescent="0.25">
      <c r="A6797" s="24">
        <v>43749</v>
      </c>
      <c r="B6797" s="25">
        <v>43749.083333333336</v>
      </c>
      <c r="C6797" s="7">
        <v>1007.049</v>
      </c>
      <c r="D6797" s="26">
        <f>C6797/'g. Dimensio.AnlagenEE2035'!$F$11</f>
        <v>0.28772828571428571</v>
      </c>
      <c r="E6797" s="6"/>
      <c r="F6797" s="6"/>
      <c r="G6797" s="6"/>
      <c r="H6797" s="6"/>
      <c r="I6797" s="6"/>
      <c r="J6797" s="6"/>
      <c r="K6797" s="6"/>
      <c r="L6797" s="6"/>
      <c r="M6797" s="6"/>
      <c r="N6797" s="27"/>
    </row>
    <row r="6798" spans="1:14" s="28" customFormat="1" x14ac:dyDescent="0.25">
      <c r="A6798" s="24">
        <v>43749.041666666664</v>
      </c>
      <c r="B6798" s="25">
        <v>43749.125</v>
      </c>
      <c r="C6798" s="7">
        <v>984.63900000000001</v>
      </c>
      <c r="D6798" s="26">
        <f>C6798/'g. Dimensio.AnlagenEE2035'!$F$11</f>
        <v>0.28132542857142856</v>
      </c>
      <c r="E6798" s="6"/>
      <c r="F6798" s="6"/>
      <c r="G6798" s="6"/>
      <c r="H6798" s="6"/>
      <c r="I6798" s="6"/>
      <c r="J6798" s="6"/>
      <c r="K6798" s="6"/>
      <c r="L6798" s="6"/>
      <c r="M6798" s="6"/>
      <c r="N6798" s="27"/>
    </row>
    <row r="6799" spans="1:14" s="28" customFormat="1" x14ac:dyDescent="0.25">
      <c r="A6799" s="24">
        <v>43749.083333333336</v>
      </c>
      <c r="B6799" s="25">
        <v>43749.166666666664</v>
      </c>
      <c r="C6799" s="7">
        <v>1021.088</v>
      </c>
      <c r="D6799" s="26">
        <f>C6799/'g. Dimensio.AnlagenEE2035'!$F$11</f>
        <v>0.29173942857142854</v>
      </c>
      <c r="E6799" s="6"/>
      <c r="F6799" s="6"/>
      <c r="G6799" s="6"/>
      <c r="H6799" s="6"/>
      <c r="I6799" s="6"/>
      <c r="J6799" s="6"/>
      <c r="K6799" s="6"/>
      <c r="L6799" s="6"/>
      <c r="M6799" s="6"/>
      <c r="N6799" s="27"/>
    </row>
    <row r="6800" spans="1:14" s="28" customFormat="1" x14ac:dyDescent="0.25">
      <c r="A6800" s="24">
        <v>43749.125</v>
      </c>
      <c r="B6800" s="25">
        <v>43749.208333333336</v>
      </c>
      <c r="C6800" s="7">
        <v>1069.7049999999999</v>
      </c>
      <c r="D6800" s="26">
        <f>C6800/'g. Dimensio.AnlagenEE2035'!$F$11</f>
        <v>0.30562999999999996</v>
      </c>
      <c r="E6800" s="6"/>
      <c r="F6800" s="6"/>
      <c r="G6800" s="6"/>
      <c r="H6800" s="6"/>
      <c r="I6800" s="6"/>
      <c r="J6800" s="6"/>
      <c r="K6800" s="6"/>
      <c r="L6800" s="6"/>
      <c r="M6800" s="6"/>
      <c r="N6800" s="27"/>
    </row>
    <row r="6801" spans="1:14" s="28" customFormat="1" x14ac:dyDescent="0.25">
      <c r="A6801" s="24">
        <v>43749.166666666664</v>
      </c>
      <c r="B6801" s="25">
        <v>43749.25</v>
      </c>
      <c r="C6801" s="7">
        <v>1067.556</v>
      </c>
      <c r="D6801" s="26">
        <f>C6801/'g. Dimensio.AnlagenEE2035'!$F$11</f>
        <v>0.30501600000000001</v>
      </c>
      <c r="E6801" s="6"/>
      <c r="F6801" s="6"/>
      <c r="G6801" s="6"/>
      <c r="H6801" s="6"/>
      <c r="I6801" s="6"/>
      <c r="J6801" s="6"/>
      <c r="K6801" s="6"/>
      <c r="L6801" s="6"/>
      <c r="M6801" s="6"/>
      <c r="N6801" s="27"/>
    </row>
    <row r="6802" spans="1:14" s="28" customFormat="1" x14ac:dyDescent="0.25">
      <c r="A6802" s="24">
        <v>43749.208333333336</v>
      </c>
      <c r="B6802" s="25">
        <v>43749.291666666664</v>
      </c>
      <c r="C6802" s="7">
        <v>1099.5170000000001</v>
      </c>
      <c r="D6802" s="26">
        <f>C6802/'g. Dimensio.AnlagenEE2035'!$F$11</f>
        <v>0.31414771428571431</v>
      </c>
      <c r="E6802" s="6"/>
      <c r="F6802" s="6"/>
      <c r="G6802" s="6"/>
      <c r="H6802" s="6"/>
      <c r="I6802" s="6"/>
      <c r="J6802" s="6"/>
      <c r="K6802" s="6"/>
      <c r="L6802" s="6"/>
      <c r="M6802" s="6"/>
      <c r="N6802" s="27"/>
    </row>
    <row r="6803" spans="1:14" s="28" customFormat="1" x14ac:dyDescent="0.25">
      <c r="A6803" s="24">
        <v>43749.25</v>
      </c>
      <c r="B6803" s="25">
        <v>43749.333333333336</v>
      </c>
      <c r="C6803" s="7">
        <v>1025.298</v>
      </c>
      <c r="D6803" s="26">
        <f>C6803/'g. Dimensio.AnlagenEE2035'!$F$11</f>
        <v>0.29294228571428571</v>
      </c>
      <c r="E6803" s="6"/>
      <c r="F6803" s="6"/>
      <c r="G6803" s="6"/>
      <c r="H6803" s="6"/>
      <c r="I6803" s="6"/>
      <c r="J6803" s="6"/>
      <c r="K6803" s="6"/>
      <c r="L6803" s="6"/>
      <c r="M6803" s="6"/>
      <c r="N6803" s="27"/>
    </row>
    <row r="6804" spans="1:14" s="28" customFormat="1" x14ac:dyDescent="0.25">
      <c r="A6804" s="24">
        <v>43749.291666666664</v>
      </c>
      <c r="B6804" s="25">
        <v>43749.375</v>
      </c>
      <c r="C6804" s="7">
        <v>674.50699999999995</v>
      </c>
      <c r="D6804" s="26">
        <f>C6804/'g. Dimensio.AnlagenEE2035'!$F$11</f>
        <v>0.1927162857142857</v>
      </c>
      <c r="E6804" s="6"/>
      <c r="F6804" s="6"/>
      <c r="G6804" s="6"/>
      <c r="H6804" s="6"/>
      <c r="I6804" s="6"/>
      <c r="J6804" s="6"/>
      <c r="K6804" s="6"/>
      <c r="L6804" s="6"/>
      <c r="M6804" s="6"/>
      <c r="N6804" s="27"/>
    </row>
    <row r="6805" spans="1:14" s="28" customFormat="1" x14ac:dyDescent="0.25">
      <c r="A6805" s="24">
        <v>43749.333333333336</v>
      </c>
      <c r="B6805" s="25">
        <v>43749.416666666664</v>
      </c>
      <c r="C6805" s="7">
        <v>759.87400000000002</v>
      </c>
      <c r="D6805" s="26">
        <f>C6805/'g. Dimensio.AnlagenEE2035'!$F$11</f>
        <v>0.21710685714285716</v>
      </c>
      <c r="E6805" s="6"/>
      <c r="F6805" s="6"/>
      <c r="G6805" s="6"/>
      <c r="H6805" s="6"/>
      <c r="I6805" s="6"/>
      <c r="J6805" s="6"/>
      <c r="K6805" s="6"/>
      <c r="L6805" s="6"/>
      <c r="M6805" s="6"/>
      <c r="N6805" s="27"/>
    </row>
    <row r="6806" spans="1:14" s="28" customFormat="1" x14ac:dyDescent="0.25">
      <c r="A6806" s="24">
        <v>43749.375</v>
      </c>
      <c r="B6806" s="25">
        <v>43749.458333333336</v>
      </c>
      <c r="C6806" s="7">
        <v>977.25099999999998</v>
      </c>
      <c r="D6806" s="26">
        <f>C6806/'g. Dimensio.AnlagenEE2035'!$F$11</f>
        <v>0.27921457142857142</v>
      </c>
      <c r="E6806" s="6"/>
      <c r="F6806" s="6"/>
      <c r="G6806" s="6"/>
      <c r="H6806" s="6"/>
      <c r="I6806" s="6"/>
      <c r="J6806" s="6"/>
      <c r="K6806" s="6"/>
      <c r="L6806" s="6"/>
      <c r="M6806" s="6"/>
      <c r="N6806" s="27"/>
    </row>
    <row r="6807" spans="1:14" s="28" customFormat="1" x14ac:dyDescent="0.25">
      <c r="A6807" s="24">
        <v>43749.416666666664</v>
      </c>
      <c r="B6807" s="25">
        <v>43749.5</v>
      </c>
      <c r="C6807" s="7">
        <v>1055.8230000000001</v>
      </c>
      <c r="D6807" s="26">
        <f>C6807/'g. Dimensio.AnlagenEE2035'!$F$11</f>
        <v>0.30166371428571431</v>
      </c>
      <c r="E6807" s="6"/>
      <c r="F6807" s="6"/>
      <c r="G6807" s="6"/>
      <c r="H6807" s="6"/>
      <c r="I6807" s="6"/>
      <c r="J6807" s="6"/>
      <c r="K6807" s="6"/>
      <c r="L6807" s="6"/>
      <c r="M6807" s="6"/>
      <c r="N6807" s="27"/>
    </row>
    <row r="6808" spans="1:14" s="28" customFormat="1" x14ac:dyDescent="0.25">
      <c r="A6808" s="24">
        <v>43749.458333333336</v>
      </c>
      <c r="B6808" s="25">
        <v>43749.541666666664</v>
      </c>
      <c r="C6808" s="7">
        <v>1088.47</v>
      </c>
      <c r="D6808" s="26">
        <f>C6808/'g. Dimensio.AnlagenEE2035'!$F$11</f>
        <v>0.31099142857142859</v>
      </c>
      <c r="E6808" s="6"/>
      <c r="F6808" s="6"/>
      <c r="G6808" s="6"/>
      <c r="H6808" s="6"/>
      <c r="I6808" s="6"/>
      <c r="J6808" s="6"/>
      <c r="K6808" s="6"/>
      <c r="L6808" s="6"/>
      <c r="M6808" s="6"/>
      <c r="N6808" s="27"/>
    </row>
    <row r="6809" spans="1:14" s="28" customFormat="1" x14ac:dyDescent="0.25">
      <c r="A6809" s="24">
        <v>43749.5</v>
      </c>
      <c r="B6809" s="25">
        <v>43749.583333333336</v>
      </c>
      <c r="C6809" s="7">
        <v>1067.5450000000001</v>
      </c>
      <c r="D6809" s="26">
        <f>C6809/'g. Dimensio.AnlagenEE2035'!$F$11</f>
        <v>0.30501285714285714</v>
      </c>
      <c r="E6809" s="6"/>
      <c r="F6809" s="6"/>
      <c r="G6809" s="6"/>
      <c r="H6809" s="6"/>
      <c r="I6809" s="6"/>
      <c r="J6809" s="6"/>
      <c r="K6809" s="6"/>
      <c r="L6809" s="6"/>
      <c r="M6809" s="6"/>
      <c r="N6809" s="27"/>
    </row>
    <row r="6810" spans="1:14" s="28" customFormat="1" x14ac:dyDescent="0.25">
      <c r="A6810" s="24">
        <v>43749.541666666664</v>
      </c>
      <c r="B6810" s="25">
        <v>43749.625</v>
      </c>
      <c r="C6810" s="7">
        <v>981.15300000000002</v>
      </c>
      <c r="D6810" s="26">
        <f>C6810/'g. Dimensio.AnlagenEE2035'!$F$11</f>
        <v>0.28032942857142856</v>
      </c>
      <c r="E6810" s="6"/>
      <c r="F6810" s="6"/>
      <c r="G6810" s="6"/>
      <c r="H6810" s="6"/>
      <c r="I6810" s="6"/>
      <c r="J6810" s="6"/>
      <c r="K6810" s="6"/>
      <c r="L6810" s="6"/>
      <c r="M6810" s="6"/>
      <c r="N6810" s="27"/>
    </row>
    <row r="6811" spans="1:14" s="28" customFormat="1" x14ac:dyDescent="0.25">
      <c r="A6811" s="24">
        <v>43749.583333333336</v>
      </c>
      <c r="B6811" s="25">
        <v>43749.666666666664</v>
      </c>
      <c r="C6811" s="7">
        <v>815.39099999999996</v>
      </c>
      <c r="D6811" s="26">
        <f>C6811/'g. Dimensio.AnlagenEE2035'!$F$11</f>
        <v>0.23296885714285714</v>
      </c>
      <c r="E6811" s="6"/>
      <c r="F6811" s="6"/>
      <c r="G6811" s="6"/>
      <c r="H6811" s="6"/>
      <c r="I6811" s="6"/>
      <c r="J6811" s="6"/>
      <c r="K6811" s="6"/>
      <c r="L6811" s="6"/>
      <c r="M6811" s="6"/>
      <c r="N6811" s="27"/>
    </row>
    <row r="6812" spans="1:14" s="28" customFormat="1" x14ac:dyDescent="0.25">
      <c r="A6812" s="24">
        <v>43749.625</v>
      </c>
      <c r="B6812" s="25">
        <v>43749.708333333336</v>
      </c>
      <c r="C6812" s="7">
        <v>627.02</v>
      </c>
      <c r="D6812" s="26">
        <f>C6812/'g. Dimensio.AnlagenEE2035'!$F$11</f>
        <v>0.17914857142857143</v>
      </c>
      <c r="E6812" s="6"/>
      <c r="F6812" s="6"/>
      <c r="G6812" s="6"/>
      <c r="H6812" s="6"/>
      <c r="I6812" s="6"/>
      <c r="J6812" s="6"/>
      <c r="K6812" s="6"/>
      <c r="L6812" s="6"/>
      <c r="M6812" s="6"/>
      <c r="N6812" s="27"/>
    </row>
    <row r="6813" spans="1:14" s="28" customFormat="1" x14ac:dyDescent="0.25">
      <c r="A6813" s="24">
        <v>43749.666666666664</v>
      </c>
      <c r="B6813" s="25">
        <v>43749.75</v>
      </c>
      <c r="C6813" s="7">
        <v>662.44299999999998</v>
      </c>
      <c r="D6813" s="26">
        <f>C6813/'g. Dimensio.AnlagenEE2035'!$F$11</f>
        <v>0.18926942857142856</v>
      </c>
      <c r="E6813" s="6"/>
      <c r="F6813" s="6"/>
      <c r="G6813" s="6"/>
      <c r="H6813" s="6"/>
      <c r="I6813" s="6"/>
      <c r="J6813" s="6"/>
      <c r="K6813" s="6"/>
      <c r="L6813" s="6"/>
      <c r="M6813" s="6"/>
      <c r="N6813" s="27"/>
    </row>
    <row r="6814" spans="1:14" s="28" customFormat="1" x14ac:dyDescent="0.25">
      <c r="A6814" s="24">
        <v>43749.708333333336</v>
      </c>
      <c r="B6814" s="25">
        <v>43749.791666666664</v>
      </c>
      <c r="C6814" s="7">
        <v>782.35900000000004</v>
      </c>
      <c r="D6814" s="26">
        <f>C6814/'g. Dimensio.AnlagenEE2035'!$F$11</f>
        <v>0.22353114285714287</v>
      </c>
      <c r="E6814" s="6"/>
      <c r="F6814" s="6"/>
      <c r="G6814" s="6"/>
      <c r="H6814" s="6"/>
      <c r="I6814" s="6"/>
      <c r="J6814" s="6"/>
      <c r="K6814" s="6"/>
      <c r="L6814" s="6"/>
      <c r="M6814" s="6"/>
      <c r="N6814" s="27"/>
    </row>
    <row r="6815" spans="1:14" s="28" customFormat="1" x14ac:dyDescent="0.25">
      <c r="A6815" s="24">
        <v>43749.75</v>
      </c>
      <c r="B6815" s="25">
        <v>43749.833333333336</v>
      </c>
      <c r="C6815" s="7">
        <v>865.17499999999995</v>
      </c>
      <c r="D6815" s="26">
        <f>C6815/'g. Dimensio.AnlagenEE2035'!$F$11</f>
        <v>0.24719285714285713</v>
      </c>
      <c r="E6815" s="6"/>
      <c r="F6815" s="6"/>
      <c r="G6815" s="6"/>
      <c r="H6815" s="6"/>
      <c r="I6815" s="6"/>
      <c r="J6815" s="6"/>
      <c r="K6815" s="6"/>
      <c r="L6815" s="6"/>
      <c r="M6815" s="6"/>
      <c r="N6815" s="27"/>
    </row>
    <row r="6816" spans="1:14" s="28" customFormat="1" x14ac:dyDescent="0.25">
      <c r="A6816" s="24">
        <v>43749.791666666664</v>
      </c>
      <c r="B6816" s="25">
        <v>43749.875</v>
      </c>
      <c r="C6816" s="7">
        <v>973.81600000000003</v>
      </c>
      <c r="D6816" s="26">
        <f>C6816/'g. Dimensio.AnlagenEE2035'!$F$11</f>
        <v>0.27823314285714285</v>
      </c>
      <c r="E6816" s="6"/>
      <c r="F6816" s="6"/>
      <c r="G6816" s="6"/>
      <c r="H6816" s="6"/>
      <c r="I6816" s="6"/>
      <c r="J6816" s="6"/>
      <c r="K6816" s="6"/>
      <c r="L6816" s="6"/>
      <c r="M6816" s="6"/>
      <c r="N6816" s="27"/>
    </row>
    <row r="6817" spans="1:14" s="28" customFormat="1" x14ac:dyDescent="0.25">
      <c r="A6817" s="24">
        <v>43749.833333333336</v>
      </c>
      <c r="B6817" s="25">
        <v>43749.916666666664</v>
      </c>
      <c r="C6817" s="7">
        <v>1071.3230000000001</v>
      </c>
      <c r="D6817" s="26">
        <f>C6817/'g. Dimensio.AnlagenEE2035'!$F$11</f>
        <v>0.30609228571428576</v>
      </c>
      <c r="E6817" s="6"/>
      <c r="F6817" s="6"/>
      <c r="G6817" s="6"/>
      <c r="H6817" s="6"/>
      <c r="I6817" s="6"/>
      <c r="J6817" s="6"/>
      <c r="K6817" s="6"/>
      <c r="L6817" s="6"/>
      <c r="M6817" s="6"/>
      <c r="N6817" s="27"/>
    </row>
    <row r="6818" spans="1:14" s="28" customFormat="1" x14ac:dyDescent="0.25">
      <c r="A6818" s="24">
        <v>43749.875</v>
      </c>
      <c r="B6818" s="25">
        <v>43749.958333333336</v>
      </c>
      <c r="C6818" s="7">
        <v>1151.1869999999999</v>
      </c>
      <c r="D6818" s="26">
        <f>C6818/'g. Dimensio.AnlagenEE2035'!$F$11</f>
        <v>0.32891057142857139</v>
      </c>
      <c r="E6818" s="6"/>
      <c r="F6818" s="6"/>
      <c r="G6818" s="6"/>
      <c r="H6818" s="6"/>
      <c r="I6818" s="6"/>
      <c r="J6818" s="6"/>
      <c r="K6818" s="6"/>
      <c r="L6818" s="6"/>
      <c r="M6818" s="6"/>
      <c r="N6818" s="27"/>
    </row>
    <row r="6819" spans="1:14" s="28" customFormat="1" x14ac:dyDescent="0.25">
      <c r="A6819" s="24">
        <v>43749.916666666664</v>
      </c>
      <c r="B6819" s="25">
        <v>43750</v>
      </c>
      <c r="C6819" s="7">
        <v>1265.2049999999999</v>
      </c>
      <c r="D6819" s="26">
        <f>C6819/'g. Dimensio.AnlagenEE2035'!$F$11</f>
        <v>0.36148714285714284</v>
      </c>
      <c r="E6819" s="6"/>
      <c r="F6819" s="6"/>
      <c r="G6819" s="6"/>
      <c r="H6819" s="6"/>
      <c r="I6819" s="6"/>
      <c r="J6819" s="6"/>
      <c r="K6819" s="6"/>
      <c r="L6819" s="6"/>
      <c r="M6819" s="6"/>
      <c r="N6819" s="27"/>
    </row>
    <row r="6820" spans="1:14" s="28" customFormat="1" x14ac:dyDescent="0.25">
      <c r="A6820" s="24">
        <v>43749.958333333336</v>
      </c>
      <c r="B6820" s="25">
        <v>43750.041666666664</v>
      </c>
      <c r="C6820" s="7">
        <v>1394.085</v>
      </c>
      <c r="D6820" s="26">
        <f>C6820/'g. Dimensio.AnlagenEE2035'!$F$11</f>
        <v>0.39831</v>
      </c>
      <c r="E6820" s="6"/>
      <c r="F6820" s="6"/>
      <c r="G6820" s="6"/>
      <c r="H6820" s="6"/>
      <c r="I6820" s="6"/>
      <c r="J6820" s="6"/>
      <c r="K6820" s="6"/>
      <c r="L6820" s="6"/>
      <c r="M6820" s="6"/>
      <c r="N6820" s="27"/>
    </row>
    <row r="6821" spans="1:14" s="28" customFormat="1" x14ac:dyDescent="0.25">
      <c r="A6821" s="24">
        <v>43750</v>
      </c>
      <c r="B6821" s="25">
        <v>43750.083333333336</v>
      </c>
      <c r="C6821" s="7">
        <v>1484.193</v>
      </c>
      <c r="D6821" s="26">
        <f>C6821/'g. Dimensio.AnlagenEE2035'!$F$11</f>
        <v>0.42405514285714285</v>
      </c>
      <c r="E6821" s="6"/>
      <c r="F6821" s="6"/>
      <c r="G6821" s="6"/>
      <c r="H6821" s="6"/>
      <c r="I6821" s="6"/>
      <c r="J6821" s="6"/>
      <c r="K6821" s="6"/>
      <c r="L6821" s="6"/>
      <c r="M6821" s="6"/>
      <c r="N6821" s="27"/>
    </row>
    <row r="6822" spans="1:14" s="28" customFormat="1" x14ac:dyDescent="0.25">
      <c r="A6822" s="24">
        <v>43750.041666666664</v>
      </c>
      <c r="B6822" s="25">
        <v>43750.125</v>
      </c>
      <c r="C6822" s="7">
        <v>1539.492</v>
      </c>
      <c r="D6822" s="26">
        <f>C6822/'g. Dimensio.AnlagenEE2035'!$F$11</f>
        <v>0.43985485714285716</v>
      </c>
      <c r="E6822" s="6"/>
      <c r="F6822" s="6"/>
      <c r="G6822" s="6"/>
      <c r="H6822" s="6"/>
      <c r="I6822" s="6"/>
      <c r="J6822" s="6"/>
      <c r="K6822" s="6"/>
      <c r="L6822" s="6"/>
      <c r="M6822" s="6"/>
      <c r="N6822" s="27"/>
    </row>
    <row r="6823" spans="1:14" s="28" customFormat="1" x14ac:dyDescent="0.25">
      <c r="A6823" s="24">
        <v>43750.083333333336</v>
      </c>
      <c r="B6823" s="25">
        <v>43750.166666666664</v>
      </c>
      <c r="C6823" s="7">
        <v>1570.2149999999999</v>
      </c>
      <c r="D6823" s="26">
        <f>C6823/'g. Dimensio.AnlagenEE2035'!$F$11</f>
        <v>0.44863285714285711</v>
      </c>
      <c r="E6823" s="6"/>
      <c r="F6823" s="6"/>
      <c r="G6823" s="6"/>
      <c r="H6823" s="6"/>
      <c r="I6823" s="6"/>
      <c r="J6823" s="6"/>
      <c r="K6823" s="6"/>
      <c r="L6823" s="6"/>
      <c r="M6823" s="6"/>
      <c r="N6823" s="27"/>
    </row>
    <row r="6824" spans="1:14" s="28" customFormat="1" x14ac:dyDescent="0.25">
      <c r="A6824" s="24">
        <v>43750.125</v>
      </c>
      <c r="B6824" s="25">
        <v>43750.208333333336</v>
      </c>
      <c r="C6824" s="7">
        <v>1636.2739999999999</v>
      </c>
      <c r="D6824" s="26">
        <f>C6824/'g. Dimensio.AnlagenEE2035'!$F$11</f>
        <v>0.46750685714285711</v>
      </c>
      <c r="E6824" s="6"/>
      <c r="F6824" s="6"/>
      <c r="G6824" s="6"/>
      <c r="H6824" s="6"/>
      <c r="I6824" s="6"/>
      <c r="J6824" s="6"/>
      <c r="K6824" s="6"/>
      <c r="L6824" s="6"/>
      <c r="M6824" s="6"/>
      <c r="N6824" s="27"/>
    </row>
    <row r="6825" spans="1:14" s="28" customFormat="1" x14ac:dyDescent="0.25">
      <c r="A6825" s="24">
        <v>43750.166666666664</v>
      </c>
      <c r="B6825" s="25">
        <v>43750.25</v>
      </c>
      <c r="C6825" s="7">
        <v>1683.249</v>
      </c>
      <c r="D6825" s="26">
        <f>C6825/'g. Dimensio.AnlagenEE2035'!$F$11</f>
        <v>0.4809282857142857</v>
      </c>
      <c r="E6825" s="6"/>
      <c r="F6825" s="6"/>
      <c r="G6825" s="6"/>
      <c r="H6825" s="6"/>
      <c r="I6825" s="6"/>
      <c r="J6825" s="6"/>
      <c r="K6825" s="6"/>
      <c r="L6825" s="6"/>
      <c r="M6825" s="6"/>
      <c r="N6825" s="27"/>
    </row>
    <row r="6826" spans="1:14" s="28" customFormat="1" x14ac:dyDescent="0.25">
      <c r="A6826" s="24">
        <v>43750.208333333336</v>
      </c>
      <c r="B6826" s="25">
        <v>43750.291666666664</v>
      </c>
      <c r="C6826" s="7">
        <v>1656.636</v>
      </c>
      <c r="D6826" s="26">
        <f>C6826/'g. Dimensio.AnlagenEE2035'!$F$11</f>
        <v>0.47332457142857143</v>
      </c>
      <c r="E6826" s="6"/>
      <c r="F6826" s="6"/>
      <c r="G6826" s="6"/>
      <c r="H6826" s="6"/>
      <c r="I6826" s="6"/>
      <c r="J6826" s="6"/>
      <c r="K6826" s="6"/>
      <c r="L6826" s="6"/>
      <c r="M6826" s="6"/>
      <c r="N6826" s="27"/>
    </row>
    <row r="6827" spans="1:14" s="28" customFormat="1" x14ac:dyDescent="0.25">
      <c r="A6827" s="24">
        <v>43750.25</v>
      </c>
      <c r="B6827" s="25">
        <v>43750.333333333336</v>
      </c>
      <c r="C6827" s="7">
        <v>1480.54</v>
      </c>
      <c r="D6827" s="26">
        <f>C6827/'g. Dimensio.AnlagenEE2035'!$F$11</f>
        <v>0.42301142857142854</v>
      </c>
      <c r="E6827" s="6"/>
      <c r="F6827" s="6"/>
      <c r="G6827" s="6"/>
      <c r="H6827" s="6"/>
      <c r="I6827" s="6"/>
      <c r="J6827" s="6"/>
      <c r="K6827" s="6"/>
      <c r="L6827" s="6"/>
      <c r="M6827" s="6"/>
      <c r="N6827" s="27"/>
    </row>
    <row r="6828" spans="1:14" s="28" customFormat="1" x14ac:dyDescent="0.25">
      <c r="A6828" s="24">
        <v>43750.291666666664</v>
      </c>
      <c r="B6828" s="25">
        <v>43750.375</v>
      </c>
      <c r="C6828" s="7">
        <v>1013.806</v>
      </c>
      <c r="D6828" s="26">
        <f>C6828/'g. Dimensio.AnlagenEE2035'!$F$11</f>
        <v>0.28965885714285716</v>
      </c>
      <c r="E6828" s="6"/>
      <c r="F6828" s="6"/>
      <c r="G6828" s="6"/>
      <c r="H6828" s="6"/>
      <c r="I6828" s="6"/>
      <c r="J6828" s="6"/>
      <c r="K6828" s="6"/>
      <c r="L6828" s="6"/>
      <c r="M6828" s="6"/>
      <c r="N6828" s="27"/>
    </row>
    <row r="6829" spans="1:14" s="28" customFormat="1" x14ac:dyDescent="0.25">
      <c r="A6829" s="24">
        <v>43750.333333333336</v>
      </c>
      <c r="B6829" s="25">
        <v>43750.416666666664</v>
      </c>
      <c r="C6829" s="7">
        <v>1246.298</v>
      </c>
      <c r="D6829" s="26">
        <f>C6829/'g. Dimensio.AnlagenEE2035'!$F$11</f>
        <v>0.35608514285714288</v>
      </c>
      <c r="E6829" s="6"/>
      <c r="F6829" s="6"/>
      <c r="G6829" s="6"/>
      <c r="H6829" s="6"/>
      <c r="I6829" s="6"/>
      <c r="J6829" s="6"/>
      <c r="K6829" s="6"/>
      <c r="L6829" s="6"/>
      <c r="M6829" s="6"/>
      <c r="N6829" s="27"/>
    </row>
    <row r="6830" spans="1:14" s="28" customFormat="1" x14ac:dyDescent="0.25">
      <c r="A6830" s="24">
        <v>43750.375</v>
      </c>
      <c r="B6830" s="25">
        <v>43750.458333333336</v>
      </c>
      <c r="C6830" s="7">
        <v>1192.7439999999999</v>
      </c>
      <c r="D6830" s="26">
        <f>C6830/'g. Dimensio.AnlagenEE2035'!$F$11</f>
        <v>0.34078399999999998</v>
      </c>
      <c r="E6830" s="6"/>
      <c r="F6830" s="6"/>
      <c r="G6830" s="6"/>
      <c r="H6830" s="6"/>
      <c r="I6830" s="6"/>
      <c r="J6830" s="6"/>
      <c r="K6830" s="6"/>
      <c r="L6830" s="6"/>
      <c r="M6830" s="6"/>
      <c r="N6830" s="27"/>
    </row>
    <row r="6831" spans="1:14" s="28" customFormat="1" x14ac:dyDescent="0.25">
      <c r="A6831" s="24">
        <v>43750.416666666664</v>
      </c>
      <c r="B6831" s="25">
        <v>43750.5</v>
      </c>
      <c r="C6831" s="7">
        <v>1022.473</v>
      </c>
      <c r="D6831" s="26">
        <f>C6831/'g. Dimensio.AnlagenEE2035'!$F$11</f>
        <v>0.29213514285714287</v>
      </c>
      <c r="E6831" s="6"/>
      <c r="F6831" s="6"/>
      <c r="G6831" s="6"/>
      <c r="H6831" s="6"/>
      <c r="I6831" s="6"/>
      <c r="J6831" s="6"/>
      <c r="K6831" s="6"/>
      <c r="L6831" s="6"/>
      <c r="M6831" s="6"/>
      <c r="N6831" s="27"/>
    </row>
    <row r="6832" spans="1:14" s="28" customFormat="1" x14ac:dyDescent="0.25">
      <c r="A6832" s="24">
        <v>43750.458333333336</v>
      </c>
      <c r="B6832" s="25">
        <v>43750.541666666664</v>
      </c>
      <c r="C6832" s="7">
        <v>1061.3710000000001</v>
      </c>
      <c r="D6832" s="26">
        <f>C6832/'g. Dimensio.AnlagenEE2035'!$F$11</f>
        <v>0.30324885714285715</v>
      </c>
      <c r="E6832" s="6"/>
      <c r="F6832" s="6"/>
      <c r="G6832" s="6"/>
      <c r="H6832" s="6"/>
      <c r="I6832" s="6"/>
      <c r="J6832" s="6"/>
      <c r="K6832" s="6"/>
      <c r="L6832" s="6"/>
      <c r="M6832" s="6"/>
      <c r="N6832" s="27"/>
    </row>
    <row r="6833" spans="1:14" s="28" customFormat="1" x14ac:dyDescent="0.25">
      <c r="A6833" s="24">
        <v>43750.5</v>
      </c>
      <c r="B6833" s="25">
        <v>43750.583333333336</v>
      </c>
      <c r="C6833" s="7">
        <v>1220.713</v>
      </c>
      <c r="D6833" s="26">
        <f>C6833/'g. Dimensio.AnlagenEE2035'!$F$11</f>
        <v>0.34877514285714284</v>
      </c>
      <c r="E6833" s="6"/>
      <c r="F6833" s="6"/>
      <c r="G6833" s="6"/>
      <c r="H6833" s="6"/>
      <c r="I6833" s="6"/>
      <c r="J6833" s="6"/>
      <c r="K6833" s="6"/>
      <c r="L6833" s="6"/>
      <c r="M6833" s="6"/>
      <c r="N6833" s="27"/>
    </row>
    <row r="6834" spans="1:14" s="28" customFormat="1" x14ac:dyDescent="0.25">
      <c r="A6834" s="24">
        <v>43750.541666666664</v>
      </c>
      <c r="B6834" s="25">
        <v>43750.625</v>
      </c>
      <c r="C6834" s="7">
        <v>1082.1780000000001</v>
      </c>
      <c r="D6834" s="26">
        <f>C6834/'g. Dimensio.AnlagenEE2035'!$F$11</f>
        <v>0.30919371428571429</v>
      </c>
      <c r="E6834" s="6"/>
      <c r="F6834" s="6"/>
      <c r="G6834" s="6"/>
      <c r="H6834" s="6"/>
      <c r="I6834" s="6"/>
      <c r="J6834" s="6"/>
      <c r="K6834" s="6"/>
      <c r="L6834" s="6"/>
      <c r="M6834" s="6"/>
      <c r="N6834" s="27"/>
    </row>
    <row r="6835" spans="1:14" s="28" customFormat="1" x14ac:dyDescent="0.25">
      <c r="A6835" s="24">
        <v>43750.583333333336</v>
      </c>
      <c r="B6835" s="25">
        <v>43750.666666666664</v>
      </c>
      <c r="C6835" s="7">
        <v>1075.1469999999999</v>
      </c>
      <c r="D6835" s="26">
        <f>C6835/'g. Dimensio.AnlagenEE2035'!$F$11</f>
        <v>0.30718485714285715</v>
      </c>
      <c r="E6835" s="6"/>
      <c r="F6835" s="6"/>
      <c r="G6835" s="6"/>
      <c r="H6835" s="6"/>
      <c r="I6835" s="6"/>
      <c r="J6835" s="6"/>
      <c r="K6835" s="6"/>
      <c r="L6835" s="6"/>
      <c r="M6835" s="6"/>
      <c r="N6835" s="27"/>
    </row>
    <row r="6836" spans="1:14" s="28" customFormat="1" x14ac:dyDescent="0.25">
      <c r="A6836" s="24">
        <v>43750.625</v>
      </c>
      <c r="B6836" s="25">
        <v>43750.708333333336</v>
      </c>
      <c r="C6836" s="7">
        <v>1121.7180000000001</v>
      </c>
      <c r="D6836" s="26">
        <f>C6836/'g. Dimensio.AnlagenEE2035'!$F$11</f>
        <v>0.32049085714285719</v>
      </c>
      <c r="E6836" s="6"/>
      <c r="F6836" s="6"/>
      <c r="G6836" s="6"/>
      <c r="H6836" s="6"/>
      <c r="I6836" s="6"/>
      <c r="J6836" s="6"/>
      <c r="K6836" s="6"/>
      <c r="L6836" s="6"/>
      <c r="M6836" s="6"/>
      <c r="N6836" s="27"/>
    </row>
    <row r="6837" spans="1:14" s="28" customFormat="1" x14ac:dyDescent="0.25">
      <c r="A6837" s="24">
        <v>43750.666666666664</v>
      </c>
      <c r="B6837" s="25">
        <v>43750.75</v>
      </c>
      <c r="C6837" s="7">
        <v>882.577</v>
      </c>
      <c r="D6837" s="26">
        <f>C6837/'g. Dimensio.AnlagenEE2035'!$F$11</f>
        <v>0.25216485714285714</v>
      </c>
      <c r="E6837" s="6"/>
      <c r="F6837" s="6"/>
      <c r="G6837" s="6"/>
      <c r="H6837" s="6"/>
      <c r="I6837" s="6"/>
      <c r="J6837" s="6"/>
      <c r="K6837" s="6"/>
      <c r="L6837" s="6"/>
      <c r="M6837" s="6"/>
      <c r="N6837" s="27"/>
    </row>
    <row r="6838" spans="1:14" s="28" customFormat="1" x14ac:dyDescent="0.25">
      <c r="A6838" s="24">
        <v>43750.708333333336</v>
      </c>
      <c r="B6838" s="25">
        <v>43750.791666666664</v>
      </c>
      <c r="C6838" s="7">
        <v>677.31700000000001</v>
      </c>
      <c r="D6838" s="26">
        <f>C6838/'g. Dimensio.AnlagenEE2035'!$F$11</f>
        <v>0.19351914285714286</v>
      </c>
      <c r="E6838" s="6"/>
      <c r="F6838" s="6"/>
      <c r="G6838" s="6"/>
      <c r="H6838" s="6"/>
      <c r="I6838" s="6"/>
      <c r="J6838" s="6"/>
      <c r="K6838" s="6"/>
      <c r="L6838" s="6"/>
      <c r="M6838" s="6"/>
      <c r="N6838" s="27"/>
    </row>
    <row r="6839" spans="1:14" s="28" customFormat="1" x14ac:dyDescent="0.25">
      <c r="A6839" s="24">
        <v>43750.75</v>
      </c>
      <c r="B6839" s="25">
        <v>43750.833333333336</v>
      </c>
      <c r="C6839" s="7">
        <v>933.70600000000002</v>
      </c>
      <c r="D6839" s="26">
        <f>C6839/'g. Dimensio.AnlagenEE2035'!$F$11</f>
        <v>0.26677314285714288</v>
      </c>
      <c r="E6839" s="6"/>
      <c r="F6839" s="6"/>
      <c r="G6839" s="6"/>
      <c r="H6839" s="6"/>
      <c r="I6839" s="6"/>
      <c r="J6839" s="6"/>
      <c r="K6839" s="6"/>
      <c r="L6839" s="6"/>
      <c r="M6839" s="6"/>
      <c r="N6839" s="27"/>
    </row>
    <row r="6840" spans="1:14" s="28" customFormat="1" x14ac:dyDescent="0.25">
      <c r="A6840" s="24">
        <v>43750.791666666664</v>
      </c>
      <c r="B6840" s="25">
        <v>43750.875</v>
      </c>
      <c r="C6840" s="7">
        <v>1320.6120000000001</v>
      </c>
      <c r="D6840" s="26">
        <f>C6840/'g. Dimensio.AnlagenEE2035'!$F$11</f>
        <v>0.37731771428571431</v>
      </c>
      <c r="E6840" s="6"/>
      <c r="F6840" s="6"/>
      <c r="G6840" s="6"/>
      <c r="H6840" s="6"/>
      <c r="I6840" s="6"/>
      <c r="J6840" s="6"/>
      <c r="K6840" s="6"/>
      <c r="L6840" s="6"/>
      <c r="M6840" s="6"/>
      <c r="N6840" s="27"/>
    </row>
    <row r="6841" spans="1:14" s="28" customFormat="1" x14ac:dyDescent="0.25">
      <c r="A6841" s="24">
        <v>43750.833333333336</v>
      </c>
      <c r="B6841" s="25">
        <v>43750.916666666664</v>
      </c>
      <c r="C6841" s="7">
        <v>1386.173</v>
      </c>
      <c r="D6841" s="26">
        <f>C6841/'g. Dimensio.AnlagenEE2035'!$F$11</f>
        <v>0.39604942857142855</v>
      </c>
      <c r="E6841" s="6"/>
      <c r="F6841" s="6"/>
      <c r="G6841" s="6"/>
      <c r="H6841" s="6"/>
      <c r="I6841" s="6"/>
      <c r="J6841" s="6"/>
      <c r="K6841" s="6"/>
      <c r="L6841" s="6"/>
      <c r="M6841" s="6"/>
      <c r="N6841" s="27"/>
    </row>
    <row r="6842" spans="1:14" s="28" customFormat="1" x14ac:dyDescent="0.25">
      <c r="A6842" s="24">
        <v>43750.875</v>
      </c>
      <c r="B6842" s="25">
        <v>43750.958333333336</v>
      </c>
      <c r="C6842" s="7">
        <v>1299.5440000000001</v>
      </c>
      <c r="D6842" s="26">
        <f>C6842/'g. Dimensio.AnlagenEE2035'!$F$11</f>
        <v>0.37129828571428575</v>
      </c>
      <c r="E6842" s="6"/>
      <c r="F6842" s="6"/>
      <c r="G6842" s="6"/>
      <c r="H6842" s="6"/>
      <c r="I6842" s="6"/>
      <c r="J6842" s="6"/>
      <c r="K6842" s="6"/>
      <c r="L6842" s="6"/>
      <c r="M6842" s="6"/>
      <c r="N6842" s="27"/>
    </row>
    <row r="6843" spans="1:14" s="28" customFormat="1" x14ac:dyDescent="0.25">
      <c r="A6843" s="24">
        <v>43750.916666666664</v>
      </c>
      <c r="B6843" s="25">
        <v>43751</v>
      </c>
      <c r="C6843" s="7">
        <v>1192.7090000000001</v>
      </c>
      <c r="D6843" s="26">
        <f>C6843/'g. Dimensio.AnlagenEE2035'!$F$11</f>
        <v>0.34077400000000002</v>
      </c>
      <c r="E6843" s="6"/>
      <c r="F6843" s="6"/>
      <c r="G6843" s="6"/>
      <c r="H6843" s="6"/>
      <c r="I6843" s="6"/>
      <c r="J6843" s="6"/>
      <c r="K6843" s="6"/>
      <c r="L6843" s="6"/>
      <c r="M6843" s="6"/>
      <c r="N6843" s="27"/>
    </row>
    <row r="6844" spans="1:14" s="28" customFormat="1" x14ac:dyDescent="0.25">
      <c r="A6844" s="24">
        <v>43750.958333333336</v>
      </c>
      <c r="B6844" s="25">
        <v>43751.041666666664</v>
      </c>
      <c r="C6844" s="7">
        <v>1192.7529999999999</v>
      </c>
      <c r="D6844" s="26">
        <f>C6844/'g. Dimensio.AnlagenEE2035'!$F$11</f>
        <v>0.34078657142857138</v>
      </c>
      <c r="E6844" s="6"/>
      <c r="F6844" s="6"/>
      <c r="G6844" s="6"/>
      <c r="H6844" s="6"/>
      <c r="I6844" s="6"/>
      <c r="J6844" s="6"/>
      <c r="K6844" s="6"/>
      <c r="L6844" s="6"/>
      <c r="M6844" s="6"/>
      <c r="N6844" s="27"/>
    </row>
    <row r="6845" spans="1:14" s="28" customFormat="1" x14ac:dyDescent="0.25">
      <c r="A6845" s="24">
        <v>43751</v>
      </c>
      <c r="B6845" s="25">
        <v>43751.083333333336</v>
      </c>
      <c r="C6845" s="7">
        <v>1174.6410000000001</v>
      </c>
      <c r="D6845" s="26">
        <f>C6845/'g. Dimensio.AnlagenEE2035'!$F$11</f>
        <v>0.33561171428571429</v>
      </c>
      <c r="E6845" s="6"/>
      <c r="F6845" s="6"/>
      <c r="G6845" s="6"/>
      <c r="H6845" s="6"/>
      <c r="I6845" s="6"/>
      <c r="J6845" s="6"/>
      <c r="K6845" s="6"/>
      <c r="L6845" s="6"/>
      <c r="M6845" s="6"/>
      <c r="N6845" s="27"/>
    </row>
    <row r="6846" spans="1:14" s="28" customFormat="1" x14ac:dyDescent="0.25">
      <c r="A6846" s="24">
        <v>43751.041666666664</v>
      </c>
      <c r="B6846" s="25">
        <v>43751.125</v>
      </c>
      <c r="C6846" s="7">
        <v>1121.635</v>
      </c>
      <c r="D6846" s="26">
        <f>C6846/'g. Dimensio.AnlagenEE2035'!$F$11</f>
        <v>0.32046714285714284</v>
      </c>
      <c r="E6846" s="6"/>
      <c r="F6846" s="6"/>
      <c r="G6846" s="6"/>
      <c r="H6846" s="6"/>
      <c r="I6846" s="6"/>
      <c r="J6846" s="6"/>
      <c r="K6846" s="6"/>
      <c r="L6846" s="6"/>
      <c r="M6846" s="6"/>
      <c r="N6846" s="27"/>
    </row>
    <row r="6847" spans="1:14" s="28" customFormat="1" x14ac:dyDescent="0.25">
      <c r="A6847" s="24">
        <v>43751.083333333336</v>
      </c>
      <c r="B6847" s="25">
        <v>43751.166666666664</v>
      </c>
      <c r="C6847" s="7">
        <v>1025.066</v>
      </c>
      <c r="D6847" s="26">
        <f>C6847/'g. Dimensio.AnlagenEE2035'!$F$11</f>
        <v>0.29287600000000003</v>
      </c>
      <c r="E6847" s="6"/>
      <c r="F6847" s="6"/>
      <c r="G6847" s="6"/>
      <c r="H6847" s="6"/>
      <c r="I6847" s="6"/>
      <c r="J6847" s="6"/>
      <c r="K6847" s="6"/>
      <c r="L6847" s="6"/>
      <c r="M6847" s="6"/>
      <c r="N6847" s="27"/>
    </row>
    <row r="6848" spans="1:14" s="28" customFormat="1" x14ac:dyDescent="0.25">
      <c r="A6848" s="24">
        <v>43751.125</v>
      </c>
      <c r="B6848" s="25">
        <v>43751.208333333336</v>
      </c>
      <c r="C6848" s="7">
        <v>981.65</v>
      </c>
      <c r="D6848" s="26">
        <f>C6848/'g. Dimensio.AnlagenEE2035'!$F$11</f>
        <v>0.28047142857142854</v>
      </c>
      <c r="E6848" s="6"/>
      <c r="F6848" s="6"/>
      <c r="G6848" s="6"/>
      <c r="H6848" s="6"/>
      <c r="I6848" s="6"/>
      <c r="J6848" s="6"/>
      <c r="K6848" s="6"/>
      <c r="L6848" s="6"/>
      <c r="M6848" s="6"/>
      <c r="N6848" s="27"/>
    </row>
    <row r="6849" spans="1:14" s="28" customFormat="1" x14ac:dyDescent="0.25">
      <c r="A6849" s="24">
        <v>43751.166666666664</v>
      </c>
      <c r="B6849" s="25">
        <v>43751.25</v>
      </c>
      <c r="C6849" s="7">
        <v>1007.155</v>
      </c>
      <c r="D6849" s="26">
        <f>C6849/'g. Dimensio.AnlagenEE2035'!$F$11</f>
        <v>0.28775857142857142</v>
      </c>
      <c r="E6849" s="6"/>
      <c r="F6849" s="6"/>
      <c r="G6849" s="6"/>
      <c r="H6849" s="6"/>
      <c r="I6849" s="6"/>
      <c r="J6849" s="6"/>
      <c r="K6849" s="6"/>
      <c r="L6849" s="6"/>
      <c r="M6849" s="6"/>
      <c r="N6849" s="27"/>
    </row>
    <row r="6850" spans="1:14" s="28" customFormat="1" x14ac:dyDescent="0.25">
      <c r="A6850" s="24">
        <v>43751.208333333336</v>
      </c>
      <c r="B6850" s="25">
        <v>43751.291666666664</v>
      </c>
      <c r="C6850" s="7">
        <v>1033.386</v>
      </c>
      <c r="D6850" s="26">
        <f>C6850/'g. Dimensio.AnlagenEE2035'!$F$11</f>
        <v>0.29525314285714283</v>
      </c>
      <c r="E6850" s="6"/>
      <c r="F6850" s="6"/>
      <c r="G6850" s="6"/>
      <c r="H6850" s="6"/>
      <c r="I6850" s="6"/>
      <c r="J6850" s="6"/>
      <c r="K6850" s="6"/>
      <c r="L6850" s="6"/>
      <c r="M6850" s="6"/>
      <c r="N6850" s="27"/>
    </row>
    <row r="6851" spans="1:14" s="28" customFormat="1" x14ac:dyDescent="0.25">
      <c r="A6851" s="24">
        <v>43751.25</v>
      </c>
      <c r="B6851" s="25">
        <v>43751.333333333336</v>
      </c>
      <c r="C6851" s="7">
        <v>997.01400000000001</v>
      </c>
      <c r="D6851" s="26">
        <f>C6851/'g. Dimensio.AnlagenEE2035'!$F$11</f>
        <v>0.28486114285714287</v>
      </c>
      <c r="E6851" s="6"/>
      <c r="F6851" s="6"/>
      <c r="G6851" s="6"/>
      <c r="H6851" s="6"/>
      <c r="I6851" s="6"/>
      <c r="J6851" s="6"/>
      <c r="K6851" s="6"/>
      <c r="L6851" s="6"/>
      <c r="M6851" s="6"/>
      <c r="N6851" s="27"/>
    </row>
    <row r="6852" spans="1:14" s="28" customFormat="1" x14ac:dyDescent="0.25">
      <c r="A6852" s="24">
        <v>43751.291666666664</v>
      </c>
      <c r="B6852" s="25">
        <v>43751.375</v>
      </c>
      <c r="C6852" s="7">
        <v>649.86599999999999</v>
      </c>
      <c r="D6852" s="26">
        <f>C6852/'g. Dimensio.AnlagenEE2035'!$F$11</f>
        <v>0.18567600000000001</v>
      </c>
      <c r="E6852" s="6"/>
      <c r="F6852" s="6"/>
      <c r="G6852" s="6"/>
      <c r="H6852" s="6"/>
      <c r="I6852" s="6"/>
      <c r="J6852" s="6"/>
      <c r="K6852" s="6"/>
      <c r="L6852" s="6"/>
      <c r="M6852" s="6"/>
      <c r="N6852" s="27"/>
    </row>
    <row r="6853" spans="1:14" s="28" customFormat="1" x14ac:dyDescent="0.25">
      <c r="A6853" s="24">
        <v>43751.333333333336</v>
      </c>
      <c r="B6853" s="25">
        <v>43751.416666666664</v>
      </c>
      <c r="C6853" s="7">
        <v>456.35199999999998</v>
      </c>
      <c r="D6853" s="26">
        <f>C6853/'g. Dimensio.AnlagenEE2035'!$F$11</f>
        <v>0.1303862857142857</v>
      </c>
      <c r="E6853" s="6"/>
      <c r="F6853" s="6"/>
      <c r="G6853" s="6"/>
      <c r="H6853" s="6"/>
      <c r="I6853" s="6"/>
      <c r="J6853" s="6"/>
      <c r="K6853" s="6"/>
      <c r="L6853" s="6"/>
      <c r="M6853" s="6"/>
      <c r="N6853" s="27"/>
    </row>
    <row r="6854" spans="1:14" s="28" customFormat="1" x14ac:dyDescent="0.25">
      <c r="A6854" s="24">
        <v>43751.375</v>
      </c>
      <c r="B6854" s="25">
        <v>43751.458333333336</v>
      </c>
      <c r="C6854" s="7">
        <v>729.58199999999999</v>
      </c>
      <c r="D6854" s="26">
        <f>C6854/'g. Dimensio.AnlagenEE2035'!$F$11</f>
        <v>0.208452</v>
      </c>
      <c r="E6854" s="6"/>
      <c r="F6854" s="6"/>
      <c r="G6854" s="6"/>
      <c r="H6854" s="6"/>
      <c r="I6854" s="6"/>
      <c r="J6854" s="6"/>
      <c r="K6854" s="6"/>
      <c r="L6854" s="6"/>
      <c r="M6854" s="6"/>
      <c r="N6854" s="27"/>
    </row>
    <row r="6855" spans="1:14" s="28" customFormat="1" x14ac:dyDescent="0.25">
      <c r="A6855" s="24">
        <v>43751.416666666664</v>
      </c>
      <c r="B6855" s="25">
        <v>43751.5</v>
      </c>
      <c r="C6855" s="7">
        <v>973.83699999999999</v>
      </c>
      <c r="D6855" s="26">
        <f>C6855/'g. Dimensio.AnlagenEE2035'!$F$11</f>
        <v>0.27823914285714285</v>
      </c>
      <c r="E6855" s="6"/>
      <c r="F6855" s="6"/>
      <c r="G6855" s="6"/>
      <c r="H6855" s="6"/>
      <c r="I6855" s="6"/>
      <c r="J6855" s="6"/>
      <c r="K6855" s="6"/>
      <c r="L6855" s="6"/>
      <c r="M6855" s="6"/>
      <c r="N6855" s="27"/>
    </row>
    <row r="6856" spans="1:14" s="28" customFormat="1" x14ac:dyDescent="0.25">
      <c r="A6856" s="24">
        <v>43751.458333333336</v>
      </c>
      <c r="B6856" s="25">
        <v>43751.541666666664</v>
      </c>
      <c r="C6856" s="7">
        <v>1094.5450000000001</v>
      </c>
      <c r="D6856" s="26">
        <f>C6856/'g. Dimensio.AnlagenEE2035'!$F$11</f>
        <v>0.31272714285714287</v>
      </c>
      <c r="E6856" s="6"/>
      <c r="F6856" s="6"/>
      <c r="G6856" s="6"/>
      <c r="H6856" s="6"/>
      <c r="I6856" s="6"/>
      <c r="J6856" s="6"/>
      <c r="K6856" s="6"/>
      <c r="L6856" s="6"/>
      <c r="M6856" s="6"/>
      <c r="N6856" s="27"/>
    </row>
    <row r="6857" spans="1:14" s="28" customFormat="1" x14ac:dyDescent="0.25">
      <c r="A6857" s="24">
        <v>43751.5</v>
      </c>
      <c r="B6857" s="25">
        <v>43751.583333333336</v>
      </c>
      <c r="C6857" s="7">
        <v>1134.6859999999999</v>
      </c>
      <c r="D6857" s="26">
        <f>C6857/'g. Dimensio.AnlagenEE2035'!$F$11</f>
        <v>0.32419599999999998</v>
      </c>
      <c r="E6857" s="6"/>
      <c r="F6857" s="6"/>
      <c r="G6857" s="6"/>
      <c r="H6857" s="6"/>
      <c r="I6857" s="6"/>
      <c r="J6857" s="6"/>
      <c r="K6857" s="6"/>
      <c r="L6857" s="6"/>
      <c r="M6857" s="6"/>
      <c r="N6857" s="27"/>
    </row>
    <row r="6858" spans="1:14" s="28" customFormat="1" x14ac:dyDescent="0.25">
      <c r="A6858" s="24">
        <v>43751.541666666664</v>
      </c>
      <c r="B6858" s="25">
        <v>43751.625</v>
      </c>
      <c r="C6858" s="7">
        <v>1082.3050000000001</v>
      </c>
      <c r="D6858" s="26">
        <f>C6858/'g. Dimensio.AnlagenEE2035'!$F$11</f>
        <v>0.30923</v>
      </c>
      <c r="E6858" s="6"/>
      <c r="F6858" s="6"/>
      <c r="G6858" s="6"/>
      <c r="H6858" s="6"/>
      <c r="I6858" s="6"/>
      <c r="J6858" s="6"/>
      <c r="K6858" s="6"/>
      <c r="L6858" s="6"/>
      <c r="M6858" s="6"/>
      <c r="N6858" s="27"/>
    </row>
    <row r="6859" spans="1:14" s="28" customFormat="1" x14ac:dyDescent="0.25">
      <c r="A6859" s="24">
        <v>43751.583333333336</v>
      </c>
      <c r="B6859" s="25">
        <v>43751.666666666664</v>
      </c>
      <c r="C6859" s="7">
        <v>970.19100000000003</v>
      </c>
      <c r="D6859" s="26">
        <f>C6859/'g. Dimensio.AnlagenEE2035'!$F$11</f>
        <v>0.27719742857142859</v>
      </c>
      <c r="E6859" s="6"/>
      <c r="F6859" s="6"/>
      <c r="G6859" s="6"/>
      <c r="H6859" s="6"/>
      <c r="I6859" s="6"/>
      <c r="J6859" s="6"/>
      <c r="K6859" s="6"/>
      <c r="L6859" s="6"/>
      <c r="M6859" s="6"/>
      <c r="N6859" s="27"/>
    </row>
    <row r="6860" spans="1:14" s="28" customFormat="1" x14ac:dyDescent="0.25">
      <c r="A6860" s="24">
        <v>43751.625</v>
      </c>
      <c r="B6860" s="25">
        <v>43751.708333333336</v>
      </c>
      <c r="C6860" s="7">
        <v>990.81</v>
      </c>
      <c r="D6860" s="26">
        <f>C6860/'g. Dimensio.AnlagenEE2035'!$F$11</f>
        <v>0.28308857142857141</v>
      </c>
      <c r="E6860" s="6"/>
      <c r="F6860" s="6"/>
      <c r="G6860" s="6"/>
      <c r="H6860" s="6"/>
      <c r="I6860" s="6"/>
      <c r="J6860" s="6"/>
      <c r="K6860" s="6"/>
      <c r="L6860" s="6"/>
      <c r="M6860" s="6"/>
      <c r="N6860" s="27"/>
    </row>
    <row r="6861" spans="1:14" s="28" customFormat="1" x14ac:dyDescent="0.25">
      <c r="A6861" s="24">
        <v>43751.666666666664</v>
      </c>
      <c r="B6861" s="25">
        <v>43751.75</v>
      </c>
      <c r="C6861" s="7">
        <v>1191.0940000000001</v>
      </c>
      <c r="D6861" s="26">
        <f>C6861/'g. Dimensio.AnlagenEE2035'!$F$11</f>
        <v>0.34031257142857146</v>
      </c>
      <c r="E6861" s="6"/>
      <c r="F6861" s="6"/>
      <c r="G6861" s="6"/>
      <c r="H6861" s="6"/>
      <c r="I6861" s="6"/>
      <c r="J6861" s="6"/>
      <c r="K6861" s="6"/>
      <c r="L6861" s="6"/>
      <c r="M6861" s="6"/>
      <c r="N6861" s="27"/>
    </row>
    <row r="6862" spans="1:14" s="28" customFormat="1" x14ac:dyDescent="0.25">
      <c r="A6862" s="24">
        <v>43751.708333333336</v>
      </c>
      <c r="B6862" s="25">
        <v>43751.791666666664</v>
      </c>
      <c r="C6862" s="7">
        <v>1219.019</v>
      </c>
      <c r="D6862" s="26">
        <f>C6862/'g. Dimensio.AnlagenEE2035'!$F$11</f>
        <v>0.34829114285714285</v>
      </c>
      <c r="E6862" s="6"/>
      <c r="F6862" s="6"/>
      <c r="G6862" s="6"/>
      <c r="H6862" s="6"/>
      <c r="I6862" s="6"/>
      <c r="J6862" s="6"/>
      <c r="K6862" s="6"/>
      <c r="L6862" s="6"/>
      <c r="M6862" s="6"/>
      <c r="N6862" s="27"/>
    </row>
    <row r="6863" spans="1:14" s="28" customFormat="1" x14ac:dyDescent="0.25">
      <c r="A6863" s="24">
        <v>43751.75</v>
      </c>
      <c r="B6863" s="25">
        <v>43751.833333333336</v>
      </c>
      <c r="C6863" s="7">
        <v>1130.962</v>
      </c>
      <c r="D6863" s="26">
        <f>C6863/'g. Dimensio.AnlagenEE2035'!$F$11</f>
        <v>0.32313199999999997</v>
      </c>
      <c r="E6863" s="6"/>
      <c r="F6863" s="6"/>
      <c r="G6863" s="6"/>
      <c r="H6863" s="6"/>
      <c r="I6863" s="6"/>
      <c r="J6863" s="6"/>
      <c r="K6863" s="6"/>
      <c r="L6863" s="6"/>
      <c r="M6863" s="6"/>
      <c r="N6863" s="27"/>
    </row>
    <row r="6864" spans="1:14" s="28" customFormat="1" x14ac:dyDescent="0.25">
      <c r="A6864" s="24">
        <v>43751.791666666664</v>
      </c>
      <c r="B6864" s="25">
        <v>43751.875</v>
      </c>
      <c r="C6864" s="7">
        <v>1156.9269999999999</v>
      </c>
      <c r="D6864" s="26">
        <f>C6864/'g. Dimensio.AnlagenEE2035'!$F$11</f>
        <v>0.33055057142857142</v>
      </c>
      <c r="E6864" s="6"/>
      <c r="F6864" s="6"/>
      <c r="G6864" s="6"/>
      <c r="H6864" s="6"/>
      <c r="I6864" s="6"/>
      <c r="J6864" s="6"/>
      <c r="K6864" s="6"/>
      <c r="L6864" s="6"/>
      <c r="M6864" s="6"/>
      <c r="N6864" s="27"/>
    </row>
    <row r="6865" spans="1:14" s="28" customFormat="1" x14ac:dyDescent="0.25">
      <c r="A6865" s="24">
        <v>43751.833333333336</v>
      </c>
      <c r="B6865" s="25">
        <v>43751.916666666664</v>
      </c>
      <c r="C6865" s="7">
        <v>1297.8910000000001</v>
      </c>
      <c r="D6865" s="26">
        <f>C6865/'g. Dimensio.AnlagenEE2035'!$F$11</f>
        <v>0.37082600000000004</v>
      </c>
      <c r="E6865" s="6"/>
      <c r="F6865" s="6"/>
      <c r="G6865" s="6"/>
      <c r="H6865" s="6"/>
      <c r="I6865" s="6"/>
      <c r="J6865" s="6"/>
      <c r="K6865" s="6"/>
      <c r="L6865" s="6"/>
      <c r="M6865" s="6"/>
      <c r="N6865" s="27"/>
    </row>
    <row r="6866" spans="1:14" s="28" customFormat="1" x14ac:dyDescent="0.25">
      <c r="A6866" s="24">
        <v>43751.875</v>
      </c>
      <c r="B6866" s="25">
        <v>43751.958333333336</v>
      </c>
      <c r="C6866" s="7">
        <v>1397.0450000000001</v>
      </c>
      <c r="D6866" s="26">
        <f>C6866/'g. Dimensio.AnlagenEE2035'!$F$11</f>
        <v>0.39915571428571428</v>
      </c>
      <c r="E6866" s="6"/>
      <c r="F6866" s="6"/>
      <c r="G6866" s="6"/>
      <c r="H6866" s="6"/>
      <c r="I6866" s="6"/>
      <c r="J6866" s="6"/>
      <c r="K6866" s="6"/>
      <c r="L6866" s="6"/>
      <c r="M6866" s="6"/>
      <c r="N6866" s="27"/>
    </row>
    <row r="6867" spans="1:14" s="28" customFormat="1" x14ac:dyDescent="0.25">
      <c r="A6867" s="24">
        <v>43751.916666666664</v>
      </c>
      <c r="B6867" s="25">
        <v>43752</v>
      </c>
      <c r="C6867" s="7">
        <v>1338.857</v>
      </c>
      <c r="D6867" s="26">
        <f>C6867/'g. Dimensio.AnlagenEE2035'!$F$11</f>
        <v>0.38253057142857144</v>
      </c>
      <c r="E6867" s="6"/>
      <c r="F6867" s="6"/>
      <c r="G6867" s="6"/>
      <c r="H6867" s="6"/>
      <c r="I6867" s="6"/>
      <c r="J6867" s="6"/>
      <c r="K6867" s="6"/>
      <c r="L6867" s="6"/>
      <c r="M6867" s="6"/>
      <c r="N6867" s="27"/>
    </row>
    <row r="6868" spans="1:14" s="28" customFormat="1" x14ac:dyDescent="0.25">
      <c r="A6868" s="24">
        <v>43751.958333333336</v>
      </c>
      <c r="B6868" s="25">
        <v>43752.041666666664</v>
      </c>
      <c r="C6868" s="7">
        <v>1246.7270000000001</v>
      </c>
      <c r="D6868" s="26">
        <f>C6868/'g. Dimensio.AnlagenEE2035'!$F$11</f>
        <v>0.35620771428571429</v>
      </c>
      <c r="E6868" s="6"/>
      <c r="F6868" s="6"/>
      <c r="G6868" s="6"/>
      <c r="H6868" s="6"/>
      <c r="I6868" s="6"/>
      <c r="J6868" s="6"/>
      <c r="K6868" s="6"/>
      <c r="L6868" s="6"/>
      <c r="M6868" s="6"/>
      <c r="N6868" s="27"/>
    </row>
    <row r="6869" spans="1:14" s="28" customFormat="1" x14ac:dyDescent="0.25">
      <c r="A6869" s="24">
        <v>43752</v>
      </c>
      <c r="B6869" s="25">
        <v>43752.083333333336</v>
      </c>
      <c r="C6869" s="7">
        <v>1180.461</v>
      </c>
      <c r="D6869" s="26">
        <f>C6869/'g. Dimensio.AnlagenEE2035'!$F$11</f>
        <v>0.33727457142857142</v>
      </c>
      <c r="E6869" s="6"/>
      <c r="F6869" s="6"/>
      <c r="G6869" s="6"/>
      <c r="H6869" s="6"/>
      <c r="I6869" s="6"/>
      <c r="J6869" s="6"/>
      <c r="K6869" s="6"/>
      <c r="L6869" s="6"/>
      <c r="M6869" s="6"/>
      <c r="N6869" s="27"/>
    </row>
    <row r="6870" spans="1:14" s="28" customFormat="1" x14ac:dyDescent="0.25">
      <c r="A6870" s="24">
        <v>43752.041666666664</v>
      </c>
      <c r="B6870" s="25">
        <v>43752.125</v>
      </c>
      <c r="C6870" s="7">
        <v>1180.758</v>
      </c>
      <c r="D6870" s="26">
        <f>C6870/'g. Dimensio.AnlagenEE2035'!$F$11</f>
        <v>0.33735942857142859</v>
      </c>
      <c r="E6870" s="6"/>
      <c r="F6870" s="6"/>
      <c r="G6870" s="6"/>
      <c r="H6870" s="6"/>
      <c r="I6870" s="6"/>
      <c r="J6870" s="6"/>
      <c r="K6870" s="6"/>
      <c r="L6870" s="6"/>
      <c r="M6870" s="6"/>
      <c r="N6870" s="27"/>
    </row>
    <row r="6871" spans="1:14" s="28" customFormat="1" x14ac:dyDescent="0.25">
      <c r="A6871" s="24">
        <v>43752.083333333336</v>
      </c>
      <c r="B6871" s="25">
        <v>43752.166666666664</v>
      </c>
      <c r="C6871" s="7">
        <v>1203.1880000000001</v>
      </c>
      <c r="D6871" s="26">
        <f>C6871/'g. Dimensio.AnlagenEE2035'!$F$11</f>
        <v>0.34376800000000002</v>
      </c>
      <c r="E6871" s="6"/>
      <c r="F6871" s="6"/>
      <c r="G6871" s="6"/>
      <c r="H6871" s="6"/>
      <c r="I6871" s="6"/>
      <c r="J6871" s="6"/>
      <c r="K6871" s="6"/>
      <c r="L6871" s="6"/>
      <c r="M6871" s="6"/>
      <c r="N6871" s="27"/>
    </row>
    <row r="6872" spans="1:14" s="28" customFormat="1" x14ac:dyDescent="0.25">
      <c r="A6872" s="24">
        <v>43752.125</v>
      </c>
      <c r="B6872" s="25">
        <v>43752.208333333336</v>
      </c>
      <c r="C6872" s="7">
        <v>1182.0070000000001</v>
      </c>
      <c r="D6872" s="26">
        <f>C6872/'g. Dimensio.AnlagenEE2035'!$F$11</f>
        <v>0.33771628571428575</v>
      </c>
      <c r="E6872" s="6"/>
      <c r="F6872" s="6"/>
      <c r="G6872" s="6"/>
      <c r="H6872" s="6"/>
      <c r="I6872" s="6"/>
      <c r="J6872" s="6"/>
      <c r="K6872" s="6"/>
      <c r="L6872" s="6"/>
      <c r="M6872" s="6"/>
      <c r="N6872" s="27"/>
    </row>
    <row r="6873" spans="1:14" s="28" customFormat="1" x14ac:dyDescent="0.25">
      <c r="A6873" s="24">
        <v>43752.166666666664</v>
      </c>
      <c r="B6873" s="25">
        <v>43752.25</v>
      </c>
      <c r="C6873" s="7">
        <v>1102.25</v>
      </c>
      <c r="D6873" s="26">
        <f>C6873/'g. Dimensio.AnlagenEE2035'!$F$11</f>
        <v>0.31492857142857145</v>
      </c>
      <c r="E6873" s="6"/>
      <c r="F6873" s="6"/>
      <c r="G6873" s="6"/>
      <c r="H6873" s="6"/>
      <c r="I6873" s="6"/>
      <c r="J6873" s="6"/>
      <c r="K6873" s="6"/>
      <c r="L6873" s="6"/>
      <c r="M6873" s="6"/>
      <c r="N6873" s="27"/>
    </row>
    <row r="6874" spans="1:14" s="28" customFormat="1" x14ac:dyDescent="0.25">
      <c r="A6874" s="24">
        <v>43752.208333333336</v>
      </c>
      <c r="B6874" s="25">
        <v>43752.291666666664</v>
      </c>
      <c r="C6874" s="7">
        <v>1010.825</v>
      </c>
      <c r="D6874" s="26">
        <f>C6874/'g. Dimensio.AnlagenEE2035'!$F$11</f>
        <v>0.28880714285714287</v>
      </c>
      <c r="E6874" s="6"/>
      <c r="F6874" s="6"/>
      <c r="G6874" s="6"/>
      <c r="H6874" s="6"/>
      <c r="I6874" s="6"/>
      <c r="J6874" s="6"/>
      <c r="K6874" s="6"/>
      <c r="L6874" s="6"/>
      <c r="M6874" s="6"/>
      <c r="N6874" s="27"/>
    </row>
    <row r="6875" spans="1:14" s="28" customFormat="1" x14ac:dyDescent="0.25">
      <c r="A6875" s="24">
        <v>43752.25</v>
      </c>
      <c r="B6875" s="25">
        <v>43752.333333333336</v>
      </c>
      <c r="C6875" s="7">
        <v>915.91700000000003</v>
      </c>
      <c r="D6875" s="26">
        <f>C6875/'g. Dimensio.AnlagenEE2035'!$F$11</f>
        <v>0.26169057142857144</v>
      </c>
      <c r="E6875" s="6"/>
      <c r="F6875" s="6"/>
      <c r="G6875" s="6"/>
      <c r="H6875" s="6"/>
      <c r="I6875" s="6"/>
      <c r="J6875" s="6"/>
      <c r="K6875" s="6"/>
      <c r="L6875" s="6"/>
      <c r="M6875" s="6"/>
      <c r="N6875" s="27"/>
    </row>
    <row r="6876" spans="1:14" s="28" customFormat="1" x14ac:dyDescent="0.25">
      <c r="A6876" s="24">
        <v>43752.291666666664</v>
      </c>
      <c r="B6876" s="25">
        <v>43752.375</v>
      </c>
      <c r="C6876" s="7">
        <v>537.83799999999997</v>
      </c>
      <c r="D6876" s="26">
        <f>C6876/'g. Dimensio.AnlagenEE2035'!$F$11</f>
        <v>0.153668</v>
      </c>
      <c r="E6876" s="6"/>
      <c r="F6876" s="6"/>
      <c r="G6876" s="6"/>
      <c r="H6876" s="6"/>
      <c r="I6876" s="6"/>
      <c r="J6876" s="6"/>
      <c r="K6876" s="6"/>
      <c r="L6876" s="6"/>
      <c r="M6876" s="6"/>
      <c r="N6876" s="27"/>
    </row>
    <row r="6877" spans="1:14" s="28" customFormat="1" x14ac:dyDescent="0.25">
      <c r="A6877" s="24">
        <v>43752.333333333336</v>
      </c>
      <c r="B6877" s="25">
        <v>43752.416666666664</v>
      </c>
      <c r="C6877" s="7">
        <v>268.17700000000002</v>
      </c>
      <c r="D6877" s="26">
        <f>C6877/'g. Dimensio.AnlagenEE2035'!$F$11</f>
        <v>7.662200000000001E-2</v>
      </c>
      <c r="E6877" s="6"/>
      <c r="F6877" s="6"/>
      <c r="G6877" s="6"/>
      <c r="H6877" s="6"/>
      <c r="I6877" s="6"/>
      <c r="J6877" s="6"/>
      <c r="K6877" s="6"/>
      <c r="L6877" s="6"/>
      <c r="M6877" s="6"/>
      <c r="N6877" s="27"/>
    </row>
    <row r="6878" spans="1:14" s="28" customFormat="1" x14ac:dyDescent="0.25">
      <c r="A6878" s="24">
        <v>43752.375</v>
      </c>
      <c r="B6878" s="25">
        <v>43752.458333333336</v>
      </c>
      <c r="C6878" s="7">
        <v>242.262</v>
      </c>
      <c r="D6878" s="26">
        <f>C6878/'g. Dimensio.AnlagenEE2035'!$F$11</f>
        <v>6.9217714285714285E-2</v>
      </c>
      <c r="E6878" s="6"/>
      <c r="F6878" s="6"/>
      <c r="G6878" s="6"/>
      <c r="H6878" s="6"/>
      <c r="I6878" s="6"/>
      <c r="J6878" s="6"/>
      <c r="K6878" s="6"/>
      <c r="L6878" s="6"/>
      <c r="M6878" s="6"/>
      <c r="N6878" s="27"/>
    </row>
    <row r="6879" spans="1:14" s="28" customFormat="1" x14ac:dyDescent="0.25">
      <c r="A6879" s="24">
        <v>43752.416666666664</v>
      </c>
      <c r="B6879" s="25">
        <v>43752.5</v>
      </c>
      <c r="C6879" s="7">
        <v>240.70099999999999</v>
      </c>
      <c r="D6879" s="26">
        <f>C6879/'g. Dimensio.AnlagenEE2035'!$F$11</f>
        <v>6.8771714285714283E-2</v>
      </c>
      <c r="E6879" s="6"/>
      <c r="F6879" s="6"/>
      <c r="G6879" s="6"/>
      <c r="H6879" s="6"/>
      <c r="I6879" s="6"/>
      <c r="J6879" s="6"/>
      <c r="K6879" s="6"/>
      <c r="L6879" s="6"/>
      <c r="M6879" s="6"/>
      <c r="N6879" s="27"/>
    </row>
    <row r="6880" spans="1:14" s="28" customFormat="1" x14ac:dyDescent="0.25">
      <c r="A6880" s="24">
        <v>43752.458333333336</v>
      </c>
      <c r="B6880" s="25">
        <v>43752.541666666664</v>
      </c>
      <c r="C6880" s="7">
        <v>249.352</v>
      </c>
      <c r="D6880" s="26">
        <f>C6880/'g. Dimensio.AnlagenEE2035'!$F$11</f>
        <v>7.1243428571428569E-2</v>
      </c>
      <c r="E6880" s="6"/>
      <c r="F6880" s="6"/>
      <c r="G6880" s="6"/>
      <c r="H6880" s="6"/>
      <c r="I6880" s="6"/>
      <c r="J6880" s="6"/>
      <c r="K6880" s="6"/>
      <c r="L6880" s="6"/>
      <c r="M6880" s="6"/>
      <c r="N6880" s="27"/>
    </row>
    <row r="6881" spans="1:14" s="28" customFormat="1" x14ac:dyDescent="0.25">
      <c r="A6881" s="24">
        <v>43752.5</v>
      </c>
      <c r="B6881" s="25">
        <v>43752.583333333336</v>
      </c>
      <c r="C6881" s="7">
        <v>305.63200000000001</v>
      </c>
      <c r="D6881" s="26">
        <f>C6881/'g. Dimensio.AnlagenEE2035'!$F$11</f>
        <v>8.732342857142858E-2</v>
      </c>
      <c r="E6881" s="6"/>
      <c r="F6881" s="6"/>
      <c r="G6881" s="6"/>
      <c r="H6881" s="6"/>
      <c r="I6881" s="6"/>
      <c r="J6881" s="6"/>
      <c r="K6881" s="6"/>
      <c r="L6881" s="6"/>
      <c r="M6881" s="6"/>
      <c r="N6881" s="27"/>
    </row>
    <row r="6882" spans="1:14" s="28" customFormat="1" x14ac:dyDescent="0.25">
      <c r="A6882" s="24">
        <v>43752.541666666664</v>
      </c>
      <c r="B6882" s="25">
        <v>43752.625</v>
      </c>
      <c r="C6882" s="7">
        <v>428.11</v>
      </c>
      <c r="D6882" s="26">
        <f>C6882/'g. Dimensio.AnlagenEE2035'!$F$11</f>
        <v>0.12231714285714286</v>
      </c>
      <c r="E6882" s="6"/>
      <c r="F6882" s="6"/>
      <c r="G6882" s="6"/>
      <c r="H6882" s="6"/>
      <c r="I6882" s="6"/>
      <c r="J6882" s="6"/>
      <c r="K6882" s="6"/>
      <c r="L6882" s="6"/>
      <c r="M6882" s="6"/>
      <c r="N6882" s="27"/>
    </row>
    <row r="6883" spans="1:14" s="28" customFormat="1" x14ac:dyDescent="0.25">
      <c r="A6883" s="24">
        <v>43752.583333333336</v>
      </c>
      <c r="B6883" s="25">
        <v>43752.666666666664</v>
      </c>
      <c r="C6883" s="7">
        <v>521.38300000000004</v>
      </c>
      <c r="D6883" s="26">
        <f>C6883/'g. Dimensio.AnlagenEE2035'!$F$11</f>
        <v>0.14896657142857145</v>
      </c>
      <c r="E6883" s="6"/>
      <c r="F6883" s="6"/>
      <c r="G6883" s="6"/>
      <c r="H6883" s="6"/>
      <c r="I6883" s="6"/>
      <c r="J6883" s="6"/>
      <c r="K6883" s="6"/>
      <c r="L6883" s="6"/>
      <c r="M6883" s="6"/>
      <c r="N6883" s="27"/>
    </row>
    <row r="6884" spans="1:14" s="28" customFormat="1" x14ac:dyDescent="0.25">
      <c r="A6884" s="24">
        <v>43752.625</v>
      </c>
      <c r="B6884" s="25">
        <v>43752.708333333336</v>
      </c>
      <c r="C6884" s="7">
        <v>527.28200000000004</v>
      </c>
      <c r="D6884" s="26">
        <f>C6884/'g. Dimensio.AnlagenEE2035'!$F$11</f>
        <v>0.15065200000000001</v>
      </c>
      <c r="E6884" s="6"/>
      <c r="F6884" s="6"/>
      <c r="G6884" s="6"/>
      <c r="H6884" s="6"/>
      <c r="I6884" s="6"/>
      <c r="J6884" s="6"/>
      <c r="K6884" s="6"/>
      <c r="L6884" s="6"/>
      <c r="M6884" s="6"/>
      <c r="N6884" s="27"/>
    </row>
    <row r="6885" spans="1:14" s="28" customFormat="1" x14ac:dyDescent="0.25">
      <c r="A6885" s="24">
        <v>43752.666666666664</v>
      </c>
      <c r="B6885" s="25">
        <v>43752.75</v>
      </c>
      <c r="C6885" s="7">
        <v>687.08399999999995</v>
      </c>
      <c r="D6885" s="26">
        <f>C6885/'g. Dimensio.AnlagenEE2035'!$F$11</f>
        <v>0.19630971428571428</v>
      </c>
      <c r="E6885" s="6"/>
      <c r="F6885" s="6"/>
      <c r="G6885" s="6"/>
      <c r="H6885" s="6"/>
      <c r="I6885" s="6"/>
      <c r="J6885" s="6"/>
      <c r="K6885" s="6"/>
      <c r="L6885" s="6"/>
      <c r="M6885" s="6"/>
      <c r="N6885" s="27"/>
    </row>
    <row r="6886" spans="1:14" s="28" customFormat="1" x14ac:dyDescent="0.25">
      <c r="A6886" s="24">
        <v>43752.708333333336</v>
      </c>
      <c r="B6886" s="25">
        <v>43752.791666666664</v>
      </c>
      <c r="C6886" s="7">
        <v>852.33199999999999</v>
      </c>
      <c r="D6886" s="26">
        <f>C6886/'g. Dimensio.AnlagenEE2035'!$F$11</f>
        <v>0.24352342857142856</v>
      </c>
      <c r="E6886" s="6"/>
      <c r="F6886" s="6"/>
      <c r="G6886" s="6"/>
      <c r="H6886" s="6"/>
      <c r="I6886" s="6"/>
      <c r="J6886" s="6"/>
      <c r="K6886" s="6"/>
      <c r="L6886" s="6"/>
      <c r="M6886" s="6"/>
      <c r="N6886" s="27"/>
    </row>
    <row r="6887" spans="1:14" s="28" customFormat="1" x14ac:dyDescent="0.25">
      <c r="A6887" s="24">
        <v>43752.75</v>
      </c>
      <c r="B6887" s="25">
        <v>43752.833333333336</v>
      </c>
      <c r="C6887" s="7">
        <v>859.64599999999996</v>
      </c>
      <c r="D6887" s="26">
        <f>C6887/'g. Dimensio.AnlagenEE2035'!$F$11</f>
        <v>0.24561314285714284</v>
      </c>
      <c r="E6887" s="6"/>
      <c r="F6887" s="6"/>
      <c r="G6887" s="6"/>
      <c r="H6887" s="6"/>
      <c r="I6887" s="6"/>
      <c r="J6887" s="6"/>
      <c r="K6887" s="6"/>
      <c r="L6887" s="6"/>
      <c r="M6887" s="6"/>
      <c r="N6887" s="27"/>
    </row>
    <row r="6888" spans="1:14" s="28" customFormat="1" x14ac:dyDescent="0.25">
      <c r="A6888" s="24">
        <v>43752.791666666664</v>
      </c>
      <c r="B6888" s="25">
        <v>43752.875</v>
      </c>
      <c r="C6888" s="7">
        <v>782.11699999999996</v>
      </c>
      <c r="D6888" s="26">
        <f>C6888/'g. Dimensio.AnlagenEE2035'!$F$11</f>
        <v>0.22346199999999999</v>
      </c>
      <c r="E6888" s="6"/>
      <c r="F6888" s="6"/>
      <c r="G6888" s="6"/>
      <c r="H6888" s="6"/>
      <c r="I6888" s="6"/>
      <c r="J6888" s="6"/>
      <c r="K6888" s="6"/>
      <c r="L6888" s="6"/>
      <c r="M6888" s="6"/>
      <c r="N6888" s="27"/>
    </row>
    <row r="6889" spans="1:14" s="28" customFormat="1" x14ac:dyDescent="0.25">
      <c r="A6889" s="24">
        <v>43752.833333333336</v>
      </c>
      <c r="B6889" s="25">
        <v>43752.916666666664</v>
      </c>
      <c r="C6889" s="7">
        <v>749.52</v>
      </c>
      <c r="D6889" s="26">
        <f>C6889/'g. Dimensio.AnlagenEE2035'!$F$11</f>
        <v>0.21414857142857141</v>
      </c>
      <c r="E6889" s="6"/>
      <c r="F6889" s="6"/>
      <c r="G6889" s="6"/>
      <c r="H6889" s="6"/>
      <c r="I6889" s="6"/>
      <c r="J6889" s="6"/>
      <c r="K6889" s="6"/>
      <c r="L6889" s="6"/>
      <c r="M6889" s="6"/>
      <c r="N6889" s="27"/>
    </row>
    <row r="6890" spans="1:14" s="28" customFormat="1" x14ac:dyDescent="0.25">
      <c r="A6890" s="24">
        <v>43752.875</v>
      </c>
      <c r="B6890" s="25">
        <v>43752.958333333336</v>
      </c>
      <c r="C6890" s="7">
        <v>814.53499999999997</v>
      </c>
      <c r="D6890" s="26">
        <f>C6890/'g. Dimensio.AnlagenEE2035'!$F$11</f>
        <v>0.23272428571428572</v>
      </c>
      <c r="E6890" s="6"/>
      <c r="F6890" s="6"/>
      <c r="G6890" s="6"/>
      <c r="H6890" s="6"/>
      <c r="I6890" s="6"/>
      <c r="J6890" s="6"/>
      <c r="K6890" s="6"/>
      <c r="L6890" s="6"/>
      <c r="M6890" s="6"/>
      <c r="N6890" s="27"/>
    </row>
    <row r="6891" spans="1:14" s="28" customFormat="1" x14ac:dyDescent="0.25">
      <c r="A6891" s="24">
        <v>43752.916666666664</v>
      </c>
      <c r="B6891" s="25">
        <v>43753</v>
      </c>
      <c r="C6891" s="7">
        <v>864.45799999999997</v>
      </c>
      <c r="D6891" s="26">
        <f>C6891/'g. Dimensio.AnlagenEE2035'!$F$11</f>
        <v>0.24698799999999999</v>
      </c>
      <c r="E6891" s="6"/>
      <c r="F6891" s="6"/>
      <c r="G6891" s="6"/>
      <c r="H6891" s="6"/>
      <c r="I6891" s="6"/>
      <c r="J6891" s="6"/>
      <c r="K6891" s="6"/>
      <c r="L6891" s="6"/>
      <c r="M6891" s="6"/>
      <c r="N6891" s="27"/>
    </row>
    <row r="6892" spans="1:14" s="28" customFormat="1" x14ac:dyDescent="0.25">
      <c r="A6892" s="24">
        <v>43752.958333333336</v>
      </c>
      <c r="B6892" s="25">
        <v>43753.041666666664</v>
      </c>
      <c r="C6892" s="7">
        <v>852.79600000000005</v>
      </c>
      <c r="D6892" s="26">
        <f>C6892/'g. Dimensio.AnlagenEE2035'!$F$11</f>
        <v>0.24365600000000001</v>
      </c>
      <c r="E6892" s="6"/>
      <c r="F6892" s="6"/>
      <c r="G6892" s="6"/>
      <c r="H6892" s="6"/>
      <c r="I6892" s="6"/>
      <c r="J6892" s="6"/>
      <c r="K6892" s="6"/>
      <c r="L6892" s="6"/>
      <c r="M6892" s="6"/>
      <c r="N6892" s="27"/>
    </row>
    <row r="6893" spans="1:14" s="28" customFormat="1" x14ac:dyDescent="0.25">
      <c r="A6893" s="24">
        <v>43753</v>
      </c>
      <c r="B6893" s="25">
        <v>43753.083333333336</v>
      </c>
      <c r="C6893" s="7">
        <v>813.78399999999999</v>
      </c>
      <c r="D6893" s="26">
        <f>C6893/'g. Dimensio.AnlagenEE2035'!$F$11</f>
        <v>0.23250971428571429</v>
      </c>
      <c r="E6893" s="6"/>
      <c r="F6893" s="6"/>
      <c r="G6893" s="6"/>
      <c r="H6893" s="6"/>
      <c r="I6893" s="6"/>
      <c r="J6893" s="6"/>
      <c r="K6893" s="6"/>
      <c r="L6893" s="6"/>
      <c r="M6893" s="6"/>
      <c r="N6893" s="27"/>
    </row>
    <row r="6894" spans="1:14" s="28" customFormat="1" x14ac:dyDescent="0.25">
      <c r="A6894" s="24">
        <v>43753.041666666664</v>
      </c>
      <c r="B6894" s="25">
        <v>43753.125</v>
      </c>
      <c r="C6894" s="7">
        <v>772.40599999999995</v>
      </c>
      <c r="D6894" s="26">
        <f>C6894/'g. Dimensio.AnlagenEE2035'!$F$11</f>
        <v>0.22068742857142856</v>
      </c>
      <c r="E6894" s="6"/>
      <c r="F6894" s="6"/>
      <c r="G6894" s="6"/>
      <c r="H6894" s="6"/>
      <c r="I6894" s="6"/>
      <c r="J6894" s="6"/>
      <c r="K6894" s="6"/>
      <c r="L6894" s="6"/>
      <c r="M6894" s="6"/>
      <c r="N6894" s="27"/>
    </row>
    <row r="6895" spans="1:14" s="28" customFormat="1" x14ac:dyDescent="0.25">
      <c r="A6895" s="24">
        <v>43753.083333333336</v>
      </c>
      <c r="B6895" s="25">
        <v>43753.166666666664</v>
      </c>
      <c r="C6895" s="7">
        <v>737.89400000000001</v>
      </c>
      <c r="D6895" s="26">
        <f>C6895/'g. Dimensio.AnlagenEE2035'!$F$11</f>
        <v>0.21082685714285715</v>
      </c>
      <c r="E6895" s="6"/>
      <c r="F6895" s="6"/>
      <c r="G6895" s="6"/>
      <c r="H6895" s="6"/>
      <c r="I6895" s="6"/>
      <c r="J6895" s="6"/>
      <c r="K6895" s="6"/>
      <c r="L6895" s="6"/>
      <c r="M6895" s="6"/>
      <c r="N6895" s="27"/>
    </row>
    <row r="6896" spans="1:14" s="28" customFormat="1" x14ac:dyDescent="0.25">
      <c r="A6896" s="24">
        <v>43753.125</v>
      </c>
      <c r="B6896" s="25">
        <v>43753.208333333336</v>
      </c>
      <c r="C6896" s="7">
        <v>710.86900000000003</v>
      </c>
      <c r="D6896" s="26">
        <f>C6896/'g. Dimensio.AnlagenEE2035'!$F$11</f>
        <v>0.20310542857142858</v>
      </c>
      <c r="E6896" s="6"/>
      <c r="F6896" s="6"/>
      <c r="G6896" s="6"/>
      <c r="H6896" s="6"/>
      <c r="I6896" s="6"/>
      <c r="J6896" s="6"/>
      <c r="K6896" s="6"/>
      <c r="L6896" s="6"/>
      <c r="M6896" s="6"/>
      <c r="N6896" s="27"/>
    </row>
    <row r="6897" spans="1:14" s="28" customFormat="1" x14ac:dyDescent="0.25">
      <c r="A6897" s="24">
        <v>43753.166666666664</v>
      </c>
      <c r="B6897" s="25">
        <v>43753.25</v>
      </c>
      <c r="C6897" s="7">
        <v>602.77</v>
      </c>
      <c r="D6897" s="26">
        <f>C6897/'g. Dimensio.AnlagenEE2035'!$F$11</f>
        <v>0.17221999999999998</v>
      </c>
      <c r="E6897" s="6"/>
      <c r="F6897" s="6"/>
      <c r="G6897" s="6"/>
      <c r="H6897" s="6"/>
      <c r="I6897" s="6"/>
      <c r="J6897" s="6"/>
      <c r="K6897" s="6"/>
      <c r="L6897" s="6"/>
      <c r="M6897" s="6"/>
      <c r="N6897" s="27"/>
    </row>
    <row r="6898" spans="1:14" s="28" customFormat="1" x14ac:dyDescent="0.25">
      <c r="A6898" s="24">
        <v>43753.208333333336</v>
      </c>
      <c r="B6898" s="25">
        <v>43753.291666666664</v>
      </c>
      <c r="C6898" s="7">
        <v>452.10700000000003</v>
      </c>
      <c r="D6898" s="26">
        <f>C6898/'g. Dimensio.AnlagenEE2035'!$F$11</f>
        <v>0.12917342857142858</v>
      </c>
      <c r="E6898" s="6"/>
      <c r="F6898" s="6"/>
      <c r="G6898" s="6"/>
      <c r="H6898" s="6"/>
      <c r="I6898" s="6"/>
      <c r="J6898" s="6"/>
      <c r="K6898" s="6"/>
      <c r="L6898" s="6"/>
      <c r="M6898" s="6"/>
      <c r="N6898" s="27"/>
    </row>
    <row r="6899" spans="1:14" s="28" customFormat="1" x14ac:dyDescent="0.25">
      <c r="A6899" s="24">
        <v>43753.25</v>
      </c>
      <c r="B6899" s="25">
        <v>43753.333333333336</v>
      </c>
      <c r="C6899" s="7">
        <v>345.84300000000002</v>
      </c>
      <c r="D6899" s="26">
        <f>C6899/'g. Dimensio.AnlagenEE2035'!$F$11</f>
        <v>9.8812285714285714E-2</v>
      </c>
      <c r="E6899" s="6"/>
      <c r="F6899" s="6"/>
      <c r="G6899" s="6"/>
      <c r="H6899" s="6"/>
      <c r="I6899" s="6"/>
      <c r="J6899" s="6"/>
      <c r="K6899" s="6"/>
      <c r="L6899" s="6"/>
      <c r="M6899" s="6"/>
      <c r="N6899" s="27"/>
    </row>
    <row r="6900" spans="1:14" s="28" customFormat="1" x14ac:dyDescent="0.25">
      <c r="A6900" s="24">
        <v>43753.291666666664</v>
      </c>
      <c r="B6900" s="25">
        <v>43753.375</v>
      </c>
      <c r="C6900" s="7">
        <v>141.66399999999999</v>
      </c>
      <c r="D6900" s="26">
        <f>C6900/'g. Dimensio.AnlagenEE2035'!$F$11</f>
        <v>4.0475428571428565E-2</v>
      </c>
      <c r="E6900" s="6"/>
      <c r="F6900" s="6"/>
      <c r="G6900" s="6"/>
      <c r="H6900" s="6"/>
      <c r="I6900" s="6"/>
      <c r="J6900" s="6"/>
      <c r="K6900" s="6"/>
      <c r="L6900" s="6"/>
      <c r="M6900" s="6"/>
      <c r="N6900" s="27"/>
    </row>
    <row r="6901" spans="1:14" s="28" customFormat="1" x14ac:dyDescent="0.25">
      <c r="A6901" s="24">
        <v>43753.333333333336</v>
      </c>
      <c r="B6901" s="25">
        <v>43753.416666666664</v>
      </c>
      <c r="C6901" s="7">
        <v>26.033999999999999</v>
      </c>
      <c r="D6901" s="26">
        <f>C6901/'g. Dimensio.AnlagenEE2035'!$F$11</f>
        <v>7.4382857142857141E-3</v>
      </c>
      <c r="E6901" s="6"/>
      <c r="F6901" s="6"/>
      <c r="G6901" s="6"/>
      <c r="H6901" s="6"/>
      <c r="I6901" s="6"/>
      <c r="J6901" s="6"/>
      <c r="K6901" s="6"/>
      <c r="L6901" s="6"/>
      <c r="M6901" s="6"/>
      <c r="N6901" s="27"/>
    </row>
    <row r="6902" spans="1:14" s="28" customFormat="1" x14ac:dyDescent="0.25">
      <c r="A6902" s="24">
        <v>43753.375</v>
      </c>
      <c r="B6902" s="25">
        <v>43753.458333333336</v>
      </c>
      <c r="C6902" s="7">
        <v>46.584000000000003</v>
      </c>
      <c r="D6902" s="26">
        <f>C6902/'g. Dimensio.AnlagenEE2035'!$F$11</f>
        <v>1.3309714285714286E-2</v>
      </c>
      <c r="E6902" s="6"/>
      <c r="F6902" s="6"/>
      <c r="G6902" s="6"/>
      <c r="H6902" s="6"/>
      <c r="I6902" s="6"/>
      <c r="J6902" s="6"/>
      <c r="K6902" s="6"/>
      <c r="L6902" s="6"/>
      <c r="M6902" s="6"/>
      <c r="N6902" s="27"/>
    </row>
    <row r="6903" spans="1:14" s="28" customFormat="1" x14ac:dyDescent="0.25">
      <c r="A6903" s="24">
        <v>43753.416666666664</v>
      </c>
      <c r="B6903" s="25">
        <v>43753.5</v>
      </c>
      <c r="C6903" s="7">
        <v>109.708</v>
      </c>
      <c r="D6903" s="26">
        <f>C6903/'g. Dimensio.AnlagenEE2035'!$F$11</f>
        <v>3.1345142857142856E-2</v>
      </c>
      <c r="E6903" s="6"/>
      <c r="F6903" s="6"/>
      <c r="G6903" s="6"/>
      <c r="H6903" s="6"/>
      <c r="I6903" s="6"/>
      <c r="J6903" s="6"/>
      <c r="K6903" s="6"/>
      <c r="L6903" s="6"/>
      <c r="M6903" s="6"/>
      <c r="N6903" s="27"/>
    </row>
    <row r="6904" spans="1:14" s="28" customFormat="1" x14ac:dyDescent="0.25">
      <c r="A6904" s="24">
        <v>43753.458333333336</v>
      </c>
      <c r="B6904" s="25">
        <v>43753.541666666664</v>
      </c>
      <c r="C6904" s="7">
        <v>161.357</v>
      </c>
      <c r="D6904" s="26">
        <f>C6904/'g. Dimensio.AnlagenEE2035'!$F$11</f>
        <v>4.6101999999999997E-2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27"/>
    </row>
    <row r="6905" spans="1:14" s="28" customFormat="1" x14ac:dyDescent="0.25">
      <c r="A6905" s="24">
        <v>43753.5</v>
      </c>
      <c r="B6905" s="25">
        <v>43753.583333333336</v>
      </c>
      <c r="C6905" s="7">
        <v>314.00900000000001</v>
      </c>
      <c r="D6905" s="26">
        <f>C6905/'g. Dimensio.AnlagenEE2035'!$F$11</f>
        <v>8.9716857142857154E-2</v>
      </c>
      <c r="E6905" s="6"/>
      <c r="F6905" s="6"/>
      <c r="G6905" s="6"/>
      <c r="H6905" s="6"/>
      <c r="I6905" s="6"/>
      <c r="J6905" s="6"/>
      <c r="K6905" s="6"/>
      <c r="L6905" s="6"/>
      <c r="M6905" s="6"/>
      <c r="N6905" s="27"/>
    </row>
    <row r="6906" spans="1:14" s="28" customFormat="1" x14ac:dyDescent="0.25">
      <c r="A6906" s="24">
        <v>43753.541666666664</v>
      </c>
      <c r="B6906" s="25">
        <v>43753.625</v>
      </c>
      <c r="C6906" s="7">
        <v>539.89200000000005</v>
      </c>
      <c r="D6906" s="26">
        <f>C6906/'g. Dimensio.AnlagenEE2035'!$F$11</f>
        <v>0.15425485714285717</v>
      </c>
      <c r="E6906" s="6"/>
      <c r="F6906" s="6"/>
      <c r="G6906" s="6"/>
      <c r="H6906" s="6"/>
      <c r="I6906" s="6"/>
      <c r="J6906" s="6"/>
      <c r="K6906" s="6"/>
      <c r="L6906" s="6"/>
      <c r="M6906" s="6"/>
      <c r="N6906" s="27"/>
    </row>
    <row r="6907" spans="1:14" s="28" customFormat="1" x14ac:dyDescent="0.25">
      <c r="A6907" s="24">
        <v>43753.583333333336</v>
      </c>
      <c r="B6907" s="25">
        <v>43753.666666666664</v>
      </c>
      <c r="C6907" s="7">
        <v>1152.346</v>
      </c>
      <c r="D6907" s="26">
        <f>C6907/'g. Dimensio.AnlagenEE2035'!$F$11</f>
        <v>0.3292417142857143</v>
      </c>
      <c r="E6907" s="6"/>
      <c r="F6907" s="6"/>
      <c r="G6907" s="6"/>
      <c r="H6907" s="6"/>
      <c r="I6907" s="6"/>
      <c r="J6907" s="6"/>
      <c r="K6907" s="6"/>
      <c r="L6907" s="6"/>
      <c r="M6907" s="6"/>
      <c r="N6907" s="27"/>
    </row>
    <row r="6908" spans="1:14" s="28" customFormat="1" x14ac:dyDescent="0.25">
      <c r="A6908" s="24">
        <v>43753.625</v>
      </c>
      <c r="B6908" s="25">
        <v>43753.708333333336</v>
      </c>
      <c r="C6908" s="7">
        <v>1829.0650000000001</v>
      </c>
      <c r="D6908" s="26">
        <f>C6908/'g. Dimensio.AnlagenEE2035'!$F$11</f>
        <v>0.52259</v>
      </c>
      <c r="E6908" s="6"/>
      <c r="F6908" s="6"/>
      <c r="G6908" s="6"/>
      <c r="H6908" s="6"/>
      <c r="I6908" s="6"/>
      <c r="J6908" s="6"/>
      <c r="K6908" s="6"/>
      <c r="L6908" s="6"/>
      <c r="M6908" s="6"/>
      <c r="N6908" s="27"/>
    </row>
    <row r="6909" spans="1:14" s="28" customFormat="1" x14ac:dyDescent="0.25">
      <c r="A6909" s="24">
        <v>43753.666666666664</v>
      </c>
      <c r="B6909" s="25">
        <v>43753.75</v>
      </c>
      <c r="C6909" s="7">
        <v>1665.396</v>
      </c>
      <c r="D6909" s="26">
        <f>C6909/'g. Dimensio.AnlagenEE2035'!$F$11</f>
        <v>0.47582742857142857</v>
      </c>
      <c r="E6909" s="6"/>
      <c r="F6909" s="6"/>
      <c r="G6909" s="6"/>
      <c r="H6909" s="6"/>
      <c r="I6909" s="6"/>
      <c r="J6909" s="6"/>
      <c r="K6909" s="6"/>
      <c r="L6909" s="6"/>
      <c r="M6909" s="6"/>
      <c r="N6909" s="27"/>
    </row>
    <row r="6910" spans="1:14" s="28" customFormat="1" x14ac:dyDescent="0.25">
      <c r="A6910" s="24">
        <v>43753.708333333336</v>
      </c>
      <c r="B6910" s="25">
        <v>43753.791666666664</v>
      </c>
      <c r="C6910" s="7">
        <v>1076.296</v>
      </c>
      <c r="D6910" s="26">
        <f>C6910/'g. Dimensio.AnlagenEE2035'!$F$11</f>
        <v>0.30751314285714287</v>
      </c>
      <c r="E6910" s="6"/>
      <c r="F6910" s="6"/>
      <c r="G6910" s="6"/>
      <c r="H6910" s="6"/>
      <c r="I6910" s="6"/>
      <c r="J6910" s="6"/>
      <c r="K6910" s="6"/>
      <c r="L6910" s="6"/>
      <c r="M6910" s="6"/>
      <c r="N6910" s="27"/>
    </row>
    <row r="6911" spans="1:14" s="28" customFormat="1" x14ac:dyDescent="0.25">
      <c r="A6911" s="24">
        <v>43753.75</v>
      </c>
      <c r="B6911" s="25">
        <v>43753.833333333336</v>
      </c>
      <c r="C6911" s="7">
        <v>761.67399999999998</v>
      </c>
      <c r="D6911" s="26">
        <f>C6911/'g. Dimensio.AnlagenEE2035'!$F$11</f>
        <v>0.21762114285714285</v>
      </c>
      <c r="E6911" s="6"/>
      <c r="F6911" s="6"/>
      <c r="G6911" s="6"/>
      <c r="H6911" s="6"/>
      <c r="I6911" s="6"/>
      <c r="J6911" s="6"/>
      <c r="K6911" s="6"/>
      <c r="L6911" s="6"/>
      <c r="M6911" s="6"/>
      <c r="N6911" s="27"/>
    </row>
    <row r="6912" spans="1:14" s="28" customFormat="1" x14ac:dyDescent="0.25">
      <c r="A6912" s="24">
        <v>43753.791666666664</v>
      </c>
      <c r="B6912" s="25">
        <v>43753.875</v>
      </c>
      <c r="C6912" s="7">
        <v>738.59900000000005</v>
      </c>
      <c r="D6912" s="26">
        <f>C6912/'g. Dimensio.AnlagenEE2035'!$F$11</f>
        <v>0.21102828571428572</v>
      </c>
      <c r="E6912" s="6"/>
      <c r="F6912" s="6"/>
      <c r="G6912" s="6"/>
      <c r="H6912" s="6"/>
      <c r="I6912" s="6"/>
      <c r="J6912" s="6"/>
      <c r="K6912" s="6"/>
      <c r="L6912" s="6"/>
      <c r="M6912" s="6"/>
      <c r="N6912" s="27"/>
    </row>
    <row r="6913" spans="1:14" s="28" customFormat="1" x14ac:dyDescent="0.25">
      <c r="A6913" s="24">
        <v>43753.833333333336</v>
      </c>
      <c r="B6913" s="25">
        <v>43753.916666666664</v>
      </c>
      <c r="C6913" s="7">
        <v>904.32299999999998</v>
      </c>
      <c r="D6913" s="26">
        <f>C6913/'g. Dimensio.AnlagenEE2035'!$F$11</f>
        <v>0.258378</v>
      </c>
      <c r="E6913" s="6"/>
      <c r="F6913" s="6"/>
      <c r="G6913" s="6"/>
      <c r="H6913" s="6"/>
      <c r="I6913" s="6"/>
      <c r="J6913" s="6"/>
      <c r="K6913" s="6"/>
      <c r="L6913" s="6"/>
      <c r="M6913" s="6"/>
      <c r="N6913" s="27"/>
    </row>
    <row r="6914" spans="1:14" s="28" customFormat="1" x14ac:dyDescent="0.25">
      <c r="A6914" s="24">
        <v>43753.875</v>
      </c>
      <c r="B6914" s="25">
        <v>43753.958333333336</v>
      </c>
      <c r="C6914" s="7">
        <v>916.47</v>
      </c>
      <c r="D6914" s="26">
        <f>C6914/'g. Dimensio.AnlagenEE2035'!$F$11</f>
        <v>0.26184857142857143</v>
      </c>
      <c r="E6914" s="6"/>
      <c r="F6914" s="6"/>
      <c r="G6914" s="6"/>
      <c r="H6914" s="6"/>
      <c r="I6914" s="6"/>
      <c r="J6914" s="6"/>
      <c r="K6914" s="6"/>
      <c r="L6914" s="6"/>
      <c r="M6914" s="6"/>
      <c r="N6914" s="27"/>
    </row>
    <row r="6915" spans="1:14" s="28" customFormat="1" x14ac:dyDescent="0.25">
      <c r="A6915" s="24">
        <v>43753.916666666664</v>
      </c>
      <c r="B6915" s="25">
        <v>43754</v>
      </c>
      <c r="C6915" s="7">
        <v>973.73299999999995</v>
      </c>
      <c r="D6915" s="26">
        <f>C6915/'g. Dimensio.AnlagenEE2035'!$F$11</f>
        <v>0.27820942857142855</v>
      </c>
      <c r="E6915" s="6"/>
      <c r="F6915" s="6"/>
      <c r="G6915" s="6"/>
      <c r="H6915" s="6"/>
      <c r="I6915" s="6"/>
      <c r="J6915" s="6"/>
      <c r="K6915" s="6"/>
      <c r="L6915" s="6"/>
      <c r="M6915" s="6"/>
      <c r="N6915" s="27"/>
    </row>
    <row r="6916" spans="1:14" s="28" customFormat="1" x14ac:dyDescent="0.25">
      <c r="A6916" s="24">
        <v>43753.958333333336</v>
      </c>
      <c r="B6916" s="25">
        <v>43754.041666666664</v>
      </c>
      <c r="C6916" s="7">
        <v>1157.0429999999999</v>
      </c>
      <c r="D6916" s="26">
        <f>C6916/'g. Dimensio.AnlagenEE2035'!$F$11</f>
        <v>0.33058371428571426</v>
      </c>
      <c r="E6916" s="6"/>
      <c r="F6916" s="6"/>
      <c r="G6916" s="6"/>
      <c r="H6916" s="6"/>
      <c r="I6916" s="6"/>
      <c r="J6916" s="6"/>
      <c r="K6916" s="6"/>
      <c r="L6916" s="6"/>
      <c r="M6916" s="6"/>
      <c r="N6916" s="27"/>
    </row>
    <row r="6917" spans="1:14" s="28" customFormat="1" x14ac:dyDescent="0.25">
      <c r="A6917" s="24">
        <v>43754</v>
      </c>
      <c r="B6917" s="25">
        <v>43754.083333333336</v>
      </c>
      <c r="C6917" s="7">
        <v>1344.925</v>
      </c>
      <c r="D6917" s="26">
        <f>C6917/'g. Dimensio.AnlagenEE2035'!$F$11</f>
        <v>0.38426428571428572</v>
      </c>
      <c r="E6917" s="6"/>
      <c r="F6917" s="6"/>
      <c r="G6917" s="6"/>
      <c r="H6917" s="6"/>
      <c r="I6917" s="6"/>
      <c r="J6917" s="6"/>
      <c r="K6917" s="6"/>
      <c r="L6917" s="6"/>
      <c r="M6917" s="6"/>
      <c r="N6917" s="27"/>
    </row>
    <row r="6918" spans="1:14" s="28" customFormat="1" x14ac:dyDescent="0.25">
      <c r="A6918" s="24">
        <v>43754.041666666664</v>
      </c>
      <c r="B6918" s="25">
        <v>43754.125</v>
      </c>
      <c r="C6918" s="7">
        <v>1347.4090000000001</v>
      </c>
      <c r="D6918" s="26">
        <f>C6918/'g. Dimensio.AnlagenEE2035'!$F$11</f>
        <v>0.38497400000000004</v>
      </c>
      <c r="E6918" s="6"/>
      <c r="F6918" s="6"/>
      <c r="G6918" s="6"/>
      <c r="H6918" s="6"/>
      <c r="I6918" s="6"/>
      <c r="J6918" s="6"/>
      <c r="K6918" s="6"/>
      <c r="L6918" s="6"/>
      <c r="M6918" s="6"/>
      <c r="N6918" s="27"/>
    </row>
    <row r="6919" spans="1:14" s="28" customFormat="1" x14ac:dyDescent="0.25">
      <c r="A6919" s="24">
        <v>43754.083333333336</v>
      </c>
      <c r="B6919" s="25">
        <v>43754.166666666664</v>
      </c>
      <c r="C6919" s="7">
        <v>1262.039</v>
      </c>
      <c r="D6919" s="26">
        <f>C6919/'g. Dimensio.AnlagenEE2035'!$F$11</f>
        <v>0.36058257142857142</v>
      </c>
      <c r="E6919" s="6"/>
      <c r="F6919" s="6"/>
      <c r="G6919" s="6"/>
      <c r="H6919" s="6"/>
      <c r="I6919" s="6"/>
      <c r="J6919" s="6"/>
      <c r="K6919" s="6"/>
      <c r="L6919" s="6"/>
      <c r="M6919" s="6"/>
      <c r="N6919" s="27"/>
    </row>
    <row r="6920" spans="1:14" s="28" customFormat="1" x14ac:dyDescent="0.25">
      <c r="A6920" s="24">
        <v>43754.125</v>
      </c>
      <c r="B6920" s="25">
        <v>43754.208333333336</v>
      </c>
      <c r="C6920" s="7">
        <v>1121.7239999999999</v>
      </c>
      <c r="D6920" s="26">
        <f>C6920/'g. Dimensio.AnlagenEE2035'!$F$11</f>
        <v>0.3204925714285714</v>
      </c>
      <c r="E6920" s="6"/>
      <c r="F6920" s="6"/>
      <c r="G6920" s="6"/>
      <c r="H6920" s="6"/>
      <c r="I6920" s="6"/>
      <c r="J6920" s="6"/>
      <c r="K6920" s="6"/>
      <c r="L6920" s="6"/>
      <c r="M6920" s="6"/>
      <c r="N6920" s="27"/>
    </row>
    <row r="6921" spans="1:14" s="28" customFormat="1" x14ac:dyDescent="0.25">
      <c r="A6921" s="24">
        <v>43754.166666666664</v>
      </c>
      <c r="B6921" s="25">
        <v>43754.25</v>
      </c>
      <c r="C6921" s="7">
        <v>1073.2349999999999</v>
      </c>
      <c r="D6921" s="26">
        <f>C6921/'g. Dimensio.AnlagenEE2035'!$F$11</f>
        <v>0.30663857142857143</v>
      </c>
      <c r="E6921" s="6"/>
      <c r="F6921" s="6"/>
      <c r="G6921" s="6"/>
      <c r="H6921" s="6"/>
      <c r="I6921" s="6"/>
      <c r="J6921" s="6"/>
      <c r="K6921" s="6"/>
      <c r="L6921" s="6"/>
      <c r="M6921" s="6"/>
      <c r="N6921" s="27"/>
    </row>
    <row r="6922" spans="1:14" s="28" customFormat="1" x14ac:dyDescent="0.25">
      <c r="A6922" s="24">
        <v>43754.208333333336</v>
      </c>
      <c r="B6922" s="25">
        <v>43754.291666666664</v>
      </c>
      <c r="C6922" s="7">
        <v>1143.942</v>
      </c>
      <c r="D6922" s="26">
        <f>C6922/'g. Dimensio.AnlagenEE2035'!$F$11</f>
        <v>0.32684057142857142</v>
      </c>
      <c r="E6922" s="6"/>
      <c r="F6922" s="6"/>
      <c r="G6922" s="6"/>
      <c r="H6922" s="6"/>
      <c r="I6922" s="6"/>
      <c r="J6922" s="6"/>
      <c r="K6922" s="6"/>
      <c r="L6922" s="6"/>
      <c r="M6922" s="6"/>
      <c r="N6922" s="27"/>
    </row>
    <row r="6923" spans="1:14" s="28" customFormat="1" x14ac:dyDescent="0.25">
      <c r="A6923" s="24">
        <v>43754.25</v>
      </c>
      <c r="B6923" s="25">
        <v>43754.333333333336</v>
      </c>
      <c r="C6923" s="7">
        <v>1081.721</v>
      </c>
      <c r="D6923" s="26">
        <f>C6923/'g. Dimensio.AnlagenEE2035'!$F$11</f>
        <v>0.30906314285714287</v>
      </c>
      <c r="E6923" s="6"/>
      <c r="F6923" s="6"/>
      <c r="G6923" s="6"/>
      <c r="H6923" s="6"/>
      <c r="I6923" s="6"/>
      <c r="J6923" s="6"/>
      <c r="K6923" s="6"/>
      <c r="L6923" s="6"/>
      <c r="M6923" s="6"/>
      <c r="N6923" s="27"/>
    </row>
    <row r="6924" spans="1:14" s="28" customFormat="1" x14ac:dyDescent="0.25">
      <c r="A6924" s="24">
        <v>43754.291666666664</v>
      </c>
      <c r="B6924" s="25">
        <v>43754.375</v>
      </c>
      <c r="C6924" s="7">
        <v>798.49099999999999</v>
      </c>
      <c r="D6924" s="26">
        <f>C6924/'g. Dimensio.AnlagenEE2035'!$F$11</f>
        <v>0.22814028571428571</v>
      </c>
      <c r="E6924" s="6"/>
      <c r="F6924" s="6"/>
      <c r="G6924" s="6"/>
      <c r="H6924" s="6"/>
      <c r="I6924" s="6"/>
      <c r="J6924" s="6"/>
      <c r="K6924" s="6"/>
      <c r="L6924" s="6"/>
      <c r="M6924" s="6"/>
      <c r="N6924" s="27"/>
    </row>
    <row r="6925" spans="1:14" s="28" customFormat="1" x14ac:dyDescent="0.25">
      <c r="A6925" s="24">
        <v>43754.333333333336</v>
      </c>
      <c r="B6925" s="25">
        <v>43754.416666666664</v>
      </c>
      <c r="C6925" s="7">
        <v>935.29</v>
      </c>
      <c r="D6925" s="26">
        <f>C6925/'g. Dimensio.AnlagenEE2035'!$F$11</f>
        <v>0.26722571428571429</v>
      </c>
      <c r="E6925" s="6"/>
      <c r="F6925" s="6"/>
      <c r="G6925" s="6"/>
      <c r="H6925" s="6"/>
      <c r="I6925" s="6"/>
      <c r="J6925" s="6"/>
      <c r="K6925" s="6"/>
      <c r="L6925" s="6"/>
      <c r="M6925" s="6"/>
      <c r="N6925" s="27"/>
    </row>
    <row r="6926" spans="1:14" s="28" customFormat="1" x14ac:dyDescent="0.25">
      <c r="A6926" s="24">
        <v>43754.375</v>
      </c>
      <c r="B6926" s="25">
        <v>43754.458333333336</v>
      </c>
      <c r="C6926" s="7">
        <v>1129.5050000000001</v>
      </c>
      <c r="D6926" s="26">
        <f>C6926/'g. Dimensio.AnlagenEE2035'!$F$11</f>
        <v>0.32271571428571433</v>
      </c>
      <c r="E6926" s="6"/>
      <c r="F6926" s="6"/>
      <c r="G6926" s="6"/>
      <c r="H6926" s="6"/>
      <c r="I6926" s="6"/>
      <c r="J6926" s="6"/>
      <c r="K6926" s="6"/>
      <c r="L6926" s="6"/>
      <c r="M6926" s="6"/>
      <c r="N6926" s="27"/>
    </row>
    <row r="6927" spans="1:14" s="28" customFormat="1" x14ac:dyDescent="0.25">
      <c r="A6927" s="24">
        <v>43754.416666666664</v>
      </c>
      <c r="B6927" s="25">
        <v>43754.5</v>
      </c>
      <c r="C6927" s="7">
        <v>1121.692</v>
      </c>
      <c r="D6927" s="26">
        <f>C6927/'g. Dimensio.AnlagenEE2035'!$F$11</f>
        <v>0.32048342857142859</v>
      </c>
      <c r="E6927" s="6"/>
      <c r="F6927" s="6"/>
      <c r="G6927" s="6"/>
      <c r="H6927" s="6"/>
      <c r="I6927" s="6"/>
      <c r="J6927" s="6"/>
      <c r="K6927" s="6"/>
      <c r="L6927" s="6"/>
      <c r="M6927" s="6"/>
      <c r="N6927" s="27"/>
    </row>
    <row r="6928" spans="1:14" s="28" customFormat="1" x14ac:dyDescent="0.25">
      <c r="A6928" s="24">
        <v>43754.458333333336</v>
      </c>
      <c r="B6928" s="25">
        <v>43754.541666666664</v>
      </c>
      <c r="C6928" s="7">
        <v>1063.5340000000001</v>
      </c>
      <c r="D6928" s="26">
        <f>C6928/'g. Dimensio.AnlagenEE2035'!$F$11</f>
        <v>0.30386685714285716</v>
      </c>
      <c r="E6928" s="6"/>
      <c r="F6928" s="6"/>
      <c r="G6928" s="6"/>
      <c r="H6928" s="6"/>
      <c r="I6928" s="6"/>
      <c r="J6928" s="6"/>
      <c r="K6928" s="6"/>
      <c r="L6928" s="6"/>
      <c r="M6928" s="6"/>
      <c r="N6928" s="27"/>
    </row>
    <row r="6929" spans="1:14" s="28" customFormat="1" x14ac:dyDescent="0.25">
      <c r="A6929" s="24">
        <v>43754.5</v>
      </c>
      <c r="B6929" s="25">
        <v>43754.583333333336</v>
      </c>
      <c r="C6929" s="7">
        <v>1000.304</v>
      </c>
      <c r="D6929" s="26">
        <f>C6929/'g. Dimensio.AnlagenEE2035'!$F$11</f>
        <v>0.28580114285714286</v>
      </c>
      <c r="E6929" s="6"/>
      <c r="F6929" s="6"/>
      <c r="G6929" s="6"/>
      <c r="H6929" s="6"/>
      <c r="I6929" s="6"/>
      <c r="J6929" s="6"/>
      <c r="K6929" s="6"/>
      <c r="L6929" s="6"/>
      <c r="M6929" s="6"/>
      <c r="N6929" s="27"/>
    </row>
    <row r="6930" spans="1:14" s="28" customFormat="1" x14ac:dyDescent="0.25">
      <c r="A6930" s="24">
        <v>43754.541666666664</v>
      </c>
      <c r="B6930" s="25">
        <v>43754.625</v>
      </c>
      <c r="C6930" s="7">
        <v>948.26099999999997</v>
      </c>
      <c r="D6930" s="26">
        <f>C6930/'g. Dimensio.AnlagenEE2035'!$F$11</f>
        <v>0.27093171428571428</v>
      </c>
      <c r="E6930" s="6"/>
      <c r="F6930" s="6"/>
      <c r="G6930" s="6"/>
      <c r="H6930" s="6"/>
      <c r="I6930" s="6"/>
      <c r="J6930" s="6"/>
      <c r="K6930" s="6"/>
      <c r="L6930" s="6"/>
      <c r="M6930" s="6"/>
      <c r="N6930" s="27"/>
    </row>
    <row r="6931" spans="1:14" s="28" customFormat="1" x14ac:dyDescent="0.25">
      <c r="A6931" s="24">
        <v>43754.583333333336</v>
      </c>
      <c r="B6931" s="25">
        <v>43754.666666666664</v>
      </c>
      <c r="C6931" s="7">
        <v>878</v>
      </c>
      <c r="D6931" s="26">
        <f>C6931/'g. Dimensio.AnlagenEE2035'!$F$11</f>
        <v>0.25085714285714283</v>
      </c>
      <c r="E6931" s="6"/>
      <c r="F6931" s="6"/>
      <c r="G6931" s="6"/>
      <c r="H6931" s="6"/>
      <c r="I6931" s="6"/>
      <c r="J6931" s="6"/>
      <c r="K6931" s="6"/>
      <c r="L6931" s="6"/>
      <c r="M6931" s="6"/>
      <c r="N6931" s="27"/>
    </row>
    <row r="6932" spans="1:14" s="28" customFormat="1" x14ac:dyDescent="0.25">
      <c r="A6932" s="24">
        <v>43754.625</v>
      </c>
      <c r="B6932" s="25">
        <v>43754.708333333336</v>
      </c>
      <c r="C6932" s="7">
        <v>711.89099999999996</v>
      </c>
      <c r="D6932" s="26">
        <f>C6932/'g. Dimensio.AnlagenEE2035'!$F$11</f>
        <v>0.20339742857142856</v>
      </c>
      <c r="E6932" s="6"/>
      <c r="F6932" s="6"/>
      <c r="G6932" s="6"/>
      <c r="H6932" s="6"/>
      <c r="I6932" s="6"/>
      <c r="J6932" s="6"/>
      <c r="K6932" s="6"/>
      <c r="L6932" s="6"/>
      <c r="M6932" s="6"/>
      <c r="N6932" s="27"/>
    </row>
    <row r="6933" spans="1:14" s="28" customFormat="1" x14ac:dyDescent="0.25">
      <c r="A6933" s="24">
        <v>43754.666666666664</v>
      </c>
      <c r="B6933" s="25">
        <v>43754.75</v>
      </c>
      <c r="C6933" s="7">
        <v>723.27</v>
      </c>
      <c r="D6933" s="26">
        <f>C6933/'g. Dimensio.AnlagenEE2035'!$F$11</f>
        <v>0.20664857142857143</v>
      </c>
      <c r="E6933" s="6"/>
      <c r="F6933" s="6"/>
      <c r="G6933" s="6"/>
      <c r="H6933" s="6"/>
      <c r="I6933" s="6"/>
      <c r="J6933" s="6"/>
      <c r="K6933" s="6"/>
      <c r="L6933" s="6"/>
      <c r="M6933" s="6"/>
      <c r="N6933" s="27"/>
    </row>
    <row r="6934" spans="1:14" s="28" customFormat="1" x14ac:dyDescent="0.25">
      <c r="A6934" s="24">
        <v>43754.708333333336</v>
      </c>
      <c r="B6934" s="25">
        <v>43754.791666666664</v>
      </c>
      <c r="C6934" s="7">
        <v>828.16099999999994</v>
      </c>
      <c r="D6934" s="26">
        <f>C6934/'g. Dimensio.AnlagenEE2035'!$F$11</f>
        <v>0.23661742857142856</v>
      </c>
      <c r="E6934" s="6"/>
      <c r="F6934" s="6"/>
      <c r="G6934" s="6"/>
      <c r="H6934" s="6"/>
      <c r="I6934" s="6"/>
      <c r="J6934" s="6"/>
      <c r="K6934" s="6"/>
      <c r="L6934" s="6"/>
      <c r="M6934" s="6"/>
      <c r="N6934" s="27"/>
    </row>
    <row r="6935" spans="1:14" s="28" customFormat="1" x14ac:dyDescent="0.25">
      <c r="A6935" s="24">
        <v>43754.75</v>
      </c>
      <c r="B6935" s="25">
        <v>43754.833333333336</v>
      </c>
      <c r="C6935" s="7">
        <v>933.85799999999995</v>
      </c>
      <c r="D6935" s="26">
        <f>C6935/'g. Dimensio.AnlagenEE2035'!$F$11</f>
        <v>0.2668165714285714</v>
      </c>
      <c r="E6935" s="6"/>
      <c r="F6935" s="6"/>
      <c r="G6935" s="6"/>
      <c r="H6935" s="6"/>
      <c r="I6935" s="6"/>
      <c r="J6935" s="6"/>
      <c r="K6935" s="6"/>
      <c r="L6935" s="6"/>
      <c r="M6935" s="6"/>
      <c r="N6935" s="27"/>
    </row>
    <row r="6936" spans="1:14" s="28" customFormat="1" x14ac:dyDescent="0.25">
      <c r="A6936" s="24">
        <v>43754.791666666664</v>
      </c>
      <c r="B6936" s="25">
        <v>43754.875</v>
      </c>
      <c r="C6936" s="7">
        <v>983.38499999999999</v>
      </c>
      <c r="D6936" s="26">
        <f>C6936/'g. Dimensio.AnlagenEE2035'!$F$11</f>
        <v>0.28096714285714286</v>
      </c>
      <c r="E6936" s="6"/>
      <c r="F6936" s="6"/>
      <c r="G6936" s="6"/>
      <c r="H6936" s="6"/>
      <c r="I6936" s="6"/>
      <c r="J6936" s="6"/>
      <c r="K6936" s="6"/>
      <c r="L6936" s="6"/>
      <c r="M6936" s="6"/>
      <c r="N6936" s="27"/>
    </row>
    <row r="6937" spans="1:14" s="28" customFormat="1" x14ac:dyDescent="0.25">
      <c r="A6937" s="24">
        <v>43754.833333333336</v>
      </c>
      <c r="B6937" s="25">
        <v>43754.916666666664</v>
      </c>
      <c r="C6937" s="7">
        <v>1059.8820000000001</v>
      </c>
      <c r="D6937" s="26">
        <f>C6937/'g. Dimensio.AnlagenEE2035'!$F$11</f>
        <v>0.30282342857142858</v>
      </c>
      <c r="E6937" s="6"/>
      <c r="F6937" s="6"/>
      <c r="G6937" s="6"/>
      <c r="H6937" s="6"/>
      <c r="I6937" s="6"/>
      <c r="J6937" s="6"/>
      <c r="K6937" s="6"/>
      <c r="L6937" s="6"/>
      <c r="M6937" s="6"/>
      <c r="N6937" s="27"/>
    </row>
    <row r="6938" spans="1:14" s="28" customFormat="1" x14ac:dyDescent="0.25">
      <c r="A6938" s="24">
        <v>43754.875</v>
      </c>
      <c r="B6938" s="25">
        <v>43754.958333333336</v>
      </c>
      <c r="C6938" s="7">
        <v>1109.9090000000001</v>
      </c>
      <c r="D6938" s="26">
        <f>C6938/'g. Dimensio.AnlagenEE2035'!$F$11</f>
        <v>0.3171168571428572</v>
      </c>
      <c r="E6938" s="6"/>
      <c r="F6938" s="6"/>
      <c r="G6938" s="6"/>
      <c r="H6938" s="6"/>
      <c r="I6938" s="6"/>
      <c r="J6938" s="6"/>
      <c r="K6938" s="6"/>
      <c r="L6938" s="6"/>
      <c r="M6938" s="6"/>
      <c r="N6938" s="27"/>
    </row>
    <row r="6939" spans="1:14" s="28" customFormat="1" x14ac:dyDescent="0.25">
      <c r="A6939" s="24">
        <v>43754.916666666664</v>
      </c>
      <c r="B6939" s="25">
        <v>43755</v>
      </c>
      <c r="C6939" s="7">
        <v>1094.2449999999999</v>
      </c>
      <c r="D6939" s="26">
        <f>C6939/'g. Dimensio.AnlagenEE2035'!$F$11</f>
        <v>0.31264142857142851</v>
      </c>
      <c r="E6939" s="6"/>
      <c r="F6939" s="6"/>
      <c r="G6939" s="6"/>
      <c r="H6939" s="6"/>
      <c r="I6939" s="6"/>
      <c r="J6939" s="6"/>
      <c r="K6939" s="6"/>
      <c r="L6939" s="6"/>
      <c r="M6939" s="6"/>
      <c r="N6939" s="27"/>
    </row>
    <row r="6940" spans="1:14" s="28" customFormat="1" x14ac:dyDescent="0.25">
      <c r="A6940" s="24">
        <v>43754.958333333336</v>
      </c>
      <c r="B6940" s="25">
        <v>43755.041666666664</v>
      </c>
      <c r="C6940" s="7">
        <v>1060.0129999999999</v>
      </c>
      <c r="D6940" s="26">
        <f>C6940/'g. Dimensio.AnlagenEE2035'!$F$11</f>
        <v>0.3028608571428571</v>
      </c>
      <c r="E6940" s="6"/>
      <c r="F6940" s="6"/>
      <c r="G6940" s="6"/>
      <c r="H6940" s="6"/>
      <c r="I6940" s="6"/>
      <c r="J6940" s="6"/>
      <c r="K6940" s="6"/>
      <c r="L6940" s="6"/>
      <c r="M6940" s="6"/>
      <c r="N6940" s="27"/>
    </row>
    <row r="6941" spans="1:14" s="28" customFormat="1" x14ac:dyDescent="0.25">
      <c r="A6941" s="24">
        <v>43755</v>
      </c>
      <c r="B6941" s="25">
        <v>43755.083333333336</v>
      </c>
      <c r="C6941" s="7">
        <v>1116.8030000000001</v>
      </c>
      <c r="D6941" s="26">
        <f>C6941/'g. Dimensio.AnlagenEE2035'!$F$11</f>
        <v>0.31908657142857144</v>
      </c>
      <c r="E6941" s="6"/>
      <c r="F6941" s="6"/>
      <c r="G6941" s="6"/>
      <c r="H6941" s="6"/>
      <c r="I6941" s="6"/>
      <c r="J6941" s="6"/>
      <c r="K6941" s="6"/>
      <c r="L6941" s="6"/>
      <c r="M6941" s="6"/>
      <c r="N6941" s="27"/>
    </row>
    <row r="6942" spans="1:14" s="28" customFormat="1" x14ac:dyDescent="0.25">
      <c r="A6942" s="24">
        <v>43755.041666666664</v>
      </c>
      <c r="B6942" s="25">
        <v>43755.125</v>
      </c>
      <c r="C6942" s="7">
        <v>1139.7629999999999</v>
      </c>
      <c r="D6942" s="26">
        <f>C6942/'g. Dimensio.AnlagenEE2035'!$F$11</f>
        <v>0.3256465714285714</v>
      </c>
      <c r="E6942" s="6"/>
      <c r="F6942" s="6"/>
      <c r="G6942" s="6"/>
      <c r="H6942" s="6"/>
      <c r="I6942" s="6"/>
      <c r="J6942" s="6"/>
      <c r="K6942" s="6"/>
      <c r="L6942" s="6"/>
      <c r="M6942" s="6"/>
      <c r="N6942" s="27"/>
    </row>
    <row r="6943" spans="1:14" s="28" customFormat="1" x14ac:dyDescent="0.25">
      <c r="A6943" s="24">
        <v>43755.083333333336</v>
      </c>
      <c r="B6943" s="25">
        <v>43755.166666666664</v>
      </c>
      <c r="C6943" s="7">
        <v>1172.8499999999999</v>
      </c>
      <c r="D6943" s="26">
        <f>C6943/'g. Dimensio.AnlagenEE2035'!$F$11</f>
        <v>0.33509999999999995</v>
      </c>
      <c r="E6943" s="6"/>
      <c r="F6943" s="6"/>
      <c r="G6943" s="6"/>
      <c r="H6943" s="6"/>
      <c r="I6943" s="6"/>
      <c r="J6943" s="6"/>
      <c r="K6943" s="6"/>
      <c r="L6943" s="6"/>
      <c r="M6943" s="6"/>
      <c r="N6943" s="27"/>
    </row>
    <row r="6944" spans="1:14" s="28" customFormat="1" x14ac:dyDescent="0.25">
      <c r="A6944" s="24">
        <v>43755.125</v>
      </c>
      <c r="B6944" s="25">
        <v>43755.208333333336</v>
      </c>
      <c r="C6944" s="7">
        <v>1121.652</v>
      </c>
      <c r="D6944" s="26">
        <f>C6944/'g. Dimensio.AnlagenEE2035'!$F$11</f>
        <v>0.32047200000000003</v>
      </c>
      <c r="E6944" s="6"/>
      <c r="F6944" s="6"/>
      <c r="G6944" s="6"/>
      <c r="H6944" s="6"/>
      <c r="I6944" s="6"/>
      <c r="J6944" s="6"/>
      <c r="K6944" s="6"/>
      <c r="L6944" s="6"/>
      <c r="M6944" s="6"/>
      <c r="N6944" s="27"/>
    </row>
    <row r="6945" spans="1:14" s="28" customFormat="1" x14ac:dyDescent="0.25">
      <c r="A6945" s="24">
        <v>43755.166666666664</v>
      </c>
      <c r="B6945" s="25">
        <v>43755.25</v>
      </c>
      <c r="C6945" s="7">
        <v>1077.261</v>
      </c>
      <c r="D6945" s="26">
        <f>C6945/'g. Dimensio.AnlagenEE2035'!$F$11</f>
        <v>0.30778885714285714</v>
      </c>
      <c r="E6945" s="6"/>
      <c r="F6945" s="6"/>
      <c r="G6945" s="6"/>
      <c r="H6945" s="6"/>
      <c r="I6945" s="6"/>
      <c r="J6945" s="6"/>
      <c r="K6945" s="6"/>
      <c r="L6945" s="6"/>
      <c r="M6945" s="6"/>
      <c r="N6945" s="27"/>
    </row>
    <row r="6946" spans="1:14" s="28" customFormat="1" x14ac:dyDescent="0.25">
      <c r="A6946" s="24">
        <v>43755.208333333336</v>
      </c>
      <c r="B6946" s="25">
        <v>43755.291666666664</v>
      </c>
      <c r="C6946" s="7">
        <v>1016.329</v>
      </c>
      <c r="D6946" s="26">
        <f>C6946/'g. Dimensio.AnlagenEE2035'!$F$11</f>
        <v>0.2903797142857143</v>
      </c>
      <c r="E6946" s="6"/>
      <c r="F6946" s="6"/>
      <c r="G6946" s="6"/>
      <c r="H6946" s="6"/>
      <c r="I6946" s="6"/>
      <c r="J6946" s="6"/>
      <c r="K6946" s="6"/>
      <c r="L6946" s="6"/>
      <c r="M6946" s="6"/>
      <c r="N6946" s="27"/>
    </row>
    <row r="6947" spans="1:14" s="28" customFormat="1" x14ac:dyDescent="0.25">
      <c r="A6947" s="24">
        <v>43755.25</v>
      </c>
      <c r="B6947" s="25">
        <v>43755.333333333336</v>
      </c>
      <c r="C6947" s="7">
        <v>966.36900000000003</v>
      </c>
      <c r="D6947" s="26">
        <f>C6947/'g. Dimensio.AnlagenEE2035'!$F$11</f>
        <v>0.27610542857142856</v>
      </c>
      <c r="E6947" s="6"/>
      <c r="F6947" s="6"/>
      <c r="G6947" s="6"/>
      <c r="H6947" s="6"/>
      <c r="I6947" s="6"/>
      <c r="J6947" s="6"/>
      <c r="K6947" s="6"/>
      <c r="L6947" s="6"/>
      <c r="M6947" s="6"/>
      <c r="N6947" s="27"/>
    </row>
    <row r="6948" spans="1:14" s="28" customFormat="1" x14ac:dyDescent="0.25">
      <c r="A6948" s="24">
        <v>43755.291666666664</v>
      </c>
      <c r="B6948" s="25">
        <v>43755.375</v>
      </c>
      <c r="C6948" s="7">
        <v>758.86500000000001</v>
      </c>
      <c r="D6948" s="26">
        <f>C6948/'g. Dimensio.AnlagenEE2035'!$F$11</f>
        <v>0.21681857142857144</v>
      </c>
      <c r="E6948" s="6"/>
      <c r="F6948" s="6"/>
      <c r="G6948" s="6"/>
      <c r="H6948" s="6"/>
      <c r="I6948" s="6"/>
      <c r="J6948" s="6"/>
      <c r="K6948" s="6"/>
      <c r="L6948" s="6"/>
      <c r="M6948" s="6"/>
      <c r="N6948" s="27"/>
    </row>
    <row r="6949" spans="1:14" s="28" customFormat="1" x14ac:dyDescent="0.25">
      <c r="A6949" s="24">
        <v>43755.333333333336</v>
      </c>
      <c r="B6949" s="25">
        <v>43755.416666666664</v>
      </c>
      <c r="C6949" s="7">
        <v>753.84500000000003</v>
      </c>
      <c r="D6949" s="26">
        <f>C6949/'g. Dimensio.AnlagenEE2035'!$F$11</f>
        <v>0.21538428571428572</v>
      </c>
      <c r="E6949" s="6"/>
      <c r="F6949" s="6"/>
      <c r="G6949" s="6"/>
      <c r="H6949" s="6"/>
      <c r="I6949" s="6"/>
      <c r="J6949" s="6"/>
      <c r="K6949" s="6"/>
      <c r="L6949" s="6"/>
      <c r="M6949" s="6"/>
      <c r="N6949" s="27"/>
    </row>
    <row r="6950" spans="1:14" s="28" customFormat="1" x14ac:dyDescent="0.25">
      <c r="A6950" s="24">
        <v>43755.375</v>
      </c>
      <c r="B6950" s="25">
        <v>43755.458333333336</v>
      </c>
      <c r="C6950" s="7">
        <v>756.05700000000002</v>
      </c>
      <c r="D6950" s="26">
        <f>C6950/'g. Dimensio.AnlagenEE2035'!$F$11</f>
        <v>0.21601628571428572</v>
      </c>
      <c r="E6950" s="6"/>
      <c r="F6950" s="6"/>
      <c r="G6950" s="6"/>
      <c r="H6950" s="6"/>
      <c r="I6950" s="6"/>
      <c r="J6950" s="6"/>
      <c r="K6950" s="6"/>
      <c r="L6950" s="6"/>
      <c r="M6950" s="6"/>
      <c r="N6950" s="27"/>
    </row>
    <row r="6951" spans="1:14" s="28" customFormat="1" x14ac:dyDescent="0.25">
      <c r="A6951" s="24">
        <v>43755.416666666664</v>
      </c>
      <c r="B6951" s="25">
        <v>43755.5</v>
      </c>
      <c r="C6951" s="7">
        <v>626.98299999999995</v>
      </c>
      <c r="D6951" s="26">
        <f>C6951/'g. Dimensio.AnlagenEE2035'!$F$11</f>
        <v>0.17913799999999999</v>
      </c>
      <c r="E6951" s="6"/>
      <c r="F6951" s="6"/>
      <c r="G6951" s="6"/>
      <c r="H6951" s="6"/>
      <c r="I6951" s="6"/>
      <c r="J6951" s="6"/>
      <c r="K6951" s="6"/>
      <c r="L6951" s="6"/>
      <c r="M6951" s="6"/>
      <c r="N6951" s="27"/>
    </row>
    <row r="6952" spans="1:14" s="28" customFormat="1" x14ac:dyDescent="0.25">
      <c r="A6952" s="24">
        <v>43755.458333333336</v>
      </c>
      <c r="B6952" s="25">
        <v>43755.541666666664</v>
      </c>
      <c r="C6952" s="7">
        <v>595.6</v>
      </c>
      <c r="D6952" s="26">
        <f>C6952/'g. Dimensio.AnlagenEE2035'!$F$11</f>
        <v>0.17017142857142858</v>
      </c>
      <c r="E6952" s="6"/>
      <c r="F6952" s="6"/>
      <c r="G6952" s="6"/>
      <c r="H6952" s="6"/>
      <c r="I6952" s="6"/>
      <c r="J6952" s="6"/>
      <c r="K6952" s="6"/>
      <c r="L6952" s="6"/>
      <c r="M6952" s="6"/>
      <c r="N6952" s="27"/>
    </row>
    <row r="6953" spans="1:14" s="28" customFormat="1" x14ac:dyDescent="0.25">
      <c r="A6953" s="24">
        <v>43755.5</v>
      </c>
      <c r="B6953" s="25">
        <v>43755.583333333336</v>
      </c>
      <c r="C6953" s="7">
        <v>651.80499999999995</v>
      </c>
      <c r="D6953" s="26">
        <f>C6953/'g. Dimensio.AnlagenEE2035'!$F$11</f>
        <v>0.18622999999999998</v>
      </c>
      <c r="E6953" s="6"/>
      <c r="F6953" s="6"/>
      <c r="G6953" s="6"/>
      <c r="H6953" s="6"/>
      <c r="I6953" s="6"/>
      <c r="J6953" s="6"/>
      <c r="K6953" s="6"/>
      <c r="L6953" s="6"/>
      <c r="M6953" s="6"/>
      <c r="N6953" s="27"/>
    </row>
    <row r="6954" spans="1:14" s="28" customFormat="1" x14ac:dyDescent="0.25">
      <c r="A6954" s="24">
        <v>43755.541666666664</v>
      </c>
      <c r="B6954" s="25">
        <v>43755.625</v>
      </c>
      <c r="C6954" s="7">
        <v>640.36500000000001</v>
      </c>
      <c r="D6954" s="26">
        <f>C6954/'g. Dimensio.AnlagenEE2035'!$F$11</f>
        <v>0.18296142857142858</v>
      </c>
      <c r="E6954" s="6"/>
      <c r="F6954" s="6"/>
      <c r="G6954" s="6"/>
      <c r="H6954" s="6"/>
      <c r="I6954" s="6"/>
      <c r="J6954" s="6"/>
      <c r="K6954" s="6"/>
      <c r="L6954" s="6"/>
      <c r="M6954" s="6"/>
      <c r="N6954" s="27"/>
    </row>
    <row r="6955" spans="1:14" s="28" customFormat="1" x14ac:dyDescent="0.25">
      <c r="A6955" s="24">
        <v>43755.583333333336</v>
      </c>
      <c r="B6955" s="25">
        <v>43755.666666666664</v>
      </c>
      <c r="C6955" s="7">
        <v>488.65699999999998</v>
      </c>
      <c r="D6955" s="26">
        <f>C6955/'g. Dimensio.AnlagenEE2035'!$F$11</f>
        <v>0.13961628571428572</v>
      </c>
      <c r="E6955" s="6"/>
      <c r="F6955" s="6"/>
      <c r="G6955" s="6"/>
      <c r="H6955" s="6"/>
      <c r="I6955" s="6"/>
      <c r="J6955" s="6"/>
      <c r="K6955" s="6"/>
      <c r="L6955" s="6"/>
      <c r="M6955" s="6"/>
      <c r="N6955" s="27"/>
    </row>
    <row r="6956" spans="1:14" s="28" customFormat="1" x14ac:dyDescent="0.25">
      <c r="A6956" s="24">
        <v>43755.625</v>
      </c>
      <c r="B6956" s="25">
        <v>43755.708333333336</v>
      </c>
      <c r="C6956" s="7">
        <v>479.51100000000002</v>
      </c>
      <c r="D6956" s="26">
        <f>C6956/'g. Dimensio.AnlagenEE2035'!$F$11</f>
        <v>0.13700314285714285</v>
      </c>
      <c r="E6956" s="6"/>
      <c r="F6956" s="6"/>
      <c r="G6956" s="6"/>
      <c r="H6956" s="6"/>
      <c r="I6956" s="6"/>
      <c r="J6956" s="6"/>
      <c r="K6956" s="6"/>
      <c r="L6956" s="6"/>
      <c r="M6956" s="6"/>
      <c r="N6956" s="27"/>
    </row>
    <row r="6957" spans="1:14" s="28" customFormat="1" x14ac:dyDescent="0.25">
      <c r="A6957" s="24">
        <v>43755.666666666664</v>
      </c>
      <c r="B6957" s="25">
        <v>43755.75</v>
      </c>
      <c r="C6957" s="7">
        <v>684.2</v>
      </c>
      <c r="D6957" s="26">
        <f>C6957/'g. Dimensio.AnlagenEE2035'!$F$11</f>
        <v>0.19548571428571429</v>
      </c>
      <c r="E6957" s="6"/>
      <c r="F6957" s="6"/>
      <c r="G6957" s="6"/>
      <c r="H6957" s="6"/>
      <c r="I6957" s="6"/>
      <c r="J6957" s="6"/>
      <c r="K6957" s="6"/>
      <c r="L6957" s="6"/>
      <c r="M6957" s="6"/>
      <c r="N6957" s="27"/>
    </row>
    <row r="6958" spans="1:14" s="28" customFormat="1" x14ac:dyDescent="0.25">
      <c r="A6958" s="24">
        <v>43755.708333333336</v>
      </c>
      <c r="B6958" s="25">
        <v>43755.791666666664</v>
      </c>
      <c r="C6958" s="7">
        <v>727.06</v>
      </c>
      <c r="D6958" s="26">
        <f>C6958/'g. Dimensio.AnlagenEE2035'!$F$11</f>
        <v>0.20773142857142857</v>
      </c>
      <c r="E6958" s="6"/>
      <c r="F6958" s="6"/>
      <c r="G6958" s="6"/>
      <c r="H6958" s="6"/>
      <c r="I6958" s="6"/>
      <c r="J6958" s="6"/>
      <c r="K6958" s="6"/>
      <c r="L6958" s="6"/>
      <c r="M6958" s="6"/>
      <c r="N6958" s="27"/>
    </row>
    <row r="6959" spans="1:14" s="28" customFormat="1" x14ac:dyDescent="0.25">
      <c r="A6959" s="24">
        <v>43755.75</v>
      </c>
      <c r="B6959" s="25">
        <v>43755.833333333336</v>
      </c>
      <c r="C6959" s="7">
        <v>821.95399999999995</v>
      </c>
      <c r="D6959" s="26">
        <f>C6959/'g. Dimensio.AnlagenEE2035'!$F$11</f>
        <v>0.234844</v>
      </c>
      <c r="E6959" s="6"/>
      <c r="F6959" s="6"/>
      <c r="G6959" s="6"/>
      <c r="H6959" s="6"/>
      <c r="I6959" s="6"/>
      <c r="J6959" s="6"/>
      <c r="K6959" s="6"/>
      <c r="L6959" s="6"/>
      <c r="M6959" s="6"/>
      <c r="N6959" s="27"/>
    </row>
    <row r="6960" spans="1:14" s="28" customFormat="1" x14ac:dyDescent="0.25">
      <c r="A6960" s="24">
        <v>43755.791666666664</v>
      </c>
      <c r="B6960" s="25">
        <v>43755.875</v>
      </c>
      <c r="C6960" s="7">
        <v>852.65099999999995</v>
      </c>
      <c r="D6960" s="26">
        <f>C6960/'g. Dimensio.AnlagenEE2035'!$F$11</f>
        <v>0.2436145714285714</v>
      </c>
      <c r="E6960" s="6"/>
      <c r="F6960" s="6"/>
      <c r="G6960" s="6"/>
      <c r="H6960" s="6"/>
      <c r="I6960" s="6"/>
      <c r="J6960" s="6"/>
      <c r="K6960" s="6"/>
      <c r="L6960" s="6"/>
      <c r="M6960" s="6"/>
      <c r="N6960" s="27"/>
    </row>
    <row r="6961" spans="1:14" s="28" customFormat="1" x14ac:dyDescent="0.25">
      <c r="A6961" s="24">
        <v>43755.833333333336</v>
      </c>
      <c r="B6961" s="25">
        <v>43755.916666666664</v>
      </c>
      <c r="C6961" s="7">
        <v>759.15200000000004</v>
      </c>
      <c r="D6961" s="26">
        <f>C6961/'g. Dimensio.AnlagenEE2035'!$F$11</f>
        <v>0.21690057142857144</v>
      </c>
      <c r="E6961" s="6"/>
      <c r="F6961" s="6"/>
      <c r="G6961" s="6"/>
      <c r="H6961" s="6"/>
      <c r="I6961" s="6"/>
      <c r="J6961" s="6"/>
      <c r="K6961" s="6"/>
      <c r="L6961" s="6"/>
      <c r="M6961" s="6"/>
      <c r="N6961" s="27"/>
    </row>
    <row r="6962" spans="1:14" s="28" customFormat="1" x14ac:dyDescent="0.25">
      <c r="A6962" s="24">
        <v>43755.875</v>
      </c>
      <c r="B6962" s="25">
        <v>43755.958333333336</v>
      </c>
      <c r="C6962" s="7">
        <v>695.86900000000003</v>
      </c>
      <c r="D6962" s="26">
        <f>C6962/'g. Dimensio.AnlagenEE2035'!$F$11</f>
        <v>0.19881971428571429</v>
      </c>
      <c r="E6962" s="6"/>
      <c r="F6962" s="6"/>
      <c r="G6962" s="6"/>
      <c r="H6962" s="6"/>
      <c r="I6962" s="6"/>
      <c r="J6962" s="6"/>
      <c r="K6962" s="6"/>
      <c r="L6962" s="6"/>
      <c r="M6962" s="6"/>
      <c r="N6962" s="27"/>
    </row>
    <row r="6963" spans="1:14" s="28" customFormat="1" x14ac:dyDescent="0.25">
      <c r="A6963" s="24">
        <v>43755.916666666664</v>
      </c>
      <c r="B6963" s="25">
        <v>43756</v>
      </c>
      <c r="C6963" s="7">
        <v>769.02700000000004</v>
      </c>
      <c r="D6963" s="26">
        <f>C6963/'g. Dimensio.AnlagenEE2035'!$F$11</f>
        <v>0.219722</v>
      </c>
      <c r="E6963" s="6"/>
      <c r="F6963" s="6"/>
      <c r="G6963" s="6"/>
      <c r="H6963" s="6"/>
      <c r="I6963" s="6"/>
      <c r="J6963" s="6"/>
      <c r="K6963" s="6"/>
      <c r="L6963" s="6"/>
      <c r="M6963" s="6"/>
      <c r="N6963" s="27"/>
    </row>
    <row r="6964" spans="1:14" s="28" customFormat="1" x14ac:dyDescent="0.25">
      <c r="A6964" s="24">
        <v>43755.958333333336</v>
      </c>
      <c r="B6964" s="25">
        <v>43756.041666666664</v>
      </c>
      <c r="C6964" s="7">
        <v>1026.6010000000001</v>
      </c>
      <c r="D6964" s="26">
        <f>C6964/'g. Dimensio.AnlagenEE2035'!$F$11</f>
        <v>0.29331457142857148</v>
      </c>
      <c r="E6964" s="6"/>
      <c r="F6964" s="6"/>
      <c r="G6964" s="6"/>
      <c r="H6964" s="6"/>
      <c r="I6964" s="6"/>
      <c r="J6964" s="6"/>
      <c r="K6964" s="6"/>
      <c r="L6964" s="6"/>
      <c r="M6964" s="6"/>
      <c r="N6964" s="27"/>
    </row>
    <row r="6965" spans="1:14" s="28" customFormat="1" x14ac:dyDescent="0.25">
      <c r="A6965" s="24">
        <v>43756</v>
      </c>
      <c r="B6965" s="25">
        <v>43756.083333333336</v>
      </c>
      <c r="C6965" s="7">
        <v>1023.789</v>
      </c>
      <c r="D6965" s="26">
        <f>C6965/'g. Dimensio.AnlagenEE2035'!$F$11</f>
        <v>0.29251114285714286</v>
      </c>
      <c r="E6965" s="6"/>
      <c r="F6965" s="6"/>
      <c r="G6965" s="6"/>
      <c r="H6965" s="6"/>
      <c r="I6965" s="6"/>
      <c r="J6965" s="6"/>
      <c r="K6965" s="6"/>
      <c r="L6965" s="6"/>
      <c r="M6965" s="6"/>
      <c r="N6965" s="27"/>
    </row>
    <row r="6966" spans="1:14" s="28" customFormat="1" x14ac:dyDescent="0.25">
      <c r="A6966" s="24">
        <v>43756.041666666664</v>
      </c>
      <c r="B6966" s="25">
        <v>43756.125</v>
      </c>
      <c r="C6966" s="7">
        <v>897.83799999999997</v>
      </c>
      <c r="D6966" s="26">
        <f>C6966/'g. Dimensio.AnlagenEE2035'!$F$11</f>
        <v>0.25652514285714284</v>
      </c>
      <c r="E6966" s="6"/>
      <c r="F6966" s="6"/>
      <c r="G6966" s="6"/>
      <c r="H6966" s="6"/>
      <c r="I6966" s="6"/>
      <c r="J6966" s="6"/>
      <c r="K6966" s="6"/>
      <c r="L6966" s="6"/>
      <c r="M6966" s="6"/>
      <c r="N6966" s="27"/>
    </row>
    <row r="6967" spans="1:14" s="28" customFormat="1" x14ac:dyDescent="0.25">
      <c r="A6967" s="24">
        <v>43756.083333333336</v>
      </c>
      <c r="B6967" s="25">
        <v>43756.166666666664</v>
      </c>
      <c r="C6967" s="7">
        <v>835.577</v>
      </c>
      <c r="D6967" s="26">
        <f>C6967/'g. Dimensio.AnlagenEE2035'!$F$11</f>
        <v>0.23873628571428571</v>
      </c>
      <c r="E6967" s="6"/>
      <c r="F6967" s="6"/>
      <c r="G6967" s="6"/>
      <c r="H6967" s="6"/>
      <c r="I6967" s="6"/>
      <c r="J6967" s="6"/>
      <c r="K6967" s="6"/>
      <c r="L6967" s="6"/>
      <c r="M6967" s="6"/>
      <c r="N6967" s="27"/>
    </row>
    <row r="6968" spans="1:14" s="28" customFormat="1" x14ac:dyDescent="0.25">
      <c r="A6968" s="24">
        <v>43756.125</v>
      </c>
      <c r="B6968" s="25">
        <v>43756.208333333336</v>
      </c>
      <c r="C6968" s="7">
        <v>828.84799999999996</v>
      </c>
      <c r="D6968" s="26">
        <f>C6968/'g. Dimensio.AnlagenEE2035'!$F$11</f>
        <v>0.23681371428571427</v>
      </c>
      <c r="E6968" s="6"/>
      <c r="F6968" s="6"/>
      <c r="G6968" s="6"/>
      <c r="H6968" s="6"/>
      <c r="I6968" s="6"/>
      <c r="J6968" s="6"/>
      <c r="K6968" s="6"/>
      <c r="L6968" s="6"/>
      <c r="M6968" s="6"/>
      <c r="N6968" s="27"/>
    </row>
    <row r="6969" spans="1:14" s="28" customFormat="1" x14ac:dyDescent="0.25">
      <c r="A6969" s="24">
        <v>43756.166666666664</v>
      </c>
      <c r="B6969" s="25">
        <v>43756.25</v>
      </c>
      <c r="C6969" s="7">
        <v>869.33</v>
      </c>
      <c r="D6969" s="26">
        <f>C6969/'g. Dimensio.AnlagenEE2035'!$F$11</f>
        <v>0.24838000000000002</v>
      </c>
      <c r="E6969" s="6"/>
      <c r="F6969" s="6"/>
      <c r="G6969" s="6"/>
      <c r="H6969" s="6"/>
      <c r="I6969" s="6"/>
      <c r="J6969" s="6"/>
      <c r="K6969" s="6"/>
      <c r="L6969" s="6"/>
      <c r="M6969" s="6"/>
      <c r="N6969" s="27"/>
    </row>
    <row r="6970" spans="1:14" s="28" customFormat="1" x14ac:dyDescent="0.25">
      <c r="A6970" s="24">
        <v>43756.208333333336</v>
      </c>
      <c r="B6970" s="25">
        <v>43756.291666666664</v>
      </c>
      <c r="C6970" s="7">
        <v>955.28099999999995</v>
      </c>
      <c r="D6970" s="26">
        <f>C6970/'g. Dimensio.AnlagenEE2035'!$F$11</f>
        <v>0.27293742857142855</v>
      </c>
      <c r="E6970" s="6"/>
      <c r="F6970" s="6"/>
      <c r="G6970" s="6"/>
      <c r="H6970" s="6"/>
      <c r="I6970" s="6"/>
      <c r="J6970" s="6"/>
      <c r="K6970" s="6"/>
      <c r="L6970" s="6"/>
      <c r="M6970" s="6"/>
      <c r="N6970" s="27"/>
    </row>
    <row r="6971" spans="1:14" s="28" customFormat="1" x14ac:dyDescent="0.25">
      <c r="A6971" s="24">
        <v>43756.25</v>
      </c>
      <c r="B6971" s="25">
        <v>43756.333333333336</v>
      </c>
      <c r="C6971" s="7">
        <v>1111.511</v>
      </c>
      <c r="D6971" s="26">
        <f>C6971/'g. Dimensio.AnlagenEE2035'!$F$11</f>
        <v>0.31757457142857143</v>
      </c>
      <c r="E6971" s="6"/>
      <c r="F6971" s="6"/>
      <c r="G6971" s="6"/>
      <c r="H6971" s="6"/>
      <c r="I6971" s="6"/>
      <c r="J6971" s="6"/>
      <c r="K6971" s="6"/>
      <c r="L6971" s="6"/>
      <c r="M6971" s="6"/>
      <c r="N6971" s="27"/>
    </row>
    <row r="6972" spans="1:14" s="28" customFormat="1" x14ac:dyDescent="0.25">
      <c r="A6972" s="24">
        <v>43756.291666666664</v>
      </c>
      <c r="B6972" s="25">
        <v>43756.375</v>
      </c>
      <c r="C6972" s="7">
        <v>1047.376</v>
      </c>
      <c r="D6972" s="26">
        <f>C6972/'g. Dimensio.AnlagenEE2035'!$F$11</f>
        <v>0.29925028571428569</v>
      </c>
      <c r="E6972" s="6"/>
      <c r="F6972" s="6"/>
      <c r="G6972" s="6"/>
      <c r="H6972" s="6"/>
      <c r="I6972" s="6"/>
      <c r="J6972" s="6"/>
      <c r="K6972" s="6"/>
      <c r="L6972" s="6"/>
      <c r="M6972" s="6"/>
      <c r="N6972" s="27"/>
    </row>
    <row r="6973" spans="1:14" s="28" customFormat="1" x14ac:dyDescent="0.25">
      <c r="A6973" s="24">
        <v>43756.333333333336</v>
      </c>
      <c r="B6973" s="25">
        <v>43756.416666666664</v>
      </c>
      <c r="C6973" s="7">
        <v>928.94600000000003</v>
      </c>
      <c r="D6973" s="26">
        <f>C6973/'g. Dimensio.AnlagenEE2035'!$F$11</f>
        <v>0.26541314285714285</v>
      </c>
      <c r="E6973" s="6"/>
      <c r="F6973" s="6"/>
      <c r="G6973" s="6"/>
      <c r="H6973" s="6"/>
      <c r="I6973" s="6"/>
      <c r="J6973" s="6"/>
      <c r="K6973" s="6"/>
      <c r="L6973" s="6"/>
      <c r="M6973" s="6"/>
      <c r="N6973" s="27"/>
    </row>
    <row r="6974" spans="1:14" s="28" customFormat="1" x14ac:dyDescent="0.25">
      <c r="A6974" s="24">
        <v>43756.375</v>
      </c>
      <c r="B6974" s="25">
        <v>43756.458333333336</v>
      </c>
      <c r="C6974" s="7">
        <v>1110.077</v>
      </c>
      <c r="D6974" s="26">
        <f>C6974/'g. Dimensio.AnlagenEE2035'!$F$11</f>
        <v>0.31716485714285714</v>
      </c>
      <c r="E6974" s="6"/>
      <c r="F6974" s="6"/>
      <c r="G6974" s="6"/>
      <c r="H6974" s="6"/>
      <c r="I6974" s="6"/>
      <c r="J6974" s="6"/>
      <c r="K6974" s="6"/>
      <c r="L6974" s="6"/>
      <c r="M6974" s="6"/>
      <c r="N6974" s="27"/>
    </row>
    <row r="6975" spans="1:14" s="28" customFormat="1" x14ac:dyDescent="0.25">
      <c r="A6975" s="24">
        <v>43756.416666666664</v>
      </c>
      <c r="B6975" s="25">
        <v>43756.5</v>
      </c>
      <c r="C6975" s="7">
        <v>1661.4949999999999</v>
      </c>
      <c r="D6975" s="26">
        <f>C6975/'g. Dimensio.AnlagenEE2035'!$F$11</f>
        <v>0.4747128571428571</v>
      </c>
      <c r="E6975" s="6"/>
      <c r="F6975" s="6"/>
      <c r="G6975" s="6"/>
      <c r="H6975" s="6"/>
      <c r="I6975" s="6"/>
      <c r="J6975" s="6"/>
      <c r="K6975" s="6"/>
      <c r="L6975" s="6"/>
      <c r="M6975" s="6"/>
      <c r="N6975" s="27"/>
    </row>
    <row r="6976" spans="1:14" s="28" customFormat="1" x14ac:dyDescent="0.25">
      <c r="A6976" s="24">
        <v>43756.458333333336</v>
      </c>
      <c r="B6976" s="25">
        <v>43756.541666666664</v>
      </c>
      <c r="C6976" s="7">
        <v>1870.0840000000001</v>
      </c>
      <c r="D6976" s="26">
        <f>C6976/'g. Dimensio.AnlagenEE2035'!$F$11</f>
        <v>0.53430971428571428</v>
      </c>
      <c r="E6976" s="6"/>
      <c r="F6976" s="6"/>
      <c r="G6976" s="6"/>
      <c r="H6976" s="6"/>
      <c r="I6976" s="6"/>
      <c r="J6976" s="6"/>
      <c r="K6976" s="6"/>
      <c r="L6976" s="6"/>
      <c r="M6976" s="6"/>
      <c r="N6976" s="27"/>
    </row>
    <row r="6977" spans="1:14" s="28" customFormat="1" x14ac:dyDescent="0.25">
      <c r="A6977" s="24">
        <v>43756.5</v>
      </c>
      <c r="B6977" s="25">
        <v>43756.583333333336</v>
      </c>
      <c r="C6977" s="7">
        <v>1699.8009999999999</v>
      </c>
      <c r="D6977" s="26">
        <f>C6977/'g. Dimensio.AnlagenEE2035'!$F$11</f>
        <v>0.48565742857142857</v>
      </c>
      <c r="E6977" s="6"/>
      <c r="F6977" s="6"/>
      <c r="G6977" s="6"/>
      <c r="H6977" s="6"/>
      <c r="I6977" s="6"/>
      <c r="J6977" s="6"/>
      <c r="K6977" s="6"/>
      <c r="L6977" s="6"/>
      <c r="M6977" s="6"/>
      <c r="N6977" s="27"/>
    </row>
    <row r="6978" spans="1:14" s="28" customFormat="1" x14ac:dyDescent="0.25">
      <c r="A6978" s="24">
        <v>43756.541666666664</v>
      </c>
      <c r="B6978" s="25">
        <v>43756.625</v>
      </c>
      <c r="C6978" s="7">
        <v>1384.1210000000001</v>
      </c>
      <c r="D6978" s="26">
        <f>C6978/'g. Dimensio.AnlagenEE2035'!$F$11</f>
        <v>0.3954631428571429</v>
      </c>
      <c r="E6978" s="6"/>
      <c r="F6978" s="6"/>
      <c r="G6978" s="6"/>
      <c r="H6978" s="6"/>
      <c r="I6978" s="6"/>
      <c r="J6978" s="6"/>
      <c r="K6978" s="6"/>
      <c r="L6978" s="6"/>
      <c r="M6978" s="6"/>
      <c r="N6978" s="27"/>
    </row>
    <row r="6979" spans="1:14" s="28" customFormat="1" x14ac:dyDescent="0.25">
      <c r="A6979" s="24">
        <v>43756.583333333336</v>
      </c>
      <c r="B6979" s="25">
        <v>43756.666666666664</v>
      </c>
      <c r="C6979" s="7">
        <v>1136.51</v>
      </c>
      <c r="D6979" s="26">
        <f>C6979/'g. Dimensio.AnlagenEE2035'!$F$11</f>
        <v>0.32471714285714287</v>
      </c>
      <c r="E6979" s="6"/>
      <c r="F6979" s="6"/>
      <c r="G6979" s="6"/>
      <c r="H6979" s="6"/>
      <c r="I6979" s="6"/>
      <c r="J6979" s="6"/>
      <c r="K6979" s="6"/>
      <c r="L6979" s="6"/>
      <c r="M6979" s="6"/>
      <c r="N6979" s="27"/>
    </row>
    <row r="6980" spans="1:14" s="28" customFormat="1" x14ac:dyDescent="0.25">
      <c r="A6980" s="24">
        <v>43756.625</v>
      </c>
      <c r="B6980" s="25">
        <v>43756.708333333336</v>
      </c>
      <c r="C6980" s="7">
        <v>844.76300000000003</v>
      </c>
      <c r="D6980" s="26">
        <f>C6980/'g. Dimensio.AnlagenEE2035'!$F$11</f>
        <v>0.24136085714285715</v>
      </c>
      <c r="E6980" s="6"/>
      <c r="F6980" s="6"/>
      <c r="G6980" s="6"/>
      <c r="H6980" s="6"/>
      <c r="I6980" s="6"/>
      <c r="J6980" s="6"/>
      <c r="K6980" s="6"/>
      <c r="L6980" s="6"/>
      <c r="M6980" s="6"/>
      <c r="N6980" s="27"/>
    </row>
    <row r="6981" spans="1:14" s="28" customFormat="1" x14ac:dyDescent="0.25">
      <c r="A6981" s="24">
        <v>43756.666666666664</v>
      </c>
      <c r="B6981" s="25">
        <v>43756.75</v>
      </c>
      <c r="C6981" s="7">
        <v>717.66700000000003</v>
      </c>
      <c r="D6981" s="26">
        <f>C6981/'g. Dimensio.AnlagenEE2035'!$F$11</f>
        <v>0.20504771428571431</v>
      </c>
      <c r="E6981" s="6"/>
      <c r="F6981" s="6"/>
      <c r="G6981" s="6"/>
      <c r="H6981" s="6"/>
      <c r="I6981" s="6"/>
      <c r="J6981" s="6"/>
      <c r="K6981" s="6"/>
      <c r="L6981" s="6"/>
      <c r="M6981" s="6"/>
      <c r="N6981" s="27"/>
    </row>
    <row r="6982" spans="1:14" s="28" customFormat="1" x14ac:dyDescent="0.25">
      <c r="A6982" s="24">
        <v>43756.708333333336</v>
      </c>
      <c r="B6982" s="25">
        <v>43756.791666666664</v>
      </c>
      <c r="C6982" s="7">
        <v>637.53200000000004</v>
      </c>
      <c r="D6982" s="26">
        <f>C6982/'g. Dimensio.AnlagenEE2035'!$F$11</f>
        <v>0.18215200000000001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27"/>
    </row>
    <row r="6983" spans="1:14" s="28" customFormat="1" x14ac:dyDescent="0.25">
      <c r="A6983" s="24">
        <v>43756.75</v>
      </c>
      <c r="B6983" s="25">
        <v>43756.833333333336</v>
      </c>
      <c r="C6983" s="7">
        <v>550.255</v>
      </c>
      <c r="D6983" s="26">
        <f>C6983/'g. Dimensio.AnlagenEE2035'!$F$11</f>
        <v>0.15721571428571429</v>
      </c>
      <c r="E6983" s="6"/>
      <c r="F6983" s="6"/>
      <c r="G6983" s="6"/>
      <c r="H6983" s="6"/>
      <c r="I6983" s="6"/>
      <c r="J6983" s="6"/>
      <c r="K6983" s="6"/>
      <c r="L6983" s="6"/>
      <c r="M6983" s="6"/>
      <c r="N6983" s="27"/>
    </row>
    <row r="6984" spans="1:14" s="28" customFormat="1" x14ac:dyDescent="0.25">
      <c r="A6984" s="24">
        <v>43756.791666666664</v>
      </c>
      <c r="B6984" s="25">
        <v>43756.875</v>
      </c>
      <c r="C6984" s="7">
        <v>465.12599999999998</v>
      </c>
      <c r="D6984" s="26">
        <f>C6984/'g. Dimensio.AnlagenEE2035'!$F$11</f>
        <v>0.13289314285714285</v>
      </c>
      <c r="E6984" s="6"/>
      <c r="F6984" s="6"/>
      <c r="G6984" s="6"/>
      <c r="H6984" s="6"/>
      <c r="I6984" s="6"/>
      <c r="J6984" s="6"/>
      <c r="K6984" s="6"/>
      <c r="L6984" s="6"/>
      <c r="M6984" s="6"/>
      <c r="N6984" s="27"/>
    </row>
    <row r="6985" spans="1:14" s="28" customFormat="1" x14ac:dyDescent="0.25">
      <c r="A6985" s="24">
        <v>43756.833333333336</v>
      </c>
      <c r="B6985" s="25">
        <v>43756.916666666664</v>
      </c>
      <c r="C6985" s="7">
        <v>401.541</v>
      </c>
      <c r="D6985" s="26">
        <f>C6985/'g. Dimensio.AnlagenEE2035'!$F$11</f>
        <v>0.11472599999999999</v>
      </c>
      <c r="E6985" s="6"/>
      <c r="F6985" s="6"/>
      <c r="G6985" s="6"/>
      <c r="H6985" s="6"/>
      <c r="I6985" s="6"/>
      <c r="J6985" s="6"/>
      <c r="K6985" s="6"/>
      <c r="L6985" s="6"/>
      <c r="M6985" s="6"/>
      <c r="N6985" s="27"/>
    </row>
    <row r="6986" spans="1:14" s="28" customFormat="1" x14ac:dyDescent="0.25">
      <c r="A6986" s="24">
        <v>43756.875</v>
      </c>
      <c r="B6986" s="25">
        <v>43756.958333333336</v>
      </c>
      <c r="C6986" s="7">
        <v>375.04300000000001</v>
      </c>
      <c r="D6986" s="26">
        <f>C6986/'g. Dimensio.AnlagenEE2035'!$F$11</f>
        <v>0.10715514285714287</v>
      </c>
      <c r="E6986" s="6"/>
      <c r="F6986" s="6"/>
      <c r="G6986" s="6"/>
      <c r="H6986" s="6"/>
      <c r="I6986" s="6"/>
      <c r="J6986" s="6"/>
      <c r="K6986" s="6"/>
      <c r="L6986" s="6"/>
      <c r="M6986" s="6"/>
      <c r="N6986" s="27"/>
    </row>
    <row r="6987" spans="1:14" s="28" customFormat="1" x14ac:dyDescent="0.25">
      <c r="A6987" s="24">
        <v>43756.916666666664</v>
      </c>
      <c r="B6987" s="25">
        <v>43757</v>
      </c>
      <c r="C6987" s="7">
        <v>429.67700000000002</v>
      </c>
      <c r="D6987" s="26">
        <f>C6987/'g. Dimensio.AnlagenEE2035'!$F$11</f>
        <v>0.12276485714285715</v>
      </c>
      <c r="E6987" s="6"/>
      <c r="F6987" s="6"/>
      <c r="G6987" s="6"/>
      <c r="H6987" s="6"/>
      <c r="I6987" s="6"/>
      <c r="J6987" s="6"/>
      <c r="K6987" s="6"/>
      <c r="L6987" s="6"/>
      <c r="M6987" s="6"/>
      <c r="N6987" s="27"/>
    </row>
    <row r="6988" spans="1:14" s="28" customFormat="1" x14ac:dyDescent="0.25">
      <c r="A6988" s="24">
        <v>43756.958333333336</v>
      </c>
      <c r="B6988" s="25">
        <v>43757.041666666664</v>
      </c>
      <c r="C6988" s="7">
        <v>728.67499999999995</v>
      </c>
      <c r="D6988" s="26">
        <f>C6988/'g. Dimensio.AnlagenEE2035'!$F$11</f>
        <v>0.20819285714285712</v>
      </c>
      <c r="E6988" s="6"/>
      <c r="F6988" s="6"/>
      <c r="G6988" s="6"/>
      <c r="H6988" s="6"/>
      <c r="I6988" s="6"/>
      <c r="J6988" s="6"/>
      <c r="K6988" s="6"/>
      <c r="L6988" s="6"/>
      <c r="M6988" s="6"/>
      <c r="N6988" s="27"/>
    </row>
    <row r="6989" spans="1:14" s="28" customFormat="1" x14ac:dyDescent="0.25">
      <c r="A6989" s="24">
        <v>43757</v>
      </c>
      <c r="B6989" s="25">
        <v>43757.083333333336</v>
      </c>
      <c r="C6989" s="7">
        <v>739.85799999999995</v>
      </c>
      <c r="D6989" s="26">
        <f>C6989/'g. Dimensio.AnlagenEE2035'!$F$11</f>
        <v>0.21138799999999999</v>
      </c>
      <c r="E6989" s="6"/>
      <c r="F6989" s="6"/>
      <c r="G6989" s="6"/>
      <c r="H6989" s="6"/>
      <c r="I6989" s="6"/>
      <c r="J6989" s="6"/>
      <c r="K6989" s="6"/>
      <c r="L6989" s="6"/>
      <c r="M6989" s="6"/>
      <c r="N6989" s="27"/>
    </row>
    <row r="6990" spans="1:14" s="28" customFormat="1" x14ac:dyDescent="0.25">
      <c r="A6990" s="24">
        <v>43757.041666666664</v>
      </c>
      <c r="B6990" s="25">
        <v>43757.125</v>
      </c>
      <c r="C6990" s="7">
        <v>732.25599999999997</v>
      </c>
      <c r="D6990" s="26">
        <f>C6990/'g. Dimensio.AnlagenEE2035'!$F$11</f>
        <v>0.20921599999999999</v>
      </c>
      <c r="E6990" s="6"/>
      <c r="F6990" s="6"/>
      <c r="G6990" s="6"/>
      <c r="H6990" s="6"/>
      <c r="I6990" s="6"/>
      <c r="J6990" s="6"/>
      <c r="K6990" s="6"/>
      <c r="L6990" s="6"/>
      <c r="M6990" s="6"/>
      <c r="N6990" s="27"/>
    </row>
    <row r="6991" spans="1:14" s="28" customFormat="1" x14ac:dyDescent="0.25">
      <c r="A6991" s="24">
        <v>43757.083333333336</v>
      </c>
      <c r="B6991" s="25">
        <v>43757.166666666664</v>
      </c>
      <c r="C6991" s="7">
        <v>717.65</v>
      </c>
      <c r="D6991" s="26">
        <f>C6991/'g. Dimensio.AnlagenEE2035'!$F$11</f>
        <v>0.20504285714285714</v>
      </c>
      <c r="E6991" s="6"/>
      <c r="F6991" s="6"/>
      <c r="G6991" s="6"/>
      <c r="H6991" s="6"/>
      <c r="I6991" s="6"/>
      <c r="J6991" s="6"/>
      <c r="K6991" s="6"/>
      <c r="L6991" s="6"/>
      <c r="M6991" s="6"/>
      <c r="N6991" s="27"/>
    </row>
    <row r="6992" spans="1:14" s="28" customFormat="1" x14ac:dyDescent="0.25">
      <c r="A6992" s="24">
        <v>43757.125</v>
      </c>
      <c r="B6992" s="25">
        <v>43757.208333333336</v>
      </c>
      <c r="C6992" s="7">
        <v>843.08</v>
      </c>
      <c r="D6992" s="26">
        <f>C6992/'g. Dimensio.AnlagenEE2035'!$F$11</f>
        <v>0.24088000000000001</v>
      </c>
      <c r="E6992" s="6"/>
      <c r="F6992" s="6"/>
      <c r="G6992" s="6"/>
      <c r="H6992" s="6"/>
      <c r="I6992" s="6"/>
      <c r="J6992" s="6"/>
      <c r="K6992" s="6"/>
      <c r="L6992" s="6"/>
      <c r="M6992" s="6"/>
      <c r="N6992" s="27"/>
    </row>
    <row r="6993" spans="1:14" s="28" customFormat="1" x14ac:dyDescent="0.25">
      <c r="A6993" s="24">
        <v>43757.166666666664</v>
      </c>
      <c r="B6993" s="25">
        <v>43757.25</v>
      </c>
      <c r="C6993" s="7">
        <v>627.41499999999996</v>
      </c>
      <c r="D6993" s="26">
        <f>C6993/'g. Dimensio.AnlagenEE2035'!$F$11</f>
        <v>0.17926142857142857</v>
      </c>
      <c r="E6993" s="6"/>
      <c r="F6993" s="6"/>
      <c r="G6993" s="6"/>
      <c r="H6993" s="6"/>
      <c r="I6993" s="6"/>
      <c r="J6993" s="6"/>
      <c r="K6993" s="6"/>
      <c r="L6993" s="6"/>
      <c r="M6993" s="6"/>
      <c r="N6993" s="27"/>
    </row>
    <row r="6994" spans="1:14" s="28" customFormat="1" x14ac:dyDescent="0.25">
      <c r="A6994" s="24">
        <v>43757.208333333336</v>
      </c>
      <c r="B6994" s="25">
        <v>43757.291666666664</v>
      </c>
      <c r="C6994" s="7">
        <v>518.85500000000002</v>
      </c>
      <c r="D6994" s="26">
        <f>C6994/'g. Dimensio.AnlagenEE2035'!$F$11</f>
        <v>0.14824428571428572</v>
      </c>
      <c r="E6994" s="6"/>
      <c r="F6994" s="6"/>
      <c r="G6994" s="6"/>
      <c r="H6994" s="6"/>
      <c r="I6994" s="6"/>
      <c r="J6994" s="6"/>
      <c r="K6994" s="6"/>
      <c r="L6994" s="6"/>
      <c r="M6994" s="6"/>
      <c r="N6994" s="27"/>
    </row>
    <row r="6995" spans="1:14" s="28" customFormat="1" x14ac:dyDescent="0.25">
      <c r="A6995" s="24">
        <v>43757.25</v>
      </c>
      <c r="B6995" s="25">
        <v>43757.333333333336</v>
      </c>
      <c r="C6995" s="7">
        <v>490.96699999999998</v>
      </c>
      <c r="D6995" s="26">
        <f>C6995/'g. Dimensio.AnlagenEE2035'!$F$11</f>
        <v>0.14027628571428571</v>
      </c>
      <c r="E6995" s="6"/>
      <c r="F6995" s="6"/>
      <c r="G6995" s="6"/>
      <c r="H6995" s="6"/>
      <c r="I6995" s="6"/>
      <c r="J6995" s="6"/>
      <c r="K6995" s="6"/>
      <c r="L6995" s="6"/>
      <c r="M6995" s="6"/>
      <c r="N6995" s="27"/>
    </row>
    <row r="6996" spans="1:14" s="28" customFormat="1" x14ac:dyDescent="0.25">
      <c r="A6996" s="24">
        <v>43757.291666666664</v>
      </c>
      <c r="B6996" s="25">
        <v>43757.375</v>
      </c>
      <c r="C6996" s="7">
        <v>522.12400000000002</v>
      </c>
      <c r="D6996" s="26">
        <f>C6996/'g. Dimensio.AnlagenEE2035'!$F$11</f>
        <v>0.14917828571428571</v>
      </c>
      <c r="E6996" s="6"/>
      <c r="F6996" s="6"/>
      <c r="G6996" s="6"/>
      <c r="H6996" s="6"/>
      <c r="I6996" s="6"/>
      <c r="J6996" s="6"/>
      <c r="K6996" s="6"/>
      <c r="L6996" s="6"/>
      <c r="M6996" s="6"/>
      <c r="N6996" s="27"/>
    </row>
    <row r="6997" spans="1:14" s="28" customFormat="1" x14ac:dyDescent="0.25">
      <c r="A6997" s="24">
        <v>43757.333333333336</v>
      </c>
      <c r="B6997" s="25">
        <v>43757.416666666664</v>
      </c>
      <c r="C6997" s="7">
        <v>522.11400000000003</v>
      </c>
      <c r="D6997" s="26">
        <f>C6997/'g. Dimensio.AnlagenEE2035'!$F$11</f>
        <v>0.14917542857142857</v>
      </c>
      <c r="E6997" s="6"/>
      <c r="F6997" s="6"/>
      <c r="G6997" s="6"/>
      <c r="H6997" s="6"/>
      <c r="I6997" s="6"/>
      <c r="J6997" s="6"/>
      <c r="K6997" s="6"/>
      <c r="L6997" s="6"/>
      <c r="M6997" s="6"/>
      <c r="N6997" s="27"/>
    </row>
    <row r="6998" spans="1:14" s="28" customFormat="1" x14ac:dyDescent="0.25">
      <c r="A6998" s="24">
        <v>43757.375</v>
      </c>
      <c r="B6998" s="25">
        <v>43757.458333333336</v>
      </c>
      <c r="C6998" s="7">
        <v>442.41800000000001</v>
      </c>
      <c r="D6998" s="26">
        <f>C6998/'g. Dimensio.AnlagenEE2035'!$F$11</f>
        <v>0.12640514285714285</v>
      </c>
      <c r="E6998" s="6"/>
      <c r="F6998" s="6"/>
      <c r="G6998" s="6"/>
      <c r="H6998" s="6"/>
      <c r="I6998" s="6"/>
      <c r="J6998" s="6"/>
      <c r="K6998" s="6"/>
      <c r="L6998" s="6"/>
      <c r="M6998" s="6"/>
      <c r="N6998" s="27"/>
    </row>
    <row r="6999" spans="1:14" s="28" customFormat="1" x14ac:dyDescent="0.25">
      <c r="A6999" s="24">
        <v>43757.416666666664</v>
      </c>
      <c r="B6999" s="25">
        <v>43757.5</v>
      </c>
      <c r="C6999" s="7">
        <v>480.03899999999999</v>
      </c>
      <c r="D6999" s="26">
        <f>C6999/'g. Dimensio.AnlagenEE2035'!$F$11</f>
        <v>0.137154</v>
      </c>
      <c r="E6999" s="6"/>
      <c r="F6999" s="6"/>
      <c r="G6999" s="6"/>
      <c r="H6999" s="6"/>
      <c r="I6999" s="6"/>
      <c r="J6999" s="6"/>
      <c r="K6999" s="6"/>
      <c r="L6999" s="6"/>
      <c r="M6999" s="6"/>
      <c r="N6999" s="27"/>
    </row>
    <row r="7000" spans="1:14" s="28" customFormat="1" x14ac:dyDescent="0.25">
      <c r="A7000" s="24">
        <v>43757.458333333336</v>
      </c>
      <c r="B7000" s="25">
        <v>43757.541666666664</v>
      </c>
      <c r="C7000" s="7">
        <v>501.423</v>
      </c>
      <c r="D7000" s="26">
        <f>C7000/'g. Dimensio.AnlagenEE2035'!$F$11</f>
        <v>0.1432637142857143</v>
      </c>
      <c r="E7000" s="6"/>
      <c r="F7000" s="6"/>
      <c r="G7000" s="6"/>
      <c r="H7000" s="6"/>
      <c r="I7000" s="6"/>
      <c r="J7000" s="6"/>
      <c r="K7000" s="6"/>
      <c r="L7000" s="6"/>
      <c r="M7000" s="6"/>
      <c r="N7000" s="27"/>
    </row>
    <row r="7001" spans="1:14" s="28" customFormat="1" x14ac:dyDescent="0.25">
      <c r="A7001" s="24">
        <v>43757.5</v>
      </c>
      <c r="B7001" s="25">
        <v>43757.583333333336</v>
      </c>
      <c r="C7001" s="7">
        <v>546.20299999999997</v>
      </c>
      <c r="D7001" s="26">
        <f>C7001/'g. Dimensio.AnlagenEE2035'!$F$11</f>
        <v>0.156058</v>
      </c>
      <c r="E7001" s="6"/>
      <c r="F7001" s="6"/>
      <c r="G7001" s="6"/>
      <c r="H7001" s="6"/>
      <c r="I7001" s="6"/>
      <c r="J7001" s="6"/>
      <c r="K7001" s="6"/>
      <c r="L7001" s="6"/>
      <c r="M7001" s="6"/>
      <c r="N7001" s="27"/>
    </row>
    <row r="7002" spans="1:14" s="28" customFormat="1" x14ac:dyDescent="0.25">
      <c r="A7002" s="24">
        <v>43757.541666666664</v>
      </c>
      <c r="B7002" s="25">
        <v>43757.625</v>
      </c>
      <c r="C7002" s="7">
        <v>509.22800000000001</v>
      </c>
      <c r="D7002" s="26">
        <f>C7002/'g. Dimensio.AnlagenEE2035'!$F$11</f>
        <v>0.14549371428571428</v>
      </c>
      <c r="E7002" s="6"/>
      <c r="F7002" s="6"/>
      <c r="G7002" s="6"/>
      <c r="H7002" s="6"/>
      <c r="I7002" s="6"/>
      <c r="J7002" s="6"/>
      <c r="K7002" s="6"/>
      <c r="L7002" s="6"/>
      <c r="M7002" s="6"/>
      <c r="N7002" s="27"/>
    </row>
    <row r="7003" spans="1:14" s="28" customFormat="1" x14ac:dyDescent="0.25">
      <c r="A7003" s="24">
        <v>43757.583333333336</v>
      </c>
      <c r="B7003" s="25">
        <v>43757.666666666664</v>
      </c>
      <c r="C7003" s="7">
        <v>456.03199999999998</v>
      </c>
      <c r="D7003" s="26">
        <f>C7003/'g. Dimensio.AnlagenEE2035'!$F$11</f>
        <v>0.13029485714285713</v>
      </c>
      <c r="E7003" s="6"/>
      <c r="F7003" s="6"/>
      <c r="G7003" s="6"/>
      <c r="H7003" s="6"/>
      <c r="I7003" s="6"/>
      <c r="J7003" s="6"/>
      <c r="K7003" s="6"/>
      <c r="L7003" s="6"/>
      <c r="M7003" s="6"/>
      <c r="N7003" s="27"/>
    </row>
    <row r="7004" spans="1:14" s="28" customFormat="1" x14ac:dyDescent="0.25">
      <c r="A7004" s="24">
        <v>43757.625</v>
      </c>
      <c r="B7004" s="25">
        <v>43757.708333333336</v>
      </c>
      <c r="C7004" s="7">
        <v>392.59500000000003</v>
      </c>
      <c r="D7004" s="26">
        <f>C7004/'g. Dimensio.AnlagenEE2035'!$F$11</f>
        <v>0.11217000000000001</v>
      </c>
      <c r="E7004" s="6"/>
      <c r="F7004" s="6"/>
      <c r="G7004" s="6"/>
      <c r="H7004" s="6"/>
      <c r="I7004" s="6"/>
      <c r="J7004" s="6"/>
      <c r="K7004" s="6"/>
      <c r="L7004" s="6"/>
      <c r="M7004" s="6"/>
      <c r="N7004" s="27"/>
    </row>
    <row r="7005" spans="1:14" s="28" customFormat="1" x14ac:dyDescent="0.25">
      <c r="A7005" s="24">
        <v>43757.666666666664</v>
      </c>
      <c r="B7005" s="25">
        <v>43757.75</v>
      </c>
      <c r="C7005" s="7">
        <v>453.59399999999999</v>
      </c>
      <c r="D7005" s="26">
        <f>C7005/'g. Dimensio.AnlagenEE2035'!$F$11</f>
        <v>0.12959828571428572</v>
      </c>
      <c r="E7005" s="6"/>
      <c r="F7005" s="6"/>
      <c r="G7005" s="6"/>
      <c r="H7005" s="6"/>
      <c r="I7005" s="6"/>
      <c r="J7005" s="6"/>
      <c r="K7005" s="6"/>
      <c r="L7005" s="6"/>
      <c r="M7005" s="6"/>
      <c r="N7005" s="27"/>
    </row>
    <row r="7006" spans="1:14" s="28" customFormat="1" x14ac:dyDescent="0.25">
      <c r="A7006" s="24">
        <v>43757.708333333336</v>
      </c>
      <c r="B7006" s="25">
        <v>43757.791666666664</v>
      </c>
      <c r="C7006" s="7">
        <v>473.54</v>
      </c>
      <c r="D7006" s="26">
        <f>C7006/'g. Dimensio.AnlagenEE2035'!$F$11</f>
        <v>0.13529714285714287</v>
      </c>
      <c r="E7006" s="6"/>
      <c r="F7006" s="6"/>
      <c r="G7006" s="6"/>
      <c r="H7006" s="6"/>
      <c r="I7006" s="6"/>
      <c r="J7006" s="6"/>
      <c r="K7006" s="6"/>
      <c r="L7006" s="6"/>
      <c r="M7006" s="6"/>
      <c r="N7006" s="27"/>
    </row>
    <row r="7007" spans="1:14" s="28" customFormat="1" x14ac:dyDescent="0.25">
      <c r="A7007" s="24">
        <v>43757.75</v>
      </c>
      <c r="B7007" s="25">
        <v>43757.833333333336</v>
      </c>
      <c r="C7007" s="7">
        <v>546.04200000000003</v>
      </c>
      <c r="D7007" s="26">
        <f>C7007/'g. Dimensio.AnlagenEE2035'!$F$11</f>
        <v>0.15601200000000001</v>
      </c>
      <c r="E7007" s="6"/>
      <c r="F7007" s="6"/>
      <c r="G7007" s="6"/>
      <c r="H7007" s="6"/>
      <c r="I7007" s="6"/>
      <c r="J7007" s="6"/>
      <c r="K7007" s="6"/>
      <c r="L7007" s="6"/>
      <c r="M7007" s="6"/>
      <c r="N7007" s="27"/>
    </row>
    <row r="7008" spans="1:14" s="28" customFormat="1" x14ac:dyDescent="0.25">
      <c r="A7008" s="24">
        <v>43757.791666666664</v>
      </c>
      <c r="B7008" s="25">
        <v>43757.875</v>
      </c>
      <c r="C7008" s="7">
        <v>636.16899999999998</v>
      </c>
      <c r="D7008" s="26">
        <f>C7008/'g. Dimensio.AnlagenEE2035'!$F$11</f>
        <v>0.18176257142857141</v>
      </c>
      <c r="E7008" s="6"/>
      <c r="F7008" s="6"/>
      <c r="G7008" s="6"/>
      <c r="H7008" s="6"/>
      <c r="I7008" s="6"/>
      <c r="J7008" s="6"/>
      <c r="K7008" s="6"/>
      <c r="L7008" s="6"/>
      <c r="M7008" s="6"/>
      <c r="N7008" s="27"/>
    </row>
    <row r="7009" spans="1:14" s="28" customFormat="1" x14ac:dyDescent="0.25">
      <c r="A7009" s="24">
        <v>43757.833333333336</v>
      </c>
      <c r="B7009" s="25">
        <v>43757.916666666664</v>
      </c>
      <c r="C7009" s="7">
        <v>637.42899999999997</v>
      </c>
      <c r="D7009" s="26">
        <f>C7009/'g. Dimensio.AnlagenEE2035'!$F$11</f>
        <v>0.18212257142857141</v>
      </c>
      <c r="E7009" s="6"/>
      <c r="F7009" s="6"/>
      <c r="G7009" s="6"/>
      <c r="H7009" s="6"/>
      <c r="I7009" s="6"/>
      <c r="J7009" s="6"/>
      <c r="K7009" s="6"/>
      <c r="L7009" s="6"/>
      <c r="M7009" s="6"/>
      <c r="N7009" s="27"/>
    </row>
    <row r="7010" spans="1:14" s="28" customFormat="1" x14ac:dyDescent="0.25">
      <c r="A7010" s="24">
        <v>43757.875</v>
      </c>
      <c r="B7010" s="25">
        <v>43757.958333333336</v>
      </c>
      <c r="C7010" s="7">
        <v>407.73099999999999</v>
      </c>
      <c r="D7010" s="26">
        <f>C7010/'g. Dimensio.AnlagenEE2035'!$F$11</f>
        <v>0.11649457142857143</v>
      </c>
      <c r="E7010" s="6"/>
      <c r="F7010" s="6"/>
      <c r="G7010" s="6"/>
      <c r="H7010" s="6"/>
      <c r="I7010" s="6"/>
      <c r="J7010" s="6"/>
      <c r="K7010" s="6"/>
      <c r="L7010" s="6"/>
      <c r="M7010" s="6"/>
      <c r="N7010" s="27"/>
    </row>
    <row r="7011" spans="1:14" s="28" customFormat="1" x14ac:dyDescent="0.25">
      <c r="A7011" s="24">
        <v>43757.916666666664</v>
      </c>
      <c r="B7011" s="25">
        <v>43758</v>
      </c>
      <c r="C7011" s="7">
        <v>293.09899999999999</v>
      </c>
      <c r="D7011" s="26">
        <f>C7011/'g. Dimensio.AnlagenEE2035'!$F$11</f>
        <v>8.374257142857143E-2</v>
      </c>
      <c r="E7011" s="6"/>
      <c r="F7011" s="6"/>
      <c r="G7011" s="6"/>
      <c r="H7011" s="6"/>
      <c r="I7011" s="6"/>
      <c r="J7011" s="6"/>
      <c r="K7011" s="6"/>
      <c r="L7011" s="6"/>
      <c r="M7011" s="6"/>
      <c r="N7011" s="27"/>
    </row>
    <row r="7012" spans="1:14" s="28" customFormat="1" x14ac:dyDescent="0.25">
      <c r="A7012" s="24">
        <v>43757.958333333336</v>
      </c>
      <c r="B7012" s="25">
        <v>43758.041666666664</v>
      </c>
      <c r="C7012" s="7">
        <v>242.55600000000001</v>
      </c>
      <c r="D7012" s="26">
        <f>C7012/'g. Dimensio.AnlagenEE2035'!$F$11</f>
        <v>6.9301714285714286E-2</v>
      </c>
      <c r="E7012" s="6"/>
      <c r="F7012" s="6"/>
      <c r="G7012" s="6"/>
      <c r="H7012" s="6"/>
      <c r="I7012" s="6"/>
      <c r="J7012" s="6"/>
      <c r="K7012" s="6"/>
      <c r="L7012" s="6"/>
      <c r="M7012" s="6"/>
      <c r="N7012" s="27"/>
    </row>
    <row r="7013" spans="1:14" s="28" customFormat="1" x14ac:dyDescent="0.25">
      <c r="A7013" s="24">
        <v>43758</v>
      </c>
      <c r="B7013" s="25">
        <v>43758.083333333336</v>
      </c>
      <c r="C7013" s="7">
        <v>250.44200000000001</v>
      </c>
      <c r="D7013" s="26">
        <f>C7013/'g. Dimensio.AnlagenEE2035'!$F$11</f>
        <v>7.1554857142857142E-2</v>
      </c>
      <c r="E7013" s="6"/>
      <c r="F7013" s="6"/>
      <c r="G7013" s="6"/>
      <c r="H7013" s="6"/>
      <c r="I7013" s="6"/>
      <c r="J7013" s="6"/>
      <c r="K7013" s="6"/>
      <c r="L7013" s="6"/>
      <c r="M7013" s="6"/>
      <c r="N7013" s="27"/>
    </row>
    <row r="7014" spans="1:14" s="28" customFormat="1" x14ac:dyDescent="0.25">
      <c r="A7014" s="24">
        <v>43758.041666666664</v>
      </c>
      <c r="B7014" s="25">
        <v>43758.125</v>
      </c>
      <c r="C7014" s="7">
        <v>345.76900000000001</v>
      </c>
      <c r="D7014" s="26">
        <f>C7014/'g. Dimensio.AnlagenEE2035'!$F$11</f>
        <v>9.8791142857142855E-2</v>
      </c>
      <c r="E7014" s="6"/>
      <c r="F7014" s="6"/>
      <c r="G7014" s="6"/>
      <c r="H7014" s="6"/>
      <c r="I7014" s="6"/>
      <c r="J7014" s="6"/>
      <c r="K7014" s="6"/>
      <c r="L7014" s="6"/>
      <c r="M7014" s="6"/>
      <c r="N7014" s="27"/>
    </row>
    <row r="7015" spans="1:14" s="28" customFormat="1" x14ac:dyDescent="0.25">
      <c r="A7015" s="24">
        <v>43758.083333333336</v>
      </c>
      <c r="B7015" s="25">
        <v>43758.166666666664</v>
      </c>
      <c r="C7015" s="7">
        <v>472.38299999999998</v>
      </c>
      <c r="D7015" s="26">
        <f>C7015/'g. Dimensio.AnlagenEE2035'!$F$11</f>
        <v>0.13496657142857144</v>
      </c>
      <c r="E7015" s="6"/>
      <c r="F7015" s="6"/>
      <c r="G7015" s="6"/>
      <c r="H7015" s="6"/>
      <c r="I7015" s="6"/>
      <c r="J7015" s="6"/>
      <c r="K7015" s="6"/>
      <c r="L7015" s="6"/>
      <c r="M7015" s="6"/>
      <c r="N7015" s="27"/>
    </row>
    <row r="7016" spans="1:14" s="28" customFormat="1" x14ac:dyDescent="0.25">
      <c r="A7016" s="24">
        <v>43758.125</v>
      </c>
      <c r="B7016" s="25">
        <v>43758.208333333336</v>
      </c>
      <c r="C7016" s="7">
        <v>544.01800000000003</v>
      </c>
      <c r="D7016" s="26">
        <f>C7016/'g. Dimensio.AnlagenEE2035'!$F$11</f>
        <v>0.15543371428571429</v>
      </c>
      <c r="E7016" s="6"/>
      <c r="F7016" s="6"/>
      <c r="G7016" s="6"/>
      <c r="H7016" s="6"/>
      <c r="I7016" s="6"/>
      <c r="J7016" s="6"/>
      <c r="K7016" s="6"/>
      <c r="L7016" s="6"/>
      <c r="M7016" s="6"/>
      <c r="N7016" s="27"/>
    </row>
    <row r="7017" spans="1:14" s="28" customFormat="1" x14ac:dyDescent="0.25">
      <c r="A7017" s="24">
        <v>43758.166666666664</v>
      </c>
      <c r="B7017" s="25">
        <v>43758.25</v>
      </c>
      <c r="C7017" s="7">
        <v>604.12599999999998</v>
      </c>
      <c r="D7017" s="26">
        <f>C7017/'g. Dimensio.AnlagenEE2035'!$F$11</f>
        <v>0.17260742857142858</v>
      </c>
      <c r="E7017" s="6"/>
      <c r="F7017" s="6"/>
      <c r="G7017" s="6"/>
      <c r="H7017" s="6"/>
      <c r="I7017" s="6"/>
      <c r="J7017" s="6"/>
      <c r="K7017" s="6"/>
      <c r="L7017" s="6"/>
      <c r="M7017" s="6"/>
      <c r="N7017" s="27"/>
    </row>
    <row r="7018" spans="1:14" s="28" customFormat="1" x14ac:dyDescent="0.25">
      <c r="A7018" s="24">
        <v>43758.208333333336</v>
      </c>
      <c r="B7018" s="25">
        <v>43758.291666666664</v>
      </c>
      <c r="C7018" s="7">
        <v>658.41700000000003</v>
      </c>
      <c r="D7018" s="26">
        <f>C7018/'g. Dimensio.AnlagenEE2035'!$F$11</f>
        <v>0.18811914285714287</v>
      </c>
      <c r="E7018" s="6"/>
      <c r="F7018" s="6"/>
      <c r="G7018" s="6"/>
      <c r="H7018" s="6"/>
      <c r="I7018" s="6"/>
      <c r="J7018" s="6"/>
      <c r="K7018" s="6"/>
      <c r="L7018" s="6"/>
      <c r="M7018" s="6"/>
      <c r="N7018" s="27"/>
    </row>
    <row r="7019" spans="1:14" s="28" customFormat="1" x14ac:dyDescent="0.25">
      <c r="A7019" s="24">
        <v>43758.25</v>
      </c>
      <c r="B7019" s="25">
        <v>43758.333333333336</v>
      </c>
      <c r="C7019" s="7">
        <v>651.54200000000003</v>
      </c>
      <c r="D7019" s="26">
        <f>C7019/'g. Dimensio.AnlagenEE2035'!$F$11</f>
        <v>0.18615485714285715</v>
      </c>
      <c r="E7019" s="6"/>
      <c r="F7019" s="6"/>
      <c r="G7019" s="6"/>
      <c r="H7019" s="6"/>
      <c r="I7019" s="6"/>
      <c r="J7019" s="6"/>
      <c r="K7019" s="6"/>
      <c r="L7019" s="6"/>
      <c r="M7019" s="6"/>
      <c r="N7019" s="27"/>
    </row>
    <row r="7020" spans="1:14" s="28" customFormat="1" x14ac:dyDescent="0.25">
      <c r="A7020" s="24">
        <v>43758.291666666664</v>
      </c>
      <c r="B7020" s="25">
        <v>43758.375</v>
      </c>
      <c r="C7020" s="7">
        <v>445.94900000000001</v>
      </c>
      <c r="D7020" s="26">
        <f>C7020/'g. Dimensio.AnlagenEE2035'!$F$11</f>
        <v>0.127414</v>
      </c>
      <c r="E7020" s="6"/>
      <c r="F7020" s="6"/>
      <c r="G7020" s="6"/>
      <c r="H7020" s="6"/>
      <c r="I7020" s="6"/>
      <c r="J7020" s="6"/>
      <c r="K7020" s="6"/>
      <c r="L7020" s="6"/>
      <c r="M7020" s="6"/>
      <c r="N7020" s="27"/>
    </row>
    <row r="7021" spans="1:14" s="28" customFormat="1" x14ac:dyDescent="0.25">
      <c r="A7021" s="24">
        <v>43758.333333333336</v>
      </c>
      <c r="B7021" s="25">
        <v>43758.416666666664</v>
      </c>
      <c r="C7021" s="7">
        <v>238.93</v>
      </c>
      <c r="D7021" s="26">
        <f>C7021/'g. Dimensio.AnlagenEE2035'!$F$11</f>
        <v>6.8265714285714291E-2</v>
      </c>
      <c r="E7021" s="6"/>
      <c r="F7021" s="6"/>
      <c r="G7021" s="6"/>
      <c r="H7021" s="6"/>
      <c r="I7021" s="6"/>
      <c r="J7021" s="6"/>
      <c r="K7021" s="6"/>
      <c r="L7021" s="6"/>
      <c r="M7021" s="6"/>
      <c r="N7021" s="27"/>
    </row>
    <row r="7022" spans="1:14" s="28" customFormat="1" x14ac:dyDescent="0.25">
      <c r="A7022" s="24">
        <v>43758.375</v>
      </c>
      <c r="B7022" s="25">
        <v>43758.458333333336</v>
      </c>
      <c r="C7022" s="7">
        <v>195.73099999999999</v>
      </c>
      <c r="D7022" s="26">
        <f>C7022/'g. Dimensio.AnlagenEE2035'!$F$11</f>
        <v>5.5923142857142859E-2</v>
      </c>
      <c r="E7022" s="6"/>
      <c r="F7022" s="6"/>
      <c r="G7022" s="6"/>
      <c r="H7022" s="6"/>
      <c r="I7022" s="6"/>
      <c r="J7022" s="6"/>
      <c r="K7022" s="6"/>
      <c r="L7022" s="6"/>
      <c r="M7022" s="6"/>
      <c r="N7022" s="27"/>
    </row>
    <row r="7023" spans="1:14" s="28" customFormat="1" x14ac:dyDescent="0.25">
      <c r="A7023" s="24">
        <v>43758.416666666664</v>
      </c>
      <c r="B7023" s="25">
        <v>43758.5</v>
      </c>
      <c r="C7023" s="7">
        <v>194.309</v>
      </c>
      <c r="D7023" s="26">
        <f>C7023/'g. Dimensio.AnlagenEE2035'!$F$11</f>
        <v>5.5516857142857146E-2</v>
      </c>
      <c r="E7023" s="6"/>
      <c r="F7023" s="6"/>
      <c r="G7023" s="6"/>
      <c r="H7023" s="6"/>
      <c r="I7023" s="6"/>
      <c r="J7023" s="6"/>
      <c r="K7023" s="6"/>
      <c r="L7023" s="6"/>
      <c r="M7023" s="6"/>
      <c r="N7023" s="27"/>
    </row>
    <row r="7024" spans="1:14" s="28" customFormat="1" x14ac:dyDescent="0.25">
      <c r="A7024" s="24">
        <v>43758.458333333336</v>
      </c>
      <c r="B7024" s="25">
        <v>43758.541666666664</v>
      </c>
      <c r="C7024" s="7">
        <v>133.68</v>
      </c>
      <c r="D7024" s="26">
        <f>C7024/'g. Dimensio.AnlagenEE2035'!$F$11</f>
        <v>3.8194285714285715E-2</v>
      </c>
      <c r="E7024" s="6"/>
      <c r="F7024" s="6"/>
      <c r="G7024" s="6"/>
      <c r="H7024" s="6"/>
      <c r="I7024" s="6"/>
      <c r="J7024" s="6"/>
      <c r="K7024" s="6"/>
      <c r="L7024" s="6"/>
      <c r="M7024" s="6"/>
      <c r="N7024" s="27"/>
    </row>
    <row r="7025" spans="1:14" s="28" customFormat="1" x14ac:dyDescent="0.25">
      <c r="A7025" s="24">
        <v>43758.5</v>
      </c>
      <c r="B7025" s="25">
        <v>43758.583333333336</v>
      </c>
      <c r="C7025" s="7">
        <v>60.429000000000002</v>
      </c>
      <c r="D7025" s="26">
        <f>C7025/'g. Dimensio.AnlagenEE2035'!$F$11</f>
        <v>1.726542857142857E-2</v>
      </c>
      <c r="E7025" s="6"/>
      <c r="F7025" s="6"/>
      <c r="G7025" s="6"/>
      <c r="H7025" s="6"/>
      <c r="I7025" s="6"/>
      <c r="J7025" s="6"/>
      <c r="K7025" s="6"/>
      <c r="L7025" s="6"/>
      <c r="M7025" s="6"/>
      <c r="N7025" s="27"/>
    </row>
    <row r="7026" spans="1:14" s="28" customFormat="1" x14ac:dyDescent="0.25">
      <c r="A7026" s="24">
        <v>43758.541666666664</v>
      </c>
      <c r="B7026" s="25">
        <v>43758.625</v>
      </c>
      <c r="C7026" s="7">
        <v>27.056999999999999</v>
      </c>
      <c r="D7026" s="26">
        <f>C7026/'g. Dimensio.AnlagenEE2035'!$F$11</f>
        <v>7.7305714285714278E-3</v>
      </c>
      <c r="E7026" s="6"/>
      <c r="F7026" s="6"/>
      <c r="G7026" s="6"/>
      <c r="H7026" s="6"/>
      <c r="I7026" s="6"/>
      <c r="J7026" s="6"/>
      <c r="K7026" s="6"/>
      <c r="L7026" s="6"/>
      <c r="M7026" s="6"/>
      <c r="N7026" s="27"/>
    </row>
    <row r="7027" spans="1:14" s="28" customFormat="1" x14ac:dyDescent="0.25">
      <c r="A7027" s="24">
        <v>43758.583333333336</v>
      </c>
      <c r="B7027" s="25">
        <v>43758.666666666664</v>
      </c>
      <c r="C7027" s="7">
        <v>43.723999999999997</v>
      </c>
      <c r="D7027" s="26">
        <f>C7027/'g. Dimensio.AnlagenEE2035'!$F$11</f>
        <v>1.2492571428571428E-2</v>
      </c>
      <c r="E7027" s="6"/>
      <c r="F7027" s="6"/>
      <c r="G7027" s="6"/>
      <c r="H7027" s="6"/>
      <c r="I7027" s="6"/>
      <c r="J7027" s="6"/>
      <c r="K7027" s="6"/>
      <c r="L7027" s="6"/>
      <c r="M7027" s="6"/>
      <c r="N7027" s="27"/>
    </row>
    <row r="7028" spans="1:14" s="28" customFormat="1" x14ac:dyDescent="0.25">
      <c r="A7028" s="24">
        <v>43758.625</v>
      </c>
      <c r="B7028" s="25">
        <v>43758.708333333336</v>
      </c>
      <c r="C7028" s="7">
        <v>121.63200000000001</v>
      </c>
      <c r="D7028" s="26">
        <f>C7028/'g. Dimensio.AnlagenEE2035'!$F$11</f>
        <v>3.4751999999999998E-2</v>
      </c>
      <c r="E7028" s="6"/>
      <c r="F7028" s="6"/>
      <c r="G7028" s="6"/>
      <c r="H7028" s="6"/>
      <c r="I7028" s="6"/>
      <c r="J7028" s="6"/>
      <c r="K7028" s="6"/>
      <c r="L7028" s="6"/>
      <c r="M7028" s="6"/>
      <c r="N7028" s="27"/>
    </row>
    <row r="7029" spans="1:14" s="28" customFormat="1" x14ac:dyDescent="0.25">
      <c r="A7029" s="24">
        <v>43758.666666666664</v>
      </c>
      <c r="B7029" s="25">
        <v>43758.75</v>
      </c>
      <c r="C7029" s="7">
        <v>277.91199999999998</v>
      </c>
      <c r="D7029" s="26">
        <f>C7029/'g. Dimensio.AnlagenEE2035'!$F$11</f>
        <v>7.9403428571428569E-2</v>
      </c>
      <c r="E7029" s="6"/>
      <c r="F7029" s="6"/>
      <c r="G7029" s="6"/>
      <c r="H7029" s="6"/>
      <c r="I7029" s="6"/>
      <c r="J7029" s="6"/>
      <c r="K7029" s="6"/>
      <c r="L7029" s="6"/>
      <c r="M7029" s="6"/>
      <c r="N7029" s="27"/>
    </row>
    <row r="7030" spans="1:14" s="28" customFormat="1" x14ac:dyDescent="0.25">
      <c r="A7030" s="24">
        <v>43758.708333333336</v>
      </c>
      <c r="B7030" s="25">
        <v>43758.791666666664</v>
      </c>
      <c r="C7030" s="7">
        <v>397.69400000000002</v>
      </c>
      <c r="D7030" s="26">
        <f>C7030/'g. Dimensio.AnlagenEE2035'!$F$11</f>
        <v>0.11362685714285715</v>
      </c>
      <c r="E7030" s="6"/>
      <c r="F7030" s="6"/>
      <c r="G7030" s="6"/>
      <c r="H7030" s="6"/>
      <c r="I7030" s="6"/>
      <c r="J7030" s="6"/>
      <c r="K7030" s="6"/>
      <c r="L7030" s="6"/>
      <c r="M7030" s="6"/>
      <c r="N7030" s="27"/>
    </row>
    <row r="7031" spans="1:14" s="28" customFormat="1" x14ac:dyDescent="0.25">
      <c r="A7031" s="24">
        <v>43758.75</v>
      </c>
      <c r="B7031" s="25">
        <v>43758.833333333336</v>
      </c>
      <c r="C7031" s="7">
        <v>497.79700000000003</v>
      </c>
      <c r="D7031" s="26">
        <f>C7031/'g. Dimensio.AnlagenEE2035'!$F$11</f>
        <v>0.14222771428571429</v>
      </c>
      <c r="E7031" s="6"/>
      <c r="F7031" s="6"/>
      <c r="G7031" s="6"/>
      <c r="H7031" s="6"/>
      <c r="I7031" s="6"/>
      <c r="J7031" s="6"/>
      <c r="K7031" s="6"/>
      <c r="L7031" s="6"/>
      <c r="M7031" s="6"/>
      <c r="N7031" s="27"/>
    </row>
    <row r="7032" spans="1:14" s="28" customFormat="1" x14ac:dyDescent="0.25">
      <c r="A7032" s="24">
        <v>43758.791666666664</v>
      </c>
      <c r="B7032" s="25">
        <v>43758.875</v>
      </c>
      <c r="C7032" s="7">
        <v>551.32399999999996</v>
      </c>
      <c r="D7032" s="26">
        <f>C7032/'g. Dimensio.AnlagenEE2035'!$F$11</f>
        <v>0.15752114285714283</v>
      </c>
      <c r="E7032" s="6"/>
      <c r="F7032" s="6"/>
      <c r="G7032" s="6"/>
      <c r="H7032" s="6"/>
      <c r="I7032" s="6"/>
      <c r="J7032" s="6"/>
      <c r="K7032" s="6"/>
      <c r="L7032" s="6"/>
      <c r="M7032" s="6"/>
      <c r="N7032" s="27"/>
    </row>
    <row r="7033" spans="1:14" s="28" customFormat="1" x14ac:dyDescent="0.25">
      <c r="A7033" s="24">
        <v>43758.833333333336</v>
      </c>
      <c r="B7033" s="25">
        <v>43758.916666666664</v>
      </c>
      <c r="C7033" s="7">
        <v>514.07899999999995</v>
      </c>
      <c r="D7033" s="26">
        <f>C7033/'g. Dimensio.AnlagenEE2035'!$F$11</f>
        <v>0.14687971428571428</v>
      </c>
      <c r="E7033" s="6"/>
      <c r="F7033" s="6"/>
      <c r="G7033" s="6"/>
      <c r="H7033" s="6"/>
      <c r="I7033" s="6"/>
      <c r="J7033" s="6"/>
      <c r="K7033" s="6"/>
      <c r="L7033" s="6"/>
      <c r="M7033" s="6"/>
      <c r="N7033" s="27"/>
    </row>
    <row r="7034" spans="1:14" s="28" customFormat="1" x14ac:dyDescent="0.25">
      <c r="A7034" s="24">
        <v>43758.875</v>
      </c>
      <c r="B7034" s="25">
        <v>43758.958333333336</v>
      </c>
      <c r="C7034" s="7">
        <v>400.221</v>
      </c>
      <c r="D7034" s="26">
        <f>C7034/'g. Dimensio.AnlagenEE2035'!$F$11</f>
        <v>0.11434885714285714</v>
      </c>
      <c r="E7034" s="6"/>
      <c r="F7034" s="6"/>
      <c r="G7034" s="6"/>
      <c r="H7034" s="6"/>
      <c r="I7034" s="6"/>
      <c r="J7034" s="6"/>
      <c r="K7034" s="6"/>
      <c r="L7034" s="6"/>
      <c r="M7034" s="6"/>
      <c r="N7034" s="27"/>
    </row>
    <row r="7035" spans="1:14" s="28" customFormat="1" x14ac:dyDescent="0.25">
      <c r="A7035" s="24">
        <v>43758.916666666664</v>
      </c>
      <c r="B7035" s="25">
        <v>43759</v>
      </c>
      <c r="C7035" s="7">
        <v>274.17399999999998</v>
      </c>
      <c r="D7035" s="26">
        <f>C7035/'g. Dimensio.AnlagenEE2035'!$F$11</f>
        <v>7.833542857142857E-2</v>
      </c>
      <c r="E7035" s="6"/>
      <c r="F7035" s="6"/>
      <c r="G7035" s="6"/>
      <c r="H7035" s="6"/>
      <c r="I7035" s="6"/>
      <c r="J7035" s="6"/>
      <c r="K7035" s="6"/>
      <c r="L7035" s="6"/>
      <c r="M7035" s="6"/>
      <c r="N7035" s="27"/>
    </row>
    <row r="7036" spans="1:14" s="28" customFormat="1" x14ac:dyDescent="0.25">
      <c r="A7036" s="24">
        <v>43758.958333333336</v>
      </c>
      <c r="B7036" s="25">
        <v>43759.041666666664</v>
      </c>
      <c r="C7036" s="7">
        <v>267.68400000000003</v>
      </c>
      <c r="D7036" s="26">
        <f>C7036/'g. Dimensio.AnlagenEE2035'!$F$11</f>
        <v>7.6481142857142859E-2</v>
      </c>
      <c r="E7036" s="6"/>
      <c r="F7036" s="6"/>
      <c r="G7036" s="6"/>
      <c r="H7036" s="6"/>
      <c r="I7036" s="6"/>
      <c r="J7036" s="6"/>
      <c r="K7036" s="6"/>
      <c r="L7036" s="6"/>
      <c r="M7036" s="6"/>
      <c r="N7036" s="27"/>
    </row>
    <row r="7037" spans="1:14" s="28" customFormat="1" x14ac:dyDescent="0.25">
      <c r="A7037" s="24">
        <v>43759</v>
      </c>
      <c r="B7037" s="25">
        <v>43759.083333333336</v>
      </c>
      <c r="C7037" s="7">
        <v>312.07600000000002</v>
      </c>
      <c r="D7037" s="26">
        <f>C7037/'g. Dimensio.AnlagenEE2035'!$F$11</f>
        <v>8.916457142857144E-2</v>
      </c>
      <c r="E7037" s="6"/>
      <c r="F7037" s="6"/>
      <c r="G7037" s="6"/>
      <c r="H7037" s="6"/>
      <c r="I7037" s="6"/>
      <c r="J7037" s="6"/>
      <c r="K7037" s="6"/>
      <c r="L7037" s="6"/>
      <c r="M7037" s="6"/>
      <c r="N7037" s="27"/>
    </row>
    <row r="7038" spans="1:14" s="28" customFormat="1" x14ac:dyDescent="0.25">
      <c r="A7038" s="24">
        <v>43759.041666666664</v>
      </c>
      <c r="B7038" s="25">
        <v>43759.125</v>
      </c>
      <c r="C7038" s="7">
        <v>314.36</v>
      </c>
      <c r="D7038" s="26">
        <f>C7038/'g. Dimensio.AnlagenEE2035'!$F$11</f>
        <v>8.9817142857142859E-2</v>
      </c>
      <c r="E7038" s="6"/>
      <c r="F7038" s="6"/>
      <c r="G7038" s="6"/>
      <c r="H7038" s="6"/>
      <c r="I7038" s="6"/>
      <c r="J7038" s="6"/>
      <c r="K7038" s="6"/>
      <c r="L7038" s="6"/>
      <c r="M7038" s="6"/>
      <c r="N7038" s="27"/>
    </row>
    <row r="7039" spans="1:14" s="28" customFormat="1" x14ac:dyDescent="0.25">
      <c r="A7039" s="24">
        <v>43759.083333333336</v>
      </c>
      <c r="B7039" s="25">
        <v>43759.166666666664</v>
      </c>
      <c r="C7039" s="7">
        <v>316.09100000000001</v>
      </c>
      <c r="D7039" s="26">
        <f>C7039/'g. Dimensio.AnlagenEE2035'!$F$11</f>
        <v>9.0311714285714287E-2</v>
      </c>
      <c r="E7039" s="6"/>
      <c r="F7039" s="6"/>
      <c r="G7039" s="6"/>
      <c r="H7039" s="6"/>
      <c r="I7039" s="6"/>
      <c r="J7039" s="6"/>
      <c r="K7039" s="6"/>
      <c r="L7039" s="6"/>
      <c r="M7039" s="6"/>
      <c r="N7039" s="27"/>
    </row>
    <row r="7040" spans="1:14" s="28" customFormat="1" x14ac:dyDescent="0.25">
      <c r="A7040" s="24">
        <v>43759.125</v>
      </c>
      <c r="B7040" s="25">
        <v>43759.208333333336</v>
      </c>
      <c r="C7040" s="7">
        <v>267.79500000000002</v>
      </c>
      <c r="D7040" s="26">
        <f>C7040/'g. Dimensio.AnlagenEE2035'!$F$11</f>
        <v>7.6512857142857146E-2</v>
      </c>
      <c r="E7040" s="6"/>
      <c r="F7040" s="6"/>
      <c r="G7040" s="6"/>
      <c r="H7040" s="6"/>
      <c r="I7040" s="6"/>
      <c r="J7040" s="6"/>
      <c r="K7040" s="6"/>
      <c r="L7040" s="6"/>
      <c r="M7040" s="6"/>
      <c r="N7040" s="27"/>
    </row>
    <row r="7041" spans="1:14" s="28" customFormat="1" x14ac:dyDescent="0.25">
      <c r="A7041" s="24">
        <v>43759.166666666664</v>
      </c>
      <c r="B7041" s="25">
        <v>43759.25</v>
      </c>
      <c r="C7041" s="7">
        <v>241.67400000000001</v>
      </c>
      <c r="D7041" s="26">
        <f>C7041/'g. Dimensio.AnlagenEE2035'!$F$11</f>
        <v>6.9049714285714284E-2</v>
      </c>
      <c r="E7041" s="6"/>
      <c r="F7041" s="6"/>
      <c r="G7041" s="6"/>
      <c r="H7041" s="6"/>
      <c r="I7041" s="6"/>
      <c r="J7041" s="6"/>
      <c r="K7041" s="6"/>
      <c r="L7041" s="6"/>
      <c r="M7041" s="6"/>
      <c r="N7041" s="27"/>
    </row>
    <row r="7042" spans="1:14" s="28" customFormat="1" x14ac:dyDescent="0.25">
      <c r="A7042" s="24">
        <v>43759.208333333336</v>
      </c>
      <c r="B7042" s="25">
        <v>43759.291666666664</v>
      </c>
      <c r="C7042" s="7">
        <v>388.447</v>
      </c>
      <c r="D7042" s="26">
        <f>C7042/'g. Dimensio.AnlagenEE2035'!$F$11</f>
        <v>0.11098485714285715</v>
      </c>
      <c r="E7042" s="6"/>
      <c r="F7042" s="6"/>
      <c r="G7042" s="6"/>
      <c r="H7042" s="6"/>
      <c r="I7042" s="6"/>
      <c r="J7042" s="6"/>
      <c r="K7042" s="6"/>
      <c r="L7042" s="6"/>
      <c r="M7042" s="6"/>
      <c r="N7042" s="27"/>
    </row>
    <row r="7043" spans="1:14" s="28" customFormat="1" x14ac:dyDescent="0.25">
      <c r="A7043" s="24">
        <v>43759.25</v>
      </c>
      <c r="B7043" s="25">
        <v>43759.333333333336</v>
      </c>
      <c r="C7043" s="7">
        <v>486.47399999999999</v>
      </c>
      <c r="D7043" s="26">
        <f>C7043/'g. Dimensio.AnlagenEE2035'!$F$11</f>
        <v>0.13899257142857144</v>
      </c>
      <c r="E7043" s="6"/>
      <c r="F7043" s="6"/>
      <c r="G7043" s="6"/>
      <c r="H7043" s="6"/>
      <c r="I7043" s="6"/>
      <c r="J7043" s="6"/>
      <c r="K7043" s="6"/>
      <c r="L7043" s="6"/>
      <c r="M7043" s="6"/>
      <c r="N7043" s="27"/>
    </row>
    <row r="7044" spans="1:14" s="28" customFormat="1" x14ac:dyDescent="0.25">
      <c r="A7044" s="24">
        <v>43759.291666666664</v>
      </c>
      <c r="B7044" s="25">
        <v>43759.375</v>
      </c>
      <c r="C7044" s="7">
        <v>542.60900000000004</v>
      </c>
      <c r="D7044" s="26">
        <f>C7044/'g. Dimensio.AnlagenEE2035'!$F$11</f>
        <v>0.15503114285714287</v>
      </c>
      <c r="E7044" s="6"/>
      <c r="F7044" s="6"/>
      <c r="G7044" s="6"/>
      <c r="H7044" s="6"/>
      <c r="I7044" s="6"/>
      <c r="J7044" s="6"/>
      <c r="K7044" s="6"/>
      <c r="L7044" s="6"/>
      <c r="M7044" s="6"/>
      <c r="N7044" s="27"/>
    </row>
    <row r="7045" spans="1:14" s="28" customFormat="1" x14ac:dyDescent="0.25">
      <c r="A7045" s="24">
        <v>43759.333333333336</v>
      </c>
      <c r="B7045" s="25">
        <v>43759.416666666664</v>
      </c>
      <c r="C7045" s="7">
        <v>440.803</v>
      </c>
      <c r="D7045" s="26">
        <f>C7045/'g. Dimensio.AnlagenEE2035'!$F$11</f>
        <v>0.1259437142857143</v>
      </c>
      <c r="E7045" s="6"/>
      <c r="F7045" s="6"/>
      <c r="G7045" s="6"/>
      <c r="H7045" s="6"/>
      <c r="I7045" s="6"/>
      <c r="J7045" s="6"/>
      <c r="K7045" s="6"/>
      <c r="L7045" s="6"/>
      <c r="M7045" s="6"/>
      <c r="N7045" s="27"/>
    </row>
    <row r="7046" spans="1:14" s="28" customFormat="1" x14ac:dyDescent="0.25">
      <c r="A7046" s="24">
        <v>43759.375</v>
      </c>
      <c r="B7046" s="25">
        <v>43759.458333333336</v>
      </c>
      <c r="C7046" s="7">
        <v>302.24099999999999</v>
      </c>
      <c r="D7046" s="26">
        <f>C7046/'g. Dimensio.AnlagenEE2035'!$F$11</f>
        <v>8.6354571428571419E-2</v>
      </c>
      <c r="E7046" s="6"/>
      <c r="F7046" s="6"/>
      <c r="G7046" s="6"/>
      <c r="H7046" s="6"/>
      <c r="I7046" s="6"/>
      <c r="J7046" s="6"/>
      <c r="K7046" s="6"/>
      <c r="L7046" s="6"/>
      <c r="M7046" s="6"/>
      <c r="N7046" s="27"/>
    </row>
    <row r="7047" spans="1:14" s="28" customFormat="1" x14ac:dyDescent="0.25">
      <c r="A7047" s="24">
        <v>43759.416666666664</v>
      </c>
      <c r="B7047" s="25">
        <v>43759.5</v>
      </c>
      <c r="C7047" s="7">
        <v>338.96899999999999</v>
      </c>
      <c r="D7047" s="26">
        <f>C7047/'g. Dimensio.AnlagenEE2035'!$F$11</f>
        <v>9.6848285714285706E-2</v>
      </c>
      <c r="E7047" s="6"/>
      <c r="F7047" s="6"/>
      <c r="G7047" s="6"/>
      <c r="H7047" s="6"/>
      <c r="I7047" s="6"/>
      <c r="J7047" s="6"/>
      <c r="K7047" s="6"/>
      <c r="L7047" s="6"/>
      <c r="M7047" s="6"/>
      <c r="N7047" s="27"/>
    </row>
    <row r="7048" spans="1:14" s="28" customFormat="1" x14ac:dyDescent="0.25">
      <c r="A7048" s="24">
        <v>43759.458333333336</v>
      </c>
      <c r="B7048" s="25">
        <v>43759.541666666664</v>
      </c>
      <c r="C7048" s="7">
        <v>292.779</v>
      </c>
      <c r="D7048" s="26">
        <f>C7048/'g. Dimensio.AnlagenEE2035'!$F$11</f>
        <v>8.3651142857142854E-2</v>
      </c>
      <c r="E7048" s="6"/>
      <c r="F7048" s="6"/>
      <c r="G7048" s="6"/>
      <c r="H7048" s="6"/>
      <c r="I7048" s="6"/>
      <c r="J7048" s="6"/>
      <c r="K7048" s="6"/>
      <c r="L7048" s="6"/>
      <c r="M7048" s="6"/>
      <c r="N7048" s="27"/>
    </row>
    <row r="7049" spans="1:14" s="28" customFormat="1" x14ac:dyDescent="0.25">
      <c r="A7049" s="24">
        <v>43759.5</v>
      </c>
      <c r="B7049" s="25">
        <v>43759.583333333336</v>
      </c>
      <c r="C7049" s="7">
        <v>243.19300000000001</v>
      </c>
      <c r="D7049" s="26">
        <f>C7049/'g. Dimensio.AnlagenEE2035'!$F$11</f>
        <v>6.9483714285714288E-2</v>
      </c>
      <c r="E7049" s="6"/>
      <c r="F7049" s="6"/>
      <c r="G7049" s="6"/>
      <c r="H7049" s="6"/>
      <c r="I7049" s="6"/>
      <c r="J7049" s="6"/>
      <c r="K7049" s="6"/>
      <c r="L7049" s="6"/>
      <c r="M7049" s="6"/>
      <c r="N7049" s="27"/>
    </row>
    <row r="7050" spans="1:14" s="28" customFormat="1" x14ac:dyDescent="0.25">
      <c r="A7050" s="24">
        <v>43759.541666666664</v>
      </c>
      <c r="B7050" s="25">
        <v>43759.625</v>
      </c>
      <c r="C7050" s="7">
        <v>291.30099999999999</v>
      </c>
      <c r="D7050" s="26">
        <f>C7050/'g. Dimensio.AnlagenEE2035'!$F$11</f>
        <v>8.3228857142857146E-2</v>
      </c>
      <c r="E7050" s="6"/>
      <c r="F7050" s="6"/>
      <c r="G7050" s="6"/>
      <c r="H7050" s="6"/>
      <c r="I7050" s="6"/>
      <c r="J7050" s="6"/>
      <c r="K7050" s="6"/>
      <c r="L7050" s="6"/>
      <c r="M7050" s="6"/>
      <c r="N7050" s="27"/>
    </row>
    <row r="7051" spans="1:14" s="28" customFormat="1" x14ac:dyDescent="0.25">
      <c r="A7051" s="24">
        <v>43759.583333333336</v>
      </c>
      <c r="B7051" s="25">
        <v>43759.666666666664</v>
      </c>
      <c r="C7051" s="7">
        <v>235.107</v>
      </c>
      <c r="D7051" s="26">
        <f>C7051/'g. Dimensio.AnlagenEE2035'!$F$11</f>
        <v>6.7173428571428564E-2</v>
      </c>
      <c r="E7051" s="6"/>
      <c r="F7051" s="6"/>
      <c r="G7051" s="6"/>
      <c r="H7051" s="6"/>
      <c r="I7051" s="6"/>
      <c r="J7051" s="6"/>
      <c r="K7051" s="6"/>
      <c r="L7051" s="6"/>
      <c r="M7051" s="6"/>
      <c r="N7051" s="27"/>
    </row>
    <row r="7052" spans="1:14" s="28" customFormat="1" x14ac:dyDescent="0.25">
      <c r="A7052" s="24">
        <v>43759.625</v>
      </c>
      <c r="B7052" s="25">
        <v>43759.708333333336</v>
      </c>
      <c r="C7052" s="7">
        <v>143.65899999999999</v>
      </c>
      <c r="D7052" s="26">
        <f>C7052/'g. Dimensio.AnlagenEE2035'!$F$11</f>
        <v>4.1045428571428566E-2</v>
      </c>
      <c r="E7052" s="6"/>
      <c r="F7052" s="6"/>
      <c r="G7052" s="6"/>
      <c r="H7052" s="6"/>
      <c r="I7052" s="6"/>
      <c r="J7052" s="6"/>
      <c r="K7052" s="6"/>
      <c r="L7052" s="6"/>
      <c r="M7052" s="6"/>
      <c r="N7052" s="27"/>
    </row>
    <row r="7053" spans="1:14" s="28" customFormat="1" x14ac:dyDescent="0.25">
      <c r="A7053" s="24">
        <v>43759.666666666664</v>
      </c>
      <c r="B7053" s="25">
        <v>43759.75</v>
      </c>
      <c r="C7053" s="7">
        <v>153.4</v>
      </c>
      <c r="D7053" s="26">
        <f>C7053/'g. Dimensio.AnlagenEE2035'!$F$11</f>
        <v>4.3828571428571432E-2</v>
      </c>
      <c r="E7053" s="6"/>
      <c r="F7053" s="6"/>
      <c r="G7053" s="6"/>
      <c r="H7053" s="6"/>
      <c r="I7053" s="6"/>
      <c r="J7053" s="6"/>
      <c r="K7053" s="6"/>
      <c r="L7053" s="6"/>
      <c r="M7053" s="6"/>
      <c r="N7053" s="27"/>
    </row>
    <row r="7054" spans="1:14" s="28" customFormat="1" x14ac:dyDescent="0.25">
      <c r="A7054" s="24">
        <v>43759.708333333336</v>
      </c>
      <c r="B7054" s="25">
        <v>43759.791666666664</v>
      </c>
      <c r="C7054" s="7">
        <v>181.19499999999999</v>
      </c>
      <c r="D7054" s="26">
        <f>C7054/'g. Dimensio.AnlagenEE2035'!$F$11</f>
        <v>5.1769999999999997E-2</v>
      </c>
      <c r="E7054" s="6"/>
      <c r="F7054" s="6"/>
      <c r="G7054" s="6"/>
      <c r="H7054" s="6"/>
      <c r="I7054" s="6"/>
      <c r="J7054" s="6"/>
      <c r="K7054" s="6"/>
      <c r="L7054" s="6"/>
      <c r="M7054" s="6"/>
      <c r="N7054" s="27"/>
    </row>
    <row r="7055" spans="1:14" s="28" customFormat="1" x14ac:dyDescent="0.25">
      <c r="A7055" s="24">
        <v>43759.75</v>
      </c>
      <c r="B7055" s="25">
        <v>43759.833333333336</v>
      </c>
      <c r="C7055" s="7">
        <v>176.85</v>
      </c>
      <c r="D7055" s="26">
        <f>C7055/'g. Dimensio.AnlagenEE2035'!$F$11</f>
        <v>5.052857142857143E-2</v>
      </c>
      <c r="E7055" s="6"/>
      <c r="F7055" s="6"/>
      <c r="G7055" s="6"/>
      <c r="H7055" s="6"/>
      <c r="I7055" s="6"/>
      <c r="J7055" s="6"/>
      <c r="K7055" s="6"/>
      <c r="L7055" s="6"/>
      <c r="M7055" s="6"/>
      <c r="N7055" s="27"/>
    </row>
    <row r="7056" spans="1:14" s="28" customFormat="1" x14ac:dyDescent="0.25">
      <c r="A7056" s="24">
        <v>43759.791666666664</v>
      </c>
      <c r="B7056" s="25">
        <v>43759.875</v>
      </c>
      <c r="C7056" s="7">
        <v>196.42</v>
      </c>
      <c r="D7056" s="26">
        <f>C7056/'g. Dimensio.AnlagenEE2035'!$F$11</f>
        <v>5.6119999999999996E-2</v>
      </c>
      <c r="E7056" s="6"/>
      <c r="F7056" s="6"/>
      <c r="G7056" s="6"/>
      <c r="H7056" s="6"/>
      <c r="I7056" s="6"/>
      <c r="J7056" s="6"/>
      <c r="K7056" s="6"/>
      <c r="L7056" s="6"/>
      <c r="M7056" s="6"/>
      <c r="N7056" s="27"/>
    </row>
    <row r="7057" spans="1:14" s="28" customFormat="1" x14ac:dyDescent="0.25">
      <c r="A7057" s="24">
        <v>43759.833333333336</v>
      </c>
      <c r="B7057" s="25">
        <v>43759.916666666664</v>
      </c>
      <c r="C7057" s="7">
        <v>166.47200000000001</v>
      </c>
      <c r="D7057" s="26">
        <f>C7057/'g. Dimensio.AnlagenEE2035'!$F$11</f>
        <v>4.7563428571428576E-2</v>
      </c>
      <c r="E7057" s="6"/>
      <c r="F7057" s="6"/>
      <c r="G7057" s="6"/>
      <c r="H7057" s="6"/>
      <c r="I7057" s="6"/>
      <c r="J7057" s="6"/>
      <c r="K7057" s="6"/>
      <c r="L7057" s="6"/>
      <c r="M7057" s="6"/>
      <c r="N7057" s="27"/>
    </row>
    <row r="7058" spans="1:14" s="28" customFormat="1" x14ac:dyDescent="0.25">
      <c r="A7058" s="24">
        <v>43759.875</v>
      </c>
      <c r="B7058" s="25">
        <v>43759.958333333336</v>
      </c>
      <c r="C7058" s="7">
        <v>162.61500000000001</v>
      </c>
      <c r="D7058" s="26">
        <f>C7058/'g. Dimensio.AnlagenEE2035'!$F$11</f>
        <v>4.6461428571428577E-2</v>
      </c>
      <c r="E7058" s="6"/>
      <c r="F7058" s="6"/>
      <c r="G7058" s="6"/>
      <c r="H7058" s="6"/>
      <c r="I7058" s="6"/>
      <c r="J7058" s="6"/>
      <c r="K7058" s="6"/>
      <c r="L7058" s="6"/>
      <c r="M7058" s="6"/>
      <c r="N7058" s="27"/>
    </row>
    <row r="7059" spans="1:14" s="28" customFormat="1" x14ac:dyDescent="0.25">
      <c r="A7059" s="24">
        <v>43759.916666666664</v>
      </c>
      <c r="B7059" s="25">
        <v>43760</v>
      </c>
      <c r="C7059" s="7">
        <v>166.20599999999999</v>
      </c>
      <c r="D7059" s="26">
        <f>C7059/'g. Dimensio.AnlagenEE2035'!$F$11</f>
        <v>4.7487428571428569E-2</v>
      </c>
      <c r="E7059" s="6"/>
      <c r="F7059" s="6"/>
      <c r="G7059" s="6"/>
      <c r="H7059" s="6"/>
      <c r="I7059" s="6"/>
      <c r="J7059" s="6"/>
      <c r="K7059" s="6"/>
      <c r="L7059" s="6"/>
      <c r="M7059" s="6"/>
      <c r="N7059" s="27"/>
    </row>
    <row r="7060" spans="1:14" s="28" customFormat="1" x14ac:dyDescent="0.25">
      <c r="A7060" s="24">
        <v>43759.958333333336</v>
      </c>
      <c r="B7060" s="25">
        <v>43760.041666666664</v>
      </c>
      <c r="C7060" s="7">
        <v>102.658</v>
      </c>
      <c r="D7060" s="26">
        <f>C7060/'g. Dimensio.AnlagenEE2035'!$F$11</f>
        <v>2.9330857142857145E-2</v>
      </c>
      <c r="E7060" s="6"/>
      <c r="F7060" s="6"/>
      <c r="G7060" s="6"/>
      <c r="H7060" s="6"/>
      <c r="I7060" s="6"/>
      <c r="J7060" s="6"/>
      <c r="K7060" s="6"/>
      <c r="L7060" s="6"/>
      <c r="M7060" s="6"/>
      <c r="N7060" s="27"/>
    </row>
    <row r="7061" spans="1:14" s="28" customFormat="1" x14ac:dyDescent="0.25">
      <c r="A7061" s="24">
        <v>43760</v>
      </c>
      <c r="B7061" s="25">
        <v>43760.083333333336</v>
      </c>
      <c r="C7061" s="7">
        <v>31.882000000000001</v>
      </c>
      <c r="D7061" s="26">
        <f>C7061/'g. Dimensio.AnlagenEE2035'!$F$11</f>
        <v>9.1091428571428573E-3</v>
      </c>
      <c r="E7061" s="6"/>
      <c r="F7061" s="6"/>
      <c r="G7061" s="6"/>
      <c r="H7061" s="6"/>
      <c r="I7061" s="6"/>
      <c r="J7061" s="6"/>
      <c r="K7061" s="6"/>
      <c r="L7061" s="6"/>
      <c r="M7061" s="6"/>
      <c r="N7061" s="27"/>
    </row>
    <row r="7062" spans="1:14" s="28" customFormat="1" x14ac:dyDescent="0.25">
      <c r="A7062" s="24">
        <v>43760.041666666664</v>
      </c>
      <c r="B7062" s="25">
        <v>43760.125</v>
      </c>
      <c r="C7062" s="7">
        <v>20.701000000000001</v>
      </c>
      <c r="D7062" s="26">
        <f>C7062/'g. Dimensio.AnlagenEE2035'!$F$11</f>
        <v>5.9145714285714288E-3</v>
      </c>
      <c r="E7062" s="6"/>
      <c r="F7062" s="6"/>
      <c r="G7062" s="6"/>
      <c r="H7062" s="6"/>
      <c r="I7062" s="6"/>
      <c r="J7062" s="6"/>
      <c r="K7062" s="6"/>
      <c r="L7062" s="6"/>
      <c r="M7062" s="6"/>
      <c r="N7062" s="27"/>
    </row>
    <row r="7063" spans="1:14" s="28" customFormat="1" x14ac:dyDescent="0.25">
      <c r="A7063" s="24">
        <v>43760.083333333336</v>
      </c>
      <c r="B7063" s="25">
        <v>43760.166666666664</v>
      </c>
      <c r="C7063" s="7">
        <v>22.401</v>
      </c>
      <c r="D7063" s="26">
        <f>C7063/'g. Dimensio.AnlagenEE2035'!$F$11</f>
        <v>6.4002857142857143E-3</v>
      </c>
      <c r="E7063" s="6"/>
      <c r="F7063" s="6"/>
      <c r="G7063" s="6"/>
      <c r="H7063" s="6"/>
      <c r="I7063" s="6"/>
      <c r="J7063" s="6"/>
      <c r="K7063" s="6"/>
      <c r="L7063" s="6"/>
      <c r="M7063" s="6"/>
      <c r="N7063" s="27"/>
    </row>
    <row r="7064" spans="1:14" s="28" customFormat="1" x14ac:dyDescent="0.25">
      <c r="A7064" s="24">
        <v>43760.125</v>
      </c>
      <c r="B7064" s="25">
        <v>43760.208333333336</v>
      </c>
      <c r="C7064" s="7">
        <v>21.021000000000001</v>
      </c>
      <c r="D7064" s="26">
        <f>C7064/'g. Dimensio.AnlagenEE2035'!$F$11</f>
        <v>6.0060000000000001E-3</v>
      </c>
      <c r="E7064" s="6"/>
      <c r="F7064" s="6"/>
      <c r="G7064" s="6"/>
      <c r="H7064" s="6"/>
      <c r="I7064" s="6"/>
      <c r="J7064" s="6"/>
      <c r="K7064" s="6"/>
      <c r="L7064" s="6"/>
      <c r="M7064" s="6"/>
      <c r="N7064" s="27"/>
    </row>
    <row r="7065" spans="1:14" s="28" customFormat="1" x14ac:dyDescent="0.25">
      <c r="A7065" s="24">
        <v>43760.166666666664</v>
      </c>
      <c r="B7065" s="25">
        <v>43760.25</v>
      </c>
      <c r="C7065" s="7">
        <v>13.731999999999999</v>
      </c>
      <c r="D7065" s="26">
        <f>C7065/'g. Dimensio.AnlagenEE2035'!$F$11</f>
        <v>3.9234285714285716E-3</v>
      </c>
      <c r="E7065" s="6"/>
      <c r="F7065" s="6"/>
      <c r="G7065" s="6"/>
      <c r="H7065" s="6"/>
      <c r="I7065" s="6"/>
      <c r="J7065" s="6"/>
      <c r="K7065" s="6"/>
      <c r="L7065" s="6"/>
      <c r="M7065" s="6"/>
      <c r="N7065" s="27"/>
    </row>
    <row r="7066" spans="1:14" s="28" customFormat="1" x14ac:dyDescent="0.25">
      <c r="A7066" s="24">
        <v>43760.208333333336</v>
      </c>
      <c r="B7066" s="25">
        <v>43760.291666666664</v>
      </c>
      <c r="C7066" s="7">
        <v>24.181999999999999</v>
      </c>
      <c r="D7066" s="26">
        <f>C7066/'g. Dimensio.AnlagenEE2035'!$F$11</f>
        <v>6.9091428571428568E-3</v>
      </c>
      <c r="E7066" s="6"/>
      <c r="F7066" s="6"/>
      <c r="G7066" s="6"/>
      <c r="H7066" s="6"/>
      <c r="I7066" s="6"/>
      <c r="J7066" s="6"/>
      <c r="K7066" s="6"/>
      <c r="L7066" s="6"/>
      <c r="M7066" s="6"/>
      <c r="N7066" s="27"/>
    </row>
    <row r="7067" spans="1:14" s="28" customFormat="1" x14ac:dyDescent="0.25">
      <c r="A7067" s="24">
        <v>43760.25</v>
      </c>
      <c r="B7067" s="25">
        <v>43760.333333333336</v>
      </c>
      <c r="C7067" s="7">
        <v>36.353000000000002</v>
      </c>
      <c r="D7067" s="26">
        <f>C7067/'g. Dimensio.AnlagenEE2035'!$F$11</f>
        <v>1.0386571428571429E-2</v>
      </c>
      <c r="E7067" s="6"/>
      <c r="F7067" s="6"/>
      <c r="G7067" s="6"/>
      <c r="H7067" s="6"/>
      <c r="I7067" s="6"/>
      <c r="J7067" s="6"/>
      <c r="K7067" s="6"/>
      <c r="L7067" s="6"/>
      <c r="M7067" s="6"/>
      <c r="N7067" s="27"/>
    </row>
    <row r="7068" spans="1:14" s="28" customFormat="1" x14ac:dyDescent="0.25">
      <c r="A7068" s="24">
        <v>43760.291666666664</v>
      </c>
      <c r="B7068" s="25">
        <v>43760.375</v>
      </c>
      <c r="C7068" s="7">
        <v>58.703000000000003</v>
      </c>
      <c r="D7068" s="26">
        <f>C7068/'g. Dimensio.AnlagenEE2035'!$F$11</f>
        <v>1.6772285714285715E-2</v>
      </c>
      <c r="E7068" s="6"/>
      <c r="F7068" s="6"/>
      <c r="G7068" s="6"/>
      <c r="H7068" s="6"/>
      <c r="I7068" s="6"/>
      <c r="J7068" s="6"/>
      <c r="K7068" s="6"/>
      <c r="L7068" s="6"/>
      <c r="M7068" s="6"/>
      <c r="N7068" s="27"/>
    </row>
    <row r="7069" spans="1:14" s="28" customFormat="1" x14ac:dyDescent="0.25">
      <c r="A7069" s="24">
        <v>43760.333333333336</v>
      </c>
      <c r="B7069" s="25">
        <v>43760.416666666664</v>
      </c>
      <c r="C7069" s="7">
        <v>87.41</v>
      </c>
      <c r="D7069" s="26">
        <f>C7069/'g. Dimensio.AnlagenEE2035'!$F$11</f>
        <v>2.4974285714285713E-2</v>
      </c>
      <c r="E7069" s="6"/>
      <c r="F7069" s="6"/>
      <c r="G7069" s="6"/>
      <c r="H7069" s="6"/>
      <c r="I7069" s="6"/>
      <c r="J7069" s="6"/>
      <c r="K7069" s="6"/>
      <c r="L7069" s="6"/>
      <c r="M7069" s="6"/>
      <c r="N7069" s="27"/>
    </row>
    <row r="7070" spans="1:14" s="28" customFormat="1" x14ac:dyDescent="0.25">
      <c r="A7070" s="24">
        <v>43760.375</v>
      </c>
      <c r="B7070" s="25">
        <v>43760.458333333336</v>
      </c>
      <c r="C7070" s="7">
        <v>106.988</v>
      </c>
      <c r="D7070" s="26">
        <f>C7070/'g. Dimensio.AnlagenEE2035'!$F$11</f>
        <v>3.0568000000000001E-2</v>
      </c>
      <c r="E7070" s="6"/>
      <c r="F7070" s="6"/>
      <c r="G7070" s="6"/>
      <c r="H7070" s="6"/>
      <c r="I7070" s="6"/>
      <c r="J7070" s="6"/>
      <c r="K7070" s="6"/>
      <c r="L7070" s="6"/>
      <c r="M7070" s="6"/>
      <c r="N7070" s="27"/>
    </row>
    <row r="7071" spans="1:14" s="28" customFormat="1" x14ac:dyDescent="0.25">
      <c r="A7071" s="24">
        <v>43760.416666666664</v>
      </c>
      <c r="B7071" s="25">
        <v>43760.5</v>
      </c>
      <c r="C7071" s="7">
        <v>139.911</v>
      </c>
      <c r="D7071" s="26">
        <f>C7071/'g. Dimensio.AnlagenEE2035'!$F$11</f>
        <v>3.9974571428571429E-2</v>
      </c>
      <c r="E7071" s="6"/>
      <c r="F7071" s="6"/>
      <c r="G7071" s="6"/>
      <c r="H7071" s="6"/>
      <c r="I7071" s="6"/>
      <c r="J7071" s="6"/>
      <c r="K7071" s="6"/>
      <c r="L7071" s="6"/>
      <c r="M7071" s="6"/>
      <c r="N7071" s="27"/>
    </row>
    <row r="7072" spans="1:14" s="28" customFormat="1" x14ac:dyDescent="0.25">
      <c r="A7072" s="24">
        <v>43760.458333333336</v>
      </c>
      <c r="B7072" s="25">
        <v>43760.541666666664</v>
      </c>
      <c r="C7072" s="7">
        <v>150.86000000000001</v>
      </c>
      <c r="D7072" s="26">
        <f>C7072/'g. Dimensio.AnlagenEE2035'!$F$11</f>
        <v>4.3102857142857144E-2</v>
      </c>
      <c r="E7072" s="6"/>
      <c r="F7072" s="6"/>
      <c r="G7072" s="6"/>
      <c r="H7072" s="6"/>
      <c r="I7072" s="6"/>
      <c r="J7072" s="6"/>
      <c r="K7072" s="6"/>
      <c r="L7072" s="6"/>
      <c r="M7072" s="6"/>
      <c r="N7072" s="27"/>
    </row>
    <row r="7073" spans="1:14" s="28" customFormat="1" x14ac:dyDescent="0.25">
      <c r="A7073" s="24">
        <v>43760.5</v>
      </c>
      <c r="B7073" s="25">
        <v>43760.583333333336</v>
      </c>
      <c r="C7073" s="7">
        <v>145.98099999999999</v>
      </c>
      <c r="D7073" s="26">
        <f>C7073/'g. Dimensio.AnlagenEE2035'!$F$11</f>
        <v>4.1708857142857145E-2</v>
      </c>
      <c r="E7073" s="6"/>
      <c r="F7073" s="6"/>
      <c r="G7073" s="6"/>
      <c r="H7073" s="6"/>
      <c r="I7073" s="6"/>
      <c r="J7073" s="6"/>
      <c r="K7073" s="6"/>
      <c r="L7073" s="6"/>
      <c r="M7073" s="6"/>
      <c r="N7073" s="27"/>
    </row>
    <row r="7074" spans="1:14" s="28" customFormat="1" x14ac:dyDescent="0.25">
      <c r="A7074" s="24">
        <v>43760.541666666664</v>
      </c>
      <c r="B7074" s="25">
        <v>43760.625</v>
      </c>
      <c r="C7074" s="7">
        <v>164.066</v>
      </c>
      <c r="D7074" s="26">
        <f>C7074/'g. Dimensio.AnlagenEE2035'!$F$11</f>
        <v>4.6876000000000001E-2</v>
      </c>
      <c r="E7074" s="6"/>
      <c r="F7074" s="6"/>
      <c r="G7074" s="6"/>
      <c r="H7074" s="6"/>
      <c r="I7074" s="6"/>
      <c r="J7074" s="6"/>
      <c r="K7074" s="6"/>
      <c r="L7074" s="6"/>
      <c r="M7074" s="6"/>
      <c r="N7074" s="27"/>
    </row>
    <row r="7075" spans="1:14" s="28" customFormat="1" x14ac:dyDescent="0.25">
      <c r="A7075" s="24">
        <v>43760.583333333336</v>
      </c>
      <c r="B7075" s="25">
        <v>43760.666666666664</v>
      </c>
      <c r="C7075" s="7">
        <v>207.74299999999999</v>
      </c>
      <c r="D7075" s="26">
        <f>C7075/'g. Dimensio.AnlagenEE2035'!$F$11</f>
        <v>5.9355142857142856E-2</v>
      </c>
      <c r="E7075" s="6"/>
      <c r="F7075" s="6"/>
      <c r="G7075" s="6"/>
      <c r="H7075" s="6"/>
      <c r="I7075" s="6"/>
      <c r="J7075" s="6"/>
      <c r="K7075" s="6"/>
      <c r="L7075" s="6"/>
      <c r="M7075" s="6"/>
      <c r="N7075" s="27"/>
    </row>
    <row r="7076" spans="1:14" s="28" customFormat="1" x14ac:dyDescent="0.25">
      <c r="A7076" s="24">
        <v>43760.625</v>
      </c>
      <c r="B7076" s="25">
        <v>43760.708333333336</v>
      </c>
      <c r="C7076" s="7">
        <v>232.09100000000001</v>
      </c>
      <c r="D7076" s="26">
        <f>C7076/'g. Dimensio.AnlagenEE2035'!$F$11</f>
        <v>6.6311714285714293E-2</v>
      </c>
      <c r="E7076" s="6"/>
      <c r="F7076" s="6"/>
      <c r="G7076" s="6"/>
      <c r="H7076" s="6"/>
      <c r="I7076" s="6"/>
      <c r="J7076" s="6"/>
      <c r="K7076" s="6"/>
      <c r="L7076" s="6"/>
      <c r="M7076" s="6"/>
      <c r="N7076" s="27"/>
    </row>
    <row r="7077" spans="1:14" s="28" customFormat="1" x14ac:dyDescent="0.25">
      <c r="A7077" s="24">
        <v>43760.666666666664</v>
      </c>
      <c r="B7077" s="25">
        <v>43760.75</v>
      </c>
      <c r="C7077" s="7">
        <v>344.279</v>
      </c>
      <c r="D7077" s="26">
        <f>C7077/'g. Dimensio.AnlagenEE2035'!$F$11</f>
        <v>9.8365428571428576E-2</v>
      </c>
      <c r="E7077" s="6"/>
      <c r="F7077" s="6"/>
      <c r="G7077" s="6"/>
      <c r="H7077" s="6"/>
      <c r="I7077" s="6"/>
      <c r="J7077" s="6"/>
      <c r="K7077" s="6"/>
      <c r="L7077" s="6"/>
      <c r="M7077" s="6"/>
      <c r="N7077" s="27"/>
    </row>
    <row r="7078" spans="1:14" s="28" customFormat="1" x14ac:dyDescent="0.25">
      <c r="A7078" s="24">
        <v>43760.708333333336</v>
      </c>
      <c r="B7078" s="25">
        <v>43760.791666666664</v>
      </c>
      <c r="C7078" s="7">
        <v>503.315</v>
      </c>
      <c r="D7078" s="26">
        <f>C7078/'g. Dimensio.AnlagenEE2035'!$F$11</f>
        <v>0.14380428571428572</v>
      </c>
      <c r="E7078" s="6"/>
      <c r="F7078" s="6"/>
      <c r="G7078" s="6"/>
      <c r="H7078" s="6"/>
      <c r="I7078" s="6"/>
      <c r="J7078" s="6"/>
      <c r="K7078" s="6"/>
      <c r="L7078" s="6"/>
      <c r="M7078" s="6"/>
      <c r="N7078" s="27"/>
    </row>
    <row r="7079" spans="1:14" s="28" customFormat="1" x14ac:dyDescent="0.25">
      <c r="A7079" s="24">
        <v>43760.75</v>
      </c>
      <c r="B7079" s="25">
        <v>43760.833333333336</v>
      </c>
      <c r="C7079" s="7">
        <v>578.86400000000003</v>
      </c>
      <c r="D7079" s="26">
        <f>C7079/'g. Dimensio.AnlagenEE2035'!$F$11</f>
        <v>0.16538971428571431</v>
      </c>
      <c r="E7079" s="6"/>
      <c r="F7079" s="6"/>
      <c r="G7079" s="6"/>
      <c r="H7079" s="6"/>
      <c r="I7079" s="6"/>
      <c r="J7079" s="6"/>
      <c r="K7079" s="6"/>
      <c r="L7079" s="6"/>
      <c r="M7079" s="6"/>
      <c r="N7079" s="27"/>
    </row>
    <row r="7080" spans="1:14" s="28" customFormat="1" x14ac:dyDescent="0.25">
      <c r="A7080" s="24">
        <v>43760.791666666664</v>
      </c>
      <c r="B7080" s="25">
        <v>43760.875</v>
      </c>
      <c r="C7080" s="7">
        <v>592.56299999999999</v>
      </c>
      <c r="D7080" s="26">
        <f>C7080/'g. Dimensio.AnlagenEE2035'!$F$11</f>
        <v>0.16930371428571428</v>
      </c>
      <c r="E7080" s="6"/>
      <c r="F7080" s="6"/>
      <c r="G7080" s="6"/>
      <c r="H7080" s="6"/>
      <c r="I7080" s="6"/>
      <c r="J7080" s="6"/>
      <c r="K7080" s="6"/>
      <c r="L7080" s="6"/>
      <c r="M7080" s="6"/>
      <c r="N7080" s="27"/>
    </row>
    <row r="7081" spans="1:14" s="28" customFormat="1" x14ac:dyDescent="0.25">
      <c r="A7081" s="24">
        <v>43760.833333333336</v>
      </c>
      <c r="B7081" s="25">
        <v>43760.916666666664</v>
      </c>
      <c r="C7081" s="7">
        <v>621.28599999999994</v>
      </c>
      <c r="D7081" s="26">
        <f>C7081/'g. Dimensio.AnlagenEE2035'!$F$11</f>
        <v>0.1775102857142857</v>
      </c>
      <c r="E7081" s="6"/>
      <c r="F7081" s="6"/>
      <c r="G7081" s="6"/>
      <c r="H7081" s="6"/>
      <c r="I7081" s="6"/>
      <c r="J7081" s="6"/>
      <c r="K7081" s="6"/>
      <c r="L7081" s="6"/>
      <c r="M7081" s="6"/>
      <c r="N7081" s="27"/>
    </row>
    <row r="7082" spans="1:14" s="28" customFormat="1" x14ac:dyDescent="0.25">
      <c r="A7082" s="24">
        <v>43760.875</v>
      </c>
      <c r="B7082" s="25">
        <v>43760.958333333336</v>
      </c>
      <c r="C7082" s="7">
        <v>668.53200000000004</v>
      </c>
      <c r="D7082" s="26">
        <f>C7082/'g. Dimensio.AnlagenEE2035'!$F$11</f>
        <v>0.19100914285714288</v>
      </c>
      <c r="E7082" s="6"/>
      <c r="F7082" s="6"/>
      <c r="G7082" s="6"/>
      <c r="H7082" s="6"/>
      <c r="I7082" s="6"/>
      <c r="J7082" s="6"/>
      <c r="K7082" s="6"/>
      <c r="L7082" s="6"/>
      <c r="M7082" s="6"/>
      <c r="N7082" s="27"/>
    </row>
    <row r="7083" spans="1:14" s="28" customFormat="1" x14ac:dyDescent="0.25">
      <c r="A7083" s="24">
        <v>43760.916666666664</v>
      </c>
      <c r="B7083" s="25">
        <v>43761</v>
      </c>
      <c r="C7083" s="7">
        <v>674.52300000000002</v>
      </c>
      <c r="D7083" s="26">
        <f>C7083/'g. Dimensio.AnlagenEE2035'!$F$11</f>
        <v>0.19272085714285714</v>
      </c>
      <c r="E7083" s="6"/>
      <c r="F7083" s="6"/>
      <c r="G7083" s="6"/>
      <c r="H7083" s="6"/>
      <c r="I7083" s="6"/>
      <c r="J7083" s="6"/>
      <c r="K7083" s="6"/>
      <c r="L7083" s="6"/>
      <c r="M7083" s="6"/>
      <c r="N7083" s="27"/>
    </row>
    <row r="7084" spans="1:14" s="28" customFormat="1" x14ac:dyDescent="0.25">
      <c r="A7084" s="24">
        <v>43760.958333333336</v>
      </c>
      <c r="B7084" s="25">
        <v>43761.041666666664</v>
      </c>
      <c r="C7084" s="7">
        <v>633.928</v>
      </c>
      <c r="D7084" s="26">
        <f>C7084/'g. Dimensio.AnlagenEE2035'!$F$11</f>
        <v>0.18112228571428571</v>
      </c>
      <c r="E7084" s="6"/>
      <c r="F7084" s="6"/>
      <c r="G7084" s="6"/>
      <c r="H7084" s="6"/>
      <c r="I7084" s="6"/>
      <c r="J7084" s="6"/>
      <c r="K7084" s="6"/>
      <c r="L7084" s="6"/>
      <c r="M7084" s="6"/>
      <c r="N7084" s="27"/>
    </row>
    <row r="7085" spans="1:14" s="28" customFormat="1" x14ac:dyDescent="0.25">
      <c r="A7085" s="24">
        <v>43761</v>
      </c>
      <c r="B7085" s="25">
        <v>43761.083333333336</v>
      </c>
      <c r="C7085" s="7">
        <v>601.36900000000003</v>
      </c>
      <c r="D7085" s="26">
        <f>C7085/'g. Dimensio.AnlagenEE2035'!$F$11</f>
        <v>0.1718197142857143</v>
      </c>
      <c r="E7085" s="6"/>
      <c r="F7085" s="6"/>
      <c r="G7085" s="6"/>
      <c r="H7085" s="6"/>
      <c r="I7085" s="6"/>
      <c r="J7085" s="6"/>
      <c r="K7085" s="6"/>
      <c r="L7085" s="6"/>
      <c r="M7085" s="6"/>
      <c r="N7085" s="27"/>
    </row>
    <row r="7086" spans="1:14" s="28" customFormat="1" x14ac:dyDescent="0.25">
      <c r="A7086" s="24">
        <v>43761.041666666664</v>
      </c>
      <c r="B7086" s="25">
        <v>43761.125</v>
      </c>
      <c r="C7086" s="7">
        <v>601.12099999999998</v>
      </c>
      <c r="D7086" s="26">
        <f>C7086/'g. Dimensio.AnlagenEE2035'!$F$11</f>
        <v>0.17174885714285715</v>
      </c>
      <c r="E7086" s="6"/>
      <c r="F7086" s="6"/>
      <c r="G7086" s="6"/>
      <c r="H7086" s="6"/>
      <c r="I7086" s="6"/>
      <c r="J7086" s="6"/>
      <c r="K7086" s="6"/>
      <c r="L7086" s="6"/>
      <c r="M7086" s="6"/>
      <c r="N7086" s="27"/>
    </row>
    <row r="7087" spans="1:14" s="28" customFormat="1" x14ac:dyDescent="0.25">
      <c r="A7087" s="24">
        <v>43761.083333333336</v>
      </c>
      <c r="B7087" s="25">
        <v>43761.166666666664</v>
      </c>
      <c r="C7087" s="7">
        <v>614.875</v>
      </c>
      <c r="D7087" s="26">
        <f>C7087/'g. Dimensio.AnlagenEE2035'!$F$11</f>
        <v>0.17567857142857143</v>
      </c>
      <c r="E7087" s="6"/>
      <c r="F7087" s="6"/>
      <c r="G7087" s="6"/>
      <c r="H7087" s="6"/>
      <c r="I7087" s="6"/>
      <c r="J7087" s="6"/>
      <c r="K7087" s="6"/>
      <c r="L7087" s="6"/>
      <c r="M7087" s="6"/>
      <c r="N7087" s="27"/>
    </row>
    <row r="7088" spans="1:14" s="28" customFormat="1" x14ac:dyDescent="0.25">
      <c r="A7088" s="24">
        <v>43761.125</v>
      </c>
      <c r="B7088" s="25">
        <v>43761.208333333336</v>
      </c>
      <c r="C7088" s="7">
        <v>611.11099999999999</v>
      </c>
      <c r="D7088" s="26">
        <f>C7088/'g. Dimensio.AnlagenEE2035'!$F$11</f>
        <v>0.17460314285714285</v>
      </c>
      <c r="E7088" s="6"/>
      <c r="F7088" s="6"/>
      <c r="G7088" s="6"/>
      <c r="H7088" s="6"/>
      <c r="I7088" s="6"/>
      <c r="J7088" s="6"/>
      <c r="K7088" s="6"/>
      <c r="L7088" s="6"/>
      <c r="M7088" s="6"/>
      <c r="N7088" s="27"/>
    </row>
    <row r="7089" spans="1:14" s="28" customFormat="1" x14ac:dyDescent="0.25">
      <c r="A7089" s="24">
        <v>43761.166666666664</v>
      </c>
      <c r="B7089" s="25">
        <v>43761.25</v>
      </c>
      <c r="C7089" s="7">
        <v>554.93100000000004</v>
      </c>
      <c r="D7089" s="26">
        <f>C7089/'g. Dimensio.AnlagenEE2035'!$F$11</f>
        <v>0.1585517142857143</v>
      </c>
      <c r="E7089" s="6"/>
      <c r="F7089" s="6"/>
      <c r="G7089" s="6"/>
      <c r="H7089" s="6"/>
      <c r="I7089" s="6"/>
      <c r="J7089" s="6"/>
      <c r="K7089" s="6"/>
      <c r="L7089" s="6"/>
      <c r="M7089" s="6"/>
      <c r="N7089" s="27"/>
    </row>
    <row r="7090" spans="1:14" s="28" customFormat="1" x14ac:dyDescent="0.25">
      <c r="A7090" s="24">
        <v>43761.208333333336</v>
      </c>
      <c r="B7090" s="25">
        <v>43761.291666666664</v>
      </c>
      <c r="C7090" s="7">
        <v>465.30799999999999</v>
      </c>
      <c r="D7090" s="26">
        <f>C7090/'g. Dimensio.AnlagenEE2035'!$F$11</f>
        <v>0.13294514285714285</v>
      </c>
      <c r="E7090" s="6"/>
      <c r="F7090" s="6"/>
      <c r="G7090" s="6"/>
      <c r="H7090" s="6"/>
      <c r="I7090" s="6"/>
      <c r="J7090" s="6"/>
      <c r="K7090" s="6"/>
      <c r="L7090" s="6"/>
      <c r="M7090" s="6"/>
      <c r="N7090" s="27"/>
    </row>
    <row r="7091" spans="1:14" s="28" customFormat="1" x14ac:dyDescent="0.25">
      <c r="A7091" s="24">
        <v>43761.25</v>
      </c>
      <c r="B7091" s="25">
        <v>43761.333333333336</v>
      </c>
      <c r="C7091" s="7">
        <v>394.36099999999999</v>
      </c>
      <c r="D7091" s="26">
        <f>C7091/'g. Dimensio.AnlagenEE2035'!$F$11</f>
        <v>0.11267457142857143</v>
      </c>
      <c r="E7091" s="6"/>
      <c r="F7091" s="6"/>
      <c r="G7091" s="6"/>
      <c r="H7091" s="6"/>
      <c r="I7091" s="6"/>
      <c r="J7091" s="6"/>
      <c r="K7091" s="6"/>
      <c r="L7091" s="6"/>
      <c r="M7091" s="6"/>
      <c r="N7091" s="27"/>
    </row>
    <row r="7092" spans="1:14" s="28" customFormat="1" x14ac:dyDescent="0.25">
      <c r="A7092" s="24">
        <v>43761.291666666664</v>
      </c>
      <c r="B7092" s="25">
        <v>43761.375</v>
      </c>
      <c r="C7092" s="7">
        <v>256.76900000000001</v>
      </c>
      <c r="D7092" s="26">
        <f>C7092/'g. Dimensio.AnlagenEE2035'!$F$11</f>
        <v>7.336257142857143E-2</v>
      </c>
      <c r="E7092" s="6"/>
      <c r="F7092" s="6"/>
      <c r="G7092" s="6"/>
      <c r="H7092" s="6"/>
      <c r="I7092" s="6"/>
      <c r="J7092" s="6"/>
      <c r="K7092" s="6"/>
      <c r="L7092" s="6"/>
      <c r="M7092" s="6"/>
      <c r="N7092" s="27"/>
    </row>
    <row r="7093" spans="1:14" s="28" customFormat="1" x14ac:dyDescent="0.25">
      <c r="A7093" s="24">
        <v>43761.333333333336</v>
      </c>
      <c r="B7093" s="25">
        <v>43761.416666666664</v>
      </c>
      <c r="C7093" s="7">
        <v>213.12700000000001</v>
      </c>
      <c r="D7093" s="26">
        <f>C7093/'g. Dimensio.AnlagenEE2035'!$F$11</f>
        <v>6.0893428571428578E-2</v>
      </c>
      <c r="E7093" s="6"/>
      <c r="F7093" s="6"/>
      <c r="G7093" s="6"/>
      <c r="H7093" s="6"/>
      <c r="I7093" s="6"/>
      <c r="J7093" s="6"/>
      <c r="K7093" s="6"/>
      <c r="L7093" s="6"/>
      <c r="M7093" s="6"/>
      <c r="N7093" s="27"/>
    </row>
    <row r="7094" spans="1:14" s="28" customFormat="1" x14ac:dyDescent="0.25">
      <c r="A7094" s="24">
        <v>43761.375</v>
      </c>
      <c r="B7094" s="25">
        <v>43761.458333333336</v>
      </c>
      <c r="C7094" s="7">
        <v>190.405</v>
      </c>
      <c r="D7094" s="26">
        <f>C7094/'g. Dimensio.AnlagenEE2035'!$F$11</f>
        <v>5.4401428571428573E-2</v>
      </c>
      <c r="E7094" s="6"/>
      <c r="F7094" s="6"/>
      <c r="G7094" s="6"/>
      <c r="H7094" s="6"/>
      <c r="I7094" s="6"/>
      <c r="J7094" s="6"/>
      <c r="K7094" s="6"/>
      <c r="L7094" s="6"/>
      <c r="M7094" s="6"/>
      <c r="N7094" s="27"/>
    </row>
    <row r="7095" spans="1:14" s="28" customFormat="1" x14ac:dyDescent="0.25">
      <c r="A7095" s="24">
        <v>43761.416666666664</v>
      </c>
      <c r="B7095" s="25">
        <v>43761.5</v>
      </c>
      <c r="C7095" s="7">
        <v>148.31299999999999</v>
      </c>
      <c r="D7095" s="26">
        <f>C7095/'g. Dimensio.AnlagenEE2035'!$F$11</f>
        <v>4.2375142857142854E-2</v>
      </c>
      <c r="E7095" s="6"/>
      <c r="F7095" s="6"/>
      <c r="G7095" s="6"/>
      <c r="H7095" s="6"/>
      <c r="I7095" s="6"/>
      <c r="J7095" s="6"/>
      <c r="K7095" s="6"/>
      <c r="L7095" s="6"/>
      <c r="M7095" s="6"/>
      <c r="N7095" s="27"/>
    </row>
    <row r="7096" spans="1:14" s="28" customFormat="1" x14ac:dyDescent="0.25">
      <c r="A7096" s="24">
        <v>43761.458333333336</v>
      </c>
      <c r="B7096" s="25">
        <v>43761.541666666664</v>
      </c>
      <c r="C7096" s="7">
        <v>133.715</v>
      </c>
      <c r="D7096" s="26">
        <f>C7096/'g. Dimensio.AnlagenEE2035'!$F$11</f>
        <v>3.8204285714285718E-2</v>
      </c>
      <c r="E7096" s="6"/>
      <c r="F7096" s="6"/>
      <c r="G7096" s="6"/>
      <c r="H7096" s="6"/>
      <c r="I7096" s="6"/>
      <c r="J7096" s="6"/>
      <c r="K7096" s="6"/>
      <c r="L7096" s="6"/>
      <c r="M7096" s="6"/>
      <c r="N7096" s="27"/>
    </row>
    <row r="7097" spans="1:14" s="28" customFormat="1" x14ac:dyDescent="0.25">
      <c r="A7097" s="24">
        <v>43761.5</v>
      </c>
      <c r="B7097" s="25">
        <v>43761.583333333336</v>
      </c>
      <c r="C7097" s="7">
        <v>157.51300000000001</v>
      </c>
      <c r="D7097" s="26">
        <f>C7097/'g. Dimensio.AnlagenEE2035'!$F$11</f>
        <v>4.5003714285714286E-2</v>
      </c>
      <c r="E7097" s="6"/>
      <c r="F7097" s="6"/>
      <c r="G7097" s="6"/>
      <c r="H7097" s="6"/>
      <c r="I7097" s="6"/>
      <c r="J7097" s="6"/>
      <c r="K7097" s="6"/>
      <c r="L7097" s="6"/>
      <c r="M7097" s="6"/>
      <c r="N7097" s="27"/>
    </row>
    <row r="7098" spans="1:14" s="28" customFormat="1" x14ac:dyDescent="0.25">
      <c r="A7098" s="24">
        <v>43761.541666666664</v>
      </c>
      <c r="B7098" s="25">
        <v>43761.625</v>
      </c>
      <c r="C7098" s="7">
        <v>207.94900000000001</v>
      </c>
      <c r="D7098" s="26">
        <f>C7098/'g. Dimensio.AnlagenEE2035'!$F$11</f>
        <v>5.9414000000000002E-2</v>
      </c>
      <c r="E7098" s="6"/>
      <c r="F7098" s="6"/>
      <c r="G7098" s="6"/>
      <c r="H7098" s="6"/>
      <c r="I7098" s="6"/>
      <c r="J7098" s="6"/>
      <c r="K7098" s="6"/>
      <c r="L7098" s="6"/>
      <c r="M7098" s="6"/>
      <c r="N7098" s="27"/>
    </row>
    <row r="7099" spans="1:14" s="28" customFormat="1" x14ac:dyDescent="0.25">
      <c r="A7099" s="24">
        <v>43761.583333333336</v>
      </c>
      <c r="B7099" s="25">
        <v>43761.666666666664</v>
      </c>
      <c r="C7099" s="7">
        <v>267.065</v>
      </c>
      <c r="D7099" s="26">
        <f>C7099/'g. Dimensio.AnlagenEE2035'!$F$11</f>
        <v>7.6304285714285713E-2</v>
      </c>
      <c r="E7099" s="6"/>
      <c r="F7099" s="6"/>
      <c r="G7099" s="6"/>
      <c r="H7099" s="6"/>
      <c r="I7099" s="6"/>
      <c r="J7099" s="6"/>
      <c r="K7099" s="6"/>
      <c r="L7099" s="6"/>
      <c r="M7099" s="6"/>
      <c r="N7099" s="27"/>
    </row>
    <row r="7100" spans="1:14" s="28" customFormat="1" x14ac:dyDescent="0.25">
      <c r="A7100" s="24">
        <v>43761.625</v>
      </c>
      <c r="B7100" s="25">
        <v>43761.708333333336</v>
      </c>
      <c r="C7100" s="7">
        <v>406.32900000000001</v>
      </c>
      <c r="D7100" s="26">
        <f>C7100/'g. Dimensio.AnlagenEE2035'!$F$11</f>
        <v>0.116094</v>
      </c>
      <c r="E7100" s="6"/>
      <c r="F7100" s="6"/>
      <c r="G7100" s="6"/>
      <c r="H7100" s="6"/>
      <c r="I7100" s="6"/>
      <c r="J7100" s="6"/>
      <c r="K7100" s="6"/>
      <c r="L7100" s="6"/>
      <c r="M7100" s="6"/>
      <c r="N7100" s="27"/>
    </row>
    <row r="7101" spans="1:14" s="28" customFormat="1" x14ac:dyDescent="0.25">
      <c r="A7101" s="24">
        <v>43761.666666666664</v>
      </c>
      <c r="B7101" s="25">
        <v>43761.75</v>
      </c>
      <c r="C7101" s="7">
        <v>781.99199999999996</v>
      </c>
      <c r="D7101" s="26">
        <f>C7101/'g. Dimensio.AnlagenEE2035'!$F$11</f>
        <v>0.22342628571428572</v>
      </c>
      <c r="E7101" s="6"/>
      <c r="F7101" s="6"/>
      <c r="G7101" s="6"/>
      <c r="H7101" s="6"/>
      <c r="I7101" s="6"/>
      <c r="J7101" s="6"/>
      <c r="K7101" s="6"/>
      <c r="L7101" s="6"/>
      <c r="M7101" s="6"/>
      <c r="N7101" s="27"/>
    </row>
    <row r="7102" spans="1:14" s="28" customFormat="1" x14ac:dyDescent="0.25">
      <c r="A7102" s="24">
        <v>43761.708333333336</v>
      </c>
      <c r="B7102" s="25">
        <v>43761.791666666664</v>
      </c>
      <c r="C7102" s="7">
        <v>889.65</v>
      </c>
      <c r="D7102" s="26">
        <f>C7102/'g. Dimensio.AnlagenEE2035'!$F$11</f>
        <v>0.25418571428571429</v>
      </c>
      <c r="E7102" s="6"/>
      <c r="F7102" s="6"/>
      <c r="G7102" s="6"/>
      <c r="H7102" s="6"/>
      <c r="I7102" s="6"/>
      <c r="J7102" s="6"/>
      <c r="K7102" s="6"/>
      <c r="L7102" s="6"/>
      <c r="M7102" s="6"/>
      <c r="N7102" s="27"/>
    </row>
    <row r="7103" spans="1:14" s="28" customFormat="1" x14ac:dyDescent="0.25">
      <c r="A7103" s="24">
        <v>43761.75</v>
      </c>
      <c r="B7103" s="25">
        <v>43761.833333333336</v>
      </c>
      <c r="C7103" s="7">
        <v>837.63400000000001</v>
      </c>
      <c r="D7103" s="26">
        <f>C7103/'g. Dimensio.AnlagenEE2035'!$F$11</f>
        <v>0.23932400000000001</v>
      </c>
      <c r="E7103" s="6"/>
      <c r="F7103" s="6"/>
      <c r="G7103" s="6"/>
      <c r="H7103" s="6"/>
      <c r="I7103" s="6"/>
      <c r="J7103" s="6"/>
      <c r="K7103" s="6"/>
      <c r="L7103" s="6"/>
      <c r="M7103" s="6"/>
      <c r="N7103" s="27"/>
    </row>
    <row r="7104" spans="1:14" s="28" customFormat="1" x14ac:dyDescent="0.25">
      <c r="A7104" s="24">
        <v>43761.791666666664</v>
      </c>
      <c r="B7104" s="25">
        <v>43761.875</v>
      </c>
      <c r="C7104" s="7">
        <v>774.47199999999998</v>
      </c>
      <c r="D7104" s="26">
        <f>C7104/'g. Dimensio.AnlagenEE2035'!$F$11</f>
        <v>0.22127771428571427</v>
      </c>
      <c r="E7104" s="6"/>
      <c r="F7104" s="6"/>
      <c r="G7104" s="6"/>
      <c r="H7104" s="6"/>
      <c r="I7104" s="6"/>
      <c r="J7104" s="6"/>
      <c r="K7104" s="6"/>
      <c r="L7104" s="6"/>
      <c r="M7104" s="6"/>
      <c r="N7104" s="27"/>
    </row>
    <row r="7105" spans="1:14" s="28" customFormat="1" x14ac:dyDescent="0.25">
      <c r="A7105" s="24">
        <v>43761.833333333336</v>
      </c>
      <c r="B7105" s="25">
        <v>43761.916666666664</v>
      </c>
      <c r="C7105" s="7">
        <v>691.649</v>
      </c>
      <c r="D7105" s="26">
        <f>C7105/'g. Dimensio.AnlagenEE2035'!$F$11</f>
        <v>0.19761400000000001</v>
      </c>
      <c r="E7105" s="6"/>
      <c r="F7105" s="6"/>
      <c r="G7105" s="6"/>
      <c r="H7105" s="6"/>
      <c r="I7105" s="6"/>
      <c r="J7105" s="6"/>
      <c r="K7105" s="6"/>
      <c r="L7105" s="6"/>
      <c r="M7105" s="6"/>
      <c r="N7105" s="27"/>
    </row>
    <row r="7106" spans="1:14" s="28" customFormat="1" x14ac:dyDescent="0.25">
      <c r="A7106" s="24">
        <v>43761.875</v>
      </c>
      <c r="B7106" s="25">
        <v>43761.958333333336</v>
      </c>
      <c r="C7106" s="7">
        <v>596.62400000000002</v>
      </c>
      <c r="D7106" s="26">
        <f>C7106/'g. Dimensio.AnlagenEE2035'!$F$11</f>
        <v>0.170464</v>
      </c>
      <c r="E7106" s="6"/>
      <c r="F7106" s="6"/>
      <c r="G7106" s="6"/>
      <c r="H7106" s="6"/>
      <c r="I7106" s="6"/>
      <c r="J7106" s="6"/>
      <c r="K7106" s="6"/>
      <c r="L7106" s="6"/>
      <c r="M7106" s="6"/>
      <c r="N7106" s="27"/>
    </row>
    <row r="7107" spans="1:14" s="28" customFormat="1" x14ac:dyDescent="0.25">
      <c r="A7107" s="24">
        <v>43761.916666666664</v>
      </c>
      <c r="B7107" s="25">
        <v>43762</v>
      </c>
      <c r="C7107" s="7">
        <v>483.31</v>
      </c>
      <c r="D7107" s="26">
        <f>C7107/'g. Dimensio.AnlagenEE2035'!$F$11</f>
        <v>0.13808857142857142</v>
      </c>
      <c r="E7107" s="6"/>
      <c r="F7107" s="6"/>
      <c r="G7107" s="6"/>
      <c r="H7107" s="6"/>
      <c r="I7107" s="6"/>
      <c r="J7107" s="6"/>
      <c r="K7107" s="6"/>
      <c r="L7107" s="6"/>
      <c r="M7107" s="6"/>
      <c r="N7107" s="27"/>
    </row>
    <row r="7108" spans="1:14" s="28" customFormat="1" x14ac:dyDescent="0.25">
      <c r="A7108" s="24">
        <v>43761.958333333336</v>
      </c>
      <c r="B7108" s="25">
        <v>43762.041666666664</v>
      </c>
      <c r="C7108" s="7">
        <v>496.40899999999999</v>
      </c>
      <c r="D7108" s="26">
        <f>C7108/'g. Dimensio.AnlagenEE2035'!$F$11</f>
        <v>0.14183114285714285</v>
      </c>
      <c r="E7108" s="6"/>
      <c r="F7108" s="6"/>
      <c r="G7108" s="6"/>
      <c r="H7108" s="6"/>
      <c r="I7108" s="6"/>
      <c r="J7108" s="6"/>
      <c r="K7108" s="6"/>
      <c r="L7108" s="6"/>
      <c r="M7108" s="6"/>
      <c r="N7108" s="27"/>
    </row>
    <row r="7109" spans="1:14" s="28" customFormat="1" x14ac:dyDescent="0.25">
      <c r="A7109" s="24">
        <v>43762</v>
      </c>
      <c r="B7109" s="25">
        <v>43762.083333333336</v>
      </c>
      <c r="C7109" s="7">
        <v>625.06399999999996</v>
      </c>
      <c r="D7109" s="26">
        <f>C7109/'g. Dimensio.AnlagenEE2035'!$F$11</f>
        <v>0.17858971428571427</v>
      </c>
      <c r="E7109" s="6"/>
      <c r="F7109" s="6"/>
      <c r="G7109" s="6"/>
      <c r="H7109" s="6"/>
      <c r="I7109" s="6"/>
      <c r="J7109" s="6"/>
      <c r="K7109" s="6"/>
      <c r="L7109" s="6"/>
      <c r="M7109" s="6"/>
      <c r="N7109" s="27"/>
    </row>
    <row r="7110" spans="1:14" s="28" customFormat="1" x14ac:dyDescent="0.25">
      <c r="A7110" s="24">
        <v>43762.041666666664</v>
      </c>
      <c r="B7110" s="25">
        <v>43762.125</v>
      </c>
      <c r="C7110" s="7">
        <v>675.60500000000002</v>
      </c>
      <c r="D7110" s="26">
        <f>C7110/'g. Dimensio.AnlagenEE2035'!$F$11</f>
        <v>0.19303000000000001</v>
      </c>
      <c r="E7110" s="6"/>
      <c r="F7110" s="6"/>
      <c r="G7110" s="6"/>
      <c r="H7110" s="6"/>
      <c r="I7110" s="6"/>
      <c r="J7110" s="6"/>
      <c r="K7110" s="6"/>
      <c r="L7110" s="6"/>
      <c r="M7110" s="6"/>
      <c r="N7110" s="27"/>
    </row>
    <row r="7111" spans="1:14" s="28" customFormat="1" x14ac:dyDescent="0.25">
      <c r="A7111" s="24">
        <v>43762.083333333336</v>
      </c>
      <c r="B7111" s="25">
        <v>43762.166666666664</v>
      </c>
      <c r="C7111" s="7">
        <v>639.85199999999998</v>
      </c>
      <c r="D7111" s="26">
        <f>C7111/'g. Dimensio.AnlagenEE2035'!$F$11</f>
        <v>0.18281485714285714</v>
      </c>
      <c r="E7111" s="6"/>
      <c r="F7111" s="6"/>
      <c r="G7111" s="6"/>
      <c r="H7111" s="6"/>
      <c r="I7111" s="6"/>
      <c r="J7111" s="6"/>
      <c r="K7111" s="6"/>
      <c r="L7111" s="6"/>
      <c r="M7111" s="6"/>
      <c r="N7111" s="27"/>
    </row>
    <row r="7112" spans="1:14" s="28" customFormat="1" x14ac:dyDescent="0.25">
      <c r="A7112" s="24">
        <v>43762.125</v>
      </c>
      <c r="B7112" s="25">
        <v>43762.208333333336</v>
      </c>
      <c r="C7112" s="7">
        <v>620.57500000000005</v>
      </c>
      <c r="D7112" s="26">
        <f>C7112/'g. Dimensio.AnlagenEE2035'!$F$11</f>
        <v>0.17730714285714286</v>
      </c>
      <c r="E7112" s="6"/>
      <c r="F7112" s="6"/>
      <c r="G7112" s="6"/>
      <c r="H7112" s="6"/>
      <c r="I7112" s="6"/>
      <c r="J7112" s="6"/>
      <c r="K7112" s="6"/>
      <c r="L7112" s="6"/>
      <c r="M7112" s="6"/>
      <c r="N7112" s="27"/>
    </row>
    <row r="7113" spans="1:14" s="28" customFormat="1" x14ac:dyDescent="0.25">
      <c r="A7113" s="24">
        <v>43762.166666666664</v>
      </c>
      <c r="B7113" s="25">
        <v>43762.25</v>
      </c>
      <c r="C7113" s="7">
        <v>522.20500000000004</v>
      </c>
      <c r="D7113" s="26">
        <f>C7113/'g. Dimensio.AnlagenEE2035'!$F$11</f>
        <v>0.1492014285714286</v>
      </c>
      <c r="E7113" s="6"/>
      <c r="F7113" s="6"/>
      <c r="G7113" s="6"/>
      <c r="H7113" s="6"/>
      <c r="I7113" s="6"/>
      <c r="J7113" s="6"/>
      <c r="K7113" s="6"/>
      <c r="L7113" s="6"/>
      <c r="M7113" s="6"/>
      <c r="N7113" s="27"/>
    </row>
    <row r="7114" spans="1:14" s="28" customFormat="1" x14ac:dyDescent="0.25">
      <c r="A7114" s="24">
        <v>43762.208333333336</v>
      </c>
      <c r="B7114" s="25">
        <v>43762.291666666664</v>
      </c>
      <c r="C7114" s="7">
        <v>399.63299999999998</v>
      </c>
      <c r="D7114" s="26">
        <f>C7114/'g. Dimensio.AnlagenEE2035'!$F$11</f>
        <v>0.11418085714285714</v>
      </c>
      <c r="E7114" s="6"/>
      <c r="F7114" s="6"/>
      <c r="G7114" s="6"/>
      <c r="H7114" s="6"/>
      <c r="I7114" s="6"/>
      <c r="J7114" s="6"/>
      <c r="K7114" s="6"/>
      <c r="L7114" s="6"/>
      <c r="M7114" s="6"/>
      <c r="N7114" s="27"/>
    </row>
    <row r="7115" spans="1:14" s="28" customFormat="1" x14ac:dyDescent="0.25">
      <c r="A7115" s="24">
        <v>43762.25</v>
      </c>
      <c r="B7115" s="25">
        <v>43762.333333333336</v>
      </c>
      <c r="C7115" s="7">
        <v>361.03699999999998</v>
      </c>
      <c r="D7115" s="26">
        <f>C7115/'g. Dimensio.AnlagenEE2035'!$F$11</f>
        <v>0.10315342857142856</v>
      </c>
      <c r="E7115" s="6"/>
      <c r="F7115" s="6"/>
      <c r="G7115" s="6"/>
      <c r="H7115" s="6"/>
      <c r="I7115" s="6"/>
      <c r="J7115" s="6"/>
      <c r="K7115" s="6"/>
      <c r="L7115" s="6"/>
      <c r="M7115" s="6"/>
      <c r="N7115" s="27"/>
    </row>
    <row r="7116" spans="1:14" s="28" customFormat="1" x14ac:dyDescent="0.25">
      <c r="A7116" s="24">
        <v>43762.291666666664</v>
      </c>
      <c r="B7116" s="25">
        <v>43762.375</v>
      </c>
      <c r="C7116" s="7">
        <v>294.63299999999998</v>
      </c>
      <c r="D7116" s="26">
        <f>C7116/'g. Dimensio.AnlagenEE2035'!$F$11</f>
        <v>8.4180857142857141E-2</v>
      </c>
      <c r="E7116" s="6"/>
      <c r="F7116" s="6"/>
      <c r="G7116" s="6"/>
      <c r="H7116" s="6"/>
      <c r="I7116" s="6"/>
      <c r="J7116" s="6"/>
      <c r="K7116" s="6"/>
      <c r="L7116" s="6"/>
      <c r="M7116" s="6"/>
      <c r="N7116" s="27"/>
    </row>
    <row r="7117" spans="1:14" s="28" customFormat="1" x14ac:dyDescent="0.25">
      <c r="A7117" s="24">
        <v>43762.333333333336</v>
      </c>
      <c r="B7117" s="25">
        <v>43762.416666666664</v>
      </c>
      <c r="C7117" s="7">
        <v>164.65700000000001</v>
      </c>
      <c r="D7117" s="26">
        <f>C7117/'g. Dimensio.AnlagenEE2035'!$F$11</f>
        <v>4.7044857142857145E-2</v>
      </c>
      <c r="E7117" s="6"/>
      <c r="F7117" s="6"/>
      <c r="G7117" s="6"/>
      <c r="H7117" s="6"/>
      <c r="I7117" s="6"/>
      <c r="J7117" s="6"/>
      <c r="K7117" s="6"/>
      <c r="L7117" s="6"/>
      <c r="M7117" s="6"/>
      <c r="N7117" s="27"/>
    </row>
    <row r="7118" spans="1:14" s="28" customFormat="1" x14ac:dyDescent="0.25">
      <c r="A7118" s="24">
        <v>43762.375</v>
      </c>
      <c r="B7118" s="25">
        <v>43762.458333333336</v>
      </c>
      <c r="C7118" s="7">
        <v>116.44799999999999</v>
      </c>
      <c r="D7118" s="26">
        <f>C7118/'g. Dimensio.AnlagenEE2035'!$F$11</f>
        <v>3.3270857142857144E-2</v>
      </c>
      <c r="E7118" s="6"/>
      <c r="F7118" s="6"/>
      <c r="G7118" s="6"/>
      <c r="H7118" s="6"/>
      <c r="I7118" s="6"/>
      <c r="J7118" s="6"/>
      <c r="K7118" s="6"/>
      <c r="L7118" s="6"/>
      <c r="M7118" s="6"/>
      <c r="N7118" s="27"/>
    </row>
    <row r="7119" spans="1:14" s="28" customFormat="1" x14ac:dyDescent="0.25">
      <c r="A7119" s="24">
        <v>43762.416666666664</v>
      </c>
      <c r="B7119" s="25">
        <v>43762.5</v>
      </c>
      <c r="C7119" s="7">
        <v>132.91</v>
      </c>
      <c r="D7119" s="26">
        <f>C7119/'g. Dimensio.AnlagenEE2035'!$F$11</f>
        <v>3.797428571428571E-2</v>
      </c>
      <c r="E7119" s="6"/>
      <c r="F7119" s="6"/>
      <c r="G7119" s="6"/>
      <c r="H7119" s="6"/>
      <c r="I7119" s="6"/>
      <c r="J7119" s="6"/>
      <c r="K7119" s="6"/>
      <c r="L7119" s="6"/>
      <c r="M7119" s="6"/>
      <c r="N7119" s="27"/>
    </row>
    <row r="7120" spans="1:14" s="28" customFormat="1" x14ac:dyDescent="0.25">
      <c r="A7120" s="24">
        <v>43762.458333333336</v>
      </c>
      <c r="B7120" s="25">
        <v>43762.541666666664</v>
      </c>
      <c r="C7120" s="7">
        <v>202.33199999999999</v>
      </c>
      <c r="D7120" s="26">
        <f>C7120/'g. Dimensio.AnlagenEE2035'!$F$11</f>
        <v>5.7809142857142858E-2</v>
      </c>
      <c r="E7120" s="6"/>
      <c r="F7120" s="6"/>
      <c r="G7120" s="6"/>
      <c r="H7120" s="6"/>
      <c r="I7120" s="6"/>
      <c r="J7120" s="6"/>
      <c r="K7120" s="6"/>
      <c r="L7120" s="6"/>
      <c r="M7120" s="6"/>
      <c r="N7120" s="27"/>
    </row>
    <row r="7121" spans="1:14" s="28" customFormat="1" x14ac:dyDescent="0.25">
      <c r="A7121" s="24">
        <v>43762.5</v>
      </c>
      <c r="B7121" s="25">
        <v>43762.583333333336</v>
      </c>
      <c r="C7121" s="7">
        <v>224.72399999999999</v>
      </c>
      <c r="D7121" s="26">
        <f>C7121/'g. Dimensio.AnlagenEE2035'!$F$11</f>
        <v>6.4206857142857135E-2</v>
      </c>
      <c r="E7121" s="6"/>
      <c r="F7121" s="6"/>
      <c r="G7121" s="6"/>
      <c r="H7121" s="6"/>
      <c r="I7121" s="6"/>
      <c r="J7121" s="6"/>
      <c r="K7121" s="6"/>
      <c r="L7121" s="6"/>
      <c r="M7121" s="6"/>
      <c r="N7121" s="27"/>
    </row>
    <row r="7122" spans="1:14" s="28" customFormat="1" x14ac:dyDescent="0.25">
      <c r="A7122" s="24">
        <v>43762.541666666664</v>
      </c>
      <c r="B7122" s="25">
        <v>43762.625</v>
      </c>
      <c r="C7122" s="7">
        <v>195.923</v>
      </c>
      <c r="D7122" s="26">
        <f>C7122/'g. Dimensio.AnlagenEE2035'!$F$11</f>
        <v>5.5978E-2</v>
      </c>
      <c r="E7122" s="6"/>
      <c r="F7122" s="6"/>
      <c r="G7122" s="6"/>
      <c r="H7122" s="6"/>
      <c r="I7122" s="6"/>
      <c r="J7122" s="6"/>
      <c r="K7122" s="6"/>
      <c r="L7122" s="6"/>
      <c r="M7122" s="6"/>
      <c r="N7122" s="27"/>
    </row>
    <row r="7123" spans="1:14" s="28" customFormat="1" x14ac:dyDescent="0.25">
      <c r="A7123" s="24">
        <v>43762.583333333336</v>
      </c>
      <c r="B7123" s="25">
        <v>43762.666666666664</v>
      </c>
      <c r="C7123" s="7">
        <v>268.62200000000001</v>
      </c>
      <c r="D7123" s="26">
        <f>C7123/'g. Dimensio.AnlagenEE2035'!$F$11</f>
        <v>7.6749142857142863E-2</v>
      </c>
      <c r="E7123" s="6"/>
      <c r="F7123" s="6"/>
      <c r="G7123" s="6"/>
      <c r="H7123" s="6"/>
      <c r="I7123" s="6"/>
      <c r="J7123" s="6"/>
      <c r="K7123" s="6"/>
      <c r="L7123" s="6"/>
      <c r="M7123" s="6"/>
      <c r="N7123" s="27"/>
    </row>
    <row r="7124" spans="1:14" s="28" customFormat="1" x14ac:dyDescent="0.25">
      <c r="A7124" s="24">
        <v>43762.625</v>
      </c>
      <c r="B7124" s="25">
        <v>43762.708333333336</v>
      </c>
      <c r="C7124" s="7">
        <v>348.22899999999998</v>
      </c>
      <c r="D7124" s="26">
        <f>C7124/'g. Dimensio.AnlagenEE2035'!$F$11</f>
        <v>9.9493999999999999E-2</v>
      </c>
      <c r="E7124" s="6"/>
      <c r="F7124" s="6"/>
      <c r="G7124" s="6"/>
      <c r="H7124" s="6"/>
      <c r="I7124" s="6"/>
      <c r="J7124" s="6"/>
      <c r="K7124" s="6"/>
      <c r="L7124" s="6"/>
      <c r="M7124" s="6"/>
      <c r="N7124" s="27"/>
    </row>
    <row r="7125" spans="1:14" s="28" customFormat="1" x14ac:dyDescent="0.25">
      <c r="A7125" s="24">
        <v>43762.666666666664</v>
      </c>
      <c r="B7125" s="25">
        <v>43762.75</v>
      </c>
      <c r="C7125" s="7">
        <v>420.08199999999999</v>
      </c>
      <c r="D7125" s="26">
        <f>C7125/'g. Dimensio.AnlagenEE2035'!$F$11</f>
        <v>0.12002342857142857</v>
      </c>
      <c r="E7125" s="6"/>
      <c r="F7125" s="6"/>
      <c r="G7125" s="6"/>
      <c r="H7125" s="6"/>
      <c r="I7125" s="6"/>
      <c r="J7125" s="6"/>
      <c r="K7125" s="6"/>
      <c r="L7125" s="6"/>
      <c r="M7125" s="6"/>
      <c r="N7125" s="27"/>
    </row>
    <row r="7126" spans="1:14" s="28" customFormat="1" x14ac:dyDescent="0.25">
      <c r="A7126" s="24">
        <v>43762.708333333336</v>
      </c>
      <c r="B7126" s="25">
        <v>43762.791666666664</v>
      </c>
      <c r="C7126" s="7">
        <v>580.73699999999997</v>
      </c>
      <c r="D7126" s="26">
        <f>C7126/'g. Dimensio.AnlagenEE2035'!$F$11</f>
        <v>0.16592485714285712</v>
      </c>
      <c r="E7126" s="6"/>
      <c r="F7126" s="6"/>
      <c r="G7126" s="6"/>
      <c r="H7126" s="6"/>
      <c r="I7126" s="6"/>
      <c r="J7126" s="6"/>
      <c r="K7126" s="6"/>
      <c r="L7126" s="6"/>
      <c r="M7126" s="6"/>
      <c r="N7126" s="27"/>
    </row>
    <row r="7127" spans="1:14" s="28" customFormat="1" x14ac:dyDescent="0.25">
      <c r="A7127" s="24">
        <v>43762.75</v>
      </c>
      <c r="B7127" s="25">
        <v>43762.833333333336</v>
      </c>
      <c r="C7127" s="7">
        <v>799.80499999999995</v>
      </c>
      <c r="D7127" s="26">
        <f>C7127/'g. Dimensio.AnlagenEE2035'!$F$11</f>
        <v>0.22851571428571427</v>
      </c>
      <c r="E7127" s="6"/>
      <c r="F7127" s="6"/>
      <c r="G7127" s="6"/>
      <c r="H7127" s="6"/>
      <c r="I7127" s="6"/>
      <c r="J7127" s="6"/>
      <c r="K7127" s="6"/>
      <c r="L7127" s="6"/>
      <c r="M7127" s="6"/>
      <c r="N7127" s="27"/>
    </row>
    <row r="7128" spans="1:14" s="28" customFormat="1" x14ac:dyDescent="0.25">
      <c r="A7128" s="24">
        <v>43762.791666666664</v>
      </c>
      <c r="B7128" s="25">
        <v>43762.875</v>
      </c>
      <c r="C7128" s="7">
        <v>812.77499999999998</v>
      </c>
      <c r="D7128" s="26">
        <f>C7128/'g. Dimensio.AnlagenEE2035'!$F$11</f>
        <v>0.23222142857142858</v>
      </c>
      <c r="E7128" s="6"/>
      <c r="F7128" s="6"/>
      <c r="G7128" s="6"/>
      <c r="H7128" s="6"/>
      <c r="I7128" s="6"/>
      <c r="J7128" s="6"/>
      <c r="K7128" s="6"/>
      <c r="L7128" s="6"/>
      <c r="M7128" s="6"/>
      <c r="N7128" s="27"/>
    </row>
    <row r="7129" spans="1:14" s="28" customFormat="1" x14ac:dyDescent="0.25">
      <c r="A7129" s="24">
        <v>43762.833333333336</v>
      </c>
      <c r="B7129" s="25">
        <v>43762.916666666664</v>
      </c>
      <c r="C7129" s="7">
        <v>777.94299999999998</v>
      </c>
      <c r="D7129" s="26">
        <f>C7129/'g. Dimensio.AnlagenEE2035'!$F$11</f>
        <v>0.22226942857142856</v>
      </c>
      <c r="E7129" s="6"/>
      <c r="F7129" s="6"/>
      <c r="G7129" s="6"/>
      <c r="H7129" s="6"/>
      <c r="I7129" s="6"/>
      <c r="J7129" s="6"/>
      <c r="K7129" s="6"/>
      <c r="L7129" s="6"/>
      <c r="M7129" s="6"/>
      <c r="N7129" s="27"/>
    </row>
    <row r="7130" spans="1:14" s="28" customFormat="1" x14ac:dyDescent="0.25">
      <c r="A7130" s="24">
        <v>43762.875</v>
      </c>
      <c r="B7130" s="25">
        <v>43762.958333333336</v>
      </c>
      <c r="C7130" s="7">
        <v>809.08</v>
      </c>
      <c r="D7130" s="26">
        <f>C7130/'g. Dimensio.AnlagenEE2035'!$F$11</f>
        <v>0.23116571428571431</v>
      </c>
      <c r="E7130" s="6"/>
      <c r="F7130" s="6"/>
      <c r="G7130" s="6"/>
      <c r="H7130" s="6"/>
      <c r="I7130" s="6"/>
      <c r="J7130" s="6"/>
      <c r="K7130" s="6"/>
      <c r="L7130" s="6"/>
      <c r="M7130" s="6"/>
      <c r="N7130" s="27"/>
    </row>
    <row r="7131" spans="1:14" s="28" customFormat="1" x14ac:dyDescent="0.25">
      <c r="A7131" s="24">
        <v>43762.916666666664</v>
      </c>
      <c r="B7131" s="25">
        <v>43763</v>
      </c>
      <c r="C7131" s="7">
        <v>759.09799999999996</v>
      </c>
      <c r="D7131" s="26">
        <f>C7131/'g. Dimensio.AnlagenEE2035'!$F$11</f>
        <v>0.21688514285714283</v>
      </c>
      <c r="E7131" s="6"/>
      <c r="F7131" s="6"/>
      <c r="G7131" s="6"/>
      <c r="H7131" s="6"/>
      <c r="I7131" s="6"/>
      <c r="J7131" s="6"/>
      <c r="K7131" s="6"/>
      <c r="L7131" s="6"/>
      <c r="M7131" s="6"/>
      <c r="N7131" s="27"/>
    </row>
    <row r="7132" spans="1:14" s="28" customFormat="1" x14ac:dyDescent="0.25">
      <c r="A7132" s="24">
        <v>43762.958333333336</v>
      </c>
      <c r="B7132" s="25">
        <v>43763.041666666664</v>
      </c>
      <c r="C7132" s="7">
        <v>665.14800000000002</v>
      </c>
      <c r="D7132" s="26">
        <f>C7132/'g. Dimensio.AnlagenEE2035'!$F$11</f>
        <v>0.19004228571428572</v>
      </c>
      <c r="E7132" s="6"/>
      <c r="F7132" s="6"/>
      <c r="G7132" s="6"/>
      <c r="H7132" s="6"/>
      <c r="I7132" s="6"/>
      <c r="J7132" s="6"/>
      <c r="K7132" s="6"/>
      <c r="L7132" s="6"/>
      <c r="M7132" s="6"/>
      <c r="N7132" s="27"/>
    </row>
    <row r="7133" spans="1:14" s="28" customFormat="1" x14ac:dyDescent="0.25">
      <c r="A7133" s="24">
        <v>43763</v>
      </c>
      <c r="B7133" s="25">
        <v>43763.083333333336</v>
      </c>
      <c r="C7133" s="7">
        <v>712.92899999999997</v>
      </c>
      <c r="D7133" s="26">
        <f>C7133/'g. Dimensio.AnlagenEE2035'!$F$11</f>
        <v>0.20369399999999999</v>
      </c>
      <c r="E7133" s="6"/>
      <c r="F7133" s="6"/>
      <c r="G7133" s="6"/>
      <c r="H7133" s="6"/>
      <c r="I7133" s="6"/>
      <c r="J7133" s="6"/>
      <c r="K7133" s="6"/>
      <c r="L7133" s="6"/>
      <c r="M7133" s="6"/>
      <c r="N7133" s="27"/>
    </row>
    <row r="7134" spans="1:14" s="28" customFormat="1" x14ac:dyDescent="0.25">
      <c r="A7134" s="24">
        <v>43763.041666666664</v>
      </c>
      <c r="B7134" s="25">
        <v>43763.125</v>
      </c>
      <c r="C7134" s="7">
        <v>811.60400000000004</v>
      </c>
      <c r="D7134" s="26">
        <f>C7134/'g. Dimensio.AnlagenEE2035'!$F$11</f>
        <v>0.23188685714285714</v>
      </c>
      <c r="E7134" s="6"/>
      <c r="F7134" s="6"/>
      <c r="G7134" s="6"/>
      <c r="H7134" s="6"/>
      <c r="I7134" s="6"/>
      <c r="J7134" s="6"/>
      <c r="K7134" s="6"/>
      <c r="L7134" s="6"/>
      <c r="M7134" s="6"/>
      <c r="N7134" s="27"/>
    </row>
    <row r="7135" spans="1:14" s="28" customFormat="1" x14ac:dyDescent="0.25">
      <c r="A7135" s="24">
        <v>43763.083333333336</v>
      </c>
      <c r="B7135" s="25">
        <v>43763.166666666664</v>
      </c>
      <c r="C7135" s="7">
        <v>782.04499999999996</v>
      </c>
      <c r="D7135" s="26">
        <f>C7135/'g. Dimensio.AnlagenEE2035'!$F$11</f>
        <v>0.22344142857142857</v>
      </c>
      <c r="E7135" s="6"/>
      <c r="F7135" s="6"/>
      <c r="G7135" s="6"/>
      <c r="H7135" s="6"/>
      <c r="I7135" s="6"/>
      <c r="J7135" s="6"/>
      <c r="K7135" s="6"/>
      <c r="L7135" s="6"/>
      <c r="M7135" s="6"/>
      <c r="N7135" s="27"/>
    </row>
    <row r="7136" spans="1:14" s="28" customFormat="1" x14ac:dyDescent="0.25">
      <c r="A7136" s="24">
        <v>43763.125</v>
      </c>
      <c r="B7136" s="25">
        <v>43763.208333333336</v>
      </c>
      <c r="C7136" s="7">
        <v>716.12599999999998</v>
      </c>
      <c r="D7136" s="26">
        <f>C7136/'g. Dimensio.AnlagenEE2035'!$F$11</f>
        <v>0.20460742857142855</v>
      </c>
      <c r="E7136" s="6"/>
      <c r="F7136" s="6"/>
      <c r="G7136" s="6"/>
      <c r="H7136" s="6"/>
      <c r="I7136" s="6"/>
      <c r="J7136" s="6"/>
      <c r="K7136" s="6"/>
      <c r="L7136" s="6"/>
      <c r="M7136" s="6"/>
      <c r="N7136" s="27"/>
    </row>
    <row r="7137" spans="1:14" s="28" customFormat="1" x14ac:dyDescent="0.25">
      <c r="A7137" s="24">
        <v>43763.166666666664</v>
      </c>
      <c r="B7137" s="25">
        <v>43763.25</v>
      </c>
      <c r="C7137" s="7">
        <v>720.32100000000003</v>
      </c>
      <c r="D7137" s="26">
        <f>C7137/'g. Dimensio.AnlagenEE2035'!$F$11</f>
        <v>0.20580600000000002</v>
      </c>
      <c r="E7137" s="6"/>
      <c r="F7137" s="6"/>
      <c r="G7137" s="6"/>
      <c r="H7137" s="6"/>
      <c r="I7137" s="6"/>
      <c r="J7137" s="6"/>
      <c r="K7137" s="6"/>
      <c r="L7137" s="6"/>
      <c r="M7137" s="6"/>
      <c r="N7137" s="27"/>
    </row>
    <row r="7138" spans="1:14" s="28" customFormat="1" x14ac:dyDescent="0.25">
      <c r="A7138" s="24">
        <v>43763.208333333336</v>
      </c>
      <c r="B7138" s="25">
        <v>43763.291666666664</v>
      </c>
      <c r="C7138" s="7">
        <v>824.45100000000002</v>
      </c>
      <c r="D7138" s="26">
        <f>C7138/'g. Dimensio.AnlagenEE2035'!$F$11</f>
        <v>0.23555742857142858</v>
      </c>
      <c r="E7138" s="6"/>
      <c r="F7138" s="6"/>
      <c r="G7138" s="6"/>
      <c r="H7138" s="6"/>
      <c r="I7138" s="6"/>
      <c r="J7138" s="6"/>
      <c r="K7138" s="6"/>
      <c r="L7138" s="6"/>
      <c r="M7138" s="6"/>
      <c r="N7138" s="27"/>
    </row>
    <row r="7139" spans="1:14" s="28" customFormat="1" x14ac:dyDescent="0.25">
      <c r="A7139" s="24">
        <v>43763.25</v>
      </c>
      <c r="B7139" s="25">
        <v>43763.333333333336</v>
      </c>
      <c r="C7139" s="7">
        <v>812.10199999999998</v>
      </c>
      <c r="D7139" s="26">
        <f>C7139/'g. Dimensio.AnlagenEE2035'!$F$11</f>
        <v>0.23202914285714285</v>
      </c>
      <c r="E7139" s="6"/>
      <c r="F7139" s="6"/>
      <c r="G7139" s="6"/>
      <c r="H7139" s="6"/>
      <c r="I7139" s="6"/>
      <c r="J7139" s="6"/>
      <c r="K7139" s="6"/>
      <c r="L7139" s="6"/>
      <c r="M7139" s="6"/>
      <c r="N7139" s="27"/>
    </row>
    <row r="7140" spans="1:14" s="28" customFormat="1" x14ac:dyDescent="0.25">
      <c r="A7140" s="24">
        <v>43763.291666666664</v>
      </c>
      <c r="B7140" s="25">
        <v>43763.375</v>
      </c>
      <c r="C7140" s="7">
        <v>530.04300000000001</v>
      </c>
      <c r="D7140" s="26">
        <f>C7140/'g. Dimensio.AnlagenEE2035'!$F$11</f>
        <v>0.15144085714285715</v>
      </c>
      <c r="E7140" s="6"/>
      <c r="F7140" s="6"/>
      <c r="G7140" s="6"/>
      <c r="H7140" s="6"/>
      <c r="I7140" s="6"/>
      <c r="J7140" s="6"/>
      <c r="K7140" s="6"/>
      <c r="L7140" s="6"/>
      <c r="M7140" s="6"/>
      <c r="N7140" s="27"/>
    </row>
    <row r="7141" spans="1:14" s="28" customFormat="1" x14ac:dyDescent="0.25">
      <c r="A7141" s="24">
        <v>43763.333333333336</v>
      </c>
      <c r="B7141" s="25">
        <v>43763.416666666664</v>
      </c>
      <c r="C7141" s="7">
        <v>377.96199999999999</v>
      </c>
      <c r="D7141" s="26">
        <f>C7141/'g. Dimensio.AnlagenEE2035'!$F$11</f>
        <v>0.10798914285714285</v>
      </c>
      <c r="E7141" s="6"/>
      <c r="F7141" s="6"/>
      <c r="G7141" s="6"/>
      <c r="H7141" s="6"/>
      <c r="I7141" s="6"/>
      <c r="J7141" s="6"/>
      <c r="K7141" s="6"/>
      <c r="L7141" s="6"/>
      <c r="M7141" s="6"/>
      <c r="N7141" s="27"/>
    </row>
    <row r="7142" spans="1:14" s="28" customFormat="1" x14ac:dyDescent="0.25">
      <c r="A7142" s="24">
        <v>43763.375</v>
      </c>
      <c r="B7142" s="25">
        <v>43763.458333333336</v>
      </c>
      <c r="C7142" s="7">
        <v>461.99099999999999</v>
      </c>
      <c r="D7142" s="26">
        <f>C7142/'g. Dimensio.AnlagenEE2035'!$F$11</f>
        <v>0.13199742857142857</v>
      </c>
      <c r="E7142" s="6"/>
      <c r="F7142" s="6"/>
      <c r="G7142" s="6"/>
      <c r="H7142" s="6"/>
      <c r="I7142" s="6"/>
      <c r="J7142" s="6"/>
      <c r="K7142" s="6"/>
      <c r="L7142" s="6"/>
      <c r="M7142" s="6"/>
      <c r="N7142" s="27"/>
    </row>
    <row r="7143" spans="1:14" s="28" customFormat="1" x14ac:dyDescent="0.25">
      <c r="A7143" s="24">
        <v>43763.416666666664</v>
      </c>
      <c r="B7143" s="25">
        <v>43763.5</v>
      </c>
      <c r="C7143" s="7">
        <v>446.45600000000002</v>
      </c>
      <c r="D7143" s="26">
        <f>C7143/'g. Dimensio.AnlagenEE2035'!$F$11</f>
        <v>0.12755885714285714</v>
      </c>
      <c r="E7143" s="6"/>
      <c r="F7143" s="6"/>
      <c r="G7143" s="6"/>
      <c r="H7143" s="6"/>
      <c r="I7143" s="6"/>
      <c r="J7143" s="6"/>
      <c r="K7143" s="6"/>
      <c r="L7143" s="6"/>
      <c r="M7143" s="6"/>
      <c r="N7143" s="27"/>
    </row>
    <row r="7144" spans="1:14" s="28" customFormat="1" x14ac:dyDescent="0.25">
      <c r="A7144" s="24">
        <v>43763.458333333336</v>
      </c>
      <c r="B7144" s="25">
        <v>43763.541666666664</v>
      </c>
      <c r="C7144" s="7">
        <v>390.995</v>
      </c>
      <c r="D7144" s="26">
        <f>C7144/'g. Dimensio.AnlagenEE2035'!$F$11</f>
        <v>0.11171285714285714</v>
      </c>
      <c r="E7144" s="6"/>
      <c r="F7144" s="6"/>
      <c r="G7144" s="6"/>
      <c r="H7144" s="6"/>
      <c r="I7144" s="6"/>
      <c r="J7144" s="6"/>
      <c r="K7144" s="6"/>
      <c r="L7144" s="6"/>
      <c r="M7144" s="6"/>
      <c r="N7144" s="27"/>
    </row>
    <row r="7145" spans="1:14" s="28" customFormat="1" x14ac:dyDescent="0.25">
      <c r="A7145" s="24">
        <v>43763.5</v>
      </c>
      <c r="B7145" s="25">
        <v>43763.583333333336</v>
      </c>
      <c r="C7145" s="7">
        <v>323.488</v>
      </c>
      <c r="D7145" s="26">
        <f>C7145/'g. Dimensio.AnlagenEE2035'!$F$11</f>
        <v>9.2425142857142858E-2</v>
      </c>
      <c r="E7145" s="6"/>
      <c r="F7145" s="6"/>
      <c r="G7145" s="6"/>
      <c r="H7145" s="6"/>
      <c r="I7145" s="6"/>
      <c r="J7145" s="6"/>
      <c r="K7145" s="6"/>
      <c r="L7145" s="6"/>
      <c r="M7145" s="6"/>
      <c r="N7145" s="27"/>
    </row>
    <row r="7146" spans="1:14" s="28" customFormat="1" x14ac:dyDescent="0.25">
      <c r="A7146" s="24">
        <v>43763.541666666664</v>
      </c>
      <c r="B7146" s="25">
        <v>43763.625</v>
      </c>
      <c r="C7146" s="7">
        <v>263.37299999999999</v>
      </c>
      <c r="D7146" s="26">
        <f>C7146/'g. Dimensio.AnlagenEE2035'!$F$11</f>
        <v>7.5249428571428564E-2</v>
      </c>
      <c r="E7146" s="6"/>
      <c r="F7146" s="6"/>
      <c r="G7146" s="6"/>
      <c r="H7146" s="6"/>
      <c r="I7146" s="6"/>
      <c r="J7146" s="6"/>
      <c r="K7146" s="6"/>
      <c r="L7146" s="6"/>
      <c r="M7146" s="6"/>
      <c r="N7146" s="27"/>
    </row>
    <row r="7147" spans="1:14" s="28" customFormat="1" x14ac:dyDescent="0.25">
      <c r="A7147" s="24">
        <v>43763.583333333336</v>
      </c>
      <c r="B7147" s="25">
        <v>43763.666666666664</v>
      </c>
      <c r="C7147" s="7">
        <v>197.48099999999999</v>
      </c>
      <c r="D7147" s="26">
        <f>C7147/'g. Dimensio.AnlagenEE2035'!$F$11</f>
        <v>5.6423142857142852E-2</v>
      </c>
      <c r="E7147" s="6"/>
      <c r="F7147" s="6"/>
      <c r="G7147" s="6"/>
      <c r="H7147" s="6"/>
      <c r="I7147" s="6"/>
      <c r="J7147" s="6"/>
      <c r="K7147" s="6"/>
      <c r="L7147" s="6"/>
      <c r="M7147" s="6"/>
      <c r="N7147" s="27"/>
    </row>
    <row r="7148" spans="1:14" s="28" customFormat="1" x14ac:dyDescent="0.25">
      <c r="A7148" s="24">
        <v>43763.625</v>
      </c>
      <c r="B7148" s="25">
        <v>43763.708333333336</v>
      </c>
      <c r="C7148" s="7">
        <v>134.53200000000001</v>
      </c>
      <c r="D7148" s="26">
        <f>C7148/'g. Dimensio.AnlagenEE2035'!$F$11</f>
        <v>3.843771428571429E-2</v>
      </c>
      <c r="E7148" s="6"/>
      <c r="F7148" s="6"/>
      <c r="G7148" s="6"/>
      <c r="H7148" s="6"/>
      <c r="I7148" s="6"/>
      <c r="J7148" s="6"/>
      <c r="K7148" s="6"/>
      <c r="L7148" s="6"/>
      <c r="M7148" s="6"/>
      <c r="N7148" s="27"/>
    </row>
    <row r="7149" spans="1:14" s="28" customFormat="1" x14ac:dyDescent="0.25">
      <c r="A7149" s="24">
        <v>43763.666666666664</v>
      </c>
      <c r="B7149" s="25">
        <v>43763.75</v>
      </c>
      <c r="C7149" s="7">
        <v>79.302999999999997</v>
      </c>
      <c r="D7149" s="26">
        <f>C7149/'g. Dimensio.AnlagenEE2035'!$F$11</f>
        <v>2.2657999999999998E-2</v>
      </c>
      <c r="E7149" s="6"/>
      <c r="F7149" s="6"/>
      <c r="G7149" s="6"/>
      <c r="H7149" s="6"/>
      <c r="I7149" s="6"/>
      <c r="J7149" s="6"/>
      <c r="K7149" s="6"/>
      <c r="L7149" s="6"/>
      <c r="M7149" s="6"/>
      <c r="N7149" s="27"/>
    </row>
    <row r="7150" spans="1:14" s="28" customFormat="1" x14ac:dyDescent="0.25">
      <c r="A7150" s="24">
        <v>43763.708333333336</v>
      </c>
      <c r="B7150" s="25">
        <v>43763.791666666664</v>
      </c>
      <c r="C7150" s="7">
        <v>61.197000000000003</v>
      </c>
      <c r="D7150" s="26">
        <f>C7150/'g. Dimensio.AnlagenEE2035'!$F$11</f>
        <v>1.7484857142857142E-2</v>
      </c>
      <c r="E7150" s="6"/>
      <c r="F7150" s="6"/>
      <c r="G7150" s="6"/>
      <c r="H7150" s="6"/>
      <c r="I7150" s="6"/>
      <c r="J7150" s="6"/>
      <c r="K7150" s="6"/>
      <c r="L7150" s="6"/>
      <c r="M7150" s="6"/>
      <c r="N7150" s="27"/>
    </row>
    <row r="7151" spans="1:14" s="28" customFormat="1" x14ac:dyDescent="0.25">
      <c r="A7151" s="24">
        <v>43763.75</v>
      </c>
      <c r="B7151" s="25">
        <v>43763.833333333336</v>
      </c>
      <c r="C7151" s="7">
        <v>92.247</v>
      </c>
      <c r="D7151" s="26">
        <f>C7151/'g. Dimensio.AnlagenEE2035'!$F$11</f>
        <v>2.6356285714285714E-2</v>
      </c>
      <c r="E7151" s="6"/>
      <c r="F7151" s="6"/>
      <c r="G7151" s="6"/>
      <c r="H7151" s="6"/>
      <c r="I7151" s="6"/>
      <c r="J7151" s="6"/>
      <c r="K7151" s="6"/>
      <c r="L7151" s="6"/>
      <c r="M7151" s="6"/>
      <c r="N7151" s="27"/>
    </row>
    <row r="7152" spans="1:14" s="28" customFormat="1" x14ac:dyDescent="0.25">
      <c r="A7152" s="24">
        <v>43763.791666666664</v>
      </c>
      <c r="B7152" s="25">
        <v>43763.875</v>
      </c>
      <c r="C7152" s="7">
        <v>177.43299999999999</v>
      </c>
      <c r="D7152" s="26">
        <f>C7152/'g. Dimensio.AnlagenEE2035'!$F$11</f>
        <v>5.0695142857142855E-2</v>
      </c>
      <c r="E7152" s="6"/>
      <c r="F7152" s="6"/>
      <c r="G7152" s="6"/>
      <c r="H7152" s="6"/>
      <c r="I7152" s="6"/>
      <c r="J7152" s="6"/>
      <c r="K7152" s="6"/>
      <c r="L7152" s="6"/>
      <c r="M7152" s="6"/>
      <c r="N7152" s="27"/>
    </row>
    <row r="7153" spans="1:14" s="28" customFormat="1" x14ac:dyDescent="0.25">
      <c r="A7153" s="24">
        <v>43763.833333333336</v>
      </c>
      <c r="B7153" s="25">
        <v>43763.916666666664</v>
      </c>
      <c r="C7153" s="7">
        <v>294.66699999999997</v>
      </c>
      <c r="D7153" s="26">
        <f>C7153/'g. Dimensio.AnlagenEE2035'!$F$11</f>
        <v>8.419057142857142E-2</v>
      </c>
      <c r="E7153" s="6"/>
      <c r="F7153" s="6"/>
      <c r="G7153" s="6"/>
      <c r="H7153" s="6"/>
      <c r="I7153" s="6"/>
      <c r="J7153" s="6"/>
      <c r="K7153" s="6"/>
      <c r="L7153" s="6"/>
      <c r="M7153" s="6"/>
      <c r="N7153" s="27"/>
    </row>
    <row r="7154" spans="1:14" s="28" customFormat="1" x14ac:dyDescent="0.25">
      <c r="A7154" s="24">
        <v>43763.875</v>
      </c>
      <c r="B7154" s="25">
        <v>43763.958333333336</v>
      </c>
      <c r="C7154" s="7">
        <v>361.44</v>
      </c>
      <c r="D7154" s="26">
        <f>C7154/'g. Dimensio.AnlagenEE2035'!$F$11</f>
        <v>0.10326857142857143</v>
      </c>
      <c r="E7154" s="6"/>
      <c r="F7154" s="6"/>
      <c r="G7154" s="6"/>
      <c r="H7154" s="6"/>
      <c r="I7154" s="6"/>
      <c r="J7154" s="6"/>
      <c r="K7154" s="6"/>
      <c r="L7154" s="6"/>
      <c r="M7154" s="6"/>
      <c r="N7154" s="27"/>
    </row>
    <row r="7155" spans="1:14" s="28" customFormat="1" x14ac:dyDescent="0.25">
      <c r="A7155" s="24">
        <v>43763.916666666664</v>
      </c>
      <c r="B7155" s="25">
        <v>43764</v>
      </c>
      <c r="C7155" s="7">
        <v>362.94099999999997</v>
      </c>
      <c r="D7155" s="26">
        <f>C7155/'g. Dimensio.AnlagenEE2035'!$F$11</f>
        <v>0.10369742857142857</v>
      </c>
      <c r="E7155" s="6"/>
      <c r="F7155" s="6"/>
      <c r="G7155" s="6"/>
      <c r="H7155" s="6"/>
      <c r="I7155" s="6"/>
      <c r="J7155" s="6"/>
      <c r="K7155" s="6"/>
      <c r="L7155" s="6"/>
      <c r="M7155" s="6"/>
      <c r="N7155" s="27"/>
    </row>
    <row r="7156" spans="1:14" s="28" customFormat="1" x14ac:dyDescent="0.25">
      <c r="A7156" s="24">
        <v>43763.958333333336</v>
      </c>
      <c r="B7156" s="25">
        <v>43764.041666666664</v>
      </c>
      <c r="C7156" s="7">
        <v>352.64</v>
      </c>
      <c r="D7156" s="26">
        <f>C7156/'g. Dimensio.AnlagenEE2035'!$F$11</f>
        <v>0.10075428571428571</v>
      </c>
      <c r="E7156" s="6"/>
      <c r="F7156" s="6"/>
      <c r="G7156" s="6"/>
      <c r="H7156" s="6"/>
      <c r="I7156" s="6"/>
      <c r="J7156" s="6"/>
      <c r="K7156" s="6"/>
      <c r="L7156" s="6"/>
      <c r="M7156" s="6"/>
      <c r="N7156" s="27"/>
    </row>
    <row r="7157" spans="1:14" s="28" customFormat="1" x14ac:dyDescent="0.25">
      <c r="A7157" s="24">
        <v>43764</v>
      </c>
      <c r="B7157" s="25">
        <v>43764.083333333336</v>
      </c>
      <c r="C7157" s="7">
        <v>353.43200000000002</v>
      </c>
      <c r="D7157" s="26">
        <f>C7157/'g. Dimensio.AnlagenEE2035'!$F$11</f>
        <v>0.10098057142857143</v>
      </c>
      <c r="E7157" s="6"/>
      <c r="F7157" s="6"/>
      <c r="G7157" s="6"/>
      <c r="H7157" s="6"/>
      <c r="I7157" s="6"/>
      <c r="J7157" s="6"/>
      <c r="K7157" s="6"/>
      <c r="L7157" s="6"/>
      <c r="M7157" s="6"/>
      <c r="N7157" s="27"/>
    </row>
    <row r="7158" spans="1:14" s="28" customFormat="1" x14ac:dyDescent="0.25">
      <c r="A7158" s="24">
        <v>43764.041666666664</v>
      </c>
      <c r="B7158" s="25">
        <v>43764.125</v>
      </c>
      <c r="C7158" s="7">
        <v>398.08499999999998</v>
      </c>
      <c r="D7158" s="26">
        <f>C7158/'g. Dimensio.AnlagenEE2035'!$F$11</f>
        <v>0.11373857142857142</v>
      </c>
      <c r="E7158" s="6"/>
      <c r="F7158" s="6"/>
      <c r="G7158" s="6"/>
      <c r="H7158" s="6"/>
      <c r="I7158" s="6"/>
      <c r="J7158" s="6"/>
      <c r="K7158" s="6"/>
      <c r="L7158" s="6"/>
      <c r="M7158" s="6"/>
      <c r="N7158" s="27"/>
    </row>
    <row r="7159" spans="1:14" s="28" customFormat="1" x14ac:dyDescent="0.25">
      <c r="A7159" s="24">
        <v>43764.083333333336</v>
      </c>
      <c r="B7159" s="25">
        <v>43764.166666666664</v>
      </c>
      <c r="C7159" s="7">
        <v>477.21899999999999</v>
      </c>
      <c r="D7159" s="26">
        <f>C7159/'g. Dimensio.AnlagenEE2035'!$F$11</f>
        <v>0.1363482857142857</v>
      </c>
      <c r="E7159" s="6"/>
      <c r="F7159" s="6"/>
      <c r="G7159" s="6"/>
      <c r="H7159" s="6"/>
      <c r="I7159" s="6"/>
      <c r="J7159" s="6"/>
      <c r="K7159" s="6"/>
      <c r="L7159" s="6"/>
      <c r="M7159" s="6"/>
      <c r="N7159" s="27"/>
    </row>
    <row r="7160" spans="1:14" s="28" customFormat="1" x14ac:dyDescent="0.25">
      <c r="A7160" s="24">
        <v>43764.125</v>
      </c>
      <c r="B7160" s="25">
        <v>43764.208333333336</v>
      </c>
      <c r="C7160" s="7">
        <v>492.077</v>
      </c>
      <c r="D7160" s="26">
        <f>C7160/'g. Dimensio.AnlagenEE2035'!$F$11</f>
        <v>0.14059342857142856</v>
      </c>
      <c r="E7160" s="6"/>
      <c r="F7160" s="6"/>
      <c r="G7160" s="6"/>
      <c r="H7160" s="6"/>
      <c r="I7160" s="6"/>
      <c r="J7160" s="6"/>
      <c r="K7160" s="6"/>
      <c r="L7160" s="6"/>
      <c r="M7160" s="6"/>
      <c r="N7160" s="27"/>
    </row>
    <row r="7161" spans="1:14" s="28" customFormat="1" x14ac:dyDescent="0.25">
      <c r="A7161" s="24">
        <v>43764.166666666664</v>
      </c>
      <c r="B7161" s="25">
        <v>43764.25</v>
      </c>
      <c r="C7161" s="7">
        <v>453.54300000000001</v>
      </c>
      <c r="D7161" s="26">
        <f>C7161/'g. Dimensio.AnlagenEE2035'!$F$11</f>
        <v>0.12958371428571427</v>
      </c>
      <c r="E7161" s="6"/>
      <c r="F7161" s="6"/>
      <c r="G7161" s="6"/>
      <c r="H7161" s="6"/>
      <c r="I7161" s="6"/>
      <c r="J7161" s="6"/>
      <c r="K7161" s="6"/>
      <c r="L7161" s="6"/>
      <c r="M7161" s="6"/>
      <c r="N7161" s="27"/>
    </row>
    <row r="7162" spans="1:14" s="28" customFormat="1" x14ac:dyDescent="0.25">
      <c r="A7162" s="24">
        <v>43764.208333333336</v>
      </c>
      <c r="B7162" s="25">
        <v>43764.291666666664</v>
      </c>
      <c r="C7162" s="7">
        <v>476.96199999999999</v>
      </c>
      <c r="D7162" s="26">
        <f>C7162/'g. Dimensio.AnlagenEE2035'!$F$11</f>
        <v>0.13627485714285714</v>
      </c>
      <c r="E7162" s="6"/>
      <c r="F7162" s="6"/>
      <c r="G7162" s="6"/>
      <c r="H7162" s="6"/>
      <c r="I7162" s="6"/>
      <c r="J7162" s="6"/>
      <c r="K7162" s="6"/>
      <c r="L7162" s="6"/>
      <c r="M7162" s="6"/>
      <c r="N7162" s="27"/>
    </row>
    <row r="7163" spans="1:14" s="28" customFormat="1" x14ac:dyDescent="0.25">
      <c r="A7163" s="24">
        <v>43764.25</v>
      </c>
      <c r="B7163" s="25">
        <v>43764.333333333336</v>
      </c>
      <c r="C7163" s="7">
        <v>542.923</v>
      </c>
      <c r="D7163" s="26">
        <f>C7163/'g. Dimensio.AnlagenEE2035'!$F$11</f>
        <v>0.15512085714285714</v>
      </c>
      <c r="E7163" s="6"/>
      <c r="F7163" s="6"/>
      <c r="G7163" s="6"/>
      <c r="H7163" s="6"/>
      <c r="I7163" s="6"/>
      <c r="J7163" s="6"/>
      <c r="K7163" s="6"/>
      <c r="L7163" s="6"/>
      <c r="M7163" s="6"/>
      <c r="N7163" s="27"/>
    </row>
    <row r="7164" spans="1:14" s="28" customFormat="1" x14ac:dyDescent="0.25">
      <c r="A7164" s="24">
        <v>43764.291666666664</v>
      </c>
      <c r="B7164" s="25">
        <v>43764.375</v>
      </c>
      <c r="C7164" s="7">
        <v>401.322</v>
      </c>
      <c r="D7164" s="26">
        <f>C7164/'g. Dimensio.AnlagenEE2035'!$F$11</f>
        <v>0.11466342857142857</v>
      </c>
      <c r="E7164" s="6"/>
      <c r="F7164" s="6"/>
      <c r="G7164" s="6"/>
      <c r="H7164" s="6"/>
      <c r="I7164" s="6"/>
      <c r="J7164" s="6"/>
      <c r="K7164" s="6"/>
      <c r="L7164" s="6"/>
      <c r="M7164" s="6"/>
      <c r="N7164" s="27"/>
    </row>
    <row r="7165" spans="1:14" s="28" customFormat="1" x14ac:dyDescent="0.25">
      <c r="A7165" s="24">
        <v>43764.333333333336</v>
      </c>
      <c r="B7165" s="25">
        <v>43764.416666666664</v>
      </c>
      <c r="C7165" s="7">
        <v>226.93299999999999</v>
      </c>
      <c r="D7165" s="26">
        <f>C7165/'g. Dimensio.AnlagenEE2035'!$F$11</f>
        <v>6.4837999999999993E-2</v>
      </c>
      <c r="E7165" s="6"/>
      <c r="F7165" s="6"/>
      <c r="G7165" s="6"/>
      <c r="H7165" s="6"/>
      <c r="I7165" s="6"/>
      <c r="J7165" s="6"/>
      <c r="K7165" s="6"/>
      <c r="L7165" s="6"/>
      <c r="M7165" s="6"/>
      <c r="N7165" s="27"/>
    </row>
    <row r="7166" spans="1:14" s="28" customFormat="1" x14ac:dyDescent="0.25">
      <c r="A7166" s="24">
        <v>43764.375</v>
      </c>
      <c r="B7166" s="25">
        <v>43764.458333333336</v>
      </c>
      <c r="C7166" s="7">
        <v>274.67700000000002</v>
      </c>
      <c r="D7166" s="26">
        <f>C7166/'g. Dimensio.AnlagenEE2035'!$F$11</f>
        <v>7.8479142857142858E-2</v>
      </c>
      <c r="E7166" s="6"/>
      <c r="F7166" s="6"/>
      <c r="G7166" s="6"/>
      <c r="H7166" s="6"/>
      <c r="I7166" s="6"/>
      <c r="J7166" s="6"/>
      <c r="K7166" s="6"/>
      <c r="L7166" s="6"/>
      <c r="M7166" s="6"/>
      <c r="N7166" s="27"/>
    </row>
    <row r="7167" spans="1:14" s="28" customFormat="1" x14ac:dyDescent="0.25">
      <c r="A7167" s="24">
        <v>43764.416666666664</v>
      </c>
      <c r="B7167" s="25">
        <v>43764.5</v>
      </c>
      <c r="C7167" s="7">
        <v>358.72500000000002</v>
      </c>
      <c r="D7167" s="26">
        <f>C7167/'g. Dimensio.AnlagenEE2035'!$F$11</f>
        <v>0.10249285714285715</v>
      </c>
      <c r="E7167" s="6"/>
      <c r="F7167" s="6"/>
      <c r="G7167" s="6"/>
      <c r="H7167" s="6"/>
      <c r="I7167" s="6"/>
      <c r="J7167" s="6"/>
      <c r="K7167" s="6"/>
      <c r="L7167" s="6"/>
      <c r="M7167" s="6"/>
      <c r="N7167" s="27"/>
    </row>
    <row r="7168" spans="1:14" s="28" customFormat="1" x14ac:dyDescent="0.25">
      <c r="A7168" s="24">
        <v>43764.458333333336</v>
      </c>
      <c r="B7168" s="25">
        <v>43764.541666666664</v>
      </c>
      <c r="C7168" s="7">
        <v>441.31</v>
      </c>
      <c r="D7168" s="26">
        <f>C7168/'g. Dimensio.AnlagenEE2035'!$F$11</f>
        <v>0.12608857142857144</v>
      </c>
      <c r="E7168" s="6"/>
      <c r="F7168" s="6"/>
      <c r="G7168" s="6"/>
      <c r="H7168" s="6"/>
      <c r="I7168" s="6"/>
      <c r="J7168" s="6"/>
      <c r="K7168" s="6"/>
      <c r="L7168" s="6"/>
      <c r="M7168" s="6"/>
      <c r="N7168" s="27"/>
    </row>
    <row r="7169" spans="1:14" s="28" customFormat="1" x14ac:dyDescent="0.25">
      <c r="A7169" s="24">
        <v>43764.5</v>
      </c>
      <c r="B7169" s="25">
        <v>43764.583333333336</v>
      </c>
      <c r="C7169" s="7">
        <v>509.28800000000001</v>
      </c>
      <c r="D7169" s="26">
        <f>C7169/'g. Dimensio.AnlagenEE2035'!$F$11</f>
        <v>0.14551085714285714</v>
      </c>
      <c r="E7169" s="6"/>
      <c r="F7169" s="6"/>
      <c r="G7169" s="6"/>
      <c r="H7169" s="6"/>
      <c r="I7169" s="6"/>
      <c r="J7169" s="6"/>
      <c r="K7169" s="6"/>
      <c r="L7169" s="6"/>
      <c r="M7169" s="6"/>
      <c r="N7169" s="27"/>
    </row>
    <row r="7170" spans="1:14" s="28" customFormat="1" x14ac:dyDescent="0.25">
      <c r="A7170" s="24">
        <v>43764.541666666664</v>
      </c>
      <c r="B7170" s="25">
        <v>43764.625</v>
      </c>
      <c r="C7170" s="7">
        <v>556.98</v>
      </c>
      <c r="D7170" s="26">
        <f>C7170/'g. Dimensio.AnlagenEE2035'!$F$11</f>
        <v>0.15913714285714287</v>
      </c>
      <c r="E7170" s="6"/>
      <c r="F7170" s="6"/>
      <c r="G7170" s="6"/>
      <c r="H7170" s="6"/>
      <c r="I7170" s="6"/>
      <c r="J7170" s="6"/>
      <c r="K7170" s="6"/>
      <c r="L7170" s="6"/>
      <c r="M7170" s="6"/>
      <c r="N7170" s="27"/>
    </row>
    <row r="7171" spans="1:14" s="28" customFormat="1" x14ac:dyDescent="0.25">
      <c r="A7171" s="24">
        <v>43764.583333333336</v>
      </c>
      <c r="B7171" s="25">
        <v>43764.666666666664</v>
      </c>
      <c r="C7171" s="7">
        <v>516.06100000000004</v>
      </c>
      <c r="D7171" s="26">
        <f>C7171/'g. Dimensio.AnlagenEE2035'!$F$11</f>
        <v>0.14744600000000002</v>
      </c>
      <c r="E7171" s="6"/>
      <c r="F7171" s="6"/>
      <c r="G7171" s="6"/>
      <c r="H7171" s="6"/>
      <c r="I7171" s="6"/>
      <c r="J7171" s="6"/>
      <c r="K7171" s="6"/>
      <c r="L7171" s="6"/>
      <c r="M7171" s="6"/>
      <c r="N7171" s="27"/>
    </row>
    <row r="7172" spans="1:14" s="28" customFormat="1" x14ac:dyDescent="0.25">
      <c r="A7172" s="24">
        <v>43764.625</v>
      </c>
      <c r="B7172" s="25">
        <v>43764.708333333336</v>
      </c>
      <c r="C7172" s="7">
        <v>509.14400000000001</v>
      </c>
      <c r="D7172" s="26">
        <f>C7172/'g. Dimensio.AnlagenEE2035'!$F$11</f>
        <v>0.14546971428571429</v>
      </c>
      <c r="E7172" s="6"/>
      <c r="F7172" s="6"/>
      <c r="G7172" s="6"/>
      <c r="H7172" s="6"/>
      <c r="I7172" s="6"/>
      <c r="J7172" s="6"/>
      <c r="K7172" s="6"/>
      <c r="L7172" s="6"/>
      <c r="M7172" s="6"/>
      <c r="N7172" s="27"/>
    </row>
    <row r="7173" spans="1:14" s="28" customFormat="1" x14ac:dyDescent="0.25">
      <c r="A7173" s="24">
        <v>43764.666666666664</v>
      </c>
      <c r="B7173" s="25">
        <v>43764.75</v>
      </c>
      <c r="C7173" s="7">
        <v>766.42200000000003</v>
      </c>
      <c r="D7173" s="26">
        <f>C7173/'g. Dimensio.AnlagenEE2035'!$F$11</f>
        <v>0.2189777142857143</v>
      </c>
      <c r="E7173" s="6"/>
      <c r="F7173" s="6"/>
      <c r="G7173" s="6"/>
      <c r="H7173" s="6"/>
      <c r="I7173" s="6"/>
      <c r="J7173" s="6"/>
      <c r="K7173" s="6"/>
      <c r="L7173" s="6"/>
      <c r="M7173" s="6"/>
      <c r="N7173" s="27"/>
    </row>
    <row r="7174" spans="1:14" s="28" customFormat="1" x14ac:dyDescent="0.25">
      <c r="A7174" s="24">
        <v>43764.708333333336</v>
      </c>
      <c r="B7174" s="25">
        <v>43764.791666666664</v>
      </c>
      <c r="C7174" s="7">
        <v>1033.4290000000001</v>
      </c>
      <c r="D7174" s="26">
        <f>C7174/'g. Dimensio.AnlagenEE2035'!$F$11</f>
        <v>0.29526542857142862</v>
      </c>
      <c r="E7174" s="6"/>
      <c r="F7174" s="6"/>
      <c r="G7174" s="6"/>
      <c r="H7174" s="6"/>
      <c r="I7174" s="6"/>
      <c r="J7174" s="6"/>
      <c r="K7174" s="6"/>
      <c r="L7174" s="6"/>
      <c r="M7174" s="6"/>
      <c r="N7174" s="27"/>
    </row>
    <row r="7175" spans="1:14" s="28" customFormat="1" x14ac:dyDescent="0.25">
      <c r="A7175" s="24">
        <v>43764.75</v>
      </c>
      <c r="B7175" s="25">
        <v>43764.833333333336</v>
      </c>
      <c r="C7175" s="7">
        <v>1239.432</v>
      </c>
      <c r="D7175" s="26">
        <f>C7175/'g. Dimensio.AnlagenEE2035'!$F$11</f>
        <v>0.35412342857142859</v>
      </c>
      <c r="E7175" s="6"/>
      <c r="F7175" s="6"/>
      <c r="G7175" s="6"/>
      <c r="H7175" s="6"/>
      <c r="I7175" s="6"/>
      <c r="J7175" s="6"/>
      <c r="K7175" s="6"/>
      <c r="L7175" s="6"/>
      <c r="M7175" s="6"/>
      <c r="N7175" s="27"/>
    </row>
    <row r="7176" spans="1:14" s="28" customFormat="1" x14ac:dyDescent="0.25">
      <c r="A7176" s="24">
        <v>43764.791666666664</v>
      </c>
      <c r="B7176" s="25">
        <v>43764.875</v>
      </c>
      <c r="C7176" s="7">
        <v>1367.45</v>
      </c>
      <c r="D7176" s="26">
        <f>C7176/'g. Dimensio.AnlagenEE2035'!$F$11</f>
        <v>0.39069999999999999</v>
      </c>
      <c r="E7176" s="6"/>
      <c r="F7176" s="6"/>
      <c r="G7176" s="6"/>
      <c r="H7176" s="6"/>
      <c r="I7176" s="6"/>
      <c r="J7176" s="6"/>
      <c r="K7176" s="6"/>
      <c r="L7176" s="6"/>
      <c r="M7176" s="6"/>
      <c r="N7176" s="27"/>
    </row>
    <row r="7177" spans="1:14" s="28" customFormat="1" x14ac:dyDescent="0.25">
      <c r="A7177" s="24">
        <v>43764.833333333336</v>
      </c>
      <c r="B7177" s="25">
        <v>43764.916666666664</v>
      </c>
      <c r="C7177" s="7">
        <v>1407.88</v>
      </c>
      <c r="D7177" s="26">
        <f>C7177/'g. Dimensio.AnlagenEE2035'!$F$11</f>
        <v>0.40225142857142859</v>
      </c>
      <c r="E7177" s="6"/>
      <c r="F7177" s="6"/>
      <c r="G7177" s="6"/>
      <c r="H7177" s="6"/>
      <c r="I7177" s="6"/>
      <c r="J7177" s="6"/>
      <c r="K7177" s="6"/>
      <c r="L7177" s="6"/>
      <c r="M7177" s="6"/>
      <c r="N7177" s="27"/>
    </row>
    <row r="7178" spans="1:14" s="28" customFormat="1" x14ac:dyDescent="0.25">
      <c r="A7178" s="24">
        <v>43764.875</v>
      </c>
      <c r="B7178" s="25">
        <v>43764.958333333336</v>
      </c>
      <c r="C7178" s="7">
        <v>1396.9159999999999</v>
      </c>
      <c r="D7178" s="26">
        <f>C7178/'g. Dimensio.AnlagenEE2035'!$F$11</f>
        <v>0.39911885714285711</v>
      </c>
      <c r="E7178" s="6"/>
      <c r="F7178" s="6"/>
      <c r="G7178" s="6"/>
      <c r="H7178" s="6"/>
      <c r="I7178" s="6"/>
      <c r="J7178" s="6"/>
      <c r="K7178" s="6"/>
      <c r="L7178" s="6"/>
      <c r="M7178" s="6"/>
      <c r="N7178" s="27"/>
    </row>
    <row r="7179" spans="1:14" s="28" customFormat="1" x14ac:dyDescent="0.25">
      <c r="A7179" s="24">
        <v>43764.916666666664</v>
      </c>
      <c r="B7179" s="25">
        <v>43765</v>
      </c>
      <c r="C7179" s="7">
        <v>1384.6949999999999</v>
      </c>
      <c r="D7179" s="26">
        <f>C7179/'g. Dimensio.AnlagenEE2035'!$F$11</f>
        <v>0.39562714285714284</v>
      </c>
      <c r="E7179" s="6"/>
      <c r="F7179" s="6"/>
      <c r="G7179" s="6"/>
      <c r="H7179" s="6"/>
      <c r="I7179" s="6"/>
      <c r="J7179" s="6"/>
      <c r="K7179" s="6"/>
      <c r="L7179" s="6"/>
      <c r="M7179" s="6"/>
      <c r="N7179" s="27"/>
    </row>
    <row r="7180" spans="1:14" s="28" customFormat="1" x14ac:dyDescent="0.25">
      <c r="A7180" s="24">
        <v>43764.958333333336</v>
      </c>
      <c r="B7180" s="25">
        <v>43765.041666666664</v>
      </c>
      <c r="C7180" s="7">
        <v>1390.595</v>
      </c>
      <c r="D7180" s="26">
        <f>C7180/'g. Dimensio.AnlagenEE2035'!$F$11</f>
        <v>0.39731285714285713</v>
      </c>
      <c r="E7180" s="6"/>
      <c r="F7180" s="6"/>
      <c r="G7180" s="6"/>
      <c r="H7180" s="6"/>
      <c r="I7180" s="6"/>
      <c r="J7180" s="6"/>
      <c r="K7180" s="6"/>
      <c r="L7180" s="6"/>
      <c r="M7180" s="6"/>
      <c r="N7180" s="27"/>
    </row>
    <row r="7181" spans="1:14" s="28" customFormat="1" x14ac:dyDescent="0.25">
      <c r="A7181" s="24">
        <v>43765</v>
      </c>
      <c r="B7181" s="25">
        <v>43765.083333333336</v>
      </c>
      <c r="C7181" s="7">
        <v>1381.0219999999999</v>
      </c>
      <c r="D7181" s="26">
        <f>C7181/'g. Dimensio.AnlagenEE2035'!$F$11</f>
        <v>0.39457771428571425</v>
      </c>
      <c r="E7181" s="6"/>
      <c r="F7181" s="6"/>
      <c r="G7181" s="6"/>
      <c r="H7181" s="6"/>
      <c r="I7181" s="6"/>
      <c r="J7181" s="6"/>
      <c r="K7181" s="6"/>
      <c r="L7181" s="6"/>
      <c r="M7181" s="6"/>
      <c r="N7181" s="27"/>
    </row>
    <row r="7182" spans="1:14" s="28" customFormat="1" x14ac:dyDescent="0.25">
      <c r="A7182" s="24">
        <v>43765.041666666664</v>
      </c>
      <c r="B7182" s="25">
        <v>43765.083333333336</v>
      </c>
      <c r="C7182" s="7">
        <v>1338.876</v>
      </c>
      <c r="D7182" s="26">
        <f>C7182/'g. Dimensio.AnlagenEE2035'!$F$11</f>
        <v>0.38253599999999999</v>
      </c>
      <c r="E7182" s="6"/>
      <c r="F7182" s="6"/>
      <c r="G7182" s="6"/>
      <c r="H7182" s="6"/>
      <c r="I7182" s="6"/>
      <c r="J7182" s="6"/>
      <c r="K7182" s="6"/>
      <c r="L7182" s="6"/>
      <c r="M7182" s="6"/>
      <c r="N7182" s="27"/>
    </row>
    <row r="7183" spans="1:14" s="28" customFormat="1" x14ac:dyDescent="0.25">
      <c r="A7183" s="24">
        <v>43765.083333333336</v>
      </c>
      <c r="B7183" s="25">
        <v>43765.125</v>
      </c>
      <c r="C7183" s="7">
        <v>1297.0940000000001</v>
      </c>
      <c r="D7183" s="26">
        <f>C7183/'g. Dimensio.AnlagenEE2035'!$F$11</f>
        <v>0.37059828571428571</v>
      </c>
      <c r="E7183" s="6"/>
      <c r="F7183" s="6"/>
      <c r="G7183" s="6"/>
      <c r="H7183" s="6"/>
      <c r="I7183" s="6"/>
      <c r="J7183" s="6"/>
      <c r="K7183" s="6"/>
      <c r="L7183" s="6"/>
      <c r="M7183" s="6"/>
      <c r="N7183" s="27"/>
    </row>
    <row r="7184" spans="1:14" s="28" customFormat="1" x14ac:dyDescent="0.25">
      <c r="A7184" s="24">
        <v>43765.125</v>
      </c>
      <c r="B7184" s="25">
        <v>43765.166666666664</v>
      </c>
      <c r="C7184" s="7">
        <v>1322.4369999999999</v>
      </c>
      <c r="D7184" s="26">
        <f>C7184/'g. Dimensio.AnlagenEE2035'!$F$11</f>
        <v>0.37783914285714282</v>
      </c>
      <c r="E7184" s="6"/>
      <c r="F7184" s="6"/>
      <c r="G7184" s="6"/>
      <c r="H7184" s="6"/>
      <c r="I7184" s="6"/>
      <c r="J7184" s="6"/>
      <c r="K7184" s="6"/>
      <c r="L7184" s="6"/>
      <c r="M7184" s="6"/>
      <c r="N7184" s="27"/>
    </row>
    <row r="7185" spans="1:14" s="28" customFormat="1" x14ac:dyDescent="0.25">
      <c r="A7185" s="24">
        <v>43765.166666666664</v>
      </c>
      <c r="B7185" s="25">
        <v>43765.208333333336</v>
      </c>
      <c r="C7185" s="7">
        <v>1324.7940000000001</v>
      </c>
      <c r="D7185" s="26">
        <f>C7185/'g. Dimensio.AnlagenEE2035'!$F$11</f>
        <v>0.37851257142857148</v>
      </c>
      <c r="E7185" s="6"/>
      <c r="F7185" s="6"/>
      <c r="G7185" s="6"/>
      <c r="H7185" s="6"/>
      <c r="I7185" s="6"/>
      <c r="J7185" s="6"/>
      <c r="K7185" s="6"/>
      <c r="L7185" s="6"/>
      <c r="M7185" s="6"/>
      <c r="N7185" s="27"/>
    </row>
    <row r="7186" spans="1:14" s="28" customFormat="1" x14ac:dyDescent="0.25">
      <c r="A7186" s="24">
        <v>43765.208333333336</v>
      </c>
      <c r="B7186" s="25">
        <v>43765.25</v>
      </c>
      <c r="C7186" s="7">
        <v>1293.702</v>
      </c>
      <c r="D7186" s="26">
        <f>C7186/'g. Dimensio.AnlagenEE2035'!$F$11</f>
        <v>0.36962914285714288</v>
      </c>
      <c r="E7186" s="6"/>
      <c r="F7186" s="6"/>
      <c r="G7186" s="6"/>
      <c r="H7186" s="6"/>
      <c r="I7186" s="6"/>
      <c r="J7186" s="6"/>
      <c r="K7186" s="6"/>
      <c r="L7186" s="6"/>
      <c r="M7186" s="6"/>
      <c r="N7186" s="27"/>
    </row>
    <row r="7187" spans="1:14" s="28" customFormat="1" x14ac:dyDescent="0.25">
      <c r="A7187" s="24">
        <v>43765.25</v>
      </c>
      <c r="B7187" s="25">
        <v>43765.291666666664</v>
      </c>
      <c r="C7187" s="7">
        <v>1220.617</v>
      </c>
      <c r="D7187" s="26">
        <f>C7187/'g. Dimensio.AnlagenEE2035'!$F$11</f>
        <v>0.34874771428571427</v>
      </c>
      <c r="E7187" s="6"/>
      <c r="F7187" s="6"/>
      <c r="G7187" s="6"/>
      <c r="H7187" s="6"/>
      <c r="I7187" s="6"/>
      <c r="J7187" s="6"/>
      <c r="K7187" s="6"/>
      <c r="L7187" s="6"/>
      <c r="M7187" s="6"/>
      <c r="N7187" s="27"/>
    </row>
    <row r="7188" spans="1:14" s="28" customFormat="1" x14ac:dyDescent="0.25">
      <c r="A7188" s="24">
        <v>43765.291666666664</v>
      </c>
      <c r="B7188" s="25">
        <v>43765.333333333336</v>
      </c>
      <c r="C7188" s="7">
        <v>915.899</v>
      </c>
      <c r="D7188" s="26">
        <f>C7188/'g. Dimensio.AnlagenEE2035'!$F$11</f>
        <v>0.26168542857142857</v>
      </c>
      <c r="E7188" s="6"/>
      <c r="F7188" s="6"/>
      <c r="G7188" s="6"/>
      <c r="H7188" s="6"/>
      <c r="I7188" s="6"/>
      <c r="J7188" s="6"/>
      <c r="K7188" s="6"/>
      <c r="L7188" s="6"/>
      <c r="M7188" s="6"/>
      <c r="N7188" s="27"/>
    </row>
    <row r="7189" spans="1:14" s="28" customFormat="1" x14ac:dyDescent="0.25">
      <c r="A7189" s="24">
        <v>43765.333333333336</v>
      </c>
      <c r="B7189" s="25">
        <v>43765.375</v>
      </c>
      <c r="C7189" s="7">
        <v>583.94799999999998</v>
      </c>
      <c r="D7189" s="26">
        <f>C7189/'g. Dimensio.AnlagenEE2035'!$F$11</f>
        <v>0.16684228571428572</v>
      </c>
      <c r="E7189" s="6"/>
      <c r="F7189" s="6"/>
      <c r="G7189" s="6"/>
      <c r="H7189" s="6"/>
      <c r="I7189" s="6"/>
      <c r="J7189" s="6"/>
      <c r="K7189" s="6"/>
      <c r="L7189" s="6"/>
      <c r="M7189" s="6"/>
      <c r="N7189" s="27"/>
    </row>
    <row r="7190" spans="1:14" s="28" customFormat="1" x14ac:dyDescent="0.25">
      <c r="A7190" s="24">
        <v>43765.375</v>
      </c>
      <c r="B7190" s="25">
        <v>43765.416666666664</v>
      </c>
      <c r="C7190" s="7">
        <v>697.34699999999998</v>
      </c>
      <c r="D7190" s="26">
        <f>C7190/'g. Dimensio.AnlagenEE2035'!$F$11</f>
        <v>0.199242</v>
      </c>
      <c r="E7190" s="6"/>
      <c r="F7190" s="6"/>
      <c r="G7190" s="6"/>
      <c r="H7190" s="6"/>
      <c r="I7190" s="6"/>
      <c r="J7190" s="6"/>
      <c r="K7190" s="6"/>
      <c r="L7190" s="6"/>
      <c r="M7190" s="6"/>
      <c r="N7190" s="27"/>
    </row>
    <row r="7191" spans="1:14" s="28" customFormat="1" x14ac:dyDescent="0.25">
      <c r="A7191" s="24">
        <v>43765.416666666664</v>
      </c>
      <c r="B7191" s="25">
        <v>43765.458333333336</v>
      </c>
      <c r="C7191" s="7">
        <v>555.82500000000005</v>
      </c>
      <c r="D7191" s="26">
        <f>C7191/'g. Dimensio.AnlagenEE2035'!$F$11</f>
        <v>0.15880714285714287</v>
      </c>
      <c r="E7191" s="6"/>
      <c r="F7191" s="6"/>
      <c r="G7191" s="6"/>
      <c r="H7191" s="6"/>
      <c r="I7191" s="6"/>
      <c r="J7191" s="6"/>
      <c r="K7191" s="6"/>
      <c r="L7191" s="6"/>
      <c r="M7191" s="6"/>
      <c r="N7191" s="27"/>
    </row>
    <row r="7192" spans="1:14" s="28" customFormat="1" x14ac:dyDescent="0.25">
      <c r="A7192" s="24">
        <v>43765.458333333336</v>
      </c>
      <c r="B7192" s="25">
        <v>43765.5</v>
      </c>
      <c r="C7192" s="7">
        <v>411.43099999999998</v>
      </c>
      <c r="D7192" s="26">
        <f>C7192/'g. Dimensio.AnlagenEE2035'!$F$11</f>
        <v>0.11755171428571429</v>
      </c>
      <c r="E7192" s="6"/>
      <c r="F7192" s="6"/>
      <c r="G7192" s="6"/>
      <c r="H7192" s="6"/>
      <c r="I7192" s="6"/>
      <c r="J7192" s="6"/>
      <c r="K7192" s="6"/>
      <c r="L7192" s="6"/>
      <c r="M7192" s="6"/>
      <c r="N7192" s="27"/>
    </row>
    <row r="7193" spans="1:14" s="28" customFormat="1" x14ac:dyDescent="0.25">
      <c r="A7193" s="24">
        <v>43765.5</v>
      </c>
      <c r="B7193" s="25">
        <v>43765.541666666664</v>
      </c>
      <c r="C7193" s="7">
        <v>303.27</v>
      </c>
      <c r="D7193" s="26">
        <f>C7193/'g. Dimensio.AnlagenEE2035'!$F$11</f>
        <v>8.6648571428571422E-2</v>
      </c>
      <c r="E7193" s="6"/>
      <c r="F7193" s="6"/>
      <c r="G7193" s="6"/>
      <c r="H7193" s="6"/>
      <c r="I7193" s="6"/>
      <c r="J7193" s="6"/>
      <c r="K7193" s="6"/>
      <c r="L7193" s="6"/>
      <c r="M7193" s="6"/>
      <c r="N7193" s="27"/>
    </row>
    <row r="7194" spans="1:14" s="28" customFormat="1" x14ac:dyDescent="0.25">
      <c r="A7194" s="24">
        <v>43765.541666666664</v>
      </c>
      <c r="B7194" s="25">
        <v>43765.583333333336</v>
      </c>
      <c r="C7194" s="7">
        <v>184.79499999999999</v>
      </c>
      <c r="D7194" s="26">
        <f>C7194/'g. Dimensio.AnlagenEE2035'!$F$11</f>
        <v>5.2798571428571424E-2</v>
      </c>
      <c r="E7194" s="6"/>
      <c r="F7194" s="6"/>
      <c r="G7194" s="6"/>
      <c r="H7194" s="6"/>
      <c r="I7194" s="6"/>
      <c r="J7194" s="6"/>
      <c r="K7194" s="6"/>
      <c r="L7194" s="6"/>
      <c r="M7194" s="6"/>
      <c r="N7194" s="27"/>
    </row>
    <row r="7195" spans="1:14" s="28" customFormat="1" x14ac:dyDescent="0.25">
      <c r="A7195" s="24">
        <v>43765.583333333336</v>
      </c>
      <c r="B7195" s="25">
        <v>43765.625</v>
      </c>
      <c r="C7195" s="7">
        <v>122.88800000000001</v>
      </c>
      <c r="D7195" s="26">
        <f>C7195/'g. Dimensio.AnlagenEE2035'!$F$11</f>
        <v>3.5110857142857145E-2</v>
      </c>
      <c r="E7195" s="6"/>
      <c r="F7195" s="6"/>
      <c r="G7195" s="6"/>
      <c r="H7195" s="6"/>
      <c r="I7195" s="6"/>
      <c r="J7195" s="6"/>
      <c r="K7195" s="6"/>
      <c r="L7195" s="6"/>
      <c r="M7195" s="6"/>
      <c r="N7195" s="27"/>
    </row>
    <row r="7196" spans="1:14" s="28" customFormat="1" x14ac:dyDescent="0.25">
      <c r="A7196" s="24">
        <v>43765.625</v>
      </c>
      <c r="B7196" s="25">
        <v>43765.666666666664</v>
      </c>
      <c r="C7196" s="7">
        <v>130.58199999999999</v>
      </c>
      <c r="D7196" s="26">
        <f>C7196/'g. Dimensio.AnlagenEE2035'!$F$11</f>
        <v>3.7309142857142853E-2</v>
      </c>
      <c r="E7196" s="6"/>
      <c r="F7196" s="6"/>
      <c r="G7196" s="6"/>
      <c r="H7196" s="6"/>
      <c r="I7196" s="6"/>
      <c r="J7196" s="6"/>
      <c r="K7196" s="6"/>
      <c r="L7196" s="6"/>
      <c r="M7196" s="6"/>
      <c r="N7196" s="27"/>
    </row>
    <row r="7197" spans="1:14" s="28" customFormat="1" x14ac:dyDescent="0.25">
      <c r="A7197" s="24">
        <v>43765.666666666664</v>
      </c>
      <c r="B7197" s="25">
        <v>43765.708333333336</v>
      </c>
      <c r="C7197" s="7">
        <v>157.964</v>
      </c>
      <c r="D7197" s="26">
        <f>C7197/'g. Dimensio.AnlagenEE2035'!$F$11</f>
        <v>4.5132571428571432E-2</v>
      </c>
      <c r="E7197" s="6"/>
      <c r="F7197" s="6"/>
      <c r="G7197" s="6"/>
      <c r="H7197" s="6"/>
      <c r="I7197" s="6"/>
      <c r="J7197" s="6"/>
      <c r="K7197" s="6"/>
      <c r="L7197" s="6"/>
      <c r="M7197" s="6"/>
      <c r="N7197" s="27"/>
    </row>
    <row r="7198" spans="1:14" s="28" customFormat="1" x14ac:dyDescent="0.25">
      <c r="A7198" s="24">
        <v>43765.708333333336</v>
      </c>
      <c r="B7198" s="25">
        <v>43765.75</v>
      </c>
      <c r="C7198" s="7">
        <v>208.774</v>
      </c>
      <c r="D7198" s="26">
        <f>C7198/'g. Dimensio.AnlagenEE2035'!$F$11</f>
        <v>5.9649714285714285E-2</v>
      </c>
      <c r="E7198" s="6"/>
      <c r="F7198" s="6"/>
      <c r="G7198" s="6"/>
      <c r="H7198" s="6"/>
      <c r="I7198" s="6"/>
      <c r="J7198" s="6"/>
      <c r="K7198" s="6"/>
      <c r="L7198" s="6"/>
      <c r="M7198" s="6"/>
      <c r="N7198" s="27"/>
    </row>
    <row r="7199" spans="1:14" s="28" customFormat="1" x14ac:dyDescent="0.25">
      <c r="A7199" s="24">
        <v>43765.75</v>
      </c>
      <c r="B7199" s="25">
        <v>43765.791666666664</v>
      </c>
      <c r="C7199" s="7">
        <v>318.762</v>
      </c>
      <c r="D7199" s="26">
        <f>C7199/'g. Dimensio.AnlagenEE2035'!$F$11</f>
        <v>9.1074857142857138E-2</v>
      </c>
      <c r="E7199" s="6"/>
      <c r="F7199" s="6"/>
      <c r="G7199" s="6"/>
      <c r="H7199" s="6"/>
      <c r="I7199" s="6"/>
      <c r="J7199" s="6"/>
      <c r="K7199" s="6"/>
      <c r="L7199" s="6"/>
      <c r="M7199" s="6"/>
      <c r="N7199" s="27"/>
    </row>
    <row r="7200" spans="1:14" s="28" customFormat="1" x14ac:dyDescent="0.25">
      <c r="A7200" s="24">
        <v>43765.791666666664</v>
      </c>
      <c r="B7200" s="25">
        <v>43765.833333333336</v>
      </c>
      <c r="C7200" s="7">
        <v>401.36099999999999</v>
      </c>
      <c r="D7200" s="26">
        <f>C7200/'g. Dimensio.AnlagenEE2035'!$F$11</f>
        <v>0.11467457142857143</v>
      </c>
      <c r="E7200" s="6"/>
      <c r="F7200" s="6"/>
      <c r="G7200" s="6"/>
      <c r="H7200" s="6"/>
      <c r="I7200" s="6"/>
      <c r="J7200" s="6"/>
      <c r="K7200" s="6"/>
      <c r="L7200" s="6"/>
      <c r="M7200" s="6"/>
      <c r="N7200" s="27"/>
    </row>
    <row r="7201" spans="1:14" s="28" customFormat="1" x14ac:dyDescent="0.25">
      <c r="A7201" s="24">
        <v>43765.833333333336</v>
      </c>
      <c r="B7201" s="25">
        <v>43765.875</v>
      </c>
      <c r="C7201" s="7">
        <v>430.93400000000003</v>
      </c>
      <c r="D7201" s="26">
        <f>C7201/'g. Dimensio.AnlagenEE2035'!$F$11</f>
        <v>0.12312400000000001</v>
      </c>
      <c r="E7201" s="6"/>
      <c r="F7201" s="6"/>
      <c r="G7201" s="6"/>
      <c r="H7201" s="6"/>
      <c r="I7201" s="6"/>
      <c r="J7201" s="6"/>
      <c r="K7201" s="6"/>
      <c r="L7201" s="6"/>
      <c r="M7201" s="6"/>
      <c r="N7201" s="27"/>
    </row>
    <row r="7202" spans="1:14" s="28" customFormat="1" x14ac:dyDescent="0.25">
      <c r="A7202" s="24">
        <v>43765.875</v>
      </c>
      <c r="B7202" s="25">
        <v>43765.916666666664</v>
      </c>
      <c r="C7202" s="7">
        <v>351.87299999999999</v>
      </c>
      <c r="D7202" s="26">
        <f>C7202/'g. Dimensio.AnlagenEE2035'!$F$11</f>
        <v>0.10053514285714285</v>
      </c>
      <c r="E7202" s="6"/>
      <c r="F7202" s="6"/>
      <c r="G7202" s="6"/>
      <c r="H7202" s="6"/>
      <c r="I7202" s="6"/>
      <c r="J7202" s="6"/>
      <c r="K7202" s="6"/>
      <c r="L7202" s="6"/>
      <c r="M7202" s="6"/>
      <c r="N7202" s="27"/>
    </row>
    <row r="7203" spans="1:14" s="28" customFormat="1" x14ac:dyDescent="0.25">
      <c r="A7203" s="24">
        <v>43765.916666666664</v>
      </c>
      <c r="B7203" s="25">
        <v>43765.958333333336</v>
      </c>
      <c r="C7203" s="7">
        <v>256.05200000000002</v>
      </c>
      <c r="D7203" s="26">
        <f>C7203/'g. Dimensio.AnlagenEE2035'!$F$11</f>
        <v>7.3157714285714298E-2</v>
      </c>
      <c r="E7203" s="6"/>
      <c r="F7203" s="6"/>
      <c r="G7203" s="6"/>
      <c r="H7203" s="6"/>
      <c r="I7203" s="6"/>
      <c r="J7203" s="6"/>
      <c r="K7203" s="6"/>
      <c r="L7203" s="6"/>
      <c r="M7203" s="6"/>
      <c r="N7203" s="27"/>
    </row>
    <row r="7204" spans="1:14" s="28" customFormat="1" x14ac:dyDescent="0.25">
      <c r="A7204" s="24">
        <v>43765.958333333336</v>
      </c>
      <c r="B7204" s="25">
        <v>43766</v>
      </c>
      <c r="C7204" s="7">
        <v>225.11</v>
      </c>
      <c r="D7204" s="26">
        <f>C7204/'g. Dimensio.AnlagenEE2035'!$F$11</f>
        <v>6.4317142857142864E-2</v>
      </c>
      <c r="E7204" s="6"/>
      <c r="F7204" s="6"/>
      <c r="G7204" s="6"/>
      <c r="H7204" s="6"/>
      <c r="I7204" s="6"/>
      <c r="J7204" s="6"/>
      <c r="K7204" s="6"/>
      <c r="L7204" s="6"/>
      <c r="M7204" s="6"/>
      <c r="N7204" s="27"/>
    </row>
    <row r="7205" spans="1:14" s="28" customFormat="1" x14ac:dyDescent="0.25">
      <c r="A7205" s="24">
        <v>43766</v>
      </c>
      <c r="B7205" s="25">
        <v>43766.041666666664</v>
      </c>
      <c r="C7205" s="7">
        <v>196.11</v>
      </c>
      <c r="D7205" s="26">
        <f>C7205/'g. Dimensio.AnlagenEE2035'!$F$11</f>
        <v>5.6031428571428572E-2</v>
      </c>
      <c r="E7205" s="6"/>
      <c r="F7205" s="6"/>
      <c r="G7205" s="6"/>
      <c r="H7205" s="6"/>
      <c r="I7205" s="6"/>
      <c r="J7205" s="6"/>
      <c r="K7205" s="6"/>
      <c r="L7205" s="6"/>
      <c r="M7205" s="6"/>
      <c r="N7205" s="27"/>
    </row>
    <row r="7206" spans="1:14" s="28" customFormat="1" x14ac:dyDescent="0.25">
      <c r="A7206" s="24">
        <v>43766.041666666664</v>
      </c>
      <c r="B7206" s="25">
        <v>43766.083333333336</v>
      </c>
      <c r="C7206" s="7">
        <v>195.45599999999999</v>
      </c>
      <c r="D7206" s="26">
        <f>C7206/'g. Dimensio.AnlagenEE2035'!$F$11</f>
        <v>5.5844571428571424E-2</v>
      </c>
      <c r="E7206" s="6"/>
      <c r="F7206" s="6"/>
      <c r="G7206" s="6"/>
      <c r="H7206" s="6"/>
      <c r="I7206" s="6"/>
      <c r="J7206" s="6"/>
      <c r="K7206" s="6"/>
      <c r="L7206" s="6"/>
      <c r="M7206" s="6"/>
      <c r="N7206" s="27"/>
    </row>
    <row r="7207" spans="1:14" s="28" customFormat="1" x14ac:dyDescent="0.25">
      <c r="A7207" s="24">
        <v>43766.083333333336</v>
      </c>
      <c r="B7207" s="25">
        <v>43766.125</v>
      </c>
      <c r="C7207" s="7">
        <v>201.066</v>
      </c>
      <c r="D7207" s="26">
        <f>C7207/'g. Dimensio.AnlagenEE2035'!$F$11</f>
        <v>5.7447428571428573E-2</v>
      </c>
      <c r="E7207" s="6"/>
      <c r="F7207" s="6"/>
      <c r="G7207" s="6"/>
      <c r="H7207" s="6"/>
      <c r="I7207" s="6"/>
      <c r="J7207" s="6"/>
      <c r="K7207" s="6"/>
      <c r="L7207" s="6"/>
      <c r="M7207" s="6"/>
      <c r="N7207" s="27"/>
    </row>
    <row r="7208" spans="1:14" s="28" customFormat="1" x14ac:dyDescent="0.25">
      <c r="A7208" s="24">
        <v>43766.125</v>
      </c>
      <c r="B7208" s="25">
        <v>43766.166666666664</v>
      </c>
      <c r="C7208" s="7">
        <v>216.465</v>
      </c>
      <c r="D7208" s="26">
        <f>C7208/'g. Dimensio.AnlagenEE2035'!$F$11</f>
        <v>6.1847142857142857E-2</v>
      </c>
      <c r="E7208" s="6"/>
      <c r="F7208" s="6"/>
      <c r="G7208" s="6"/>
      <c r="H7208" s="6"/>
      <c r="I7208" s="6"/>
      <c r="J7208" s="6"/>
      <c r="K7208" s="6"/>
      <c r="L7208" s="6"/>
      <c r="M7208" s="6"/>
      <c r="N7208" s="27"/>
    </row>
    <row r="7209" spans="1:14" s="28" customFormat="1" x14ac:dyDescent="0.25">
      <c r="A7209" s="24">
        <v>43766.166666666664</v>
      </c>
      <c r="B7209" s="25">
        <v>43766.208333333336</v>
      </c>
      <c r="C7209" s="7">
        <v>222.035</v>
      </c>
      <c r="D7209" s="26">
        <f>C7209/'g. Dimensio.AnlagenEE2035'!$F$11</f>
        <v>6.3438571428571428E-2</v>
      </c>
      <c r="E7209" s="6"/>
      <c r="F7209" s="6"/>
      <c r="G7209" s="6"/>
      <c r="H7209" s="6"/>
      <c r="I7209" s="6"/>
      <c r="J7209" s="6"/>
      <c r="K7209" s="6"/>
      <c r="L7209" s="6"/>
      <c r="M7209" s="6"/>
      <c r="N7209" s="27"/>
    </row>
    <row r="7210" spans="1:14" s="28" customFormat="1" x14ac:dyDescent="0.25">
      <c r="A7210" s="24">
        <v>43766.208333333336</v>
      </c>
      <c r="B7210" s="25">
        <v>43766.25</v>
      </c>
      <c r="C7210" s="7">
        <v>238.38499999999999</v>
      </c>
      <c r="D7210" s="26">
        <f>C7210/'g. Dimensio.AnlagenEE2035'!$F$11</f>
        <v>6.8110000000000004E-2</v>
      </c>
      <c r="E7210" s="6"/>
      <c r="F7210" s="6"/>
      <c r="G7210" s="6"/>
      <c r="H7210" s="6"/>
      <c r="I7210" s="6"/>
      <c r="J7210" s="6"/>
      <c r="K7210" s="6"/>
      <c r="L7210" s="6"/>
      <c r="M7210" s="6"/>
      <c r="N7210" s="27"/>
    </row>
    <row r="7211" spans="1:14" s="28" customFormat="1" x14ac:dyDescent="0.25">
      <c r="A7211" s="24">
        <v>43766.25</v>
      </c>
      <c r="B7211" s="25">
        <v>43766.291666666664</v>
      </c>
      <c r="C7211" s="7">
        <v>257.86</v>
      </c>
      <c r="D7211" s="26">
        <f>C7211/'g. Dimensio.AnlagenEE2035'!$F$11</f>
        <v>7.367428571428572E-2</v>
      </c>
      <c r="E7211" s="6"/>
      <c r="F7211" s="6"/>
      <c r="G7211" s="6"/>
      <c r="H7211" s="6"/>
      <c r="I7211" s="6"/>
      <c r="J7211" s="6"/>
      <c r="K7211" s="6"/>
      <c r="L7211" s="6"/>
      <c r="M7211" s="6"/>
      <c r="N7211" s="27"/>
    </row>
    <row r="7212" spans="1:14" s="28" customFormat="1" x14ac:dyDescent="0.25">
      <c r="A7212" s="24">
        <v>43766.291666666664</v>
      </c>
      <c r="B7212" s="25">
        <v>43766.333333333336</v>
      </c>
      <c r="C7212" s="7">
        <v>267.09100000000001</v>
      </c>
      <c r="D7212" s="26">
        <f>C7212/'g. Dimensio.AnlagenEE2035'!$F$11</f>
        <v>7.6311714285714288E-2</v>
      </c>
      <c r="E7212" s="6"/>
      <c r="F7212" s="6"/>
      <c r="G7212" s="6"/>
      <c r="H7212" s="6"/>
      <c r="I7212" s="6"/>
      <c r="J7212" s="6"/>
      <c r="K7212" s="6"/>
      <c r="L7212" s="6"/>
      <c r="M7212" s="6"/>
      <c r="N7212" s="27"/>
    </row>
    <row r="7213" spans="1:14" s="28" customFormat="1" x14ac:dyDescent="0.25">
      <c r="A7213" s="24">
        <v>43766.333333333336</v>
      </c>
      <c r="B7213" s="25">
        <v>43766.375</v>
      </c>
      <c r="C7213" s="7">
        <v>341.887</v>
      </c>
      <c r="D7213" s="26">
        <f>C7213/'g. Dimensio.AnlagenEE2035'!$F$11</f>
        <v>9.7682000000000005E-2</v>
      </c>
      <c r="E7213" s="6"/>
      <c r="F7213" s="6"/>
      <c r="G7213" s="6"/>
      <c r="H7213" s="6"/>
      <c r="I7213" s="6"/>
      <c r="J7213" s="6"/>
      <c r="K7213" s="6"/>
      <c r="L7213" s="6"/>
      <c r="M7213" s="6"/>
      <c r="N7213" s="27"/>
    </row>
    <row r="7214" spans="1:14" s="28" customFormat="1" x14ac:dyDescent="0.25">
      <c r="A7214" s="24">
        <v>43766.375</v>
      </c>
      <c r="B7214" s="25">
        <v>43766.416666666664</v>
      </c>
      <c r="C7214" s="7">
        <v>426.834</v>
      </c>
      <c r="D7214" s="26">
        <f>C7214/'g. Dimensio.AnlagenEE2035'!$F$11</f>
        <v>0.12195257142857142</v>
      </c>
      <c r="E7214" s="6"/>
      <c r="F7214" s="6"/>
      <c r="G7214" s="6"/>
      <c r="H7214" s="6"/>
      <c r="I7214" s="6"/>
      <c r="J7214" s="6"/>
      <c r="K7214" s="6"/>
      <c r="L7214" s="6"/>
      <c r="M7214" s="6"/>
      <c r="N7214" s="27"/>
    </row>
    <row r="7215" spans="1:14" s="28" customFormat="1" x14ac:dyDescent="0.25">
      <c r="A7215" s="24">
        <v>43766.416666666664</v>
      </c>
      <c r="B7215" s="25">
        <v>43766.458333333336</v>
      </c>
      <c r="C7215" s="7">
        <v>441.30500000000001</v>
      </c>
      <c r="D7215" s="26">
        <f>C7215/'g. Dimensio.AnlagenEE2035'!$F$11</f>
        <v>0.12608714285714287</v>
      </c>
      <c r="E7215" s="6"/>
      <c r="F7215" s="6"/>
      <c r="G7215" s="6"/>
      <c r="H7215" s="6"/>
      <c r="I7215" s="6"/>
      <c r="J7215" s="6"/>
      <c r="K7215" s="6"/>
      <c r="L7215" s="6"/>
      <c r="M7215" s="6"/>
      <c r="N7215" s="27"/>
    </row>
    <row r="7216" spans="1:14" s="28" customFormat="1" x14ac:dyDescent="0.25">
      <c r="A7216" s="24">
        <v>43766.458333333336</v>
      </c>
      <c r="B7216" s="25">
        <v>43766.5</v>
      </c>
      <c r="C7216" s="7">
        <v>420.07299999999998</v>
      </c>
      <c r="D7216" s="26">
        <f>C7216/'g. Dimensio.AnlagenEE2035'!$F$11</f>
        <v>0.12002085714285714</v>
      </c>
      <c r="E7216" s="6"/>
      <c r="F7216" s="6"/>
      <c r="G7216" s="6"/>
      <c r="H7216" s="6"/>
      <c r="I7216" s="6"/>
      <c r="J7216" s="6"/>
      <c r="K7216" s="6"/>
      <c r="L7216" s="6"/>
      <c r="M7216" s="6"/>
      <c r="N7216" s="27"/>
    </row>
    <row r="7217" spans="1:14" s="28" customFormat="1" x14ac:dyDescent="0.25">
      <c r="A7217" s="24">
        <v>43766.5</v>
      </c>
      <c r="B7217" s="25">
        <v>43766.541666666664</v>
      </c>
      <c r="C7217" s="7">
        <v>405.16699999999997</v>
      </c>
      <c r="D7217" s="26">
        <f>C7217/'g. Dimensio.AnlagenEE2035'!$F$11</f>
        <v>0.11576199999999999</v>
      </c>
      <c r="E7217" s="6"/>
      <c r="F7217" s="6"/>
      <c r="G7217" s="6"/>
      <c r="H7217" s="6"/>
      <c r="I7217" s="6"/>
      <c r="J7217" s="6"/>
      <c r="K7217" s="6"/>
      <c r="L7217" s="6"/>
      <c r="M7217" s="6"/>
      <c r="N7217" s="27"/>
    </row>
    <row r="7218" spans="1:14" s="28" customFormat="1" x14ac:dyDescent="0.25">
      <c r="A7218" s="24">
        <v>43766.541666666664</v>
      </c>
      <c r="B7218" s="25">
        <v>43766.583333333336</v>
      </c>
      <c r="C7218" s="7">
        <v>418.572</v>
      </c>
      <c r="D7218" s="26">
        <f>C7218/'g. Dimensio.AnlagenEE2035'!$F$11</f>
        <v>0.119592</v>
      </c>
      <c r="E7218" s="6"/>
      <c r="F7218" s="6"/>
      <c r="G7218" s="6"/>
      <c r="H7218" s="6"/>
      <c r="I7218" s="6"/>
      <c r="J7218" s="6"/>
      <c r="K7218" s="6"/>
      <c r="L7218" s="6"/>
      <c r="M7218" s="6"/>
      <c r="N7218" s="27"/>
    </row>
    <row r="7219" spans="1:14" s="28" customFormat="1" x14ac:dyDescent="0.25">
      <c r="A7219" s="24">
        <v>43766.583333333336</v>
      </c>
      <c r="B7219" s="25">
        <v>43766.625</v>
      </c>
      <c r="C7219" s="7">
        <v>463.49900000000002</v>
      </c>
      <c r="D7219" s="26">
        <f>C7219/'g. Dimensio.AnlagenEE2035'!$F$11</f>
        <v>0.13242828571428572</v>
      </c>
      <c r="E7219" s="6"/>
      <c r="F7219" s="6"/>
      <c r="G7219" s="6"/>
      <c r="H7219" s="6"/>
      <c r="I7219" s="6"/>
      <c r="J7219" s="6"/>
      <c r="K7219" s="6"/>
      <c r="L7219" s="6"/>
      <c r="M7219" s="6"/>
      <c r="N7219" s="27"/>
    </row>
    <row r="7220" spans="1:14" s="28" customFormat="1" x14ac:dyDescent="0.25">
      <c r="A7220" s="24">
        <v>43766.625</v>
      </c>
      <c r="B7220" s="25">
        <v>43766.666666666664</v>
      </c>
      <c r="C7220" s="7">
        <v>481.15300000000002</v>
      </c>
      <c r="D7220" s="26">
        <f>C7220/'g. Dimensio.AnlagenEE2035'!$F$11</f>
        <v>0.13747228571428571</v>
      </c>
      <c r="E7220" s="6"/>
      <c r="F7220" s="6"/>
      <c r="G7220" s="6"/>
      <c r="H7220" s="6"/>
      <c r="I7220" s="6"/>
      <c r="J7220" s="6"/>
      <c r="K7220" s="6"/>
      <c r="L7220" s="6"/>
      <c r="M7220" s="6"/>
      <c r="N7220" s="27"/>
    </row>
    <row r="7221" spans="1:14" s="28" customFormat="1" x14ac:dyDescent="0.25">
      <c r="A7221" s="24">
        <v>43766.666666666664</v>
      </c>
      <c r="B7221" s="25">
        <v>43766.708333333336</v>
      </c>
      <c r="C7221" s="7">
        <v>606.30100000000004</v>
      </c>
      <c r="D7221" s="26">
        <f>C7221/'g. Dimensio.AnlagenEE2035'!$F$11</f>
        <v>0.17322885714285716</v>
      </c>
      <c r="E7221" s="6"/>
      <c r="F7221" s="6"/>
      <c r="G7221" s="6"/>
      <c r="H7221" s="6"/>
      <c r="I7221" s="6"/>
      <c r="J7221" s="6"/>
      <c r="K7221" s="6"/>
      <c r="L7221" s="6"/>
      <c r="M7221" s="6"/>
      <c r="N7221" s="27"/>
    </row>
    <row r="7222" spans="1:14" s="28" customFormat="1" x14ac:dyDescent="0.25">
      <c r="A7222" s="24">
        <v>43766.708333333336</v>
      </c>
      <c r="B7222" s="25">
        <v>43766.75</v>
      </c>
      <c r="C7222" s="7">
        <v>662.61</v>
      </c>
      <c r="D7222" s="26">
        <f>C7222/'g. Dimensio.AnlagenEE2035'!$F$11</f>
        <v>0.18931714285714285</v>
      </c>
      <c r="E7222" s="6"/>
      <c r="F7222" s="6"/>
      <c r="G7222" s="6"/>
      <c r="H7222" s="6"/>
      <c r="I7222" s="6"/>
      <c r="J7222" s="6"/>
      <c r="K7222" s="6"/>
      <c r="L7222" s="6"/>
      <c r="M7222" s="6"/>
      <c r="N7222" s="27"/>
    </row>
    <row r="7223" spans="1:14" s="28" customFormat="1" x14ac:dyDescent="0.25">
      <c r="A7223" s="24">
        <v>43766.75</v>
      </c>
      <c r="B7223" s="25">
        <v>43766.791666666664</v>
      </c>
      <c r="C7223" s="7">
        <v>615.39</v>
      </c>
      <c r="D7223" s="26">
        <f>C7223/'g. Dimensio.AnlagenEE2035'!$F$11</f>
        <v>0.17582571428571428</v>
      </c>
      <c r="E7223" s="6"/>
      <c r="F7223" s="6"/>
      <c r="G7223" s="6"/>
      <c r="H7223" s="6"/>
      <c r="I7223" s="6"/>
      <c r="J7223" s="6"/>
      <c r="K7223" s="6"/>
      <c r="L7223" s="6"/>
      <c r="M7223" s="6"/>
      <c r="N7223" s="27"/>
    </row>
    <row r="7224" spans="1:14" s="28" customFormat="1" x14ac:dyDescent="0.25">
      <c r="A7224" s="24">
        <v>43766.791666666664</v>
      </c>
      <c r="B7224" s="25">
        <v>43766.833333333336</v>
      </c>
      <c r="C7224" s="7">
        <v>556.80100000000004</v>
      </c>
      <c r="D7224" s="26">
        <f>C7224/'g. Dimensio.AnlagenEE2035'!$F$11</f>
        <v>0.15908600000000001</v>
      </c>
      <c r="E7224" s="6"/>
      <c r="F7224" s="6"/>
      <c r="G7224" s="6"/>
      <c r="H7224" s="6"/>
      <c r="I7224" s="6"/>
      <c r="J7224" s="6"/>
      <c r="K7224" s="6"/>
      <c r="L7224" s="6"/>
      <c r="M7224" s="6"/>
      <c r="N7224" s="27"/>
    </row>
    <row r="7225" spans="1:14" s="28" customFormat="1" x14ac:dyDescent="0.25">
      <c r="A7225" s="24">
        <v>43766.833333333336</v>
      </c>
      <c r="B7225" s="25">
        <v>43766.875</v>
      </c>
      <c r="C7225" s="7">
        <v>504.041</v>
      </c>
      <c r="D7225" s="26">
        <f>C7225/'g. Dimensio.AnlagenEE2035'!$F$11</f>
        <v>0.1440117142857143</v>
      </c>
      <c r="E7225" s="6"/>
      <c r="F7225" s="6"/>
      <c r="G7225" s="6"/>
      <c r="H7225" s="6"/>
      <c r="I7225" s="6"/>
      <c r="J7225" s="6"/>
      <c r="K7225" s="6"/>
      <c r="L7225" s="6"/>
      <c r="M7225" s="6"/>
      <c r="N7225" s="27"/>
    </row>
    <row r="7226" spans="1:14" s="28" customFormat="1" x14ac:dyDescent="0.25">
      <c r="A7226" s="24">
        <v>43766.875</v>
      </c>
      <c r="B7226" s="25">
        <v>43766.916666666664</v>
      </c>
      <c r="C7226" s="7">
        <v>460.54</v>
      </c>
      <c r="D7226" s="26">
        <f>C7226/'g. Dimensio.AnlagenEE2035'!$F$11</f>
        <v>0.13158285714285714</v>
      </c>
      <c r="E7226" s="6"/>
      <c r="F7226" s="6"/>
      <c r="G7226" s="6"/>
      <c r="H7226" s="6"/>
      <c r="I7226" s="6"/>
      <c r="J7226" s="6"/>
      <c r="K7226" s="6"/>
      <c r="L7226" s="6"/>
      <c r="M7226" s="6"/>
      <c r="N7226" s="27"/>
    </row>
    <row r="7227" spans="1:14" s="28" customFormat="1" x14ac:dyDescent="0.25">
      <c r="A7227" s="24">
        <v>43766.916666666664</v>
      </c>
      <c r="B7227" s="25">
        <v>43766.958333333336</v>
      </c>
      <c r="C7227" s="7">
        <v>431.46600000000001</v>
      </c>
      <c r="D7227" s="26">
        <f>C7227/'g. Dimensio.AnlagenEE2035'!$F$11</f>
        <v>0.123276</v>
      </c>
      <c r="E7227" s="6"/>
      <c r="F7227" s="6"/>
      <c r="G7227" s="6"/>
      <c r="H7227" s="6"/>
      <c r="I7227" s="6"/>
      <c r="J7227" s="6"/>
      <c r="K7227" s="6"/>
      <c r="L7227" s="6"/>
      <c r="M7227" s="6"/>
      <c r="N7227" s="27"/>
    </row>
    <row r="7228" spans="1:14" s="28" customFormat="1" x14ac:dyDescent="0.25">
      <c r="A7228" s="24">
        <v>43766.958333333336</v>
      </c>
      <c r="B7228" s="25">
        <v>43767</v>
      </c>
      <c r="C7228" s="7">
        <v>401.82</v>
      </c>
      <c r="D7228" s="26">
        <f>C7228/'g. Dimensio.AnlagenEE2035'!$F$11</f>
        <v>0.11480571428571429</v>
      </c>
      <c r="E7228" s="6"/>
      <c r="F7228" s="6"/>
      <c r="G7228" s="6"/>
      <c r="H7228" s="6"/>
      <c r="I7228" s="6"/>
      <c r="J7228" s="6"/>
      <c r="K7228" s="6"/>
      <c r="L7228" s="6"/>
      <c r="M7228" s="6"/>
      <c r="N7228" s="27"/>
    </row>
    <row r="7229" spans="1:14" s="28" customFormat="1" x14ac:dyDescent="0.25">
      <c r="A7229" s="24">
        <v>43767</v>
      </c>
      <c r="B7229" s="25">
        <v>43767.041666666664</v>
      </c>
      <c r="C7229" s="7">
        <v>360.375</v>
      </c>
      <c r="D7229" s="26">
        <f>C7229/'g. Dimensio.AnlagenEE2035'!$F$11</f>
        <v>0.10296428571428572</v>
      </c>
      <c r="E7229" s="6"/>
      <c r="F7229" s="6"/>
      <c r="G7229" s="6"/>
      <c r="H7229" s="6"/>
      <c r="I7229" s="6"/>
      <c r="J7229" s="6"/>
      <c r="K7229" s="6"/>
      <c r="L7229" s="6"/>
      <c r="M7229" s="6"/>
      <c r="N7229" s="27"/>
    </row>
    <row r="7230" spans="1:14" s="28" customFormat="1" x14ac:dyDescent="0.25">
      <c r="A7230" s="24">
        <v>43767.041666666664</v>
      </c>
      <c r="B7230" s="25">
        <v>43767.083333333336</v>
      </c>
      <c r="C7230" s="7">
        <v>320.55700000000002</v>
      </c>
      <c r="D7230" s="26">
        <f>C7230/'g. Dimensio.AnlagenEE2035'!$F$11</f>
        <v>9.1587714285714286E-2</v>
      </c>
      <c r="E7230" s="6"/>
      <c r="F7230" s="6"/>
      <c r="G7230" s="6"/>
      <c r="H7230" s="6"/>
      <c r="I7230" s="6"/>
      <c r="J7230" s="6"/>
      <c r="K7230" s="6"/>
      <c r="L7230" s="6"/>
      <c r="M7230" s="6"/>
      <c r="N7230" s="27"/>
    </row>
    <row r="7231" spans="1:14" s="28" customFormat="1" x14ac:dyDescent="0.25">
      <c r="A7231" s="24">
        <v>43767.083333333336</v>
      </c>
      <c r="B7231" s="25">
        <v>43767.125</v>
      </c>
      <c r="C7231" s="7">
        <v>326.57600000000002</v>
      </c>
      <c r="D7231" s="26">
        <f>C7231/'g. Dimensio.AnlagenEE2035'!$F$11</f>
        <v>9.3307428571428583E-2</v>
      </c>
      <c r="E7231" s="6"/>
      <c r="F7231" s="6"/>
      <c r="G7231" s="6"/>
      <c r="H7231" s="6"/>
      <c r="I7231" s="6"/>
      <c r="J7231" s="6"/>
      <c r="K7231" s="6"/>
      <c r="L7231" s="6"/>
      <c r="M7231" s="6"/>
      <c r="N7231" s="27"/>
    </row>
    <row r="7232" spans="1:14" s="28" customFormat="1" x14ac:dyDescent="0.25">
      <c r="A7232" s="24">
        <v>43767.125</v>
      </c>
      <c r="B7232" s="25">
        <v>43767.166666666664</v>
      </c>
      <c r="C7232" s="7">
        <v>315.69400000000002</v>
      </c>
      <c r="D7232" s="26">
        <f>C7232/'g. Dimensio.AnlagenEE2035'!$F$11</f>
        <v>9.0198285714285717E-2</v>
      </c>
      <c r="E7232" s="6"/>
      <c r="F7232" s="6"/>
      <c r="G7232" s="6"/>
      <c r="H7232" s="6"/>
      <c r="I7232" s="6"/>
      <c r="J7232" s="6"/>
      <c r="K7232" s="6"/>
      <c r="L7232" s="6"/>
      <c r="M7232" s="6"/>
      <c r="N7232" s="27"/>
    </row>
    <row r="7233" spans="1:14" s="28" customFormat="1" x14ac:dyDescent="0.25">
      <c r="A7233" s="24">
        <v>43767.166666666664</v>
      </c>
      <c r="B7233" s="25">
        <v>43767.208333333336</v>
      </c>
      <c r="C7233" s="7">
        <v>307.13900000000001</v>
      </c>
      <c r="D7233" s="26">
        <f>C7233/'g. Dimensio.AnlagenEE2035'!$F$11</f>
        <v>8.7753999999999999E-2</v>
      </c>
      <c r="E7233" s="6"/>
      <c r="F7233" s="6"/>
      <c r="G7233" s="6"/>
      <c r="H7233" s="6"/>
      <c r="I7233" s="6"/>
      <c r="J7233" s="6"/>
      <c r="K7233" s="6"/>
      <c r="L7233" s="6"/>
      <c r="M7233" s="6"/>
      <c r="N7233" s="27"/>
    </row>
    <row r="7234" spans="1:14" s="28" customFormat="1" x14ac:dyDescent="0.25">
      <c r="A7234" s="24">
        <v>43767.208333333336</v>
      </c>
      <c r="B7234" s="25">
        <v>43767.25</v>
      </c>
      <c r="C7234" s="7">
        <v>337.69799999999998</v>
      </c>
      <c r="D7234" s="26">
        <f>C7234/'g. Dimensio.AnlagenEE2035'!$F$11</f>
        <v>9.6485142857142853E-2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27"/>
    </row>
    <row r="7235" spans="1:14" s="28" customFormat="1" x14ac:dyDescent="0.25">
      <c r="A7235" s="24">
        <v>43767.25</v>
      </c>
      <c r="B7235" s="25">
        <v>43767.291666666664</v>
      </c>
      <c r="C7235" s="7">
        <v>318.06700000000001</v>
      </c>
      <c r="D7235" s="26">
        <f>C7235/'g. Dimensio.AnlagenEE2035'!$F$11</f>
        <v>9.0876285714285715E-2</v>
      </c>
      <c r="E7235" s="6"/>
      <c r="F7235" s="6"/>
      <c r="G7235" s="6"/>
      <c r="H7235" s="6"/>
      <c r="I7235" s="6"/>
      <c r="J7235" s="6"/>
      <c r="K7235" s="6"/>
      <c r="L7235" s="6"/>
      <c r="M7235" s="6"/>
      <c r="N7235" s="27"/>
    </row>
    <row r="7236" spans="1:14" s="28" customFormat="1" x14ac:dyDescent="0.25">
      <c r="A7236" s="24">
        <v>43767.291666666664</v>
      </c>
      <c r="B7236" s="25">
        <v>43767.333333333336</v>
      </c>
      <c r="C7236" s="7">
        <v>312.88900000000001</v>
      </c>
      <c r="D7236" s="26">
        <f>C7236/'g. Dimensio.AnlagenEE2035'!$F$11</f>
        <v>8.9396857142857139E-2</v>
      </c>
      <c r="E7236" s="6"/>
      <c r="F7236" s="6"/>
      <c r="G7236" s="6"/>
      <c r="H7236" s="6"/>
      <c r="I7236" s="6"/>
      <c r="J7236" s="6"/>
      <c r="K7236" s="6"/>
      <c r="L7236" s="6"/>
      <c r="M7236" s="6"/>
      <c r="N7236" s="27"/>
    </row>
    <row r="7237" spans="1:14" s="28" customFormat="1" x14ac:dyDescent="0.25">
      <c r="A7237" s="24">
        <v>43767.333333333336</v>
      </c>
      <c r="B7237" s="25">
        <v>43767.375</v>
      </c>
      <c r="C7237" s="7">
        <v>364.52800000000002</v>
      </c>
      <c r="D7237" s="26">
        <f>C7237/'g. Dimensio.AnlagenEE2035'!$F$11</f>
        <v>0.10415085714285714</v>
      </c>
      <c r="E7237" s="6"/>
      <c r="F7237" s="6"/>
      <c r="G7237" s="6"/>
      <c r="H7237" s="6"/>
      <c r="I7237" s="6"/>
      <c r="J7237" s="6"/>
      <c r="K7237" s="6"/>
      <c r="L7237" s="6"/>
      <c r="M7237" s="6"/>
      <c r="N7237" s="27"/>
    </row>
    <row r="7238" spans="1:14" s="28" customFormat="1" x14ac:dyDescent="0.25">
      <c r="A7238" s="24">
        <v>43767.375</v>
      </c>
      <c r="B7238" s="25">
        <v>43767.416666666664</v>
      </c>
      <c r="C7238" s="7">
        <v>403.33800000000002</v>
      </c>
      <c r="D7238" s="26">
        <f>C7238/'g. Dimensio.AnlagenEE2035'!$F$11</f>
        <v>0.11523942857142858</v>
      </c>
      <c r="E7238" s="6"/>
      <c r="F7238" s="6"/>
      <c r="G7238" s="6"/>
      <c r="H7238" s="6"/>
      <c r="I7238" s="6"/>
      <c r="J7238" s="6"/>
      <c r="K7238" s="6"/>
      <c r="L7238" s="6"/>
      <c r="M7238" s="6"/>
      <c r="N7238" s="27"/>
    </row>
    <row r="7239" spans="1:14" s="28" customFormat="1" x14ac:dyDescent="0.25">
      <c r="A7239" s="24">
        <v>43767.416666666664</v>
      </c>
      <c r="B7239" s="25">
        <v>43767.458333333336</v>
      </c>
      <c r="C7239" s="7">
        <v>496.40899999999999</v>
      </c>
      <c r="D7239" s="26">
        <f>C7239/'g. Dimensio.AnlagenEE2035'!$F$11</f>
        <v>0.14183114285714285</v>
      </c>
      <c r="E7239" s="6"/>
      <c r="F7239" s="6"/>
      <c r="G7239" s="6"/>
      <c r="H7239" s="6"/>
      <c r="I7239" s="6"/>
      <c r="J7239" s="6"/>
      <c r="K7239" s="6"/>
      <c r="L7239" s="6"/>
      <c r="M7239" s="6"/>
      <c r="N7239" s="27"/>
    </row>
    <row r="7240" spans="1:14" s="28" customFormat="1" x14ac:dyDescent="0.25">
      <c r="A7240" s="24">
        <v>43767.458333333336</v>
      </c>
      <c r="B7240" s="25">
        <v>43767.5</v>
      </c>
      <c r="C7240" s="7">
        <v>533.44899999999996</v>
      </c>
      <c r="D7240" s="26">
        <f>C7240/'g. Dimensio.AnlagenEE2035'!$F$11</f>
        <v>0.15241399999999999</v>
      </c>
      <c r="E7240" s="6"/>
      <c r="F7240" s="6"/>
      <c r="G7240" s="6"/>
      <c r="H7240" s="6"/>
      <c r="I7240" s="6"/>
      <c r="J7240" s="6"/>
      <c r="K7240" s="6"/>
      <c r="L7240" s="6"/>
      <c r="M7240" s="6"/>
      <c r="N7240" s="27"/>
    </row>
    <row r="7241" spans="1:14" s="28" customFormat="1" x14ac:dyDescent="0.25">
      <c r="A7241" s="24">
        <v>43767.5</v>
      </c>
      <c r="B7241" s="25">
        <v>43767.541666666664</v>
      </c>
      <c r="C7241" s="7">
        <v>570.25900000000001</v>
      </c>
      <c r="D7241" s="26">
        <f>C7241/'g. Dimensio.AnlagenEE2035'!$F$11</f>
        <v>0.16293114285714286</v>
      </c>
      <c r="E7241" s="6"/>
      <c r="F7241" s="6"/>
      <c r="G7241" s="6"/>
      <c r="H7241" s="6"/>
      <c r="I7241" s="6"/>
      <c r="J7241" s="6"/>
      <c r="K7241" s="6"/>
      <c r="L7241" s="6"/>
      <c r="M7241" s="6"/>
      <c r="N7241" s="27"/>
    </row>
    <row r="7242" spans="1:14" s="28" customFormat="1" x14ac:dyDescent="0.25">
      <c r="A7242" s="24">
        <v>43767.541666666664</v>
      </c>
      <c r="B7242" s="25">
        <v>43767.583333333336</v>
      </c>
      <c r="C7242" s="7">
        <v>595.45399999999995</v>
      </c>
      <c r="D7242" s="26">
        <f>C7242/'g. Dimensio.AnlagenEE2035'!$F$11</f>
        <v>0.17012971428571427</v>
      </c>
      <c r="E7242" s="6"/>
      <c r="F7242" s="6"/>
      <c r="G7242" s="6"/>
      <c r="H7242" s="6"/>
      <c r="I7242" s="6"/>
      <c r="J7242" s="6"/>
      <c r="K7242" s="6"/>
      <c r="L7242" s="6"/>
      <c r="M7242" s="6"/>
      <c r="N7242" s="27"/>
    </row>
    <row r="7243" spans="1:14" s="28" customFormat="1" x14ac:dyDescent="0.25">
      <c r="A7243" s="24">
        <v>43767.583333333336</v>
      </c>
      <c r="B7243" s="25">
        <v>43767.625</v>
      </c>
      <c r="C7243" s="7">
        <v>579.40300000000002</v>
      </c>
      <c r="D7243" s="26">
        <f>C7243/'g. Dimensio.AnlagenEE2035'!$F$11</f>
        <v>0.16554371428571429</v>
      </c>
      <c r="E7243" s="6"/>
      <c r="F7243" s="6"/>
      <c r="G7243" s="6"/>
      <c r="H7243" s="6"/>
      <c r="I7243" s="6"/>
      <c r="J7243" s="6"/>
      <c r="K7243" s="6"/>
      <c r="L7243" s="6"/>
      <c r="M7243" s="6"/>
      <c r="N7243" s="27"/>
    </row>
    <row r="7244" spans="1:14" s="28" customFormat="1" x14ac:dyDescent="0.25">
      <c r="A7244" s="24">
        <v>43767.625</v>
      </c>
      <c r="B7244" s="25">
        <v>43767.666666666664</v>
      </c>
      <c r="C7244" s="7">
        <v>504.11599999999999</v>
      </c>
      <c r="D7244" s="26">
        <f>C7244/'g. Dimensio.AnlagenEE2035'!$F$11</f>
        <v>0.14403314285714286</v>
      </c>
      <c r="E7244" s="6"/>
      <c r="F7244" s="6"/>
      <c r="G7244" s="6"/>
      <c r="H7244" s="6"/>
      <c r="I7244" s="6"/>
      <c r="J7244" s="6"/>
      <c r="K7244" s="6"/>
      <c r="L7244" s="6"/>
      <c r="M7244" s="6"/>
      <c r="N7244" s="27"/>
    </row>
    <row r="7245" spans="1:14" s="28" customFormat="1" x14ac:dyDescent="0.25">
      <c r="A7245" s="24">
        <v>43767.666666666664</v>
      </c>
      <c r="B7245" s="25">
        <v>43767.708333333336</v>
      </c>
      <c r="C7245" s="7">
        <v>605.87699999999995</v>
      </c>
      <c r="D7245" s="26">
        <f>C7245/'g. Dimensio.AnlagenEE2035'!$F$11</f>
        <v>0.17310771428571428</v>
      </c>
      <c r="E7245" s="6"/>
      <c r="F7245" s="6"/>
      <c r="G7245" s="6"/>
      <c r="H7245" s="6"/>
      <c r="I7245" s="6"/>
      <c r="J7245" s="6"/>
      <c r="K7245" s="6"/>
      <c r="L7245" s="6"/>
      <c r="M7245" s="6"/>
      <c r="N7245" s="27"/>
    </row>
    <row r="7246" spans="1:14" s="28" customFormat="1" x14ac:dyDescent="0.25">
      <c r="A7246" s="24">
        <v>43767.708333333336</v>
      </c>
      <c r="B7246" s="25">
        <v>43767.75</v>
      </c>
      <c r="C7246" s="7">
        <v>759.17499999999995</v>
      </c>
      <c r="D7246" s="26">
        <f>C7246/'g. Dimensio.AnlagenEE2035'!$F$11</f>
        <v>0.21690714285714285</v>
      </c>
      <c r="E7246" s="6"/>
      <c r="F7246" s="6"/>
      <c r="G7246" s="6"/>
      <c r="H7246" s="6"/>
      <c r="I7246" s="6"/>
      <c r="J7246" s="6"/>
      <c r="K7246" s="6"/>
      <c r="L7246" s="6"/>
      <c r="M7246" s="6"/>
      <c r="N7246" s="27"/>
    </row>
    <row r="7247" spans="1:14" s="28" customFormat="1" x14ac:dyDescent="0.25">
      <c r="A7247" s="24">
        <v>43767.75</v>
      </c>
      <c r="B7247" s="25">
        <v>43767.791666666664</v>
      </c>
      <c r="C7247" s="7">
        <v>844.29499999999996</v>
      </c>
      <c r="D7247" s="26">
        <f>C7247/'g. Dimensio.AnlagenEE2035'!$F$11</f>
        <v>0.24122714285714283</v>
      </c>
      <c r="E7247" s="6"/>
      <c r="F7247" s="6"/>
      <c r="G7247" s="6"/>
      <c r="H7247" s="6"/>
      <c r="I7247" s="6"/>
      <c r="J7247" s="6"/>
      <c r="K7247" s="6"/>
      <c r="L7247" s="6"/>
      <c r="M7247" s="6"/>
      <c r="N7247" s="27"/>
    </row>
    <row r="7248" spans="1:14" s="28" customFormat="1" x14ac:dyDescent="0.25">
      <c r="A7248" s="24">
        <v>43767.791666666664</v>
      </c>
      <c r="B7248" s="25">
        <v>43767.833333333336</v>
      </c>
      <c r="C7248" s="7">
        <v>865.59299999999996</v>
      </c>
      <c r="D7248" s="26">
        <f>C7248/'g. Dimensio.AnlagenEE2035'!$F$11</f>
        <v>0.24731228571428571</v>
      </c>
      <c r="E7248" s="6"/>
      <c r="F7248" s="6"/>
      <c r="G7248" s="6"/>
      <c r="H7248" s="6"/>
      <c r="I7248" s="6"/>
      <c r="J7248" s="6"/>
      <c r="K7248" s="6"/>
      <c r="L7248" s="6"/>
      <c r="M7248" s="6"/>
      <c r="N7248" s="27"/>
    </row>
    <row r="7249" spans="1:14" s="28" customFormat="1" x14ac:dyDescent="0.25">
      <c r="A7249" s="24">
        <v>43767.833333333336</v>
      </c>
      <c r="B7249" s="25">
        <v>43767.875</v>
      </c>
      <c r="C7249" s="7">
        <v>866.32799999999997</v>
      </c>
      <c r="D7249" s="26">
        <f>C7249/'g. Dimensio.AnlagenEE2035'!$F$11</f>
        <v>0.24752228571428569</v>
      </c>
      <c r="E7249" s="6"/>
      <c r="F7249" s="6"/>
      <c r="G7249" s="6"/>
      <c r="H7249" s="6"/>
      <c r="I7249" s="6"/>
      <c r="J7249" s="6"/>
      <c r="K7249" s="6"/>
      <c r="L7249" s="6"/>
      <c r="M7249" s="6"/>
      <c r="N7249" s="27"/>
    </row>
    <row r="7250" spans="1:14" s="28" customFormat="1" x14ac:dyDescent="0.25">
      <c r="A7250" s="24">
        <v>43767.875</v>
      </c>
      <c r="B7250" s="25">
        <v>43767.916666666664</v>
      </c>
      <c r="C7250" s="7">
        <v>852.82799999999997</v>
      </c>
      <c r="D7250" s="26">
        <f>C7250/'g. Dimensio.AnlagenEE2035'!$F$11</f>
        <v>0.24366514285714286</v>
      </c>
      <c r="E7250" s="6"/>
      <c r="F7250" s="6"/>
      <c r="G7250" s="6"/>
      <c r="H7250" s="6"/>
      <c r="I7250" s="6"/>
      <c r="J7250" s="6"/>
      <c r="K7250" s="6"/>
      <c r="L7250" s="6"/>
      <c r="M7250" s="6"/>
      <c r="N7250" s="27"/>
    </row>
    <row r="7251" spans="1:14" s="28" customFormat="1" x14ac:dyDescent="0.25">
      <c r="A7251" s="24">
        <v>43767.916666666664</v>
      </c>
      <c r="B7251" s="25">
        <v>43767.958333333336</v>
      </c>
      <c r="C7251" s="7">
        <v>812.31500000000005</v>
      </c>
      <c r="D7251" s="26">
        <f>C7251/'g. Dimensio.AnlagenEE2035'!$F$11</f>
        <v>0.23209000000000002</v>
      </c>
      <c r="E7251" s="6"/>
      <c r="F7251" s="6"/>
      <c r="G7251" s="6"/>
      <c r="H7251" s="6"/>
      <c r="I7251" s="6"/>
      <c r="J7251" s="6"/>
      <c r="K7251" s="6"/>
      <c r="L7251" s="6"/>
      <c r="M7251" s="6"/>
      <c r="N7251" s="27"/>
    </row>
    <row r="7252" spans="1:14" s="28" customFormat="1" x14ac:dyDescent="0.25">
      <c r="A7252" s="24">
        <v>43767.958333333336</v>
      </c>
      <c r="B7252" s="25">
        <v>43768</v>
      </c>
      <c r="C7252" s="7">
        <v>764.47699999999998</v>
      </c>
      <c r="D7252" s="26">
        <f>C7252/'g. Dimensio.AnlagenEE2035'!$F$11</f>
        <v>0.21842200000000001</v>
      </c>
      <c r="E7252" s="6"/>
      <c r="F7252" s="6"/>
      <c r="G7252" s="6"/>
      <c r="H7252" s="6"/>
      <c r="I7252" s="6"/>
      <c r="J7252" s="6"/>
      <c r="K7252" s="6"/>
      <c r="L7252" s="6"/>
      <c r="M7252" s="6"/>
      <c r="N7252" s="27"/>
    </row>
    <row r="7253" spans="1:14" s="28" customFormat="1" x14ac:dyDescent="0.25">
      <c r="A7253" s="24">
        <v>43768</v>
      </c>
      <c r="B7253" s="25">
        <v>43768.041666666664</v>
      </c>
      <c r="C7253" s="7">
        <v>716.10500000000002</v>
      </c>
      <c r="D7253" s="26">
        <f>C7253/'g. Dimensio.AnlagenEE2035'!$F$11</f>
        <v>0.20460142857142857</v>
      </c>
      <c r="E7253" s="6"/>
      <c r="F7253" s="6"/>
      <c r="G7253" s="6"/>
      <c r="H7253" s="6"/>
      <c r="I7253" s="6"/>
      <c r="J7253" s="6"/>
      <c r="K7253" s="6"/>
      <c r="L7253" s="6"/>
      <c r="M7253" s="6"/>
      <c r="N7253" s="27"/>
    </row>
    <row r="7254" spans="1:14" s="28" customFormat="1" x14ac:dyDescent="0.25">
      <c r="A7254" s="24">
        <v>43768.041666666664</v>
      </c>
      <c r="B7254" s="25">
        <v>43768.083333333336</v>
      </c>
      <c r="C7254" s="7">
        <v>653.16099999999994</v>
      </c>
      <c r="D7254" s="26">
        <f>C7254/'g. Dimensio.AnlagenEE2035'!$F$11</f>
        <v>0.18661742857142855</v>
      </c>
      <c r="E7254" s="6"/>
      <c r="F7254" s="6"/>
      <c r="G7254" s="6"/>
      <c r="H7254" s="6"/>
      <c r="I7254" s="6"/>
      <c r="J7254" s="6"/>
      <c r="K7254" s="6"/>
      <c r="L7254" s="6"/>
      <c r="M7254" s="6"/>
      <c r="N7254" s="27"/>
    </row>
    <row r="7255" spans="1:14" s="28" customFormat="1" x14ac:dyDescent="0.25">
      <c r="A7255" s="24">
        <v>43768.083333333336</v>
      </c>
      <c r="B7255" s="25">
        <v>43768.125</v>
      </c>
      <c r="C7255" s="7">
        <v>584.75400000000002</v>
      </c>
      <c r="D7255" s="26">
        <f>C7255/'g. Dimensio.AnlagenEE2035'!$F$11</f>
        <v>0.16707257142857143</v>
      </c>
      <c r="E7255" s="6"/>
      <c r="F7255" s="6"/>
      <c r="G7255" s="6"/>
      <c r="H7255" s="6"/>
      <c r="I7255" s="6"/>
      <c r="J7255" s="6"/>
      <c r="K7255" s="6"/>
      <c r="L7255" s="6"/>
      <c r="M7255" s="6"/>
      <c r="N7255" s="27"/>
    </row>
    <row r="7256" spans="1:14" s="28" customFormat="1" x14ac:dyDescent="0.25">
      <c r="A7256" s="24">
        <v>43768.125</v>
      </c>
      <c r="B7256" s="25">
        <v>43768.166666666664</v>
      </c>
      <c r="C7256" s="7">
        <v>556.779</v>
      </c>
      <c r="D7256" s="26">
        <f>C7256/'g. Dimensio.AnlagenEE2035'!$F$11</f>
        <v>0.1590797142857143</v>
      </c>
      <c r="E7256" s="6"/>
      <c r="F7256" s="6"/>
      <c r="G7256" s="6"/>
      <c r="H7256" s="6"/>
      <c r="I7256" s="6"/>
      <c r="J7256" s="6"/>
      <c r="K7256" s="6"/>
      <c r="L7256" s="6"/>
      <c r="M7256" s="6"/>
      <c r="N7256" s="27"/>
    </row>
    <row r="7257" spans="1:14" s="28" customFormat="1" x14ac:dyDescent="0.25">
      <c r="A7257" s="24">
        <v>43768.166666666664</v>
      </c>
      <c r="B7257" s="25">
        <v>43768.208333333336</v>
      </c>
      <c r="C7257" s="7">
        <v>515.07600000000002</v>
      </c>
      <c r="D7257" s="26">
        <f>C7257/'g. Dimensio.AnlagenEE2035'!$F$11</f>
        <v>0.14716457142857142</v>
      </c>
      <c r="E7257" s="6"/>
      <c r="F7257" s="6"/>
      <c r="G7257" s="6"/>
      <c r="H7257" s="6"/>
      <c r="I7257" s="6"/>
      <c r="J7257" s="6"/>
      <c r="K7257" s="6"/>
      <c r="L7257" s="6"/>
      <c r="M7257" s="6"/>
      <c r="N7257" s="27"/>
    </row>
    <row r="7258" spans="1:14" s="28" customFormat="1" x14ac:dyDescent="0.25">
      <c r="A7258" s="24">
        <v>43768.208333333336</v>
      </c>
      <c r="B7258" s="25">
        <v>43768.25</v>
      </c>
      <c r="C7258" s="7">
        <v>517.95399999999995</v>
      </c>
      <c r="D7258" s="26">
        <f>C7258/'g. Dimensio.AnlagenEE2035'!$F$11</f>
        <v>0.14798685714285714</v>
      </c>
      <c r="E7258" s="6"/>
      <c r="F7258" s="6"/>
      <c r="G7258" s="6"/>
      <c r="H7258" s="6"/>
      <c r="I7258" s="6"/>
      <c r="J7258" s="6"/>
      <c r="K7258" s="6"/>
      <c r="L7258" s="6"/>
      <c r="M7258" s="6"/>
      <c r="N7258" s="27"/>
    </row>
    <row r="7259" spans="1:14" s="28" customFormat="1" x14ac:dyDescent="0.25">
      <c r="A7259" s="24">
        <v>43768.25</v>
      </c>
      <c r="B7259" s="25">
        <v>43768.291666666664</v>
      </c>
      <c r="C7259" s="7">
        <v>490.70100000000002</v>
      </c>
      <c r="D7259" s="26">
        <f>C7259/'g. Dimensio.AnlagenEE2035'!$F$11</f>
        <v>0.14020028571428572</v>
      </c>
      <c r="E7259" s="6"/>
      <c r="F7259" s="6"/>
      <c r="G7259" s="6"/>
      <c r="H7259" s="6"/>
      <c r="I7259" s="6"/>
      <c r="J7259" s="6"/>
      <c r="K7259" s="6"/>
      <c r="L7259" s="6"/>
      <c r="M7259" s="6"/>
      <c r="N7259" s="27"/>
    </row>
    <row r="7260" spans="1:14" s="28" customFormat="1" x14ac:dyDescent="0.25">
      <c r="A7260" s="24">
        <v>43768.291666666664</v>
      </c>
      <c r="B7260" s="25">
        <v>43768.333333333336</v>
      </c>
      <c r="C7260" s="7">
        <v>452.37099999999998</v>
      </c>
      <c r="D7260" s="26">
        <f>C7260/'g. Dimensio.AnlagenEE2035'!$F$11</f>
        <v>0.12924885714285714</v>
      </c>
      <c r="E7260" s="6"/>
      <c r="F7260" s="6"/>
      <c r="G7260" s="6"/>
      <c r="H7260" s="6"/>
      <c r="I7260" s="6"/>
      <c r="J7260" s="6"/>
      <c r="K7260" s="6"/>
      <c r="L7260" s="6"/>
      <c r="M7260" s="6"/>
      <c r="N7260" s="27"/>
    </row>
    <row r="7261" spans="1:14" s="28" customFormat="1" x14ac:dyDescent="0.25">
      <c r="A7261" s="24">
        <v>43768.333333333336</v>
      </c>
      <c r="B7261" s="25">
        <v>43768.375</v>
      </c>
      <c r="C7261" s="7">
        <v>468.54500000000002</v>
      </c>
      <c r="D7261" s="26">
        <f>C7261/'g. Dimensio.AnlagenEE2035'!$F$11</f>
        <v>0.13387000000000002</v>
      </c>
      <c r="E7261" s="6"/>
      <c r="F7261" s="6"/>
      <c r="G7261" s="6"/>
      <c r="H7261" s="6"/>
      <c r="I7261" s="6"/>
      <c r="J7261" s="6"/>
      <c r="K7261" s="6"/>
      <c r="L7261" s="6"/>
      <c r="M7261" s="6"/>
      <c r="N7261" s="27"/>
    </row>
    <row r="7262" spans="1:14" s="28" customFormat="1" x14ac:dyDescent="0.25">
      <c r="A7262" s="24">
        <v>43768.375</v>
      </c>
      <c r="B7262" s="25">
        <v>43768.416666666664</v>
      </c>
      <c r="C7262" s="7">
        <v>631.31899999999996</v>
      </c>
      <c r="D7262" s="26">
        <f>C7262/'g. Dimensio.AnlagenEE2035'!$F$11</f>
        <v>0.18037685714285714</v>
      </c>
      <c r="E7262" s="6"/>
      <c r="F7262" s="6"/>
      <c r="G7262" s="6"/>
      <c r="H7262" s="6"/>
      <c r="I7262" s="6"/>
      <c r="J7262" s="6"/>
      <c r="K7262" s="6"/>
      <c r="L7262" s="6"/>
      <c r="M7262" s="6"/>
      <c r="N7262" s="27"/>
    </row>
    <row r="7263" spans="1:14" s="28" customFormat="1" x14ac:dyDescent="0.25">
      <c r="A7263" s="24">
        <v>43768.416666666664</v>
      </c>
      <c r="B7263" s="25">
        <v>43768.458333333336</v>
      </c>
      <c r="C7263" s="7">
        <v>789.125</v>
      </c>
      <c r="D7263" s="26">
        <f>C7263/'g. Dimensio.AnlagenEE2035'!$F$11</f>
        <v>0.2254642857142857</v>
      </c>
      <c r="E7263" s="6"/>
      <c r="F7263" s="6"/>
      <c r="G7263" s="6"/>
      <c r="H7263" s="6"/>
      <c r="I7263" s="6"/>
      <c r="J7263" s="6"/>
      <c r="K7263" s="6"/>
      <c r="L7263" s="6"/>
      <c r="M7263" s="6"/>
      <c r="N7263" s="27"/>
    </row>
    <row r="7264" spans="1:14" s="28" customFormat="1" x14ac:dyDescent="0.25">
      <c r="A7264" s="24">
        <v>43768.458333333336</v>
      </c>
      <c r="B7264" s="25">
        <v>43768.5</v>
      </c>
      <c r="C7264" s="7">
        <v>859.69399999999996</v>
      </c>
      <c r="D7264" s="26">
        <f>C7264/'g. Dimensio.AnlagenEE2035'!$F$11</f>
        <v>0.24562685714285712</v>
      </c>
      <c r="E7264" s="6"/>
      <c r="F7264" s="6"/>
      <c r="G7264" s="6"/>
      <c r="H7264" s="6"/>
      <c r="I7264" s="6"/>
      <c r="J7264" s="6"/>
      <c r="K7264" s="6"/>
      <c r="L7264" s="6"/>
      <c r="M7264" s="6"/>
      <c r="N7264" s="27"/>
    </row>
    <row r="7265" spans="1:14" s="28" customFormat="1" x14ac:dyDescent="0.25">
      <c r="A7265" s="24">
        <v>43768.5</v>
      </c>
      <c r="B7265" s="25">
        <v>43768.541666666664</v>
      </c>
      <c r="C7265" s="7">
        <v>862.798</v>
      </c>
      <c r="D7265" s="26">
        <f>C7265/'g. Dimensio.AnlagenEE2035'!$F$11</f>
        <v>0.24651371428571428</v>
      </c>
      <c r="E7265" s="6"/>
      <c r="F7265" s="6"/>
      <c r="G7265" s="6"/>
      <c r="H7265" s="6"/>
      <c r="I7265" s="6"/>
      <c r="J7265" s="6"/>
      <c r="K7265" s="6"/>
      <c r="L7265" s="6"/>
      <c r="M7265" s="6"/>
      <c r="N7265" s="27"/>
    </row>
    <row r="7266" spans="1:14" s="28" customFormat="1" x14ac:dyDescent="0.25">
      <c r="A7266" s="24">
        <v>43768.541666666664</v>
      </c>
      <c r="B7266" s="25">
        <v>43768.583333333336</v>
      </c>
      <c r="C7266" s="7">
        <v>846.16899999999998</v>
      </c>
      <c r="D7266" s="26">
        <f>C7266/'g. Dimensio.AnlagenEE2035'!$F$11</f>
        <v>0.24176257142857141</v>
      </c>
      <c r="E7266" s="6"/>
      <c r="F7266" s="6"/>
      <c r="G7266" s="6"/>
      <c r="H7266" s="6"/>
      <c r="I7266" s="6"/>
      <c r="J7266" s="6"/>
      <c r="K7266" s="6"/>
      <c r="L7266" s="6"/>
      <c r="M7266" s="6"/>
      <c r="N7266" s="27"/>
    </row>
    <row r="7267" spans="1:14" s="28" customFormat="1" x14ac:dyDescent="0.25">
      <c r="A7267" s="24">
        <v>43768.583333333336</v>
      </c>
      <c r="B7267" s="25">
        <v>43768.625</v>
      </c>
      <c r="C7267" s="7">
        <v>747.64599999999996</v>
      </c>
      <c r="D7267" s="26">
        <f>C7267/'g. Dimensio.AnlagenEE2035'!$F$11</f>
        <v>0.21361314285714283</v>
      </c>
      <c r="E7267" s="6"/>
      <c r="F7267" s="6"/>
      <c r="G7267" s="6"/>
      <c r="H7267" s="6"/>
      <c r="I7267" s="6"/>
      <c r="J7267" s="6"/>
      <c r="K7267" s="6"/>
      <c r="L7267" s="6"/>
      <c r="M7267" s="6"/>
      <c r="N7267" s="27"/>
    </row>
    <row r="7268" spans="1:14" s="28" customFormat="1" x14ac:dyDescent="0.25">
      <c r="A7268" s="24">
        <v>43768.625</v>
      </c>
      <c r="B7268" s="25">
        <v>43768.666666666664</v>
      </c>
      <c r="C7268" s="7">
        <v>674.55100000000004</v>
      </c>
      <c r="D7268" s="26">
        <f>C7268/'g. Dimensio.AnlagenEE2035'!$F$11</f>
        <v>0.19272885714285715</v>
      </c>
      <c r="E7268" s="6"/>
      <c r="F7268" s="6"/>
      <c r="G7268" s="6"/>
      <c r="H7268" s="6"/>
      <c r="I7268" s="6"/>
      <c r="J7268" s="6"/>
      <c r="K7268" s="6"/>
      <c r="L7268" s="6"/>
      <c r="M7268" s="6"/>
      <c r="N7268" s="27"/>
    </row>
    <row r="7269" spans="1:14" s="28" customFormat="1" x14ac:dyDescent="0.25">
      <c r="A7269" s="24">
        <v>43768.666666666664</v>
      </c>
      <c r="B7269" s="25">
        <v>43768.708333333336</v>
      </c>
      <c r="C7269" s="7">
        <v>852.02300000000002</v>
      </c>
      <c r="D7269" s="26">
        <f>C7269/'g. Dimensio.AnlagenEE2035'!$F$11</f>
        <v>0.24343514285714288</v>
      </c>
      <c r="E7269" s="6"/>
      <c r="F7269" s="6"/>
      <c r="G7269" s="6"/>
      <c r="H7269" s="6"/>
      <c r="I7269" s="6"/>
      <c r="J7269" s="6"/>
      <c r="K7269" s="6"/>
      <c r="L7269" s="6"/>
      <c r="M7269" s="6"/>
      <c r="N7269" s="27"/>
    </row>
    <row r="7270" spans="1:14" s="28" customFormat="1" x14ac:dyDescent="0.25">
      <c r="A7270" s="24">
        <v>43768.708333333336</v>
      </c>
      <c r="B7270" s="25">
        <v>43768.75</v>
      </c>
      <c r="C7270" s="7">
        <v>909.88599999999997</v>
      </c>
      <c r="D7270" s="26">
        <f>C7270/'g. Dimensio.AnlagenEE2035'!$F$11</f>
        <v>0.25996742857142857</v>
      </c>
      <c r="E7270" s="6"/>
      <c r="F7270" s="6"/>
      <c r="G7270" s="6"/>
      <c r="H7270" s="6"/>
      <c r="I7270" s="6"/>
      <c r="J7270" s="6"/>
      <c r="K7270" s="6"/>
      <c r="L7270" s="6"/>
      <c r="M7270" s="6"/>
      <c r="N7270" s="27"/>
    </row>
    <row r="7271" spans="1:14" s="28" customFormat="1" x14ac:dyDescent="0.25">
      <c r="A7271" s="24">
        <v>43768.75</v>
      </c>
      <c r="B7271" s="25">
        <v>43768.791666666664</v>
      </c>
      <c r="C7271" s="7">
        <v>861.06600000000003</v>
      </c>
      <c r="D7271" s="26">
        <f>C7271/'g. Dimensio.AnlagenEE2035'!$F$11</f>
        <v>0.24601885714285715</v>
      </c>
      <c r="E7271" s="6"/>
      <c r="F7271" s="6"/>
      <c r="G7271" s="6"/>
      <c r="H7271" s="6"/>
      <c r="I7271" s="6"/>
      <c r="J7271" s="6"/>
      <c r="K7271" s="6"/>
      <c r="L7271" s="6"/>
      <c r="M7271" s="6"/>
      <c r="N7271" s="27"/>
    </row>
    <row r="7272" spans="1:14" s="28" customFormat="1" x14ac:dyDescent="0.25">
      <c r="A7272" s="24">
        <v>43768.791666666664</v>
      </c>
      <c r="B7272" s="25">
        <v>43768.833333333336</v>
      </c>
      <c r="C7272" s="7">
        <v>845.86599999999999</v>
      </c>
      <c r="D7272" s="26">
        <f>C7272/'g. Dimensio.AnlagenEE2035'!$F$11</f>
        <v>0.241676</v>
      </c>
      <c r="E7272" s="6"/>
      <c r="F7272" s="6"/>
      <c r="G7272" s="6"/>
      <c r="H7272" s="6"/>
      <c r="I7272" s="6"/>
      <c r="J7272" s="6"/>
      <c r="K7272" s="6"/>
      <c r="L7272" s="6"/>
      <c r="M7272" s="6"/>
      <c r="N7272" s="27"/>
    </row>
    <row r="7273" spans="1:14" s="28" customFormat="1" x14ac:dyDescent="0.25">
      <c r="A7273" s="24">
        <v>43768.833333333336</v>
      </c>
      <c r="B7273" s="25">
        <v>43768.875</v>
      </c>
      <c r="C7273" s="7">
        <v>822.01499999999999</v>
      </c>
      <c r="D7273" s="26">
        <f>C7273/'g. Dimensio.AnlagenEE2035'!$F$11</f>
        <v>0.23486142857142855</v>
      </c>
      <c r="E7273" s="6"/>
      <c r="F7273" s="6"/>
      <c r="G7273" s="6"/>
      <c r="H7273" s="6"/>
      <c r="I7273" s="6"/>
      <c r="J7273" s="6"/>
      <c r="K7273" s="6"/>
      <c r="L7273" s="6"/>
      <c r="M7273" s="6"/>
      <c r="N7273" s="27"/>
    </row>
    <row r="7274" spans="1:14" s="28" customFormat="1" x14ac:dyDescent="0.25">
      <c r="A7274" s="24">
        <v>43768.875</v>
      </c>
      <c r="B7274" s="25">
        <v>43768.916666666664</v>
      </c>
      <c r="C7274" s="7">
        <v>851.46600000000001</v>
      </c>
      <c r="D7274" s="26">
        <f>C7274/'g. Dimensio.AnlagenEE2035'!$F$11</f>
        <v>0.24327599999999999</v>
      </c>
      <c r="E7274" s="6"/>
      <c r="F7274" s="6"/>
      <c r="G7274" s="6"/>
      <c r="H7274" s="6"/>
      <c r="I7274" s="6"/>
      <c r="J7274" s="6"/>
      <c r="K7274" s="6"/>
      <c r="L7274" s="6"/>
      <c r="M7274" s="6"/>
      <c r="N7274" s="27"/>
    </row>
    <row r="7275" spans="1:14" s="28" customFormat="1" x14ac:dyDescent="0.25">
      <c r="A7275" s="24">
        <v>43768.916666666664</v>
      </c>
      <c r="B7275" s="25">
        <v>43768.958333333336</v>
      </c>
      <c r="C7275" s="7">
        <v>877.452</v>
      </c>
      <c r="D7275" s="26">
        <f>C7275/'g. Dimensio.AnlagenEE2035'!$F$11</f>
        <v>0.25070057142857144</v>
      </c>
      <c r="E7275" s="6"/>
      <c r="F7275" s="6"/>
      <c r="G7275" s="6"/>
      <c r="H7275" s="6"/>
      <c r="I7275" s="6"/>
      <c r="J7275" s="6"/>
      <c r="K7275" s="6"/>
      <c r="L7275" s="6"/>
      <c r="M7275" s="6"/>
      <c r="N7275" s="27"/>
    </row>
    <row r="7276" spans="1:14" s="28" customFormat="1" x14ac:dyDescent="0.25">
      <c r="A7276" s="24">
        <v>43768.958333333336</v>
      </c>
      <c r="B7276" s="25">
        <v>43769</v>
      </c>
      <c r="C7276" s="7">
        <v>907.61</v>
      </c>
      <c r="D7276" s="26">
        <f>C7276/'g. Dimensio.AnlagenEE2035'!$F$11</f>
        <v>0.25931714285714286</v>
      </c>
      <c r="E7276" s="6"/>
      <c r="F7276" s="6"/>
      <c r="G7276" s="6"/>
      <c r="H7276" s="6"/>
      <c r="I7276" s="6"/>
      <c r="J7276" s="6"/>
      <c r="K7276" s="6"/>
      <c r="L7276" s="6"/>
      <c r="M7276" s="6"/>
      <c r="N7276" s="27"/>
    </row>
    <row r="7277" spans="1:14" s="28" customFormat="1" x14ac:dyDescent="0.25">
      <c r="A7277" s="24">
        <v>43769</v>
      </c>
      <c r="B7277" s="25">
        <v>43769.041666666664</v>
      </c>
      <c r="C7277" s="7">
        <v>915.83100000000002</v>
      </c>
      <c r="D7277" s="26">
        <f>C7277/'g. Dimensio.AnlagenEE2035'!$F$11</f>
        <v>0.26166600000000001</v>
      </c>
      <c r="E7277" s="6"/>
      <c r="F7277" s="6"/>
      <c r="G7277" s="6"/>
      <c r="H7277" s="6"/>
      <c r="I7277" s="6"/>
      <c r="J7277" s="6"/>
      <c r="K7277" s="6"/>
      <c r="L7277" s="6"/>
      <c r="M7277" s="6"/>
      <c r="N7277" s="27"/>
    </row>
    <row r="7278" spans="1:14" s="28" customFormat="1" x14ac:dyDescent="0.25">
      <c r="A7278" s="24">
        <v>43769.041666666664</v>
      </c>
      <c r="B7278" s="25">
        <v>43769.083333333336</v>
      </c>
      <c r="C7278" s="7">
        <v>903.60299999999995</v>
      </c>
      <c r="D7278" s="26">
        <f>C7278/'g. Dimensio.AnlagenEE2035'!$F$11</f>
        <v>0.25817228571428569</v>
      </c>
      <c r="E7278" s="6"/>
      <c r="F7278" s="6"/>
      <c r="G7278" s="6"/>
      <c r="H7278" s="6"/>
      <c r="I7278" s="6"/>
      <c r="J7278" s="6"/>
      <c r="K7278" s="6"/>
      <c r="L7278" s="6"/>
      <c r="M7278" s="6"/>
      <c r="N7278" s="27"/>
    </row>
    <row r="7279" spans="1:14" s="28" customFormat="1" x14ac:dyDescent="0.25">
      <c r="A7279" s="24">
        <v>43769.083333333336</v>
      </c>
      <c r="B7279" s="25">
        <v>43769.125</v>
      </c>
      <c r="C7279" s="7">
        <v>857.53</v>
      </c>
      <c r="D7279" s="26">
        <f>C7279/'g. Dimensio.AnlagenEE2035'!$F$11</f>
        <v>0.24500857142857141</v>
      </c>
      <c r="E7279" s="6"/>
      <c r="F7279" s="6"/>
      <c r="G7279" s="6"/>
      <c r="H7279" s="6"/>
      <c r="I7279" s="6"/>
      <c r="J7279" s="6"/>
      <c r="K7279" s="6"/>
      <c r="L7279" s="6"/>
      <c r="M7279" s="6"/>
      <c r="N7279" s="27"/>
    </row>
    <row r="7280" spans="1:14" s="28" customFormat="1" x14ac:dyDescent="0.25">
      <c r="A7280" s="24">
        <v>43769.125</v>
      </c>
      <c r="B7280" s="25">
        <v>43769.166666666664</v>
      </c>
      <c r="C7280" s="7">
        <v>822.11099999999999</v>
      </c>
      <c r="D7280" s="26">
        <f>C7280/'g. Dimensio.AnlagenEE2035'!$F$11</f>
        <v>0.23488885714285715</v>
      </c>
      <c r="E7280" s="6"/>
      <c r="F7280" s="6"/>
      <c r="G7280" s="6"/>
      <c r="H7280" s="6"/>
      <c r="I7280" s="6"/>
      <c r="J7280" s="6"/>
      <c r="K7280" s="6"/>
      <c r="L7280" s="6"/>
      <c r="M7280" s="6"/>
      <c r="N7280" s="27"/>
    </row>
    <row r="7281" spans="1:14" s="28" customFormat="1" x14ac:dyDescent="0.25">
      <c r="A7281" s="24">
        <v>43769.166666666664</v>
      </c>
      <c r="B7281" s="25">
        <v>43769.208333333336</v>
      </c>
      <c r="C7281" s="7">
        <v>784.67499999999995</v>
      </c>
      <c r="D7281" s="26">
        <f>C7281/'g. Dimensio.AnlagenEE2035'!$F$11</f>
        <v>0.22419285714285714</v>
      </c>
      <c r="E7281" s="6"/>
      <c r="F7281" s="6"/>
      <c r="G7281" s="6"/>
      <c r="H7281" s="6"/>
      <c r="I7281" s="6"/>
      <c r="J7281" s="6"/>
      <c r="K7281" s="6"/>
      <c r="L7281" s="6"/>
      <c r="M7281" s="6"/>
      <c r="N7281" s="27"/>
    </row>
    <row r="7282" spans="1:14" s="28" customFormat="1" x14ac:dyDescent="0.25">
      <c r="A7282" s="24">
        <v>43769.208333333336</v>
      </c>
      <c r="B7282" s="25">
        <v>43769.25</v>
      </c>
      <c r="C7282" s="7">
        <v>725.45799999999997</v>
      </c>
      <c r="D7282" s="26">
        <f>C7282/'g. Dimensio.AnlagenEE2035'!$F$11</f>
        <v>0.20727371428571428</v>
      </c>
      <c r="E7282" s="6"/>
      <c r="F7282" s="6"/>
      <c r="G7282" s="6"/>
      <c r="H7282" s="6"/>
      <c r="I7282" s="6"/>
      <c r="J7282" s="6"/>
      <c r="K7282" s="6"/>
      <c r="L7282" s="6"/>
      <c r="M7282" s="6"/>
      <c r="N7282" s="27"/>
    </row>
    <row r="7283" spans="1:14" s="28" customFormat="1" x14ac:dyDescent="0.25">
      <c r="A7283" s="24">
        <v>43769.25</v>
      </c>
      <c r="B7283" s="25">
        <v>43769.291666666664</v>
      </c>
      <c r="C7283" s="7">
        <v>693.62199999999996</v>
      </c>
      <c r="D7283" s="26">
        <f>C7283/'g. Dimensio.AnlagenEE2035'!$F$11</f>
        <v>0.19817771428571426</v>
      </c>
      <c r="E7283" s="6"/>
      <c r="F7283" s="6"/>
      <c r="G7283" s="6"/>
      <c r="H7283" s="6"/>
      <c r="I7283" s="6"/>
      <c r="J7283" s="6"/>
      <c r="K7283" s="6"/>
      <c r="L7283" s="6"/>
      <c r="M7283" s="6"/>
      <c r="N7283" s="27"/>
    </row>
    <row r="7284" spans="1:14" s="28" customFormat="1" x14ac:dyDescent="0.25">
      <c r="A7284" s="24">
        <v>43769.291666666664</v>
      </c>
      <c r="B7284" s="25">
        <v>43769.333333333336</v>
      </c>
      <c r="C7284" s="7">
        <v>474.53500000000003</v>
      </c>
      <c r="D7284" s="26">
        <f>C7284/'g. Dimensio.AnlagenEE2035'!$F$11</f>
        <v>0.13558142857142857</v>
      </c>
      <c r="E7284" s="6"/>
      <c r="F7284" s="6"/>
      <c r="G7284" s="6"/>
      <c r="H7284" s="6"/>
      <c r="I7284" s="6"/>
      <c r="J7284" s="6"/>
      <c r="K7284" s="6"/>
      <c r="L7284" s="6"/>
      <c r="M7284" s="6"/>
      <c r="N7284" s="27"/>
    </row>
    <row r="7285" spans="1:14" s="28" customFormat="1" x14ac:dyDescent="0.25">
      <c r="A7285" s="24">
        <v>43769.333333333336</v>
      </c>
      <c r="B7285" s="25">
        <v>43769.375</v>
      </c>
      <c r="C7285" s="7">
        <v>344.89100000000002</v>
      </c>
      <c r="D7285" s="26">
        <f>C7285/'g. Dimensio.AnlagenEE2035'!$F$11</f>
        <v>9.8540285714285719E-2</v>
      </c>
      <c r="E7285" s="6"/>
      <c r="F7285" s="6"/>
      <c r="G7285" s="6"/>
      <c r="H7285" s="6"/>
      <c r="I7285" s="6"/>
      <c r="J7285" s="6"/>
      <c r="K7285" s="6"/>
      <c r="L7285" s="6"/>
      <c r="M7285" s="6"/>
      <c r="N7285" s="27"/>
    </row>
    <row r="7286" spans="1:14" s="28" customFormat="1" x14ac:dyDescent="0.25">
      <c r="A7286" s="24">
        <v>43769.375</v>
      </c>
      <c r="B7286" s="25">
        <v>43769.416666666664</v>
      </c>
      <c r="C7286" s="7">
        <v>397.33</v>
      </c>
      <c r="D7286" s="26">
        <f>C7286/'g. Dimensio.AnlagenEE2035'!$F$11</f>
        <v>0.11352285714285713</v>
      </c>
      <c r="E7286" s="6"/>
      <c r="F7286" s="6"/>
      <c r="G7286" s="6"/>
      <c r="H7286" s="6"/>
      <c r="I7286" s="6"/>
      <c r="J7286" s="6"/>
      <c r="K7286" s="6"/>
      <c r="L7286" s="6"/>
      <c r="M7286" s="6"/>
      <c r="N7286" s="27"/>
    </row>
    <row r="7287" spans="1:14" s="28" customFormat="1" x14ac:dyDescent="0.25">
      <c r="A7287" s="24">
        <v>43769.416666666664</v>
      </c>
      <c r="B7287" s="25">
        <v>43769.458333333336</v>
      </c>
      <c r="C7287" s="7">
        <v>426.14699999999999</v>
      </c>
      <c r="D7287" s="26">
        <f>C7287/'g. Dimensio.AnlagenEE2035'!$F$11</f>
        <v>0.12175628571428571</v>
      </c>
      <c r="E7287" s="6"/>
      <c r="F7287" s="6"/>
      <c r="G7287" s="6"/>
      <c r="H7287" s="6"/>
      <c r="I7287" s="6"/>
      <c r="J7287" s="6"/>
      <c r="K7287" s="6"/>
      <c r="L7287" s="6"/>
      <c r="M7287" s="6"/>
      <c r="N7287" s="27"/>
    </row>
    <row r="7288" spans="1:14" s="28" customFormat="1" x14ac:dyDescent="0.25">
      <c r="A7288" s="24">
        <v>43769.458333333336</v>
      </c>
      <c r="B7288" s="25">
        <v>43769.5</v>
      </c>
      <c r="C7288" s="7">
        <v>413.40499999999997</v>
      </c>
      <c r="D7288" s="26">
        <f>C7288/'g. Dimensio.AnlagenEE2035'!$F$11</f>
        <v>0.11811571428571428</v>
      </c>
      <c r="E7288" s="6"/>
      <c r="F7288" s="6"/>
      <c r="G7288" s="6"/>
      <c r="H7288" s="6"/>
      <c r="I7288" s="6"/>
      <c r="J7288" s="6"/>
      <c r="K7288" s="6"/>
      <c r="L7288" s="6"/>
      <c r="M7288" s="6"/>
      <c r="N7288" s="27"/>
    </row>
    <row r="7289" spans="1:14" s="28" customFormat="1" x14ac:dyDescent="0.25">
      <c r="A7289" s="24">
        <v>43769.5</v>
      </c>
      <c r="B7289" s="25">
        <v>43769.541666666664</v>
      </c>
      <c r="C7289" s="7">
        <v>367.86200000000002</v>
      </c>
      <c r="D7289" s="26">
        <f>C7289/'g. Dimensio.AnlagenEE2035'!$F$11</f>
        <v>0.10510342857142858</v>
      </c>
      <c r="E7289" s="6"/>
      <c r="F7289" s="6"/>
      <c r="G7289" s="6"/>
      <c r="H7289" s="6"/>
      <c r="I7289" s="6"/>
      <c r="J7289" s="6"/>
      <c r="K7289" s="6"/>
      <c r="L7289" s="6"/>
      <c r="M7289" s="6"/>
      <c r="N7289" s="27"/>
    </row>
    <row r="7290" spans="1:14" s="28" customFormat="1" x14ac:dyDescent="0.25">
      <c r="A7290" s="24">
        <v>43769.541666666664</v>
      </c>
      <c r="B7290" s="25">
        <v>43769.583333333336</v>
      </c>
      <c r="C7290" s="7">
        <v>335.529</v>
      </c>
      <c r="D7290" s="26">
        <f>C7290/'g. Dimensio.AnlagenEE2035'!$F$11</f>
        <v>9.5865428571428574E-2</v>
      </c>
      <c r="E7290" s="6"/>
      <c r="F7290" s="6"/>
      <c r="G7290" s="6"/>
      <c r="H7290" s="6"/>
      <c r="I7290" s="6"/>
      <c r="J7290" s="6"/>
      <c r="K7290" s="6"/>
      <c r="L7290" s="6"/>
      <c r="M7290" s="6"/>
      <c r="N7290" s="27"/>
    </row>
    <row r="7291" spans="1:14" s="28" customFormat="1" x14ac:dyDescent="0.25">
      <c r="A7291" s="24">
        <v>43769.583333333336</v>
      </c>
      <c r="B7291" s="25">
        <v>43769.625</v>
      </c>
      <c r="C7291" s="7">
        <v>333.08100000000002</v>
      </c>
      <c r="D7291" s="26">
        <f>C7291/'g. Dimensio.AnlagenEE2035'!$F$11</f>
        <v>9.5166000000000001E-2</v>
      </c>
      <c r="E7291" s="6"/>
      <c r="F7291" s="6"/>
      <c r="G7291" s="6"/>
      <c r="H7291" s="6"/>
      <c r="I7291" s="6"/>
      <c r="J7291" s="6"/>
      <c r="K7291" s="6"/>
      <c r="L7291" s="6"/>
      <c r="M7291" s="6"/>
      <c r="N7291" s="27"/>
    </row>
    <row r="7292" spans="1:14" s="28" customFormat="1" x14ac:dyDescent="0.25">
      <c r="A7292" s="24">
        <v>43769.625</v>
      </c>
      <c r="B7292" s="25">
        <v>43769.666666666664</v>
      </c>
      <c r="C7292" s="7">
        <v>387.54300000000001</v>
      </c>
      <c r="D7292" s="26">
        <f>C7292/'g. Dimensio.AnlagenEE2035'!$F$11</f>
        <v>0.11072657142857142</v>
      </c>
      <c r="E7292" s="6"/>
      <c r="F7292" s="6"/>
      <c r="G7292" s="6"/>
      <c r="H7292" s="6"/>
      <c r="I7292" s="6"/>
      <c r="J7292" s="6"/>
      <c r="K7292" s="6"/>
      <c r="L7292" s="6"/>
      <c r="M7292" s="6"/>
      <c r="N7292" s="27"/>
    </row>
    <row r="7293" spans="1:14" s="28" customFormat="1" x14ac:dyDescent="0.25">
      <c r="A7293" s="24">
        <v>43769.666666666664</v>
      </c>
      <c r="B7293" s="25">
        <v>43769.708333333336</v>
      </c>
      <c r="C7293" s="7">
        <v>556.72799999999995</v>
      </c>
      <c r="D7293" s="26">
        <f>C7293/'g. Dimensio.AnlagenEE2035'!$F$11</f>
        <v>0.15906514285714285</v>
      </c>
      <c r="E7293" s="6"/>
      <c r="F7293" s="6"/>
      <c r="G7293" s="6"/>
      <c r="H7293" s="6"/>
      <c r="I7293" s="6"/>
      <c r="J7293" s="6"/>
      <c r="K7293" s="6"/>
      <c r="L7293" s="6"/>
      <c r="M7293" s="6"/>
      <c r="N7293" s="27"/>
    </row>
    <row r="7294" spans="1:14" s="28" customFormat="1" x14ac:dyDescent="0.25">
      <c r="A7294" s="24">
        <v>43769.708333333336</v>
      </c>
      <c r="B7294" s="25">
        <v>43769.75</v>
      </c>
      <c r="C7294" s="7">
        <v>720.54899999999998</v>
      </c>
      <c r="D7294" s="26">
        <f>C7294/'g. Dimensio.AnlagenEE2035'!$F$11</f>
        <v>0.20587114285714286</v>
      </c>
      <c r="E7294" s="6"/>
      <c r="F7294" s="6"/>
      <c r="G7294" s="6"/>
      <c r="H7294" s="6"/>
      <c r="I7294" s="6"/>
      <c r="J7294" s="6"/>
      <c r="K7294" s="6"/>
      <c r="L7294" s="6"/>
      <c r="M7294" s="6"/>
      <c r="N7294" s="27"/>
    </row>
    <row r="7295" spans="1:14" s="28" customFormat="1" x14ac:dyDescent="0.25">
      <c r="A7295" s="24">
        <v>43769.75</v>
      </c>
      <c r="B7295" s="25">
        <v>43769.791666666664</v>
      </c>
      <c r="C7295" s="7">
        <v>766.46799999999996</v>
      </c>
      <c r="D7295" s="26">
        <f>C7295/'g. Dimensio.AnlagenEE2035'!$F$11</f>
        <v>0.21899085714285713</v>
      </c>
      <c r="E7295" s="6"/>
      <c r="F7295" s="6"/>
      <c r="G7295" s="6"/>
      <c r="H7295" s="6"/>
      <c r="I7295" s="6"/>
      <c r="J7295" s="6"/>
      <c r="K7295" s="6"/>
      <c r="L7295" s="6"/>
      <c r="M7295" s="6"/>
      <c r="N7295" s="27"/>
    </row>
    <row r="7296" spans="1:14" s="28" customFormat="1" x14ac:dyDescent="0.25">
      <c r="A7296" s="24">
        <v>43769.791666666664</v>
      </c>
      <c r="B7296" s="25">
        <v>43769.833333333336</v>
      </c>
      <c r="C7296" s="7">
        <v>703.53499999999997</v>
      </c>
      <c r="D7296" s="26">
        <f>C7296/'g. Dimensio.AnlagenEE2035'!$F$11</f>
        <v>0.20100999999999999</v>
      </c>
      <c r="E7296" s="6"/>
      <c r="F7296" s="6"/>
      <c r="G7296" s="6"/>
      <c r="H7296" s="6"/>
      <c r="I7296" s="6"/>
      <c r="J7296" s="6"/>
      <c r="K7296" s="6"/>
      <c r="L7296" s="6"/>
      <c r="M7296" s="6"/>
      <c r="N7296" s="27"/>
    </row>
    <row r="7297" spans="1:14" s="28" customFormat="1" x14ac:dyDescent="0.25">
      <c r="A7297" s="24">
        <v>43769.833333333336</v>
      </c>
      <c r="B7297" s="25">
        <v>43769.875</v>
      </c>
      <c r="C7297" s="7">
        <v>578.89400000000001</v>
      </c>
      <c r="D7297" s="26">
        <f>C7297/'g. Dimensio.AnlagenEE2035'!$F$11</f>
        <v>0.16539828571428572</v>
      </c>
      <c r="E7297" s="6"/>
      <c r="F7297" s="6"/>
      <c r="G7297" s="6"/>
      <c r="H7297" s="6"/>
      <c r="I7297" s="6"/>
      <c r="J7297" s="6"/>
      <c r="K7297" s="6"/>
      <c r="L7297" s="6"/>
      <c r="M7297" s="6"/>
      <c r="N7297" s="27"/>
    </row>
    <row r="7298" spans="1:14" s="28" customFormat="1" x14ac:dyDescent="0.25">
      <c r="A7298" s="24">
        <v>43769.875</v>
      </c>
      <c r="B7298" s="25">
        <v>43769.916666666664</v>
      </c>
      <c r="C7298" s="7">
        <v>450.27100000000002</v>
      </c>
      <c r="D7298" s="26">
        <f>C7298/'g. Dimensio.AnlagenEE2035'!$F$11</f>
        <v>0.12864885714285715</v>
      </c>
      <c r="E7298" s="6"/>
      <c r="F7298" s="6"/>
      <c r="G7298" s="6"/>
      <c r="H7298" s="6"/>
      <c r="I7298" s="6"/>
      <c r="J7298" s="6"/>
      <c r="K7298" s="6"/>
      <c r="L7298" s="6"/>
      <c r="M7298" s="6"/>
      <c r="N7298" s="27"/>
    </row>
    <row r="7299" spans="1:14" s="28" customFormat="1" x14ac:dyDescent="0.25">
      <c r="A7299" s="24">
        <v>43769.916666666664</v>
      </c>
      <c r="B7299" s="25">
        <v>43769.958333333336</v>
      </c>
      <c r="C7299" s="7">
        <v>370.096</v>
      </c>
      <c r="D7299" s="26">
        <f>C7299/'g. Dimensio.AnlagenEE2035'!$F$11</f>
        <v>0.10574171428571429</v>
      </c>
      <c r="E7299" s="6"/>
      <c r="F7299" s="6"/>
      <c r="G7299" s="6"/>
      <c r="H7299" s="6"/>
      <c r="I7299" s="6"/>
      <c r="J7299" s="6"/>
      <c r="K7299" s="6"/>
      <c r="L7299" s="6"/>
      <c r="M7299" s="6"/>
      <c r="N7299" s="27"/>
    </row>
    <row r="7300" spans="1:14" s="28" customFormat="1" x14ac:dyDescent="0.25">
      <c r="A7300" s="24">
        <v>43769.958333333336</v>
      </c>
      <c r="B7300" s="25">
        <v>43770</v>
      </c>
      <c r="C7300" s="7">
        <v>347.68900000000002</v>
      </c>
      <c r="D7300" s="26">
        <f>C7300/'g. Dimensio.AnlagenEE2035'!$F$11</f>
        <v>9.9339714285714295E-2</v>
      </c>
      <c r="E7300" s="6"/>
      <c r="F7300" s="6"/>
      <c r="G7300" s="6"/>
      <c r="H7300" s="6"/>
      <c r="I7300" s="6"/>
      <c r="J7300" s="6"/>
      <c r="K7300" s="6"/>
      <c r="L7300" s="6"/>
      <c r="M7300" s="6"/>
      <c r="N7300" s="27"/>
    </row>
    <row r="7301" spans="1:14" s="28" customFormat="1" x14ac:dyDescent="0.25">
      <c r="A7301" s="24">
        <v>43770</v>
      </c>
      <c r="B7301" s="25">
        <v>43770.041666666664</v>
      </c>
      <c r="C7301" s="7">
        <v>323.12400000000002</v>
      </c>
      <c r="D7301" s="26">
        <f>C7301/'g. Dimensio.AnlagenEE2035'!$F$11</f>
        <v>9.2321142857142866E-2</v>
      </c>
      <c r="E7301" s="6"/>
      <c r="F7301" s="6"/>
      <c r="G7301" s="6"/>
      <c r="H7301" s="6"/>
      <c r="I7301" s="6"/>
      <c r="J7301" s="6"/>
      <c r="K7301" s="6"/>
      <c r="L7301" s="6"/>
      <c r="M7301" s="6"/>
      <c r="N7301" s="27"/>
    </row>
    <row r="7302" spans="1:14" s="28" customFormat="1" x14ac:dyDescent="0.25">
      <c r="A7302" s="24">
        <v>43770.041666666664</v>
      </c>
      <c r="B7302" s="25">
        <v>43770.083333333336</v>
      </c>
      <c r="C7302" s="7">
        <v>298.20699999999999</v>
      </c>
      <c r="D7302" s="26">
        <f>C7302/'g. Dimensio.AnlagenEE2035'!$F$11</f>
        <v>8.5202E-2</v>
      </c>
      <c r="E7302" s="6"/>
      <c r="F7302" s="6"/>
      <c r="G7302" s="6"/>
      <c r="H7302" s="6"/>
      <c r="I7302" s="6"/>
      <c r="J7302" s="6"/>
      <c r="K7302" s="6"/>
      <c r="L7302" s="6"/>
      <c r="M7302" s="6"/>
      <c r="N7302" s="27"/>
    </row>
    <row r="7303" spans="1:14" s="28" customFormat="1" x14ac:dyDescent="0.25">
      <c r="A7303" s="24">
        <v>43770.083333333336</v>
      </c>
      <c r="B7303" s="25">
        <v>43770.125</v>
      </c>
      <c r="C7303" s="7">
        <v>281.56400000000002</v>
      </c>
      <c r="D7303" s="26">
        <f>C7303/'g. Dimensio.AnlagenEE2035'!$F$11</f>
        <v>8.0446857142857153E-2</v>
      </c>
      <c r="E7303" s="6"/>
      <c r="F7303" s="6"/>
      <c r="G7303" s="6"/>
      <c r="H7303" s="6"/>
      <c r="I7303" s="6"/>
      <c r="J7303" s="6"/>
      <c r="K7303" s="6"/>
      <c r="L7303" s="6"/>
      <c r="M7303" s="6"/>
      <c r="N7303" s="27"/>
    </row>
    <row r="7304" spans="1:14" s="28" customFormat="1" x14ac:dyDescent="0.25">
      <c r="A7304" s="24">
        <v>43770.125</v>
      </c>
      <c r="B7304" s="25">
        <v>43770.166666666664</v>
      </c>
      <c r="C7304" s="7">
        <v>270.154</v>
      </c>
      <c r="D7304" s="26">
        <f>C7304/'g. Dimensio.AnlagenEE2035'!$F$11</f>
        <v>7.718685714285714E-2</v>
      </c>
      <c r="E7304" s="6"/>
      <c r="F7304" s="6"/>
      <c r="G7304" s="6"/>
      <c r="H7304" s="6"/>
      <c r="I7304" s="6"/>
      <c r="J7304" s="6"/>
      <c r="K7304" s="6"/>
      <c r="L7304" s="6"/>
      <c r="M7304" s="6"/>
      <c r="N7304" s="27"/>
    </row>
    <row r="7305" spans="1:14" s="28" customFormat="1" x14ac:dyDescent="0.25">
      <c r="A7305" s="24">
        <v>43770.166666666664</v>
      </c>
      <c r="B7305" s="25">
        <v>43770.208333333336</v>
      </c>
      <c r="C7305" s="7">
        <v>308.53300000000002</v>
      </c>
      <c r="D7305" s="26">
        <f>C7305/'g. Dimensio.AnlagenEE2035'!$F$11</f>
        <v>8.8152285714285725E-2</v>
      </c>
      <c r="E7305" s="6"/>
      <c r="F7305" s="6"/>
      <c r="G7305" s="6"/>
      <c r="H7305" s="6"/>
      <c r="I7305" s="6"/>
      <c r="J7305" s="6"/>
      <c r="K7305" s="6"/>
      <c r="L7305" s="6"/>
      <c r="M7305" s="6"/>
      <c r="N7305" s="27"/>
    </row>
    <row r="7306" spans="1:14" s="28" customFormat="1" x14ac:dyDescent="0.25">
      <c r="A7306" s="24">
        <v>43770.208333333336</v>
      </c>
      <c r="B7306" s="25">
        <v>43770.25</v>
      </c>
      <c r="C7306" s="7">
        <v>350.01900000000001</v>
      </c>
      <c r="D7306" s="26">
        <f>C7306/'g. Dimensio.AnlagenEE2035'!$F$11</f>
        <v>0.10000542857142858</v>
      </c>
      <c r="E7306" s="6"/>
      <c r="F7306" s="6"/>
      <c r="G7306" s="6"/>
      <c r="H7306" s="6"/>
      <c r="I7306" s="6"/>
      <c r="J7306" s="6"/>
      <c r="K7306" s="6"/>
      <c r="L7306" s="6"/>
      <c r="M7306" s="6"/>
      <c r="N7306" s="27"/>
    </row>
    <row r="7307" spans="1:14" s="28" customFormat="1" x14ac:dyDescent="0.25">
      <c r="A7307" s="24">
        <v>43770.25</v>
      </c>
      <c r="B7307" s="25">
        <v>43770.291666666664</v>
      </c>
      <c r="C7307" s="7">
        <v>372.37200000000001</v>
      </c>
      <c r="D7307" s="26">
        <f>C7307/'g. Dimensio.AnlagenEE2035'!$F$11</f>
        <v>0.106392</v>
      </c>
      <c r="E7307" s="6"/>
      <c r="F7307" s="6"/>
      <c r="G7307" s="6"/>
      <c r="H7307" s="6"/>
      <c r="I7307" s="6"/>
      <c r="J7307" s="6"/>
      <c r="K7307" s="6"/>
      <c r="L7307" s="6"/>
      <c r="M7307" s="6"/>
      <c r="N7307" s="27"/>
    </row>
    <row r="7308" spans="1:14" s="28" customFormat="1" x14ac:dyDescent="0.25">
      <c r="A7308" s="24">
        <v>43770.291666666664</v>
      </c>
      <c r="B7308" s="25">
        <v>43770.333333333336</v>
      </c>
      <c r="C7308" s="7">
        <v>365.64800000000002</v>
      </c>
      <c r="D7308" s="26">
        <f>C7308/'g. Dimensio.AnlagenEE2035'!$F$11</f>
        <v>0.10447085714285714</v>
      </c>
      <c r="E7308" s="6"/>
      <c r="F7308" s="6"/>
      <c r="G7308" s="6"/>
      <c r="H7308" s="6"/>
      <c r="I7308" s="6"/>
      <c r="J7308" s="6"/>
      <c r="K7308" s="6"/>
      <c r="L7308" s="6"/>
      <c r="M7308" s="6"/>
      <c r="N7308" s="27"/>
    </row>
    <row r="7309" spans="1:14" s="28" customFormat="1" x14ac:dyDescent="0.25">
      <c r="A7309" s="24">
        <v>43770.333333333336</v>
      </c>
      <c r="B7309" s="25">
        <v>43770.375</v>
      </c>
      <c r="C7309" s="7">
        <v>378.53100000000001</v>
      </c>
      <c r="D7309" s="26">
        <f>C7309/'g. Dimensio.AnlagenEE2035'!$F$11</f>
        <v>0.10815171428571428</v>
      </c>
      <c r="E7309" s="6"/>
      <c r="F7309" s="6"/>
      <c r="G7309" s="6"/>
      <c r="H7309" s="6"/>
      <c r="I7309" s="6"/>
      <c r="J7309" s="6"/>
      <c r="K7309" s="6"/>
      <c r="L7309" s="6"/>
      <c r="M7309" s="6"/>
      <c r="N7309" s="27"/>
    </row>
    <row r="7310" spans="1:14" s="28" customFormat="1" x14ac:dyDescent="0.25">
      <c r="A7310" s="24">
        <v>43770.375</v>
      </c>
      <c r="B7310" s="25">
        <v>43770.416666666664</v>
      </c>
      <c r="C7310" s="7">
        <v>414.952</v>
      </c>
      <c r="D7310" s="26">
        <f>C7310/'g. Dimensio.AnlagenEE2035'!$F$11</f>
        <v>0.11855771428571428</v>
      </c>
      <c r="E7310" s="6"/>
      <c r="F7310" s="6"/>
      <c r="G7310" s="6"/>
      <c r="H7310" s="6"/>
      <c r="I7310" s="6"/>
      <c r="J7310" s="6"/>
      <c r="K7310" s="6"/>
      <c r="L7310" s="6"/>
      <c r="M7310" s="6"/>
      <c r="N7310" s="27"/>
    </row>
    <row r="7311" spans="1:14" s="28" customFormat="1" x14ac:dyDescent="0.25">
      <c r="A7311" s="24">
        <v>43770.416666666664</v>
      </c>
      <c r="B7311" s="25">
        <v>43770.458333333336</v>
      </c>
      <c r="C7311" s="7">
        <v>523.45899999999995</v>
      </c>
      <c r="D7311" s="26">
        <f>C7311/'g. Dimensio.AnlagenEE2035'!$F$11</f>
        <v>0.14955971428571427</v>
      </c>
      <c r="E7311" s="6"/>
      <c r="F7311" s="6"/>
      <c r="G7311" s="6"/>
      <c r="H7311" s="6"/>
      <c r="I7311" s="6"/>
      <c r="J7311" s="6"/>
      <c r="K7311" s="6"/>
      <c r="L7311" s="6"/>
      <c r="M7311" s="6"/>
      <c r="N7311" s="27"/>
    </row>
    <row r="7312" spans="1:14" s="28" customFormat="1" x14ac:dyDescent="0.25">
      <c r="A7312" s="24">
        <v>43770.458333333336</v>
      </c>
      <c r="B7312" s="25">
        <v>43770.5</v>
      </c>
      <c r="C7312" s="7">
        <v>554.19000000000005</v>
      </c>
      <c r="D7312" s="26">
        <f>C7312/'g. Dimensio.AnlagenEE2035'!$F$11</f>
        <v>0.15834000000000001</v>
      </c>
      <c r="E7312" s="6"/>
      <c r="F7312" s="6"/>
      <c r="G7312" s="6"/>
      <c r="H7312" s="6"/>
      <c r="I7312" s="6"/>
      <c r="J7312" s="6"/>
      <c r="K7312" s="6"/>
      <c r="L7312" s="6"/>
      <c r="M7312" s="6"/>
      <c r="N7312" s="27"/>
    </row>
    <row r="7313" spans="1:14" s="28" customFormat="1" x14ac:dyDescent="0.25">
      <c r="A7313" s="24">
        <v>43770.5</v>
      </c>
      <c r="B7313" s="25">
        <v>43770.541666666664</v>
      </c>
      <c r="C7313" s="7">
        <v>498.62599999999998</v>
      </c>
      <c r="D7313" s="26">
        <f>C7313/'g. Dimensio.AnlagenEE2035'!$F$11</f>
        <v>0.14246457142857141</v>
      </c>
      <c r="E7313" s="6"/>
      <c r="F7313" s="6"/>
      <c r="G7313" s="6"/>
      <c r="H7313" s="6"/>
      <c r="I7313" s="6"/>
      <c r="J7313" s="6"/>
      <c r="K7313" s="6"/>
      <c r="L7313" s="6"/>
      <c r="M7313" s="6"/>
      <c r="N7313" s="27"/>
    </row>
    <row r="7314" spans="1:14" s="28" customFormat="1" x14ac:dyDescent="0.25">
      <c r="A7314" s="24">
        <v>43770.541666666664</v>
      </c>
      <c r="B7314" s="25">
        <v>43770.583333333336</v>
      </c>
      <c r="C7314" s="7">
        <v>488.471</v>
      </c>
      <c r="D7314" s="26">
        <f>C7314/'g. Dimensio.AnlagenEE2035'!$F$11</f>
        <v>0.13956314285714286</v>
      </c>
      <c r="E7314" s="6"/>
      <c r="F7314" s="6"/>
      <c r="G7314" s="6"/>
      <c r="H7314" s="6"/>
      <c r="I7314" s="6"/>
      <c r="J7314" s="6"/>
      <c r="K7314" s="6"/>
      <c r="L7314" s="6"/>
      <c r="M7314" s="6"/>
      <c r="N7314" s="27"/>
    </row>
    <row r="7315" spans="1:14" s="28" customFormat="1" x14ac:dyDescent="0.25">
      <c r="A7315" s="24">
        <v>43770.583333333336</v>
      </c>
      <c r="B7315" s="25">
        <v>43770.625</v>
      </c>
      <c r="C7315" s="7">
        <v>573.33900000000006</v>
      </c>
      <c r="D7315" s="26">
        <f>C7315/'g. Dimensio.AnlagenEE2035'!$F$11</f>
        <v>0.16381114285714288</v>
      </c>
      <c r="E7315" s="6"/>
      <c r="F7315" s="6"/>
      <c r="G7315" s="6"/>
      <c r="H7315" s="6"/>
      <c r="I7315" s="6"/>
      <c r="J7315" s="6"/>
      <c r="K7315" s="6"/>
      <c r="L7315" s="6"/>
      <c r="M7315" s="6"/>
      <c r="N7315" s="27"/>
    </row>
    <row r="7316" spans="1:14" s="28" customFormat="1" x14ac:dyDescent="0.25">
      <c r="A7316" s="24">
        <v>43770.625</v>
      </c>
      <c r="B7316" s="25">
        <v>43770.666666666664</v>
      </c>
      <c r="C7316" s="7">
        <v>730.86199999999997</v>
      </c>
      <c r="D7316" s="26">
        <f>C7316/'g. Dimensio.AnlagenEE2035'!$F$11</f>
        <v>0.20881771428571427</v>
      </c>
      <c r="E7316" s="6"/>
      <c r="F7316" s="6"/>
      <c r="G7316" s="6"/>
      <c r="H7316" s="6"/>
      <c r="I7316" s="6"/>
      <c r="J7316" s="6"/>
      <c r="K7316" s="6"/>
      <c r="L7316" s="6"/>
      <c r="M7316" s="6"/>
      <c r="N7316" s="27"/>
    </row>
    <row r="7317" spans="1:14" s="28" customFormat="1" x14ac:dyDescent="0.25">
      <c r="A7317" s="24">
        <v>43770.666666666664</v>
      </c>
      <c r="B7317" s="25">
        <v>43770.708333333336</v>
      </c>
      <c r="C7317" s="7">
        <v>1043.51</v>
      </c>
      <c r="D7317" s="26">
        <f>C7317/'g. Dimensio.AnlagenEE2035'!$F$11</f>
        <v>0.29814571428571429</v>
      </c>
      <c r="E7317" s="6"/>
      <c r="F7317" s="6"/>
      <c r="G7317" s="6"/>
      <c r="H7317" s="6"/>
      <c r="I7317" s="6"/>
      <c r="J7317" s="6"/>
      <c r="K7317" s="6"/>
      <c r="L7317" s="6"/>
      <c r="M7317" s="6"/>
      <c r="N7317" s="27"/>
    </row>
    <row r="7318" spans="1:14" s="28" customFormat="1" x14ac:dyDescent="0.25">
      <c r="A7318" s="24">
        <v>43770.708333333336</v>
      </c>
      <c r="B7318" s="25">
        <v>43770.75</v>
      </c>
      <c r="C7318" s="7">
        <v>1183.326</v>
      </c>
      <c r="D7318" s="26">
        <f>C7318/'g. Dimensio.AnlagenEE2035'!$F$11</f>
        <v>0.33809314285714287</v>
      </c>
      <c r="E7318" s="6"/>
      <c r="F7318" s="6"/>
      <c r="G7318" s="6"/>
      <c r="H7318" s="6"/>
      <c r="I7318" s="6"/>
      <c r="J7318" s="6"/>
      <c r="K7318" s="6"/>
      <c r="L7318" s="6"/>
      <c r="M7318" s="6"/>
      <c r="N7318" s="27"/>
    </row>
    <row r="7319" spans="1:14" s="28" customFormat="1" x14ac:dyDescent="0.25">
      <c r="A7319" s="24">
        <v>43770.75</v>
      </c>
      <c r="B7319" s="25">
        <v>43770.791666666664</v>
      </c>
      <c r="C7319" s="7">
        <v>1348.7940000000001</v>
      </c>
      <c r="D7319" s="26">
        <f>C7319/'g. Dimensio.AnlagenEE2035'!$F$11</f>
        <v>0.38536971428571432</v>
      </c>
      <c r="E7319" s="6"/>
      <c r="F7319" s="6"/>
      <c r="G7319" s="6"/>
      <c r="H7319" s="6"/>
      <c r="I7319" s="6"/>
      <c r="J7319" s="6"/>
      <c r="K7319" s="6"/>
      <c r="L7319" s="6"/>
      <c r="M7319" s="6"/>
      <c r="N7319" s="27"/>
    </row>
    <row r="7320" spans="1:14" s="28" customFormat="1" x14ac:dyDescent="0.25">
      <c r="A7320" s="24">
        <v>43770.791666666664</v>
      </c>
      <c r="B7320" s="25">
        <v>43770.833333333336</v>
      </c>
      <c r="C7320" s="7">
        <v>1396.932</v>
      </c>
      <c r="D7320" s="26">
        <f>C7320/'g. Dimensio.AnlagenEE2035'!$F$11</f>
        <v>0.39912342857142857</v>
      </c>
      <c r="E7320" s="6"/>
      <c r="F7320" s="6"/>
      <c r="G7320" s="6"/>
      <c r="H7320" s="6"/>
      <c r="I7320" s="6"/>
      <c r="J7320" s="6"/>
      <c r="K7320" s="6"/>
      <c r="L7320" s="6"/>
      <c r="M7320" s="6"/>
      <c r="N7320" s="27"/>
    </row>
    <row r="7321" spans="1:14" s="28" customFormat="1" x14ac:dyDescent="0.25">
      <c r="A7321" s="24">
        <v>43770.833333333336</v>
      </c>
      <c r="B7321" s="25">
        <v>43770.875</v>
      </c>
      <c r="C7321" s="7">
        <v>1535.5409999999999</v>
      </c>
      <c r="D7321" s="26">
        <f>C7321/'g. Dimensio.AnlagenEE2035'!$F$11</f>
        <v>0.438726</v>
      </c>
      <c r="E7321" s="6"/>
      <c r="F7321" s="6"/>
      <c r="G7321" s="6"/>
      <c r="H7321" s="6"/>
      <c r="I7321" s="6"/>
      <c r="J7321" s="6"/>
      <c r="K7321" s="6"/>
      <c r="L7321" s="6"/>
      <c r="M7321" s="6"/>
      <c r="N7321" s="27"/>
    </row>
    <row r="7322" spans="1:14" s="28" customFormat="1" x14ac:dyDescent="0.25">
      <c r="A7322" s="24">
        <v>43770.875</v>
      </c>
      <c r="B7322" s="25">
        <v>43770.916666666664</v>
      </c>
      <c r="C7322" s="7">
        <v>1464.1780000000001</v>
      </c>
      <c r="D7322" s="26">
        <f>C7322/'g. Dimensio.AnlagenEE2035'!$F$11</f>
        <v>0.41833657142857145</v>
      </c>
      <c r="E7322" s="6"/>
      <c r="F7322" s="6"/>
      <c r="G7322" s="6"/>
      <c r="H7322" s="6"/>
      <c r="I7322" s="6"/>
      <c r="J7322" s="6"/>
      <c r="K7322" s="6"/>
      <c r="L7322" s="6"/>
      <c r="M7322" s="6"/>
      <c r="N7322" s="27"/>
    </row>
    <row r="7323" spans="1:14" s="28" customFormat="1" x14ac:dyDescent="0.25">
      <c r="A7323" s="24">
        <v>43770.916666666664</v>
      </c>
      <c r="B7323" s="25">
        <v>43770.958333333336</v>
      </c>
      <c r="C7323" s="7">
        <v>1594.5070000000001</v>
      </c>
      <c r="D7323" s="26">
        <f>C7323/'g. Dimensio.AnlagenEE2035'!$F$11</f>
        <v>0.45557342857142857</v>
      </c>
      <c r="E7323" s="6"/>
      <c r="F7323" s="6"/>
      <c r="G7323" s="6"/>
      <c r="H7323" s="6"/>
      <c r="I7323" s="6"/>
      <c r="J7323" s="6"/>
      <c r="K7323" s="6"/>
      <c r="L7323" s="6"/>
      <c r="M7323" s="6"/>
      <c r="N7323" s="27"/>
    </row>
    <row r="7324" spans="1:14" s="28" customFormat="1" x14ac:dyDescent="0.25">
      <c r="A7324" s="24">
        <v>43770.958333333336</v>
      </c>
      <c r="B7324" s="25">
        <v>43771</v>
      </c>
      <c r="C7324" s="7">
        <v>1558.116</v>
      </c>
      <c r="D7324" s="26">
        <f>C7324/'g. Dimensio.AnlagenEE2035'!$F$11</f>
        <v>0.44517600000000002</v>
      </c>
      <c r="E7324" s="6"/>
      <c r="F7324" s="6"/>
      <c r="G7324" s="6"/>
      <c r="H7324" s="6"/>
      <c r="I7324" s="6"/>
      <c r="J7324" s="6"/>
      <c r="K7324" s="6"/>
      <c r="L7324" s="6"/>
      <c r="M7324" s="6"/>
      <c r="N7324" s="27"/>
    </row>
    <row r="7325" spans="1:14" s="28" customFormat="1" x14ac:dyDescent="0.25">
      <c r="A7325" s="24">
        <v>43771</v>
      </c>
      <c r="B7325" s="25">
        <v>43771.041666666664</v>
      </c>
      <c r="C7325" s="7">
        <v>1252.0619999999999</v>
      </c>
      <c r="D7325" s="26">
        <f>C7325/'g. Dimensio.AnlagenEE2035'!$F$11</f>
        <v>0.35773199999999999</v>
      </c>
      <c r="E7325" s="6"/>
      <c r="F7325" s="6"/>
      <c r="G7325" s="6"/>
      <c r="H7325" s="6"/>
      <c r="I7325" s="6"/>
      <c r="J7325" s="6"/>
      <c r="K7325" s="6"/>
      <c r="L7325" s="6"/>
      <c r="M7325" s="6"/>
      <c r="N7325" s="27"/>
    </row>
    <row r="7326" spans="1:14" s="28" customFormat="1" x14ac:dyDescent="0.25">
      <c r="A7326" s="24">
        <v>43771.041666666664</v>
      </c>
      <c r="B7326" s="25">
        <v>43771.083333333336</v>
      </c>
      <c r="C7326" s="7">
        <v>1182.355</v>
      </c>
      <c r="D7326" s="26">
        <f>C7326/'g. Dimensio.AnlagenEE2035'!$F$11</f>
        <v>0.33781571428571427</v>
      </c>
      <c r="E7326" s="6"/>
      <c r="F7326" s="6"/>
      <c r="G7326" s="6"/>
      <c r="H7326" s="6"/>
      <c r="I7326" s="6"/>
      <c r="J7326" s="6"/>
      <c r="K7326" s="6"/>
      <c r="L7326" s="6"/>
      <c r="M7326" s="6"/>
      <c r="N7326" s="27"/>
    </row>
    <row r="7327" spans="1:14" s="28" customFormat="1" x14ac:dyDescent="0.25">
      <c r="A7327" s="24">
        <v>43771.083333333336</v>
      </c>
      <c r="B7327" s="25">
        <v>43771.125</v>
      </c>
      <c r="C7327" s="7">
        <v>1320.655</v>
      </c>
      <c r="D7327" s="26">
        <f>C7327/'g. Dimensio.AnlagenEE2035'!$F$11</f>
        <v>0.37733</v>
      </c>
      <c r="E7327" s="6"/>
      <c r="F7327" s="6"/>
      <c r="G7327" s="6"/>
      <c r="H7327" s="6"/>
      <c r="I7327" s="6"/>
      <c r="J7327" s="6"/>
      <c r="K7327" s="6"/>
      <c r="L7327" s="6"/>
      <c r="M7327" s="6"/>
      <c r="N7327" s="27"/>
    </row>
    <row r="7328" spans="1:14" s="28" customFormat="1" x14ac:dyDescent="0.25">
      <c r="A7328" s="24">
        <v>43771.125</v>
      </c>
      <c r="B7328" s="25">
        <v>43771.166666666664</v>
      </c>
      <c r="C7328" s="7">
        <v>1293.616</v>
      </c>
      <c r="D7328" s="26">
        <f>C7328/'g. Dimensio.AnlagenEE2035'!$F$11</f>
        <v>0.36960457142857145</v>
      </c>
      <c r="E7328" s="6"/>
      <c r="F7328" s="6"/>
      <c r="G7328" s="6"/>
      <c r="H7328" s="6"/>
      <c r="I7328" s="6"/>
      <c r="J7328" s="6"/>
      <c r="K7328" s="6"/>
      <c r="L7328" s="6"/>
      <c r="M7328" s="6"/>
      <c r="N7328" s="27"/>
    </row>
    <row r="7329" spans="1:14" s="28" customFormat="1" x14ac:dyDescent="0.25">
      <c r="A7329" s="24">
        <v>43771.166666666664</v>
      </c>
      <c r="B7329" s="25">
        <v>43771.208333333336</v>
      </c>
      <c r="C7329" s="7">
        <v>1407.8969999999999</v>
      </c>
      <c r="D7329" s="26">
        <f>C7329/'g. Dimensio.AnlagenEE2035'!$F$11</f>
        <v>0.40225628571428568</v>
      </c>
      <c r="E7329" s="6"/>
      <c r="F7329" s="6"/>
      <c r="G7329" s="6"/>
      <c r="H7329" s="6"/>
      <c r="I7329" s="6"/>
      <c r="J7329" s="6"/>
      <c r="K7329" s="6"/>
      <c r="L7329" s="6"/>
      <c r="M7329" s="6"/>
      <c r="N7329" s="27"/>
    </row>
    <row r="7330" spans="1:14" s="28" customFormat="1" x14ac:dyDescent="0.25">
      <c r="A7330" s="24">
        <v>43771.208333333336</v>
      </c>
      <c r="B7330" s="25">
        <v>43771.25</v>
      </c>
      <c r="C7330" s="7">
        <v>1823.4590000000001</v>
      </c>
      <c r="D7330" s="26">
        <f>C7330/'g. Dimensio.AnlagenEE2035'!$F$11</f>
        <v>0.52098828571428568</v>
      </c>
      <c r="E7330" s="6"/>
      <c r="F7330" s="6"/>
      <c r="G7330" s="6"/>
      <c r="H7330" s="6"/>
      <c r="I7330" s="6"/>
      <c r="J7330" s="6"/>
      <c r="K7330" s="6"/>
      <c r="L7330" s="6"/>
      <c r="M7330" s="6"/>
      <c r="N7330" s="27"/>
    </row>
    <row r="7331" spans="1:14" s="28" customFormat="1" x14ac:dyDescent="0.25">
      <c r="A7331" s="24">
        <v>43771.25</v>
      </c>
      <c r="B7331" s="25">
        <v>43771.291666666664</v>
      </c>
      <c r="C7331" s="7">
        <v>2059.7069999999999</v>
      </c>
      <c r="D7331" s="26">
        <f>C7331/'g. Dimensio.AnlagenEE2035'!$F$11</f>
        <v>0.58848771428571423</v>
      </c>
      <c r="E7331" s="6"/>
      <c r="F7331" s="6"/>
      <c r="G7331" s="6"/>
      <c r="H7331" s="6"/>
      <c r="I7331" s="6"/>
      <c r="J7331" s="6"/>
      <c r="K7331" s="6"/>
      <c r="L7331" s="6"/>
      <c r="M7331" s="6"/>
      <c r="N7331" s="27"/>
    </row>
    <row r="7332" spans="1:14" s="28" customFormat="1" x14ac:dyDescent="0.25">
      <c r="A7332" s="24">
        <v>43771.291666666664</v>
      </c>
      <c r="B7332" s="25">
        <v>43771.333333333336</v>
      </c>
      <c r="C7332" s="7">
        <v>1989.9780000000001</v>
      </c>
      <c r="D7332" s="26">
        <f>C7332/'g. Dimensio.AnlagenEE2035'!$F$11</f>
        <v>0.56856514285714288</v>
      </c>
      <c r="E7332" s="6"/>
      <c r="F7332" s="6"/>
      <c r="G7332" s="6"/>
      <c r="H7332" s="6"/>
      <c r="I7332" s="6"/>
      <c r="J7332" s="6"/>
      <c r="K7332" s="6"/>
      <c r="L7332" s="6"/>
      <c r="M7332" s="6"/>
      <c r="N7332" s="27"/>
    </row>
    <row r="7333" spans="1:14" s="28" customFormat="1" x14ac:dyDescent="0.25">
      <c r="A7333" s="24">
        <v>43771.333333333336</v>
      </c>
      <c r="B7333" s="25">
        <v>43771.375</v>
      </c>
      <c r="C7333" s="7">
        <v>1905.1859999999999</v>
      </c>
      <c r="D7333" s="26">
        <f>C7333/'g. Dimensio.AnlagenEE2035'!$F$11</f>
        <v>0.54433885714285712</v>
      </c>
      <c r="E7333" s="6"/>
      <c r="F7333" s="6"/>
      <c r="G7333" s="6"/>
      <c r="H7333" s="6"/>
      <c r="I7333" s="6"/>
      <c r="J7333" s="6"/>
      <c r="K7333" s="6"/>
      <c r="L7333" s="6"/>
      <c r="M7333" s="6"/>
      <c r="N7333" s="27"/>
    </row>
    <row r="7334" spans="1:14" s="28" customFormat="1" x14ac:dyDescent="0.25">
      <c r="A7334" s="24">
        <v>43771.375</v>
      </c>
      <c r="B7334" s="25">
        <v>43771.416666666664</v>
      </c>
      <c r="C7334" s="7">
        <v>1520.8710000000001</v>
      </c>
      <c r="D7334" s="26">
        <f>C7334/'g. Dimensio.AnlagenEE2035'!$F$11</f>
        <v>0.43453457142857144</v>
      </c>
      <c r="E7334" s="6"/>
      <c r="F7334" s="6"/>
      <c r="G7334" s="6"/>
      <c r="H7334" s="6"/>
      <c r="I7334" s="6"/>
      <c r="J7334" s="6"/>
      <c r="K7334" s="6"/>
      <c r="L7334" s="6"/>
      <c r="M7334" s="6"/>
      <c r="N7334" s="27"/>
    </row>
    <row r="7335" spans="1:14" s="28" customFormat="1" x14ac:dyDescent="0.25">
      <c r="A7335" s="24">
        <v>43771.416666666664</v>
      </c>
      <c r="B7335" s="25">
        <v>43771.458333333336</v>
      </c>
      <c r="C7335" s="7">
        <v>1687.145</v>
      </c>
      <c r="D7335" s="26">
        <f>C7335/'g. Dimensio.AnlagenEE2035'!$F$11</f>
        <v>0.48204142857142857</v>
      </c>
      <c r="E7335" s="6"/>
      <c r="F7335" s="6"/>
      <c r="G7335" s="6"/>
      <c r="H7335" s="6"/>
      <c r="I7335" s="6"/>
      <c r="J7335" s="6"/>
      <c r="K7335" s="6"/>
      <c r="L7335" s="6"/>
      <c r="M7335" s="6"/>
      <c r="N7335" s="27"/>
    </row>
    <row r="7336" spans="1:14" s="28" customFormat="1" x14ac:dyDescent="0.25">
      <c r="A7336" s="24">
        <v>43771.458333333336</v>
      </c>
      <c r="B7336" s="25">
        <v>43771.5</v>
      </c>
      <c r="C7336" s="7">
        <v>1884.4960000000001</v>
      </c>
      <c r="D7336" s="26">
        <f>C7336/'g. Dimensio.AnlagenEE2035'!$F$11</f>
        <v>0.53842742857142856</v>
      </c>
      <c r="E7336" s="6"/>
      <c r="F7336" s="6"/>
      <c r="G7336" s="6"/>
      <c r="H7336" s="6"/>
      <c r="I7336" s="6"/>
      <c r="J7336" s="6"/>
      <c r="K7336" s="6"/>
      <c r="L7336" s="6"/>
      <c r="M7336" s="6"/>
      <c r="N7336" s="27"/>
    </row>
    <row r="7337" spans="1:14" s="28" customFormat="1" x14ac:dyDescent="0.25">
      <c r="A7337" s="24">
        <v>43771.5</v>
      </c>
      <c r="B7337" s="25">
        <v>43771.541666666664</v>
      </c>
      <c r="C7337" s="7">
        <v>1884.498</v>
      </c>
      <c r="D7337" s="26">
        <f>C7337/'g. Dimensio.AnlagenEE2035'!$F$11</f>
        <v>0.53842800000000002</v>
      </c>
      <c r="E7337" s="6"/>
      <c r="F7337" s="6"/>
      <c r="G7337" s="6"/>
      <c r="H7337" s="6"/>
      <c r="I7337" s="6"/>
      <c r="J7337" s="6"/>
      <c r="K7337" s="6"/>
      <c r="L7337" s="6"/>
      <c r="M7337" s="6"/>
      <c r="N7337" s="27"/>
    </row>
    <row r="7338" spans="1:14" s="28" customFormat="1" x14ac:dyDescent="0.25">
      <c r="A7338" s="24">
        <v>43771.541666666664</v>
      </c>
      <c r="B7338" s="25">
        <v>43771.583333333336</v>
      </c>
      <c r="C7338" s="7">
        <v>1705.5229999999999</v>
      </c>
      <c r="D7338" s="26">
        <f>C7338/'g. Dimensio.AnlagenEE2035'!$F$11</f>
        <v>0.48729228571428568</v>
      </c>
      <c r="E7338" s="6"/>
      <c r="F7338" s="6"/>
      <c r="G7338" s="6"/>
      <c r="H7338" s="6"/>
      <c r="I7338" s="6"/>
      <c r="J7338" s="6"/>
      <c r="K7338" s="6"/>
      <c r="L7338" s="6"/>
      <c r="M7338" s="6"/>
      <c r="N7338" s="27"/>
    </row>
    <row r="7339" spans="1:14" s="28" customFormat="1" x14ac:dyDescent="0.25">
      <c r="A7339" s="24">
        <v>43771.583333333336</v>
      </c>
      <c r="B7339" s="25">
        <v>43771.625</v>
      </c>
      <c r="C7339" s="7">
        <v>1266.194</v>
      </c>
      <c r="D7339" s="26">
        <f>C7339/'g. Dimensio.AnlagenEE2035'!$F$11</f>
        <v>0.36176971428571425</v>
      </c>
      <c r="E7339" s="6"/>
      <c r="F7339" s="6"/>
      <c r="G7339" s="6"/>
      <c r="H7339" s="6"/>
      <c r="I7339" s="6"/>
      <c r="J7339" s="6"/>
      <c r="K7339" s="6"/>
      <c r="L7339" s="6"/>
      <c r="M7339" s="6"/>
      <c r="N7339" s="27"/>
    </row>
    <row r="7340" spans="1:14" s="28" customFormat="1" x14ac:dyDescent="0.25">
      <c r="A7340" s="24">
        <v>43771.625</v>
      </c>
      <c r="B7340" s="25">
        <v>43771.666666666664</v>
      </c>
      <c r="C7340" s="7">
        <v>1192.6479999999999</v>
      </c>
      <c r="D7340" s="26">
        <f>C7340/'g. Dimensio.AnlagenEE2035'!$F$11</f>
        <v>0.34075657142857141</v>
      </c>
      <c r="E7340" s="6"/>
      <c r="F7340" s="6"/>
      <c r="G7340" s="6"/>
      <c r="H7340" s="6"/>
      <c r="I7340" s="6"/>
      <c r="J7340" s="6"/>
      <c r="K7340" s="6"/>
      <c r="L7340" s="6"/>
      <c r="M7340" s="6"/>
      <c r="N7340" s="27"/>
    </row>
    <row r="7341" spans="1:14" s="28" customFormat="1" x14ac:dyDescent="0.25">
      <c r="A7341" s="24">
        <v>43771.666666666664</v>
      </c>
      <c r="B7341" s="25">
        <v>43771.708333333336</v>
      </c>
      <c r="C7341" s="7">
        <v>1338.8889999999999</v>
      </c>
      <c r="D7341" s="26">
        <f>C7341/'g. Dimensio.AnlagenEE2035'!$F$11</f>
        <v>0.38253971428571426</v>
      </c>
      <c r="E7341" s="6"/>
      <c r="F7341" s="6"/>
      <c r="G7341" s="6"/>
      <c r="H7341" s="6"/>
      <c r="I7341" s="6"/>
      <c r="J7341" s="6"/>
      <c r="K7341" s="6"/>
      <c r="L7341" s="6"/>
      <c r="M7341" s="6"/>
      <c r="N7341" s="27"/>
    </row>
    <row r="7342" spans="1:14" s="28" customFormat="1" x14ac:dyDescent="0.25">
      <c r="A7342" s="24">
        <v>43771.708333333336</v>
      </c>
      <c r="B7342" s="25">
        <v>43771.75</v>
      </c>
      <c r="C7342" s="7">
        <v>1410.854</v>
      </c>
      <c r="D7342" s="26">
        <f>C7342/'g. Dimensio.AnlagenEE2035'!$F$11</f>
        <v>0.40310114285714288</v>
      </c>
      <c r="E7342" s="6"/>
      <c r="F7342" s="6"/>
      <c r="G7342" s="6"/>
      <c r="H7342" s="6"/>
      <c r="I7342" s="6"/>
      <c r="J7342" s="6"/>
      <c r="K7342" s="6"/>
      <c r="L7342" s="6"/>
      <c r="M7342" s="6"/>
      <c r="N7342" s="27"/>
    </row>
    <row r="7343" spans="1:14" s="28" customFormat="1" x14ac:dyDescent="0.25">
      <c r="A7343" s="24">
        <v>43771.75</v>
      </c>
      <c r="B7343" s="25">
        <v>43771.791666666664</v>
      </c>
      <c r="C7343" s="7">
        <v>1370.4939999999999</v>
      </c>
      <c r="D7343" s="26">
        <f>C7343/'g. Dimensio.AnlagenEE2035'!$F$11</f>
        <v>0.39156971428571424</v>
      </c>
      <c r="E7343" s="6"/>
      <c r="F7343" s="6"/>
      <c r="G7343" s="6"/>
      <c r="H7343" s="6"/>
      <c r="I7343" s="6"/>
      <c r="J7343" s="6"/>
      <c r="K7343" s="6"/>
      <c r="L7343" s="6"/>
      <c r="M7343" s="6"/>
      <c r="N7343" s="27"/>
    </row>
    <row r="7344" spans="1:14" s="28" customFormat="1" x14ac:dyDescent="0.25">
      <c r="A7344" s="24">
        <v>43771.791666666664</v>
      </c>
      <c r="B7344" s="25">
        <v>43771.833333333336</v>
      </c>
      <c r="C7344" s="7">
        <v>1346.3620000000001</v>
      </c>
      <c r="D7344" s="26">
        <f>C7344/'g. Dimensio.AnlagenEE2035'!$F$11</f>
        <v>0.38467485714285715</v>
      </c>
      <c r="E7344" s="6"/>
      <c r="F7344" s="6"/>
      <c r="G7344" s="6"/>
      <c r="H7344" s="6"/>
      <c r="I7344" s="6"/>
      <c r="J7344" s="6"/>
      <c r="K7344" s="6"/>
      <c r="L7344" s="6"/>
      <c r="M7344" s="6"/>
      <c r="N7344" s="27"/>
    </row>
    <row r="7345" spans="1:14" s="28" customFormat="1" x14ac:dyDescent="0.25">
      <c r="A7345" s="24">
        <v>43771.833333333336</v>
      </c>
      <c r="B7345" s="25">
        <v>43771.875</v>
      </c>
      <c r="C7345" s="7">
        <v>1281.42</v>
      </c>
      <c r="D7345" s="26">
        <f>C7345/'g. Dimensio.AnlagenEE2035'!$F$11</f>
        <v>0.36612</v>
      </c>
      <c r="E7345" s="6"/>
      <c r="F7345" s="6"/>
      <c r="G7345" s="6"/>
      <c r="H7345" s="6"/>
      <c r="I7345" s="6"/>
      <c r="J7345" s="6"/>
      <c r="K7345" s="6"/>
      <c r="L7345" s="6"/>
      <c r="M7345" s="6"/>
      <c r="N7345" s="27"/>
    </row>
    <row r="7346" spans="1:14" s="28" customFormat="1" x14ac:dyDescent="0.25">
      <c r="A7346" s="24">
        <v>43771.875</v>
      </c>
      <c r="B7346" s="25">
        <v>43771.916666666664</v>
      </c>
      <c r="C7346" s="7">
        <v>1075.374</v>
      </c>
      <c r="D7346" s="26">
        <f>C7346/'g. Dimensio.AnlagenEE2035'!$F$11</f>
        <v>0.30724971428571429</v>
      </c>
      <c r="E7346" s="6"/>
      <c r="F7346" s="6"/>
      <c r="G7346" s="6"/>
      <c r="H7346" s="6"/>
      <c r="I7346" s="6"/>
      <c r="J7346" s="6"/>
      <c r="K7346" s="6"/>
      <c r="L7346" s="6"/>
      <c r="M7346" s="6"/>
      <c r="N7346" s="27"/>
    </row>
    <row r="7347" spans="1:14" s="28" customFormat="1" x14ac:dyDescent="0.25">
      <c r="A7347" s="24">
        <v>43771.916666666664</v>
      </c>
      <c r="B7347" s="25">
        <v>43771.958333333336</v>
      </c>
      <c r="C7347" s="7">
        <v>1022.668</v>
      </c>
      <c r="D7347" s="26">
        <f>C7347/'g. Dimensio.AnlagenEE2035'!$F$11</f>
        <v>0.29219085714285714</v>
      </c>
      <c r="E7347" s="6"/>
      <c r="F7347" s="6"/>
      <c r="G7347" s="6"/>
      <c r="H7347" s="6"/>
      <c r="I7347" s="6"/>
      <c r="J7347" s="6"/>
      <c r="K7347" s="6"/>
      <c r="L7347" s="6"/>
      <c r="M7347" s="6"/>
      <c r="N7347" s="27"/>
    </row>
    <row r="7348" spans="1:14" s="28" customFormat="1" x14ac:dyDescent="0.25">
      <c r="A7348" s="24">
        <v>43771.958333333336</v>
      </c>
      <c r="B7348" s="25">
        <v>43772</v>
      </c>
      <c r="C7348" s="7">
        <v>1164.894</v>
      </c>
      <c r="D7348" s="26">
        <f>C7348/'g. Dimensio.AnlagenEE2035'!$F$11</f>
        <v>0.33282685714285715</v>
      </c>
      <c r="E7348" s="6"/>
      <c r="F7348" s="6"/>
      <c r="G7348" s="6"/>
      <c r="H7348" s="6"/>
      <c r="I7348" s="6"/>
      <c r="J7348" s="6"/>
      <c r="K7348" s="6"/>
      <c r="L7348" s="6"/>
      <c r="M7348" s="6"/>
      <c r="N7348" s="27"/>
    </row>
    <row r="7349" spans="1:14" s="28" customFormat="1" x14ac:dyDescent="0.25">
      <c r="A7349" s="24">
        <v>43772</v>
      </c>
      <c r="B7349" s="25">
        <v>43772.041666666664</v>
      </c>
      <c r="C7349" s="7">
        <v>1127.421</v>
      </c>
      <c r="D7349" s="26">
        <f>C7349/'g. Dimensio.AnlagenEE2035'!$F$11</f>
        <v>0.32212028571428575</v>
      </c>
      <c r="E7349" s="6"/>
      <c r="F7349" s="6"/>
      <c r="G7349" s="6"/>
      <c r="H7349" s="6"/>
      <c r="I7349" s="6"/>
      <c r="J7349" s="6"/>
      <c r="K7349" s="6"/>
      <c r="L7349" s="6"/>
      <c r="M7349" s="6"/>
      <c r="N7349" s="27"/>
    </row>
    <row r="7350" spans="1:14" s="28" customFormat="1" x14ac:dyDescent="0.25">
      <c r="A7350" s="24">
        <v>43772.041666666664</v>
      </c>
      <c r="B7350" s="25">
        <v>43772.083333333336</v>
      </c>
      <c r="C7350" s="7">
        <v>934.67</v>
      </c>
      <c r="D7350" s="26">
        <f>C7350/'g. Dimensio.AnlagenEE2035'!$F$11</f>
        <v>0.26704857142857141</v>
      </c>
      <c r="E7350" s="6"/>
      <c r="F7350" s="6"/>
      <c r="G7350" s="6"/>
      <c r="H7350" s="6"/>
      <c r="I7350" s="6"/>
      <c r="J7350" s="6"/>
      <c r="K7350" s="6"/>
      <c r="L7350" s="6"/>
      <c r="M7350" s="6"/>
      <c r="N7350" s="27"/>
    </row>
    <row r="7351" spans="1:14" s="28" customFormat="1" x14ac:dyDescent="0.25">
      <c r="A7351" s="24">
        <v>43772.083333333336</v>
      </c>
      <c r="B7351" s="25">
        <v>43772.125</v>
      </c>
      <c r="C7351" s="7">
        <v>811.19</v>
      </c>
      <c r="D7351" s="26">
        <f>C7351/'g. Dimensio.AnlagenEE2035'!$F$11</f>
        <v>0.23176857142857143</v>
      </c>
      <c r="E7351" s="6"/>
      <c r="F7351" s="6"/>
      <c r="G7351" s="6"/>
      <c r="H7351" s="6"/>
      <c r="I7351" s="6"/>
      <c r="J7351" s="6"/>
      <c r="K7351" s="6"/>
      <c r="L7351" s="6"/>
      <c r="M7351" s="6"/>
      <c r="N7351" s="27"/>
    </row>
    <row r="7352" spans="1:14" s="28" customFormat="1" x14ac:dyDescent="0.25">
      <c r="A7352" s="24">
        <v>43772.125</v>
      </c>
      <c r="B7352" s="25">
        <v>43772.166666666664</v>
      </c>
      <c r="C7352" s="7">
        <v>908.70899999999995</v>
      </c>
      <c r="D7352" s="26">
        <f>C7352/'g. Dimensio.AnlagenEE2035'!$F$11</f>
        <v>0.25963114285714284</v>
      </c>
      <c r="E7352" s="6"/>
      <c r="F7352" s="6"/>
      <c r="G7352" s="6"/>
      <c r="H7352" s="6"/>
      <c r="I7352" s="6"/>
      <c r="J7352" s="6"/>
      <c r="K7352" s="6"/>
      <c r="L7352" s="6"/>
      <c r="M7352" s="6"/>
      <c r="N7352" s="27"/>
    </row>
    <row r="7353" spans="1:14" s="28" customFormat="1" x14ac:dyDescent="0.25">
      <c r="A7353" s="24">
        <v>43772.166666666664</v>
      </c>
      <c r="B7353" s="25">
        <v>43772.208333333336</v>
      </c>
      <c r="C7353" s="7">
        <v>1039.6279999999999</v>
      </c>
      <c r="D7353" s="26">
        <f>C7353/'g. Dimensio.AnlagenEE2035'!$F$11</f>
        <v>0.29703657142857143</v>
      </c>
      <c r="E7353" s="6"/>
      <c r="F7353" s="6"/>
      <c r="G7353" s="6"/>
      <c r="H7353" s="6"/>
      <c r="I7353" s="6"/>
      <c r="J7353" s="6"/>
      <c r="K7353" s="6"/>
      <c r="L7353" s="6"/>
      <c r="M7353" s="6"/>
      <c r="N7353" s="27"/>
    </row>
    <row r="7354" spans="1:14" s="28" customFormat="1" x14ac:dyDescent="0.25">
      <c r="A7354" s="24">
        <v>43772.208333333336</v>
      </c>
      <c r="B7354" s="25">
        <v>43772.25</v>
      </c>
      <c r="C7354" s="7">
        <v>872.28599999999994</v>
      </c>
      <c r="D7354" s="26">
        <f>C7354/'g. Dimensio.AnlagenEE2035'!$F$11</f>
        <v>0.24922457142857141</v>
      </c>
      <c r="E7354" s="6"/>
      <c r="F7354" s="6"/>
      <c r="G7354" s="6"/>
      <c r="H7354" s="6"/>
      <c r="I7354" s="6"/>
      <c r="J7354" s="6"/>
      <c r="K7354" s="6"/>
      <c r="L7354" s="6"/>
      <c r="M7354" s="6"/>
      <c r="N7354" s="27"/>
    </row>
    <row r="7355" spans="1:14" s="28" customFormat="1" x14ac:dyDescent="0.25">
      <c r="A7355" s="24">
        <v>43772.25</v>
      </c>
      <c r="B7355" s="25">
        <v>43772.291666666664</v>
      </c>
      <c r="C7355" s="7">
        <v>778.37699999999995</v>
      </c>
      <c r="D7355" s="26">
        <f>C7355/'g. Dimensio.AnlagenEE2035'!$F$11</f>
        <v>0.22239342857142855</v>
      </c>
      <c r="E7355" s="6"/>
      <c r="F7355" s="6"/>
      <c r="G7355" s="6"/>
      <c r="H7355" s="6"/>
      <c r="I7355" s="6"/>
      <c r="J7355" s="6"/>
      <c r="K7355" s="6"/>
      <c r="L7355" s="6"/>
      <c r="M7355" s="6"/>
      <c r="N7355" s="27"/>
    </row>
    <row r="7356" spans="1:14" s="28" customFormat="1" x14ac:dyDescent="0.25">
      <c r="A7356" s="24">
        <v>43772.291666666664</v>
      </c>
      <c r="B7356" s="25">
        <v>43772.333333333336</v>
      </c>
      <c r="C7356" s="7">
        <v>695.976</v>
      </c>
      <c r="D7356" s="26">
        <f>C7356/'g. Dimensio.AnlagenEE2035'!$F$11</f>
        <v>0.1988502857142857</v>
      </c>
      <c r="E7356" s="6"/>
      <c r="F7356" s="6"/>
      <c r="G7356" s="6"/>
      <c r="H7356" s="6"/>
      <c r="I7356" s="6"/>
      <c r="J7356" s="6"/>
      <c r="K7356" s="6"/>
      <c r="L7356" s="6"/>
      <c r="M7356" s="6"/>
      <c r="N7356" s="27"/>
    </row>
    <row r="7357" spans="1:14" s="28" customFormat="1" x14ac:dyDescent="0.25">
      <c r="A7357" s="24">
        <v>43772.333333333336</v>
      </c>
      <c r="B7357" s="25">
        <v>43772.375</v>
      </c>
      <c r="C7357" s="7">
        <v>602.46699999999998</v>
      </c>
      <c r="D7357" s="26">
        <f>C7357/'g. Dimensio.AnlagenEE2035'!$F$11</f>
        <v>0.17213342857142858</v>
      </c>
      <c r="E7357" s="6"/>
      <c r="F7357" s="6"/>
      <c r="G7357" s="6"/>
      <c r="H7357" s="6"/>
      <c r="I7357" s="6"/>
      <c r="J7357" s="6"/>
      <c r="K7357" s="6"/>
      <c r="L7357" s="6"/>
      <c r="M7357" s="6"/>
      <c r="N7357" s="27"/>
    </row>
    <row r="7358" spans="1:14" s="28" customFormat="1" x14ac:dyDescent="0.25">
      <c r="A7358" s="24">
        <v>43772.375</v>
      </c>
      <c r="B7358" s="25">
        <v>43772.416666666664</v>
      </c>
      <c r="C7358" s="7">
        <v>521.23699999999997</v>
      </c>
      <c r="D7358" s="26">
        <f>C7358/'g. Dimensio.AnlagenEE2035'!$F$11</f>
        <v>0.14892485714285714</v>
      </c>
      <c r="E7358" s="6"/>
      <c r="F7358" s="6"/>
      <c r="G7358" s="6"/>
      <c r="H7358" s="6"/>
      <c r="I7358" s="6"/>
      <c r="J7358" s="6"/>
      <c r="K7358" s="6"/>
      <c r="L7358" s="6"/>
      <c r="M7358" s="6"/>
      <c r="N7358" s="27"/>
    </row>
    <row r="7359" spans="1:14" s="28" customFormat="1" x14ac:dyDescent="0.25">
      <c r="A7359" s="24">
        <v>43772.416666666664</v>
      </c>
      <c r="B7359" s="25">
        <v>43772.458333333336</v>
      </c>
      <c r="C7359" s="7">
        <v>423.37200000000001</v>
      </c>
      <c r="D7359" s="26">
        <f>C7359/'g. Dimensio.AnlagenEE2035'!$F$11</f>
        <v>0.12096342857142857</v>
      </c>
      <c r="E7359" s="6"/>
      <c r="F7359" s="6"/>
      <c r="G7359" s="6"/>
      <c r="H7359" s="6"/>
      <c r="I7359" s="6"/>
      <c r="J7359" s="6"/>
      <c r="K7359" s="6"/>
      <c r="L7359" s="6"/>
      <c r="M7359" s="6"/>
      <c r="N7359" s="27"/>
    </row>
    <row r="7360" spans="1:14" s="28" customFormat="1" x14ac:dyDescent="0.25">
      <c r="A7360" s="24">
        <v>43772.458333333336</v>
      </c>
      <c r="B7360" s="25">
        <v>43772.5</v>
      </c>
      <c r="C7360" s="7">
        <v>394.625</v>
      </c>
      <c r="D7360" s="26">
        <f>C7360/'g. Dimensio.AnlagenEE2035'!$F$11</f>
        <v>0.11275</v>
      </c>
      <c r="E7360" s="6"/>
      <c r="F7360" s="6"/>
      <c r="G7360" s="6"/>
      <c r="H7360" s="6"/>
      <c r="I7360" s="6"/>
      <c r="J7360" s="6"/>
      <c r="K7360" s="6"/>
      <c r="L7360" s="6"/>
      <c r="M7360" s="6"/>
      <c r="N7360" s="27"/>
    </row>
    <row r="7361" spans="1:14" s="28" customFormat="1" x14ac:dyDescent="0.25">
      <c r="A7361" s="24">
        <v>43772.5</v>
      </c>
      <c r="B7361" s="25">
        <v>43772.541666666664</v>
      </c>
      <c r="C7361" s="7">
        <v>434.34800000000001</v>
      </c>
      <c r="D7361" s="26">
        <f>C7361/'g. Dimensio.AnlagenEE2035'!$F$11</f>
        <v>0.12409942857142857</v>
      </c>
      <c r="E7361" s="6"/>
      <c r="F7361" s="6"/>
      <c r="G7361" s="6"/>
      <c r="H7361" s="6"/>
      <c r="I7361" s="6"/>
      <c r="J7361" s="6"/>
      <c r="K7361" s="6"/>
      <c r="L7361" s="6"/>
      <c r="M7361" s="6"/>
      <c r="N7361" s="27"/>
    </row>
    <row r="7362" spans="1:14" s="28" customFormat="1" x14ac:dyDescent="0.25">
      <c r="A7362" s="24">
        <v>43772.541666666664</v>
      </c>
      <c r="B7362" s="25">
        <v>43772.583333333336</v>
      </c>
      <c r="C7362" s="7">
        <v>451.60899999999998</v>
      </c>
      <c r="D7362" s="26">
        <f>C7362/'g. Dimensio.AnlagenEE2035'!$F$11</f>
        <v>0.12903114285714284</v>
      </c>
      <c r="E7362" s="6"/>
      <c r="F7362" s="6"/>
      <c r="G7362" s="6"/>
      <c r="H7362" s="6"/>
      <c r="I7362" s="6"/>
      <c r="J7362" s="6"/>
      <c r="K7362" s="6"/>
      <c r="L7362" s="6"/>
      <c r="M7362" s="6"/>
      <c r="N7362" s="27"/>
    </row>
    <row r="7363" spans="1:14" s="28" customFormat="1" x14ac:dyDescent="0.25">
      <c r="A7363" s="24">
        <v>43772.583333333336</v>
      </c>
      <c r="B7363" s="25">
        <v>43772.625</v>
      </c>
      <c r="C7363" s="7">
        <v>496.50799999999998</v>
      </c>
      <c r="D7363" s="26">
        <f>C7363/'g. Dimensio.AnlagenEE2035'!$F$11</f>
        <v>0.14185942857142855</v>
      </c>
      <c r="E7363" s="6"/>
      <c r="F7363" s="6"/>
      <c r="G7363" s="6"/>
      <c r="H7363" s="6"/>
      <c r="I7363" s="6"/>
      <c r="J7363" s="6"/>
      <c r="K7363" s="6"/>
      <c r="L7363" s="6"/>
      <c r="M7363" s="6"/>
      <c r="N7363" s="27"/>
    </row>
    <row r="7364" spans="1:14" s="28" customFormat="1" x14ac:dyDescent="0.25">
      <c r="A7364" s="24">
        <v>43772.625</v>
      </c>
      <c r="B7364" s="25">
        <v>43772.666666666664</v>
      </c>
      <c r="C7364" s="7">
        <v>647.99900000000002</v>
      </c>
      <c r="D7364" s="26">
        <f>C7364/'g. Dimensio.AnlagenEE2035'!$F$11</f>
        <v>0.18514257142857143</v>
      </c>
      <c r="E7364" s="6"/>
      <c r="F7364" s="6"/>
      <c r="G7364" s="6"/>
      <c r="H7364" s="6"/>
      <c r="I7364" s="6"/>
      <c r="J7364" s="6"/>
      <c r="K7364" s="6"/>
      <c r="L7364" s="6"/>
      <c r="M7364" s="6"/>
      <c r="N7364" s="27"/>
    </row>
    <row r="7365" spans="1:14" s="28" customFormat="1" x14ac:dyDescent="0.25">
      <c r="A7365" s="24">
        <v>43772.666666666664</v>
      </c>
      <c r="B7365" s="25">
        <v>43772.708333333336</v>
      </c>
      <c r="C7365" s="7">
        <v>835.64599999999996</v>
      </c>
      <c r="D7365" s="26">
        <f>C7365/'g. Dimensio.AnlagenEE2035'!$F$11</f>
        <v>0.238756</v>
      </c>
      <c r="E7365" s="6"/>
      <c r="F7365" s="6"/>
      <c r="G7365" s="6"/>
      <c r="H7365" s="6"/>
      <c r="I7365" s="6"/>
      <c r="J7365" s="6"/>
      <c r="K7365" s="6"/>
      <c r="L7365" s="6"/>
      <c r="M7365" s="6"/>
      <c r="N7365" s="27"/>
    </row>
    <row r="7366" spans="1:14" s="28" customFormat="1" x14ac:dyDescent="0.25">
      <c r="A7366" s="24">
        <v>43772.708333333336</v>
      </c>
      <c r="B7366" s="25">
        <v>43772.75</v>
      </c>
      <c r="C7366" s="7">
        <v>989.17200000000003</v>
      </c>
      <c r="D7366" s="26">
        <f>C7366/'g. Dimensio.AnlagenEE2035'!$F$11</f>
        <v>0.28262057142857144</v>
      </c>
      <c r="E7366" s="6"/>
      <c r="F7366" s="6"/>
      <c r="G7366" s="6"/>
      <c r="H7366" s="6"/>
      <c r="I7366" s="6"/>
      <c r="J7366" s="6"/>
      <c r="K7366" s="6"/>
      <c r="L7366" s="6"/>
      <c r="M7366" s="6"/>
      <c r="N7366" s="27"/>
    </row>
    <row r="7367" spans="1:14" s="28" customFormat="1" x14ac:dyDescent="0.25">
      <c r="A7367" s="24">
        <v>43772.75</v>
      </c>
      <c r="B7367" s="25">
        <v>43772.791666666664</v>
      </c>
      <c r="C7367" s="7">
        <v>1288.6679999999999</v>
      </c>
      <c r="D7367" s="26">
        <f>C7367/'g. Dimensio.AnlagenEE2035'!$F$11</f>
        <v>0.3681908571428571</v>
      </c>
      <c r="E7367" s="6"/>
      <c r="F7367" s="6"/>
      <c r="G7367" s="6"/>
      <c r="H7367" s="6"/>
      <c r="I7367" s="6"/>
      <c r="J7367" s="6"/>
      <c r="K7367" s="6"/>
      <c r="L7367" s="6"/>
      <c r="M7367" s="6"/>
      <c r="N7367" s="27"/>
    </row>
    <row r="7368" spans="1:14" s="28" customFormat="1" x14ac:dyDescent="0.25">
      <c r="A7368" s="24">
        <v>43772.791666666664</v>
      </c>
      <c r="B7368" s="25">
        <v>43772.833333333336</v>
      </c>
      <c r="C7368" s="7">
        <v>1312.9649999999999</v>
      </c>
      <c r="D7368" s="26">
        <f>C7368/'g. Dimensio.AnlagenEE2035'!$F$11</f>
        <v>0.3751328571428571</v>
      </c>
      <c r="E7368" s="6"/>
      <c r="F7368" s="6"/>
      <c r="G7368" s="6"/>
      <c r="H7368" s="6"/>
      <c r="I7368" s="6"/>
      <c r="J7368" s="6"/>
      <c r="K7368" s="6"/>
      <c r="L7368" s="6"/>
      <c r="M7368" s="6"/>
      <c r="N7368" s="27"/>
    </row>
    <row r="7369" spans="1:14" s="28" customFormat="1" x14ac:dyDescent="0.25">
      <c r="A7369" s="24">
        <v>43772.833333333336</v>
      </c>
      <c r="B7369" s="25">
        <v>43772.875</v>
      </c>
      <c r="C7369" s="7">
        <v>1237.6079999999999</v>
      </c>
      <c r="D7369" s="26">
        <f>C7369/'g. Dimensio.AnlagenEE2035'!$F$11</f>
        <v>0.3536022857142857</v>
      </c>
      <c r="E7369" s="6"/>
      <c r="F7369" s="6"/>
      <c r="G7369" s="6"/>
      <c r="H7369" s="6"/>
      <c r="I7369" s="6"/>
      <c r="J7369" s="6"/>
      <c r="K7369" s="6"/>
      <c r="L7369" s="6"/>
      <c r="M7369" s="6"/>
      <c r="N7369" s="27"/>
    </row>
    <row r="7370" spans="1:14" s="28" customFormat="1" x14ac:dyDescent="0.25">
      <c r="A7370" s="24">
        <v>43772.875</v>
      </c>
      <c r="B7370" s="25">
        <v>43772.916666666664</v>
      </c>
      <c r="C7370" s="7">
        <v>1444.731</v>
      </c>
      <c r="D7370" s="26">
        <f>C7370/'g. Dimensio.AnlagenEE2035'!$F$11</f>
        <v>0.41278028571428571</v>
      </c>
      <c r="E7370" s="6"/>
      <c r="F7370" s="6"/>
      <c r="G7370" s="6"/>
      <c r="H7370" s="6"/>
      <c r="I7370" s="6"/>
      <c r="J7370" s="6"/>
      <c r="K7370" s="6"/>
      <c r="L7370" s="6"/>
      <c r="M7370" s="6"/>
      <c r="N7370" s="27"/>
    </row>
    <row r="7371" spans="1:14" s="28" customFormat="1" x14ac:dyDescent="0.25">
      <c r="A7371" s="24">
        <v>43772.916666666664</v>
      </c>
      <c r="B7371" s="25">
        <v>43772.958333333336</v>
      </c>
      <c r="C7371" s="7">
        <v>1513.328</v>
      </c>
      <c r="D7371" s="26">
        <f>C7371/'g. Dimensio.AnlagenEE2035'!$F$11</f>
        <v>0.43237942857142858</v>
      </c>
      <c r="E7371" s="6"/>
      <c r="F7371" s="6"/>
      <c r="G7371" s="6"/>
      <c r="H7371" s="6"/>
      <c r="I7371" s="6"/>
      <c r="J7371" s="6"/>
      <c r="K7371" s="6"/>
      <c r="L7371" s="6"/>
      <c r="M7371" s="6"/>
      <c r="N7371" s="27"/>
    </row>
    <row r="7372" spans="1:14" s="28" customFormat="1" x14ac:dyDescent="0.25">
      <c r="A7372" s="24">
        <v>43772.958333333336</v>
      </c>
      <c r="B7372" s="25">
        <v>43773</v>
      </c>
      <c r="C7372" s="7">
        <v>1243.422</v>
      </c>
      <c r="D7372" s="26">
        <f>C7372/'g. Dimensio.AnlagenEE2035'!$F$11</f>
        <v>0.35526342857142856</v>
      </c>
      <c r="E7372" s="6"/>
      <c r="F7372" s="6"/>
      <c r="G7372" s="6"/>
      <c r="H7372" s="6"/>
      <c r="I7372" s="6"/>
      <c r="J7372" s="6"/>
      <c r="K7372" s="6"/>
      <c r="L7372" s="6"/>
      <c r="M7372" s="6"/>
      <c r="N7372" s="27"/>
    </row>
    <row r="7373" spans="1:14" s="28" customFormat="1" x14ac:dyDescent="0.25">
      <c r="A7373" s="24">
        <v>43773</v>
      </c>
      <c r="B7373" s="25">
        <v>43773.041666666664</v>
      </c>
      <c r="C7373" s="7">
        <v>1313.069</v>
      </c>
      <c r="D7373" s="26">
        <f>C7373/'g. Dimensio.AnlagenEE2035'!$F$11</f>
        <v>0.3751625714285714</v>
      </c>
      <c r="E7373" s="6"/>
      <c r="F7373" s="6"/>
      <c r="G7373" s="6"/>
      <c r="H7373" s="6"/>
      <c r="I7373" s="6"/>
      <c r="J7373" s="6"/>
      <c r="K7373" s="6"/>
      <c r="L7373" s="6"/>
      <c r="M7373" s="6"/>
      <c r="N7373" s="27"/>
    </row>
    <row r="7374" spans="1:14" s="28" customFormat="1" x14ac:dyDescent="0.25">
      <c r="A7374" s="24">
        <v>43773.041666666664</v>
      </c>
      <c r="B7374" s="25">
        <v>43773.083333333336</v>
      </c>
      <c r="C7374" s="7">
        <v>1396.8910000000001</v>
      </c>
      <c r="D7374" s="26">
        <f>C7374/'g. Dimensio.AnlagenEE2035'!$F$11</f>
        <v>0.39911171428571429</v>
      </c>
      <c r="E7374" s="6"/>
      <c r="F7374" s="6"/>
      <c r="G7374" s="6"/>
      <c r="H7374" s="6"/>
      <c r="I7374" s="6"/>
      <c r="J7374" s="6"/>
      <c r="K7374" s="6"/>
      <c r="L7374" s="6"/>
      <c r="M7374" s="6"/>
      <c r="N7374" s="27"/>
    </row>
    <row r="7375" spans="1:14" s="28" customFormat="1" x14ac:dyDescent="0.25">
      <c r="A7375" s="24">
        <v>43773.083333333336</v>
      </c>
      <c r="B7375" s="25">
        <v>43773.125</v>
      </c>
      <c r="C7375" s="7">
        <v>1441.596</v>
      </c>
      <c r="D7375" s="26">
        <f>C7375/'g. Dimensio.AnlagenEE2035'!$F$11</f>
        <v>0.41188457142857143</v>
      </c>
      <c r="E7375" s="6"/>
      <c r="F7375" s="6"/>
      <c r="G7375" s="6"/>
      <c r="H7375" s="6"/>
      <c r="I7375" s="6"/>
      <c r="J7375" s="6"/>
      <c r="K7375" s="6"/>
      <c r="L7375" s="6"/>
      <c r="M7375" s="6"/>
      <c r="N7375" s="27"/>
    </row>
    <row r="7376" spans="1:14" s="28" customFormat="1" x14ac:dyDescent="0.25">
      <c r="A7376" s="24">
        <v>43773.125</v>
      </c>
      <c r="B7376" s="25">
        <v>43773.166666666664</v>
      </c>
      <c r="C7376" s="7">
        <v>1594.479</v>
      </c>
      <c r="D7376" s="26">
        <f>C7376/'g. Dimensio.AnlagenEE2035'!$F$11</f>
        <v>0.45556542857142857</v>
      </c>
      <c r="E7376" s="6"/>
      <c r="F7376" s="6"/>
      <c r="G7376" s="6"/>
      <c r="H7376" s="6"/>
      <c r="I7376" s="6"/>
      <c r="J7376" s="6"/>
      <c r="K7376" s="6"/>
      <c r="L7376" s="6"/>
      <c r="M7376" s="6"/>
      <c r="N7376" s="27"/>
    </row>
    <row r="7377" spans="1:14" s="28" customFormat="1" x14ac:dyDescent="0.25">
      <c r="A7377" s="24">
        <v>43773.166666666664</v>
      </c>
      <c r="B7377" s="25">
        <v>43773.208333333336</v>
      </c>
      <c r="C7377" s="7">
        <v>1472.2180000000001</v>
      </c>
      <c r="D7377" s="26">
        <f>C7377/'g. Dimensio.AnlagenEE2035'!$F$11</f>
        <v>0.42063371428571433</v>
      </c>
      <c r="E7377" s="6"/>
      <c r="F7377" s="6"/>
      <c r="G7377" s="6"/>
      <c r="H7377" s="6"/>
      <c r="I7377" s="6"/>
      <c r="J7377" s="6"/>
      <c r="K7377" s="6"/>
      <c r="L7377" s="6"/>
      <c r="M7377" s="6"/>
      <c r="N7377" s="27"/>
    </row>
    <row r="7378" spans="1:14" s="28" customFormat="1" x14ac:dyDescent="0.25">
      <c r="A7378" s="24">
        <v>43773.208333333336</v>
      </c>
      <c r="B7378" s="25">
        <v>43773.25</v>
      </c>
      <c r="C7378" s="7">
        <v>1280.664</v>
      </c>
      <c r="D7378" s="26">
        <f>C7378/'g. Dimensio.AnlagenEE2035'!$F$11</f>
        <v>0.36590400000000001</v>
      </c>
      <c r="E7378" s="6"/>
      <c r="F7378" s="6"/>
      <c r="G7378" s="6"/>
      <c r="H7378" s="6"/>
      <c r="I7378" s="6"/>
      <c r="J7378" s="6"/>
      <c r="K7378" s="6"/>
      <c r="L7378" s="6"/>
      <c r="M7378" s="6"/>
      <c r="N7378" s="27"/>
    </row>
    <row r="7379" spans="1:14" s="28" customFormat="1" x14ac:dyDescent="0.25">
      <c r="A7379" s="24">
        <v>43773.25</v>
      </c>
      <c r="B7379" s="25">
        <v>43773.291666666664</v>
      </c>
      <c r="C7379" s="7">
        <v>1204.8879999999999</v>
      </c>
      <c r="D7379" s="26">
        <f>C7379/'g. Dimensio.AnlagenEE2035'!$F$11</f>
        <v>0.34425371428571427</v>
      </c>
      <c r="E7379" s="6"/>
      <c r="F7379" s="6"/>
      <c r="G7379" s="6"/>
      <c r="H7379" s="6"/>
      <c r="I7379" s="6"/>
      <c r="J7379" s="6"/>
      <c r="K7379" s="6"/>
      <c r="L7379" s="6"/>
      <c r="M7379" s="6"/>
      <c r="N7379" s="27"/>
    </row>
    <row r="7380" spans="1:14" s="28" customFormat="1" x14ac:dyDescent="0.25">
      <c r="A7380" s="24">
        <v>43773.291666666664</v>
      </c>
      <c r="B7380" s="25">
        <v>43773.333333333336</v>
      </c>
      <c r="C7380" s="7">
        <v>1199.309</v>
      </c>
      <c r="D7380" s="26">
        <f>C7380/'g. Dimensio.AnlagenEE2035'!$F$11</f>
        <v>0.34265971428571429</v>
      </c>
      <c r="E7380" s="6"/>
      <c r="F7380" s="6"/>
      <c r="G7380" s="6"/>
      <c r="H7380" s="6"/>
      <c r="I7380" s="6"/>
      <c r="J7380" s="6"/>
      <c r="K7380" s="6"/>
      <c r="L7380" s="6"/>
      <c r="M7380" s="6"/>
      <c r="N7380" s="27"/>
    </row>
    <row r="7381" spans="1:14" s="28" customFormat="1" x14ac:dyDescent="0.25">
      <c r="A7381" s="24">
        <v>43773.333333333336</v>
      </c>
      <c r="B7381" s="25">
        <v>43773.375</v>
      </c>
      <c r="C7381" s="7">
        <v>1245.1990000000001</v>
      </c>
      <c r="D7381" s="26">
        <f>C7381/'g. Dimensio.AnlagenEE2035'!$F$11</f>
        <v>0.3557711428571429</v>
      </c>
      <c r="E7381" s="6"/>
      <c r="F7381" s="6"/>
      <c r="G7381" s="6"/>
      <c r="H7381" s="6"/>
      <c r="I7381" s="6"/>
      <c r="J7381" s="6"/>
      <c r="K7381" s="6"/>
      <c r="L7381" s="6"/>
      <c r="M7381" s="6"/>
      <c r="N7381" s="27"/>
    </row>
    <row r="7382" spans="1:14" s="28" customFormat="1" x14ac:dyDescent="0.25">
      <c r="A7382" s="24">
        <v>43773.375</v>
      </c>
      <c r="B7382" s="25">
        <v>43773.416666666664</v>
      </c>
      <c r="C7382" s="7">
        <v>1367.8420000000001</v>
      </c>
      <c r="D7382" s="26">
        <f>C7382/'g. Dimensio.AnlagenEE2035'!$F$11</f>
        <v>0.39081200000000005</v>
      </c>
      <c r="E7382" s="6"/>
      <c r="F7382" s="6"/>
      <c r="G7382" s="6"/>
      <c r="H7382" s="6"/>
      <c r="I7382" s="6"/>
      <c r="J7382" s="6"/>
      <c r="K7382" s="6"/>
      <c r="L7382" s="6"/>
      <c r="M7382" s="6"/>
      <c r="N7382" s="27"/>
    </row>
    <row r="7383" spans="1:14" s="28" customFormat="1" x14ac:dyDescent="0.25">
      <c r="A7383" s="24">
        <v>43773.416666666664</v>
      </c>
      <c r="B7383" s="25">
        <v>43773.458333333336</v>
      </c>
      <c r="C7383" s="7">
        <v>1613.9480000000001</v>
      </c>
      <c r="D7383" s="26">
        <f>C7383/'g. Dimensio.AnlagenEE2035'!$F$11</f>
        <v>0.46112800000000004</v>
      </c>
      <c r="E7383" s="6"/>
      <c r="F7383" s="6"/>
      <c r="G7383" s="6"/>
      <c r="H7383" s="6"/>
      <c r="I7383" s="6"/>
      <c r="J7383" s="6"/>
      <c r="K7383" s="6"/>
      <c r="L7383" s="6"/>
      <c r="M7383" s="6"/>
      <c r="N7383" s="27"/>
    </row>
    <row r="7384" spans="1:14" s="28" customFormat="1" x14ac:dyDescent="0.25">
      <c r="A7384" s="24">
        <v>43773.458333333336</v>
      </c>
      <c r="B7384" s="25">
        <v>43773.5</v>
      </c>
      <c r="C7384" s="7">
        <v>1666.93</v>
      </c>
      <c r="D7384" s="26">
        <f>C7384/'g. Dimensio.AnlagenEE2035'!$F$11</f>
        <v>0.47626571428571429</v>
      </c>
      <c r="E7384" s="6"/>
      <c r="F7384" s="6"/>
      <c r="G7384" s="6"/>
      <c r="H7384" s="6"/>
      <c r="I7384" s="6"/>
      <c r="J7384" s="6"/>
      <c r="K7384" s="6"/>
      <c r="L7384" s="6"/>
      <c r="M7384" s="6"/>
      <c r="N7384" s="27"/>
    </row>
    <row r="7385" spans="1:14" s="28" customFormat="1" x14ac:dyDescent="0.25">
      <c r="A7385" s="24">
        <v>43773.5</v>
      </c>
      <c r="B7385" s="25">
        <v>43773.541666666664</v>
      </c>
      <c r="C7385" s="7">
        <v>2078.962</v>
      </c>
      <c r="D7385" s="26">
        <f>C7385/'g. Dimensio.AnlagenEE2035'!$F$11</f>
        <v>0.59398914285714288</v>
      </c>
      <c r="E7385" s="6"/>
      <c r="F7385" s="6"/>
      <c r="G7385" s="6"/>
      <c r="H7385" s="6"/>
      <c r="I7385" s="6"/>
      <c r="J7385" s="6"/>
      <c r="K7385" s="6"/>
      <c r="L7385" s="6"/>
      <c r="M7385" s="6"/>
      <c r="N7385" s="27"/>
    </row>
    <row r="7386" spans="1:14" s="28" customFormat="1" x14ac:dyDescent="0.25">
      <c r="A7386" s="24">
        <v>43773.541666666664</v>
      </c>
      <c r="B7386" s="25">
        <v>43773.583333333336</v>
      </c>
      <c r="C7386" s="7">
        <v>2081.8229999999999</v>
      </c>
      <c r="D7386" s="26">
        <f>C7386/'g. Dimensio.AnlagenEE2035'!$F$11</f>
        <v>0.59480657142857141</v>
      </c>
      <c r="E7386" s="6"/>
      <c r="F7386" s="6"/>
      <c r="G7386" s="6"/>
      <c r="H7386" s="6"/>
      <c r="I7386" s="6"/>
      <c r="J7386" s="6"/>
      <c r="K7386" s="6"/>
      <c r="L7386" s="6"/>
      <c r="M7386" s="6"/>
      <c r="N7386" s="27"/>
    </row>
    <row r="7387" spans="1:14" s="28" customFormat="1" x14ac:dyDescent="0.25">
      <c r="A7387" s="24">
        <v>43773.583333333336</v>
      </c>
      <c r="B7387" s="25">
        <v>43773.625</v>
      </c>
      <c r="C7387" s="7">
        <v>1540.21</v>
      </c>
      <c r="D7387" s="26">
        <f>C7387/'g. Dimensio.AnlagenEE2035'!$F$11</f>
        <v>0.44006000000000001</v>
      </c>
      <c r="E7387" s="6"/>
      <c r="F7387" s="6"/>
      <c r="G7387" s="6"/>
      <c r="H7387" s="6"/>
      <c r="I7387" s="6"/>
      <c r="J7387" s="6"/>
      <c r="K7387" s="6"/>
      <c r="L7387" s="6"/>
      <c r="M7387" s="6"/>
      <c r="N7387" s="27"/>
    </row>
    <row r="7388" spans="1:14" s="28" customFormat="1" x14ac:dyDescent="0.25">
      <c r="A7388" s="24">
        <v>43773.625</v>
      </c>
      <c r="B7388" s="25">
        <v>43773.666666666664</v>
      </c>
      <c r="C7388" s="7">
        <v>1201.068</v>
      </c>
      <c r="D7388" s="26">
        <f>C7388/'g. Dimensio.AnlagenEE2035'!$F$11</f>
        <v>0.3431622857142857</v>
      </c>
      <c r="E7388" s="6"/>
      <c r="F7388" s="6"/>
      <c r="G7388" s="6"/>
      <c r="H7388" s="6"/>
      <c r="I7388" s="6"/>
      <c r="J7388" s="6"/>
      <c r="K7388" s="6"/>
      <c r="L7388" s="6"/>
      <c r="M7388" s="6"/>
      <c r="N7388" s="27"/>
    </row>
    <row r="7389" spans="1:14" s="28" customFormat="1" x14ac:dyDescent="0.25">
      <c r="A7389" s="24">
        <v>43773.666666666664</v>
      </c>
      <c r="B7389" s="25">
        <v>43773.708333333336</v>
      </c>
      <c r="C7389" s="7">
        <v>1090.489</v>
      </c>
      <c r="D7389" s="26">
        <f>C7389/'g. Dimensio.AnlagenEE2035'!$F$11</f>
        <v>0.31156828571428574</v>
      </c>
      <c r="E7389" s="6"/>
      <c r="F7389" s="6"/>
      <c r="G7389" s="6"/>
      <c r="H7389" s="6"/>
      <c r="I7389" s="6"/>
      <c r="J7389" s="6"/>
      <c r="K7389" s="6"/>
      <c r="L7389" s="6"/>
      <c r="M7389" s="6"/>
      <c r="N7389" s="27"/>
    </row>
    <row r="7390" spans="1:14" s="28" customFormat="1" x14ac:dyDescent="0.25">
      <c r="A7390" s="24">
        <v>43773.708333333336</v>
      </c>
      <c r="B7390" s="25">
        <v>43773.75</v>
      </c>
      <c r="C7390" s="7">
        <v>1132.7719999999999</v>
      </c>
      <c r="D7390" s="26">
        <f>C7390/'g. Dimensio.AnlagenEE2035'!$F$11</f>
        <v>0.32364914285714286</v>
      </c>
      <c r="E7390" s="6"/>
      <c r="F7390" s="6"/>
      <c r="G7390" s="6"/>
      <c r="H7390" s="6"/>
      <c r="I7390" s="6"/>
      <c r="J7390" s="6"/>
      <c r="K7390" s="6"/>
      <c r="L7390" s="6"/>
      <c r="M7390" s="6"/>
      <c r="N7390" s="27"/>
    </row>
    <row r="7391" spans="1:14" s="28" customFormat="1" x14ac:dyDescent="0.25">
      <c r="A7391" s="24">
        <v>43773.75</v>
      </c>
      <c r="B7391" s="25">
        <v>43773.791666666664</v>
      </c>
      <c r="C7391" s="7">
        <v>1281.4059999999999</v>
      </c>
      <c r="D7391" s="26">
        <f>C7391/'g. Dimensio.AnlagenEE2035'!$F$11</f>
        <v>0.366116</v>
      </c>
      <c r="E7391" s="6"/>
      <c r="F7391" s="6"/>
      <c r="G7391" s="6"/>
      <c r="H7391" s="6"/>
      <c r="I7391" s="6"/>
      <c r="J7391" s="6"/>
      <c r="K7391" s="6"/>
      <c r="L7391" s="6"/>
      <c r="M7391" s="6"/>
      <c r="N7391" s="27"/>
    </row>
    <row r="7392" spans="1:14" s="28" customFormat="1" x14ac:dyDescent="0.25">
      <c r="A7392" s="24">
        <v>43773.791666666664</v>
      </c>
      <c r="B7392" s="25">
        <v>43773.833333333336</v>
      </c>
      <c r="C7392" s="7">
        <v>1493.769</v>
      </c>
      <c r="D7392" s="26">
        <f>C7392/'g. Dimensio.AnlagenEE2035'!$F$11</f>
        <v>0.42679114285714287</v>
      </c>
      <c r="E7392" s="6"/>
      <c r="F7392" s="6"/>
      <c r="G7392" s="6"/>
      <c r="H7392" s="6"/>
      <c r="I7392" s="6"/>
      <c r="J7392" s="6"/>
      <c r="K7392" s="6"/>
      <c r="L7392" s="6"/>
      <c r="M7392" s="6"/>
      <c r="N7392" s="27"/>
    </row>
    <row r="7393" spans="1:14" s="28" customFormat="1" x14ac:dyDescent="0.25">
      <c r="A7393" s="24">
        <v>43773.833333333336</v>
      </c>
      <c r="B7393" s="25">
        <v>43773.875</v>
      </c>
      <c r="C7393" s="7">
        <v>1759.133</v>
      </c>
      <c r="D7393" s="26">
        <f>C7393/'g. Dimensio.AnlagenEE2035'!$F$11</f>
        <v>0.50260942857142854</v>
      </c>
      <c r="E7393" s="6"/>
      <c r="F7393" s="6"/>
      <c r="G7393" s="6"/>
      <c r="H7393" s="6"/>
      <c r="I7393" s="6"/>
      <c r="J7393" s="6"/>
      <c r="K7393" s="6"/>
      <c r="L7393" s="6"/>
      <c r="M7393" s="6"/>
      <c r="N7393" s="27"/>
    </row>
    <row r="7394" spans="1:14" s="28" customFormat="1" x14ac:dyDescent="0.25">
      <c r="A7394" s="24">
        <v>43773.875</v>
      </c>
      <c r="B7394" s="25">
        <v>43773.916666666664</v>
      </c>
      <c r="C7394" s="7">
        <v>1656.9580000000001</v>
      </c>
      <c r="D7394" s="26">
        <f>C7394/'g. Dimensio.AnlagenEE2035'!$F$11</f>
        <v>0.47341657142857146</v>
      </c>
      <c r="E7394" s="6"/>
      <c r="F7394" s="6"/>
      <c r="G7394" s="6"/>
      <c r="H7394" s="6"/>
      <c r="I7394" s="6"/>
      <c r="J7394" s="6"/>
      <c r="K7394" s="6"/>
      <c r="L7394" s="6"/>
      <c r="M7394" s="6"/>
      <c r="N7394" s="27"/>
    </row>
    <row r="7395" spans="1:14" s="28" customFormat="1" x14ac:dyDescent="0.25">
      <c r="A7395" s="24">
        <v>43773.916666666664</v>
      </c>
      <c r="B7395" s="25">
        <v>43773.958333333336</v>
      </c>
      <c r="C7395" s="7">
        <v>1457.36</v>
      </c>
      <c r="D7395" s="26">
        <f>C7395/'g. Dimensio.AnlagenEE2035'!$F$11</f>
        <v>0.41638857142857139</v>
      </c>
      <c r="E7395" s="6"/>
      <c r="F7395" s="6"/>
      <c r="G7395" s="6"/>
      <c r="H7395" s="6"/>
      <c r="I7395" s="6"/>
      <c r="J7395" s="6"/>
      <c r="K7395" s="6"/>
      <c r="L7395" s="6"/>
      <c r="M7395" s="6"/>
      <c r="N7395" s="27"/>
    </row>
    <row r="7396" spans="1:14" s="28" customFormat="1" x14ac:dyDescent="0.25">
      <c r="A7396" s="24">
        <v>43773.958333333336</v>
      </c>
      <c r="B7396" s="25">
        <v>43774</v>
      </c>
      <c r="C7396" s="7">
        <v>1384.4159999999999</v>
      </c>
      <c r="D7396" s="26">
        <f>C7396/'g. Dimensio.AnlagenEE2035'!$F$11</f>
        <v>0.39554742857142855</v>
      </c>
      <c r="E7396" s="6"/>
      <c r="F7396" s="6"/>
      <c r="G7396" s="6"/>
      <c r="H7396" s="6"/>
      <c r="I7396" s="6"/>
      <c r="J7396" s="6"/>
      <c r="K7396" s="6"/>
      <c r="L7396" s="6"/>
      <c r="M7396" s="6"/>
      <c r="N7396" s="27"/>
    </row>
    <row r="7397" spans="1:14" s="28" customFormat="1" x14ac:dyDescent="0.25">
      <c r="A7397" s="24">
        <v>43774</v>
      </c>
      <c r="B7397" s="25">
        <v>43774.041666666664</v>
      </c>
      <c r="C7397" s="7">
        <v>1290.9649999999999</v>
      </c>
      <c r="D7397" s="26">
        <f>C7397/'g. Dimensio.AnlagenEE2035'!$F$11</f>
        <v>0.36884714285714282</v>
      </c>
      <c r="E7397" s="6"/>
      <c r="F7397" s="6"/>
      <c r="G7397" s="6"/>
      <c r="H7397" s="6"/>
      <c r="I7397" s="6"/>
      <c r="J7397" s="6"/>
      <c r="K7397" s="6"/>
      <c r="L7397" s="6"/>
      <c r="M7397" s="6"/>
      <c r="N7397" s="27"/>
    </row>
    <row r="7398" spans="1:14" s="28" customFormat="1" x14ac:dyDescent="0.25">
      <c r="A7398" s="24">
        <v>43774.041666666664</v>
      </c>
      <c r="B7398" s="25">
        <v>43774.083333333336</v>
      </c>
      <c r="C7398" s="7">
        <v>1200.6079999999999</v>
      </c>
      <c r="D7398" s="26">
        <f>C7398/'g. Dimensio.AnlagenEE2035'!$F$11</f>
        <v>0.34303085714285714</v>
      </c>
      <c r="E7398" s="6"/>
      <c r="F7398" s="6"/>
      <c r="G7398" s="6"/>
      <c r="H7398" s="6"/>
      <c r="I7398" s="6"/>
      <c r="J7398" s="6"/>
      <c r="K7398" s="6"/>
      <c r="L7398" s="6"/>
      <c r="M7398" s="6"/>
      <c r="N7398" s="27"/>
    </row>
    <row r="7399" spans="1:14" s="28" customFormat="1" x14ac:dyDescent="0.25">
      <c r="A7399" s="24">
        <v>43774.083333333336</v>
      </c>
      <c r="B7399" s="25">
        <v>43774.125</v>
      </c>
      <c r="C7399" s="7">
        <v>1040.6030000000001</v>
      </c>
      <c r="D7399" s="26">
        <f>C7399/'g. Dimensio.AnlagenEE2035'!$F$11</f>
        <v>0.29731514285714289</v>
      </c>
      <c r="E7399" s="6"/>
      <c r="F7399" s="6"/>
      <c r="G7399" s="6"/>
      <c r="H7399" s="6"/>
      <c r="I7399" s="6"/>
      <c r="J7399" s="6"/>
      <c r="K7399" s="6"/>
      <c r="L7399" s="6"/>
      <c r="M7399" s="6"/>
      <c r="N7399" s="27"/>
    </row>
    <row r="7400" spans="1:14" s="28" customFormat="1" x14ac:dyDescent="0.25">
      <c r="A7400" s="24">
        <v>43774.125</v>
      </c>
      <c r="B7400" s="25">
        <v>43774.166666666664</v>
      </c>
      <c r="C7400" s="7">
        <v>922.97299999999996</v>
      </c>
      <c r="D7400" s="26">
        <f>C7400/'g. Dimensio.AnlagenEE2035'!$F$11</f>
        <v>0.2637065714285714</v>
      </c>
      <c r="E7400" s="6"/>
      <c r="F7400" s="6"/>
      <c r="G7400" s="6"/>
      <c r="H7400" s="6"/>
      <c r="I7400" s="6"/>
      <c r="J7400" s="6"/>
      <c r="K7400" s="6"/>
      <c r="L7400" s="6"/>
      <c r="M7400" s="6"/>
      <c r="N7400" s="27"/>
    </row>
    <row r="7401" spans="1:14" s="28" customFormat="1" x14ac:dyDescent="0.25">
      <c r="A7401" s="24">
        <v>43774.166666666664</v>
      </c>
      <c r="B7401" s="25">
        <v>43774.208333333336</v>
      </c>
      <c r="C7401" s="7">
        <v>856.54399999999998</v>
      </c>
      <c r="D7401" s="26">
        <f>C7401/'g. Dimensio.AnlagenEE2035'!$F$11</f>
        <v>0.24472685714285713</v>
      </c>
      <c r="E7401" s="6"/>
      <c r="F7401" s="6"/>
      <c r="G7401" s="6"/>
      <c r="H7401" s="6"/>
      <c r="I7401" s="6"/>
      <c r="J7401" s="6"/>
      <c r="K7401" s="6"/>
      <c r="L7401" s="6"/>
      <c r="M7401" s="6"/>
      <c r="N7401" s="27"/>
    </row>
    <row r="7402" spans="1:14" s="28" customFormat="1" x14ac:dyDescent="0.25">
      <c r="A7402" s="24">
        <v>43774.208333333336</v>
      </c>
      <c r="B7402" s="25">
        <v>43774.25</v>
      </c>
      <c r="C7402" s="7">
        <v>811.42899999999997</v>
      </c>
      <c r="D7402" s="26">
        <f>C7402/'g. Dimensio.AnlagenEE2035'!$F$11</f>
        <v>0.23183685714285712</v>
      </c>
      <c r="E7402" s="6"/>
      <c r="F7402" s="6"/>
      <c r="G7402" s="6"/>
      <c r="H7402" s="6"/>
      <c r="I7402" s="6"/>
      <c r="J7402" s="6"/>
      <c r="K7402" s="6"/>
      <c r="L7402" s="6"/>
      <c r="M7402" s="6"/>
      <c r="N7402" s="27"/>
    </row>
    <row r="7403" spans="1:14" s="28" customFormat="1" x14ac:dyDescent="0.25">
      <c r="A7403" s="24">
        <v>43774.25</v>
      </c>
      <c r="B7403" s="25">
        <v>43774.291666666664</v>
      </c>
      <c r="C7403" s="7">
        <v>717.79600000000005</v>
      </c>
      <c r="D7403" s="26">
        <f>C7403/'g. Dimensio.AnlagenEE2035'!$F$11</f>
        <v>0.20508457142857145</v>
      </c>
      <c r="E7403" s="6"/>
      <c r="F7403" s="6"/>
      <c r="G7403" s="6"/>
      <c r="H7403" s="6"/>
      <c r="I7403" s="6"/>
      <c r="J7403" s="6"/>
      <c r="K7403" s="6"/>
      <c r="L7403" s="6"/>
      <c r="M7403" s="6"/>
      <c r="N7403" s="27"/>
    </row>
    <row r="7404" spans="1:14" s="28" customFormat="1" x14ac:dyDescent="0.25">
      <c r="A7404" s="24">
        <v>43774.291666666664</v>
      </c>
      <c r="B7404" s="25">
        <v>43774.333333333336</v>
      </c>
      <c r="C7404" s="7">
        <v>527.44799999999998</v>
      </c>
      <c r="D7404" s="26">
        <f>C7404/'g. Dimensio.AnlagenEE2035'!$F$11</f>
        <v>0.15069942857142857</v>
      </c>
      <c r="E7404" s="6"/>
      <c r="F7404" s="6"/>
      <c r="G7404" s="6"/>
      <c r="H7404" s="6"/>
      <c r="I7404" s="6"/>
      <c r="J7404" s="6"/>
      <c r="K7404" s="6"/>
      <c r="L7404" s="6"/>
      <c r="M7404" s="6"/>
      <c r="N7404" s="27"/>
    </row>
    <row r="7405" spans="1:14" s="28" customFormat="1" x14ac:dyDescent="0.25">
      <c r="A7405" s="24">
        <v>43774.333333333336</v>
      </c>
      <c r="B7405" s="25">
        <v>43774.375</v>
      </c>
      <c r="C7405" s="7">
        <v>345.38799999999998</v>
      </c>
      <c r="D7405" s="26">
        <f>C7405/'g. Dimensio.AnlagenEE2035'!$F$11</f>
        <v>9.8682285714285708E-2</v>
      </c>
      <c r="E7405" s="6"/>
      <c r="F7405" s="6"/>
      <c r="G7405" s="6"/>
      <c r="H7405" s="6"/>
      <c r="I7405" s="6"/>
      <c r="J7405" s="6"/>
      <c r="K7405" s="6"/>
      <c r="L7405" s="6"/>
      <c r="M7405" s="6"/>
      <c r="N7405" s="27"/>
    </row>
    <row r="7406" spans="1:14" s="28" customFormat="1" x14ac:dyDescent="0.25">
      <c r="A7406" s="24">
        <v>43774.375</v>
      </c>
      <c r="B7406" s="25">
        <v>43774.416666666664</v>
      </c>
      <c r="C7406" s="7">
        <v>271.71499999999997</v>
      </c>
      <c r="D7406" s="26">
        <f>C7406/'g. Dimensio.AnlagenEE2035'!$F$11</f>
        <v>7.7632857142857142E-2</v>
      </c>
      <c r="E7406" s="6"/>
      <c r="F7406" s="6"/>
      <c r="G7406" s="6"/>
      <c r="H7406" s="6"/>
      <c r="I7406" s="6"/>
      <c r="J7406" s="6"/>
      <c r="K7406" s="6"/>
      <c r="L7406" s="6"/>
      <c r="M7406" s="6"/>
      <c r="N7406" s="27"/>
    </row>
    <row r="7407" spans="1:14" s="28" customFormat="1" x14ac:dyDescent="0.25">
      <c r="A7407" s="24">
        <v>43774.416666666664</v>
      </c>
      <c r="B7407" s="25">
        <v>43774.458333333336</v>
      </c>
      <c r="C7407" s="7">
        <v>257.21699999999998</v>
      </c>
      <c r="D7407" s="26">
        <f>C7407/'g. Dimensio.AnlagenEE2035'!$F$11</f>
        <v>7.3490571428571419E-2</v>
      </c>
      <c r="E7407" s="6"/>
      <c r="F7407" s="6"/>
      <c r="G7407" s="6"/>
      <c r="H7407" s="6"/>
      <c r="I7407" s="6"/>
      <c r="J7407" s="6"/>
      <c r="K7407" s="6"/>
      <c r="L7407" s="6"/>
      <c r="M7407" s="6"/>
      <c r="N7407" s="27"/>
    </row>
    <row r="7408" spans="1:14" s="28" customFormat="1" x14ac:dyDescent="0.25">
      <c r="A7408" s="24">
        <v>43774.458333333336</v>
      </c>
      <c r="B7408" s="25">
        <v>43774.5</v>
      </c>
      <c r="C7408" s="7">
        <v>251.50800000000001</v>
      </c>
      <c r="D7408" s="26">
        <f>C7408/'g. Dimensio.AnlagenEE2035'!$F$11</f>
        <v>7.1859428571428574E-2</v>
      </c>
      <c r="E7408" s="6"/>
      <c r="F7408" s="6"/>
      <c r="G7408" s="6"/>
      <c r="H7408" s="6"/>
      <c r="I7408" s="6"/>
      <c r="J7408" s="6"/>
      <c r="K7408" s="6"/>
      <c r="L7408" s="6"/>
      <c r="M7408" s="6"/>
      <c r="N7408" s="27"/>
    </row>
    <row r="7409" spans="1:14" s="28" customFormat="1" x14ac:dyDescent="0.25">
      <c r="A7409" s="24">
        <v>43774.5</v>
      </c>
      <c r="B7409" s="25">
        <v>43774.541666666664</v>
      </c>
      <c r="C7409" s="7">
        <v>219.13200000000001</v>
      </c>
      <c r="D7409" s="26">
        <f>C7409/'g. Dimensio.AnlagenEE2035'!$F$11</f>
        <v>6.2609142857142863E-2</v>
      </c>
      <c r="E7409" s="6"/>
      <c r="F7409" s="6"/>
      <c r="G7409" s="6"/>
      <c r="H7409" s="6"/>
      <c r="I7409" s="6"/>
      <c r="J7409" s="6"/>
      <c r="K7409" s="6"/>
      <c r="L7409" s="6"/>
      <c r="M7409" s="6"/>
      <c r="N7409" s="27"/>
    </row>
    <row r="7410" spans="1:14" s="28" customFormat="1" x14ac:dyDescent="0.25">
      <c r="A7410" s="24">
        <v>43774.541666666664</v>
      </c>
      <c r="B7410" s="25">
        <v>43774.583333333336</v>
      </c>
      <c r="C7410" s="7">
        <v>178.83</v>
      </c>
      <c r="D7410" s="26">
        <f>C7410/'g. Dimensio.AnlagenEE2035'!$F$11</f>
        <v>5.1094285714285717E-2</v>
      </c>
      <c r="E7410" s="6"/>
      <c r="F7410" s="6"/>
      <c r="G7410" s="6"/>
      <c r="H7410" s="6"/>
      <c r="I7410" s="6"/>
      <c r="J7410" s="6"/>
      <c r="K7410" s="6"/>
      <c r="L7410" s="6"/>
      <c r="M7410" s="6"/>
      <c r="N7410" s="27"/>
    </row>
    <row r="7411" spans="1:14" s="28" customFormat="1" x14ac:dyDescent="0.25">
      <c r="A7411" s="24">
        <v>43774.583333333336</v>
      </c>
      <c r="B7411" s="25">
        <v>43774.625</v>
      </c>
      <c r="C7411" s="7">
        <v>143.191</v>
      </c>
      <c r="D7411" s="26">
        <f>C7411/'g. Dimensio.AnlagenEE2035'!$F$11</f>
        <v>4.0911714285714287E-2</v>
      </c>
      <c r="E7411" s="6"/>
      <c r="F7411" s="6"/>
      <c r="G7411" s="6"/>
      <c r="H7411" s="6"/>
      <c r="I7411" s="6"/>
      <c r="J7411" s="6"/>
      <c r="K7411" s="6"/>
      <c r="L7411" s="6"/>
      <c r="M7411" s="6"/>
      <c r="N7411" s="27"/>
    </row>
    <row r="7412" spans="1:14" s="28" customFormat="1" x14ac:dyDescent="0.25">
      <c r="A7412" s="24">
        <v>43774.625</v>
      </c>
      <c r="B7412" s="25">
        <v>43774.666666666664</v>
      </c>
      <c r="C7412" s="7">
        <v>113.23699999999999</v>
      </c>
      <c r="D7412" s="26">
        <f>C7412/'g. Dimensio.AnlagenEE2035'!$F$11</f>
        <v>3.2353428571428568E-2</v>
      </c>
      <c r="E7412" s="6"/>
      <c r="F7412" s="6"/>
      <c r="G7412" s="6"/>
      <c r="H7412" s="6"/>
      <c r="I7412" s="6"/>
      <c r="J7412" s="6"/>
      <c r="K7412" s="6"/>
      <c r="L7412" s="6"/>
      <c r="M7412" s="6"/>
      <c r="N7412" s="27"/>
    </row>
    <row r="7413" spans="1:14" s="28" customFormat="1" x14ac:dyDescent="0.25">
      <c r="A7413" s="24">
        <v>43774.666666666664</v>
      </c>
      <c r="B7413" s="25">
        <v>43774.708333333336</v>
      </c>
      <c r="C7413" s="7">
        <v>98.001999999999995</v>
      </c>
      <c r="D7413" s="26">
        <f>C7413/'g. Dimensio.AnlagenEE2035'!$F$11</f>
        <v>2.8000571428571427E-2</v>
      </c>
      <c r="E7413" s="6"/>
      <c r="F7413" s="6"/>
      <c r="G7413" s="6"/>
      <c r="H7413" s="6"/>
      <c r="I7413" s="6"/>
      <c r="J7413" s="6"/>
      <c r="K7413" s="6"/>
      <c r="L7413" s="6"/>
      <c r="M7413" s="6"/>
      <c r="N7413" s="27"/>
    </row>
    <row r="7414" spans="1:14" s="28" customFormat="1" x14ac:dyDescent="0.25">
      <c r="A7414" s="24">
        <v>43774.708333333336</v>
      </c>
      <c r="B7414" s="25">
        <v>43774.75</v>
      </c>
      <c r="C7414" s="7">
        <v>99.225999999999999</v>
      </c>
      <c r="D7414" s="26">
        <f>C7414/'g. Dimensio.AnlagenEE2035'!$F$11</f>
        <v>2.8350285714285713E-2</v>
      </c>
      <c r="E7414" s="6"/>
      <c r="F7414" s="6"/>
      <c r="G7414" s="6"/>
      <c r="H7414" s="6"/>
      <c r="I7414" s="6"/>
      <c r="J7414" s="6"/>
      <c r="K7414" s="6"/>
      <c r="L7414" s="6"/>
      <c r="M7414" s="6"/>
      <c r="N7414" s="27"/>
    </row>
    <row r="7415" spans="1:14" s="28" customFormat="1" x14ac:dyDescent="0.25">
      <c r="A7415" s="24">
        <v>43774.75</v>
      </c>
      <c r="B7415" s="25">
        <v>43774.791666666664</v>
      </c>
      <c r="C7415" s="7">
        <v>115.85299999999999</v>
      </c>
      <c r="D7415" s="26">
        <f>C7415/'g. Dimensio.AnlagenEE2035'!$F$11</f>
        <v>3.310085714285714E-2</v>
      </c>
      <c r="E7415" s="6"/>
      <c r="F7415" s="6"/>
      <c r="G7415" s="6"/>
      <c r="H7415" s="6"/>
      <c r="I7415" s="6"/>
      <c r="J7415" s="6"/>
      <c r="K7415" s="6"/>
      <c r="L7415" s="6"/>
      <c r="M7415" s="6"/>
      <c r="N7415" s="27"/>
    </row>
    <row r="7416" spans="1:14" s="28" customFormat="1" x14ac:dyDescent="0.25">
      <c r="A7416" s="24">
        <v>43774.791666666664</v>
      </c>
      <c r="B7416" s="25">
        <v>43774.833333333336</v>
      </c>
      <c r="C7416" s="7">
        <v>149.46199999999999</v>
      </c>
      <c r="D7416" s="26">
        <f>C7416/'g. Dimensio.AnlagenEE2035'!$F$11</f>
        <v>4.2703428571428566E-2</v>
      </c>
      <c r="E7416" s="6"/>
      <c r="F7416" s="6"/>
      <c r="G7416" s="6"/>
      <c r="H7416" s="6"/>
      <c r="I7416" s="6"/>
      <c r="J7416" s="6"/>
      <c r="K7416" s="6"/>
      <c r="L7416" s="6"/>
      <c r="M7416" s="6"/>
      <c r="N7416" s="27"/>
    </row>
    <row r="7417" spans="1:14" s="28" customFormat="1" x14ac:dyDescent="0.25">
      <c r="A7417" s="24">
        <v>43774.833333333336</v>
      </c>
      <c r="B7417" s="25">
        <v>43774.875</v>
      </c>
      <c r="C7417" s="7">
        <v>201.239</v>
      </c>
      <c r="D7417" s="26">
        <f>C7417/'g. Dimensio.AnlagenEE2035'!$F$11</f>
        <v>5.7496857142857141E-2</v>
      </c>
      <c r="E7417" s="6"/>
      <c r="F7417" s="6"/>
      <c r="G7417" s="6"/>
      <c r="H7417" s="6"/>
      <c r="I7417" s="6"/>
      <c r="J7417" s="6"/>
      <c r="K7417" s="6"/>
      <c r="L7417" s="6"/>
      <c r="M7417" s="6"/>
      <c r="N7417" s="27"/>
    </row>
    <row r="7418" spans="1:14" s="28" customFormat="1" x14ac:dyDescent="0.25">
      <c r="A7418" s="24">
        <v>43774.875</v>
      </c>
      <c r="B7418" s="25">
        <v>43774.916666666664</v>
      </c>
      <c r="C7418" s="7">
        <v>259.96499999999997</v>
      </c>
      <c r="D7418" s="26">
        <f>C7418/'g. Dimensio.AnlagenEE2035'!$F$11</f>
        <v>7.4275714285714278E-2</v>
      </c>
      <c r="E7418" s="6"/>
      <c r="F7418" s="6"/>
      <c r="G7418" s="6"/>
      <c r="H7418" s="6"/>
      <c r="I7418" s="6"/>
      <c r="J7418" s="6"/>
      <c r="K7418" s="6"/>
      <c r="L7418" s="6"/>
      <c r="M7418" s="6"/>
      <c r="N7418" s="27"/>
    </row>
    <row r="7419" spans="1:14" s="28" customFormat="1" x14ac:dyDescent="0.25">
      <c r="A7419" s="24">
        <v>43774.916666666664</v>
      </c>
      <c r="B7419" s="25">
        <v>43774.958333333336</v>
      </c>
      <c r="C7419" s="7">
        <v>300.42200000000003</v>
      </c>
      <c r="D7419" s="26">
        <f>C7419/'g. Dimensio.AnlagenEE2035'!$F$11</f>
        <v>8.5834857142857143E-2</v>
      </c>
      <c r="E7419" s="6"/>
      <c r="F7419" s="6"/>
      <c r="G7419" s="6"/>
      <c r="H7419" s="6"/>
      <c r="I7419" s="6"/>
      <c r="J7419" s="6"/>
      <c r="K7419" s="6"/>
      <c r="L7419" s="6"/>
      <c r="M7419" s="6"/>
      <c r="N7419" s="27"/>
    </row>
    <row r="7420" spans="1:14" s="28" customFormat="1" x14ac:dyDescent="0.25">
      <c r="A7420" s="24">
        <v>43774.958333333336</v>
      </c>
      <c r="B7420" s="25">
        <v>43775</v>
      </c>
      <c r="C7420" s="7">
        <v>330.07</v>
      </c>
      <c r="D7420" s="26">
        <f>C7420/'g. Dimensio.AnlagenEE2035'!$F$11</f>
        <v>9.4305714285714284E-2</v>
      </c>
      <c r="E7420" s="6"/>
      <c r="F7420" s="6"/>
      <c r="G7420" s="6"/>
      <c r="H7420" s="6"/>
      <c r="I7420" s="6"/>
      <c r="J7420" s="6"/>
      <c r="K7420" s="6"/>
      <c r="L7420" s="6"/>
      <c r="M7420" s="6"/>
      <c r="N7420" s="27"/>
    </row>
    <row r="7421" spans="1:14" s="28" customFormat="1" x14ac:dyDescent="0.25">
      <c r="A7421" s="24">
        <v>43775</v>
      </c>
      <c r="B7421" s="25">
        <v>43775.041666666664</v>
      </c>
      <c r="C7421" s="7">
        <v>340.13900000000001</v>
      </c>
      <c r="D7421" s="26">
        <f>C7421/'g. Dimensio.AnlagenEE2035'!$F$11</f>
        <v>9.7182571428571438E-2</v>
      </c>
      <c r="E7421" s="6"/>
      <c r="F7421" s="6"/>
      <c r="G7421" s="6"/>
      <c r="H7421" s="6"/>
      <c r="I7421" s="6"/>
      <c r="J7421" s="6"/>
      <c r="K7421" s="6"/>
      <c r="L7421" s="6"/>
      <c r="M7421" s="6"/>
      <c r="N7421" s="27"/>
    </row>
    <row r="7422" spans="1:14" s="28" customFormat="1" x14ac:dyDescent="0.25">
      <c r="A7422" s="24">
        <v>43775.041666666664</v>
      </c>
      <c r="B7422" s="25">
        <v>43775.083333333336</v>
      </c>
      <c r="C7422" s="7">
        <v>324.00700000000001</v>
      </c>
      <c r="D7422" s="26">
        <f>C7422/'g. Dimensio.AnlagenEE2035'!$F$11</f>
        <v>9.257342857142857E-2</v>
      </c>
      <c r="E7422" s="6"/>
      <c r="F7422" s="6"/>
      <c r="G7422" s="6"/>
      <c r="H7422" s="6"/>
      <c r="I7422" s="6"/>
      <c r="J7422" s="6"/>
      <c r="K7422" s="6"/>
      <c r="L7422" s="6"/>
      <c r="M7422" s="6"/>
      <c r="N7422" s="27"/>
    </row>
    <row r="7423" spans="1:14" s="28" customFormat="1" x14ac:dyDescent="0.25">
      <c r="A7423" s="24">
        <v>43775.083333333336</v>
      </c>
      <c r="B7423" s="25">
        <v>43775.125</v>
      </c>
      <c r="C7423" s="7">
        <v>308</v>
      </c>
      <c r="D7423" s="26">
        <f>C7423/'g. Dimensio.AnlagenEE2035'!$F$11</f>
        <v>8.7999999999999995E-2</v>
      </c>
      <c r="E7423" s="6"/>
      <c r="F7423" s="6"/>
      <c r="G7423" s="6"/>
      <c r="H7423" s="6"/>
      <c r="I7423" s="6"/>
      <c r="J7423" s="6"/>
      <c r="K7423" s="6"/>
      <c r="L7423" s="6"/>
      <c r="M7423" s="6"/>
      <c r="N7423" s="27"/>
    </row>
    <row r="7424" spans="1:14" s="28" customFormat="1" x14ac:dyDescent="0.25">
      <c r="A7424" s="24">
        <v>43775.125</v>
      </c>
      <c r="B7424" s="25">
        <v>43775.166666666664</v>
      </c>
      <c r="C7424" s="7">
        <v>297.36200000000002</v>
      </c>
      <c r="D7424" s="26">
        <f>C7424/'g. Dimensio.AnlagenEE2035'!$F$11</f>
        <v>8.4960571428571441E-2</v>
      </c>
      <c r="E7424" s="6"/>
      <c r="F7424" s="6"/>
      <c r="G7424" s="6"/>
      <c r="H7424" s="6"/>
      <c r="I7424" s="6"/>
      <c r="J7424" s="6"/>
      <c r="K7424" s="6"/>
      <c r="L7424" s="6"/>
      <c r="M7424" s="6"/>
      <c r="N7424" s="27"/>
    </row>
    <row r="7425" spans="1:14" s="28" customFormat="1" x14ac:dyDescent="0.25">
      <c r="A7425" s="24">
        <v>43775.166666666664</v>
      </c>
      <c r="B7425" s="25">
        <v>43775.208333333336</v>
      </c>
      <c r="C7425" s="7">
        <v>298.15100000000001</v>
      </c>
      <c r="D7425" s="26">
        <f>C7425/'g. Dimensio.AnlagenEE2035'!$F$11</f>
        <v>8.5185999999999998E-2</v>
      </c>
      <c r="E7425" s="6"/>
      <c r="F7425" s="6"/>
      <c r="G7425" s="6"/>
      <c r="H7425" s="6"/>
      <c r="I7425" s="6"/>
      <c r="J7425" s="6"/>
      <c r="K7425" s="6"/>
      <c r="L7425" s="6"/>
      <c r="M7425" s="6"/>
      <c r="N7425" s="27"/>
    </row>
    <row r="7426" spans="1:14" s="28" customFormat="1" x14ac:dyDescent="0.25">
      <c r="A7426" s="24">
        <v>43775.208333333336</v>
      </c>
      <c r="B7426" s="25">
        <v>43775.25</v>
      </c>
      <c r="C7426" s="7">
        <v>308.53199999999998</v>
      </c>
      <c r="D7426" s="26">
        <f>C7426/'g. Dimensio.AnlagenEE2035'!$F$11</f>
        <v>8.8151999999999994E-2</v>
      </c>
      <c r="E7426" s="6"/>
      <c r="F7426" s="6"/>
      <c r="G7426" s="6"/>
      <c r="H7426" s="6"/>
      <c r="I7426" s="6"/>
      <c r="J7426" s="6"/>
      <c r="K7426" s="6"/>
      <c r="L7426" s="6"/>
      <c r="M7426" s="6"/>
      <c r="N7426" s="27"/>
    </row>
    <row r="7427" spans="1:14" s="28" customFormat="1" x14ac:dyDescent="0.25">
      <c r="A7427" s="24">
        <v>43775.25</v>
      </c>
      <c r="B7427" s="25">
        <v>43775.291666666664</v>
      </c>
      <c r="C7427" s="7">
        <v>314.96300000000002</v>
      </c>
      <c r="D7427" s="26">
        <f>C7427/'g. Dimensio.AnlagenEE2035'!$F$11</f>
        <v>8.9989428571428581E-2</v>
      </c>
      <c r="E7427" s="6"/>
      <c r="F7427" s="6"/>
      <c r="G7427" s="6"/>
      <c r="H7427" s="6"/>
      <c r="I7427" s="6"/>
      <c r="J7427" s="6"/>
      <c r="K7427" s="6"/>
      <c r="L7427" s="6"/>
      <c r="M7427" s="6"/>
      <c r="N7427" s="27"/>
    </row>
    <row r="7428" spans="1:14" s="28" customFormat="1" x14ac:dyDescent="0.25">
      <c r="A7428" s="24">
        <v>43775.291666666664</v>
      </c>
      <c r="B7428" s="25">
        <v>43775.333333333336</v>
      </c>
      <c r="C7428" s="7">
        <v>282.27199999999999</v>
      </c>
      <c r="D7428" s="26">
        <f>C7428/'g. Dimensio.AnlagenEE2035'!$F$11</f>
        <v>8.064914285714285E-2</v>
      </c>
      <c r="E7428" s="6"/>
      <c r="F7428" s="6"/>
      <c r="G7428" s="6"/>
      <c r="H7428" s="6"/>
      <c r="I7428" s="6"/>
      <c r="J7428" s="6"/>
      <c r="K7428" s="6"/>
      <c r="L7428" s="6"/>
      <c r="M7428" s="6"/>
      <c r="N7428" s="27"/>
    </row>
    <row r="7429" spans="1:14" s="28" customFormat="1" x14ac:dyDescent="0.25">
      <c r="A7429" s="24">
        <v>43775.333333333336</v>
      </c>
      <c r="B7429" s="25">
        <v>43775.375</v>
      </c>
      <c r="C7429" s="7">
        <v>246.697</v>
      </c>
      <c r="D7429" s="26">
        <f>C7429/'g. Dimensio.AnlagenEE2035'!$F$11</f>
        <v>7.0484857142857141E-2</v>
      </c>
      <c r="E7429" s="6"/>
      <c r="F7429" s="6"/>
      <c r="G7429" s="6"/>
      <c r="H7429" s="6"/>
      <c r="I7429" s="6"/>
      <c r="J7429" s="6"/>
      <c r="K7429" s="6"/>
      <c r="L7429" s="6"/>
      <c r="M7429" s="6"/>
      <c r="N7429" s="27"/>
    </row>
    <row r="7430" spans="1:14" s="28" customFormat="1" x14ac:dyDescent="0.25">
      <c r="A7430" s="24">
        <v>43775.375</v>
      </c>
      <c r="B7430" s="25">
        <v>43775.416666666664</v>
      </c>
      <c r="C7430" s="7">
        <v>340.37299999999999</v>
      </c>
      <c r="D7430" s="26">
        <f>C7430/'g. Dimensio.AnlagenEE2035'!$F$11</f>
        <v>9.724942857142857E-2</v>
      </c>
      <c r="E7430" s="6"/>
      <c r="F7430" s="6"/>
      <c r="G7430" s="6"/>
      <c r="H7430" s="6"/>
      <c r="I7430" s="6"/>
      <c r="J7430" s="6"/>
      <c r="K7430" s="6"/>
      <c r="L7430" s="6"/>
      <c r="M7430" s="6"/>
      <c r="N7430" s="27"/>
    </row>
    <row r="7431" spans="1:14" s="28" customFormat="1" x14ac:dyDescent="0.25">
      <c r="A7431" s="24">
        <v>43775.416666666664</v>
      </c>
      <c r="B7431" s="25">
        <v>43775.458333333336</v>
      </c>
      <c r="C7431" s="7">
        <v>503.54199999999997</v>
      </c>
      <c r="D7431" s="26">
        <f>C7431/'g. Dimensio.AnlagenEE2035'!$F$11</f>
        <v>0.14386914285714286</v>
      </c>
      <c r="E7431" s="6"/>
      <c r="F7431" s="6"/>
      <c r="G7431" s="6"/>
      <c r="H7431" s="6"/>
      <c r="I7431" s="6"/>
      <c r="J7431" s="6"/>
      <c r="K7431" s="6"/>
      <c r="L7431" s="6"/>
      <c r="M7431" s="6"/>
      <c r="N7431" s="27"/>
    </row>
    <row r="7432" spans="1:14" s="28" customFormat="1" x14ac:dyDescent="0.25">
      <c r="A7432" s="24">
        <v>43775.458333333336</v>
      </c>
      <c r="B7432" s="25">
        <v>43775.5</v>
      </c>
      <c r="C7432" s="7">
        <v>627.01599999999996</v>
      </c>
      <c r="D7432" s="26">
        <f>C7432/'g. Dimensio.AnlagenEE2035'!$F$11</f>
        <v>0.17914742857142857</v>
      </c>
      <c r="E7432" s="6"/>
      <c r="F7432" s="6"/>
      <c r="G7432" s="6"/>
      <c r="H7432" s="6"/>
      <c r="I7432" s="6"/>
      <c r="J7432" s="6"/>
      <c r="K7432" s="6"/>
      <c r="L7432" s="6"/>
      <c r="M7432" s="6"/>
      <c r="N7432" s="27"/>
    </row>
    <row r="7433" spans="1:14" s="28" customFormat="1" x14ac:dyDescent="0.25">
      <c r="A7433" s="24">
        <v>43775.5</v>
      </c>
      <c r="B7433" s="25">
        <v>43775.541666666664</v>
      </c>
      <c r="C7433" s="7">
        <v>648.46</v>
      </c>
      <c r="D7433" s="26">
        <f>C7433/'g. Dimensio.AnlagenEE2035'!$F$11</f>
        <v>0.18527428571428572</v>
      </c>
      <c r="E7433" s="6"/>
      <c r="F7433" s="6"/>
      <c r="G7433" s="6"/>
      <c r="H7433" s="6"/>
      <c r="I7433" s="6"/>
      <c r="J7433" s="6"/>
      <c r="K7433" s="6"/>
      <c r="L7433" s="6"/>
      <c r="M7433" s="6"/>
      <c r="N7433" s="27"/>
    </row>
    <row r="7434" spans="1:14" s="28" customFormat="1" x14ac:dyDescent="0.25">
      <c r="A7434" s="24">
        <v>43775.541666666664</v>
      </c>
      <c r="B7434" s="25">
        <v>43775.583333333336</v>
      </c>
      <c r="C7434" s="7">
        <v>615.37800000000004</v>
      </c>
      <c r="D7434" s="26">
        <f>C7434/'g. Dimensio.AnlagenEE2035'!$F$11</f>
        <v>0.17582228571428574</v>
      </c>
      <c r="E7434" s="6"/>
      <c r="F7434" s="6"/>
      <c r="G7434" s="6"/>
      <c r="H7434" s="6"/>
      <c r="I7434" s="6"/>
      <c r="J7434" s="6"/>
      <c r="K7434" s="6"/>
      <c r="L7434" s="6"/>
      <c r="M7434" s="6"/>
      <c r="N7434" s="27"/>
    </row>
    <row r="7435" spans="1:14" s="28" customFormat="1" x14ac:dyDescent="0.25">
      <c r="A7435" s="24">
        <v>43775.583333333336</v>
      </c>
      <c r="B7435" s="25">
        <v>43775.625</v>
      </c>
      <c r="C7435" s="7">
        <v>523.96699999999998</v>
      </c>
      <c r="D7435" s="26">
        <f>C7435/'g. Dimensio.AnlagenEE2035'!$F$11</f>
        <v>0.14970485714285714</v>
      </c>
      <c r="E7435" s="6"/>
      <c r="F7435" s="6"/>
      <c r="G7435" s="6"/>
      <c r="H7435" s="6"/>
      <c r="I7435" s="6"/>
      <c r="J7435" s="6"/>
      <c r="K7435" s="6"/>
      <c r="L7435" s="6"/>
      <c r="M7435" s="6"/>
      <c r="N7435" s="27"/>
    </row>
    <row r="7436" spans="1:14" s="28" customFormat="1" x14ac:dyDescent="0.25">
      <c r="A7436" s="24">
        <v>43775.625</v>
      </c>
      <c r="B7436" s="25">
        <v>43775.666666666664</v>
      </c>
      <c r="C7436" s="7">
        <v>501.98200000000003</v>
      </c>
      <c r="D7436" s="26">
        <f>C7436/'g. Dimensio.AnlagenEE2035'!$F$11</f>
        <v>0.14342342857142859</v>
      </c>
      <c r="E7436" s="6"/>
      <c r="F7436" s="6"/>
      <c r="G7436" s="6"/>
      <c r="H7436" s="6"/>
      <c r="I7436" s="6"/>
      <c r="J7436" s="6"/>
      <c r="K7436" s="6"/>
      <c r="L7436" s="6"/>
      <c r="M7436" s="6"/>
      <c r="N7436" s="27"/>
    </row>
    <row r="7437" spans="1:14" s="28" customFormat="1" x14ac:dyDescent="0.25">
      <c r="A7437" s="24">
        <v>43775.666666666664</v>
      </c>
      <c r="B7437" s="25">
        <v>43775.708333333336</v>
      </c>
      <c r="C7437" s="7">
        <v>683.39599999999996</v>
      </c>
      <c r="D7437" s="26">
        <f>C7437/'g. Dimensio.AnlagenEE2035'!$F$11</f>
        <v>0.19525599999999999</v>
      </c>
      <c r="E7437" s="6"/>
      <c r="F7437" s="6"/>
      <c r="G7437" s="6"/>
      <c r="H7437" s="6"/>
      <c r="I7437" s="6"/>
      <c r="J7437" s="6"/>
      <c r="K7437" s="6"/>
      <c r="L7437" s="6"/>
      <c r="M7437" s="6"/>
      <c r="N7437" s="27"/>
    </row>
    <row r="7438" spans="1:14" s="28" customFormat="1" x14ac:dyDescent="0.25">
      <c r="A7438" s="24">
        <v>43775.708333333336</v>
      </c>
      <c r="B7438" s="25">
        <v>43775.75</v>
      </c>
      <c r="C7438" s="7">
        <v>780.95600000000002</v>
      </c>
      <c r="D7438" s="26">
        <f>C7438/'g. Dimensio.AnlagenEE2035'!$F$11</f>
        <v>0.22313028571428573</v>
      </c>
      <c r="E7438" s="6"/>
      <c r="F7438" s="6"/>
      <c r="G7438" s="6"/>
      <c r="H7438" s="6"/>
      <c r="I7438" s="6"/>
      <c r="J7438" s="6"/>
      <c r="K7438" s="6"/>
      <c r="L7438" s="6"/>
      <c r="M7438" s="6"/>
      <c r="N7438" s="27"/>
    </row>
    <row r="7439" spans="1:14" s="28" customFormat="1" x14ac:dyDescent="0.25">
      <c r="A7439" s="24">
        <v>43775.75</v>
      </c>
      <c r="B7439" s="25">
        <v>43775.791666666664</v>
      </c>
      <c r="C7439" s="7">
        <v>791.90800000000002</v>
      </c>
      <c r="D7439" s="26">
        <f>C7439/'g. Dimensio.AnlagenEE2035'!$F$11</f>
        <v>0.22625942857142858</v>
      </c>
      <c r="E7439" s="6"/>
      <c r="F7439" s="6"/>
      <c r="G7439" s="6"/>
      <c r="H7439" s="6"/>
      <c r="I7439" s="6"/>
      <c r="J7439" s="6"/>
      <c r="K7439" s="6"/>
      <c r="L7439" s="6"/>
      <c r="M7439" s="6"/>
      <c r="N7439" s="27"/>
    </row>
    <row r="7440" spans="1:14" s="28" customFormat="1" x14ac:dyDescent="0.25">
      <c r="A7440" s="24">
        <v>43775.791666666664</v>
      </c>
      <c r="B7440" s="25">
        <v>43775.833333333336</v>
      </c>
      <c r="C7440" s="7">
        <v>783.45</v>
      </c>
      <c r="D7440" s="26">
        <f>C7440/'g. Dimensio.AnlagenEE2035'!$F$11</f>
        <v>0.22384285714285715</v>
      </c>
      <c r="E7440" s="6"/>
      <c r="F7440" s="6"/>
      <c r="G7440" s="6"/>
      <c r="H7440" s="6"/>
      <c r="I7440" s="6"/>
      <c r="J7440" s="6"/>
      <c r="K7440" s="6"/>
      <c r="L7440" s="6"/>
      <c r="M7440" s="6"/>
      <c r="N7440" s="27"/>
    </row>
    <row r="7441" spans="1:14" s="28" customFormat="1" x14ac:dyDescent="0.25">
      <c r="A7441" s="24">
        <v>43775.833333333336</v>
      </c>
      <c r="B7441" s="25">
        <v>43775.875</v>
      </c>
      <c r="C7441" s="7">
        <v>768.90899999999999</v>
      </c>
      <c r="D7441" s="26">
        <f>C7441/'g. Dimensio.AnlagenEE2035'!$F$11</f>
        <v>0.21968828571428572</v>
      </c>
      <c r="E7441" s="6"/>
      <c r="F7441" s="6"/>
      <c r="G7441" s="6"/>
      <c r="H7441" s="6"/>
      <c r="I7441" s="6"/>
      <c r="J7441" s="6"/>
      <c r="K7441" s="6"/>
      <c r="L7441" s="6"/>
      <c r="M7441" s="6"/>
      <c r="N7441" s="27"/>
    </row>
    <row r="7442" spans="1:14" s="28" customFormat="1" x14ac:dyDescent="0.25">
      <c r="A7442" s="24">
        <v>43775.875</v>
      </c>
      <c r="B7442" s="25">
        <v>43775.916666666664</v>
      </c>
      <c r="C7442" s="7">
        <v>721.69399999999996</v>
      </c>
      <c r="D7442" s="26">
        <f>C7442/'g. Dimensio.AnlagenEE2035'!$F$11</f>
        <v>0.2061982857142857</v>
      </c>
      <c r="E7442" s="6"/>
      <c r="F7442" s="6"/>
      <c r="G7442" s="6"/>
      <c r="H7442" s="6"/>
      <c r="I7442" s="6"/>
      <c r="J7442" s="6"/>
      <c r="K7442" s="6"/>
      <c r="L7442" s="6"/>
      <c r="M7442" s="6"/>
      <c r="N7442" s="27"/>
    </row>
    <row r="7443" spans="1:14" s="28" customFormat="1" x14ac:dyDescent="0.25">
      <c r="A7443" s="24">
        <v>43775.916666666664</v>
      </c>
      <c r="B7443" s="25">
        <v>43775.958333333336</v>
      </c>
      <c r="C7443" s="7">
        <v>662.46900000000005</v>
      </c>
      <c r="D7443" s="26">
        <f>C7443/'g. Dimensio.AnlagenEE2035'!$F$11</f>
        <v>0.18927685714285716</v>
      </c>
      <c r="E7443" s="6"/>
      <c r="F7443" s="6"/>
      <c r="G7443" s="6"/>
      <c r="H7443" s="6"/>
      <c r="I7443" s="6"/>
      <c r="J7443" s="6"/>
      <c r="K7443" s="6"/>
      <c r="L7443" s="6"/>
      <c r="M7443" s="6"/>
      <c r="N7443" s="27"/>
    </row>
    <row r="7444" spans="1:14" s="28" customFormat="1" x14ac:dyDescent="0.25">
      <c r="A7444" s="24">
        <v>43775.958333333336</v>
      </c>
      <c r="B7444" s="25">
        <v>43776</v>
      </c>
      <c r="C7444" s="7">
        <v>642.81200000000001</v>
      </c>
      <c r="D7444" s="26">
        <f>C7444/'g. Dimensio.AnlagenEE2035'!$F$11</f>
        <v>0.18366057142857142</v>
      </c>
      <c r="E7444" s="6"/>
      <c r="F7444" s="6"/>
      <c r="G7444" s="6"/>
      <c r="H7444" s="6"/>
      <c r="I7444" s="6"/>
      <c r="J7444" s="6"/>
      <c r="K7444" s="6"/>
      <c r="L7444" s="6"/>
      <c r="M7444" s="6"/>
      <c r="N7444" s="27"/>
    </row>
    <row r="7445" spans="1:14" s="28" customFormat="1" x14ac:dyDescent="0.25">
      <c r="A7445" s="24">
        <v>43776</v>
      </c>
      <c r="B7445" s="25">
        <v>43776.041666666664</v>
      </c>
      <c r="C7445" s="7">
        <v>627.01400000000001</v>
      </c>
      <c r="D7445" s="26">
        <f>C7445/'g. Dimensio.AnlagenEE2035'!$F$11</f>
        <v>0.17914685714285714</v>
      </c>
      <c r="E7445" s="6"/>
      <c r="F7445" s="6"/>
      <c r="G7445" s="6"/>
      <c r="H7445" s="6"/>
      <c r="I7445" s="6"/>
      <c r="J7445" s="6"/>
      <c r="K7445" s="6"/>
      <c r="L7445" s="6"/>
      <c r="M7445" s="6"/>
      <c r="N7445" s="27"/>
    </row>
    <row r="7446" spans="1:14" s="28" customFormat="1" x14ac:dyDescent="0.25">
      <c r="A7446" s="24">
        <v>43776.041666666664</v>
      </c>
      <c r="B7446" s="25">
        <v>43776.083333333336</v>
      </c>
      <c r="C7446" s="7">
        <v>636.82600000000002</v>
      </c>
      <c r="D7446" s="26">
        <f>C7446/'g. Dimensio.AnlagenEE2035'!$F$11</f>
        <v>0.18195028571428573</v>
      </c>
      <c r="E7446" s="6"/>
      <c r="F7446" s="6"/>
      <c r="G7446" s="6"/>
      <c r="H7446" s="6"/>
      <c r="I7446" s="6"/>
      <c r="J7446" s="6"/>
      <c r="K7446" s="6"/>
      <c r="L7446" s="6"/>
      <c r="M7446" s="6"/>
      <c r="N7446" s="27"/>
    </row>
    <row r="7447" spans="1:14" s="28" customFormat="1" x14ac:dyDescent="0.25">
      <c r="A7447" s="24">
        <v>43776.083333333336</v>
      </c>
      <c r="B7447" s="25">
        <v>43776.125</v>
      </c>
      <c r="C7447" s="7">
        <v>646.31399999999996</v>
      </c>
      <c r="D7447" s="26">
        <f>C7447/'g. Dimensio.AnlagenEE2035'!$F$11</f>
        <v>0.18466114285714286</v>
      </c>
      <c r="E7447" s="6"/>
      <c r="F7447" s="6"/>
      <c r="G7447" s="6"/>
      <c r="H7447" s="6"/>
      <c r="I7447" s="6"/>
      <c r="J7447" s="6"/>
      <c r="K7447" s="6"/>
      <c r="L7447" s="6"/>
      <c r="M7447" s="6"/>
      <c r="N7447" s="27"/>
    </row>
    <row r="7448" spans="1:14" s="28" customFormat="1" x14ac:dyDescent="0.25">
      <c r="A7448" s="24">
        <v>43776.125</v>
      </c>
      <c r="B7448" s="25">
        <v>43776.166666666664</v>
      </c>
      <c r="C7448" s="7">
        <v>666.23400000000004</v>
      </c>
      <c r="D7448" s="26">
        <f>C7448/'g. Dimensio.AnlagenEE2035'!$F$11</f>
        <v>0.19035257142857143</v>
      </c>
      <c r="E7448" s="6"/>
      <c r="F7448" s="6"/>
      <c r="G7448" s="6"/>
      <c r="H7448" s="6"/>
      <c r="I7448" s="6"/>
      <c r="J7448" s="6"/>
      <c r="K7448" s="6"/>
      <c r="L7448" s="6"/>
      <c r="M7448" s="6"/>
      <c r="N7448" s="27"/>
    </row>
    <row r="7449" spans="1:14" s="28" customFormat="1" x14ac:dyDescent="0.25">
      <c r="A7449" s="24">
        <v>43776.166666666664</v>
      </c>
      <c r="B7449" s="25">
        <v>43776.208333333336</v>
      </c>
      <c r="C7449" s="7">
        <v>710.70399999999995</v>
      </c>
      <c r="D7449" s="26">
        <f>C7449/'g. Dimensio.AnlagenEE2035'!$F$11</f>
        <v>0.20305828571428569</v>
      </c>
      <c r="E7449" s="6"/>
      <c r="F7449" s="6"/>
      <c r="G7449" s="6"/>
      <c r="H7449" s="6"/>
      <c r="I7449" s="6"/>
      <c r="J7449" s="6"/>
      <c r="K7449" s="6"/>
      <c r="L7449" s="6"/>
      <c r="M7449" s="6"/>
      <c r="N7449" s="27"/>
    </row>
    <row r="7450" spans="1:14" s="28" customFormat="1" x14ac:dyDescent="0.25">
      <c r="A7450" s="24">
        <v>43776.208333333336</v>
      </c>
      <c r="B7450" s="25">
        <v>43776.25</v>
      </c>
      <c r="C7450" s="7">
        <v>752.74400000000003</v>
      </c>
      <c r="D7450" s="26">
        <f>C7450/'g. Dimensio.AnlagenEE2035'!$F$11</f>
        <v>0.21506971428571428</v>
      </c>
      <c r="E7450" s="6"/>
      <c r="F7450" s="6"/>
      <c r="G7450" s="6"/>
      <c r="H7450" s="6"/>
      <c r="I7450" s="6"/>
      <c r="J7450" s="6"/>
      <c r="K7450" s="6"/>
      <c r="L7450" s="6"/>
      <c r="M7450" s="6"/>
      <c r="N7450" s="27"/>
    </row>
    <row r="7451" spans="1:14" s="28" customFormat="1" x14ac:dyDescent="0.25">
      <c r="A7451" s="24">
        <v>43776.25</v>
      </c>
      <c r="B7451" s="25">
        <v>43776.291666666664</v>
      </c>
      <c r="C7451" s="7">
        <v>760.51700000000005</v>
      </c>
      <c r="D7451" s="26">
        <f>C7451/'g. Dimensio.AnlagenEE2035'!$F$11</f>
        <v>0.21729057142857144</v>
      </c>
      <c r="E7451" s="6"/>
      <c r="F7451" s="6"/>
      <c r="G7451" s="6"/>
      <c r="H7451" s="6"/>
      <c r="I7451" s="6"/>
      <c r="J7451" s="6"/>
      <c r="K7451" s="6"/>
      <c r="L7451" s="6"/>
      <c r="M7451" s="6"/>
      <c r="N7451" s="27"/>
    </row>
    <row r="7452" spans="1:14" s="28" customFormat="1" x14ac:dyDescent="0.25">
      <c r="A7452" s="24">
        <v>43776.291666666664</v>
      </c>
      <c r="B7452" s="25">
        <v>43776.333333333336</v>
      </c>
      <c r="C7452" s="7">
        <v>702.15499999999997</v>
      </c>
      <c r="D7452" s="26">
        <f>C7452/'g. Dimensio.AnlagenEE2035'!$F$11</f>
        <v>0.20061571428571429</v>
      </c>
      <c r="E7452" s="6"/>
      <c r="F7452" s="6"/>
      <c r="G7452" s="6"/>
      <c r="H7452" s="6"/>
      <c r="I7452" s="6"/>
      <c r="J7452" s="6"/>
      <c r="K7452" s="6"/>
      <c r="L7452" s="6"/>
      <c r="M7452" s="6"/>
      <c r="N7452" s="27"/>
    </row>
    <row r="7453" spans="1:14" s="28" customFormat="1" x14ac:dyDescent="0.25">
      <c r="A7453" s="24">
        <v>43776.333333333336</v>
      </c>
      <c r="B7453" s="25">
        <v>43776.375</v>
      </c>
      <c r="C7453" s="7">
        <v>536.77</v>
      </c>
      <c r="D7453" s="26">
        <f>C7453/'g. Dimensio.AnlagenEE2035'!$F$11</f>
        <v>0.15336285714285713</v>
      </c>
      <c r="E7453" s="6"/>
      <c r="F7453" s="6"/>
      <c r="G7453" s="6"/>
      <c r="H7453" s="6"/>
      <c r="I7453" s="6"/>
      <c r="J7453" s="6"/>
      <c r="K7453" s="6"/>
      <c r="L7453" s="6"/>
      <c r="M7453" s="6"/>
      <c r="N7453" s="27"/>
    </row>
    <row r="7454" spans="1:14" s="28" customFormat="1" x14ac:dyDescent="0.25">
      <c r="A7454" s="24">
        <v>43776.375</v>
      </c>
      <c r="B7454" s="25">
        <v>43776.416666666664</v>
      </c>
      <c r="C7454" s="7">
        <v>593.61900000000003</v>
      </c>
      <c r="D7454" s="26">
        <f>C7454/'g. Dimensio.AnlagenEE2035'!$F$11</f>
        <v>0.16960542857142857</v>
      </c>
      <c r="E7454" s="6"/>
      <c r="F7454" s="6"/>
      <c r="G7454" s="6"/>
      <c r="H7454" s="6"/>
      <c r="I7454" s="6"/>
      <c r="J7454" s="6"/>
      <c r="K7454" s="6"/>
      <c r="L7454" s="6"/>
      <c r="M7454" s="6"/>
      <c r="N7454" s="27"/>
    </row>
    <row r="7455" spans="1:14" s="28" customFormat="1" x14ac:dyDescent="0.25">
      <c r="A7455" s="24">
        <v>43776.416666666664</v>
      </c>
      <c r="B7455" s="25">
        <v>43776.458333333336</v>
      </c>
      <c r="C7455" s="7">
        <v>948.24800000000005</v>
      </c>
      <c r="D7455" s="26">
        <f>C7455/'g. Dimensio.AnlagenEE2035'!$F$11</f>
        <v>0.270928</v>
      </c>
      <c r="E7455" s="6"/>
      <c r="F7455" s="6"/>
      <c r="G7455" s="6"/>
      <c r="H7455" s="6"/>
      <c r="I7455" s="6"/>
      <c r="J7455" s="6"/>
      <c r="K7455" s="6"/>
      <c r="L7455" s="6"/>
      <c r="M7455" s="6"/>
      <c r="N7455" s="27"/>
    </row>
    <row r="7456" spans="1:14" s="28" customFormat="1" x14ac:dyDescent="0.25">
      <c r="A7456" s="24">
        <v>43776.458333333336</v>
      </c>
      <c r="B7456" s="25">
        <v>43776.5</v>
      </c>
      <c r="C7456" s="7">
        <v>1661.7149999999999</v>
      </c>
      <c r="D7456" s="26">
        <f>C7456/'g. Dimensio.AnlagenEE2035'!$F$11</f>
        <v>0.47477571428571425</v>
      </c>
      <c r="E7456" s="6"/>
      <c r="F7456" s="6"/>
      <c r="G7456" s="6"/>
      <c r="H7456" s="6"/>
      <c r="I7456" s="6"/>
      <c r="J7456" s="6"/>
      <c r="K7456" s="6"/>
      <c r="L7456" s="6"/>
      <c r="M7456" s="6"/>
      <c r="N7456" s="27"/>
    </row>
    <row r="7457" spans="1:14" s="28" customFormat="1" x14ac:dyDescent="0.25">
      <c r="A7457" s="24">
        <v>43776.5</v>
      </c>
      <c r="B7457" s="25">
        <v>43776.541666666664</v>
      </c>
      <c r="C7457" s="7">
        <v>1905.6479999999999</v>
      </c>
      <c r="D7457" s="26">
        <f>C7457/'g. Dimensio.AnlagenEE2035'!$F$11</f>
        <v>0.54447085714285715</v>
      </c>
      <c r="E7457" s="6"/>
      <c r="F7457" s="6"/>
      <c r="G7457" s="6"/>
      <c r="H7457" s="6"/>
      <c r="I7457" s="6"/>
      <c r="J7457" s="6"/>
      <c r="K7457" s="6"/>
      <c r="L7457" s="6"/>
      <c r="M7457" s="6"/>
      <c r="N7457" s="27"/>
    </row>
    <row r="7458" spans="1:14" s="28" customFormat="1" x14ac:dyDescent="0.25">
      <c r="A7458" s="24">
        <v>43776.541666666664</v>
      </c>
      <c r="B7458" s="25">
        <v>43776.583333333336</v>
      </c>
      <c r="C7458" s="7">
        <v>1555.229</v>
      </c>
      <c r="D7458" s="26">
        <f>C7458/'g. Dimensio.AnlagenEE2035'!$F$11</f>
        <v>0.44435114285714289</v>
      </c>
      <c r="E7458" s="6"/>
      <c r="F7458" s="6"/>
      <c r="G7458" s="6"/>
      <c r="H7458" s="6"/>
      <c r="I7458" s="6"/>
      <c r="J7458" s="6"/>
      <c r="K7458" s="6"/>
      <c r="L7458" s="6"/>
      <c r="M7458" s="6"/>
      <c r="N7458" s="27"/>
    </row>
    <row r="7459" spans="1:14" s="28" customFormat="1" x14ac:dyDescent="0.25">
      <c r="A7459" s="24">
        <v>43776.583333333336</v>
      </c>
      <c r="B7459" s="25">
        <v>43776.625</v>
      </c>
      <c r="C7459" s="7">
        <v>1180.6890000000001</v>
      </c>
      <c r="D7459" s="26">
        <f>C7459/'g. Dimensio.AnlagenEE2035'!$F$11</f>
        <v>0.3373397142857143</v>
      </c>
      <c r="E7459" s="6"/>
      <c r="F7459" s="6"/>
      <c r="G7459" s="6"/>
      <c r="H7459" s="6"/>
      <c r="I7459" s="6"/>
      <c r="J7459" s="6"/>
      <c r="K7459" s="6"/>
      <c r="L7459" s="6"/>
      <c r="M7459" s="6"/>
      <c r="N7459" s="27"/>
    </row>
    <row r="7460" spans="1:14" s="28" customFormat="1" x14ac:dyDescent="0.25">
      <c r="A7460" s="24">
        <v>43776.625</v>
      </c>
      <c r="B7460" s="25">
        <v>43776.666666666664</v>
      </c>
      <c r="C7460" s="7">
        <v>1093.6890000000001</v>
      </c>
      <c r="D7460" s="26">
        <f>C7460/'g. Dimensio.AnlagenEE2035'!$F$11</f>
        <v>0.31248257142857144</v>
      </c>
      <c r="E7460" s="6"/>
      <c r="F7460" s="6"/>
      <c r="G7460" s="6"/>
      <c r="H7460" s="6"/>
      <c r="I7460" s="6"/>
      <c r="J7460" s="6"/>
      <c r="K7460" s="6"/>
      <c r="L7460" s="6"/>
      <c r="M7460" s="6"/>
      <c r="N7460" s="27"/>
    </row>
    <row r="7461" spans="1:14" s="28" customFormat="1" x14ac:dyDescent="0.25">
      <c r="A7461" s="24">
        <v>43776.666666666664</v>
      </c>
      <c r="B7461" s="25">
        <v>43776.708333333336</v>
      </c>
      <c r="C7461" s="7">
        <v>983.78899999999999</v>
      </c>
      <c r="D7461" s="26">
        <f>C7461/'g. Dimensio.AnlagenEE2035'!$F$11</f>
        <v>0.2810825714285714</v>
      </c>
      <c r="E7461" s="6"/>
      <c r="F7461" s="6"/>
      <c r="G7461" s="6"/>
      <c r="H7461" s="6"/>
      <c r="I7461" s="6"/>
      <c r="J7461" s="6"/>
      <c r="K7461" s="6"/>
      <c r="L7461" s="6"/>
      <c r="M7461" s="6"/>
      <c r="N7461" s="27"/>
    </row>
    <row r="7462" spans="1:14" s="28" customFormat="1" x14ac:dyDescent="0.25">
      <c r="A7462" s="24">
        <v>43776.708333333336</v>
      </c>
      <c r="B7462" s="25">
        <v>43776.75</v>
      </c>
      <c r="C7462" s="7">
        <v>843.94899999999996</v>
      </c>
      <c r="D7462" s="26">
        <f>C7462/'g. Dimensio.AnlagenEE2035'!$F$11</f>
        <v>0.24112828571428571</v>
      </c>
      <c r="E7462" s="6"/>
      <c r="F7462" s="6"/>
      <c r="G7462" s="6"/>
      <c r="H7462" s="6"/>
      <c r="I7462" s="6"/>
      <c r="J7462" s="6"/>
      <c r="K7462" s="6"/>
      <c r="L7462" s="6"/>
      <c r="M7462" s="6"/>
      <c r="N7462" s="27"/>
    </row>
    <row r="7463" spans="1:14" s="28" customFormat="1" x14ac:dyDescent="0.25">
      <c r="A7463" s="24">
        <v>43776.75</v>
      </c>
      <c r="B7463" s="25">
        <v>43776.791666666664</v>
      </c>
      <c r="C7463" s="7">
        <v>695.89</v>
      </c>
      <c r="D7463" s="26">
        <f>C7463/'g. Dimensio.AnlagenEE2035'!$F$11</f>
        <v>0.19882571428571427</v>
      </c>
      <c r="E7463" s="6"/>
      <c r="F7463" s="6"/>
      <c r="G7463" s="6"/>
      <c r="H7463" s="6"/>
      <c r="I7463" s="6"/>
      <c r="J7463" s="6"/>
      <c r="K7463" s="6"/>
      <c r="L7463" s="6"/>
      <c r="M7463" s="6"/>
      <c r="N7463" s="27"/>
    </row>
    <row r="7464" spans="1:14" s="28" customFormat="1" x14ac:dyDescent="0.25">
      <c r="A7464" s="24">
        <v>43776.791666666664</v>
      </c>
      <c r="B7464" s="25">
        <v>43776.833333333336</v>
      </c>
      <c r="C7464" s="7">
        <v>545.96299999999997</v>
      </c>
      <c r="D7464" s="26">
        <f>C7464/'g. Dimensio.AnlagenEE2035'!$F$11</f>
        <v>0.15598942857142856</v>
      </c>
      <c r="E7464" s="6"/>
      <c r="F7464" s="6"/>
      <c r="G7464" s="6"/>
      <c r="H7464" s="6"/>
      <c r="I7464" s="6"/>
      <c r="J7464" s="6"/>
      <c r="K7464" s="6"/>
      <c r="L7464" s="6"/>
      <c r="M7464" s="6"/>
      <c r="N7464" s="27"/>
    </row>
    <row r="7465" spans="1:14" s="28" customFormat="1" x14ac:dyDescent="0.25">
      <c r="A7465" s="24">
        <v>43776.833333333336</v>
      </c>
      <c r="B7465" s="25">
        <v>43776.875</v>
      </c>
      <c r="C7465" s="7">
        <v>430.49</v>
      </c>
      <c r="D7465" s="26">
        <f>C7465/'g. Dimensio.AnlagenEE2035'!$F$11</f>
        <v>0.12299714285714286</v>
      </c>
      <c r="E7465" s="6"/>
      <c r="F7465" s="6"/>
      <c r="G7465" s="6"/>
      <c r="H7465" s="6"/>
      <c r="I7465" s="6"/>
      <c r="J7465" s="6"/>
      <c r="K7465" s="6"/>
      <c r="L7465" s="6"/>
      <c r="M7465" s="6"/>
      <c r="N7465" s="27"/>
    </row>
    <row r="7466" spans="1:14" s="28" customFormat="1" x14ac:dyDescent="0.25">
      <c r="A7466" s="24">
        <v>43776.875</v>
      </c>
      <c r="B7466" s="25">
        <v>43776.916666666664</v>
      </c>
      <c r="C7466" s="7">
        <v>309.78399999999999</v>
      </c>
      <c r="D7466" s="26">
        <f>C7466/'g. Dimensio.AnlagenEE2035'!$F$11</f>
        <v>8.8509714285714289E-2</v>
      </c>
      <c r="E7466" s="6"/>
      <c r="F7466" s="6"/>
      <c r="G7466" s="6"/>
      <c r="H7466" s="6"/>
      <c r="I7466" s="6"/>
      <c r="J7466" s="6"/>
      <c r="K7466" s="6"/>
      <c r="L7466" s="6"/>
      <c r="M7466" s="6"/>
      <c r="N7466" s="27"/>
    </row>
    <row r="7467" spans="1:14" s="28" customFormat="1" x14ac:dyDescent="0.25">
      <c r="A7467" s="24">
        <v>43776.916666666664</v>
      </c>
      <c r="B7467" s="25">
        <v>43776.958333333336</v>
      </c>
      <c r="C7467" s="7">
        <v>189.72399999999999</v>
      </c>
      <c r="D7467" s="26">
        <f>C7467/'g. Dimensio.AnlagenEE2035'!$F$11</f>
        <v>5.420685714285714E-2</v>
      </c>
      <c r="E7467" s="6"/>
      <c r="F7467" s="6"/>
      <c r="G7467" s="6"/>
      <c r="H7467" s="6"/>
      <c r="I7467" s="6"/>
      <c r="J7467" s="6"/>
      <c r="K7467" s="6"/>
      <c r="L7467" s="6"/>
      <c r="M7467" s="6"/>
      <c r="N7467" s="27"/>
    </row>
    <row r="7468" spans="1:14" s="28" customFormat="1" x14ac:dyDescent="0.25">
      <c r="A7468" s="24">
        <v>43776.958333333336</v>
      </c>
      <c r="B7468" s="25">
        <v>43777</v>
      </c>
      <c r="C7468" s="7">
        <v>93.350999999999999</v>
      </c>
      <c r="D7468" s="26">
        <f>C7468/'g. Dimensio.AnlagenEE2035'!$F$11</f>
        <v>2.6671714285714285E-2</v>
      </c>
      <c r="E7468" s="6"/>
      <c r="F7468" s="6"/>
      <c r="G7468" s="6"/>
      <c r="H7468" s="6"/>
      <c r="I7468" s="6"/>
      <c r="J7468" s="6"/>
      <c r="K7468" s="6"/>
      <c r="L7468" s="6"/>
      <c r="M7468" s="6"/>
      <c r="N7468" s="27"/>
    </row>
    <row r="7469" spans="1:14" s="28" customFormat="1" x14ac:dyDescent="0.25">
      <c r="A7469" s="24">
        <v>43777</v>
      </c>
      <c r="B7469" s="25">
        <v>43777.041666666664</v>
      </c>
      <c r="C7469" s="7">
        <v>77.873999999999995</v>
      </c>
      <c r="D7469" s="26">
        <f>C7469/'g. Dimensio.AnlagenEE2035'!$F$11</f>
        <v>2.2249714285714286E-2</v>
      </c>
      <c r="E7469" s="6"/>
      <c r="F7469" s="6"/>
      <c r="G7469" s="6"/>
      <c r="H7469" s="6"/>
      <c r="I7469" s="6"/>
      <c r="J7469" s="6"/>
      <c r="K7469" s="6"/>
      <c r="L7469" s="6"/>
      <c r="M7469" s="6"/>
      <c r="N7469" s="27"/>
    </row>
    <row r="7470" spans="1:14" s="28" customFormat="1" x14ac:dyDescent="0.25">
      <c r="A7470" s="24">
        <v>43777.041666666664</v>
      </c>
      <c r="B7470" s="25">
        <v>43777.083333333336</v>
      </c>
      <c r="C7470" s="7">
        <v>118.28400000000001</v>
      </c>
      <c r="D7470" s="26">
        <f>C7470/'g. Dimensio.AnlagenEE2035'!$F$11</f>
        <v>3.3795428571428573E-2</v>
      </c>
      <c r="E7470" s="6"/>
      <c r="F7470" s="6"/>
      <c r="G7470" s="6"/>
      <c r="H7470" s="6"/>
      <c r="I7470" s="6"/>
      <c r="J7470" s="6"/>
      <c r="K7470" s="6"/>
      <c r="L7470" s="6"/>
      <c r="M7470" s="6"/>
      <c r="N7470" s="27"/>
    </row>
    <row r="7471" spans="1:14" s="28" customFormat="1" x14ac:dyDescent="0.25">
      <c r="A7471" s="24">
        <v>43777.083333333336</v>
      </c>
      <c r="B7471" s="25">
        <v>43777.125</v>
      </c>
      <c r="C7471" s="7">
        <v>162.71899999999999</v>
      </c>
      <c r="D7471" s="26">
        <f>C7471/'g. Dimensio.AnlagenEE2035'!$F$11</f>
        <v>4.6491142857142856E-2</v>
      </c>
      <c r="E7471" s="6"/>
      <c r="F7471" s="6"/>
      <c r="G7471" s="6"/>
      <c r="H7471" s="6"/>
      <c r="I7471" s="6"/>
      <c r="J7471" s="6"/>
      <c r="K7471" s="6"/>
      <c r="L7471" s="6"/>
      <c r="M7471" s="6"/>
      <c r="N7471" s="27"/>
    </row>
    <row r="7472" spans="1:14" s="28" customFormat="1" x14ac:dyDescent="0.25">
      <c r="A7472" s="24">
        <v>43777.125</v>
      </c>
      <c r="B7472" s="25">
        <v>43777.166666666664</v>
      </c>
      <c r="C7472" s="7">
        <v>195.52</v>
      </c>
      <c r="D7472" s="26">
        <f>C7472/'g. Dimensio.AnlagenEE2035'!$F$11</f>
        <v>5.5862857142857145E-2</v>
      </c>
      <c r="E7472" s="6"/>
      <c r="F7472" s="6"/>
      <c r="G7472" s="6"/>
      <c r="H7472" s="6"/>
      <c r="I7472" s="6"/>
      <c r="J7472" s="6"/>
      <c r="K7472" s="6"/>
      <c r="L7472" s="6"/>
      <c r="M7472" s="6"/>
      <c r="N7472" s="27"/>
    </row>
    <row r="7473" spans="1:14" s="28" customFormat="1" x14ac:dyDescent="0.25">
      <c r="A7473" s="24">
        <v>43777.166666666664</v>
      </c>
      <c r="B7473" s="25">
        <v>43777.208333333336</v>
      </c>
      <c r="C7473" s="7">
        <v>227.084</v>
      </c>
      <c r="D7473" s="26">
        <f>C7473/'g. Dimensio.AnlagenEE2035'!$F$11</f>
        <v>6.4881142857142859E-2</v>
      </c>
      <c r="E7473" s="6"/>
      <c r="F7473" s="6"/>
      <c r="G7473" s="6"/>
      <c r="H7473" s="6"/>
      <c r="I7473" s="6"/>
      <c r="J7473" s="6"/>
      <c r="K7473" s="6"/>
      <c r="L7473" s="6"/>
      <c r="M7473" s="6"/>
      <c r="N7473" s="27"/>
    </row>
    <row r="7474" spans="1:14" s="28" customFormat="1" x14ac:dyDescent="0.25">
      <c r="A7474" s="24">
        <v>43777.208333333336</v>
      </c>
      <c r="B7474" s="25">
        <v>43777.25</v>
      </c>
      <c r="C7474" s="7">
        <v>168.17400000000001</v>
      </c>
      <c r="D7474" s="26">
        <f>C7474/'g. Dimensio.AnlagenEE2035'!$F$11</f>
        <v>4.8049714285714286E-2</v>
      </c>
      <c r="E7474" s="6"/>
      <c r="F7474" s="6"/>
      <c r="G7474" s="6"/>
      <c r="H7474" s="6"/>
      <c r="I7474" s="6"/>
      <c r="J7474" s="6"/>
      <c r="K7474" s="6"/>
      <c r="L7474" s="6"/>
      <c r="M7474" s="6"/>
      <c r="N7474" s="27"/>
    </row>
    <row r="7475" spans="1:14" s="28" customFormat="1" x14ac:dyDescent="0.25">
      <c r="A7475" s="24">
        <v>43777.25</v>
      </c>
      <c r="B7475" s="25">
        <v>43777.291666666664</v>
      </c>
      <c r="C7475" s="7">
        <v>74.305000000000007</v>
      </c>
      <c r="D7475" s="26">
        <f>C7475/'g. Dimensio.AnlagenEE2035'!$F$11</f>
        <v>2.1230000000000002E-2</v>
      </c>
      <c r="E7475" s="6"/>
      <c r="F7475" s="6"/>
      <c r="G7475" s="6"/>
      <c r="H7475" s="6"/>
      <c r="I7475" s="6"/>
      <c r="J7475" s="6"/>
      <c r="K7475" s="6"/>
      <c r="L7475" s="6"/>
      <c r="M7475" s="6"/>
      <c r="N7475" s="27"/>
    </row>
    <row r="7476" spans="1:14" s="28" customFormat="1" x14ac:dyDescent="0.25">
      <c r="A7476" s="24">
        <v>43777.291666666664</v>
      </c>
      <c r="B7476" s="25">
        <v>43777.333333333336</v>
      </c>
      <c r="C7476" s="7">
        <v>30.405000000000001</v>
      </c>
      <c r="D7476" s="26">
        <f>C7476/'g. Dimensio.AnlagenEE2035'!$F$11</f>
        <v>8.6871428571428568E-3</v>
      </c>
      <c r="E7476" s="6"/>
      <c r="F7476" s="6"/>
      <c r="G7476" s="6"/>
      <c r="H7476" s="6"/>
      <c r="I7476" s="6"/>
      <c r="J7476" s="6"/>
      <c r="K7476" s="6"/>
      <c r="L7476" s="6"/>
      <c r="M7476" s="6"/>
      <c r="N7476" s="27"/>
    </row>
    <row r="7477" spans="1:14" s="28" customFormat="1" x14ac:dyDescent="0.25">
      <c r="A7477" s="24">
        <v>43777.333333333336</v>
      </c>
      <c r="B7477" s="25">
        <v>43777.375</v>
      </c>
      <c r="C7477" s="7">
        <v>11.087</v>
      </c>
      <c r="D7477" s="26">
        <f>C7477/'g. Dimensio.AnlagenEE2035'!$F$11</f>
        <v>3.1677142857142859E-3</v>
      </c>
      <c r="E7477" s="6"/>
      <c r="F7477" s="6"/>
      <c r="G7477" s="6"/>
      <c r="H7477" s="6"/>
      <c r="I7477" s="6"/>
      <c r="J7477" s="6"/>
      <c r="K7477" s="6"/>
      <c r="L7477" s="6"/>
      <c r="M7477" s="6"/>
      <c r="N7477" s="27"/>
    </row>
    <row r="7478" spans="1:14" s="28" customFormat="1" x14ac:dyDescent="0.25">
      <c r="A7478" s="24">
        <v>43777.375</v>
      </c>
      <c r="B7478" s="25">
        <v>43777.416666666664</v>
      </c>
      <c r="C7478" s="7">
        <v>19.169</v>
      </c>
      <c r="D7478" s="26">
        <f>C7478/'g. Dimensio.AnlagenEE2035'!$F$11</f>
        <v>5.4768571428571427E-3</v>
      </c>
      <c r="E7478" s="6"/>
      <c r="F7478" s="6"/>
      <c r="G7478" s="6"/>
      <c r="H7478" s="6"/>
      <c r="I7478" s="6"/>
      <c r="J7478" s="6"/>
      <c r="K7478" s="6"/>
      <c r="L7478" s="6"/>
      <c r="M7478" s="6"/>
      <c r="N7478" s="27"/>
    </row>
    <row r="7479" spans="1:14" s="28" customFormat="1" x14ac:dyDescent="0.25">
      <c r="A7479" s="24">
        <v>43777.416666666664</v>
      </c>
      <c r="B7479" s="25">
        <v>43777.458333333336</v>
      </c>
      <c r="C7479" s="7">
        <v>43.673000000000002</v>
      </c>
      <c r="D7479" s="26">
        <f>C7479/'g. Dimensio.AnlagenEE2035'!$F$11</f>
        <v>1.2478000000000001E-2</v>
      </c>
      <c r="E7479" s="6"/>
      <c r="F7479" s="6"/>
      <c r="G7479" s="6"/>
      <c r="H7479" s="6"/>
      <c r="I7479" s="6"/>
      <c r="J7479" s="6"/>
      <c r="K7479" s="6"/>
      <c r="L7479" s="6"/>
      <c r="M7479" s="6"/>
      <c r="N7479" s="27"/>
    </row>
    <row r="7480" spans="1:14" s="28" customFormat="1" x14ac:dyDescent="0.25">
      <c r="A7480" s="24">
        <v>43777.458333333336</v>
      </c>
      <c r="B7480" s="25">
        <v>43777.5</v>
      </c>
      <c r="C7480" s="7">
        <v>83.415000000000006</v>
      </c>
      <c r="D7480" s="26">
        <f>C7480/'g. Dimensio.AnlagenEE2035'!$F$11</f>
        <v>2.3832857142857145E-2</v>
      </c>
      <c r="E7480" s="6"/>
      <c r="F7480" s="6"/>
      <c r="G7480" s="6"/>
      <c r="H7480" s="6"/>
      <c r="I7480" s="6"/>
      <c r="J7480" s="6"/>
      <c r="K7480" s="6"/>
      <c r="L7480" s="6"/>
      <c r="M7480" s="6"/>
      <c r="N7480" s="27"/>
    </row>
    <row r="7481" spans="1:14" s="28" customFormat="1" x14ac:dyDescent="0.25">
      <c r="A7481" s="24">
        <v>43777.5</v>
      </c>
      <c r="B7481" s="25">
        <v>43777.541666666664</v>
      </c>
      <c r="C7481" s="7">
        <v>128.28399999999999</v>
      </c>
      <c r="D7481" s="26">
        <f>C7481/'g. Dimensio.AnlagenEE2035'!$F$11</f>
        <v>3.6652571428571423E-2</v>
      </c>
      <c r="E7481" s="6"/>
      <c r="F7481" s="6"/>
      <c r="G7481" s="6"/>
      <c r="H7481" s="6"/>
      <c r="I7481" s="6"/>
      <c r="J7481" s="6"/>
      <c r="K7481" s="6"/>
      <c r="L7481" s="6"/>
      <c r="M7481" s="6"/>
      <c r="N7481" s="27"/>
    </row>
    <row r="7482" spans="1:14" s="28" customFormat="1" x14ac:dyDescent="0.25">
      <c r="A7482" s="24">
        <v>43777.541666666664</v>
      </c>
      <c r="B7482" s="25">
        <v>43777.583333333336</v>
      </c>
      <c r="C7482" s="7">
        <v>158.15899999999999</v>
      </c>
      <c r="D7482" s="26">
        <f>C7482/'g. Dimensio.AnlagenEE2035'!$F$11</f>
        <v>4.5188285714285709E-2</v>
      </c>
      <c r="E7482" s="6"/>
      <c r="F7482" s="6"/>
      <c r="G7482" s="6"/>
      <c r="H7482" s="6"/>
      <c r="I7482" s="6"/>
      <c r="J7482" s="6"/>
      <c r="K7482" s="6"/>
      <c r="L7482" s="6"/>
      <c r="M7482" s="6"/>
      <c r="N7482" s="27"/>
    </row>
    <row r="7483" spans="1:14" s="28" customFormat="1" x14ac:dyDescent="0.25">
      <c r="A7483" s="24">
        <v>43777.583333333336</v>
      </c>
      <c r="B7483" s="25">
        <v>43777.625</v>
      </c>
      <c r="C7483" s="7">
        <v>151.714</v>
      </c>
      <c r="D7483" s="26">
        <f>C7483/'g. Dimensio.AnlagenEE2035'!$F$11</f>
        <v>4.3346857142857145E-2</v>
      </c>
      <c r="E7483" s="6"/>
      <c r="F7483" s="6"/>
      <c r="G7483" s="6"/>
      <c r="H7483" s="6"/>
      <c r="I7483" s="6"/>
      <c r="J7483" s="6"/>
      <c r="K7483" s="6"/>
      <c r="L7483" s="6"/>
      <c r="M7483" s="6"/>
      <c r="N7483" s="27"/>
    </row>
    <row r="7484" spans="1:14" s="28" customFormat="1" x14ac:dyDescent="0.25">
      <c r="A7484" s="24">
        <v>43777.625</v>
      </c>
      <c r="B7484" s="25">
        <v>43777.666666666664</v>
      </c>
      <c r="C7484" s="7">
        <v>156.04300000000001</v>
      </c>
      <c r="D7484" s="26">
        <f>C7484/'g. Dimensio.AnlagenEE2035'!$F$11</f>
        <v>4.4583714285714289E-2</v>
      </c>
      <c r="E7484" s="6"/>
      <c r="F7484" s="6"/>
      <c r="G7484" s="6"/>
      <c r="H7484" s="6"/>
      <c r="I7484" s="6"/>
      <c r="J7484" s="6"/>
      <c r="K7484" s="6"/>
      <c r="L7484" s="6"/>
      <c r="M7484" s="6"/>
      <c r="N7484" s="27"/>
    </row>
    <row r="7485" spans="1:14" s="28" customFormat="1" x14ac:dyDescent="0.25">
      <c r="A7485" s="24">
        <v>43777.666666666664</v>
      </c>
      <c r="B7485" s="25">
        <v>43777.708333333336</v>
      </c>
      <c r="C7485" s="7">
        <v>175.08</v>
      </c>
      <c r="D7485" s="26">
        <f>C7485/'g. Dimensio.AnlagenEE2035'!$F$11</f>
        <v>5.0022857142857147E-2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27"/>
    </row>
    <row r="7486" spans="1:14" s="28" customFormat="1" x14ac:dyDescent="0.25">
      <c r="A7486" s="24">
        <v>43777.708333333336</v>
      </c>
      <c r="B7486" s="25">
        <v>43777.75</v>
      </c>
      <c r="C7486" s="7">
        <v>194.125</v>
      </c>
      <c r="D7486" s="26">
        <f>C7486/'g. Dimensio.AnlagenEE2035'!$F$11</f>
        <v>5.5464285714285716E-2</v>
      </c>
      <c r="E7486" s="6"/>
      <c r="F7486" s="6"/>
      <c r="G7486" s="6"/>
      <c r="H7486" s="6"/>
      <c r="I7486" s="6"/>
      <c r="J7486" s="6"/>
      <c r="K7486" s="6"/>
      <c r="L7486" s="6"/>
      <c r="M7486" s="6"/>
      <c r="N7486" s="27"/>
    </row>
    <row r="7487" spans="1:14" s="28" customFormat="1" x14ac:dyDescent="0.25">
      <c r="A7487" s="24">
        <v>43777.75</v>
      </c>
      <c r="B7487" s="25">
        <v>43777.791666666664</v>
      </c>
      <c r="C7487" s="7">
        <v>192.03800000000001</v>
      </c>
      <c r="D7487" s="26">
        <f>C7487/'g. Dimensio.AnlagenEE2035'!$F$11</f>
        <v>5.4868E-2</v>
      </c>
      <c r="E7487" s="6"/>
      <c r="F7487" s="6"/>
      <c r="G7487" s="6"/>
      <c r="H7487" s="6"/>
      <c r="I7487" s="6"/>
      <c r="J7487" s="6"/>
      <c r="K7487" s="6"/>
      <c r="L7487" s="6"/>
      <c r="M7487" s="6"/>
      <c r="N7487" s="27"/>
    </row>
    <row r="7488" spans="1:14" s="28" customFormat="1" x14ac:dyDescent="0.25">
      <c r="A7488" s="24">
        <v>43777.791666666664</v>
      </c>
      <c r="B7488" s="25">
        <v>43777.833333333336</v>
      </c>
      <c r="C7488" s="7">
        <v>178.46299999999999</v>
      </c>
      <c r="D7488" s="26">
        <f>C7488/'g. Dimensio.AnlagenEE2035'!$F$11</f>
        <v>5.0989428571428567E-2</v>
      </c>
      <c r="E7488" s="6"/>
      <c r="F7488" s="6"/>
      <c r="G7488" s="6"/>
      <c r="H7488" s="6"/>
      <c r="I7488" s="6"/>
      <c r="J7488" s="6"/>
      <c r="K7488" s="6"/>
      <c r="L7488" s="6"/>
      <c r="M7488" s="6"/>
      <c r="N7488" s="27"/>
    </row>
    <row r="7489" spans="1:14" s="28" customFormat="1" x14ac:dyDescent="0.25">
      <c r="A7489" s="24">
        <v>43777.833333333336</v>
      </c>
      <c r="B7489" s="25">
        <v>43777.875</v>
      </c>
      <c r="C7489" s="7">
        <v>173.29900000000001</v>
      </c>
      <c r="D7489" s="26">
        <f>C7489/'g. Dimensio.AnlagenEE2035'!$F$11</f>
        <v>4.9514000000000002E-2</v>
      </c>
      <c r="E7489" s="6"/>
      <c r="F7489" s="6"/>
      <c r="G7489" s="6"/>
      <c r="H7489" s="6"/>
      <c r="I7489" s="6"/>
      <c r="J7489" s="6"/>
      <c r="K7489" s="6"/>
      <c r="L7489" s="6"/>
      <c r="M7489" s="6"/>
      <c r="N7489" s="27"/>
    </row>
    <row r="7490" spans="1:14" s="28" customFormat="1" x14ac:dyDescent="0.25">
      <c r="A7490" s="24">
        <v>43777.875</v>
      </c>
      <c r="B7490" s="25">
        <v>43777.916666666664</v>
      </c>
      <c r="C7490" s="7">
        <v>192.13200000000001</v>
      </c>
      <c r="D7490" s="26">
        <f>C7490/'g. Dimensio.AnlagenEE2035'!$F$11</f>
        <v>5.4894857142857141E-2</v>
      </c>
      <c r="E7490" s="6"/>
      <c r="F7490" s="6"/>
      <c r="G7490" s="6"/>
      <c r="H7490" s="6"/>
      <c r="I7490" s="6"/>
      <c r="J7490" s="6"/>
      <c r="K7490" s="6"/>
      <c r="L7490" s="6"/>
      <c r="M7490" s="6"/>
      <c r="N7490" s="27"/>
    </row>
    <row r="7491" spans="1:14" s="28" customFormat="1" x14ac:dyDescent="0.25">
      <c r="A7491" s="24">
        <v>43777.916666666664</v>
      </c>
      <c r="B7491" s="25">
        <v>43777.958333333336</v>
      </c>
      <c r="C7491" s="7">
        <v>228.03200000000001</v>
      </c>
      <c r="D7491" s="26">
        <f>C7491/'g. Dimensio.AnlagenEE2035'!$F$11</f>
        <v>6.5152000000000002E-2</v>
      </c>
      <c r="E7491" s="6"/>
      <c r="F7491" s="6"/>
      <c r="G7491" s="6"/>
      <c r="H7491" s="6"/>
      <c r="I7491" s="6"/>
      <c r="J7491" s="6"/>
      <c r="K7491" s="6"/>
      <c r="L7491" s="6"/>
      <c r="M7491" s="6"/>
      <c r="N7491" s="27"/>
    </row>
    <row r="7492" spans="1:14" s="28" customFormat="1" x14ac:dyDescent="0.25">
      <c r="A7492" s="24">
        <v>43777.958333333336</v>
      </c>
      <c r="B7492" s="25">
        <v>43778</v>
      </c>
      <c r="C7492" s="7">
        <v>275.471</v>
      </c>
      <c r="D7492" s="26">
        <f>C7492/'g. Dimensio.AnlagenEE2035'!$F$11</f>
        <v>7.8705999999999998E-2</v>
      </c>
      <c r="E7492" s="6"/>
      <c r="F7492" s="6"/>
      <c r="G7492" s="6"/>
      <c r="H7492" s="6"/>
      <c r="I7492" s="6"/>
      <c r="J7492" s="6"/>
      <c r="K7492" s="6"/>
      <c r="L7492" s="6"/>
      <c r="M7492" s="6"/>
      <c r="N7492" s="27"/>
    </row>
    <row r="7493" spans="1:14" s="28" customFormat="1" x14ac:dyDescent="0.25">
      <c r="A7493" s="24">
        <v>43778</v>
      </c>
      <c r="B7493" s="25">
        <v>43778.041666666664</v>
      </c>
      <c r="C7493" s="7">
        <v>329.25599999999997</v>
      </c>
      <c r="D7493" s="26">
        <f>C7493/'g. Dimensio.AnlagenEE2035'!$F$11</f>
        <v>9.4073142857142855E-2</v>
      </c>
      <c r="E7493" s="6"/>
      <c r="F7493" s="6"/>
      <c r="G7493" s="6"/>
      <c r="H7493" s="6"/>
      <c r="I7493" s="6"/>
      <c r="J7493" s="6"/>
      <c r="K7493" s="6"/>
      <c r="L7493" s="6"/>
      <c r="M7493" s="6"/>
      <c r="N7493" s="27"/>
    </row>
    <row r="7494" spans="1:14" s="28" customFormat="1" x14ac:dyDescent="0.25">
      <c r="A7494" s="24">
        <v>43778.041666666664</v>
      </c>
      <c r="B7494" s="25">
        <v>43778.083333333336</v>
      </c>
      <c r="C7494" s="7">
        <v>375.29599999999999</v>
      </c>
      <c r="D7494" s="26">
        <f>C7494/'g. Dimensio.AnlagenEE2035'!$F$11</f>
        <v>0.10722742857142857</v>
      </c>
      <c r="E7494" s="6"/>
      <c r="F7494" s="6"/>
      <c r="G7494" s="6"/>
      <c r="H7494" s="6"/>
      <c r="I7494" s="6"/>
      <c r="J7494" s="6"/>
      <c r="K7494" s="6"/>
      <c r="L7494" s="6"/>
      <c r="M7494" s="6"/>
      <c r="N7494" s="27"/>
    </row>
    <row r="7495" spans="1:14" s="28" customFormat="1" x14ac:dyDescent="0.25">
      <c r="A7495" s="24">
        <v>43778.083333333336</v>
      </c>
      <c r="B7495" s="25">
        <v>43778.125</v>
      </c>
      <c r="C7495" s="7">
        <v>424.29199999999997</v>
      </c>
      <c r="D7495" s="26">
        <f>C7495/'g. Dimensio.AnlagenEE2035'!$F$11</f>
        <v>0.1212262857142857</v>
      </c>
      <c r="E7495" s="6"/>
      <c r="F7495" s="6"/>
      <c r="G7495" s="6"/>
      <c r="H7495" s="6"/>
      <c r="I7495" s="6"/>
      <c r="J7495" s="6"/>
      <c r="K7495" s="6"/>
      <c r="L7495" s="6"/>
      <c r="M7495" s="6"/>
      <c r="N7495" s="27"/>
    </row>
    <row r="7496" spans="1:14" s="28" customFormat="1" x14ac:dyDescent="0.25">
      <c r="A7496" s="24">
        <v>43778.125</v>
      </c>
      <c r="B7496" s="25">
        <v>43778.166666666664</v>
      </c>
      <c r="C7496" s="7">
        <v>457.89400000000001</v>
      </c>
      <c r="D7496" s="26">
        <f>C7496/'g. Dimensio.AnlagenEE2035'!$F$11</f>
        <v>0.13082685714285713</v>
      </c>
      <c r="E7496" s="6"/>
      <c r="F7496" s="6"/>
      <c r="G7496" s="6"/>
      <c r="H7496" s="6"/>
      <c r="I7496" s="6"/>
      <c r="J7496" s="6"/>
      <c r="K7496" s="6"/>
      <c r="L7496" s="6"/>
      <c r="M7496" s="6"/>
      <c r="N7496" s="27"/>
    </row>
    <row r="7497" spans="1:14" s="28" customFormat="1" x14ac:dyDescent="0.25">
      <c r="A7497" s="24">
        <v>43778.166666666664</v>
      </c>
      <c r="B7497" s="25">
        <v>43778.208333333336</v>
      </c>
      <c r="C7497" s="7">
        <v>517.76099999999997</v>
      </c>
      <c r="D7497" s="26">
        <f>C7497/'g. Dimensio.AnlagenEE2035'!$F$11</f>
        <v>0.14793171428571428</v>
      </c>
      <c r="E7497" s="6"/>
      <c r="F7497" s="6"/>
      <c r="G7497" s="6"/>
      <c r="H7497" s="6"/>
      <c r="I7497" s="6"/>
      <c r="J7497" s="6"/>
      <c r="K7497" s="6"/>
      <c r="L7497" s="6"/>
      <c r="M7497" s="6"/>
      <c r="N7497" s="27"/>
    </row>
    <row r="7498" spans="1:14" s="28" customFormat="1" x14ac:dyDescent="0.25">
      <c r="A7498" s="24">
        <v>43778.208333333336</v>
      </c>
      <c r="B7498" s="25">
        <v>43778.25</v>
      </c>
      <c r="C7498" s="7">
        <v>578.29</v>
      </c>
      <c r="D7498" s="26">
        <f>C7498/'g. Dimensio.AnlagenEE2035'!$F$11</f>
        <v>0.16522571428571428</v>
      </c>
      <c r="E7498" s="6"/>
      <c r="F7498" s="6"/>
      <c r="G7498" s="6"/>
      <c r="H7498" s="6"/>
      <c r="I7498" s="6"/>
      <c r="J7498" s="6"/>
      <c r="K7498" s="6"/>
      <c r="L7498" s="6"/>
      <c r="M7498" s="6"/>
      <c r="N7498" s="27"/>
    </row>
    <row r="7499" spans="1:14" s="28" customFormat="1" x14ac:dyDescent="0.25">
      <c r="A7499" s="24">
        <v>43778.25</v>
      </c>
      <c r="B7499" s="25">
        <v>43778.291666666664</v>
      </c>
      <c r="C7499" s="7">
        <v>631.85799999999995</v>
      </c>
      <c r="D7499" s="26">
        <f>C7499/'g. Dimensio.AnlagenEE2035'!$F$11</f>
        <v>0.18053085714285713</v>
      </c>
      <c r="E7499" s="6"/>
      <c r="F7499" s="6"/>
      <c r="G7499" s="6"/>
      <c r="H7499" s="6"/>
      <c r="I7499" s="6"/>
      <c r="J7499" s="6"/>
      <c r="K7499" s="6"/>
      <c r="L7499" s="6"/>
      <c r="M7499" s="6"/>
      <c r="N7499" s="27"/>
    </row>
    <row r="7500" spans="1:14" s="28" customFormat="1" x14ac:dyDescent="0.25">
      <c r="A7500" s="24">
        <v>43778.291666666664</v>
      </c>
      <c r="B7500" s="25">
        <v>43778.333333333336</v>
      </c>
      <c r="C7500" s="7">
        <v>542.46</v>
      </c>
      <c r="D7500" s="26">
        <f>C7500/'g. Dimensio.AnlagenEE2035'!$F$11</f>
        <v>0.15498857142857145</v>
      </c>
      <c r="E7500" s="6"/>
      <c r="F7500" s="6"/>
      <c r="G7500" s="6"/>
      <c r="H7500" s="6"/>
      <c r="I7500" s="6"/>
      <c r="J7500" s="6"/>
      <c r="K7500" s="6"/>
      <c r="L7500" s="6"/>
      <c r="M7500" s="6"/>
      <c r="N7500" s="27"/>
    </row>
    <row r="7501" spans="1:14" s="28" customFormat="1" x14ac:dyDescent="0.25">
      <c r="A7501" s="24">
        <v>43778.333333333336</v>
      </c>
      <c r="B7501" s="25">
        <v>43778.375</v>
      </c>
      <c r="C7501" s="7">
        <v>377.67399999999998</v>
      </c>
      <c r="D7501" s="26">
        <f>C7501/'g. Dimensio.AnlagenEE2035'!$F$11</f>
        <v>0.10790685714285714</v>
      </c>
      <c r="E7501" s="6"/>
      <c r="F7501" s="6"/>
      <c r="G7501" s="6"/>
      <c r="H7501" s="6"/>
      <c r="I7501" s="6"/>
      <c r="J7501" s="6"/>
      <c r="K7501" s="6"/>
      <c r="L7501" s="6"/>
      <c r="M7501" s="6"/>
      <c r="N7501" s="27"/>
    </row>
    <row r="7502" spans="1:14" s="28" customFormat="1" x14ac:dyDescent="0.25">
      <c r="A7502" s="24">
        <v>43778.375</v>
      </c>
      <c r="B7502" s="25">
        <v>43778.416666666664</v>
      </c>
      <c r="C7502" s="7">
        <v>358.58499999999998</v>
      </c>
      <c r="D7502" s="26">
        <f>C7502/'g. Dimensio.AnlagenEE2035'!$F$11</f>
        <v>0.10245285714285714</v>
      </c>
      <c r="E7502" s="6"/>
      <c r="F7502" s="6"/>
      <c r="G7502" s="6"/>
      <c r="H7502" s="6"/>
      <c r="I7502" s="6"/>
      <c r="J7502" s="6"/>
      <c r="K7502" s="6"/>
      <c r="L7502" s="6"/>
      <c r="M7502" s="6"/>
      <c r="N7502" s="27"/>
    </row>
    <row r="7503" spans="1:14" s="28" customFormat="1" x14ac:dyDescent="0.25">
      <c r="A7503" s="24">
        <v>43778.416666666664</v>
      </c>
      <c r="B7503" s="25">
        <v>43778.458333333336</v>
      </c>
      <c r="C7503" s="7">
        <v>382.089</v>
      </c>
      <c r="D7503" s="26">
        <f>C7503/'g. Dimensio.AnlagenEE2035'!$F$11</f>
        <v>0.10916828571428572</v>
      </c>
      <c r="E7503" s="6"/>
      <c r="F7503" s="6"/>
      <c r="G7503" s="6"/>
      <c r="H7503" s="6"/>
      <c r="I7503" s="6"/>
      <c r="J7503" s="6"/>
      <c r="K7503" s="6"/>
      <c r="L7503" s="6"/>
      <c r="M7503" s="6"/>
      <c r="N7503" s="27"/>
    </row>
    <row r="7504" spans="1:14" s="28" customFormat="1" x14ac:dyDescent="0.25">
      <c r="A7504" s="24">
        <v>43778.458333333336</v>
      </c>
      <c r="B7504" s="25">
        <v>43778.5</v>
      </c>
      <c r="C7504" s="7">
        <v>430.09399999999999</v>
      </c>
      <c r="D7504" s="26">
        <f>C7504/'g. Dimensio.AnlagenEE2035'!$F$11</f>
        <v>0.12288399999999999</v>
      </c>
      <c r="E7504" s="6"/>
      <c r="F7504" s="6"/>
      <c r="G7504" s="6"/>
      <c r="H7504" s="6"/>
      <c r="I7504" s="6"/>
      <c r="J7504" s="6"/>
      <c r="K7504" s="6"/>
      <c r="L7504" s="6"/>
      <c r="M7504" s="6"/>
      <c r="N7504" s="27"/>
    </row>
    <row r="7505" spans="1:14" s="28" customFormat="1" x14ac:dyDescent="0.25">
      <c r="A7505" s="24">
        <v>43778.5</v>
      </c>
      <c r="B7505" s="25">
        <v>43778.541666666664</v>
      </c>
      <c r="C7505" s="7">
        <v>403.57100000000003</v>
      </c>
      <c r="D7505" s="26">
        <f>C7505/'g. Dimensio.AnlagenEE2035'!$F$11</f>
        <v>0.11530600000000001</v>
      </c>
      <c r="E7505" s="6"/>
      <c r="F7505" s="6"/>
      <c r="G7505" s="6"/>
      <c r="H7505" s="6"/>
      <c r="I7505" s="6"/>
      <c r="J7505" s="6"/>
      <c r="K7505" s="6"/>
      <c r="L7505" s="6"/>
      <c r="M7505" s="6"/>
      <c r="N7505" s="27"/>
    </row>
    <row r="7506" spans="1:14" s="28" customFormat="1" x14ac:dyDescent="0.25">
      <c r="A7506" s="24">
        <v>43778.541666666664</v>
      </c>
      <c r="B7506" s="25">
        <v>43778.583333333336</v>
      </c>
      <c r="C7506" s="7">
        <v>341.21</v>
      </c>
      <c r="D7506" s="26">
        <f>C7506/'g. Dimensio.AnlagenEE2035'!$F$11</f>
        <v>9.7488571428571424E-2</v>
      </c>
      <c r="E7506" s="6"/>
      <c r="F7506" s="6"/>
      <c r="G7506" s="6"/>
      <c r="H7506" s="6"/>
      <c r="I7506" s="6"/>
      <c r="J7506" s="6"/>
      <c r="K7506" s="6"/>
      <c r="L7506" s="6"/>
      <c r="M7506" s="6"/>
      <c r="N7506" s="27"/>
    </row>
    <row r="7507" spans="1:14" s="28" customFormat="1" x14ac:dyDescent="0.25">
      <c r="A7507" s="24">
        <v>43778.583333333336</v>
      </c>
      <c r="B7507" s="25">
        <v>43778.625</v>
      </c>
      <c r="C7507" s="7">
        <v>280.351</v>
      </c>
      <c r="D7507" s="26">
        <f>C7507/'g. Dimensio.AnlagenEE2035'!$F$11</f>
        <v>8.0100285714285707E-2</v>
      </c>
      <c r="E7507" s="6"/>
      <c r="F7507" s="6"/>
      <c r="G7507" s="6"/>
      <c r="H7507" s="6"/>
      <c r="I7507" s="6"/>
      <c r="J7507" s="6"/>
      <c r="K7507" s="6"/>
      <c r="L7507" s="6"/>
      <c r="M7507" s="6"/>
      <c r="N7507" s="27"/>
    </row>
    <row r="7508" spans="1:14" s="28" customFormat="1" x14ac:dyDescent="0.25">
      <c r="A7508" s="24">
        <v>43778.625</v>
      </c>
      <c r="B7508" s="25">
        <v>43778.666666666664</v>
      </c>
      <c r="C7508" s="7">
        <v>232.38800000000001</v>
      </c>
      <c r="D7508" s="26">
        <f>C7508/'g. Dimensio.AnlagenEE2035'!$F$11</f>
        <v>6.639657142857143E-2</v>
      </c>
      <c r="E7508" s="6"/>
      <c r="F7508" s="6"/>
      <c r="G7508" s="6"/>
      <c r="H7508" s="6"/>
      <c r="I7508" s="6"/>
      <c r="J7508" s="6"/>
      <c r="K7508" s="6"/>
      <c r="L7508" s="6"/>
      <c r="M7508" s="6"/>
      <c r="N7508" s="27"/>
    </row>
    <row r="7509" spans="1:14" s="28" customFormat="1" x14ac:dyDescent="0.25">
      <c r="A7509" s="24">
        <v>43778.666666666664</v>
      </c>
      <c r="B7509" s="25">
        <v>43778.708333333336</v>
      </c>
      <c r="C7509" s="7">
        <v>217.119</v>
      </c>
      <c r="D7509" s="26">
        <f>C7509/'g. Dimensio.AnlagenEE2035'!$F$11</f>
        <v>6.2033999999999999E-2</v>
      </c>
      <c r="E7509" s="6"/>
      <c r="F7509" s="6"/>
      <c r="G7509" s="6"/>
      <c r="H7509" s="6"/>
      <c r="I7509" s="6"/>
      <c r="J7509" s="6"/>
      <c r="K7509" s="6"/>
      <c r="L7509" s="6"/>
      <c r="M7509" s="6"/>
      <c r="N7509" s="27"/>
    </row>
    <row r="7510" spans="1:14" s="28" customFormat="1" x14ac:dyDescent="0.25">
      <c r="A7510" s="24">
        <v>43778.708333333336</v>
      </c>
      <c r="B7510" s="25">
        <v>43778.75</v>
      </c>
      <c r="C7510" s="7">
        <v>200.42</v>
      </c>
      <c r="D7510" s="26">
        <f>C7510/'g. Dimensio.AnlagenEE2035'!$F$11</f>
        <v>5.7262857142857136E-2</v>
      </c>
      <c r="E7510" s="6"/>
      <c r="F7510" s="6"/>
      <c r="G7510" s="6"/>
      <c r="H7510" s="6"/>
      <c r="I7510" s="6"/>
      <c r="J7510" s="6"/>
      <c r="K7510" s="6"/>
      <c r="L7510" s="6"/>
      <c r="M7510" s="6"/>
      <c r="N7510" s="27"/>
    </row>
    <row r="7511" spans="1:14" s="28" customFormat="1" x14ac:dyDescent="0.25">
      <c r="A7511" s="24">
        <v>43778.75</v>
      </c>
      <c r="B7511" s="25">
        <v>43778.791666666664</v>
      </c>
      <c r="C7511" s="7">
        <v>209.62100000000001</v>
      </c>
      <c r="D7511" s="26">
        <f>C7511/'g. Dimensio.AnlagenEE2035'!$F$11</f>
        <v>5.9891714285714291E-2</v>
      </c>
      <c r="E7511" s="6"/>
      <c r="F7511" s="6"/>
      <c r="G7511" s="6"/>
      <c r="H7511" s="6"/>
      <c r="I7511" s="6"/>
      <c r="J7511" s="6"/>
      <c r="K7511" s="6"/>
      <c r="L7511" s="6"/>
      <c r="M7511" s="6"/>
      <c r="N7511" s="27"/>
    </row>
    <row r="7512" spans="1:14" s="28" customFormat="1" x14ac:dyDescent="0.25">
      <c r="A7512" s="24">
        <v>43778.791666666664</v>
      </c>
      <c r="B7512" s="25">
        <v>43778.833333333336</v>
      </c>
      <c r="C7512" s="7">
        <v>247.637</v>
      </c>
      <c r="D7512" s="26">
        <f>C7512/'g. Dimensio.AnlagenEE2035'!$F$11</f>
        <v>7.0753428571428578E-2</v>
      </c>
      <c r="E7512" s="6"/>
      <c r="F7512" s="6"/>
      <c r="G7512" s="6"/>
      <c r="H7512" s="6"/>
      <c r="I7512" s="6"/>
      <c r="J7512" s="6"/>
      <c r="K7512" s="6"/>
      <c r="L7512" s="6"/>
      <c r="M7512" s="6"/>
      <c r="N7512" s="27"/>
    </row>
    <row r="7513" spans="1:14" s="28" customFormat="1" x14ac:dyDescent="0.25">
      <c r="A7513" s="24">
        <v>43778.833333333336</v>
      </c>
      <c r="B7513" s="25">
        <v>43778.875</v>
      </c>
      <c r="C7513" s="7">
        <v>300.06799999999998</v>
      </c>
      <c r="D7513" s="26">
        <f>C7513/'g. Dimensio.AnlagenEE2035'!$F$11</f>
        <v>8.5733714285714274E-2</v>
      </c>
      <c r="E7513" s="6"/>
      <c r="F7513" s="6"/>
      <c r="G7513" s="6"/>
      <c r="H7513" s="6"/>
      <c r="I7513" s="6"/>
      <c r="J7513" s="6"/>
      <c r="K7513" s="6"/>
      <c r="L7513" s="6"/>
      <c r="M7513" s="6"/>
      <c r="N7513" s="27"/>
    </row>
    <row r="7514" spans="1:14" s="28" customFormat="1" x14ac:dyDescent="0.25">
      <c r="A7514" s="24">
        <v>43778.875</v>
      </c>
      <c r="B7514" s="25">
        <v>43778.916666666664</v>
      </c>
      <c r="C7514" s="7">
        <v>326.51799999999997</v>
      </c>
      <c r="D7514" s="26">
        <f>C7514/'g. Dimensio.AnlagenEE2035'!$F$11</f>
        <v>9.3290857142857134E-2</v>
      </c>
      <c r="E7514" s="6"/>
      <c r="F7514" s="6"/>
      <c r="G7514" s="6"/>
      <c r="H7514" s="6"/>
      <c r="I7514" s="6"/>
      <c r="J7514" s="6"/>
      <c r="K7514" s="6"/>
      <c r="L7514" s="6"/>
      <c r="M7514" s="6"/>
      <c r="N7514" s="27"/>
    </row>
    <row r="7515" spans="1:14" s="28" customFormat="1" x14ac:dyDescent="0.25">
      <c r="A7515" s="24">
        <v>43778.916666666664</v>
      </c>
      <c r="B7515" s="25">
        <v>43778.958333333336</v>
      </c>
      <c r="C7515" s="7">
        <v>321.31</v>
      </c>
      <c r="D7515" s="26">
        <f>C7515/'g. Dimensio.AnlagenEE2035'!$F$11</f>
        <v>9.1802857142857144E-2</v>
      </c>
      <c r="E7515" s="6"/>
      <c r="F7515" s="6"/>
      <c r="G7515" s="6"/>
      <c r="H7515" s="6"/>
      <c r="I7515" s="6"/>
      <c r="J7515" s="6"/>
      <c r="K7515" s="6"/>
      <c r="L7515" s="6"/>
      <c r="M7515" s="6"/>
      <c r="N7515" s="27"/>
    </row>
    <row r="7516" spans="1:14" s="28" customFormat="1" x14ac:dyDescent="0.25">
      <c r="A7516" s="24">
        <v>43778.958333333336</v>
      </c>
      <c r="B7516" s="25">
        <v>43779</v>
      </c>
      <c r="C7516" s="7">
        <v>297.36900000000003</v>
      </c>
      <c r="D7516" s="26">
        <f>C7516/'g. Dimensio.AnlagenEE2035'!$F$11</f>
        <v>8.4962571428571443E-2</v>
      </c>
      <c r="E7516" s="6"/>
      <c r="F7516" s="6"/>
      <c r="G7516" s="6"/>
      <c r="H7516" s="6"/>
      <c r="I7516" s="6"/>
      <c r="J7516" s="6"/>
      <c r="K7516" s="6"/>
      <c r="L7516" s="6"/>
      <c r="M7516" s="6"/>
      <c r="N7516" s="27"/>
    </row>
    <row r="7517" spans="1:14" s="28" customFormat="1" x14ac:dyDescent="0.25">
      <c r="A7517" s="24">
        <v>43779</v>
      </c>
      <c r="B7517" s="25">
        <v>43779.041666666664</v>
      </c>
      <c r="C7517" s="7">
        <v>268.029</v>
      </c>
      <c r="D7517" s="26">
        <f>C7517/'g. Dimensio.AnlagenEE2035'!$F$11</f>
        <v>7.6579714285714279E-2</v>
      </c>
      <c r="E7517" s="6"/>
      <c r="F7517" s="6"/>
      <c r="G7517" s="6"/>
      <c r="H7517" s="6"/>
      <c r="I7517" s="6"/>
      <c r="J7517" s="6"/>
      <c r="K7517" s="6"/>
      <c r="L7517" s="6"/>
      <c r="M7517" s="6"/>
      <c r="N7517" s="27"/>
    </row>
    <row r="7518" spans="1:14" s="28" customFormat="1" x14ac:dyDescent="0.25">
      <c r="A7518" s="24">
        <v>43779.041666666664</v>
      </c>
      <c r="B7518" s="25">
        <v>43779.083333333336</v>
      </c>
      <c r="C7518" s="7">
        <v>252.63200000000001</v>
      </c>
      <c r="D7518" s="26">
        <f>C7518/'g. Dimensio.AnlagenEE2035'!$F$11</f>
        <v>7.2180571428571427E-2</v>
      </c>
      <c r="E7518" s="6"/>
      <c r="F7518" s="6"/>
      <c r="G7518" s="6"/>
      <c r="H7518" s="6"/>
      <c r="I7518" s="6"/>
      <c r="J7518" s="6"/>
      <c r="K7518" s="6"/>
      <c r="L7518" s="6"/>
      <c r="M7518" s="6"/>
      <c r="N7518" s="27"/>
    </row>
    <row r="7519" spans="1:14" s="28" customFormat="1" x14ac:dyDescent="0.25">
      <c r="A7519" s="24">
        <v>43779.083333333336</v>
      </c>
      <c r="B7519" s="25">
        <v>43779.125</v>
      </c>
      <c r="C7519" s="7">
        <v>232.31700000000001</v>
      </c>
      <c r="D7519" s="26">
        <f>C7519/'g. Dimensio.AnlagenEE2035'!$F$11</f>
        <v>6.6376285714285721E-2</v>
      </c>
      <c r="E7519" s="6"/>
      <c r="F7519" s="6"/>
      <c r="G7519" s="6"/>
      <c r="H7519" s="6"/>
      <c r="I7519" s="6"/>
      <c r="J7519" s="6"/>
      <c r="K7519" s="6"/>
      <c r="L7519" s="6"/>
      <c r="M7519" s="6"/>
      <c r="N7519" s="27"/>
    </row>
    <row r="7520" spans="1:14" s="28" customFormat="1" x14ac:dyDescent="0.25">
      <c r="A7520" s="24">
        <v>43779.125</v>
      </c>
      <c r="B7520" s="25">
        <v>43779.166666666664</v>
      </c>
      <c r="C7520" s="7">
        <v>201.648</v>
      </c>
      <c r="D7520" s="26">
        <f>C7520/'g. Dimensio.AnlagenEE2035'!$F$11</f>
        <v>5.7613714285714282E-2</v>
      </c>
      <c r="E7520" s="6"/>
      <c r="F7520" s="6"/>
      <c r="G7520" s="6"/>
      <c r="H7520" s="6"/>
      <c r="I7520" s="6"/>
      <c r="J7520" s="6"/>
      <c r="K7520" s="6"/>
      <c r="L7520" s="6"/>
      <c r="M7520" s="6"/>
      <c r="N7520" s="27"/>
    </row>
    <row r="7521" spans="1:14" s="28" customFormat="1" x14ac:dyDescent="0.25">
      <c r="A7521" s="24">
        <v>43779.166666666664</v>
      </c>
      <c r="B7521" s="25">
        <v>43779.208333333336</v>
      </c>
      <c r="C7521" s="7">
        <v>194.738</v>
      </c>
      <c r="D7521" s="26">
        <f>C7521/'g. Dimensio.AnlagenEE2035'!$F$11</f>
        <v>5.5639428571428569E-2</v>
      </c>
      <c r="E7521" s="6"/>
      <c r="F7521" s="6"/>
      <c r="G7521" s="6"/>
      <c r="H7521" s="6"/>
      <c r="I7521" s="6"/>
      <c r="J7521" s="6"/>
      <c r="K7521" s="6"/>
      <c r="L7521" s="6"/>
      <c r="M7521" s="6"/>
      <c r="N7521" s="27"/>
    </row>
    <row r="7522" spans="1:14" s="28" customFormat="1" x14ac:dyDescent="0.25">
      <c r="A7522" s="24">
        <v>43779.208333333336</v>
      </c>
      <c r="B7522" s="25">
        <v>43779.25</v>
      </c>
      <c r="C7522" s="7">
        <v>184.566</v>
      </c>
      <c r="D7522" s="26">
        <f>C7522/'g. Dimensio.AnlagenEE2035'!$F$11</f>
        <v>5.273314285714286E-2</v>
      </c>
      <c r="E7522" s="6"/>
      <c r="F7522" s="6"/>
      <c r="G7522" s="6"/>
      <c r="H7522" s="6"/>
      <c r="I7522" s="6"/>
      <c r="J7522" s="6"/>
      <c r="K7522" s="6"/>
      <c r="L7522" s="6"/>
      <c r="M7522" s="6"/>
      <c r="N7522" s="27"/>
    </row>
    <row r="7523" spans="1:14" s="28" customFormat="1" x14ac:dyDescent="0.25">
      <c r="A7523" s="24">
        <v>43779.25</v>
      </c>
      <c r="B7523" s="25">
        <v>43779.291666666664</v>
      </c>
      <c r="C7523" s="7">
        <v>191.70599999999999</v>
      </c>
      <c r="D7523" s="26">
        <f>C7523/'g. Dimensio.AnlagenEE2035'!$F$11</f>
        <v>5.4773142857142854E-2</v>
      </c>
      <c r="E7523" s="6"/>
      <c r="F7523" s="6"/>
      <c r="G7523" s="6"/>
      <c r="H7523" s="6"/>
      <c r="I7523" s="6"/>
      <c r="J7523" s="6"/>
      <c r="K7523" s="6"/>
      <c r="L7523" s="6"/>
      <c r="M7523" s="6"/>
      <c r="N7523" s="27"/>
    </row>
    <row r="7524" spans="1:14" s="28" customFormat="1" x14ac:dyDescent="0.25">
      <c r="A7524" s="24">
        <v>43779.291666666664</v>
      </c>
      <c r="B7524" s="25">
        <v>43779.333333333336</v>
      </c>
      <c r="C7524" s="7">
        <v>173.30799999999999</v>
      </c>
      <c r="D7524" s="26">
        <f>C7524/'g. Dimensio.AnlagenEE2035'!$F$11</f>
        <v>4.9516571428571424E-2</v>
      </c>
      <c r="E7524" s="6"/>
      <c r="F7524" s="6"/>
      <c r="G7524" s="6"/>
      <c r="H7524" s="6"/>
      <c r="I7524" s="6"/>
      <c r="J7524" s="6"/>
      <c r="K7524" s="6"/>
      <c r="L7524" s="6"/>
      <c r="M7524" s="6"/>
      <c r="N7524" s="27"/>
    </row>
    <row r="7525" spans="1:14" s="28" customFormat="1" x14ac:dyDescent="0.25">
      <c r="A7525" s="24">
        <v>43779.333333333336</v>
      </c>
      <c r="B7525" s="25">
        <v>43779.375</v>
      </c>
      <c r="C7525" s="7">
        <v>125.855</v>
      </c>
      <c r="D7525" s="26">
        <f>C7525/'g. Dimensio.AnlagenEE2035'!$F$11</f>
        <v>3.595857142857143E-2</v>
      </c>
      <c r="E7525" s="6"/>
      <c r="F7525" s="6"/>
      <c r="G7525" s="6"/>
      <c r="H7525" s="6"/>
      <c r="I7525" s="6"/>
      <c r="J7525" s="6"/>
      <c r="K7525" s="6"/>
      <c r="L7525" s="6"/>
      <c r="M7525" s="6"/>
      <c r="N7525" s="27"/>
    </row>
    <row r="7526" spans="1:14" s="28" customFormat="1" x14ac:dyDescent="0.25">
      <c r="A7526" s="24">
        <v>43779.375</v>
      </c>
      <c r="B7526" s="25">
        <v>43779.416666666664</v>
      </c>
      <c r="C7526" s="7">
        <v>80.986000000000004</v>
      </c>
      <c r="D7526" s="26">
        <f>C7526/'g. Dimensio.AnlagenEE2035'!$F$11</f>
        <v>2.3138857142857145E-2</v>
      </c>
      <c r="E7526" s="6"/>
      <c r="F7526" s="6"/>
      <c r="G7526" s="6"/>
      <c r="H7526" s="6"/>
      <c r="I7526" s="6"/>
      <c r="J7526" s="6"/>
      <c r="K7526" s="6"/>
      <c r="L7526" s="6"/>
      <c r="M7526" s="6"/>
      <c r="N7526" s="27"/>
    </row>
    <row r="7527" spans="1:14" s="28" customFormat="1" x14ac:dyDescent="0.25">
      <c r="A7527" s="24">
        <v>43779.416666666664</v>
      </c>
      <c r="B7527" s="25">
        <v>43779.458333333336</v>
      </c>
      <c r="C7527" s="7">
        <v>48.220999999999997</v>
      </c>
      <c r="D7527" s="26">
        <f>C7527/'g. Dimensio.AnlagenEE2035'!$F$11</f>
        <v>1.3777428571428571E-2</v>
      </c>
      <c r="E7527" s="6"/>
      <c r="F7527" s="6"/>
      <c r="G7527" s="6"/>
      <c r="H7527" s="6"/>
      <c r="I7527" s="6"/>
      <c r="J7527" s="6"/>
      <c r="K7527" s="6"/>
      <c r="L7527" s="6"/>
      <c r="M7527" s="6"/>
      <c r="N7527" s="27"/>
    </row>
    <row r="7528" spans="1:14" s="28" customFormat="1" x14ac:dyDescent="0.25">
      <c r="A7528" s="24">
        <v>43779.458333333336</v>
      </c>
      <c r="B7528" s="25">
        <v>43779.5</v>
      </c>
      <c r="C7528" s="7">
        <v>37.164999999999999</v>
      </c>
      <c r="D7528" s="26">
        <f>C7528/'g. Dimensio.AnlagenEE2035'!$F$11</f>
        <v>1.0618571428571429E-2</v>
      </c>
      <c r="E7528" s="6"/>
      <c r="F7528" s="6"/>
      <c r="G7528" s="6"/>
      <c r="H7528" s="6"/>
      <c r="I7528" s="6"/>
      <c r="J7528" s="6"/>
      <c r="K7528" s="6"/>
      <c r="L7528" s="6"/>
      <c r="M7528" s="6"/>
      <c r="N7528" s="27"/>
    </row>
    <row r="7529" spans="1:14" s="28" customFormat="1" x14ac:dyDescent="0.25">
      <c r="A7529" s="24">
        <v>43779.5</v>
      </c>
      <c r="B7529" s="25">
        <v>43779.541666666664</v>
      </c>
      <c r="C7529" s="7">
        <v>33.476999999999997</v>
      </c>
      <c r="D7529" s="26">
        <f>C7529/'g. Dimensio.AnlagenEE2035'!$F$11</f>
        <v>9.5648571428571423E-3</v>
      </c>
      <c r="E7529" s="6"/>
      <c r="F7529" s="6"/>
      <c r="G7529" s="6"/>
      <c r="H7529" s="6"/>
      <c r="I7529" s="6"/>
      <c r="J7529" s="6"/>
      <c r="K7529" s="6"/>
      <c r="L7529" s="6"/>
      <c r="M7529" s="6"/>
      <c r="N7529" s="27"/>
    </row>
    <row r="7530" spans="1:14" s="28" customFormat="1" x14ac:dyDescent="0.25">
      <c r="A7530" s="24">
        <v>43779.541666666664</v>
      </c>
      <c r="B7530" s="25">
        <v>43779.583333333336</v>
      </c>
      <c r="C7530" s="7">
        <v>39.81</v>
      </c>
      <c r="D7530" s="26">
        <f>C7530/'g. Dimensio.AnlagenEE2035'!$F$11</f>
        <v>1.1374285714285715E-2</v>
      </c>
      <c r="E7530" s="6"/>
      <c r="F7530" s="6"/>
      <c r="G7530" s="6"/>
      <c r="H7530" s="6"/>
      <c r="I7530" s="6"/>
      <c r="J7530" s="6"/>
      <c r="K7530" s="6"/>
      <c r="L7530" s="6"/>
      <c r="M7530" s="6"/>
      <c r="N7530" s="27"/>
    </row>
    <row r="7531" spans="1:14" s="28" customFormat="1" x14ac:dyDescent="0.25">
      <c r="A7531" s="24">
        <v>43779.583333333336</v>
      </c>
      <c r="B7531" s="25">
        <v>43779.625</v>
      </c>
      <c r="C7531" s="7">
        <v>65.554000000000002</v>
      </c>
      <c r="D7531" s="26">
        <f>C7531/'g. Dimensio.AnlagenEE2035'!$F$11</f>
        <v>1.8729714285714287E-2</v>
      </c>
      <c r="E7531" s="6"/>
      <c r="F7531" s="6"/>
      <c r="G7531" s="6"/>
      <c r="H7531" s="6"/>
      <c r="I7531" s="6"/>
      <c r="J7531" s="6"/>
      <c r="K7531" s="6"/>
      <c r="L7531" s="6"/>
      <c r="M7531" s="6"/>
      <c r="N7531" s="27"/>
    </row>
    <row r="7532" spans="1:14" s="28" customFormat="1" x14ac:dyDescent="0.25">
      <c r="A7532" s="24">
        <v>43779.625</v>
      </c>
      <c r="B7532" s="25">
        <v>43779.666666666664</v>
      </c>
      <c r="C7532" s="7">
        <v>152.71</v>
      </c>
      <c r="D7532" s="26">
        <f>C7532/'g. Dimensio.AnlagenEE2035'!$F$11</f>
        <v>4.3631428571428571E-2</v>
      </c>
      <c r="E7532" s="6"/>
      <c r="F7532" s="6"/>
      <c r="G7532" s="6"/>
      <c r="H7532" s="6"/>
      <c r="I7532" s="6"/>
      <c r="J7532" s="6"/>
      <c r="K7532" s="6"/>
      <c r="L7532" s="6"/>
      <c r="M7532" s="6"/>
      <c r="N7532" s="27"/>
    </row>
    <row r="7533" spans="1:14" s="28" customFormat="1" x14ac:dyDescent="0.25">
      <c r="A7533" s="24">
        <v>43779.666666666664</v>
      </c>
      <c r="B7533" s="25">
        <v>43779.708333333336</v>
      </c>
      <c r="C7533" s="7">
        <v>250.316</v>
      </c>
      <c r="D7533" s="26">
        <f>C7533/'g. Dimensio.AnlagenEE2035'!$F$11</f>
        <v>7.1518857142857148E-2</v>
      </c>
      <c r="E7533" s="6"/>
      <c r="F7533" s="6"/>
      <c r="G7533" s="6"/>
      <c r="H7533" s="6"/>
      <c r="I7533" s="6"/>
      <c r="J7533" s="6"/>
      <c r="K7533" s="6"/>
      <c r="L7533" s="6"/>
      <c r="M7533" s="6"/>
      <c r="N7533" s="27"/>
    </row>
    <row r="7534" spans="1:14" s="28" customFormat="1" x14ac:dyDescent="0.25">
      <c r="A7534" s="24">
        <v>43779.708333333336</v>
      </c>
      <c r="B7534" s="25">
        <v>43779.75</v>
      </c>
      <c r="C7534" s="7">
        <v>266.11399999999998</v>
      </c>
      <c r="D7534" s="26">
        <f>C7534/'g. Dimensio.AnlagenEE2035'!$F$11</f>
        <v>7.6032571428571422E-2</v>
      </c>
      <c r="E7534" s="6"/>
      <c r="F7534" s="6"/>
      <c r="G7534" s="6"/>
      <c r="H7534" s="6"/>
      <c r="I7534" s="6"/>
      <c r="J7534" s="6"/>
      <c r="K7534" s="6"/>
      <c r="L7534" s="6"/>
      <c r="M7534" s="6"/>
      <c r="N7534" s="27"/>
    </row>
    <row r="7535" spans="1:14" s="28" customFormat="1" x14ac:dyDescent="0.25">
      <c r="A7535" s="24">
        <v>43779.75</v>
      </c>
      <c r="B7535" s="25">
        <v>43779.791666666664</v>
      </c>
      <c r="C7535" s="7">
        <v>247.44900000000001</v>
      </c>
      <c r="D7535" s="26">
        <f>C7535/'g. Dimensio.AnlagenEE2035'!$F$11</f>
        <v>7.0699714285714282E-2</v>
      </c>
      <c r="E7535" s="6"/>
      <c r="F7535" s="6"/>
      <c r="G7535" s="6"/>
      <c r="H7535" s="6"/>
      <c r="I7535" s="6"/>
      <c r="J7535" s="6"/>
      <c r="K7535" s="6"/>
      <c r="L7535" s="6"/>
      <c r="M7535" s="6"/>
      <c r="N7535" s="27"/>
    </row>
    <row r="7536" spans="1:14" s="28" customFormat="1" x14ac:dyDescent="0.25">
      <c r="A7536" s="24">
        <v>43779.791666666664</v>
      </c>
      <c r="B7536" s="25">
        <v>43779.833333333336</v>
      </c>
      <c r="C7536" s="7">
        <v>265.34500000000003</v>
      </c>
      <c r="D7536" s="26">
        <f>C7536/'g. Dimensio.AnlagenEE2035'!$F$11</f>
        <v>7.5812857142857154E-2</v>
      </c>
      <c r="E7536" s="6"/>
      <c r="F7536" s="6"/>
      <c r="G7536" s="6"/>
      <c r="H7536" s="6"/>
      <c r="I7536" s="6"/>
      <c r="J7536" s="6"/>
      <c r="K7536" s="6"/>
      <c r="L7536" s="6"/>
      <c r="M7536" s="6"/>
      <c r="N7536" s="27"/>
    </row>
    <row r="7537" spans="1:14" s="28" customFormat="1" x14ac:dyDescent="0.25">
      <c r="A7537" s="24">
        <v>43779.833333333336</v>
      </c>
      <c r="B7537" s="25">
        <v>43779.875</v>
      </c>
      <c r="C7537" s="7">
        <v>227.05699999999999</v>
      </c>
      <c r="D7537" s="26">
        <f>C7537/'g. Dimensio.AnlagenEE2035'!$F$11</f>
        <v>6.4873428571428568E-2</v>
      </c>
      <c r="E7537" s="6"/>
      <c r="F7537" s="6"/>
      <c r="G7537" s="6"/>
      <c r="H7537" s="6"/>
      <c r="I7537" s="6"/>
      <c r="J7537" s="6"/>
      <c r="K7537" s="6"/>
      <c r="L7537" s="6"/>
      <c r="M7537" s="6"/>
      <c r="N7537" s="27"/>
    </row>
    <row r="7538" spans="1:14" s="28" customFormat="1" x14ac:dyDescent="0.25">
      <c r="A7538" s="24">
        <v>43779.875</v>
      </c>
      <c r="B7538" s="25">
        <v>43779.916666666664</v>
      </c>
      <c r="C7538" s="7">
        <v>150.988</v>
      </c>
      <c r="D7538" s="26">
        <f>C7538/'g. Dimensio.AnlagenEE2035'!$F$11</f>
        <v>4.3139428571428572E-2</v>
      </c>
      <c r="E7538" s="6"/>
      <c r="F7538" s="6"/>
      <c r="G7538" s="6"/>
      <c r="H7538" s="6"/>
      <c r="I7538" s="6"/>
      <c r="J7538" s="6"/>
      <c r="K7538" s="6"/>
      <c r="L7538" s="6"/>
      <c r="M7538" s="6"/>
      <c r="N7538" s="27"/>
    </row>
    <row r="7539" spans="1:14" s="28" customFormat="1" x14ac:dyDescent="0.25">
      <c r="A7539" s="24">
        <v>43779.916666666664</v>
      </c>
      <c r="B7539" s="25">
        <v>43779.958333333336</v>
      </c>
      <c r="C7539" s="7">
        <v>126.96299999999999</v>
      </c>
      <c r="D7539" s="26">
        <f>C7539/'g. Dimensio.AnlagenEE2035'!$F$11</f>
        <v>3.6275142857142853E-2</v>
      </c>
      <c r="E7539" s="6"/>
      <c r="F7539" s="6"/>
      <c r="G7539" s="6"/>
      <c r="H7539" s="6"/>
      <c r="I7539" s="6"/>
      <c r="J7539" s="6"/>
      <c r="K7539" s="6"/>
      <c r="L7539" s="6"/>
      <c r="M7539" s="6"/>
      <c r="N7539" s="27"/>
    </row>
    <row r="7540" spans="1:14" s="28" customFormat="1" x14ac:dyDescent="0.25">
      <c r="A7540" s="24">
        <v>43779.958333333336</v>
      </c>
      <c r="B7540" s="25">
        <v>43780</v>
      </c>
      <c r="C7540" s="7">
        <v>138.56299999999999</v>
      </c>
      <c r="D7540" s="26">
        <f>C7540/'g. Dimensio.AnlagenEE2035'!$F$11</f>
        <v>3.9589428571428567E-2</v>
      </c>
      <c r="E7540" s="6"/>
      <c r="F7540" s="6"/>
      <c r="G7540" s="6"/>
      <c r="H7540" s="6"/>
      <c r="I7540" s="6"/>
      <c r="J7540" s="6"/>
      <c r="K7540" s="6"/>
      <c r="L7540" s="6"/>
      <c r="M7540" s="6"/>
      <c r="N7540" s="27"/>
    </row>
    <row r="7541" spans="1:14" s="28" customFormat="1" x14ac:dyDescent="0.25">
      <c r="A7541" s="24">
        <v>43780</v>
      </c>
      <c r="B7541" s="25">
        <v>43780.041666666664</v>
      </c>
      <c r="C7541" s="7">
        <v>102.65</v>
      </c>
      <c r="D7541" s="26">
        <f>C7541/'g. Dimensio.AnlagenEE2035'!$F$11</f>
        <v>2.932857142857143E-2</v>
      </c>
      <c r="E7541" s="6"/>
      <c r="F7541" s="6"/>
      <c r="G7541" s="6"/>
      <c r="H7541" s="6"/>
      <c r="I7541" s="6"/>
      <c r="J7541" s="6"/>
      <c r="K7541" s="6"/>
      <c r="L7541" s="6"/>
      <c r="M7541" s="6"/>
      <c r="N7541" s="27"/>
    </row>
    <row r="7542" spans="1:14" s="28" customFormat="1" x14ac:dyDescent="0.25">
      <c r="A7542" s="24">
        <v>43780.041666666664</v>
      </c>
      <c r="B7542" s="25">
        <v>43780.083333333336</v>
      </c>
      <c r="C7542" s="7">
        <v>35.350999999999999</v>
      </c>
      <c r="D7542" s="26">
        <f>C7542/'g. Dimensio.AnlagenEE2035'!$F$11</f>
        <v>1.0100285714285714E-2</v>
      </c>
      <c r="E7542" s="6"/>
      <c r="F7542" s="6"/>
      <c r="G7542" s="6"/>
      <c r="H7542" s="6"/>
      <c r="I7542" s="6"/>
      <c r="J7542" s="6"/>
      <c r="K7542" s="6"/>
      <c r="L7542" s="6"/>
      <c r="M7542" s="6"/>
      <c r="N7542" s="27"/>
    </row>
    <row r="7543" spans="1:14" s="28" customFormat="1" x14ac:dyDescent="0.25">
      <c r="A7543" s="24">
        <v>43780.083333333336</v>
      </c>
      <c r="B7543" s="25">
        <v>43780.125</v>
      </c>
      <c r="C7543" s="7">
        <v>19.167000000000002</v>
      </c>
      <c r="D7543" s="26">
        <f>C7543/'g. Dimensio.AnlagenEE2035'!$F$11</f>
        <v>5.4762857142857148E-3</v>
      </c>
      <c r="E7543" s="6"/>
      <c r="F7543" s="6"/>
      <c r="G7543" s="6"/>
      <c r="H7543" s="6"/>
      <c r="I7543" s="6"/>
      <c r="J7543" s="6"/>
      <c r="K7543" s="6"/>
      <c r="L7543" s="6"/>
      <c r="M7543" s="6"/>
      <c r="N7543" s="27"/>
    </row>
    <row r="7544" spans="1:14" s="28" customFormat="1" x14ac:dyDescent="0.25">
      <c r="A7544" s="24">
        <v>43780.125</v>
      </c>
      <c r="B7544" s="25">
        <v>43780.166666666664</v>
      </c>
      <c r="C7544" s="7">
        <v>47.436999999999998</v>
      </c>
      <c r="D7544" s="26">
        <f>C7544/'g. Dimensio.AnlagenEE2035'!$F$11</f>
        <v>1.355342857142857E-2</v>
      </c>
      <c r="E7544" s="6"/>
      <c r="F7544" s="6"/>
      <c r="G7544" s="6"/>
      <c r="H7544" s="6"/>
      <c r="I7544" s="6"/>
      <c r="J7544" s="6"/>
      <c r="K7544" s="6"/>
      <c r="L7544" s="6"/>
      <c r="M7544" s="6"/>
      <c r="N7544" s="27"/>
    </row>
    <row r="7545" spans="1:14" s="28" customFormat="1" x14ac:dyDescent="0.25">
      <c r="A7545" s="24">
        <v>43780.166666666664</v>
      </c>
      <c r="B7545" s="25">
        <v>43780.208333333336</v>
      </c>
      <c r="C7545" s="7">
        <v>94.983000000000004</v>
      </c>
      <c r="D7545" s="26">
        <f>C7545/'g. Dimensio.AnlagenEE2035'!$F$11</f>
        <v>2.7138000000000002E-2</v>
      </c>
      <c r="E7545" s="6"/>
      <c r="F7545" s="6"/>
      <c r="G7545" s="6"/>
      <c r="H7545" s="6"/>
      <c r="I7545" s="6"/>
      <c r="J7545" s="6"/>
      <c r="K7545" s="6"/>
      <c r="L7545" s="6"/>
      <c r="M7545" s="6"/>
      <c r="N7545" s="27"/>
    </row>
    <row r="7546" spans="1:14" s="28" customFormat="1" x14ac:dyDescent="0.25">
      <c r="A7546" s="24">
        <v>43780.208333333336</v>
      </c>
      <c r="B7546" s="25">
        <v>43780.25</v>
      </c>
      <c r="C7546" s="7">
        <v>125.846</v>
      </c>
      <c r="D7546" s="26">
        <f>C7546/'g. Dimensio.AnlagenEE2035'!$F$11</f>
        <v>3.5956000000000002E-2</v>
      </c>
      <c r="E7546" s="6"/>
      <c r="F7546" s="6"/>
      <c r="G7546" s="6"/>
      <c r="H7546" s="6"/>
      <c r="I7546" s="6"/>
      <c r="J7546" s="6"/>
      <c r="K7546" s="6"/>
      <c r="L7546" s="6"/>
      <c r="M7546" s="6"/>
      <c r="N7546" s="27"/>
    </row>
    <row r="7547" spans="1:14" s="28" customFormat="1" x14ac:dyDescent="0.25">
      <c r="A7547" s="24">
        <v>43780.25</v>
      </c>
      <c r="B7547" s="25">
        <v>43780.291666666664</v>
      </c>
      <c r="C7547" s="7">
        <v>160.16200000000001</v>
      </c>
      <c r="D7547" s="26">
        <f>C7547/'g. Dimensio.AnlagenEE2035'!$F$11</f>
        <v>4.5760571428571428E-2</v>
      </c>
      <c r="E7547" s="6"/>
      <c r="F7547" s="6"/>
      <c r="G7547" s="6"/>
      <c r="H7547" s="6"/>
      <c r="I7547" s="6"/>
      <c r="J7547" s="6"/>
      <c r="K7547" s="6"/>
      <c r="L7547" s="6"/>
      <c r="M7547" s="6"/>
      <c r="N7547" s="27"/>
    </row>
    <row r="7548" spans="1:14" s="28" customFormat="1" x14ac:dyDescent="0.25">
      <c r="A7548" s="24">
        <v>43780.291666666664</v>
      </c>
      <c r="B7548" s="25">
        <v>43780.333333333336</v>
      </c>
      <c r="C7548" s="7">
        <v>147.43799999999999</v>
      </c>
      <c r="D7548" s="26">
        <f>C7548/'g. Dimensio.AnlagenEE2035'!$F$11</f>
        <v>4.2125142857142854E-2</v>
      </c>
      <c r="E7548" s="6"/>
      <c r="F7548" s="6"/>
      <c r="G7548" s="6"/>
      <c r="H7548" s="6"/>
      <c r="I7548" s="6"/>
      <c r="J7548" s="6"/>
      <c r="K7548" s="6"/>
      <c r="L7548" s="6"/>
      <c r="M7548" s="6"/>
      <c r="N7548" s="27"/>
    </row>
    <row r="7549" spans="1:14" s="28" customFormat="1" x14ac:dyDescent="0.25">
      <c r="A7549" s="24">
        <v>43780.333333333336</v>
      </c>
      <c r="B7549" s="25">
        <v>43780.375</v>
      </c>
      <c r="C7549" s="7">
        <v>87.28</v>
      </c>
      <c r="D7549" s="26">
        <f>C7549/'g. Dimensio.AnlagenEE2035'!$F$11</f>
        <v>2.4937142857142859E-2</v>
      </c>
      <c r="E7549" s="6"/>
      <c r="F7549" s="6"/>
      <c r="G7549" s="6"/>
      <c r="H7549" s="6"/>
      <c r="I7549" s="6"/>
      <c r="J7549" s="6"/>
      <c r="K7549" s="6"/>
      <c r="L7549" s="6"/>
      <c r="M7549" s="6"/>
      <c r="N7549" s="27"/>
    </row>
    <row r="7550" spans="1:14" s="28" customFormat="1" x14ac:dyDescent="0.25">
      <c r="A7550" s="24">
        <v>43780.375</v>
      </c>
      <c r="B7550" s="25">
        <v>43780.416666666664</v>
      </c>
      <c r="C7550" s="7">
        <v>97.314999999999998</v>
      </c>
      <c r="D7550" s="26">
        <f>C7550/'g. Dimensio.AnlagenEE2035'!$F$11</f>
        <v>2.7804285714285712E-2</v>
      </c>
      <c r="E7550" s="6"/>
      <c r="F7550" s="6"/>
      <c r="G7550" s="6"/>
      <c r="H7550" s="6"/>
      <c r="I7550" s="6"/>
      <c r="J7550" s="6"/>
      <c r="K7550" s="6"/>
      <c r="L7550" s="6"/>
      <c r="M7550" s="6"/>
      <c r="N7550" s="27"/>
    </row>
    <row r="7551" spans="1:14" s="28" customFormat="1" x14ac:dyDescent="0.25">
      <c r="A7551" s="24">
        <v>43780.416666666664</v>
      </c>
      <c r="B7551" s="25">
        <v>43780.458333333336</v>
      </c>
      <c r="C7551" s="7">
        <v>151.91</v>
      </c>
      <c r="D7551" s="26">
        <f>C7551/'g. Dimensio.AnlagenEE2035'!$F$11</f>
        <v>4.3402857142857139E-2</v>
      </c>
      <c r="E7551" s="6"/>
      <c r="F7551" s="6"/>
      <c r="G7551" s="6"/>
      <c r="H7551" s="6"/>
      <c r="I7551" s="6"/>
      <c r="J7551" s="6"/>
      <c r="K7551" s="6"/>
      <c r="L7551" s="6"/>
      <c r="M7551" s="6"/>
      <c r="N7551" s="27"/>
    </row>
    <row r="7552" spans="1:14" s="28" customFormat="1" x14ac:dyDescent="0.25">
      <c r="A7552" s="24">
        <v>43780.458333333336</v>
      </c>
      <c r="B7552" s="25">
        <v>43780.5</v>
      </c>
      <c r="C7552" s="7">
        <v>191.6</v>
      </c>
      <c r="D7552" s="26">
        <f>C7552/'g. Dimensio.AnlagenEE2035'!$F$11</f>
        <v>5.4742857142857142E-2</v>
      </c>
      <c r="E7552" s="6"/>
      <c r="F7552" s="6"/>
      <c r="G7552" s="6"/>
      <c r="H7552" s="6"/>
      <c r="I7552" s="6"/>
      <c r="J7552" s="6"/>
      <c r="K7552" s="6"/>
      <c r="L7552" s="6"/>
      <c r="M7552" s="6"/>
      <c r="N7552" s="27"/>
    </row>
    <row r="7553" spans="1:14" s="28" customFormat="1" x14ac:dyDescent="0.25">
      <c r="A7553" s="24">
        <v>43780.5</v>
      </c>
      <c r="B7553" s="25">
        <v>43780.541666666664</v>
      </c>
      <c r="C7553" s="7">
        <v>232.83</v>
      </c>
      <c r="D7553" s="26">
        <f>C7553/'g. Dimensio.AnlagenEE2035'!$F$11</f>
        <v>6.6522857142857147E-2</v>
      </c>
      <c r="E7553" s="6"/>
      <c r="F7553" s="6"/>
      <c r="G7553" s="6"/>
      <c r="H7553" s="6"/>
      <c r="I7553" s="6"/>
      <c r="J7553" s="6"/>
      <c r="K7553" s="6"/>
      <c r="L7553" s="6"/>
      <c r="M7553" s="6"/>
      <c r="N7553" s="27"/>
    </row>
    <row r="7554" spans="1:14" s="28" customFormat="1" x14ac:dyDescent="0.25">
      <c r="A7554" s="24">
        <v>43780.541666666664</v>
      </c>
      <c r="B7554" s="25">
        <v>43780.583333333336</v>
      </c>
      <c r="C7554" s="7">
        <v>243.99</v>
      </c>
      <c r="D7554" s="26">
        <f>C7554/'g. Dimensio.AnlagenEE2035'!$F$11</f>
        <v>6.9711428571428577E-2</v>
      </c>
      <c r="E7554" s="6"/>
      <c r="F7554" s="6"/>
      <c r="G7554" s="6"/>
      <c r="H7554" s="6"/>
      <c r="I7554" s="6"/>
      <c r="J7554" s="6"/>
      <c r="K7554" s="6"/>
      <c r="L7554" s="6"/>
      <c r="M7554" s="6"/>
      <c r="N7554" s="27"/>
    </row>
    <row r="7555" spans="1:14" s="28" customFormat="1" x14ac:dyDescent="0.25">
      <c r="A7555" s="24">
        <v>43780.583333333336</v>
      </c>
      <c r="B7555" s="25">
        <v>43780.625</v>
      </c>
      <c r="C7555" s="7">
        <v>191.024</v>
      </c>
      <c r="D7555" s="26">
        <f>C7555/'g. Dimensio.AnlagenEE2035'!$F$11</f>
        <v>5.4578285714285711E-2</v>
      </c>
      <c r="E7555" s="6"/>
      <c r="F7555" s="6"/>
      <c r="G7555" s="6"/>
      <c r="H7555" s="6"/>
      <c r="I7555" s="6"/>
      <c r="J7555" s="6"/>
      <c r="K7555" s="6"/>
      <c r="L7555" s="6"/>
      <c r="M7555" s="6"/>
      <c r="N7555" s="27"/>
    </row>
    <row r="7556" spans="1:14" s="28" customFormat="1" x14ac:dyDescent="0.25">
      <c r="A7556" s="24">
        <v>43780.625</v>
      </c>
      <c r="B7556" s="25">
        <v>43780.666666666664</v>
      </c>
      <c r="C7556" s="7">
        <v>249.239</v>
      </c>
      <c r="D7556" s="26">
        <f>C7556/'g. Dimensio.AnlagenEE2035'!$F$11</f>
        <v>7.1211142857142862E-2</v>
      </c>
      <c r="E7556" s="6"/>
      <c r="F7556" s="6"/>
      <c r="G7556" s="6"/>
      <c r="H7556" s="6"/>
      <c r="I7556" s="6"/>
      <c r="J7556" s="6"/>
      <c r="K7556" s="6"/>
      <c r="L7556" s="6"/>
      <c r="M7556" s="6"/>
      <c r="N7556" s="27"/>
    </row>
    <row r="7557" spans="1:14" s="28" customFormat="1" x14ac:dyDescent="0.25">
      <c r="A7557" s="24">
        <v>43780.666666666664</v>
      </c>
      <c r="B7557" s="25">
        <v>43780.708333333336</v>
      </c>
      <c r="C7557" s="7">
        <v>452.12799999999999</v>
      </c>
      <c r="D7557" s="26">
        <f>C7557/'g. Dimensio.AnlagenEE2035'!$F$11</f>
        <v>0.12917942857142856</v>
      </c>
      <c r="E7557" s="6"/>
      <c r="F7557" s="6"/>
      <c r="G7557" s="6"/>
      <c r="H7557" s="6"/>
      <c r="I7557" s="6"/>
      <c r="J7557" s="6"/>
      <c r="K7557" s="6"/>
      <c r="L7557" s="6"/>
      <c r="M7557" s="6"/>
      <c r="N7557" s="27"/>
    </row>
    <row r="7558" spans="1:14" s="28" customFormat="1" x14ac:dyDescent="0.25">
      <c r="A7558" s="24">
        <v>43780.708333333336</v>
      </c>
      <c r="B7558" s="25">
        <v>43780.75</v>
      </c>
      <c r="C7558" s="7">
        <v>621.24199999999996</v>
      </c>
      <c r="D7558" s="26">
        <f>C7558/'g. Dimensio.AnlagenEE2035'!$F$11</f>
        <v>0.17749771428571429</v>
      </c>
      <c r="E7558" s="6"/>
      <c r="F7558" s="6"/>
      <c r="G7558" s="6"/>
      <c r="H7558" s="6"/>
      <c r="I7558" s="6"/>
      <c r="J7558" s="6"/>
      <c r="K7558" s="6"/>
      <c r="L7558" s="6"/>
      <c r="M7558" s="6"/>
      <c r="N7558" s="27"/>
    </row>
    <row r="7559" spans="1:14" s="28" customFormat="1" x14ac:dyDescent="0.25">
      <c r="A7559" s="24">
        <v>43780.75</v>
      </c>
      <c r="B7559" s="25">
        <v>43780.791666666664</v>
      </c>
      <c r="C7559" s="7">
        <v>791.92899999999997</v>
      </c>
      <c r="D7559" s="26">
        <f>C7559/'g. Dimensio.AnlagenEE2035'!$F$11</f>
        <v>0.22626542857142856</v>
      </c>
      <c r="E7559" s="6"/>
      <c r="F7559" s="6"/>
      <c r="G7559" s="6"/>
      <c r="H7559" s="6"/>
      <c r="I7559" s="6"/>
      <c r="J7559" s="6"/>
      <c r="K7559" s="6"/>
      <c r="L7559" s="6"/>
      <c r="M7559" s="6"/>
      <c r="N7559" s="27"/>
    </row>
    <row r="7560" spans="1:14" s="28" customFormat="1" x14ac:dyDescent="0.25">
      <c r="A7560" s="24">
        <v>43780.791666666664</v>
      </c>
      <c r="B7560" s="25">
        <v>43780.833333333336</v>
      </c>
      <c r="C7560" s="7">
        <v>908.76700000000005</v>
      </c>
      <c r="D7560" s="26">
        <f>C7560/'g. Dimensio.AnlagenEE2035'!$F$11</f>
        <v>0.25964771428571431</v>
      </c>
      <c r="E7560" s="6"/>
      <c r="F7560" s="6"/>
      <c r="G7560" s="6"/>
      <c r="H7560" s="6"/>
      <c r="I7560" s="6"/>
      <c r="J7560" s="6"/>
      <c r="K7560" s="6"/>
      <c r="L7560" s="6"/>
      <c r="M7560" s="6"/>
      <c r="N7560" s="27"/>
    </row>
    <row r="7561" spans="1:14" s="28" customFormat="1" x14ac:dyDescent="0.25">
      <c r="A7561" s="24">
        <v>43780.833333333336</v>
      </c>
      <c r="B7561" s="25">
        <v>43780.875</v>
      </c>
      <c r="C7561" s="7">
        <v>893.68200000000002</v>
      </c>
      <c r="D7561" s="26">
        <f>C7561/'g. Dimensio.AnlagenEE2035'!$F$11</f>
        <v>0.25533771428571428</v>
      </c>
      <c r="E7561" s="6"/>
      <c r="F7561" s="6"/>
      <c r="G7561" s="6"/>
      <c r="H7561" s="6"/>
      <c r="I7561" s="6"/>
      <c r="J7561" s="6"/>
      <c r="K7561" s="6"/>
      <c r="L7561" s="6"/>
      <c r="M7561" s="6"/>
      <c r="N7561" s="27"/>
    </row>
    <row r="7562" spans="1:14" s="28" customFormat="1" x14ac:dyDescent="0.25">
      <c r="A7562" s="24">
        <v>43780.875</v>
      </c>
      <c r="B7562" s="25">
        <v>43780.916666666664</v>
      </c>
      <c r="C7562" s="7">
        <v>893.06</v>
      </c>
      <c r="D7562" s="26">
        <f>C7562/'g. Dimensio.AnlagenEE2035'!$F$11</f>
        <v>0.25516</v>
      </c>
      <c r="E7562" s="6"/>
      <c r="F7562" s="6"/>
      <c r="G7562" s="6"/>
      <c r="H7562" s="6"/>
      <c r="I7562" s="6"/>
      <c r="J7562" s="6"/>
      <c r="K7562" s="6"/>
      <c r="L7562" s="6"/>
      <c r="M7562" s="6"/>
      <c r="N7562" s="27"/>
    </row>
    <row r="7563" spans="1:14" s="28" customFormat="1" x14ac:dyDescent="0.25">
      <c r="A7563" s="24">
        <v>43780.916666666664</v>
      </c>
      <c r="B7563" s="25">
        <v>43780.958333333336</v>
      </c>
      <c r="C7563" s="7">
        <v>944.22500000000002</v>
      </c>
      <c r="D7563" s="26">
        <f>C7563/'g. Dimensio.AnlagenEE2035'!$F$11</f>
        <v>0.26977857142857142</v>
      </c>
      <c r="E7563" s="6"/>
      <c r="F7563" s="6"/>
      <c r="G7563" s="6"/>
      <c r="H7563" s="6"/>
      <c r="I7563" s="6"/>
      <c r="J7563" s="6"/>
      <c r="K7563" s="6"/>
      <c r="L7563" s="6"/>
      <c r="M7563" s="6"/>
      <c r="N7563" s="27"/>
    </row>
    <row r="7564" spans="1:14" s="28" customFormat="1" x14ac:dyDescent="0.25">
      <c r="A7564" s="24">
        <v>43780.958333333336</v>
      </c>
      <c r="B7564" s="25">
        <v>43781</v>
      </c>
      <c r="C7564" s="7">
        <v>841.19100000000003</v>
      </c>
      <c r="D7564" s="26">
        <f>C7564/'g. Dimensio.AnlagenEE2035'!$F$11</f>
        <v>0.24034028571428573</v>
      </c>
      <c r="E7564" s="6"/>
      <c r="F7564" s="6"/>
      <c r="G7564" s="6"/>
      <c r="H7564" s="6"/>
      <c r="I7564" s="6"/>
      <c r="J7564" s="6"/>
      <c r="K7564" s="6"/>
      <c r="L7564" s="6"/>
      <c r="M7564" s="6"/>
      <c r="N7564" s="27"/>
    </row>
    <row r="7565" spans="1:14" s="28" customFormat="1" x14ac:dyDescent="0.25">
      <c r="A7565" s="24">
        <v>43781</v>
      </c>
      <c r="B7565" s="25">
        <v>43781.041666666664</v>
      </c>
      <c r="C7565" s="7">
        <v>801.69399999999996</v>
      </c>
      <c r="D7565" s="26">
        <f>C7565/'g. Dimensio.AnlagenEE2035'!$F$11</f>
        <v>0.22905542857142855</v>
      </c>
      <c r="E7565" s="6"/>
      <c r="F7565" s="6"/>
      <c r="G7565" s="6"/>
      <c r="H7565" s="6"/>
      <c r="I7565" s="6"/>
      <c r="J7565" s="6"/>
      <c r="K7565" s="6"/>
      <c r="L7565" s="6"/>
      <c r="M7565" s="6"/>
      <c r="N7565" s="27"/>
    </row>
    <row r="7566" spans="1:14" s="28" customFormat="1" x14ac:dyDescent="0.25">
      <c r="A7566" s="24">
        <v>43781.041666666664</v>
      </c>
      <c r="B7566" s="25">
        <v>43781.083333333336</v>
      </c>
      <c r="C7566" s="7">
        <v>838.54200000000003</v>
      </c>
      <c r="D7566" s="26">
        <f>C7566/'g. Dimensio.AnlagenEE2035'!$F$11</f>
        <v>0.23958342857142859</v>
      </c>
      <c r="E7566" s="6"/>
      <c r="F7566" s="6"/>
      <c r="G7566" s="6"/>
      <c r="H7566" s="6"/>
      <c r="I7566" s="6"/>
      <c r="J7566" s="6"/>
      <c r="K7566" s="6"/>
      <c r="L7566" s="6"/>
      <c r="M7566" s="6"/>
      <c r="N7566" s="27"/>
    </row>
    <row r="7567" spans="1:14" s="28" customFormat="1" x14ac:dyDescent="0.25">
      <c r="A7567" s="24">
        <v>43781.083333333336</v>
      </c>
      <c r="B7567" s="25">
        <v>43781.125</v>
      </c>
      <c r="C7567" s="7">
        <v>891.04399999999998</v>
      </c>
      <c r="D7567" s="26">
        <f>C7567/'g. Dimensio.AnlagenEE2035'!$F$11</f>
        <v>0.25458399999999998</v>
      </c>
      <c r="E7567" s="6"/>
      <c r="F7567" s="6"/>
      <c r="G7567" s="6"/>
      <c r="H7567" s="6"/>
      <c r="I7567" s="6"/>
      <c r="J7567" s="6"/>
      <c r="K7567" s="6"/>
      <c r="L7567" s="6"/>
      <c r="M7567" s="6"/>
      <c r="N7567" s="27"/>
    </row>
    <row r="7568" spans="1:14" s="28" customFormat="1" x14ac:dyDescent="0.25">
      <c r="A7568" s="24">
        <v>43781.125</v>
      </c>
      <c r="B7568" s="25">
        <v>43781.166666666664</v>
      </c>
      <c r="C7568" s="7">
        <v>981.27300000000002</v>
      </c>
      <c r="D7568" s="26">
        <f>C7568/'g. Dimensio.AnlagenEE2035'!$F$11</f>
        <v>0.28036371428571427</v>
      </c>
      <c r="E7568" s="6"/>
      <c r="F7568" s="6"/>
      <c r="G7568" s="6"/>
      <c r="H7568" s="6"/>
      <c r="I7568" s="6"/>
      <c r="J7568" s="6"/>
      <c r="K7568" s="6"/>
      <c r="L7568" s="6"/>
      <c r="M7568" s="6"/>
      <c r="N7568" s="27"/>
    </row>
    <row r="7569" spans="1:14" s="28" customFormat="1" x14ac:dyDescent="0.25">
      <c r="A7569" s="24">
        <v>43781.166666666664</v>
      </c>
      <c r="B7569" s="25">
        <v>43781.208333333336</v>
      </c>
      <c r="C7569" s="7">
        <v>1043.614</v>
      </c>
      <c r="D7569" s="26">
        <f>C7569/'g. Dimensio.AnlagenEE2035'!$F$11</f>
        <v>0.29817542857142859</v>
      </c>
      <c r="E7569" s="6"/>
      <c r="F7569" s="6"/>
      <c r="G7569" s="6"/>
      <c r="H7569" s="6"/>
      <c r="I7569" s="6"/>
      <c r="J7569" s="6"/>
      <c r="K7569" s="6"/>
      <c r="L7569" s="6"/>
      <c r="M7569" s="6"/>
      <c r="N7569" s="27"/>
    </row>
    <row r="7570" spans="1:14" s="28" customFormat="1" x14ac:dyDescent="0.25">
      <c r="A7570" s="24">
        <v>43781.208333333336</v>
      </c>
      <c r="B7570" s="25">
        <v>43781.25</v>
      </c>
      <c r="C7570" s="7">
        <v>1075.3050000000001</v>
      </c>
      <c r="D7570" s="26">
        <f>C7570/'g. Dimensio.AnlagenEE2035'!$F$11</f>
        <v>0.30723</v>
      </c>
      <c r="E7570" s="6"/>
      <c r="F7570" s="6"/>
      <c r="G7570" s="6"/>
      <c r="H7570" s="6"/>
      <c r="I7570" s="6"/>
      <c r="J7570" s="6"/>
      <c r="K7570" s="6"/>
      <c r="L7570" s="6"/>
      <c r="M7570" s="6"/>
      <c r="N7570" s="27"/>
    </row>
    <row r="7571" spans="1:14" s="28" customFormat="1" x14ac:dyDescent="0.25">
      <c r="A7571" s="24">
        <v>43781.25</v>
      </c>
      <c r="B7571" s="25">
        <v>43781.291666666664</v>
      </c>
      <c r="C7571" s="7">
        <v>1168.4829999999999</v>
      </c>
      <c r="D7571" s="26">
        <f>C7571/'g. Dimensio.AnlagenEE2035'!$F$11</f>
        <v>0.33385228571428571</v>
      </c>
      <c r="E7571" s="6"/>
      <c r="F7571" s="6"/>
      <c r="G7571" s="6"/>
      <c r="H7571" s="6"/>
      <c r="I7571" s="6"/>
      <c r="J7571" s="6"/>
      <c r="K7571" s="6"/>
      <c r="L7571" s="6"/>
      <c r="M7571" s="6"/>
      <c r="N7571" s="27"/>
    </row>
    <row r="7572" spans="1:14" s="28" customFormat="1" x14ac:dyDescent="0.25">
      <c r="A7572" s="24">
        <v>43781.291666666664</v>
      </c>
      <c r="B7572" s="25">
        <v>43781.333333333336</v>
      </c>
      <c r="C7572" s="7">
        <v>1085.5820000000001</v>
      </c>
      <c r="D7572" s="26">
        <f>C7572/'g. Dimensio.AnlagenEE2035'!$F$11</f>
        <v>0.31016628571428573</v>
      </c>
      <c r="E7572" s="6"/>
      <c r="F7572" s="6"/>
      <c r="G7572" s="6"/>
      <c r="H7572" s="6"/>
      <c r="I7572" s="6"/>
      <c r="J7572" s="6"/>
      <c r="K7572" s="6"/>
      <c r="L7572" s="6"/>
      <c r="M7572" s="6"/>
      <c r="N7572" s="27"/>
    </row>
    <row r="7573" spans="1:14" s="28" customFormat="1" x14ac:dyDescent="0.25">
      <c r="A7573" s="24">
        <v>43781.333333333336</v>
      </c>
      <c r="B7573" s="25">
        <v>43781.375</v>
      </c>
      <c r="C7573" s="7">
        <v>884.10400000000004</v>
      </c>
      <c r="D7573" s="26">
        <f>C7573/'g. Dimensio.AnlagenEE2035'!$F$11</f>
        <v>0.25260114285714286</v>
      </c>
      <c r="E7573" s="6"/>
      <c r="F7573" s="6"/>
      <c r="G7573" s="6"/>
      <c r="H7573" s="6"/>
      <c r="I7573" s="6"/>
      <c r="J7573" s="6"/>
      <c r="K7573" s="6"/>
      <c r="L7573" s="6"/>
      <c r="M7573" s="6"/>
      <c r="N7573" s="27"/>
    </row>
    <row r="7574" spans="1:14" s="28" customFormat="1" x14ac:dyDescent="0.25">
      <c r="A7574" s="24">
        <v>43781.375</v>
      </c>
      <c r="B7574" s="25">
        <v>43781.416666666664</v>
      </c>
      <c r="C7574" s="7">
        <v>1001.451</v>
      </c>
      <c r="D7574" s="26">
        <f>C7574/'g. Dimensio.AnlagenEE2035'!$F$11</f>
        <v>0.28612885714285713</v>
      </c>
      <c r="E7574" s="6"/>
      <c r="F7574" s="6"/>
      <c r="G7574" s="6"/>
      <c r="H7574" s="6"/>
      <c r="I7574" s="6"/>
      <c r="J7574" s="6"/>
      <c r="K7574" s="6"/>
      <c r="L7574" s="6"/>
      <c r="M7574" s="6"/>
      <c r="N7574" s="27"/>
    </row>
    <row r="7575" spans="1:14" s="28" customFormat="1" x14ac:dyDescent="0.25">
      <c r="A7575" s="24">
        <v>43781.416666666664</v>
      </c>
      <c r="B7575" s="25">
        <v>43781.458333333336</v>
      </c>
      <c r="C7575" s="7">
        <v>1129.463</v>
      </c>
      <c r="D7575" s="26">
        <f>C7575/'g. Dimensio.AnlagenEE2035'!$F$11</f>
        <v>0.32270371428571426</v>
      </c>
      <c r="E7575" s="6"/>
      <c r="F7575" s="6"/>
      <c r="G7575" s="6"/>
      <c r="H7575" s="6"/>
      <c r="I7575" s="6"/>
      <c r="J7575" s="6"/>
      <c r="K7575" s="6"/>
      <c r="L7575" s="6"/>
      <c r="M7575" s="6"/>
      <c r="N7575" s="27"/>
    </row>
    <row r="7576" spans="1:14" s="28" customFormat="1" x14ac:dyDescent="0.25">
      <c r="A7576" s="24">
        <v>43781.458333333336</v>
      </c>
      <c r="B7576" s="25">
        <v>43781.5</v>
      </c>
      <c r="C7576" s="7">
        <v>1217.0419999999999</v>
      </c>
      <c r="D7576" s="26">
        <f>C7576/'g. Dimensio.AnlagenEE2035'!$F$11</f>
        <v>0.34772628571428571</v>
      </c>
      <c r="E7576" s="6"/>
      <c r="F7576" s="6"/>
      <c r="G7576" s="6"/>
      <c r="H7576" s="6"/>
      <c r="I7576" s="6"/>
      <c r="J7576" s="6"/>
      <c r="K7576" s="6"/>
      <c r="L7576" s="6"/>
      <c r="M7576" s="6"/>
      <c r="N7576" s="27"/>
    </row>
    <row r="7577" spans="1:14" s="28" customFormat="1" x14ac:dyDescent="0.25">
      <c r="A7577" s="24">
        <v>43781.5</v>
      </c>
      <c r="B7577" s="25">
        <v>43781.541666666664</v>
      </c>
      <c r="C7577" s="7">
        <v>1164.8910000000001</v>
      </c>
      <c r="D7577" s="26">
        <f>C7577/'g. Dimensio.AnlagenEE2035'!$F$11</f>
        <v>0.33282600000000001</v>
      </c>
      <c r="E7577" s="6"/>
      <c r="F7577" s="6"/>
      <c r="G7577" s="6"/>
      <c r="H7577" s="6"/>
      <c r="I7577" s="6"/>
      <c r="J7577" s="6"/>
      <c r="K7577" s="6"/>
      <c r="L7577" s="6"/>
      <c r="M7577" s="6"/>
      <c r="N7577" s="27"/>
    </row>
    <row r="7578" spans="1:14" s="28" customFormat="1" x14ac:dyDescent="0.25">
      <c r="A7578" s="24">
        <v>43781.541666666664</v>
      </c>
      <c r="B7578" s="25">
        <v>43781.583333333336</v>
      </c>
      <c r="C7578" s="7">
        <v>981.68100000000004</v>
      </c>
      <c r="D7578" s="26">
        <f>C7578/'g. Dimensio.AnlagenEE2035'!$F$11</f>
        <v>0.28048028571428574</v>
      </c>
      <c r="E7578" s="6"/>
      <c r="F7578" s="6"/>
      <c r="G7578" s="6"/>
      <c r="H7578" s="6"/>
      <c r="I7578" s="6"/>
      <c r="J7578" s="6"/>
      <c r="K7578" s="6"/>
      <c r="L7578" s="6"/>
      <c r="M7578" s="6"/>
      <c r="N7578" s="27"/>
    </row>
    <row r="7579" spans="1:14" s="28" customFormat="1" x14ac:dyDescent="0.25">
      <c r="A7579" s="24">
        <v>43781.583333333336</v>
      </c>
      <c r="B7579" s="25">
        <v>43781.625</v>
      </c>
      <c r="C7579" s="7">
        <v>647.57100000000003</v>
      </c>
      <c r="D7579" s="26">
        <f>C7579/'g. Dimensio.AnlagenEE2035'!$F$11</f>
        <v>0.18502028571428572</v>
      </c>
      <c r="E7579" s="6"/>
      <c r="F7579" s="6"/>
      <c r="G7579" s="6"/>
      <c r="H7579" s="6"/>
      <c r="I7579" s="6"/>
      <c r="J7579" s="6"/>
      <c r="K7579" s="6"/>
      <c r="L7579" s="6"/>
      <c r="M7579" s="6"/>
      <c r="N7579" s="27"/>
    </row>
    <row r="7580" spans="1:14" s="28" customFormat="1" x14ac:dyDescent="0.25">
      <c r="A7580" s="24">
        <v>43781.625</v>
      </c>
      <c r="B7580" s="25">
        <v>43781.666666666664</v>
      </c>
      <c r="C7580" s="7">
        <v>532.75699999999995</v>
      </c>
      <c r="D7580" s="26">
        <f>C7580/'g. Dimensio.AnlagenEE2035'!$F$11</f>
        <v>0.15221628571428569</v>
      </c>
      <c r="E7580" s="6"/>
      <c r="F7580" s="6"/>
      <c r="G7580" s="6"/>
      <c r="H7580" s="6"/>
      <c r="I7580" s="6"/>
      <c r="J7580" s="6"/>
      <c r="K7580" s="6"/>
      <c r="L7580" s="6"/>
      <c r="M7580" s="6"/>
      <c r="N7580" s="27"/>
    </row>
    <row r="7581" spans="1:14" s="28" customFormat="1" x14ac:dyDescent="0.25">
      <c r="A7581" s="24">
        <v>43781.666666666664</v>
      </c>
      <c r="B7581" s="25">
        <v>43781.708333333336</v>
      </c>
      <c r="C7581" s="7">
        <v>496.46699999999998</v>
      </c>
      <c r="D7581" s="26">
        <f>C7581/'g. Dimensio.AnlagenEE2035'!$F$11</f>
        <v>0.14184771428571427</v>
      </c>
      <c r="E7581" s="6"/>
      <c r="F7581" s="6"/>
      <c r="G7581" s="6"/>
      <c r="H7581" s="6"/>
      <c r="I7581" s="6"/>
      <c r="J7581" s="6"/>
      <c r="K7581" s="6"/>
      <c r="L7581" s="6"/>
      <c r="M7581" s="6"/>
      <c r="N7581" s="27"/>
    </row>
    <row r="7582" spans="1:14" s="28" customFormat="1" x14ac:dyDescent="0.25">
      <c r="A7582" s="24">
        <v>43781.708333333336</v>
      </c>
      <c r="B7582" s="25">
        <v>43781.75</v>
      </c>
      <c r="C7582" s="7">
        <v>478.54399999999998</v>
      </c>
      <c r="D7582" s="26">
        <f>C7582/'g. Dimensio.AnlagenEE2035'!$F$11</f>
        <v>0.13672685714285715</v>
      </c>
      <c r="E7582" s="6"/>
      <c r="F7582" s="6"/>
      <c r="G7582" s="6"/>
      <c r="H7582" s="6"/>
      <c r="I7582" s="6"/>
      <c r="J7582" s="6"/>
      <c r="K7582" s="6"/>
      <c r="L7582" s="6"/>
      <c r="M7582" s="6"/>
      <c r="N7582" s="27"/>
    </row>
    <row r="7583" spans="1:14" s="28" customFormat="1" x14ac:dyDescent="0.25">
      <c r="A7583" s="24">
        <v>43781.75</v>
      </c>
      <c r="B7583" s="25">
        <v>43781.791666666664</v>
      </c>
      <c r="C7583" s="7">
        <v>478.79300000000001</v>
      </c>
      <c r="D7583" s="26">
        <f>C7583/'g. Dimensio.AnlagenEE2035'!$F$11</f>
        <v>0.136798</v>
      </c>
      <c r="E7583" s="6"/>
      <c r="F7583" s="6"/>
      <c r="G7583" s="6"/>
      <c r="H7583" s="6"/>
      <c r="I7583" s="6"/>
      <c r="J7583" s="6"/>
      <c r="K7583" s="6"/>
      <c r="L7583" s="6"/>
      <c r="M7583" s="6"/>
      <c r="N7583" s="27"/>
    </row>
    <row r="7584" spans="1:14" s="28" customFormat="1" x14ac:dyDescent="0.25">
      <c r="A7584" s="24">
        <v>43781.791666666664</v>
      </c>
      <c r="B7584" s="25">
        <v>43781.833333333336</v>
      </c>
      <c r="C7584" s="7">
        <v>492.10899999999998</v>
      </c>
      <c r="D7584" s="26">
        <f>C7584/'g. Dimensio.AnlagenEE2035'!$F$11</f>
        <v>0.14060257142857141</v>
      </c>
      <c r="E7584" s="6"/>
      <c r="F7584" s="6"/>
      <c r="G7584" s="6"/>
      <c r="H7584" s="6"/>
      <c r="I7584" s="6"/>
      <c r="J7584" s="6"/>
      <c r="K7584" s="6"/>
      <c r="L7584" s="6"/>
      <c r="M7584" s="6"/>
      <c r="N7584" s="27"/>
    </row>
    <row r="7585" spans="1:14" s="28" customFormat="1" x14ac:dyDescent="0.25">
      <c r="A7585" s="24">
        <v>43781.833333333336</v>
      </c>
      <c r="B7585" s="25">
        <v>43781.875</v>
      </c>
      <c r="C7585" s="7">
        <v>547.17600000000004</v>
      </c>
      <c r="D7585" s="26">
        <f>C7585/'g. Dimensio.AnlagenEE2035'!$F$11</f>
        <v>0.156336</v>
      </c>
      <c r="E7585" s="6"/>
      <c r="F7585" s="6"/>
      <c r="G7585" s="6"/>
      <c r="H7585" s="6"/>
      <c r="I7585" s="6"/>
      <c r="J7585" s="6"/>
      <c r="K7585" s="6"/>
      <c r="L7585" s="6"/>
      <c r="M7585" s="6"/>
      <c r="N7585" s="27"/>
    </row>
    <row r="7586" spans="1:14" s="28" customFormat="1" x14ac:dyDescent="0.25">
      <c r="A7586" s="24">
        <v>43781.875</v>
      </c>
      <c r="B7586" s="25">
        <v>43781.916666666664</v>
      </c>
      <c r="C7586" s="7">
        <v>542.85500000000002</v>
      </c>
      <c r="D7586" s="26">
        <f>C7586/'g. Dimensio.AnlagenEE2035'!$F$11</f>
        <v>0.15510142857142858</v>
      </c>
      <c r="E7586" s="6"/>
      <c r="F7586" s="6"/>
      <c r="G7586" s="6"/>
      <c r="H7586" s="6"/>
      <c r="I7586" s="6"/>
      <c r="J7586" s="6"/>
      <c r="K7586" s="6"/>
      <c r="L7586" s="6"/>
      <c r="M7586" s="6"/>
      <c r="N7586" s="27"/>
    </row>
    <row r="7587" spans="1:14" s="28" customFormat="1" x14ac:dyDescent="0.25">
      <c r="A7587" s="24">
        <v>43781.916666666664</v>
      </c>
      <c r="B7587" s="25">
        <v>43781.958333333336</v>
      </c>
      <c r="C7587" s="7">
        <v>492.83199999999999</v>
      </c>
      <c r="D7587" s="26">
        <f>C7587/'g. Dimensio.AnlagenEE2035'!$F$11</f>
        <v>0.14080914285714285</v>
      </c>
      <c r="E7587" s="6"/>
      <c r="F7587" s="6"/>
      <c r="G7587" s="6"/>
      <c r="H7587" s="6"/>
      <c r="I7587" s="6"/>
      <c r="J7587" s="6"/>
      <c r="K7587" s="6"/>
      <c r="L7587" s="6"/>
      <c r="M7587" s="6"/>
      <c r="N7587" s="27"/>
    </row>
    <row r="7588" spans="1:14" s="28" customFormat="1" x14ac:dyDescent="0.25">
      <c r="A7588" s="24">
        <v>43781.958333333336</v>
      </c>
      <c r="B7588" s="25">
        <v>43782</v>
      </c>
      <c r="C7588" s="7">
        <v>435.411</v>
      </c>
      <c r="D7588" s="26">
        <f>C7588/'g. Dimensio.AnlagenEE2035'!$F$11</f>
        <v>0.12440314285714285</v>
      </c>
      <c r="E7588" s="6"/>
      <c r="F7588" s="6"/>
      <c r="G7588" s="6"/>
      <c r="H7588" s="6"/>
      <c r="I7588" s="6"/>
      <c r="J7588" s="6"/>
      <c r="K7588" s="6"/>
      <c r="L7588" s="6"/>
      <c r="M7588" s="6"/>
      <c r="N7588" s="27"/>
    </row>
    <row r="7589" spans="1:14" s="28" customFormat="1" x14ac:dyDescent="0.25">
      <c r="A7589" s="24">
        <v>43782</v>
      </c>
      <c r="B7589" s="25">
        <v>43782.041666666664</v>
      </c>
      <c r="C7589" s="7">
        <v>375.15300000000002</v>
      </c>
      <c r="D7589" s="26">
        <f>C7589/'g. Dimensio.AnlagenEE2035'!$F$11</f>
        <v>0.10718657142857144</v>
      </c>
      <c r="E7589" s="6"/>
      <c r="F7589" s="6"/>
      <c r="G7589" s="6"/>
      <c r="H7589" s="6"/>
      <c r="I7589" s="6"/>
      <c r="J7589" s="6"/>
      <c r="K7589" s="6"/>
      <c r="L7589" s="6"/>
      <c r="M7589" s="6"/>
      <c r="N7589" s="27"/>
    </row>
    <row r="7590" spans="1:14" s="28" customFormat="1" x14ac:dyDescent="0.25">
      <c r="A7590" s="24">
        <v>43782.041666666664</v>
      </c>
      <c r="B7590" s="25">
        <v>43782.083333333336</v>
      </c>
      <c r="C7590" s="7">
        <v>323.97199999999998</v>
      </c>
      <c r="D7590" s="26">
        <f>C7590/'g. Dimensio.AnlagenEE2035'!$F$11</f>
        <v>9.256342857142856E-2</v>
      </c>
      <c r="E7590" s="6"/>
      <c r="F7590" s="6"/>
      <c r="G7590" s="6"/>
      <c r="H7590" s="6"/>
      <c r="I7590" s="6"/>
      <c r="J7590" s="6"/>
      <c r="K7590" s="6"/>
      <c r="L7590" s="6"/>
      <c r="M7590" s="6"/>
      <c r="N7590" s="27"/>
    </row>
    <row r="7591" spans="1:14" s="28" customFormat="1" x14ac:dyDescent="0.25">
      <c r="A7591" s="24">
        <v>43782.083333333336</v>
      </c>
      <c r="B7591" s="25">
        <v>43782.125</v>
      </c>
      <c r="C7591" s="7">
        <v>251.69499999999999</v>
      </c>
      <c r="D7591" s="26">
        <f>C7591/'g. Dimensio.AnlagenEE2035'!$F$11</f>
        <v>7.1912857142857139E-2</v>
      </c>
      <c r="E7591" s="6"/>
      <c r="F7591" s="6"/>
      <c r="G7591" s="6"/>
      <c r="H7591" s="6"/>
      <c r="I7591" s="6"/>
      <c r="J7591" s="6"/>
      <c r="K7591" s="6"/>
      <c r="L7591" s="6"/>
      <c r="M7591" s="6"/>
      <c r="N7591" s="27"/>
    </row>
    <row r="7592" spans="1:14" s="28" customFormat="1" x14ac:dyDescent="0.25">
      <c r="A7592" s="24">
        <v>43782.125</v>
      </c>
      <c r="B7592" s="25">
        <v>43782.166666666664</v>
      </c>
      <c r="C7592" s="7">
        <v>222.56</v>
      </c>
      <c r="D7592" s="26">
        <f>C7592/'g. Dimensio.AnlagenEE2035'!$F$11</f>
        <v>6.3588571428571425E-2</v>
      </c>
      <c r="E7592" s="6"/>
      <c r="F7592" s="6"/>
      <c r="G7592" s="6"/>
      <c r="H7592" s="6"/>
      <c r="I7592" s="6"/>
      <c r="J7592" s="6"/>
      <c r="K7592" s="6"/>
      <c r="L7592" s="6"/>
      <c r="M7592" s="6"/>
      <c r="N7592" s="27"/>
    </row>
    <row r="7593" spans="1:14" s="28" customFormat="1" x14ac:dyDescent="0.25">
      <c r="A7593" s="24">
        <v>43782.166666666664</v>
      </c>
      <c r="B7593" s="25">
        <v>43782.208333333336</v>
      </c>
      <c r="C7593" s="7">
        <v>251.47800000000001</v>
      </c>
      <c r="D7593" s="26">
        <f>C7593/'g. Dimensio.AnlagenEE2035'!$F$11</f>
        <v>7.1850857142857147E-2</v>
      </c>
      <c r="E7593" s="6"/>
      <c r="F7593" s="6"/>
      <c r="G7593" s="6"/>
      <c r="H7593" s="6"/>
      <c r="I7593" s="6"/>
      <c r="J7593" s="6"/>
      <c r="K7593" s="6"/>
      <c r="L7593" s="6"/>
      <c r="M7593" s="6"/>
      <c r="N7593" s="27"/>
    </row>
    <row r="7594" spans="1:14" s="28" customFormat="1" x14ac:dyDescent="0.25">
      <c r="A7594" s="24">
        <v>43782.208333333336</v>
      </c>
      <c r="B7594" s="25">
        <v>43782.25</v>
      </c>
      <c r="C7594" s="7">
        <v>326.56200000000001</v>
      </c>
      <c r="D7594" s="26">
        <f>C7594/'g. Dimensio.AnlagenEE2035'!$F$11</f>
        <v>9.3303428571428579E-2</v>
      </c>
      <c r="E7594" s="6"/>
      <c r="F7594" s="6"/>
      <c r="G7594" s="6"/>
      <c r="H7594" s="6"/>
      <c r="I7594" s="6"/>
      <c r="J7594" s="6"/>
      <c r="K7594" s="6"/>
      <c r="L7594" s="6"/>
      <c r="M7594" s="6"/>
      <c r="N7594" s="27"/>
    </row>
    <row r="7595" spans="1:14" s="28" customFormat="1" x14ac:dyDescent="0.25">
      <c r="A7595" s="24">
        <v>43782.25</v>
      </c>
      <c r="B7595" s="25">
        <v>43782.291666666664</v>
      </c>
      <c r="C7595" s="7">
        <v>433.798</v>
      </c>
      <c r="D7595" s="26">
        <f>C7595/'g. Dimensio.AnlagenEE2035'!$F$11</f>
        <v>0.12394228571428571</v>
      </c>
      <c r="E7595" s="6"/>
      <c r="F7595" s="6"/>
      <c r="G7595" s="6"/>
      <c r="H7595" s="6"/>
      <c r="I7595" s="6"/>
      <c r="J7595" s="6"/>
      <c r="K7595" s="6"/>
      <c r="L7595" s="6"/>
      <c r="M7595" s="6"/>
      <c r="N7595" s="27"/>
    </row>
    <row r="7596" spans="1:14" s="28" customFormat="1" x14ac:dyDescent="0.25">
      <c r="A7596" s="24">
        <v>43782.291666666664</v>
      </c>
      <c r="B7596" s="25">
        <v>43782.333333333336</v>
      </c>
      <c r="C7596" s="7">
        <v>496.34699999999998</v>
      </c>
      <c r="D7596" s="26">
        <f>C7596/'g. Dimensio.AnlagenEE2035'!$F$11</f>
        <v>0.14181342857142856</v>
      </c>
      <c r="E7596" s="6"/>
      <c r="F7596" s="6"/>
      <c r="G7596" s="6"/>
      <c r="H7596" s="6"/>
      <c r="I7596" s="6"/>
      <c r="J7596" s="6"/>
      <c r="K7596" s="6"/>
      <c r="L7596" s="6"/>
      <c r="M7596" s="6"/>
      <c r="N7596" s="27"/>
    </row>
    <row r="7597" spans="1:14" s="28" customFormat="1" x14ac:dyDescent="0.25">
      <c r="A7597" s="24">
        <v>43782.333333333336</v>
      </c>
      <c r="B7597" s="25">
        <v>43782.375</v>
      </c>
      <c r="C7597" s="7">
        <v>375.12</v>
      </c>
      <c r="D7597" s="26">
        <f>C7597/'g. Dimensio.AnlagenEE2035'!$F$11</f>
        <v>0.10717714285714286</v>
      </c>
      <c r="E7597" s="6"/>
      <c r="F7597" s="6"/>
      <c r="G7597" s="6"/>
      <c r="H7597" s="6"/>
      <c r="I7597" s="6"/>
      <c r="J7597" s="6"/>
      <c r="K7597" s="6"/>
      <c r="L7597" s="6"/>
      <c r="M7597" s="6"/>
      <c r="N7597" s="27"/>
    </row>
    <row r="7598" spans="1:14" s="28" customFormat="1" x14ac:dyDescent="0.25">
      <c r="A7598" s="24">
        <v>43782.375</v>
      </c>
      <c r="B7598" s="25">
        <v>43782.416666666664</v>
      </c>
      <c r="C7598" s="7">
        <v>433.95800000000003</v>
      </c>
      <c r="D7598" s="26">
        <f>C7598/'g. Dimensio.AnlagenEE2035'!$F$11</f>
        <v>0.123988</v>
      </c>
      <c r="E7598" s="6"/>
      <c r="F7598" s="6"/>
      <c r="G7598" s="6"/>
      <c r="H7598" s="6"/>
      <c r="I7598" s="6"/>
      <c r="J7598" s="6"/>
      <c r="K7598" s="6"/>
      <c r="L7598" s="6"/>
      <c r="M7598" s="6"/>
      <c r="N7598" s="27"/>
    </row>
    <row r="7599" spans="1:14" s="28" customFormat="1" x14ac:dyDescent="0.25">
      <c r="A7599" s="24">
        <v>43782.416666666664</v>
      </c>
      <c r="B7599" s="25">
        <v>43782.458333333336</v>
      </c>
      <c r="C7599" s="7">
        <v>529.07799999999997</v>
      </c>
      <c r="D7599" s="26">
        <f>C7599/'g. Dimensio.AnlagenEE2035'!$F$11</f>
        <v>0.15116514285714286</v>
      </c>
      <c r="E7599" s="6"/>
      <c r="F7599" s="6"/>
      <c r="G7599" s="6"/>
      <c r="H7599" s="6"/>
      <c r="I7599" s="6"/>
      <c r="J7599" s="6"/>
      <c r="K7599" s="6"/>
      <c r="L7599" s="6"/>
      <c r="M7599" s="6"/>
      <c r="N7599" s="27"/>
    </row>
    <row r="7600" spans="1:14" s="28" customFormat="1" x14ac:dyDescent="0.25">
      <c r="A7600" s="24">
        <v>43782.458333333336</v>
      </c>
      <c r="B7600" s="25">
        <v>43782.5</v>
      </c>
      <c r="C7600" s="7">
        <v>570.45600000000002</v>
      </c>
      <c r="D7600" s="26">
        <f>C7600/'g. Dimensio.AnlagenEE2035'!$F$11</f>
        <v>0.16298742857142859</v>
      </c>
      <c r="E7600" s="6"/>
      <c r="F7600" s="6"/>
      <c r="G7600" s="6"/>
      <c r="H7600" s="6"/>
      <c r="I7600" s="6"/>
      <c r="J7600" s="6"/>
      <c r="K7600" s="6"/>
      <c r="L7600" s="6"/>
      <c r="M7600" s="6"/>
      <c r="N7600" s="27"/>
    </row>
    <row r="7601" spans="1:14" s="28" customFormat="1" x14ac:dyDescent="0.25">
      <c r="A7601" s="24">
        <v>43782.5</v>
      </c>
      <c r="B7601" s="25">
        <v>43782.541666666664</v>
      </c>
      <c r="C7601" s="7">
        <v>551.44500000000005</v>
      </c>
      <c r="D7601" s="26">
        <f>C7601/'g. Dimensio.AnlagenEE2035'!$F$11</f>
        <v>0.1575557142857143</v>
      </c>
      <c r="E7601" s="6"/>
      <c r="F7601" s="6"/>
      <c r="G7601" s="6"/>
      <c r="H7601" s="6"/>
      <c r="I7601" s="6"/>
      <c r="J7601" s="6"/>
      <c r="K7601" s="6"/>
      <c r="L7601" s="6"/>
      <c r="M7601" s="6"/>
      <c r="N7601" s="27"/>
    </row>
    <row r="7602" spans="1:14" s="28" customFormat="1" x14ac:dyDescent="0.25">
      <c r="A7602" s="24">
        <v>43782.541666666664</v>
      </c>
      <c r="B7602" s="25">
        <v>43782.583333333336</v>
      </c>
      <c r="C7602" s="7">
        <v>498.97300000000001</v>
      </c>
      <c r="D7602" s="26">
        <f>C7602/'g. Dimensio.AnlagenEE2035'!$F$11</f>
        <v>0.14256371428571429</v>
      </c>
      <c r="E7602" s="6"/>
      <c r="F7602" s="6"/>
      <c r="G7602" s="6"/>
      <c r="H7602" s="6"/>
      <c r="I7602" s="6"/>
      <c r="J7602" s="6"/>
      <c r="K7602" s="6"/>
      <c r="L7602" s="6"/>
      <c r="M7602" s="6"/>
      <c r="N7602" s="27"/>
    </row>
    <row r="7603" spans="1:14" s="28" customFormat="1" x14ac:dyDescent="0.25">
      <c r="A7603" s="24">
        <v>43782.583333333336</v>
      </c>
      <c r="B7603" s="25">
        <v>43782.625</v>
      </c>
      <c r="C7603" s="7">
        <v>373.584</v>
      </c>
      <c r="D7603" s="26">
        <f>C7603/'g. Dimensio.AnlagenEE2035'!$F$11</f>
        <v>0.10673828571428572</v>
      </c>
      <c r="E7603" s="6"/>
      <c r="F7603" s="6"/>
      <c r="G7603" s="6"/>
      <c r="H7603" s="6"/>
      <c r="I7603" s="6"/>
      <c r="J7603" s="6"/>
      <c r="K7603" s="6"/>
      <c r="L7603" s="6"/>
      <c r="M7603" s="6"/>
      <c r="N7603" s="27"/>
    </row>
    <row r="7604" spans="1:14" s="28" customFormat="1" x14ac:dyDescent="0.25">
      <c r="A7604" s="24">
        <v>43782.625</v>
      </c>
      <c r="B7604" s="25">
        <v>43782.666666666664</v>
      </c>
      <c r="C7604" s="7">
        <v>347.85199999999998</v>
      </c>
      <c r="D7604" s="26">
        <f>C7604/'g. Dimensio.AnlagenEE2035'!$F$11</f>
        <v>9.9386285714285705E-2</v>
      </c>
      <c r="E7604" s="6"/>
      <c r="F7604" s="6"/>
      <c r="G7604" s="6"/>
      <c r="H7604" s="6"/>
      <c r="I7604" s="6"/>
      <c r="J7604" s="6"/>
      <c r="K7604" s="6"/>
      <c r="L7604" s="6"/>
      <c r="M7604" s="6"/>
      <c r="N7604" s="27"/>
    </row>
    <row r="7605" spans="1:14" s="28" customFormat="1" x14ac:dyDescent="0.25">
      <c r="A7605" s="24">
        <v>43782.666666666664</v>
      </c>
      <c r="B7605" s="25">
        <v>43782.708333333336</v>
      </c>
      <c r="C7605" s="7">
        <v>423.65800000000002</v>
      </c>
      <c r="D7605" s="26">
        <f>C7605/'g. Dimensio.AnlagenEE2035'!$F$11</f>
        <v>0.12104514285714287</v>
      </c>
      <c r="E7605" s="6"/>
      <c r="F7605" s="6"/>
      <c r="G7605" s="6"/>
      <c r="H7605" s="6"/>
      <c r="I7605" s="6"/>
      <c r="J7605" s="6"/>
      <c r="K7605" s="6"/>
      <c r="L7605" s="6"/>
      <c r="M7605" s="6"/>
      <c r="N7605" s="27"/>
    </row>
    <row r="7606" spans="1:14" s="28" customFormat="1" x14ac:dyDescent="0.25">
      <c r="A7606" s="24">
        <v>43782.708333333336</v>
      </c>
      <c r="B7606" s="25">
        <v>43782.75</v>
      </c>
      <c r="C7606" s="7">
        <v>492.77300000000002</v>
      </c>
      <c r="D7606" s="26">
        <f>C7606/'g. Dimensio.AnlagenEE2035'!$F$11</f>
        <v>0.14079228571428573</v>
      </c>
      <c r="E7606" s="6"/>
      <c r="F7606" s="6"/>
      <c r="G7606" s="6"/>
      <c r="H7606" s="6"/>
      <c r="I7606" s="6"/>
      <c r="J7606" s="6"/>
      <c r="K7606" s="6"/>
      <c r="L7606" s="6"/>
      <c r="M7606" s="6"/>
      <c r="N7606" s="27"/>
    </row>
    <row r="7607" spans="1:14" s="28" customFormat="1" x14ac:dyDescent="0.25">
      <c r="A7607" s="24">
        <v>43782.75</v>
      </c>
      <c r="B7607" s="25">
        <v>43782.791666666664</v>
      </c>
      <c r="C7607" s="7">
        <v>527.35799999999995</v>
      </c>
      <c r="D7607" s="26">
        <f>C7607/'g. Dimensio.AnlagenEE2035'!$F$11</f>
        <v>0.15067371428571427</v>
      </c>
      <c r="E7607" s="6"/>
      <c r="F7607" s="6"/>
      <c r="G7607" s="6"/>
      <c r="H7607" s="6"/>
      <c r="I7607" s="6"/>
      <c r="J7607" s="6"/>
      <c r="K7607" s="6"/>
      <c r="L7607" s="6"/>
      <c r="M7607" s="6"/>
      <c r="N7607" s="27"/>
    </row>
    <row r="7608" spans="1:14" s="28" customFormat="1" x14ac:dyDescent="0.25">
      <c r="A7608" s="24">
        <v>43782.791666666664</v>
      </c>
      <c r="B7608" s="25">
        <v>43782.833333333336</v>
      </c>
      <c r="C7608" s="7">
        <v>511.79599999999999</v>
      </c>
      <c r="D7608" s="26">
        <f>C7608/'g. Dimensio.AnlagenEE2035'!$F$11</f>
        <v>0.14622742857142856</v>
      </c>
      <c r="E7608" s="6"/>
      <c r="F7608" s="6"/>
      <c r="G7608" s="6"/>
      <c r="H7608" s="6"/>
      <c r="I7608" s="6"/>
      <c r="J7608" s="6"/>
      <c r="K7608" s="6"/>
      <c r="L7608" s="6"/>
      <c r="M7608" s="6"/>
      <c r="N7608" s="27"/>
    </row>
    <row r="7609" spans="1:14" s="28" customFormat="1" x14ac:dyDescent="0.25">
      <c r="A7609" s="24">
        <v>43782.833333333336</v>
      </c>
      <c r="B7609" s="25">
        <v>43782.875</v>
      </c>
      <c r="C7609" s="7">
        <v>468.012</v>
      </c>
      <c r="D7609" s="26">
        <f>C7609/'g. Dimensio.AnlagenEE2035'!$F$11</f>
        <v>0.13371771428571427</v>
      </c>
      <c r="E7609" s="6"/>
      <c r="F7609" s="6"/>
      <c r="G7609" s="6"/>
      <c r="H7609" s="6"/>
      <c r="I7609" s="6"/>
      <c r="J7609" s="6"/>
      <c r="K7609" s="6"/>
      <c r="L7609" s="6"/>
      <c r="M7609" s="6"/>
      <c r="N7609" s="27"/>
    </row>
    <row r="7610" spans="1:14" s="28" customFormat="1" x14ac:dyDescent="0.25">
      <c r="A7610" s="24">
        <v>43782.875</v>
      </c>
      <c r="B7610" s="25">
        <v>43782.916666666664</v>
      </c>
      <c r="C7610" s="7">
        <v>440.28899999999999</v>
      </c>
      <c r="D7610" s="26">
        <f>C7610/'g. Dimensio.AnlagenEE2035'!$F$11</f>
        <v>0.12579685714285713</v>
      </c>
      <c r="E7610" s="6"/>
      <c r="F7610" s="6"/>
      <c r="G7610" s="6"/>
      <c r="H7610" s="6"/>
      <c r="I7610" s="6"/>
      <c r="J7610" s="6"/>
      <c r="K7610" s="6"/>
      <c r="L7610" s="6"/>
      <c r="M7610" s="6"/>
      <c r="N7610" s="27"/>
    </row>
    <row r="7611" spans="1:14" s="28" customFormat="1" x14ac:dyDescent="0.25">
      <c r="A7611" s="24">
        <v>43782.916666666664</v>
      </c>
      <c r="B7611" s="25">
        <v>43782.958333333336</v>
      </c>
      <c r="C7611" s="7">
        <v>430.95699999999999</v>
      </c>
      <c r="D7611" s="26">
        <f>C7611/'g. Dimensio.AnlagenEE2035'!$F$11</f>
        <v>0.12313057142857142</v>
      </c>
      <c r="E7611" s="6"/>
      <c r="F7611" s="6"/>
      <c r="G7611" s="6"/>
      <c r="H7611" s="6"/>
      <c r="I7611" s="6"/>
      <c r="J7611" s="6"/>
      <c r="K7611" s="6"/>
      <c r="L7611" s="6"/>
      <c r="M7611" s="6"/>
      <c r="N7611" s="27"/>
    </row>
    <row r="7612" spans="1:14" s="28" customFormat="1" x14ac:dyDescent="0.25">
      <c r="A7612" s="24">
        <v>43782.958333333336</v>
      </c>
      <c r="B7612" s="25">
        <v>43783</v>
      </c>
      <c r="C7612" s="7">
        <v>428.39499999999998</v>
      </c>
      <c r="D7612" s="26">
        <f>C7612/'g. Dimensio.AnlagenEE2035'!$F$11</f>
        <v>0.12239857142857143</v>
      </c>
      <c r="E7612" s="6"/>
      <c r="F7612" s="6"/>
      <c r="G7612" s="6"/>
      <c r="H7612" s="6"/>
      <c r="I7612" s="6"/>
      <c r="J7612" s="6"/>
      <c r="K7612" s="6"/>
      <c r="L7612" s="6"/>
      <c r="M7612" s="6"/>
      <c r="N7612" s="27"/>
    </row>
    <row r="7613" spans="1:14" s="28" customFormat="1" x14ac:dyDescent="0.25">
      <c r="A7613" s="24">
        <v>43783</v>
      </c>
      <c r="B7613" s="25">
        <v>43783.041666666664</v>
      </c>
      <c r="C7613" s="7">
        <v>430.88900000000001</v>
      </c>
      <c r="D7613" s="26">
        <f>C7613/'g. Dimensio.AnlagenEE2035'!$F$11</f>
        <v>0.12311114285714286</v>
      </c>
      <c r="E7613" s="6"/>
      <c r="F7613" s="6"/>
      <c r="G7613" s="6"/>
      <c r="H7613" s="6"/>
      <c r="I7613" s="6"/>
      <c r="J7613" s="6"/>
      <c r="K7613" s="6"/>
      <c r="L7613" s="6"/>
      <c r="M7613" s="6"/>
      <c r="N7613" s="27"/>
    </row>
    <row r="7614" spans="1:14" s="28" customFormat="1" x14ac:dyDescent="0.25">
      <c r="A7614" s="24">
        <v>43783.041666666664</v>
      </c>
      <c r="B7614" s="25">
        <v>43783.083333333336</v>
      </c>
      <c r="C7614" s="7">
        <v>496.428</v>
      </c>
      <c r="D7614" s="26">
        <f>C7614/'g. Dimensio.AnlagenEE2035'!$F$11</f>
        <v>0.14183657142857142</v>
      </c>
      <c r="E7614" s="6"/>
      <c r="F7614" s="6"/>
      <c r="G7614" s="6"/>
      <c r="H7614" s="6"/>
      <c r="I7614" s="6"/>
      <c r="J7614" s="6"/>
      <c r="K7614" s="6"/>
      <c r="L7614" s="6"/>
      <c r="M7614" s="6"/>
      <c r="N7614" s="27"/>
    </row>
    <row r="7615" spans="1:14" s="28" customFormat="1" x14ac:dyDescent="0.25">
      <c r="A7615" s="24">
        <v>43783.083333333336</v>
      </c>
      <c r="B7615" s="25">
        <v>43783.125</v>
      </c>
      <c r="C7615" s="7">
        <v>646.12400000000002</v>
      </c>
      <c r="D7615" s="26">
        <f>C7615/'g. Dimensio.AnlagenEE2035'!$F$11</f>
        <v>0.18460685714285716</v>
      </c>
      <c r="E7615" s="6"/>
      <c r="F7615" s="6"/>
      <c r="G7615" s="6"/>
      <c r="H7615" s="6"/>
      <c r="I7615" s="6"/>
      <c r="J7615" s="6"/>
      <c r="K7615" s="6"/>
      <c r="L7615" s="6"/>
      <c r="M7615" s="6"/>
      <c r="N7615" s="27"/>
    </row>
    <row r="7616" spans="1:14" s="28" customFormat="1" x14ac:dyDescent="0.25">
      <c r="A7616" s="24">
        <v>43783.125</v>
      </c>
      <c r="B7616" s="25">
        <v>43783.166666666664</v>
      </c>
      <c r="C7616" s="7">
        <v>813.56799999999998</v>
      </c>
      <c r="D7616" s="26">
        <f>C7616/'g. Dimensio.AnlagenEE2035'!$F$11</f>
        <v>0.23244799999999999</v>
      </c>
      <c r="E7616" s="6"/>
      <c r="F7616" s="6"/>
      <c r="G7616" s="6"/>
      <c r="H7616" s="6"/>
      <c r="I7616" s="6"/>
      <c r="J7616" s="6"/>
      <c r="K7616" s="6"/>
      <c r="L7616" s="6"/>
      <c r="M7616" s="6"/>
      <c r="N7616" s="27"/>
    </row>
    <row r="7617" spans="1:14" s="28" customFormat="1" x14ac:dyDescent="0.25">
      <c r="A7617" s="24">
        <v>43783.166666666664</v>
      </c>
      <c r="B7617" s="25">
        <v>43783.208333333336</v>
      </c>
      <c r="C7617" s="7">
        <v>952.59199999999998</v>
      </c>
      <c r="D7617" s="26">
        <f>C7617/'g. Dimensio.AnlagenEE2035'!$F$11</f>
        <v>0.27216914285714283</v>
      </c>
      <c r="E7617" s="6"/>
      <c r="F7617" s="6"/>
      <c r="G7617" s="6"/>
      <c r="H7617" s="6"/>
      <c r="I7617" s="6"/>
      <c r="J7617" s="6"/>
      <c r="K7617" s="6"/>
      <c r="L7617" s="6"/>
      <c r="M7617" s="6"/>
      <c r="N7617" s="27"/>
    </row>
    <row r="7618" spans="1:14" s="28" customFormat="1" x14ac:dyDescent="0.25">
      <c r="A7618" s="24">
        <v>43783.208333333336</v>
      </c>
      <c r="B7618" s="25">
        <v>43783.25</v>
      </c>
      <c r="C7618" s="7">
        <v>973.72799999999995</v>
      </c>
      <c r="D7618" s="26">
        <f>C7618/'g. Dimensio.AnlagenEE2035'!$F$11</f>
        <v>0.27820800000000001</v>
      </c>
      <c r="E7618" s="6"/>
      <c r="F7618" s="6"/>
      <c r="G7618" s="6"/>
      <c r="H7618" s="6"/>
      <c r="I7618" s="6"/>
      <c r="J7618" s="6"/>
      <c r="K7618" s="6"/>
      <c r="L7618" s="6"/>
      <c r="M7618" s="6"/>
      <c r="N7618" s="27"/>
    </row>
    <row r="7619" spans="1:14" s="28" customFormat="1" x14ac:dyDescent="0.25">
      <c r="A7619" s="24">
        <v>43783.25</v>
      </c>
      <c r="B7619" s="25">
        <v>43783.291666666664</v>
      </c>
      <c r="C7619" s="7">
        <v>939.97500000000002</v>
      </c>
      <c r="D7619" s="26">
        <f>C7619/'g. Dimensio.AnlagenEE2035'!$F$11</f>
        <v>0.2685642857142857</v>
      </c>
      <c r="E7619" s="6"/>
      <c r="F7619" s="6"/>
      <c r="G7619" s="6"/>
      <c r="H7619" s="6"/>
      <c r="I7619" s="6"/>
      <c r="J7619" s="6"/>
      <c r="K7619" s="6"/>
      <c r="L7619" s="6"/>
      <c r="M7619" s="6"/>
      <c r="N7619" s="27"/>
    </row>
    <row r="7620" spans="1:14" s="28" customFormat="1" x14ac:dyDescent="0.25">
      <c r="A7620" s="24">
        <v>43783.291666666664</v>
      </c>
      <c r="B7620" s="25">
        <v>43783.333333333336</v>
      </c>
      <c r="C7620" s="7">
        <v>845.86699999999996</v>
      </c>
      <c r="D7620" s="26">
        <f>C7620/'g. Dimensio.AnlagenEE2035'!$F$11</f>
        <v>0.2416762857142857</v>
      </c>
      <c r="E7620" s="6"/>
      <c r="F7620" s="6"/>
      <c r="G7620" s="6"/>
      <c r="H7620" s="6"/>
      <c r="I7620" s="6"/>
      <c r="J7620" s="6"/>
      <c r="K7620" s="6"/>
      <c r="L7620" s="6"/>
      <c r="M7620" s="6"/>
      <c r="N7620" s="27"/>
    </row>
    <row r="7621" spans="1:14" s="28" customFormat="1" x14ac:dyDescent="0.25">
      <c r="A7621" s="24">
        <v>43783.333333333336</v>
      </c>
      <c r="B7621" s="25">
        <v>43783.375</v>
      </c>
      <c r="C7621" s="7">
        <v>496.488</v>
      </c>
      <c r="D7621" s="26">
        <f>C7621/'g. Dimensio.AnlagenEE2035'!$F$11</f>
        <v>0.14185371428571428</v>
      </c>
      <c r="E7621" s="6"/>
      <c r="F7621" s="6"/>
      <c r="G7621" s="6"/>
      <c r="H7621" s="6"/>
      <c r="I7621" s="6"/>
      <c r="J7621" s="6"/>
      <c r="K7621" s="6"/>
      <c r="L7621" s="6"/>
      <c r="M7621" s="6"/>
      <c r="N7621" s="27"/>
    </row>
    <row r="7622" spans="1:14" s="28" customFormat="1" x14ac:dyDescent="0.25">
      <c r="A7622" s="24">
        <v>43783.375</v>
      </c>
      <c r="B7622" s="25">
        <v>43783.416666666664</v>
      </c>
      <c r="C7622" s="7">
        <v>290.37400000000002</v>
      </c>
      <c r="D7622" s="26">
        <f>C7622/'g. Dimensio.AnlagenEE2035'!$F$11</f>
        <v>8.296400000000001E-2</v>
      </c>
      <c r="E7622" s="6"/>
      <c r="F7622" s="6"/>
      <c r="G7622" s="6"/>
      <c r="H7622" s="6"/>
      <c r="I7622" s="6"/>
      <c r="J7622" s="6"/>
      <c r="K7622" s="6"/>
      <c r="L7622" s="6"/>
      <c r="M7622" s="6"/>
      <c r="N7622" s="27"/>
    </row>
    <row r="7623" spans="1:14" s="28" customFormat="1" x14ac:dyDescent="0.25">
      <c r="A7623" s="24">
        <v>43783.416666666664</v>
      </c>
      <c r="B7623" s="25">
        <v>43783.458333333336</v>
      </c>
      <c r="C7623" s="7">
        <v>262.79899999999998</v>
      </c>
      <c r="D7623" s="26">
        <f>C7623/'g. Dimensio.AnlagenEE2035'!$F$11</f>
        <v>7.5085428571428567E-2</v>
      </c>
      <c r="E7623" s="6"/>
      <c r="F7623" s="6"/>
      <c r="G7623" s="6"/>
      <c r="H7623" s="6"/>
      <c r="I7623" s="6"/>
      <c r="J7623" s="6"/>
      <c r="K7623" s="6"/>
      <c r="L7623" s="6"/>
      <c r="M7623" s="6"/>
      <c r="N7623" s="27"/>
    </row>
    <row r="7624" spans="1:14" s="28" customFormat="1" x14ac:dyDescent="0.25">
      <c r="A7624" s="24">
        <v>43783.458333333336</v>
      </c>
      <c r="B7624" s="25">
        <v>43783.5</v>
      </c>
      <c r="C7624" s="7">
        <v>187.75800000000001</v>
      </c>
      <c r="D7624" s="26">
        <f>C7624/'g. Dimensio.AnlagenEE2035'!$F$11</f>
        <v>5.3645142857142857E-2</v>
      </c>
      <c r="E7624" s="6"/>
      <c r="F7624" s="6"/>
      <c r="G7624" s="6"/>
      <c r="H7624" s="6"/>
      <c r="I7624" s="6"/>
      <c r="J7624" s="6"/>
      <c r="K7624" s="6"/>
      <c r="L7624" s="6"/>
      <c r="M7624" s="6"/>
      <c r="N7624" s="27"/>
    </row>
    <row r="7625" spans="1:14" s="28" customFormat="1" x14ac:dyDescent="0.25">
      <c r="A7625" s="24">
        <v>43783.5</v>
      </c>
      <c r="B7625" s="25">
        <v>43783.541666666664</v>
      </c>
      <c r="C7625" s="7">
        <v>69.114000000000004</v>
      </c>
      <c r="D7625" s="26">
        <f>C7625/'g. Dimensio.AnlagenEE2035'!$F$11</f>
        <v>1.9746857142857142E-2</v>
      </c>
      <c r="E7625" s="6"/>
      <c r="F7625" s="6"/>
      <c r="G7625" s="6"/>
      <c r="H7625" s="6"/>
      <c r="I7625" s="6"/>
      <c r="J7625" s="6"/>
      <c r="K7625" s="6"/>
      <c r="L7625" s="6"/>
      <c r="M7625" s="6"/>
      <c r="N7625" s="27"/>
    </row>
    <row r="7626" spans="1:14" s="28" customFormat="1" x14ac:dyDescent="0.25">
      <c r="A7626" s="24">
        <v>43783.541666666664</v>
      </c>
      <c r="B7626" s="25">
        <v>43783.583333333336</v>
      </c>
      <c r="C7626" s="7">
        <v>52.972000000000001</v>
      </c>
      <c r="D7626" s="26">
        <f>C7626/'g. Dimensio.AnlagenEE2035'!$F$11</f>
        <v>1.5134857142857143E-2</v>
      </c>
      <c r="E7626" s="6"/>
      <c r="F7626" s="6"/>
      <c r="G7626" s="6"/>
      <c r="H7626" s="6"/>
      <c r="I7626" s="6"/>
      <c r="J7626" s="6"/>
      <c r="K7626" s="6"/>
      <c r="L7626" s="6"/>
      <c r="M7626" s="6"/>
      <c r="N7626" s="27"/>
    </row>
    <row r="7627" spans="1:14" s="28" customFormat="1" x14ac:dyDescent="0.25">
      <c r="A7627" s="24">
        <v>43783.583333333336</v>
      </c>
      <c r="B7627" s="25">
        <v>43783.625</v>
      </c>
      <c r="C7627" s="7">
        <v>133.726</v>
      </c>
      <c r="D7627" s="26">
        <f>C7627/'g. Dimensio.AnlagenEE2035'!$F$11</f>
        <v>3.8207428571428573E-2</v>
      </c>
      <c r="E7627" s="6"/>
      <c r="F7627" s="6"/>
      <c r="G7627" s="6"/>
      <c r="H7627" s="6"/>
      <c r="I7627" s="6"/>
      <c r="J7627" s="6"/>
      <c r="K7627" s="6"/>
      <c r="L7627" s="6"/>
      <c r="M7627" s="6"/>
      <c r="N7627" s="27"/>
    </row>
    <row r="7628" spans="1:14" s="28" customFormat="1" x14ac:dyDescent="0.25">
      <c r="A7628" s="24">
        <v>43783.625</v>
      </c>
      <c r="B7628" s="25">
        <v>43783.666666666664</v>
      </c>
      <c r="C7628" s="7">
        <v>413.012</v>
      </c>
      <c r="D7628" s="26">
        <f>C7628/'g. Dimensio.AnlagenEE2035'!$F$11</f>
        <v>0.11800342857142856</v>
      </c>
      <c r="E7628" s="6"/>
      <c r="F7628" s="6"/>
      <c r="G7628" s="6"/>
      <c r="H7628" s="6"/>
      <c r="I7628" s="6"/>
      <c r="J7628" s="6"/>
      <c r="K7628" s="6"/>
      <c r="L7628" s="6"/>
      <c r="M7628" s="6"/>
      <c r="N7628" s="27"/>
    </row>
    <row r="7629" spans="1:14" s="28" customFormat="1" x14ac:dyDescent="0.25">
      <c r="A7629" s="24">
        <v>43783.666666666664</v>
      </c>
      <c r="B7629" s="25">
        <v>43783.708333333336</v>
      </c>
      <c r="C7629" s="7">
        <v>828.17499999999995</v>
      </c>
      <c r="D7629" s="26">
        <f>C7629/'g. Dimensio.AnlagenEE2035'!$F$11</f>
        <v>0.23662142857142857</v>
      </c>
      <c r="E7629" s="6"/>
      <c r="F7629" s="6"/>
      <c r="G7629" s="6"/>
      <c r="H7629" s="6"/>
      <c r="I7629" s="6"/>
      <c r="J7629" s="6"/>
      <c r="K7629" s="6"/>
      <c r="L7629" s="6"/>
      <c r="M7629" s="6"/>
      <c r="N7629" s="27"/>
    </row>
    <row r="7630" spans="1:14" s="28" customFormat="1" x14ac:dyDescent="0.25">
      <c r="A7630" s="24">
        <v>43783.708333333336</v>
      </c>
      <c r="B7630" s="25">
        <v>43783.75</v>
      </c>
      <c r="C7630" s="7">
        <v>898.31799999999998</v>
      </c>
      <c r="D7630" s="26">
        <f>C7630/'g. Dimensio.AnlagenEE2035'!$F$11</f>
        <v>0.25666228571428573</v>
      </c>
      <c r="E7630" s="6"/>
      <c r="F7630" s="6"/>
      <c r="G7630" s="6"/>
      <c r="H7630" s="6"/>
      <c r="I7630" s="6"/>
      <c r="J7630" s="6"/>
      <c r="K7630" s="6"/>
      <c r="L7630" s="6"/>
      <c r="M7630" s="6"/>
      <c r="N7630" s="27"/>
    </row>
    <row r="7631" spans="1:14" s="28" customFormat="1" x14ac:dyDescent="0.25">
      <c r="A7631" s="24">
        <v>43783.75</v>
      </c>
      <c r="B7631" s="25">
        <v>43783.791666666664</v>
      </c>
      <c r="C7631" s="7">
        <v>814.85699999999997</v>
      </c>
      <c r="D7631" s="26">
        <f>C7631/'g. Dimensio.AnlagenEE2035'!$F$11</f>
        <v>0.2328162857142857</v>
      </c>
      <c r="E7631" s="6"/>
      <c r="F7631" s="6"/>
      <c r="G7631" s="6"/>
      <c r="H7631" s="6"/>
      <c r="I7631" s="6"/>
      <c r="J7631" s="6"/>
      <c r="K7631" s="6"/>
      <c r="L7631" s="6"/>
      <c r="M7631" s="6"/>
      <c r="N7631" s="27"/>
    </row>
    <row r="7632" spans="1:14" s="28" customFormat="1" x14ac:dyDescent="0.25">
      <c r="A7632" s="24">
        <v>43783.791666666664</v>
      </c>
      <c r="B7632" s="25">
        <v>43783.833333333336</v>
      </c>
      <c r="C7632" s="7">
        <v>748.38300000000004</v>
      </c>
      <c r="D7632" s="26">
        <f>C7632/'g. Dimensio.AnlagenEE2035'!$F$11</f>
        <v>0.21382371428571428</v>
      </c>
      <c r="E7632" s="6"/>
      <c r="F7632" s="6"/>
      <c r="G7632" s="6"/>
      <c r="H7632" s="6"/>
      <c r="I7632" s="6"/>
      <c r="J7632" s="6"/>
      <c r="K7632" s="6"/>
      <c r="L7632" s="6"/>
      <c r="M7632" s="6"/>
      <c r="N7632" s="27"/>
    </row>
    <row r="7633" spans="1:14" s="28" customFormat="1" x14ac:dyDescent="0.25">
      <c r="A7633" s="24">
        <v>43783.833333333336</v>
      </c>
      <c r="B7633" s="25">
        <v>43783.875</v>
      </c>
      <c r="C7633" s="7">
        <v>677.71100000000001</v>
      </c>
      <c r="D7633" s="26">
        <f>C7633/'g. Dimensio.AnlagenEE2035'!$F$11</f>
        <v>0.1936317142857143</v>
      </c>
      <c r="E7633" s="6"/>
      <c r="F7633" s="6"/>
      <c r="G7633" s="6"/>
      <c r="H7633" s="6"/>
      <c r="I7633" s="6"/>
      <c r="J7633" s="6"/>
      <c r="K7633" s="6"/>
      <c r="L7633" s="6"/>
      <c r="M7633" s="6"/>
      <c r="N7633" s="27"/>
    </row>
    <row r="7634" spans="1:14" s="28" customFormat="1" x14ac:dyDescent="0.25">
      <c r="A7634" s="24">
        <v>43783.875</v>
      </c>
      <c r="B7634" s="25">
        <v>43783.916666666664</v>
      </c>
      <c r="C7634" s="7">
        <v>637.697</v>
      </c>
      <c r="D7634" s="26">
        <f>C7634/'g. Dimensio.AnlagenEE2035'!$F$11</f>
        <v>0.18219914285714287</v>
      </c>
      <c r="E7634" s="6"/>
      <c r="F7634" s="6"/>
      <c r="G7634" s="6"/>
      <c r="H7634" s="6"/>
      <c r="I7634" s="6"/>
      <c r="J7634" s="6"/>
      <c r="K7634" s="6"/>
      <c r="L7634" s="6"/>
      <c r="M7634" s="6"/>
      <c r="N7634" s="27"/>
    </row>
    <row r="7635" spans="1:14" s="28" customFormat="1" x14ac:dyDescent="0.25">
      <c r="A7635" s="24">
        <v>43783.916666666664</v>
      </c>
      <c r="B7635" s="25">
        <v>43783.958333333336</v>
      </c>
      <c r="C7635" s="7">
        <v>661.18399999999997</v>
      </c>
      <c r="D7635" s="26">
        <f>C7635/'g. Dimensio.AnlagenEE2035'!$F$11</f>
        <v>0.18890971428571426</v>
      </c>
      <c r="E7635" s="6"/>
      <c r="F7635" s="6"/>
      <c r="G7635" s="6"/>
      <c r="H7635" s="6"/>
      <c r="I7635" s="6"/>
      <c r="J7635" s="6"/>
      <c r="K7635" s="6"/>
      <c r="L7635" s="6"/>
      <c r="M7635" s="6"/>
      <c r="N7635" s="27"/>
    </row>
    <row r="7636" spans="1:14" s="28" customFormat="1" x14ac:dyDescent="0.25">
      <c r="A7636" s="24">
        <v>43783.958333333336</v>
      </c>
      <c r="B7636" s="25">
        <v>43784</v>
      </c>
      <c r="C7636" s="7">
        <v>613.93700000000001</v>
      </c>
      <c r="D7636" s="26">
        <f>C7636/'g. Dimensio.AnlagenEE2035'!$F$11</f>
        <v>0.17541057142857144</v>
      </c>
      <c r="E7636" s="6"/>
      <c r="F7636" s="6"/>
      <c r="G7636" s="6"/>
      <c r="H7636" s="6"/>
      <c r="I7636" s="6"/>
      <c r="J7636" s="6"/>
      <c r="K7636" s="6"/>
      <c r="L7636" s="6"/>
      <c r="M7636" s="6"/>
      <c r="N7636" s="27"/>
    </row>
    <row r="7637" spans="1:14" s="28" customFormat="1" x14ac:dyDescent="0.25">
      <c r="A7637" s="24">
        <v>43784</v>
      </c>
      <c r="B7637" s="25">
        <v>43784.041666666664</v>
      </c>
      <c r="C7637" s="7">
        <v>544.70299999999997</v>
      </c>
      <c r="D7637" s="26">
        <f>C7637/'g. Dimensio.AnlagenEE2035'!$F$11</f>
        <v>0.15562942857142856</v>
      </c>
      <c r="E7637" s="6"/>
      <c r="F7637" s="6"/>
      <c r="G7637" s="6"/>
      <c r="H7637" s="6"/>
      <c r="I7637" s="6"/>
      <c r="J7637" s="6"/>
      <c r="K7637" s="6"/>
      <c r="L7637" s="6"/>
      <c r="M7637" s="6"/>
      <c r="N7637" s="27"/>
    </row>
    <row r="7638" spans="1:14" s="28" customFormat="1" x14ac:dyDescent="0.25">
      <c r="A7638" s="24">
        <v>43784.041666666664</v>
      </c>
      <c r="B7638" s="25">
        <v>43784.083333333336</v>
      </c>
      <c r="C7638" s="7">
        <v>501.505</v>
      </c>
      <c r="D7638" s="26">
        <f>C7638/'g. Dimensio.AnlagenEE2035'!$F$11</f>
        <v>0.14328714285714286</v>
      </c>
      <c r="E7638" s="6"/>
      <c r="F7638" s="6"/>
      <c r="G7638" s="6"/>
      <c r="H7638" s="6"/>
      <c r="I7638" s="6"/>
      <c r="J7638" s="6"/>
      <c r="K7638" s="6"/>
      <c r="L7638" s="6"/>
      <c r="M7638" s="6"/>
      <c r="N7638" s="27"/>
    </row>
    <row r="7639" spans="1:14" s="28" customFormat="1" x14ac:dyDescent="0.25">
      <c r="A7639" s="24">
        <v>43784.083333333336</v>
      </c>
      <c r="B7639" s="25">
        <v>43784.125</v>
      </c>
      <c r="C7639" s="7">
        <v>471.40699999999998</v>
      </c>
      <c r="D7639" s="26">
        <f>C7639/'g. Dimensio.AnlagenEE2035'!$F$11</f>
        <v>0.13468771428571427</v>
      </c>
      <c r="E7639" s="6"/>
      <c r="F7639" s="6"/>
      <c r="G7639" s="6"/>
      <c r="H7639" s="6"/>
      <c r="I7639" s="6"/>
      <c r="J7639" s="6"/>
      <c r="K7639" s="6"/>
      <c r="L7639" s="6"/>
      <c r="M7639" s="6"/>
      <c r="N7639" s="27"/>
    </row>
    <row r="7640" spans="1:14" s="28" customFormat="1" x14ac:dyDescent="0.25">
      <c r="A7640" s="24">
        <v>43784.125</v>
      </c>
      <c r="B7640" s="25">
        <v>43784.166666666664</v>
      </c>
      <c r="C7640" s="7">
        <v>454.04</v>
      </c>
      <c r="D7640" s="26">
        <f>C7640/'g. Dimensio.AnlagenEE2035'!$F$11</f>
        <v>0.12972571428571431</v>
      </c>
      <c r="E7640" s="6"/>
      <c r="F7640" s="6"/>
      <c r="G7640" s="6"/>
      <c r="H7640" s="6"/>
      <c r="I7640" s="6"/>
      <c r="J7640" s="6"/>
      <c r="K7640" s="6"/>
      <c r="L7640" s="6"/>
      <c r="M7640" s="6"/>
      <c r="N7640" s="27"/>
    </row>
    <row r="7641" spans="1:14" s="28" customFormat="1" x14ac:dyDescent="0.25">
      <c r="A7641" s="24">
        <v>43784.166666666664</v>
      </c>
      <c r="B7641" s="25">
        <v>43784.208333333336</v>
      </c>
      <c r="C7641" s="7">
        <v>463.11099999999999</v>
      </c>
      <c r="D7641" s="26">
        <f>C7641/'g. Dimensio.AnlagenEE2035'!$F$11</f>
        <v>0.13231742857142856</v>
      </c>
      <c r="E7641" s="6"/>
      <c r="F7641" s="6"/>
      <c r="G7641" s="6"/>
      <c r="H7641" s="6"/>
      <c r="I7641" s="6"/>
      <c r="J7641" s="6"/>
      <c r="K7641" s="6"/>
      <c r="L7641" s="6"/>
      <c r="M7641" s="6"/>
      <c r="N7641" s="27"/>
    </row>
    <row r="7642" spans="1:14" s="28" customFormat="1" x14ac:dyDescent="0.25">
      <c r="A7642" s="24">
        <v>43784.208333333336</v>
      </c>
      <c r="B7642" s="25">
        <v>43784.25</v>
      </c>
      <c r="C7642" s="7">
        <v>468.40800000000002</v>
      </c>
      <c r="D7642" s="26">
        <f>C7642/'g. Dimensio.AnlagenEE2035'!$F$11</f>
        <v>0.13383085714285714</v>
      </c>
      <c r="E7642" s="6"/>
      <c r="F7642" s="6"/>
      <c r="G7642" s="6"/>
      <c r="H7642" s="6"/>
      <c r="I7642" s="6"/>
      <c r="J7642" s="6"/>
      <c r="K7642" s="6"/>
      <c r="L7642" s="6"/>
      <c r="M7642" s="6"/>
      <c r="N7642" s="27"/>
    </row>
    <row r="7643" spans="1:14" s="28" customFormat="1" x14ac:dyDescent="0.25">
      <c r="A7643" s="24">
        <v>43784.25</v>
      </c>
      <c r="B7643" s="25">
        <v>43784.291666666664</v>
      </c>
      <c r="C7643" s="7">
        <v>452.197</v>
      </c>
      <c r="D7643" s="26">
        <f>C7643/'g. Dimensio.AnlagenEE2035'!$F$11</f>
        <v>0.12919914285714285</v>
      </c>
      <c r="E7643" s="6"/>
      <c r="F7643" s="6"/>
      <c r="G7643" s="6"/>
      <c r="H7643" s="6"/>
      <c r="I7643" s="6"/>
      <c r="J7643" s="6"/>
      <c r="K7643" s="6"/>
      <c r="L7643" s="6"/>
      <c r="M7643" s="6"/>
      <c r="N7643" s="27"/>
    </row>
    <row r="7644" spans="1:14" s="28" customFormat="1" x14ac:dyDescent="0.25">
      <c r="A7644" s="24">
        <v>43784.291666666664</v>
      </c>
      <c r="B7644" s="25">
        <v>43784.333333333336</v>
      </c>
      <c r="C7644" s="7">
        <v>263.28100000000001</v>
      </c>
      <c r="D7644" s="26">
        <f>C7644/'g. Dimensio.AnlagenEE2035'!$F$11</f>
        <v>7.5223142857142863E-2</v>
      </c>
      <c r="E7644" s="6"/>
      <c r="F7644" s="6"/>
      <c r="G7644" s="6"/>
      <c r="H7644" s="6"/>
      <c r="I7644" s="6"/>
      <c r="J7644" s="6"/>
      <c r="K7644" s="6"/>
      <c r="L7644" s="6"/>
      <c r="M7644" s="6"/>
      <c r="N7644" s="27"/>
    </row>
    <row r="7645" spans="1:14" s="28" customFormat="1" x14ac:dyDescent="0.25">
      <c r="A7645" s="24">
        <v>43784.333333333336</v>
      </c>
      <c r="B7645" s="25">
        <v>43784.375</v>
      </c>
      <c r="C7645" s="7">
        <v>79.994</v>
      </c>
      <c r="D7645" s="26">
        <f>C7645/'g. Dimensio.AnlagenEE2035'!$F$11</f>
        <v>2.2855428571428572E-2</v>
      </c>
      <c r="E7645" s="6"/>
      <c r="F7645" s="6"/>
      <c r="G7645" s="6"/>
      <c r="H7645" s="6"/>
      <c r="I7645" s="6"/>
      <c r="J7645" s="6"/>
      <c r="K7645" s="6"/>
      <c r="L7645" s="6"/>
      <c r="M7645" s="6"/>
      <c r="N7645" s="27"/>
    </row>
    <row r="7646" spans="1:14" s="28" customFormat="1" x14ac:dyDescent="0.25">
      <c r="A7646" s="24">
        <v>43784.375</v>
      </c>
      <c r="B7646" s="25">
        <v>43784.416666666664</v>
      </c>
      <c r="C7646" s="7">
        <v>213.59899999999999</v>
      </c>
      <c r="D7646" s="26">
        <f>C7646/'g. Dimensio.AnlagenEE2035'!$F$11</f>
        <v>6.1028285714285709E-2</v>
      </c>
      <c r="E7646" s="6"/>
      <c r="F7646" s="6"/>
      <c r="G7646" s="6"/>
      <c r="H7646" s="6"/>
      <c r="I7646" s="6"/>
      <c r="J7646" s="6"/>
      <c r="K7646" s="6"/>
      <c r="L7646" s="6"/>
      <c r="M7646" s="6"/>
      <c r="N7646" s="27"/>
    </row>
    <row r="7647" spans="1:14" s="28" customFormat="1" x14ac:dyDescent="0.25">
      <c r="A7647" s="24">
        <v>43784.416666666664</v>
      </c>
      <c r="B7647" s="25">
        <v>43784.458333333336</v>
      </c>
      <c r="C7647" s="7">
        <v>401.60500000000002</v>
      </c>
      <c r="D7647" s="26">
        <f>C7647/'g. Dimensio.AnlagenEE2035'!$F$11</f>
        <v>0.11474428571428572</v>
      </c>
      <c r="E7647" s="6"/>
      <c r="F7647" s="6"/>
      <c r="G7647" s="6"/>
      <c r="H7647" s="6"/>
      <c r="I7647" s="6"/>
      <c r="J7647" s="6"/>
      <c r="K7647" s="6"/>
      <c r="L7647" s="6"/>
      <c r="M7647" s="6"/>
      <c r="N7647" s="27"/>
    </row>
    <row r="7648" spans="1:14" s="28" customFormat="1" x14ac:dyDescent="0.25">
      <c r="A7648" s="24">
        <v>43784.458333333336</v>
      </c>
      <c r="B7648" s="25">
        <v>43784.5</v>
      </c>
      <c r="C7648" s="7">
        <v>457.89400000000001</v>
      </c>
      <c r="D7648" s="26">
        <f>C7648/'g. Dimensio.AnlagenEE2035'!$F$11</f>
        <v>0.13082685714285713</v>
      </c>
      <c r="E7648" s="6"/>
      <c r="F7648" s="6"/>
      <c r="G7648" s="6"/>
      <c r="H7648" s="6"/>
      <c r="I7648" s="6"/>
      <c r="J7648" s="6"/>
      <c r="K7648" s="6"/>
      <c r="L7648" s="6"/>
      <c r="M7648" s="6"/>
      <c r="N7648" s="27"/>
    </row>
    <row r="7649" spans="1:14" s="28" customFormat="1" x14ac:dyDescent="0.25">
      <c r="A7649" s="24">
        <v>43784.5</v>
      </c>
      <c r="B7649" s="25">
        <v>43784.541666666664</v>
      </c>
      <c r="C7649" s="7">
        <v>362.95699999999999</v>
      </c>
      <c r="D7649" s="26">
        <f>C7649/'g. Dimensio.AnlagenEE2035'!$F$11</f>
        <v>0.103702</v>
      </c>
      <c r="E7649" s="6"/>
      <c r="F7649" s="6"/>
      <c r="G7649" s="6"/>
      <c r="H7649" s="6"/>
      <c r="I7649" s="6"/>
      <c r="J7649" s="6"/>
      <c r="K7649" s="6"/>
      <c r="L7649" s="6"/>
      <c r="M7649" s="6"/>
      <c r="N7649" s="27"/>
    </row>
    <row r="7650" spans="1:14" s="28" customFormat="1" x14ac:dyDescent="0.25">
      <c r="A7650" s="24">
        <v>43784.541666666664</v>
      </c>
      <c r="B7650" s="25">
        <v>43784.583333333336</v>
      </c>
      <c r="C7650" s="7">
        <v>186.78700000000001</v>
      </c>
      <c r="D7650" s="26">
        <f>C7650/'g. Dimensio.AnlagenEE2035'!$F$11</f>
        <v>5.3367714285714289E-2</v>
      </c>
      <c r="E7650" s="6"/>
      <c r="F7650" s="6"/>
      <c r="G7650" s="6"/>
      <c r="H7650" s="6"/>
      <c r="I7650" s="6"/>
      <c r="J7650" s="6"/>
      <c r="K7650" s="6"/>
      <c r="L7650" s="6"/>
      <c r="M7650" s="6"/>
      <c r="N7650" s="27"/>
    </row>
    <row r="7651" spans="1:14" s="28" customFormat="1" x14ac:dyDescent="0.25">
      <c r="A7651" s="24">
        <v>43784.583333333336</v>
      </c>
      <c r="B7651" s="25">
        <v>43784.625</v>
      </c>
      <c r="C7651" s="7">
        <v>63.817999999999998</v>
      </c>
      <c r="D7651" s="26">
        <f>C7651/'g. Dimensio.AnlagenEE2035'!$F$11</f>
        <v>1.8233714285714284E-2</v>
      </c>
      <c r="E7651" s="6"/>
      <c r="F7651" s="6"/>
      <c r="G7651" s="6"/>
      <c r="H7651" s="6"/>
      <c r="I7651" s="6"/>
      <c r="J7651" s="6"/>
      <c r="K7651" s="6"/>
      <c r="L7651" s="6"/>
      <c r="M7651" s="6"/>
      <c r="N7651" s="27"/>
    </row>
    <row r="7652" spans="1:14" s="28" customFormat="1" x14ac:dyDescent="0.25">
      <c r="A7652" s="24">
        <v>43784.625</v>
      </c>
      <c r="B7652" s="25">
        <v>43784.666666666664</v>
      </c>
      <c r="C7652" s="7">
        <v>19.638999999999999</v>
      </c>
      <c r="D7652" s="26">
        <f>C7652/'g. Dimensio.AnlagenEE2035'!$F$11</f>
        <v>5.6111428571428571E-3</v>
      </c>
      <c r="E7652" s="6"/>
      <c r="F7652" s="6"/>
      <c r="G7652" s="6"/>
      <c r="H7652" s="6"/>
      <c r="I7652" s="6"/>
      <c r="J7652" s="6"/>
      <c r="K7652" s="6"/>
      <c r="L7652" s="6"/>
      <c r="M7652" s="6"/>
      <c r="N7652" s="27"/>
    </row>
    <row r="7653" spans="1:14" s="28" customFormat="1" x14ac:dyDescent="0.25">
      <c r="A7653" s="24">
        <v>43784.666666666664</v>
      </c>
      <c r="B7653" s="25">
        <v>43784.708333333336</v>
      </c>
      <c r="C7653" s="7">
        <v>63.23</v>
      </c>
      <c r="D7653" s="26">
        <f>C7653/'g. Dimensio.AnlagenEE2035'!$F$11</f>
        <v>1.8065714285714286E-2</v>
      </c>
      <c r="E7653" s="6"/>
      <c r="F7653" s="6"/>
      <c r="G7653" s="6"/>
      <c r="H7653" s="6"/>
      <c r="I7653" s="6"/>
      <c r="J7653" s="6"/>
      <c r="K7653" s="6"/>
      <c r="L7653" s="6"/>
      <c r="M7653" s="6"/>
      <c r="N7653" s="27"/>
    </row>
    <row r="7654" spans="1:14" s="28" customFormat="1" x14ac:dyDescent="0.25">
      <c r="A7654" s="24">
        <v>43784.708333333336</v>
      </c>
      <c r="B7654" s="25">
        <v>43784.75</v>
      </c>
      <c r="C7654" s="7">
        <v>81.103999999999999</v>
      </c>
      <c r="D7654" s="26">
        <f>C7654/'g. Dimensio.AnlagenEE2035'!$F$11</f>
        <v>2.3172571428571428E-2</v>
      </c>
      <c r="E7654" s="6"/>
      <c r="F7654" s="6"/>
      <c r="G7654" s="6"/>
      <c r="H7654" s="6"/>
      <c r="I7654" s="6"/>
      <c r="J7654" s="6"/>
      <c r="K7654" s="6"/>
      <c r="L7654" s="6"/>
      <c r="M7654" s="6"/>
      <c r="N7654" s="27"/>
    </row>
    <row r="7655" spans="1:14" s="28" customFormat="1" x14ac:dyDescent="0.25">
      <c r="A7655" s="24">
        <v>43784.75</v>
      </c>
      <c r="B7655" s="25">
        <v>43784.791666666664</v>
      </c>
      <c r="C7655" s="7">
        <v>102.006</v>
      </c>
      <c r="D7655" s="26">
        <f>C7655/'g. Dimensio.AnlagenEE2035'!$F$11</f>
        <v>2.9144571428571429E-2</v>
      </c>
      <c r="E7655" s="6"/>
      <c r="F7655" s="6"/>
      <c r="G7655" s="6"/>
      <c r="H7655" s="6"/>
      <c r="I7655" s="6"/>
      <c r="J7655" s="6"/>
      <c r="K7655" s="6"/>
      <c r="L7655" s="6"/>
      <c r="M7655" s="6"/>
      <c r="N7655" s="27"/>
    </row>
    <row r="7656" spans="1:14" s="28" customFormat="1" x14ac:dyDescent="0.25">
      <c r="A7656" s="24">
        <v>43784.791666666664</v>
      </c>
      <c r="B7656" s="25">
        <v>43784.833333333336</v>
      </c>
      <c r="C7656" s="7">
        <v>151.49299999999999</v>
      </c>
      <c r="D7656" s="26">
        <f>C7656/'g. Dimensio.AnlagenEE2035'!$F$11</f>
        <v>4.3283714285714286E-2</v>
      </c>
      <c r="E7656" s="6"/>
      <c r="F7656" s="6"/>
      <c r="G7656" s="6"/>
      <c r="H7656" s="6"/>
      <c r="I7656" s="6"/>
      <c r="J7656" s="6"/>
      <c r="K7656" s="6"/>
      <c r="L7656" s="6"/>
      <c r="M7656" s="6"/>
      <c r="N7656" s="27"/>
    </row>
    <row r="7657" spans="1:14" s="28" customFormat="1" x14ac:dyDescent="0.25">
      <c r="A7657" s="24">
        <v>43784.833333333336</v>
      </c>
      <c r="B7657" s="25">
        <v>43784.875</v>
      </c>
      <c r="C7657" s="7">
        <v>226.708</v>
      </c>
      <c r="D7657" s="26">
        <f>C7657/'g. Dimensio.AnlagenEE2035'!$F$11</f>
        <v>6.4773714285714282E-2</v>
      </c>
      <c r="E7657" s="6"/>
      <c r="F7657" s="6"/>
      <c r="G7657" s="6"/>
      <c r="H7657" s="6"/>
      <c r="I7657" s="6"/>
      <c r="J7657" s="6"/>
      <c r="K7657" s="6"/>
      <c r="L7657" s="6"/>
      <c r="M7657" s="6"/>
      <c r="N7657" s="27"/>
    </row>
    <row r="7658" spans="1:14" s="28" customFormat="1" x14ac:dyDescent="0.25">
      <c r="A7658" s="24">
        <v>43784.875</v>
      </c>
      <c r="B7658" s="25">
        <v>43784.916666666664</v>
      </c>
      <c r="C7658" s="7">
        <v>232.333</v>
      </c>
      <c r="D7658" s="26">
        <f>C7658/'g. Dimensio.AnlagenEE2035'!$F$11</f>
        <v>6.6380857142857144E-2</v>
      </c>
      <c r="E7658" s="6"/>
      <c r="F7658" s="6"/>
      <c r="G7658" s="6"/>
      <c r="H7658" s="6"/>
      <c r="I7658" s="6"/>
      <c r="J7658" s="6"/>
      <c r="K7658" s="6"/>
      <c r="L7658" s="6"/>
      <c r="M7658" s="6"/>
      <c r="N7658" s="27"/>
    </row>
    <row r="7659" spans="1:14" s="28" customFormat="1" x14ac:dyDescent="0.25">
      <c r="A7659" s="24">
        <v>43784.916666666664</v>
      </c>
      <c r="B7659" s="25">
        <v>43784.958333333336</v>
      </c>
      <c r="C7659" s="7">
        <v>150.67599999999999</v>
      </c>
      <c r="D7659" s="26">
        <f>C7659/'g. Dimensio.AnlagenEE2035'!$F$11</f>
        <v>4.3050285714285708E-2</v>
      </c>
      <c r="E7659" s="6"/>
      <c r="F7659" s="6"/>
      <c r="G7659" s="6"/>
      <c r="H7659" s="6"/>
      <c r="I7659" s="6"/>
      <c r="J7659" s="6"/>
      <c r="K7659" s="6"/>
      <c r="L7659" s="6"/>
      <c r="M7659" s="6"/>
      <c r="N7659" s="27"/>
    </row>
    <row r="7660" spans="1:14" s="28" customFormat="1" x14ac:dyDescent="0.25">
      <c r="A7660" s="24">
        <v>43784.958333333336</v>
      </c>
      <c r="B7660" s="25">
        <v>43785</v>
      </c>
      <c r="C7660" s="7">
        <v>84.59</v>
      </c>
      <c r="D7660" s="26">
        <f>C7660/'g. Dimensio.AnlagenEE2035'!$F$11</f>
        <v>2.4168571428571428E-2</v>
      </c>
      <c r="E7660" s="6"/>
      <c r="F7660" s="6"/>
      <c r="G7660" s="6"/>
      <c r="H7660" s="6"/>
      <c r="I7660" s="6"/>
      <c r="J7660" s="6"/>
      <c r="K7660" s="6"/>
      <c r="L7660" s="6"/>
      <c r="M7660" s="6"/>
      <c r="N7660" s="27"/>
    </row>
    <row r="7661" spans="1:14" s="28" customFormat="1" x14ac:dyDescent="0.25">
      <c r="A7661" s="24">
        <v>43785</v>
      </c>
      <c r="B7661" s="25">
        <v>43785.041666666664</v>
      </c>
      <c r="C7661" s="7">
        <v>69.863</v>
      </c>
      <c r="D7661" s="26">
        <f>C7661/'g. Dimensio.AnlagenEE2035'!$F$11</f>
        <v>1.9960857142857141E-2</v>
      </c>
      <c r="E7661" s="6"/>
      <c r="F7661" s="6"/>
      <c r="G7661" s="6"/>
      <c r="H7661" s="6"/>
      <c r="I7661" s="6"/>
      <c r="J7661" s="6"/>
      <c r="K7661" s="6"/>
      <c r="L7661" s="6"/>
      <c r="M7661" s="6"/>
      <c r="N7661" s="27"/>
    </row>
    <row r="7662" spans="1:14" s="28" customFormat="1" x14ac:dyDescent="0.25">
      <c r="A7662" s="24">
        <v>43785.041666666664</v>
      </c>
      <c r="B7662" s="25">
        <v>43785.083333333336</v>
      </c>
      <c r="C7662" s="7">
        <v>74.02</v>
      </c>
      <c r="D7662" s="26">
        <f>C7662/'g. Dimensio.AnlagenEE2035'!$F$11</f>
        <v>2.1148571428571426E-2</v>
      </c>
      <c r="E7662" s="6"/>
      <c r="F7662" s="6"/>
      <c r="G7662" s="6"/>
      <c r="H7662" s="6"/>
      <c r="I7662" s="6"/>
      <c r="J7662" s="6"/>
      <c r="K7662" s="6"/>
      <c r="L7662" s="6"/>
      <c r="M7662" s="6"/>
      <c r="N7662" s="27"/>
    </row>
    <row r="7663" spans="1:14" s="28" customFormat="1" x14ac:dyDescent="0.25">
      <c r="A7663" s="24">
        <v>43785.083333333336</v>
      </c>
      <c r="B7663" s="25">
        <v>43785.125</v>
      </c>
      <c r="C7663" s="7">
        <v>67.69</v>
      </c>
      <c r="D7663" s="26">
        <f>C7663/'g. Dimensio.AnlagenEE2035'!$F$11</f>
        <v>1.934E-2</v>
      </c>
      <c r="E7663" s="6"/>
      <c r="F7663" s="6"/>
      <c r="G7663" s="6"/>
      <c r="H7663" s="6"/>
      <c r="I7663" s="6"/>
      <c r="J7663" s="6"/>
      <c r="K7663" s="6"/>
      <c r="L7663" s="6"/>
      <c r="M7663" s="6"/>
      <c r="N7663" s="27"/>
    </row>
    <row r="7664" spans="1:14" s="28" customFormat="1" x14ac:dyDescent="0.25">
      <c r="A7664" s="24">
        <v>43785.125</v>
      </c>
      <c r="B7664" s="25">
        <v>43785.166666666664</v>
      </c>
      <c r="C7664" s="7">
        <v>55.643999999999998</v>
      </c>
      <c r="D7664" s="26">
        <f>C7664/'g. Dimensio.AnlagenEE2035'!$F$11</f>
        <v>1.5898285714285715E-2</v>
      </c>
      <c r="E7664" s="6"/>
      <c r="F7664" s="6"/>
      <c r="G7664" s="6"/>
      <c r="H7664" s="6"/>
      <c r="I7664" s="6"/>
      <c r="J7664" s="6"/>
      <c r="K7664" s="6"/>
      <c r="L7664" s="6"/>
      <c r="M7664" s="6"/>
      <c r="N7664" s="27"/>
    </row>
    <row r="7665" spans="1:14" s="28" customFormat="1" x14ac:dyDescent="0.25">
      <c r="A7665" s="24">
        <v>43785.166666666664</v>
      </c>
      <c r="B7665" s="25">
        <v>43785.208333333336</v>
      </c>
      <c r="C7665" s="7">
        <v>45.433999999999997</v>
      </c>
      <c r="D7665" s="26">
        <f>C7665/'g. Dimensio.AnlagenEE2035'!$F$11</f>
        <v>1.2981142857142856E-2</v>
      </c>
      <c r="E7665" s="6"/>
      <c r="F7665" s="6"/>
      <c r="G7665" s="6"/>
      <c r="H7665" s="6"/>
      <c r="I7665" s="6"/>
      <c r="J7665" s="6"/>
      <c r="K7665" s="6"/>
      <c r="L7665" s="6"/>
      <c r="M7665" s="6"/>
      <c r="N7665" s="27"/>
    </row>
    <row r="7666" spans="1:14" s="28" customFormat="1" x14ac:dyDescent="0.25">
      <c r="A7666" s="24">
        <v>43785.208333333336</v>
      </c>
      <c r="B7666" s="25">
        <v>43785.25</v>
      </c>
      <c r="C7666" s="7">
        <v>39.878</v>
      </c>
      <c r="D7666" s="26">
        <f>C7666/'g. Dimensio.AnlagenEE2035'!$F$11</f>
        <v>1.1393714285714287E-2</v>
      </c>
      <c r="E7666" s="6"/>
      <c r="F7666" s="6"/>
      <c r="G7666" s="6"/>
      <c r="H7666" s="6"/>
      <c r="I7666" s="6"/>
      <c r="J7666" s="6"/>
      <c r="K7666" s="6"/>
      <c r="L7666" s="6"/>
      <c r="M7666" s="6"/>
      <c r="N7666" s="27"/>
    </row>
    <row r="7667" spans="1:14" s="28" customFormat="1" x14ac:dyDescent="0.25">
      <c r="A7667" s="24">
        <v>43785.25</v>
      </c>
      <c r="B7667" s="25">
        <v>43785.291666666664</v>
      </c>
      <c r="C7667" s="7">
        <v>54.497</v>
      </c>
      <c r="D7667" s="26">
        <f>C7667/'g. Dimensio.AnlagenEE2035'!$F$11</f>
        <v>1.5570571428571428E-2</v>
      </c>
      <c r="E7667" s="6"/>
      <c r="F7667" s="6"/>
      <c r="G7667" s="6"/>
      <c r="H7667" s="6"/>
      <c r="I7667" s="6"/>
      <c r="J7667" s="6"/>
      <c r="K7667" s="6"/>
      <c r="L7667" s="6"/>
      <c r="M7667" s="6"/>
      <c r="N7667" s="27"/>
    </row>
    <row r="7668" spans="1:14" s="28" customFormat="1" x14ac:dyDescent="0.25">
      <c r="A7668" s="24">
        <v>43785.291666666664</v>
      </c>
      <c r="B7668" s="25">
        <v>43785.333333333336</v>
      </c>
      <c r="C7668" s="7">
        <v>87.5</v>
      </c>
      <c r="D7668" s="26">
        <f>C7668/'g. Dimensio.AnlagenEE2035'!$F$11</f>
        <v>2.5000000000000001E-2</v>
      </c>
      <c r="E7668" s="6"/>
      <c r="F7668" s="6"/>
      <c r="G7668" s="6"/>
      <c r="H7668" s="6"/>
      <c r="I7668" s="6"/>
      <c r="J7668" s="6"/>
      <c r="K7668" s="6"/>
      <c r="L7668" s="6"/>
      <c r="M7668" s="6"/>
      <c r="N7668" s="27"/>
    </row>
    <row r="7669" spans="1:14" s="28" customFormat="1" x14ac:dyDescent="0.25">
      <c r="A7669" s="24">
        <v>43785.333333333336</v>
      </c>
      <c r="B7669" s="25">
        <v>43785.375</v>
      </c>
      <c r="C7669" s="7">
        <v>80.349999999999994</v>
      </c>
      <c r="D7669" s="26">
        <f>C7669/'g. Dimensio.AnlagenEE2035'!$F$11</f>
        <v>2.2957142857142857E-2</v>
      </c>
      <c r="E7669" s="6"/>
      <c r="F7669" s="6"/>
      <c r="G7669" s="6"/>
      <c r="H7669" s="6"/>
      <c r="I7669" s="6"/>
      <c r="J7669" s="6"/>
      <c r="K7669" s="6"/>
      <c r="L7669" s="6"/>
      <c r="M7669" s="6"/>
      <c r="N7669" s="27"/>
    </row>
    <row r="7670" spans="1:14" s="28" customFormat="1" x14ac:dyDescent="0.25">
      <c r="A7670" s="24">
        <v>43785.375</v>
      </c>
      <c r="B7670" s="25">
        <v>43785.416666666664</v>
      </c>
      <c r="C7670" s="7">
        <v>68.606999999999999</v>
      </c>
      <c r="D7670" s="26">
        <f>C7670/'g. Dimensio.AnlagenEE2035'!$F$11</f>
        <v>1.9602000000000001E-2</v>
      </c>
      <c r="E7670" s="6"/>
      <c r="F7670" s="6"/>
      <c r="G7670" s="6"/>
      <c r="H7670" s="6"/>
      <c r="I7670" s="6"/>
      <c r="J7670" s="6"/>
      <c r="K7670" s="6"/>
      <c r="L7670" s="6"/>
      <c r="M7670" s="6"/>
      <c r="N7670" s="27"/>
    </row>
    <row r="7671" spans="1:14" s="28" customFormat="1" x14ac:dyDescent="0.25">
      <c r="A7671" s="24">
        <v>43785.416666666664</v>
      </c>
      <c r="B7671" s="25">
        <v>43785.458333333336</v>
      </c>
      <c r="C7671" s="7">
        <v>111.468</v>
      </c>
      <c r="D7671" s="26">
        <f>C7671/'g. Dimensio.AnlagenEE2035'!$F$11</f>
        <v>3.1848000000000001E-2</v>
      </c>
      <c r="E7671" s="6"/>
      <c r="F7671" s="6"/>
      <c r="G7671" s="6"/>
      <c r="H7671" s="6"/>
      <c r="I7671" s="6"/>
      <c r="J7671" s="6"/>
      <c r="K7671" s="6"/>
      <c r="L7671" s="6"/>
      <c r="M7671" s="6"/>
      <c r="N7671" s="27"/>
    </row>
    <row r="7672" spans="1:14" s="28" customFormat="1" x14ac:dyDescent="0.25">
      <c r="A7672" s="24">
        <v>43785.458333333336</v>
      </c>
      <c r="B7672" s="25">
        <v>43785.5</v>
      </c>
      <c r="C7672" s="7">
        <v>125.47499999999999</v>
      </c>
      <c r="D7672" s="26">
        <f>C7672/'g. Dimensio.AnlagenEE2035'!$F$11</f>
        <v>3.585E-2</v>
      </c>
      <c r="E7672" s="6"/>
      <c r="F7672" s="6"/>
      <c r="G7672" s="6"/>
      <c r="H7672" s="6"/>
      <c r="I7672" s="6"/>
      <c r="J7672" s="6"/>
      <c r="K7672" s="6"/>
      <c r="L7672" s="6"/>
      <c r="M7672" s="6"/>
      <c r="N7672" s="27"/>
    </row>
    <row r="7673" spans="1:14" s="28" customFormat="1" x14ac:dyDescent="0.25">
      <c r="A7673" s="24">
        <v>43785.5</v>
      </c>
      <c r="B7673" s="25">
        <v>43785.541666666664</v>
      </c>
      <c r="C7673" s="7">
        <v>106.057</v>
      </c>
      <c r="D7673" s="26">
        <f>C7673/'g. Dimensio.AnlagenEE2035'!$F$11</f>
        <v>3.0301999999999999E-2</v>
      </c>
      <c r="E7673" s="6"/>
      <c r="F7673" s="6"/>
      <c r="G7673" s="6"/>
      <c r="H7673" s="6"/>
      <c r="I7673" s="6"/>
      <c r="J7673" s="6"/>
      <c r="K7673" s="6"/>
      <c r="L7673" s="6"/>
      <c r="M7673" s="6"/>
      <c r="N7673" s="27"/>
    </row>
    <row r="7674" spans="1:14" s="28" customFormat="1" x14ac:dyDescent="0.25">
      <c r="A7674" s="24">
        <v>43785.541666666664</v>
      </c>
      <c r="B7674" s="25">
        <v>43785.583333333336</v>
      </c>
      <c r="C7674" s="7">
        <v>112.29</v>
      </c>
      <c r="D7674" s="26">
        <f>C7674/'g. Dimensio.AnlagenEE2035'!$F$11</f>
        <v>3.2082857142857142E-2</v>
      </c>
      <c r="E7674" s="6"/>
      <c r="F7674" s="6"/>
      <c r="G7674" s="6"/>
      <c r="H7674" s="6"/>
      <c r="I7674" s="6"/>
      <c r="J7674" s="6"/>
      <c r="K7674" s="6"/>
      <c r="L7674" s="6"/>
      <c r="M7674" s="6"/>
      <c r="N7674" s="27"/>
    </row>
    <row r="7675" spans="1:14" s="28" customFormat="1" x14ac:dyDescent="0.25">
      <c r="A7675" s="24">
        <v>43785.583333333336</v>
      </c>
      <c r="B7675" s="25">
        <v>43785.625</v>
      </c>
      <c r="C7675" s="7">
        <v>76.661000000000001</v>
      </c>
      <c r="D7675" s="26">
        <f>C7675/'g. Dimensio.AnlagenEE2035'!$F$11</f>
        <v>2.1903142857142857E-2</v>
      </c>
      <c r="E7675" s="6"/>
      <c r="F7675" s="6"/>
      <c r="G7675" s="6"/>
      <c r="H7675" s="6"/>
      <c r="I7675" s="6"/>
      <c r="J7675" s="6"/>
      <c r="K7675" s="6"/>
      <c r="L7675" s="6"/>
      <c r="M7675" s="6"/>
      <c r="N7675" s="27"/>
    </row>
    <row r="7676" spans="1:14" s="28" customFormat="1" x14ac:dyDescent="0.25">
      <c r="A7676" s="24">
        <v>43785.625</v>
      </c>
      <c r="B7676" s="25">
        <v>43785.666666666664</v>
      </c>
      <c r="C7676" s="7">
        <v>17.491</v>
      </c>
      <c r="D7676" s="26">
        <f>C7676/'g. Dimensio.AnlagenEE2035'!$F$11</f>
        <v>4.9974285714285711E-3</v>
      </c>
      <c r="E7676" s="6"/>
      <c r="F7676" s="6"/>
      <c r="G7676" s="6"/>
      <c r="H7676" s="6"/>
      <c r="I7676" s="6"/>
      <c r="J7676" s="6"/>
      <c r="K7676" s="6"/>
      <c r="L7676" s="6"/>
      <c r="M7676" s="6"/>
      <c r="N7676" s="27"/>
    </row>
    <row r="7677" spans="1:14" s="28" customFormat="1" x14ac:dyDescent="0.25">
      <c r="A7677" s="24">
        <v>43785.666666666664</v>
      </c>
      <c r="B7677" s="25">
        <v>43785.708333333336</v>
      </c>
      <c r="C7677" s="7">
        <v>49.877000000000002</v>
      </c>
      <c r="D7677" s="26">
        <f>C7677/'g. Dimensio.AnlagenEE2035'!$F$11</f>
        <v>1.4250571428571428E-2</v>
      </c>
      <c r="E7677" s="6"/>
      <c r="F7677" s="6"/>
      <c r="G7677" s="6"/>
      <c r="H7677" s="6"/>
      <c r="I7677" s="6"/>
      <c r="J7677" s="6"/>
      <c r="K7677" s="6"/>
      <c r="L7677" s="6"/>
      <c r="M7677" s="6"/>
      <c r="N7677" s="27"/>
    </row>
    <row r="7678" spans="1:14" s="28" customFormat="1" x14ac:dyDescent="0.25">
      <c r="A7678" s="24">
        <v>43785.708333333336</v>
      </c>
      <c r="B7678" s="25">
        <v>43785.75</v>
      </c>
      <c r="C7678" s="7">
        <v>104.33499999999999</v>
      </c>
      <c r="D7678" s="26">
        <f>C7678/'g. Dimensio.AnlagenEE2035'!$F$11</f>
        <v>2.981E-2</v>
      </c>
      <c r="E7678" s="6"/>
      <c r="F7678" s="6"/>
      <c r="G7678" s="6"/>
      <c r="H7678" s="6"/>
      <c r="I7678" s="6"/>
      <c r="J7678" s="6"/>
      <c r="K7678" s="6"/>
      <c r="L7678" s="6"/>
      <c r="M7678" s="6"/>
      <c r="N7678" s="27"/>
    </row>
    <row r="7679" spans="1:14" s="28" customFormat="1" x14ac:dyDescent="0.25">
      <c r="A7679" s="24">
        <v>43785.75</v>
      </c>
      <c r="B7679" s="25">
        <v>43785.791666666664</v>
      </c>
      <c r="C7679" s="7">
        <v>130.92099999999999</v>
      </c>
      <c r="D7679" s="26">
        <f>C7679/'g. Dimensio.AnlagenEE2035'!$F$11</f>
        <v>3.7405999999999995E-2</v>
      </c>
      <c r="E7679" s="6"/>
      <c r="F7679" s="6"/>
      <c r="G7679" s="6"/>
      <c r="H7679" s="6"/>
      <c r="I7679" s="6"/>
      <c r="J7679" s="6"/>
      <c r="K7679" s="6"/>
      <c r="L7679" s="6"/>
      <c r="M7679" s="6"/>
      <c r="N7679" s="27"/>
    </row>
    <row r="7680" spans="1:14" s="28" customFormat="1" x14ac:dyDescent="0.25">
      <c r="A7680" s="24">
        <v>43785.791666666664</v>
      </c>
      <c r="B7680" s="25">
        <v>43785.833333333336</v>
      </c>
      <c r="C7680" s="7">
        <v>185.81399999999999</v>
      </c>
      <c r="D7680" s="26">
        <f>C7680/'g. Dimensio.AnlagenEE2035'!$F$11</f>
        <v>5.3089714285714282E-2</v>
      </c>
      <c r="E7680" s="6"/>
      <c r="F7680" s="6"/>
      <c r="G7680" s="6"/>
      <c r="H7680" s="6"/>
      <c r="I7680" s="6"/>
      <c r="J7680" s="6"/>
      <c r="K7680" s="6"/>
      <c r="L7680" s="6"/>
      <c r="M7680" s="6"/>
      <c r="N7680" s="27"/>
    </row>
    <row r="7681" spans="1:14" s="28" customFormat="1" x14ac:dyDescent="0.25">
      <c r="A7681" s="24">
        <v>43785.833333333336</v>
      </c>
      <c r="B7681" s="25">
        <v>43785.875</v>
      </c>
      <c r="C7681" s="7">
        <v>349.24299999999999</v>
      </c>
      <c r="D7681" s="26">
        <f>C7681/'g. Dimensio.AnlagenEE2035'!$F$11</f>
        <v>9.9783714285714281E-2</v>
      </c>
      <c r="E7681" s="6"/>
      <c r="F7681" s="6"/>
      <c r="G7681" s="6"/>
      <c r="H7681" s="6"/>
      <c r="I7681" s="6"/>
      <c r="J7681" s="6"/>
      <c r="K7681" s="6"/>
      <c r="L7681" s="6"/>
      <c r="M7681" s="6"/>
      <c r="N7681" s="27"/>
    </row>
    <row r="7682" spans="1:14" s="28" customFormat="1" x14ac:dyDescent="0.25">
      <c r="A7682" s="24">
        <v>43785.875</v>
      </c>
      <c r="B7682" s="25">
        <v>43785.916666666664</v>
      </c>
      <c r="C7682" s="7">
        <v>532.73400000000004</v>
      </c>
      <c r="D7682" s="26">
        <f>C7682/'g. Dimensio.AnlagenEE2035'!$F$11</f>
        <v>0.15220971428571431</v>
      </c>
      <c r="E7682" s="6"/>
      <c r="F7682" s="6"/>
      <c r="G7682" s="6"/>
      <c r="H7682" s="6"/>
      <c r="I7682" s="6"/>
      <c r="J7682" s="6"/>
      <c r="K7682" s="6"/>
      <c r="L7682" s="6"/>
      <c r="M7682" s="6"/>
      <c r="N7682" s="27"/>
    </row>
    <row r="7683" spans="1:14" s="28" customFormat="1" x14ac:dyDescent="0.25">
      <c r="A7683" s="24">
        <v>43785.916666666664</v>
      </c>
      <c r="B7683" s="25">
        <v>43785.958333333336</v>
      </c>
      <c r="C7683" s="7">
        <v>497.18</v>
      </c>
      <c r="D7683" s="26">
        <f>C7683/'g. Dimensio.AnlagenEE2035'!$F$11</f>
        <v>0.14205142857142858</v>
      </c>
      <c r="E7683" s="6"/>
      <c r="F7683" s="6"/>
      <c r="G7683" s="6"/>
      <c r="H7683" s="6"/>
      <c r="I7683" s="6"/>
      <c r="J7683" s="6"/>
      <c r="K7683" s="6"/>
      <c r="L7683" s="6"/>
      <c r="M7683" s="6"/>
      <c r="N7683" s="27"/>
    </row>
    <row r="7684" spans="1:14" s="28" customFormat="1" x14ac:dyDescent="0.25">
      <c r="A7684" s="24">
        <v>43785.958333333336</v>
      </c>
      <c r="B7684" s="25">
        <v>43786</v>
      </c>
      <c r="C7684" s="7">
        <v>379.39600000000002</v>
      </c>
      <c r="D7684" s="26">
        <f>C7684/'g. Dimensio.AnlagenEE2035'!$F$11</f>
        <v>0.10839885714285714</v>
      </c>
      <c r="E7684" s="6"/>
      <c r="F7684" s="6"/>
      <c r="G7684" s="6"/>
      <c r="H7684" s="6"/>
      <c r="I7684" s="6"/>
      <c r="J7684" s="6"/>
      <c r="K7684" s="6"/>
      <c r="L7684" s="6"/>
      <c r="M7684" s="6"/>
      <c r="N7684" s="27"/>
    </row>
    <row r="7685" spans="1:14" s="28" customFormat="1" x14ac:dyDescent="0.25">
      <c r="A7685" s="24">
        <v>43786</v>
      </c>
      <c r="B7685" s="25">
        <v>43786.041666666664</v>
      </c>
      <c r="C7685" s="7">
        <v>290.10199999999998</v>
      </c>
      <c r="D7685" s="26">
        <f>C7685/'g. Dimensio.AnlagenEE2035'!$F$11</f>
        <v>8.2886285714285704E-2</v>
      </c>
      <c r="E7685" s="6"/>
      <c r="F7685" s="6"/>
      <c r="G7685" s="6"/>
      <c r="H7685" s="6"/>
      <c r="I7685" s="6"/>
      <c r="J7685" s="6"/>
      <c r="K7685" s="6"/>
      <c r="L7685" s="6"/>
      <c r="M7685" s="6"/>
      <c r="N7685" s="27"/>
    </row>
    <row r="7686" spans="1:14" s="28" customFormat="1" x14ac:dyDescent="0.25">
      <c r="A7686" s="24">
        <v>43786.041666666664</v>
      </c>
      <c r="B7686" s="25">
        <v>43786.083333333336</v>
      </c>
      <c r="C7686" s="7">
        <v>212.148</v>
      </c>
      <c r="D7686" s="26">
        <f>C7686/'g. Dimensio.AnlagenEE2035'!$F$11</f>
        <v>6.0613714285714285E-2</v>
      </c>
      <c r="E7686" s="6"/>
      <c r="F7686" s="6"/>
      <c r="G7686" s="6"/>
      <c r="H7686" s="6"/>
      <c r="I7686" s="6"/>
      <c r="J7686" s="6"/>
      <c r="K7686" s="6"/>
      <c r="L7686" s="6"/>
      <c r="M7686" s="6"/>
      <c r="N7686" s="27"/>
    </row>
    <row r="7687" spans="1:14" s="28" customFormat="1" x14ac:dyDescent="0.25">
      <c r="A7687" s="24">
        <v>43786.083333333336</v>
      </c>
      <c r="B7687" s="25">
        <v>43786.125</v>
      </c>
      <c r="C7687" s="7">
        <v>275.54000000000002</v>
      </c>
      <c r="D7687" s="26">
        <f>C7687/'g. Dimensio.AnlagenEE2035'!$F$11</f>
        <v>7.8725714285714288E-2</v>
      </c>
      <c r="E7687" s="6"/>
      <c r="F7687" s="6"/>
      <c r="G7687" s="6"/>
      <c r="H7687" s="6"/>
      <c r="I7687" s="6"/>
      <c r="J7687" s="6"/>
      <c r="K7687" s="6"/>
      <c r="L7687" s="6"/>
      <c r="M7687" s="6"/>
      <c r="N7687" s="27"/>
    </row>
    <row r="7688" spans="1:14" s="28" customFormat="1" x14ac:dyDescent="0.25">
      <c r="A7688" s="24">
        <v>43786.125</v>
      </c>
      <c r="B7688" s="25">
        <v>43786.166666666664</v>
      </c>
      <c r="C7688" s="7">
        <v>280.39100000000002</v>
      </c>
      <c r="D7688" s="26">
        <f>C7688/'g. Dimensio.AnlagenEE2035'!$F$11</f>
        <v>8.0111714285714286E-2</v>
      </c>
      <c r="E7688" s="6"/>
      <c r="F7688" s="6"/>
      <c r="G7688" s="6"/>
      <c r="H7688" s="6"/>
      <c r="I7688" s="6"/>
      <c r="J7688" s="6"/>
      <c r="K7688" s="6"/>
      <c r="L7688" s="6"/>
      <c r="M7688" s="6"/>
      <c r="N7688" s="27"/>
    </row>
    <row r="7689" spans="1:14" s="28" customFormat="1" x14ac:dyDescent="0.25">
      <c r="A7689" s="24">
        <v>43786.166666666664</v>
      </c>
      <c r="B7689" s="25">
        <v>43786.208333333336</v>
      </c>
      <c r="C7689" s="7">
        <v>192.93</v>
      </c>
      <c r="D7689" s="26">
        <f>C7689/'g. Dimensio.AnlagenEE2035'!$F$11</f>
        <v>5.5122857142857147E-2</v>
      </c>
      <c r="E7689" s="6"/>
      <c r="F7689" s="6"/>
      <c r="G7689" s="6"/>
      <c r="H7689" s="6"/>
      <c r="I7689" s="6"/>
      <c r="J7689" s="6"/>
      <c r="K7689" s="6"/>
      <c r="L7689" s="6"/>
      <c r="M7689" s="6"/>
      <c r="N7689" s="27"/>
    </row>
    <row r="7690" spans="1:14" s="28" customFormat="1" x14ac:dyDescent="0.25">
      <c r="A7690" s="24">
        <v>43786.208333333336</v>
      </c>
      <c r="B7690" s="25">
        <v>43786.25</v>
      </c>
      <c r="C7690" s="7">
        <v>183.071</v>
      </c>
      <c r="D7690" s="26">
        <f>C7690/'g. Dimensio.AnlagenEE2035'!$F$11</f>
        <v>5.2305999999999998E-2</v>
      </c>
      <c r="E7690" s="6"/>
      <c r="F7690" s="6"/>
      <c r="G7690" s="6"/>
      <c r="H7690" s="6"/>
      <c r="I7690" s="6"/>
      <c r="J7690" s="6"/>
      <c r="K7690" s="6"/>
      <c r="L7690" s="6"/>
      <c r="M7690" s="6"/>
      <c r="N7690" s="27"/>
    </row>
    <row r="7691" spans="1:14" s="28" customFormat="1" x14ac:dyDescent="0.25">
      <c r="A7691" s="24">
        <v>43786.25</v>
      </c>
      <c r="B7691" s="25">
        <v>43786.291666666664</v>
      </c>
      <c r="C7691" s="7">
        <v>287.76400000000001</v>
      </c>
      <c r="D7691" s="26">
        <f>C7691/'g. Dimensio.AnlagenEE2035'!$F$11</f>
        <v>8.2218285714285716E-2</v>
      </c>
      <c r="E7691" s="6"/>
      <c r="F7691" s="6"/>
      <c r="G7691" s="6"/>
      <c r="H7691" s="6"/>
      <c r="I7691" s="6"/>
      <c r="J7691" s="6"/>
      <c r="K7691" s="6"/>
      <c r="L7691" s="6"/>
      <c r="M7691" s="6"/>
      <c r="N7691" s="27"/>
    </row>
    <row r="7692" spans="1:14" s="28" customFormat="1" x14ac:dyDescent="0.25">
      <c r="A7692" s="24">
        <v>43786.291666666664</v>
      </c>
      <c r="B7692" s="25">
        <v>43786.333333333336</v>
      </c>
      <c r="C7692" s="7">
        <v>159.76599999999999</v>
      </c>
      <c r="D7692" s="26">
        <f>C7692/'g. Dimensio.AnlagenEE2035'!$F$11</f>
        <v>4.5647428571428568E-2</v>
      </c>
      <c r="E7692" s="6"/>
      <c r="F7692" s="6"/>
      <c r="G7692" s="6"/>
      <c r="H7692" s="6"/>
      <c r="I7692" s="6"/>
      <c r="J7692" s="6"/>
      <c r="K7692" s="6"/>
      <c r="L7692" s="6"/>
      <c r="M7692" s="6"/>
      <c r="N7692" s="27"/>
    </row>
    <row r="7693" spans="1:14" s="28" customFormat="1" x14ac:dyDescent="0.25">
      <c r="A7693" s="24">
        <v>43786.333333333336</v>
      </c>
      <c r="B7693" s="25">
        <v>43786.375</v>
      </c>
      <c r="C7693" s="7">
        <v>336.44</v>
      </c>
      <c r="D7693" s="26">
        <f>C7693/'g. Dimensio.AnlagenEE2035'!$F$11</f>
        <v>9.6125714285714287E-2</v>
      </c>
      <c r="E7693" s="6"/>
      <c r="F7693" s="6"/>
      <c r="G7693" s="6"/>
      <c r="H7693" s="6"/>
      <c r="I7693" s="6"/>
      <c r="J7693" s="6"/>
      <c r="K7693" s="6"/>
      <c r="L7693" s="6"/>
      <c r="M7693" s="6"/>
      <c r="N7693" s="27"/>
    </row>
    <row r="7694" spans="1:14" s="28" customFormat="1" x14ac:dyDescent="0.25">
      <c r="A7694" s="24">
        <v>43786.375</v>
      </c>
      <c r="B7694" s="25">
        <v>43786.416666666664</v>
      </c>
      <c r="C7694" s="7">
        <v>477.73399999999998</v>
      </c>
      <c r="D7694" s="26">
        <f>C7694/'g. Dimensio.AnlagenEE2035'!$F$11</f>
        <v>0.13649542857142857</v>
      </c>
      <c r="E7694" s="6"/>
      <c r="F7694" s="6"/>
      <c r="G7694" s="6"/>
      <c r="H7694" s="6"/>
      <c r="I7694" s="6"/>
      <c r="J7694" s="6"/>
      <c r="K7694" s="6"/>
      <c r="L7694" s="6"/>
      <c r="M7694" s="6"/>
      <c r="N7694" s="27"/>
    </row>
    <row r="7695" spans="1:14" s="28" customFormat="1" x14ac:dyDescent="0.25">
      <c r="A7695" s="24">
        <v>43786.416666666664</v>
      </c>
      <c r="B7695" s="25">
        <v>43786.458333333336</v>
      </c>
      <c r="C7695" s="7">
        <v>652.83699999999999</v>
      </c>
      <c r="D7695" s="26">
        <f>C7695/'g. Dimensio.AnlagenEE2035'!$F$11</f>
        <v>0.18652485714285713</v>
      </c>
      <c r="E7695" s="6"/>
      <c r="F7695" s="6"/>
      <c r="G7695" s="6"/>
      <c r="H7695" s="6"/>
      <c r="I7695" s="6"/>
      <c r="J7695" s="6"/>
      <c r="K7695" s="6"/>
      <c r="L7695" s="6"/>
      <c r="M7695" s="6"/>
      <c r="N7695" s="27"/>
    </row>
    <row r="7696" spans="1:14" s="28" customFormat="1" x14ac:dyDescent="0.25">
      <c r="A7696" s="24">
        <v>43786.458333333336</v>
      </c>
      <c r="B7696" s="25">
        <v>43786.5</v>
      </c>
      <c r="C7696" s="7">
        <v>621.26</v>
      </c>
      <c r="D7696" s="26">
        <f>C7696/'g. Dimensio.AnlagenEE2035'!$F$11</f>
        <v>0.17750285714285713</v>
      </c>
      <c r="E7696" s="6"/>
      <c r="F7696" s="6"/>
      <c r="G7696" s="6"/>
      <c r="H7696" s="6"/>
      <c r="I7696" s="6"/>
      <c r="J7696" s="6"/>
      <c r="K7696" s="6"/>
      <c r="L7696" s="6"/>
      <c r="M7696" s="6"/>
      <c r="N7696" s="27"/>
    </row>
    <row r="7697" spans="1:14" s="28" customFormat="1" x14ac:dyDescent="0.25">
      <c r="A7697" s="24">
        <v>43786.5</v>
      </c>
      <c r="B7697" s="25">
        <v>43786.541666666664</v>
      </c>
      <c r="C7697" s="7">
        <v>641.84799999999996</v>
      </c>
      <c r="D7697" s="26">
        <f>C7697/'g. Dimensio.AnlagenEE2035'!$F$11</f>
        <v>0.18338514285714286</v>
      </c>
      <c r="E7697" s="6"/>
      <c r="F7697" s="6"/>
      <c r="G7697" s="6"/>
      <c r="H7697" s="6"/>
      <c r="I7697" s="6"/>
      <c r="J7697" s="6"/>
      <c r="K7697" s="6"/>
      <c r="L7697" s="6"/>
      <c r="M7697" s="6"/>
      <c r="N7697" s="27"/>
    </row>
    <row r="7698" spans="1:14" s="28" customFormat="1" x14ac:dyDescent="0.25">
      <c r="A7698" s="24">
        <v>43786.541666666664</v>
      </c>
      <c r="B7698" s="25">
        <v>43786.583333333336</v>
      </c>
      <c r="C7698" s="7">
        <v>729.59500000000003</v>
      </c>
      <c r="D7698" s="26">
        <f>C7698/'g. Dimensio.AnlagenEE2035'!$F$11</f>
        <v>0.2084557142857143</v>
      </c>
      <c r="E7698" s="6"/>
      <c r="F7698" s="6"/>
      <c r="G7698" s="6"/>
      <c r="H7698" s="6"/>
      <c r="I7698" s="6"/>
      <c r="J7698" s="6"/>
      <c r="K7698" s="6"/>
      <c r="L7698" s="6"/>
      <c r="M7698" s="6"/>
      <c r="N7698" s="27"/>
    </row>
    <row r="7699" spans="1:14" s="28" customFormat="1" x14ac:dyDescent="0.25">
      <c r="A7699" s="24">
        <v>43786.583333333336</v>
      </c>
      <c r="B7699" s="25">
        <v>43786.625</v>
      </c>
      <c r="C7699" s="7">
        <v>546.005</v>
      </c>
      <c r="D7699" s="26">
        <f>C7699/'g. Dimensio.AnlagenEE2035'!$F$11</f>
        <v>0.15600142857142857</v>
      </c>
      <c r="E7699" s="6"/>
      <c r="F7699" s="6"/>
      <c r="G7699" s="6"/>
      <c r="H7699" s="6"/>
      <c r="I7699" s="6"/>
      <c r="J7699" s="6"/>
      <c r="K7699" s="6"/>
      <c r="L7699" s="6"/>
      <c r="M7699" s="6"/>
      <c r="N7699" s="27"/>
    </row>
    <row r="7700" spans="1:14" s="28" customFormat="1" x14ac:dyDescent="0.25">
      <c r="A7700" s="24">
        <v>43786.625</v>
      </c>
      <c r="B7700" s="25">
        <v>43786.666666666664</v>
      </c>
      <c r="C7700" s="7">
        <v>387.887</v>
      </c>
      <c r="D7700" s="26">
        <f>C7700/'g. Dimensio.AnlagenEE2035'!$F$11</f>
        <v>0.11082485714285714</v>
      </c>
      <c r="E7700" s="6"/>
      <c r="F7700" s="6"/>
      <c r="G7700" s="6"/>
      <c r="H7700" s="6"/>
      <c r="I7700" s="6"/>
      <c r="J7700" s="6"/>
      <c r="K7700" s="6"/>
      <c r="L7700" s="6"/>
      <c r="M7700" s="6"/>
      <c r="N7700" s="27"/>
    </row>
    <row r="7701" spans="1:14" s="28" customFormat="1" x14ac:dyDescent="0.25">
      <c r="A7701" s="24">
        <v>43786.666666666664</v>
      </c>
      <c r="B7701" s="25">
        <v>43786.708333333336</v>
      </c>
      <c r="C7701" s="7">
        <v>256.97199999999998</v>
      </c>
      <c r="D7701" s="26">
        <f>C7701/'g. Dimensio.AnlagenEE2035'!$F$11</f>
        <v>7.3420571428571418E-2</v>
      </c>
      <c r="E7701" s="6"/>
      <c r="F7701" s="6"/>
      <c r="G7701" s="6"/>
      <c r="H7701" s="6"/>
      <c r="I7701" s="6"/>
      <c r="J7701" s="6"/>
      <c r="K7701" s="6"/>
      <c r="L7701" s="6"/>
      <c r="M7701" s="6"/>
      <c r="N7701" s="27"/>
    </row>
    <row r="7702" spans="1:14" s="28" customFormat="1" x14ac:dyDescent="0.25">
      <c r="A7702" s="24">
        <v>43786.708333333336</v>
      </c>
      <c r="B7702" s="25">
        <v>43786.75</v>
      </c>
      <c r="C7702" s="7">
        <v>154.46199999999999</v>
      </c>
      <c r="D7702" s="26">
        <f>C7702/'g. Dimensio.AnlagenEE2035'!$F$11</f>
        <v>4.4131999999999998E-2</v>
      </c>
      <c r="E7702" s="6"/>
      <c r="F7702" s="6"/>
      <c r="G7702" s="6"/>
      <c r="H7702" s="6"/>
      <c r="I7702" s="6"/>
      <c r="J7702" s="6"/>
      <c r="K7702" s="6"/>
      <c r="L7702" s="6"/>
      <c r="M7702" s="6"/>
      <c r="N7702" s="27"/>
    </row>
    <row r="7703" spans="1:14" s="28" customFormat="1" x14ac:dyDescent="0.25">
      <c r="A7703" s="24">
        <v>43786.75</v>
      </c>
      <c r="B7703" s="25">
        <v>43786.791666666664</v>
      </c>
      <c r="C7703" s="7">
        <v>90.350999999999999</v>
      </c>
      <c r="D7703" s="26">
        <f>C7703/'g. Dimensio.AnlagenEE2035'!$F$11</f>
        <v>2.581457142857143E-2</v>
      </c>
      <c r="E7703" s="6"/>
      <c r="F7703" s="6"/>
      <c r="G7703" s="6"/>
      <c r="H7703" s="6"/>
      <c r="I7703" s="6"/>
      <c r="J7703" s="6"/>
      <c r="K7703" s="6"/>
      <c r="L7703" s="6"/>
      <c r="M7703" s="6"/>
      <c r="N7703" s="27"/>
    </row>
    <row r="7704" spans="1:14" s="28" customFormat="1" x14ac:dyDescent="0.25">
      <c r="A7704" s="24">
        <v>43786.791666666664</v>
      </c>
      <c r="B7704" s="25">
        <v>43786.833333333336</v>
      </c>
      <c r="C7704" s="7">
        <v>151.27099999999999</v>
      </c>
      <c r="D7704" s="26">
        <f>C7704/'g. Dimensio.AnlagenEE2035'!$F$11</f>
        <v>4.3220285714285711E-2</v>
      </c>
      <c r="E7704" s="6"/>
      <c r="F7704" s="6"/>
      <c r="G7704" s="6"/>
      <c r="H7704" s="6"/>
      <c r="I7704" s="6"/>
      <c r="J7704" s="6"/>
      <c r="K7704" s="6"/>
      <c r="L7704" s="6"/>
      <c r="M7704" s="6"/>
      <c r="N7704" s="27"/>
    </row>
    <row r="7705" spans="1:14" s="28" customFormat="1" x14ac:dyDescent="0.25">
      <c r="A7705" s="24">
        <v>43786.833333333336</v>
      </c>
      <c r="B7705" s="25">
        <v>43786.875</v>
      </c>
      <c r="C7705" s="7">
        <v>255.13300000000001</v>
      </c>
      <c r="D7705" s="26">
        <f>C7705/'g. Dimensio.AnlagenEE2035'!$F$11</f>
        <v>7.2895142857142867E-2</v>
      </c>
      <c r="E7705" s="6"/>
      <c r="F7705" s="6"/>
      <c r="G7705" s="6"/>
      <c r="H7705" s="6"/>
      <c r="I7705" s="6"/>
      <c r="J7705" s="6"/>
      <c r="K7705" s="6"/>
      <c r="L7705" s="6"/>
      <c r="M7705" s="6"/>
      <c r="N7705" s="27"/>
    </row>
    <row r="7706" spans="1:14" s="28" customFormat="1" x14ac:dyDescent="0.25">
      <c r="A7706" s="24">
        <v>43786.875</v>
      </c>
      <c r="B7706" s="25">
        <v>43786.916666666664</v>
      </c>
      <c r="C7706" s="7">
        <v>304.149</v>
      </c>
      <c r="D7706" s="26">
        <f>C7706/'g. Dimensio.AnlagenEE2035'!$F$11</f>
        <v>8.6899714285714288E-2</v>
      </c>
      <c r="E7706" s="6"/>
      <c r="F7706" s="6"/>
      <c r="G7706" s="6"/>
      <c r="H7706" s="6"/>
      <c r="I7706" s="6"/>
      <c r="J7706" s="6"/>
      <c r="K7706" s="6"/>
      <c r="L7706" s="6"/>
      <c r="M7706" s="6"/>
      <c r="N7706" s="27"/>
    </row>
    <row r="7707" spans="1:14" s="28" customFormat="1" x14ac:dyDescent="0.25">
      <c r="A7707" s="24">
        <v>43786.916666666664</v>
      </c>
      <c r="B7707" s="25">
        <v>43786.958333333336</v>
      </c>
      <c r="C7707" s="7">
        <v>339.06400000000002</v>
      </c>
      <c r="D7707" s="26">
        <f>C7707/'g. Dimensio.AnlagenEE2035'!$F$11</f>
        <v>9.6875428571428571E-2</v>
      </c>
      <c r="E7707" s="6"/>
      <c r="F7707" s="6"/>
      <c r="G7707" s="6"/>
      <c r="H7707" s="6"/>
      <c r="I7707" s="6"/>
      <c r="J7707" s="6"/>
      <c r="K7707" s="6"/>
      <c r="L7707" s="6"/>
      <c r="M7707" s="6"/>
      <c r="N7707" s="27"/>
    </row>
    <row r="7708" spans="1:14" s="28" customFormat="1" x14ac:dyDescent="0.25">
      <c r="A7708" s="24">
        <v>43786.958333333336</v>
      </c>
      <c r="B7708" s="25">
        <v>43787</v>
      </c>
      <c r="C7708" s="7">
        <v>404.02</v>
      </c>
      <c r="D7708" s="26">
        <f>C7708/'g. Dimensio.AnlagenEE2035'!$F$11</f>
        <v>0.11543428571428571</v>
      </c>
      <c r="E7708" s="6"/>
      <c r="F7708" s="6"/>
      <c r="G7708" s="6"/>
      <c r="H7708" s="6"/>
      <c r="I7708" s="6"/>
      <c r="J7708" s="6"/>
      <c r="K7708" s="6"/>
      <c r="L7708" s="6"/>
      <c r="M7708" s="6"/>
      <c r="N7708" s="27"/>
    </row>
    <row r="7709" spans="1:14" s="28" customFormat="1" x14ac:dyDescent="0.25">
      <c r="A7709" s="24">
        <v>43787</v>
      </c>
      <c r="B7709" s="25">
        <v>43787.041666666664</v>
      </c>
      <c r="C7709" s="7">
        <v>466.40100000000001</v>
      </c>
      <c r="D7709" s="26">
        <f>C7709/'g. Dimensio.AnlagenEE2035'!$F$11</f>
        <v>0.13325742857142858</v>
      </c>
      <c r="E7709" s="6"/>
      <c r="F7709" s="6"/>
      <c r="G7709" s="6"/>
      <c r="H7709" s="6"/>
      <c r="I7709" s="6"/>
      <c r="J7709" s="6"/>
      <c r="K7709" s="6"/>
      <c r="L7709" s="6"/>
      <c r="M7709" s="6"/>
      <c r="N7709" s="27"/>
    </row>
    <row r="7710" spans="1:14" s="28" customFormat="1" x14ac:dyDescent="0.25">
      <c r="A7710" s="24">
        <v>43787.041666666664</v>
      </c>
      <c r="B7710" s="25">
        <v>43787.083333333336</v>
      </c>
      <c r="C7710" s="7">
        <v>456.96</v>
      </c>
      <c r="D7710" s="26">
        <f>C7710/'g. Dimensio.AnlagenEE2035'!$F$11</f>
        <v>0.13055999999999998</v>
      </c>
      <c r="E7710" s="6"/>
      <c r="F7710" s="6"/>
      <c r="G7710" s="6"/>
      <c r="H7710" s="6"/>
      <c r="I7710" s="6"/>
      <c r="J7710" s="6"/>
      <c r="K7710" s="6"/>
      <c r="L7710" s="6"/>
      <c r="M7710" s="6"/>
      <c r="N7710" s="27"/>
    </row>
    <row r="7711" spans="1:14" s="28" customFormat="1" x14ac:dyDescent="0.25">
      <c r="A7711" s="24">
        <v>43787.083333333336</v>
      </c>
      <c r="B7711" s="25">
        <v>43787.125</v>
      </c>
      <c r="C7711" s="7">
        <v>467.541</v>
      </c>
      <c r="D7711" s="26">
        <f>C7711/'g. Dimensio.AnlagenEE2035'!$F$11</f>
        <v>0.13358314285714284</v>
      </c>
      <c r="E7711" s="6"/>
      <c r="F7711" s="6"/>
      <c r="G7711" s="6"/>
      <c r="H7711" s="6"/>
      <c r="I7711" s="6"/>
      <c r="J7711" s="6"/>
      <c r="K7711" s="6"/>
      <c r="L7711" s="6"/>
      <c r="M7711" s="6"/>
      <c r="N7711" s="27"/>
    </row>
    <row r="7712" spans="1:14" s="28" customFormat="1" x14ac:dyDescent="0.25">
      <c r="A7712" s="24">
        <v>43787.125</v>
      </c>
      <c r="B7712" s="25">
        <v>43787.166666666664</v>
      </c>
      <c r="C7712" s="7">
        <v>496.47899999999998</v>
      </c>
      <c r="D7712" s="26">
        <f>C7712/'g. Dimensio.AnlagenEE2035'!$F$11</f>
        <v>0.14185114285714284</v>
      </c>
      <c r="E7712" s="6"/>
      <c r="F7712" s="6"/>
      <c r="G7712" s="6"/>
      <c r="H7712" s="6"/>
      <c r="I7712" s="6"/>
      <c r="J7712" s="6"/>
      <c r="K7712" s="6"/>
      <c r="L7712" s="6"/>
      <c r="M7712" s="6"/>
      <c r="N7712" s="27"/>
    </row>
    <row r="7713" spans="1:14" s="28" customFormat="1" x14ac:dyDescent="0.25">
      <c r="A7713" s="24">
        <v>43787.166666666664</v>
      </c>
      <c r="B7713" s="25">
        <v>43787.208333333336</v>
      </c>
      <c r="C7713" s="7">
        <v>582.66300000000001</v>
      </c>
      <c r="D7713" s="26">
        <f>C7713/'g. Dimensio.AnlagenEE2035'!$F$11</f>
        <v>0.16647514285714285</v>
      </c>
      <c r="E7713" s="6"/>
      <c r="F7713" s="6"/>
      <c r="G7713" s="6"/>
      <c r="H7713" s="6"/>
      <c r="I7713" s="6"/>
      <c r="J7713" s="6"/>
      <c r="K7713" s="6"/>
      <c r="L7713" s="6"/>
      <c r="M7713" s="6"/>
      <c r="N7713" s="27"/>
    </row>
    <row r="7714" spans="1:14" s="28" customFormat="1" x14ac:dyDescent="0.25">
      <c r="A7714" s="24">
        <v>43787.208333333336</v>
      </c>
      <c r="B7714" s="25">
        <v>43787.25</v>
      </c>
      <c r="C7714" s="7">
        <v>627.024</v>
      </c>
      <c r="D7714" s="26">
        <f>C7714/'g. Dimensio.AnlagenEE2035'!$F$11</f>
        <v>0.17914971428571427</v>
      </c>
      <c r="E7714" s="6"/>
      <c r="F7714" s="6"/>
      <c r="G7714" s="6"/>
      <c r="H7714" s="6"/>
      <c r="I7714" s="6"/>
      <c r="J7714" s="6"/>
      <c r="K7714" s="6"/>
      <c r="L7714" s="6"/>
      <c r="M7714" s="6"/>
      <c r="N7714" s="27"/>
    </row>
    <row r="7715" spans="1:14" s="28" customFormat="1" x14ac:dyDescent="0.25">
      <c r="A7715" s="24">
        <v>43787.25</v>
      </c>
      <c r="B7715" s="25">
        <v>43787.291666666664</v>
      </c>
      <c r="C7715" s="7">
        <v>695.92899999999997</v>
      </c>
      <c r="D7715" s="26">
        <f>C7715/'g. Dimensio.AnlagenEE2035'!$F$11</f>
        <v>0.19883685714285715</v>
      </c>
      <c r="E7715" s="6"/>
      <c r="F7715" s="6"/>
      <c r="G7715" s="6"/>
      <c r="H7715" s="6"/>
      <c r="I7715" s="6"/>
      <c r="J7715" s="6"/>
      <c r="K7715" s="6"/>
      <c r="L7715" s="6"/>
      <c r="M7715" s="6"/>
      <c r="N7715" s="27"/>
    </row>
    <row r="7716" spans="1:14" s="28" customFormat="1" x14ac:dyDescent="0.25">
      <c r="A7716" s="24">
        <v>43787.291666666664</v>
      </c>
      <c r="B7716" s="25">
        <v>43787.333333333336</v>
      </c>
      <c r="C7716" s="7">
        <v>752.74599999999998</v>
      </c>
      <c r="D7716" s="26">
        <f>C7716/'g. Dimensio.AnlagenEE2035'!$F$11</f>
        <v>0.21507028571428571</v>
      </c>
      <c r="E7716" s="6"/>
      <c r="F7716" s="6"/>
      <c r="G7716" s="6"/>
      <c r="H7716" s="6"/>
      <c r="I7716" s="6"/>
      <c r="J7716" s="6"/>
      <c r="K7716" s="6"/>
      <c r="L7716" s="6"/>
      <c r="M7716" s="6"/>
      <c r="N7716" s="27"/>
    </row>
    <row r="7717" spans="1:14" s="28" customFormat="1" x14ac:dyDescent="0.25">
      <c r="A7717" s="24">
        <v>43787.333333333336</v>
      </c>
      <c r="B7717" s="25">
        <v>43787.375</v>
      </c>
      <c r="C7717" s="7">
        <v>639.67200000000003</v>
      </c>
      <c r="D7717" s="26">
        <f>C7717/'g. Dimensio.AnlagenEE2035'!$F$11</f>
        <v>0.18276342857142858</v>
      </c>
      <c r="E7717" s="6"/>
      <c r="F7717" s="6"/>
      <c r="G7717" s="6"/>
      <c r="H7717" s="6"/>
      <c r="I7717" s="6"/>
      <c r="J7717" s="6"/>
      <c r="K7717" s="6"/>
      <c r="L7717" s="6"/>
      <c r="M7717" s="6"/>
      <c r="N7717" s="27"/>
    </row>
    <row r="7718" spans="1:14" s="28" customFormat="1" x14ac:dyDescent="0.25">
      <c r="A7718" s="24">
        <v>43787.375</v>
      </c>
      <c r="B7718" s="25">
        <v>43787.416666666664</v>
      </c>
      <c r="C7718" s="7">
        <v>730.54399999999998</v>
      </c>
      <c r="D7718" s="26">
        <f>C7718/'g. Dimensio.AnlagenEE2035'!$F$11</f>
        <v>0.20872685714285713</v>
      </c>
      <c r="E7718" s="6"/>
      <c r="F7718" s="6"/>
      <c r="G7718" s="6"/>
      <c r="H7718" s="6"/>
      <c r="I7718" s="6"/>
      <c r="J7718" s="6"/>
      <c r="K7718" s="6"/>
      <c r="L7718" s="6"/>
      <c r="M7718" s="6"/>
      <c r="N7718" s="27"/>
    </row>
    <row r="7719" spans="1:14" s="28" customFormat="1" x14ac:dyDescent="0.25">
      <c r="A7719" s="24">
        <v>43787.416666666664</v>
      </c>
      <c r="B7719" s="25">
        <v>43787.458333333336</v>
      </c>
      <c r="C7719" s="7">
        <v>948.26</v>
      </c>
      <c r="D7719" s="26">
        <f>C7719/'g. Dimensio.AnlagenEE2035'!$F$11</f>
        <v>0.27093142857142855</v>
      </c>
      <c r="E7719" s="6"/>
      <c r="F7719" s="6"/>
      <c r="G7719" s="6"/>
      <c r="H7719" s="6"/>
      <c r="I7719" s="6"/>
      <c r="J7719" s="6"/>
      <c r="K7719" s="6"/>
      <c r="L7719" s="6"/>
      <c r="M7719" s="6"/>
      <c r="N7719" s="27"/>
    </row>
    <row r="7720" spans="1:14" s="28" customFormat="1" x14ac:dyDescent="0.25">
      <c r="A7720" s="24">
        <v>43787.458333333336</v>
      </c>
      <c r="B7720" s="25">
        <v>43787.5</v>
      </c>
      <c r="C7720" s="7">
        <v>1129.5150000000001</v>
      </c>
      <c r="D7720" s="26">
        <f>C7720/'g. Dimensio.AnlagenEE2035'!$F$11</f>
        <v>0.32271857142857147</v>
      </c>
      <c r="E7720" s="6"/>
      <c r="F7720" s="6"/>
      <c r="G7720" s="6"/>
      <c r="H7720" s="6"/>
      <c r="I7720" s="6"/>
      <c r="J7720" s="6"/>
      <c r="K7720" s="6"/>
      <c r="L7720" s="6"/>
      <c r="M7720" s="6"/>
      <c r="N7720" s="27"/>
    </row>
    <row r="7721" spans="1:14" s="28" customFormat="1" x14ac:dyDescent="0.25">
      <c r="A7721" s="24">
        <v>43787.5</v>
      </c>
      <c r="B7721" s="25">
        <v>43787.541666666664</v>
      </c>
      <c r="C7721" s="7">
        <v>1265.078</v>
      </c>
      <c r="D7721" s="26">
        <f>C7721/'g. Dimensio.AnlagenEE2035'!$F$11</f>
        <v>0.36145085714285713</v>
      </c>
      <c r="E7721" s="6"/>
      <c r="F7721" s="6"/>
      <c r="G7721" s="6"/>
      <c r="H7721" s="6"/>
      <c r="I7721" s="6"/>
      <c r="J7721" s="6"/>
      <c r="K7721" s="6"/>
      <c r="L7721" s="6"/>
      <c r="M7721" s="6"/>
      <c r="N7721" s="27"/>
    </row>
    <row r="7722" spans="1:14" s="28" customFormat="1" x14ac:dyDescent="0.25">
      <c r="A7722" s="24">
        <v>43787.541666666664</v>
      </c>
      <c r="B7722" s="25">
        <v>43787.583333333336</v>
      </c>
      <c r="C7722" s="7">
        <v>1217.6890000000001</v>
      </c>
      <c r="D7722" s="26">
        <f>C7722/'g. Dimensio.AnlagenEE2035'!$F$11</f>
        <v>0.34791114285714286</v>
      </c>
      <c r="E7722" s="6"/>
      <c r="F7722" s="6"/>
      <c r="G7722" s="6"/>
      <c r="H7722" s="6"/>
      <c r="I7722" s="6"/>
      <c r="J7722" s="6"/>
      <c r="K7722" s="6"/>
      <c r="L7722" s="6"/>
      <c r="M7722" s="6"/>
      <c r="N7722" s="27"/>
    </row>
    <row r="7723" spans="1:14" s="28" customFormat="1" x14ac:dyDescent="0.25">
      <c r="A7723" s="24">
        <v>43787.583333333336</v>
      </c>
      <c r="B7723" s="25">
        <v>43787.625</v>
      </c>
      <c r="C7723" s="7">
        <v>1019.3339999999999</v>
      </c>
      <c r="D7723" s="26">
        <f>C7723/'g. Dimensio.AnlagenEE2035'!$F$11</f>
        <v>0.29123828571428567</v>
      </c>
      <c r="E7723" s="6"/>
      <c r="F7723" s="6"/>
      <c r="G7723" s="6"/>
      <c r="H7723" s="6"/>
      <c r="I7723" s="6"/>
      <c r="J7723" s="6"/>
      <c r="K7723" s="6"/>
      <c r="L7723" s="6"/>
      <c r="M7723" s="6"/>
      <c r="N7723" s="27"/>
    </row>
    <row r="7724" spans="1:14" s="28" customFormat="1" x14ac:dyDescent="0.25">
      <c r="A7724" s="24">
        <v>43787.625</v>
      </c>
      <c r="B7724" s="25">
        <v>43787.666666666664</v>
      </c>
      <c r="C7724" s="7">
        <v>1054.95</v>
      </c>
      <c r="D7724" s="26">
        <f>C7724/'g. Dimensio.AnlagenEE2035'!$F$11</f>
        <v>0.30141428571428575</v>
      </c>
      <c r="E7724" s="6"/>
      <c r="F7724" s="6"/>
      <c r="G7724" s="6"/>
      <c r="H7724" s="6"/>
      <c r="I7724" s="6"/>
      <c r="J7724" s="6"/>
      <c r="K7724" s="6"/>
      <c r="L7724" s="6"/>
      <c r="M7724" s="6"/>
      <c r="N7724" s="27"/>
    </row>
    <row r="7725" spans="1:14" s="28" customFormat="1" x14ac:dyDescent="0.25">
      <c r="A7725" s="24">
        <v>43787.666666666664</v>
      </c>
      <c r="B7725" s="25">
        <v>43787.708333333336</v>
      </c>
      <c r="C7725" s="7">
        <v>1026.9849999999999</v>
      </c>
      <c r="D7725" s="26">
        <f>C7725/'g. Dimensio.AnlagenEE2035'!$F$11</f>
        <v>0.29342428571428569</v>
      </c>
      <c r="E7725" s="6"/>
      <c r="F7725" s="6"/>
      <c r="G7725" s="6"/>
      <c r="H7725" s="6"/>
      <c r="I7725" s="6"/>
      <c r="J7725" s="6"/>
      <c r="K7725" s="6"/>
      <c r="L7725" s="6"/>
      <c r="M7725" s="6"/>
      <c r="N7725" s="27"/>
    </row>
    <row r="7726" spans="1:14" s="28" customFormat="1" x14ac:dyDescent="0.25">
      <c r="A7726" s="24">
        <v>43787.708333333336</v>
      </c>
      <c r="B7726" s="25">
        <v>43787.75</v>
      </c>
      <c r="C7726" s="7">
        <v>1041.405</v>
      </c>
      <c r="D7726" s="26">
        <f>C7726/'g. Dimensio.AnlagenEE2035'!$F$11</f>
        <v>0.29754428571428571</v>
      </c>
      <c r="E7726" s="6"/>
      <c r="F7726" s="6"/>
      <c r="G7726" s="6"/>
      <c r="H7726" s="6"/>
      <c r="I7726" s="6"/>
      <c r="J7726" s="6"/>
      <c r="K7726" s="6"/>
      <c r="L7726" s="6"/>
      <c r="M7726" s="6"/>
      <c r="N7726" s="27"/>
    </row>
    <row r="7727" spans="1:14" s="28" customFormat="1" x14ac:dyDescent="0.25">
      <c r="A7727" s="24">
        <v>43787.75</v>
      </c>
      <c r="B7727" s="25">
        <v>43787.791666666664</v>
      </c>
      <c r="C7727" s="7">
        <v>1007.098</v>
      </c>
      <c r="D7727" s="26">
        <f>C7727/'g. Dimensio.AnlagenEE2035'!$F$11</f>
        <v>0.28774228571428573</v>
      </c>
      <c r="E7727" s="6"/>
      <c r="F7727" s="6"/>
      <c r="G7727" s="6"/>
      <c r="H7727" s="6"/>
      <c r="I7727" s="6"/>
      <c r="J7727" s="6"/>
      <c r="K7727" s="6"/>
      <c r="L7727" s="6"/>
      <c r="M7727" s="6"/>
      <c r="N7727" s="27"/>
    </row>
    <row r="7728" spans="1:14" s="28" customFormat="1" x14ac:dyDescent="0.25">
      <c r="A7728" s="24">
        <v>43787.791666666664</v>
      </c>
      <c r="B7728" s="25">
        <v>43787.833333333336</v>
      </c>
      <c r="C7728" s="7">
        <v>933.29200000000003</v>
      </c>
      <c r="D7728" s="26">
        <f>C7728/'g. Dimensio.AnlagenEE2035'!$F$11</f>
        <v>0.26665485714285714</v>
      </c>
      <c r="E7728" s="6"/>
      <c r="F7728" s="6"/>
      <c r="G7728" s="6"/>
      <c r="H7728" s="6"/>
      <c r="I7728" s="6"/>
      <c r="J7728" s="6"/>
      <c r="K7728" s="6"/>
      <c r="L7728" s="6"/>
      <c r="M7728" s="6"/>
      <c r="N7728" s="27"/>
    </row>
    <row r="7729" spans="1:14" s="28" customFormat="1" x14ac:dyDescent="0.25">
      <c r="A7729" s="24">
        <v>43787.833333333336</v>
      </c>
      <c r="B7729" s="25">
        <v>43787.875</v>
      </c>
      <c r="C7729" s="7">
        <v>1005.907</v>
      </c>
      <c r="D7729" s="26">
        <f>C7729/'g. Dimensio.AnlagenEE2035'!$F$11</f>
        <v>0.28740199999999999</v>
      </c>
      <c r="E7729" s="6"/>
      <c r="F7729" s="6"/>
      <c r="G7729" s="6"/>
      <c r="H7729" s="6"/>
      <c r="I7729" s="6"/>
      <c r="J7729" s="6"/>
      <c r="K7729" s="6"/>
      <c r="L7729" s="6"/>
      <c r="M7729" s="6"/>
      <c r="N7729" s="27"/>
    </row>
    <row r="7730" spans="1:14" s="28" customFormat="1" x14ac:dyDescent="0.25">
      <c r="A7730" s="24">
        <v>43787.875</v>
      </c>
      <c r="B7730" s="25">
        <v>43787.916666666664</v>
      </c>
      <c r="C7730" s="7">
        <v>1075.2739999999999</v>
      </c>
      <c r="D7730" s="26">
        <f>C7730/'g. Dimensio.AnlagenEE2035'!$F$11</f>
        <v>0.3072211428571428</v>
      </c>
      <c r="E7730" s="6"/>
      <c r="F7730" s="6"/>
      <c r="G7730" s="6"/>
      <c r="H7730" s="6"/>
      <c r="I7730" s="6"/>
      <c r="J7730" s="6"/>
      <c r="K7730" s="6"/>
      <c r="L7730" s="6"/>
      <c r="M7730" s="6"/>
      <c r="N7730" s="27"/>
    </row>
    <row r="7731" spans="1:14" s="28" customFormat="1" x14ac:dyDescent="0.25">
      <c r="A7731" s="24">
        <v>43787.916666666664</v>
      </c>
      <c r="B7731" s="25">
        <v>43787.958333333336</v>
      </c>
      <c r="C7731" s="7">
        <v>966.55499999999995</v>
      </c>
      <c r="D7731" s="26">
        <f>C7731/'g. Dimensio.AnlagenEE2035'!$F$11</f>
        <v>0.27615857142857142</v>
      </c>
      <c r="E7731" s="6"/>
      <c r="F7731" s="6"/>
      <c r="G7731" s="6"/>
      <c r="H7731" s="6"/>
      <c r="I7731" s="6"/>
      <c r="J7731" s="6"/>
      <c r="K7731" s="6"/>
      <c r="L7731" s="6"/>
      <c r="M7731" s="6"/>
      <c r="N7731" s="27"/>
    </row>
    <row r="7732" spans="1:14" s="28" customFormat="1" x14ac:dyDescent="0.25">
      <c r="A7732" s="24">
        <v>43787.958333333336</v>
      </c>
      <c r="B7732" s="25">
        <v>43788</v>
      </c>
      <c r="C7732" s="7">
        <v>906.399</v>
      </c>
      <c r="D7732" s="26">
        <f>C7732/'g. Dimensio.AnlagenEE2035'!$F$11</f>
        <v>0.25897114285714284</v>
      </c>
      <c r="E7732" s="6"/>
      <c r="F7732" s="6"/>
      <c r="G7732" s="6"/>
      <c r="H7732" s="6"/>
      <c r="I7732" s="6"/>
      <c r="J7732" s="6"/>
      <c r="K7732" s="6"/>
      <c r="L7732" s="6"/>
      <c r="M7732" s="6"/>
      <c r="N7732" s="27"/>
    </row>
    <row r="7733" spans="1:14" s="28" customFormat="1" x14ac:dyDescent="0.25">
      <c r="A7733" s="24">
        <v>43788</v>
      </c>
      <c r="B7733" s="25">
        <v>43788.041666666664</v>
      </c>
      <c r="C7733" s="7">
        <v>739.84500000000003</v>
      </c>
      <c r="D7733" s="26">
        <f>C7733/'g. Dimensio.AnlagenEE2035'!$F$11</f>
        <v>0.21138428571428572</v>
      </c>
      <c r="E7733" s="6"/>
      <c r="F7733" s="6"/>
      <c r="G7733" s="6"/>
      <c r="H7733" s="6"/>
      <c r="I7733" s="6"/>
      <c r="J7733" s="6"/>
      <c r="K7733" s="6"/>
      <c r="L7733" s="6"/>
      <c r="M7733" s="6"/>
      <c r="N7733" s="27"/>
    </row>
    <row r="7734" spans="1:14" s="28" customFormat="1" x14ac:dyDescent="0.25">
      <c r="A7734" s="24">
        <v>43788.041666666664</v>
      </c>
      <c r="B7734" s="25">
        <v>43788.083333333336</v>
      </c>
      <c r="C7734" s="7">
        <v>649.90200000000004</v>
      </c>
      <c r="D7734" s="26">
        <f>C7734/'g. Dimensio.AnlagenEE2035'!$F$11</f>
        <v>0.18568628571428572</v>
      </c>
      <c r="E7734" s="6"/>
      <c r="F7734" s="6"/>
      <c r="G7734" s="6"/>
      <c r="H7734" s="6"/>
      <c r="I7734" s="6"/>
      <c r="J7734" s="6"/>
      <c r="K7734" s="6"/>
      <c r="L7734" s="6"/>
      <c r="M7734" s="6"/>
      <c r="N7734" s="27"/>
    </row>
    <row r="7735" spans="1:14" s="28" customFormat="1" x14ac:dyDescent="0.25">
      <c r="A7735" s="24">
        <v>43788.083333333336</v>
      </c>
      <c r="B7735" s="25">
        <v>43788.125</v>
      </c>
      <c r="C7735" s="7">
        <v>570.38699999999994</v>
      </c>
      <c r="D7735" s="26">
        <f>C7735/'g. Dimensio.AnlagenEE2035'!$F$11</f>
        <v>0.16296771428571427</v>
      </c>
      <c r="E7735" s="6"/>
      <c r="F7735" s="6"/>
      <c r="G7735" s="6"/>
      <c r="H7735" s="6"/>
      <c r="I7735" s="6"/>
      <c r="J7735" s="6"/>
      <c r="K7735" s="6"/>
      <c r="L7735" s="6"/>
      <c r="M7735" s="6"/>
      <c r="N7735" s="27"/>
    </row>
    <row r="7736" spans="1:14" s="28" customFormat="1" x14ac:dyDescent="0.25">
      <c r="A7736" s="24">
        <v>43788.125</v>
      </c>
      <c r="B7736" s="25">
        <v>43788.166666666664</v>
      </c>
      <c r="C7736" s="7">
        <v>462.64499999999998</v>
      </c>
      <c r="D7736" s="26">
        <f>C7736/'g. Dimensio.AnlagenEE2035'!$F$11</f>
        <v>0.1321842857142857</v>
      </c>
      <c r="E7736" s="6"/>
      <c r="F7736" s="6"/>
      <c r="G7736" s="6"/>
      <c r="H7736" s="6"/>
      <c r="I7736" s="6"/>
      <c r="J7736" s="6"/>
      <c r="K7736" s="6"/>
      <c r="L7736" s="6"/>
      <c r="M7736" s="6"/>
      <c r="N7736" s="27"/>
    </row>
    <row r="7737" spans="1:14" s="28" customFormat="1" x14ac:dyDescent="0.25">
      <c r="A7737" s="24">
        <v>43788.166666666664</v>
      </c>
      <c r="B7737" s="25">
        <v>43788.208333333336</v>
      </c>
      <c r="C7737" s="7">
        <v>346.45499999999998</v>
      </c>
      <c r="D7737" s="26">
        <f>C7737/'g. Dimensio.AnlagenEE2035'!$F$11</f>
        <v>9.8987142857142857E-2</v>
      </c>
      <c r="E7737" s="6"/>
      <c r="F7737" s="6"/>
      <c r="G7737" s="6"/>
      <c r="H7737" s="6"/>
      <c r="I7737" s="6"/>
      <c r="J7737" s="6"/>
      <c r="K7737" s="6"/>
      <c r="L7737" s="6"/>
      <c r="M7737" s="6"/>
      <c r="N7737" s="27"/>
    </row>
    <row r="7738" spans="1:14" s="28" customFormat="1" x14ac:dyDescent="0.25">
      <c r="A7738" s="24">
        <v>43788.208333333336</v>
      </c>
      <c r="B7738" s="25">
        <v>43788.25</v>
      </c>
      <c r="C7738" s="7">
        <v>275.75700000000001</v>
      </c>
      <c r="D7738" s="26">
        <f>C7738/'g. Dimensio.AnlagenEE2035'!$F$11</f>
        <v>7.878771428571428E-2</v>
      </c>
      <c r="E7738" s="6"/>
      <c r="F7738" s="6"/>
      <c r="G7738" s="6"/>
      <c r="H7738" s="6"/>
      <c r="I7738" s="6"/>
      <c r="J7738" s="6"/>
      <c r="K7738" s="6"/>
      <c r="L7738" s="6"/>
      <c r="M7738" s="6"/>
      <c r="N7738" s="27"/>
    </row>
    <row r="7739" spans="1:14" s="28" customFormat="1" x14ac:dyDescent="0.25">
      <c r="A7739" s="24">
        <v>43788.25</v>
      </c>
      <c r="B7739" s="25">
        <v>43788.291666666664</v>
      </c>
      <c r="C7739" s="7">
        <v>230.547</v>
      </c>
      <c r="D7739" s="26">
        <f>C7739/'g. Dimensio.AnlagenEE2035'!$F$11</f>
        <v>6.5870571428571431E-2</v>
      </c>
      <c r="E7739" s="6"/>
      <c r="F7739" s="6"/>
      <c r="G7739" s="6"/>
      <c r="H7739" s="6"/>
      <c r="I7739" s="6"/>
      <c r="J7739" s="6"/>
      <c r="K7739" s="6"/>
      <c r="L7739" s="6"/>
      <c r="M7739" s="6"/>
      <c r="N7739" s="27"/>
    </row>
    <row r="7740" spans="1:14" s="28" customFormat="1" x14ac:dyDescent="0.25">
      <c r="A7740" s="24">
        <v>43788.291666666664</v>
      </c>
      <c r="B7740" s="25">
        <v>43788.333333333336</v>
      </c>
      <c r="C7740" s="7">
        <v>166.27</v>
      </c>
      <c r="D7740" s="26">
        <f>C7740/'g. Dimensio.AnlagenEE2035'!$F$11</f>
        <v>4.750571428571429E-2</v>
      </c>
      <c r="E7740" s="6"/>
      <c r="F7740" s="6"/>
      <c r="G7740" s="6"/>
      <c r="H7740" s="6"/>
      <c r="I7740" s="6"/>
      <c r="J7740" s="6"/>
      <c r="K7740" s="6"/>
      <c r="L7740" s="6"/>
      <c r="M7740" s="6"/>
      <c r="N7740" s="27"/>
    </row>
    <row r="7741" spans="1:14" s="28" customFormat="1" x14ac:dyDescent="0.25">
      <c r="A7741" s="24">
        <v>43788.333333333336</v>
      </c>
      <c r="B7741" s="25">
        <v>43788.375</v>
      </c>
      <c r="C7741" s="7">
        <v>79.686000000000007</v>
      </c>
      <c r="D7741" s="26">
        <f>C7741/'g. Dimensio.AnlagenEE2035'!$F$11</f>
        <v>2.2767428571428574E-2</v>
      </c>
      <c r="E7741" s="6"/>
      <c r="F7741" s="6"/>
      <c r="G7741" s="6"/>
      <c r="H7741" s="6"/>
      <c r="I7741" s="6"/>
      <c r="J7741" s="6"/>
      <c r="K7741" s="6"/>
      <c r="L7741" s="6"/>
      <c r="M7741" s="6"/>
      <c r="N7741" s="27"/>
    </row>
    <row r="7742" spans="1:14" s="28" customFormat="1" x14ac:dyDescent="0.25">
      <c r="A7742" s="24">
        <v>43788.375</v>
      </c>
      <c r="B7742" s="25">
        <v>43788.416666666664</v>
      </c>
      <c r="C7742" s="7">
        <v>41.622999999999998</v>
      </c>
      <c r="D7742" s="26">
        <f>C7742/'g. Dimensio.AnlagenEE2035'!$F$11</f>
        <v>1.1892285714285713E-2</v>
      </c>
      <c r="E7742" s="6"/>
      <c r="F7742" s="6"/>
      <c r="G7742" s="6"/>
      <c r="H7742" s="6"/>
      <c r="I7742" s="6"/>
      <c r="J7742" s="6"/>
      <c r="K7742" s="6"/>
      <c r="L7742" s="6"/>
      <c r="M7742" s="6"/>
      <c r="N7742" s="27"/>
    </row>
    <row r="7743" spans="1:14" s="28" customFormat="1" x14ac:dyDescent="0.25">
      <c r="A7743" s="24">
        <v>43788.416666666664</v>
      </c>
      <c r="B7743" s="25">
        <v>43788.458333333336</v>
      </c>
      <c r="C7743" s="7">
        <v>42.704000000000001</v>
      </c>
      <c r="D7743" s="26">
        <f>C7743/'g. Dimensio.AnlagenEE2035'!$F$11</f>
        <v>1.2201142857142857E-2</v>
      </c>
      <c r="E7743" s="6"/>
      <c r="F7743" s="6"/>
      <c r="G7743" s="6"/>
      <c r="H7743" s="6"/>
      <c r="I7743" s="6"/>
      <c r="J7743" s="6"/>
      <c r="K7743" s="6"/>
      <c r="L7743" s="6"/>
      <c r="M7743" s="6"/>
      <c r="N7743" s="27"/>
    </row>
    <row r="7744" spans="1:14" s="28" customFormat="1" x14ac:dyDescent="0.25">
      <c r="A7744" s="24">
        <v>43788.458333333336</v>
      </c>
      <c r="B7744" s="25">
        <v>43788.5</v>
      </c>
      <c r="C7744" s="7">
        <v>54.978999999999999</v>
      </c>
      <c r="D7744" s="26">
        <f>C7744/'g. Dimensio.AnlagenEE2035'!$F$11</f>
        <v>1.5708285714285713E-2</v>
      </c>
      <c r="E7744" s="6"/>
      <c r="F7744" s="6"/>
      <c r="G7744" s="6"/>
      <c r="H7744" s="6"/>
      <c r="I7744" s="6"/>
      <c r="J7744" s="6"/>
      <c r="K7744" s="6"/>
      <c r="L7744" s="6"/>
      <c r="M7744" s="6"/>
      <c r="N7744" s="27"/>
    </row>
    <row r="7745" spans="1:14" s="28" customFormat="1" x14ac:dyDescent="0.25">
      <c r="A7745" s="24">
        <v>43788.5</v>
      </c>
      <c r="B7745" s="25">
        <v>43788.541666666664</v>
      </c>
      <c r="C7745" s="7">
        <v>75.593999999999994</v>
      </c>
      <c r="D7745" s="26">
        <f>C7745/'g. Dimensio.AnlagenEE2035'!$F$11</f>
        <v>2.1598285714285712E-2</v>
      </c>
      <c r="E7745" s="6"/>
      <c r="F7745" s="6"/>
      <c r="G7745" s="6"/>
      <c r="H7745" s="6"/>
      <c r="I7745" s="6"/>
      <c r="J7745" s="6"/>
      <c r="K7745" s="6"/>
      <c r="L7745" s="6"/>
      <c r="M7745" s="6"/>
      <c r="N7745" s="27"/>
    </row>
    <row r="7746" spans="1:14" s="28" customFormat="1" x14ac:dyDescent="0.25">
      <c r="A7746" s="24">
        <v>43788.541666666664</v>
      </c>
      <c r="B7746" s="25">
        <v>43788.583333333336</v>
      </c>
      <c r="C7746" s="7">
        <v>110.613</v>
      </c>
      <c r="D7746" s="26">
        <f>C7746/'g. Dimensio.AnlagenEE2035'!$F$11</f>
        <v>3.1603714285714284E-2</v>
      </c>
      <c r="E7746" s="6"/>
      <c r="F7746" s="6"/>
      <c r="G7746" s="6"/>
      <c r="H7746" s="6"/>
      <c r="I7746" s="6"/>
      <c r="J7746" s="6"/>
      <c r="K7746" s="6"/>
      <c r="L7746" s="6"/>
      <c r="M7746" s="6"/>
      <c r="N7746" s="27"/>
    </row>
    <row r="7747" spans="1:14" s="28" customFormat="1" x14ac:dyDescent="0.25">
      <c r="A7747" s="24">
        <v>43788.583333333336</v>
      </c>
      <c r="B7747" s="25">
        <v>43788.625</v>
      </c>
      <c r="C7747" s="7">
        <v>162.63300000000001</v>
      </c>
      <c r="D7747" s="26">
        <f>C7747/'g. Dimensio.AnlagenEE2035'!$F$11</f>
        <v>4.6466571428571433E-2</v>
      </c>
      <c r="E7747" s="6"/>
      <c r="F7747" s="6"/>
      <c r="G7747" s="6"/>
      <c r="H7747" s="6"/>
      <c r="I7747" s="6"/>
      <c r="J7747" s="6"/>
      <c r="K7747" s="6"/>
      <c r="L7747" s="6"/>
      <c r="M7747" s="6"/>
      <c r="N7747" s="27"/>
    </row>
    <row r="7748" spans="1:14" s="28" customFormat="1" x14ac:dyDescent="0.25">
      <c r="A7748" s="24">
        <v>43788.625</v>
      </c>
      <c r="B7748" s="25">
        <v>43788.666666666664</v>
      </c>
      <c r="C7748" s="7">
        <v>246.601</v>
      </c>
      <c r="D7748" s="26">
        <f>C7748/'g. Dimensio.AnlagenEE2035'!$F$11</f>
        <v>7.0457428571428574E-2</v>
      </c>
      <c r="E7748" s="6"/>
      <c r="F7748" s="6"/>
      <c r="G7748" s="6"/>
      <c r="H7748" s="6"/>
      <c r="I7748" s="6"/>
      <c r="J7748" s="6"/>
      <c r="K7748" s="6"/>
      <c r="L7748" s="6"/>
      <c r="M7748" s="6"/>
      <c r="N7748" s="27"/>
    </row>
    <row r="7749" spans="1:14" s="28" customFormat="1" x14ac:dyDescent="0.25">
      <c r="A7749" s="24">
        <v>43788.666666666664</v>
      </c>
      <c r="B7749" s="25">
        <v>43788.708333333336</v>
      </c>
      <c r="C7749" s="7">
        <v>292.00299999999999</v>
      </c>
      <c r="D7749" s="26">
        <f>C7749/'g. Dimensio.AnlagenEE2035'!$F$11</f>
        <v>8.3429428571428571E-2</v>
      </c>
      <c r="E7749" s="6"/>
      <c r="F7749" s="6"/>
      <c r="G7749" s="6"/>
      <c r="H7749" s="6"/>
      <c r="I7749" s="6"/>
      <c r="J7749" s="6"/>
      <c r="K7749" s="6"/>
      <c r="L7749" s="6"/>
      <c r="M7749" s="6"/>
      <c r="N7749" s="27"/>
    </row>
    <row r="7750" spans="1:14" s="28" customFormat="1" x14ac:dyDescent="0.25">
      <c r="A7750" s="24">
        <v>43788.708333333336</v>
      </c>
      <c r="B7750" s="25">
        <v>43788.75</v>
      </c>
      <c r="C7750" s="7">
        <v>263.39699999999999</v>
      </c>
      <c r="D7750" s="26">
        <f>C7750/'g. Dimensio.AnlagenEE2035'!$F$11</f>
        <v>7.5256285714285706E-2</v>
      </c>
      <c r="E7750" s="6"/>
      <c r="F7750" s="6"/>
      <c r="G7750" s="6"/>
      <c r="H7750" s="6"/>
      <c r="I7750" s="6"/>
      <c r="J7750" s="6"/>
      <c r="K7750" s="6"/>
      <c r="L7750" s="6"/>
      <c r="M7750" s="6"/>
      <c r="N7750" s="27"/>
    </row>
    <row r="7751" spans="1:14" s="28" customFormat="1" x14ac:dyDescent="0.25">
      <c r="A7751" s="24">
        <v>43788.75</v>
      </c>
      <c r="B7751" s="25">
        <v>43788.791666666664</v>
      </c>
      <c r="C7751" s="7">
        <v>219.51900000000001</v>
      </c>
      <c r="D7751" s="26">
        <f>C7751/'g. Dimensio.AnlagenEE2035'!$F$11</f>
        <v>6.2719714285714281E-2</v>
      </c>
      <c r="E7751" s="6"/>
      <c r="F7751" s="6"/>
      <c r="G7751" s="6"/>
      <c r="H7751" s="6"/>
      <c r="I7751" s="6"/>
      <c r="J7751" s="6"/>
      <c r="K7751" s="6"/>
      <c r="L7751" s="6"/>
      <c r="M7751" s="6"/>
      <c r="N7751" s="27"/>
    </row>
    <row r="7752" spans="1:14" s="28" customFormat="1" x14ac:dyDescent="0.25">
      <c r="A7752" s="24">
        <v>43788.791666666664</v>
      </c>
      <c r="B7752" s="25">
        <v>43788.833333333336</v>
      </c>
      <c r="C7752" s="7">
        <v>170.70400000000001</v>
      </c>
      <c r="D7752" s="26">
        <f>C7752/'g. Dimensio.AnlagenEE2035'!$F$11</f>
        <v>4.8772571428571429E-2</v>
      </c>
      <c r="E7752" s="6"/>
      <c r="F7752" s="6"/>
      <c r="G7752" s="6"/>
      <c r="H7752" s="6"/>
      <c r="I7752" s="6"/>
      <c r="J7752" s="6"/>
      <c r="K7752" s="6"/>
      <c r="L7752" s="6"/>
      <c r="M7752" s="6"/>
      <c r="N7752" s="27"/>
    </row>
    <row r="7753" spans="1:14" s="28" customFormat="1" x14ac:dyDescent="0.25">
      <c r="A7753" s="24">
        <v>43788.833333333336</v>
      </c>
      <c r="B7753" s="25">
        <v>43788.875</v>
      </c>
      <c r="C7753" s="7">
        <v>125.93600000000001</v>
      </c>
      <c r="D7753" s="26">
        <f>C7753/'g. Dimensio.AnlagenEE2035'!$F$11</f>
        <v>3.598171428571429E-2</v>
      </c>
      <c r="E7753" s="6"/>
      <c r="F7753" s="6"/>
      <c r="G7753" s="6"/>
      <c r="H7753" s="6"/>
      <c r="I7753" s="6"/>
      <c r="J7753" s="6"/>
      <c r="K7753" s="6"/>
      <c r="L7753" s="6"/>
      <c r="M7753" s="6"/>
      <c r="N7753" s="27"/>
    </row>
    <row r="7754" spans="1:14" s="28" customFormat="1" x14ac:dyDescent="0.25">
      <c r="A7754" s="24">
        <v>43788.875</v>
      </c>
      <c r="B7754" s="25">
        <v>43788.916666666664</v>
      </c>
      <c r="C7754" s="7">
        <v>110.124</v>
      </c>
      <c r="D7754" s="26">
        <f>C7754/'g. Dimensio.AnlagenEE2035'!$F$11</f>
        <v>3.1463999999999999E-2</v>
      </c>
      <c r="E7754" s="6"/>
      <c r="F7754" s="6"/>
      <c r="G7754" s="6"/>
      <c r="H7754" s="6"/>
      <c r="I7754" s="6"/>
      <c r="J7754" s="6"/>
      <c r="K7754" s="6"/>
      <c r="L7754" s="6"/>
      <c r="M7754" s="6"/>
      <c r="N7754" s="27"/>
    </row>
    <row r="7755" spans="1:14" s="28" customFormat="1" x14ac:dyDescent="0.25">
      <c r="A7755" s="24">
        <v>43788.916666666664</v>
      </c>
      <c r="B7755" s="25">
        <v>43788.958333333336</v>
      </c>
      <c r="C7755" s="7">
        <v>118.768</v>
      </c>
      <c r="D7755" s="26">
        <f>C7755/'g. Dimensio.AnlagenEE2035'!$F$11</f>
        <v>3.3933714285714289E-2</v>
      </c>
      <c r="E7755" s="6"/>
      <c r="F7755" s="6"/>
      <c r="G7755" s="6"/>
      <c r="H7755" s="6"/>
      <c r="I7755" s="6"/>
      <c r="J7755" s="6"/>
      <c r="K7755" s="6"/>
      <c r="L7755" s="6"/>
      <c r="M7755" s="6"/>
      <c r="N7755" s="27"/>
    </row>
    <row r="7756" spans="1:14" s="28" customFormat="1" x14ac:dyDescent="0.25">
      <c r="A7756" s="24">
        <v>43788.958333333336</v>
      </c>
      <c r="B7756" s="25">
        <v>43789</v>
      </c>
      <c r="C7756" s="7">
        <v>146.08500000000001</v>
      </c>
      <c r="D7756" s="26">
        <f>C7756/'g. Dimensio.AnlagenEE2035'!$F$11</f>
        <v>4.173857142857143E-2</v>
      </c>
      <c r="E7756" s="6"/>
      <c r="F7756" s="6"/>
      <c r="G7756" s="6"/>
      <c r="H7756" s="6"/>
      <c r="I7756" s="6"/>
      <c r="J7756" s="6"/>
      <c r="K7756" s="6"/>
      <c r="L7756" s="6"/>
      <c r="M7756" s="6"/>
      <c r="N7756" s="27"/>
    </row>
    <row r="7757" spans="1:14" s="28" customFormat="1" x14ac:dyDescent="0.25">
      <c r="A7757" s="24">
        <v>43789</v>
      </c>
      <c r="B7757" s="25">
        <v>43789.041666666664</v>
      </c>
      <c r="C7757" s="7">
        <v>187.04900000000001</v>
      </c>
      <c r="D7757" s="26">
        <f>C7757/'g. Dimensio.AnlagenEE2035'!$F$11</f>
        <v>5.344257142857143E-2</v>
      </c>
      <c r="E7757" s="6"/>
      <c r="F7757" s="6"/>
      <c r="G7757" s="6"/>
      <c r="H7757" s="6"/>
      <c r="I7757" s="6"/>
      <c r="J7757" s="6"/>
      <c r="K7757" s="6"/>
      <c r="L7757" s="6"/>
      <c r="M7757" s="6"/>
      <c r="N7757" s="27"/>
    </row>
    <row r="7758" spans="1:14" s="28" customFormat="1" x14ac:dyDescent="0.25">
      <c r="A7758" s="24">
        <v>43789.041666666664</v>
      </c>
      <c r="B7758" s="25">
        <v>43789.083333333336</v>
      </c>
      <c r="C7758" s="7">
        <v>217.67400000000001</v>
      </c>
      <c r="D7758" s="26">
        <f>C7758/'g. Dimensio.AnlagenEE2035'!$F$11</f>
        <v>6.219257142857143E-2</v>
      </c>
      <c r="E7758" s="6"/>
      <c r="F7758" s="6"/>
      <c r="G7758" s="6"/>
      <c r="H7758" s="6"/>
      <c r="I7758" s="6"/>
      <c r="J7758" s="6"/>
      <c r="K7758" s="6"/>
      <c r="L7758" s="6"/>
      <c r="M7758" s="6"/>
      <c r="N7758" s="27"/>
    </row>
    <row r="7759" spans="1:14" s="28" customFormat="1" x14ac:dyDescent="0.25">
      <c r="A7759" s="24">
        <v>43789.083333333336</v>
      </c>
      <c r="B7759" s="25">
        <v>43789.125</v>
      </c>
      <c r="C7759" s="7">
        <v>235.61600000000001</v>
      </c>
      <c r="D7759" s="26">
        <f>C7759/'g. Dimensio.AnlagenEE2035'!$F$11</f>
        <v>6.7318857142857152E-2</v>
      </c>
      <c r="E7759" s="6"/>
      <c r="F7759" s="6"/>
      <c r="G7759" s="6"/>
      <c r="H7759" s="6"/>
      <c r="I7759" s="6"/>
      <c r="J7759" s="6"/>
      <c r="K7759" s="6"/>
      <c r="L7759" s="6"/>
      <c r="M7759" s="6"/>
      <c r="N7759" s="27"/>
    </row>
    <row r="7760" spans="1:14" s="28" customFormat="1" x14ac:dyDescent="0.25">
      <c r="A7760" s="24">
        <v>43789.125</v>
      </c>
      <c r="B7760" s="25">
        <v>43789.166666666664</v>
      </c>
      <c r="C7760" s="7">
        <v>211.46299999999999</v>
      </c>
      <c r="D7760" s="26">
        <f>C7760/'g. Dimensio.AnlagenEE2035'!$F$11</f>
        <v>6.0417999999999999E-2</v>
      </c>
      <c r="E7760" s="6"/>
      <c r="F7760" s="6"/>
      <c r="G7760" s="6"/>
      <c r="H7760" s="6"/>
      <c r="I7760" s="6"/>
      <c r="J7760" s="6"/>
      <c r="K7760" s="6"/>
      <c r="L7760" s="6"/>
      <c r="M7760" s="6"/>
      <c r="N7760" s="27"/>
    </row>
    <row r="7761" spans="1:14" s="28" customFormat="1" x14ac:dyDescent="0.25">
      <c r="A7761" s="24">
        <v>43789.166666666664</v>
      </c>
      <c r="B7761" s="25">
        <v>43789.208333333336</v>
      </c>
      <c r="C7761" s="7">
        <v>166.02600000000001</v>
      </c>
      <c r="D7761" s="26">
        <f>C7761/'g. Dimensio.AnlagenEE2035'!$F$11</f>
        <v>4.7436000000000006E-2</v>
      </c>
      <c r="E7761" s="6"/>
      <c r="F7761" s="6"/>
      <c r="G7761" s="6"/>
      <c r="H7761" s="6"/>
      <c r="I7761" s="6"/>
      <c r="J7761" s="6"/>
      <c r="K7761" s="6"/>
      <c r="L7761" s="6"/>
      <c r="M7761" s="6"/>
      <c r="N7761" s="27"/>
    </row>
    <row r="7762" spans="1:14" s="28" customFormat="1" x14ac:dyDescent="0.25">
      <c r="A7762" s="24">
        <v>43789.208333333336</v>
      </c>
      <c r="B7762" s="25">
        <v>43789.25</v>
      </c>
      <c r="C7762" s="7">
        <v>140.30199999999999</v>
      </c>
      <c r="D7762" s="26">
        <f>C7762/'g. Dimensio.AnlagenEE2035'!$F$11</f>
        <v>4.0086285714285713E-2</v>
      </c>
      <c r="E7762" s="6"/>
      <c r="F7762" s="6"/>
      <c r="G7762" s="6"/>
      <c r="H7762" s="6"/>
      <c r="I7762" s="6"/>
      <c r="J7762" s="6"/>
      <c r="K7762" s="6"/>
      <c r="L7762" s="6"/>
      <c r="M7762" s="6"/>
      <c r="N7762" s="27"/>
    </row>
    <row r="7763" spans="1:14" s="28" customFormat="1" x14ac:dyDescent="0.25">
      <c r="A7763" s="24">
        <v>43789.25</v>
      </c>
      <c r="B7763" s="25">
        <v>43789.291666666664</v>
      </c>
      <c r="C7763" s="7">
        <v>135.82300000000001</v>
      </c>
      <c r="D7763" s="26">
        <f>C7763/'g. Dimensio.AnlagenEE2035'!$F$11</f>
        <v>3.8806571428571433E-2</v>
      </c>
      <c r="E7763" s="6"/>
      <c r="F7763" s="6"/>
      <c r="G7763" s="6"/>
      <c r="H7763" s="6"/>
      <c r="I7763" s="6"/>
      <c r="J7763" s="6"/>
      <c r="K7763" s="6"/>
      <c r="L7763" s="6"/>
      <c r="M7763" s="6"/>
      <c r="N7763" s="27"/>
    </row>
    <row r="7764" spans="1:14" s="28" customFormat="1" x14ac:dyDescent="0.25">
      <c r="A7764" s="24">
        <v>43789.291666666664</v>
      </c>
      <c r="B7764" s="25">
        <v>43789.333333333336</v>
      </c>
      <c r="C7764" s="7">
        <v>132.57499999999999</v>
      </c>
      <c r="D7764" s="26">
        <f>C7764/'g. Dimensio.AnlagenEE2035'!$F$11</f>
        <v>3.7878571428571428E-2</v>
      </c>
      <c r="E7764" s="6"/>
      <c r="F7764" s="6"/>
      <c r="G7764" s="6"/>
      <c r="H7764" s="6"/>
      <c r="I7764" s="6"/>
      <c r="J7764" s="6"/>
      <c r="K7764" s="6"/>
      <c r="L7764" s="6"/>
      <c r="M7764" s="6"/>
      <c r="N7764" s="27"/>
    </row>
    <row r="7765" spans="1:14" s="28" customFormat="1" x14ac:dyDescent="0.25">
      <c r="A7765" s="24">
        <v>43789.333333333336</v>
      </c>
      <c r="B7765" s="25">
        <v>43789.375</v>
      </c>
      <c r="C7765" s="7">
        <v>116.148</v>
      </c>
      <c r="D7765" s="26">
        <f>C7765/'g. Dimensio.AnlagenEE2035'!$F$11</f>
        <v>3.3185142857142857E-2</v>
      </c>
      <c r="E7765" s="6"/>
      <c r="F7765" s="6"/>
      <c r="G7765" s="6"/>
      <c r="H7765" s="6"/>
      <c r="I7765" s="6"/>
      <c r="J7765" s="6"/>
      <c r="K7765" s="6"/>
      <c r="L7765" s="6"/>
      <c r="M7765" s="6"/>
      <c r="N7765" s="27"/>
    </row>
    <row r="7766" spans="1:14" s="28" customFormat="1" x14ac:dyDescent="0.25">
      <c r="A7766" s="24">
        <v>43789.375</v>
      </c>
      <c r="B7766" s="25">
        <v>43789.416666666664</v>
      </c>
      <c r="C7766" s="7">
        <v>129.48099999999999</v>
      </c>
      <c r="D7766" s="26">
        <f>C7766/'g. Dimensio.AnlagenEE2035'!$F$11</f>
        <v>3.6994571428571425E-2</v>
      </c>
      <c r="E7766" s="6"/>
      <c r="F7766" s="6"/>
      <c r="G7766" s="6"/>
      <c r="H7766" s="6"/>
      <c r="I7766" s="6"/>
      <c r="J7766" s="6"/>
      <c r="K7766" s="6"/>
      <c r="L7766" s="6"/>
      <c r="M7766" s="6"/>
      <c r="N7766" s="27"/>
    </row>
    <row r="7767" spans="1:14" s="28" customFormat="1" x14ac:dyDescent="0.25">
      <c r="A7767" s="24">
        <v>43789.416666666664</v>
      </c>
      <c r="B7767" s="25">
        <v>43789.458333333336</v>
      </c>
      <c r="C7767" s="7">
        <v>169.32</v>
      </c>
      <c r="D7767" s="26">
        <f>C7767/'g. Dimensio.AnlagenEE2035'!$F$11</f>
        <v>4.8377142857142855E-2</v>
      </c>
      <c r="E7767" s="6"/>
      <c r="F7767" s="6"/>
      <c r="G7767" s="6"/>
      <c r="H7767" s="6"/>
      <c r="I7767" s="6"/>
      <c r="J7767" s="6"/>
      <c r="K7767" s="6"/>
      <c r="L7767" s="6"/>
      <c r="M7767" s="6"/>
      <c r="N7767" s="27"/>
    </row>
    <row r="7768" spans="1:14" s="28" customFormat="1" x14ac:dyDescent="0.25">
      <c r="A7768" s="24">
        <v>43789.458333333336</v>
      </c>
      <c r="B7768" s="25">
        <v>43789.5</v>
      </c>
      <c r="C7768" s="7">
        <v>210.77</v>
      </c>
      <c r="D7768" s="26">
        <f>C7768/'g. Dimensio.AnlagenEE2035'!$F$11</f>
        <v>6.0220000000000003E-2</v>
      </c>
      <c r="E7768" s="6"/>
      <c r="F7768" s="6"/>
      <c r="G7768" s="6"/>
      <c r="H7768" s="6"/>
      <c r="I7768" s="6"/>
      <c r="J7768" s="6"/>
      <c r="K7768" s="6"/>
      <c r="L7768" s="6"/>
      <c r="M7768" s="6"/>
      <c r="N7768" s="27"/>
    </row>
    <row r="7769" spans="1:14" s="28" customFormat="1" x14ac:dyDescent="0.25">
      <c r="A7769" s="24">
        <v>43789.5</v>
      </c>
      <c r="B7769" s="25">
        <v>43789.541666666664</v>
      </c>
      <c r="C7769" s="7">
        <v>239.94300000000001</v>
      </c>
      <c r="D7769" s="26">
        <f>C7769/'g. Dimensio.AnlagenEE2035'!$F$11</f>
        <v>6.8555142857142856E-2</v>
      </c>
      <c r="E7769" s="6"/>
      <c r="F7769" s="6"/>
      <c r="G7769" s="6"/>
      <c r="H7769" s="6"/>
      <c r="I7769" s="6"/>
      <c r="J7769" s="6"/>
      <c r="K7769" s="6"/>
      <c r="L7769" s="6"/>
      <c r="M7769" s="6"/>
      <c r="N7769" s="27"/>
    </row>
    <row r="7770" spans="1:14" s="28" customFormat="1" x14ac:dyDescent="0.25">
      <c r="A7770" s="24">
        <v>43789.541666666664</v>
      </c>
      <c r="B7770" s="25">
        <v>43789.583333333336</v>
      </c>
      <c r="C7770" s="7">
        <v>239.09700000000001</v>
      </c>
      <c r="D7770" s="26">
        <f>C7770/'g. Dimensio.AnlagenEE2035'!$F$11</f>
        <v>6.831342857142858E-2</v>
      </c>
      <c r="E7770" s="6"/>
      <c r="F7770" s="6"/>
      <c r="G7770" s="6"/>
      <c r="H7770" s="6"/>
      <c r="I7770" s="6"/>
      <c r="J7770" s="6"/>
      <c r="K7770" s="6"/>
      <c r="L7770" s="6"/>
      <c r="M7770" s="6"/>
      <c r="N7770" s="27"/>
    </row>
    <row r="7771" spans="1:14" s="28" customFormat="1" x14ac:dyDescent="0.25">
      <c r="A7771" s="24">
        <v>43789.583333333336</v>
      </c>
      <c r="B7771" s="25">
        <v>43789.625</v>
      </c>
      <c r="C7771" s="7">
        <v>236.48599999999999</v>
      </c>
      <c r="D7771" s="26">
        <f>C7771/'g. Dimensio.AnlagenEE2035'!$F$11</f>
        <v>6.756742857142857E-2</v>
      </c>
      <c r="E7771" s="6"/>
      <c r="F7771" s="6"/>
      <c r="G7771" s="6"/>
      <c r="H7771" s="6"/>
      <c r="I7771" s="6"/>
      <c r="J7771" s="6"/>
      <c r="K7771" s="6"/>
      <c r="L7771" s="6"/>
      <c r="M7771" s="6"/>
      <c r="N7771" s="27"/>
    </row>
    <row r="7772" spans="1:14" s="28" customFormat="1" x14ac:dyDescent="0.25">
      <c r="A7772" s="24">
        <v>43789.625</v>
      </c>
      <c r="B7772" s="25">
        <v>43789.666666666664</v>
      </c>
      <c r="C7772" s="7">
        <v>351.56099999999998</v>
      </c>
      <c r="D7772" s="26">
        <f>C7772/'g. Dimensio.AnlagenEE2035'!$F$11</f>
        <v>0.10044599999999999</v>
      </c>
      <c r="E7772" s="6"/>
      <c r="F7772" s="6"/>
      <c r="G7772" s="6"/>
      <c r="H7772" s="6"/>
      <c r="I7772" s="6"/>
      <c r="J7772" s="6"/>
      <c r="K7772" s="6"/>
      <c r="L7772" s="6"/>
      <c r="M7772" s="6"/>
      <c r="N7772" s="27"/>
    </row>
    <row r="7773" spans="1:14" s="28" customFormat="1" x14ac:dyDescent="0.25">
      <c r="A7773" s="24">
        <v>43789.666666666664</v>
      </c>
      <c r="B7773" s="25">
        <v>43789.708333333336</v>
      </c>
      <c r="C7773" s="7">
        <v>475.25</v>
      </c>
      <c r="D7773" s="26">
        <f>C7773/'g. Dimensio.AnlagenEE2035'!$F$11</f>
        <v>0.13578571428571429</v>
      </c>
      <c r="E7773" s="6"/>
      <c r="F7773" s="6"/>
      <c r="G7773" s="6"/>
      <c r="H7773" s="6"/>
      <c r="I7773" s="6"/>
      <c r="J7773" s="6"/>
      <c r="K7773" s="6"/>
      <c r="L7773" s="6"/>
      <c r="M7773" s="6"/>
      <c r="N7773" s="27"/>
    </row>
    <row r="7774" spans="1:14" s="28" customFormat="1" x14ac:dyDescent="0.25">
      <c r="A7774" s="24">
        <v>43789.708333333336</v>
      </c>
      <c r="B7774" s="25">
        <v>43789.75</v>
      </c>
      <c r="C7774" s="7">
        <v>522.17899999999997</v>
      </c>
      <c r="D7774" s="26">
        <f>C7774/'g. Dimensio.AnlagenEE2035'!$F$11</f>
        <v>0.14919399999999999</v>
      </c>
      <c r="E7774" s="6"/>
      <c r="F7774" s="6"/>
      <c r="G7774" s="6"/>
      <c r="H7774" s="6"/>
      <c r="I7774" s="6"/>
      <c r="J7774" s="6"/>
      <c r="K7774" s="6"/>
      <c r="L7774" s="6"/>
      <c r="M7774" s="6"/>
      <c r="N7774" s="27"/>
    </row>
    <row r="7775" spans="1:14" s="28" customFormat="1" x14ac:dyDescent="0.25">
      <c r="A7775" s="24">
        <v>43789.75</v>
      </c>
      <c r="B7775" s="25">
        <v>43789.791666666664</v>
      </c>
      <c r="C7775" s="7">
        <v>551.11900000000003</v>
      </c>
      <c r="D7775" s="26">
        <f>C7775/'g. Dimensio.AnlagenEE2035'!$F$11</f>
        <v>0.15746257142857142</v>
      </c>
      <c r="E7775" s="6"/>
      <c r="F7775" s="6"/>
      <c r="G7775" s="6"/>
      <c r="H7775" s="6"/>
      <c r="I7775" s="6"/>
      <c r="J7775" s="6"/>
      <c r="K7775" s="6"/>
      <c r="L7775" s="6"/>
      <c r="M7775" s="6"/>
      <c r="N7775" s="27"/>
    </row>
    <row r="7776" spans="1:14" s="28" customFormat="1" x14ac:dyDescent="0.25">
      <c r="A7776" s="24">
        <v>43789.791666666664</v>
      </c>
      <c r="B7776" s="25">
        <v>43789.833333333336</v>
      </c>
      <c r="C7776" s="7">
        <v>599.38099999999997</v>
      </c>
      <c r="D7776" s="26">
        <f>C7776/'g. Dimensio.AnlagenEE2035'!$F$11</f>
        <v>0.17125171428571428</v>
      </c>
      <c r="E7776" s="6"/>
      <c r="F7776" s="6"/>
      <c r="G7776" s="6"/>
      <c r="H7776" s="6"/>
      <c r="I7776" s="6"/>
      <c r="J7776" s="6"/>
      <c r="K7776" s="6"/>
      <c r="L7776" s="6"/>
      <c r="M7776" s="6"/>
      <c r="N7776" s="27"/>
    </row>
    <row r="7777" spans="1:14" s="28" customFormat="1" x14ac:dyDescent="0.25">
      <c r="A7777" s="24">
        <v>43789.833333333336</v>
      </c>
      <c r="B7777" s="25">
        <v>43789.875</v>
      </c>
      <c r="C7777" s="7">
        <v>662.46199999999999</v>
      </c>
      <c r="D7777" s="26">
        <f>C7777/'g. Dimensio.AnlagenEE2035'!$F$11</f>
        <v>0.18927485714285713</v>
      </c>
      <c r="E7777" s="6"/>
      <c r="F7777" s="6"/>
      <c r="G7777" s="6"/>
      <c r="H7777" s="6"/>
      <c r="I7777" s="6"/>
      <c r="J7777" s="6"/>
      <c r="K7777" s="6"/>
      <c r="L7777" s="6"/>
      <c r="M7777" s="6"/>
      <c r="N7777" s="27"/>
    </row>
    <row r="7778" spans="1:14" s="28" customFormat="1" x14ac:dyDescent="0.25">
      <c r="A7778" s="24">
        <v>43789.875</v>
      </c>
      <c r="B7778" s="25">
        <v>43789.916666666664</v>
      </c>
      <c r="C7778" s="7">
        <v>629.53899999999999</v>
      </c>
      <c r="D7778" s="26">
        <f>C7778/'g. Dimensio.AnlagenEE2035'!$F$11</f>
        <v>0.1798682857142857</v>
      </c>
      <c r="E7778" s="6"/>
      <c r="F7778" s="6"/>
      <c r="G7778" s="6"/>
      <c r="H7778" s="6"/>
      <c r="I7778" s="6"/>
      <c r="J7778" s="6"/>
      <c r="K7778" s="6"/>
      <c r="L7778" s="6"/>
      <c r="M7778" s="6"/>
      <c r="N7778" s="27"/>
    </row>
    <row r="7779" spans="1:14" s="28" customFormat="1" x14ac:dyDescent="0.25">
      <c r="A7779" s="24">
        <v>43789.916666666664</v>
      </c>
      <c r="B7779" s="25">
        <v>43789.958333333336</v>
      </c>
      <c r="C7779" s="7">
        <v>512.31200000000001</v>
      </c>
      <c r="D7779" s="26">
        <f>C7779/'g. Dimensio.AnlagenEE2035'!$F$11</f>
        <v>0.14637485714285714</v>
      </c>
      <c r="E7779" s="6"/>
      <c r="F7779" s="6"/>
      <c r="G7779" s="6"/>
      <c r="H7779" s="6"/>
      <c r="I7779" s="6"/>
      <c r="J7779" s="6"/>
      <c r="K7779" s="6"/>
      <c r="L7779" s="6"/>
      <c r="M7779" s="6"/>
      <c r="N7779" s="27"/>
    </row>
    <row r="7780" spans="1:14" s="28" customFormat="1" x14ac:dyDescent="0.25">
      <c r="A7780" s="24">
        <v>43789.958333333336</v>
      </c>
      <c r="B7780" s="25">
        <v>43790</v>
      </c>
      <c r="C7780" s="7">
        <v>373.71199999999999</v>
      </c>
      <c r="D7780" s="26">
        <f>C7780/'g. Dimensio.AnlagenEE2035'!$F$11</f>
        <v>0.10677485714285714</v>
      </c>
      <c r="E7780" s="6"/>
      <c r="F7780" s="6"/>
      <c r="G7780" s="6"/>
      <c r="H7780" s="6"/>
      <c r="I7780" s="6"/>
      <c r="J7780" s="6"/>
      <c r="K7780" s="6"/>
      <c r="L7780" s="6"/>
      <c r="M7780" s="6"/>
      <c r="N7780" s="27"/>
    </row>
    <row r="7781" spans="1:14" s="28" customFormat="1" x14ac:dyDescent="0.25">
      <c r="A7781" s="24">
        <v>43790</v>
      </c>
      <c r="B7781" s="25">
        <v>43790.041666666664</v>
      </c>
      <c r="C7781" s="7">
        <v>268.65499999999997</v>
      </c>
      <c r="D7781" s="26">
        <f>C7781/'g. Dimensio.AnlagenEE2035'!$F$11</f>
        <v>7.6758571428571426E-2</v>
      </c>
      <c r="E7781" s="6"/>
      <c r="F7781" s="6"/>
      <c r="G7781" s="6"/>
      <c r="H7781" s="6"/>
      <c r="I7781" s="6"/>
      <c r="J7781" s="6"/>
      <c r="K7781" s="6"/>
      <c r="L7781" s="6"/>
      <c r="M7781" s="6"/>
      <c r="N7781" s="27"/>
    </row>
    <row r="7782" spans="1:14" s="28" customFormat="1" x14ac:dyDescent="0.25">
      <c r="A7782" s="24">
        <v>43790.041666666664</v>
      </c>
      <c r="B7782" s="25">
        <v>43790.083333333336</v>
      </c>
      <c r="C7782" s="7">
        <v>185.46199999999999</v>
      </c>
      <c r="D7782" s="26">
        <f>C7782/'g. Dimensio.AnlagenEE2035'!$F$11</f>
        <v>5.2989142857142853E-2</v>
      </c>
      <c r="E7782" s="6"/>
      <c r="F7782" s="6"/>
      <c r="G7782" s="6"/>
      <c r="H7782" s="6"/>
      <c r="I7782" s="6"/>
      <c r="J7782" s="6"/>
      <c r="K7782" s="6"/>
      <c r="L7782" s="6"/>
      <c r="M7782" s="6"/>
      <c r="N7782" s="27"/>
    </row>
    <row r="7783" spans="1:14" s="28" customFormat="1" x14ac:dyDescent="0.25">
      <c r="A7783" s="24">
        <v>43790.083333333336</v>
      </c>
      <c r="B7783" s="25">
        <v>43790.125</v>
      </c>
      <c r="C7783" s="7">
        <v>125.38200000000001</v>
      </c>
      <c r="D7783" s="26">
        <f>C7783/'g. Dimensio.AnlagenEE2035'!$F$11</f>
        <v>3.5823428571428576E-2</v>
      </c>
      <c r="E7783" s="6"/>
      <c r="F7783" s="6"/>
      <c r="G7783" s="6"/>
      <c r="H7783" s="6"/>
      <c r="I7783" s="6"/>
      <c r="J7783" s="6"/>
      <c r="K7783" s="6"/>
      <c r="L7783" s="6"/>
      <c r="M7783" s="6"/>
      <c r="N7783" s="27"/>
    </row>
    <row r="7784" spans="1:14" s="28" customFormat="1" x14ac:dyDescent="0.25">
      <c r="A7784" s="24">
        <v>43790.125</v>
      </c>
      <c r="B7784" s="25">
        <v>43790.166666666664</v>
      </c>
      <c r="C7784" s="7">
        <v>89.792000000000002</v>
      </c>
      <c r="D7784" s="26">
        <f>C7784/'g. Dimensio.AnlagenEE2035'!$F$11</f>
        <v>2.5654857142857142E-2</v>
      </c>
      <c r="E7784" s="6"/>
      <c r="F7784" s="6"/>
      <c r="G7784" s="6"/>
      <c r="H7784" s="6"/>
      <c r="I7784" s="6"/>
      <c r="J7784" s="6"/>
      <c r="K7784" s="6"/>
      <c r="L7784" s="6"/>
      <c r="M7784" s="6"/>
      <c r="N7784" s="27"/>
    </row>
    <row r="7785" spans="1:14" s="28" customFormat="1" x14ac:dyDescent="0.25">
      <c r="A7785" s="24">
        <v>43790.166666666664</v>
      </c>
      <c r="B7785" s="25">
        <v>43790.208333333336</v>
      </c>
      <c r="C7785" s="7">
        <v>86.8</v>
      </c>
      <c r="D7785" s="26">
        <f>C7785/'g. Dimensio.AnlagenEE2035'!$F$11</f>
        <v>2.4799999999999999E-2</v>
      </c>
      <c r="E7785" s="6"/>
      <c r="F7785" s="6"/>
      <c r="G7785" s="6"/>
      <c r="H7785" s="6"/>
      <c r="I7785" s="6"/>
      <c r="J7785" s="6"/>
      <c r="K7785" s="6"/>
      <c r="L7785" s="6"/>
      <c r="M7785" s="6"/>
      <c r="N7785" s="27"/>
    </row>
    <row r="7786" spans="1:14" s="28" customFormat="1" x14ac:dyDescent="0.25">
      <c r="A7786" s="24">
        <v>43790.208333333336</v>
      </c>
      <c r="B7786" s="25">
        <v>43790.25</v>
      </c>
      <c r="C7786" s="7">
        <v>109.623</v>
      </c>
      <c r="D7786" s="26">
        <f>C7786/'g. Dimensio.AnlagenEE2035'!$F$11</f>
        <v>3.1320857142857143E-2</v>
      </c>
      <c r="E7786" s="6"/>
      <c r="F7786" s="6"/>
      <c r="G7786" s="6"/>
      <c r="H7786" s="6"/>
      <c r="I7786" s="6"/>
      <c r="J7786" s="6"/>
      <c r="K7786" s="6"/>
      <c r="L7786" s="6"/>
      <c r="M7786" s="6"/>
      <c r="N7786" s="27"/>
    </row>
    <row r="7787" spans="1:14" s="28" customFormat="1" x14ac:dyDescent="0.25">
      <c r="A7787" s="24">
        <v>43790.25</v>
      </c>
      <c r="B7787" s="25">
        <v>43790.291666666664</v>
      </c>
      <c r="C7787" s="7">
        <v>135.815</v>
      </c>
      <c r="D7787" s="26">
        <f>C7787/'g. Dimensio.AnlagenEE2035'!$F$11</f>
        <v>3.8804285714285715E-2</v>
      </c>
      <c r="E7787" s="6"/>
      <c r="F7787" s="6"/>
      <c r="G7787" s="6"/>
      <c r="H7787" s="6"/>
      <c r="I7787" s="6"/>
      <c r="J7787" s="6"/>
      <c r="K7787" s="6"/>
      <c r="L7787" s="6"/>
      <c r="M7787" s="6"/>
      <c r="N7787" s="27"/>
    </row>
    <row r="7788" spans="1:14" s="28" customFormat="1" x14ac:dyDescent="0.25">
      <c r="A7788" s="24">
        <v>43790.291666666664</v>
      </c>
      <c r="B7788" s="25">
        <v>43790.333333333336</v>
      </c>
      <c r="C7788" s="7">
        <v>149.99700000000001</v>
      </c>
      <c r="D7788" s="26">
        <f>C7788/'g. Dimensio.AnlagenEE2035'!$F$11</f>
        <v>4.2856285714285722E-2</v>
      </c>
      <c r="E7788" s="6"/>
      <c r="F7788" s="6"/>
      <c r="G7788" s="6"/>
      <c r="H7788" s="6"/>
      <c r="I7788" s="6"/>
      <c r="J7788" s="6"/>
      <c r="K7788" s="6"/>
      <c r="L7788" s="6"/>
      <c r="M7788" s="6"/>
      <c r="N7788" s="27"/>
    </row>
    <row r="7789" spans="1:14" s="28" customFormat="1" x14ac:dyDescent="0.25">
      <c r="A7789" s="24">
        <v>43790.333333333336</v>
      </c>
      <c r="B7789" s="25">
        <v>43790.375</v>
      </c>
      <c r="C7789" s="7">
        <v>126.34099999999999</v>
      </c>
      <c r="D7789" s="26">
        <f>C7789/'g. Dimensio.AnlagenEE2035'!$F$11</f>
        <v>3.6097428571428572E-2</v>
      </c>
      <c r="E7789" s="6"/>
      <c r="F7789" s="6"/>
      <c r="G7789" s="6"/>
      <c r="H7789" s="6"/>
      <c r="I7789" s="6"/>
      <c r="J7789" s="6"/>
      <c r="K7789" s="6"/>
      <c r="L7789" s="6"/>
      <c r="M7789" s="6"/>
      <c r="N7789" s="27"/>
    </row>
    <row r="7790" spans="1:14" s="28" customFormat="1" x14ac:dyDescent="0.25">
      <c r="A7790" s="24">
        <v>43790.375</v>
      </c>
      <c r="B7790" s="25">
        <v>43790.416666666664</v>
      </c>
      <c r="C7790" s="7">
        <v>70.814999999999998</v>
      </c>
      <c r="D7790" s="26">
        <f>C7790/'g. Dimensio.AnlagenEE2035'!$F$11</f>
        <v>2.0232857142857143E-2</v>
      </c>
      <c r="E7790" s="6"/>
      <c r="F7790" s="6"/>
      <c r="G7790" s="6"/>
      <c r="H7790" s="6"/>
      <c r="I7790" s="6"/>
      <c r="J7790" s="6"/>
      <c r="K7790" s="6"/>
      <c r="L7790" s="6"/>
      <c r="M7790" s="6"/>
      <c r="N7790" s="27"/>
    </row>
    <row r="7791" spans="1:14" s="28" customFormat="1" x14ac:dyDescent="0.25">
      <c r="A7791" s="24">
        <v>43790.416666666664</v>
      </c>
      <c r="B7791" s="25">
        <v>43790.458333333336</v>
      </c>
      <c r="C7791" s="7">
        <v>47.216999999999999</v>
      </c>
      <c r="D7791" s="26">
        <f>C7791/'g. Dimensio.AnlagenEE2035'!$F$11</f>
        <v>1.3490571428571428E-2</v>
      </c>
      <c r="E7791" s="6"/>
      <c r="F7791" s="6"/>
      <c r="G7791" s="6"/>
      <c r="H7791" s="6"/>
      <c r="I7791" s="6"/>
      <c r="J7791" s="6"/>
      <c r="K7791" s="6"/>
      <c r="L7791" s="6"/>
      <c r="M7791" s="6"/>
      <c r="N7791" s="27"/>
    </row>
    <row r="7792" spans="1:14" s="28" customFormat="1" x14ac:dyDescent="0.25">
      <c r="A7792" s="24">
        <v>43790.458333333336</v>
      </c>
      <c r="B7792" s="25">
        <v>43790.5</v>
      </c>
      <c r="C7792" s="7">
        <v>35.478999999999999</v>
      </c>
      <c r="D7792" s="26">
        <f>C7792/'g. Dimensio.AnlagenEE2035'!$F$11</f>
        <v>1.0136857142857142E-2</v>
      </c>
      <c r="E7792" s="6"/>
      <c r="F7792" s="6"/>
      <c r="G7792" s="6"/>
      <c r="H7792" s="6"/>
      <c r="I7792" s="6"/>
      <c r="J7792" s="6"/>
      <c r="K7792" s="6"/>
      <c r="L7792" s="6"/>
      <c r="M7792" s="6"/>
      <c r="N7792" s="27"/>
    </row>
    <row r="7793" spans="1:14" s="28" customFormat="1" x14ac:dyDescent="0.25">
      <c r="A7793" s="24">
        <v>43790.5</v>
      </c>
      <c r="B7793" s="25">
        <v>43790.541666666664</v>
      </c>
      <c r="C7793" s="7">
        <v>26.734000000000002</v>
      </c>
      <c r="D7793" s="26">
        <f>C7793/'g. Dimensio.AnlagenEE2035'!$F$11</f>
        <v>7.6382857142857146E-3</v>
      </c>
      <c r="E7793" s="6"/>
      <c r="F7793" s="6"/>
      <c r="G7793" s="6"/>
      <c r="H7793" s="6"/>
      <c r="I7793" s="6"/>
      <c r="J7793" s="6"/>
      <c r="K7793" s="6"/>
      <c r="L7793" s="6"/>
      <c r="M7793" s="6"/>
      <c r="N7793" s="27"/>
    </row>
    <row r="7794" spans="1:14" s="28" customFormat="1" x14ac:dyDescent="0.25">
      <c r="A7794" s="24">
        <v>43790.541666666664</v>
      </c>
      <c r="B7794" s="25">
        <v>43790.583333333336</v>
      </c>
      <c r="C7794" s="7">
        <v>23.734000000000002</v>
      </c>
      <c r="D7794" s="26">
        <f>C7794/'g. Dimensio.AnlagenEE2035'!$F$11</f>
        <v>6.781142857142858E-3</v>
      </c>
      <c r="E7794" s="6"/>
      <c r="F7794" s="6"/>
      <c r="G7794" s="6"/>
      <c r="H7794" s="6"/>
      <c r="I7794" s="6"/>
      <c r="J7794" s="6"/>
      <c r="K7794" s="6"/>
      <c r="L7794" s="6"/>
      <c r="M7794" s="6"/>
      <c r="N7794" s="27"/>
    </row>
    <row r="7795" spans="1:14" s="28" customFormat="1" x14ac:dyDescent="0.25">
      <c r="A7795" s="24">
        <v>43790.583333333336</v>
      </c>
      <c r="B7795" s="25">
        <v>43790.625</v>
      </c>
      <c r="C7795" s="7">
        <v>29.254000000000001</v>
      </c>
      <c r="D7795" s="26">
        <f>C7795/'g. Dimensio.AnlagenEE2035'!$F$11</f>
        <v>8.3582857142857139E-3</v>
      </c>
      <c r="E7795" s="6"/>
      <c r="F7795" s="6"/>
      <c r="G7795" s="6"/>
      <c r="H7795" s="6"/>
      <c r="I7795" s="6"/>
      <c r="J7795" s="6"/>
      <c r="K7795" s="6"/>
      <c r="L7795" s="6"/>
      <c r="M7795" s="6"/>
      <c r="N7795" s="27"/>
    </row>
    <row r="7796" spans="1:14" s="28" customFormat="1" x14ac:dyDescent="0.25">
      <c r="A7796" s="24">
        <v>43790.625</v>
      </c>
      <c r="B7796" s="25">
        <v>43790.666666666664</v>
      </c>
      <c r="C7796" s="7">
        <v>43.082000000000001</v>
      </c>
      <c r="D7796" s="26">
        <f>C7796/'g. Dimensio.AnlagenEE2035'!$F$11</f>
        <v>1.2309142857142857E-2</v>
      </c>
      <c r="E7796" s="6"/>
      <c r="F7796" s="6"/>
      <c r="G7796" s="6"/>
      <c r="H7796" s="6"/>
      <c r="I7796" s="6"/>
      <c r="J7796" s="6"/>
      <c r="K7796" s="6"/>
      <c r="L7796" s="6"/>
      <c r="M7796" s="6"/>
      <c r="N7796" s="27"/>
    </row>
    <row r="7797" spans="1:14" s="28" customFormat="1" x14ac:dyDescent="0.25">
      <c r="A7797" s="24">
        <v>43790.666666666664</v>
      </c>
      <c r="B7797" s="25">
        <v>43790.708333333336</v>
      </c>
      <c r="C7797" s="7">
        <v>69.165000000000006</v>
      </c>
      <c r="D7797" s="26">
        <f>C7797/'g. Dimensio.AnlagenEE2035'!$F$11</f>
        <v>1.9761428571428572E-2</v>
      </c>
      <c r="E7797" s="6"/>
      <c r="F7797" s="6"/>
      <c r="G7797" s="6"/>
      <c r="H7797" s="6"/>
      <c r="I7797" s="6"/>
      <c r="J7797" s="6"/>
      <c r="K7797" s="6"/>
      <c r="L7797" s="6"/>
      <c r="M7797" s="6"/>
      <c r="N7797" s="27"/>
    </row>
    <row r="7798" spans="1:14" s="28" customFormat="1" x14ac:dyDescent="0.25">
      <c r="A7798" s="24">
        <v>43790.708333333336</v>
      </c>
      <c r="B7798" s="25">
        <v>43790.75</v>
      </c>
      <c r="C7798" s="7">
        <v>126.65</v>
      </c>
      <c r="D7798" s="26">
        <f>C7798/'g. Dimensio.AnlagenEE2035'!$F$11</f>
        <v>3.6185714285714286E-2</v>
      </c>
      <c r="E7798" s="6"/>
      <c r="F7798" s="6"/>
      <c r="G7798" s="6"/>
      <c r="H7798" s="6"/>
      <c r="I7798" s="6"/>
      <c r="J7798" s="6"/>
      <c r="K7798" s="6"/>
      <c r="L7798" s="6"/>
      <c r="M7798" s="6"/>
      <c r="N7798" s="27"/>
    </row>
    <row r="7799" spans="1:14" s="28" customFormat="1" x14ac:dyDescent="0.25">
      <c r="A7799" s="24">
        <v>43790.75</v>
      </c>
      <c r="B7799" s="25">
        <v>43790.791666666664</v>
      </c>
      <c r="C7799" s="7">
        <v>230.506</v>
      </c>
      <c r="D7799" s="26">
        <f>C7799/'g. Dimensio.AnlagenEE2035'!$F$11</f>
        <v>6.585885714285715E-2</v>
      </c>
      <c r="E7799" s="6"/>
      <c r="F7799" s="6"/>
      <c r="G7799" s="6"/>
      <c r="H7799" s="6"/>
      <c r="I7799" s="6"/>
      <c r="J7799" s="6"/>
      <c r="K7799" s="6"/>
      <c r="L7799" s="6"/>
      <c r="M7799" s="6"/>
      <c r="N7799" s="27"/>
    </row>
    <row r="7800" spans="1:14" s="28" customFormat="1" x14ac:dyDescent="0.25">
      <c r="A7800" s="24">
        <v>43790.791666666664</v>
      </c>
      <c r="B7800" s="25">
        <v>43790.833333333336</v>
      </c>
      <c r="C7800" s="7">
        <v>376.13799999999998</v>
      </c>
      <c r="D7800" s="26">
        <f>C7800/'g. Dimensio.AnlagenEE2035'!$F$11</f>
        <v>0.10746799999999999</v>
      </c>
      <c r="E7800" s="6"/>
      <c r="F7800" s="6"/>
      <c r="G7800" s="6"/>
      <c r="H7800" s="6"/>
      <c r="I7800" s="6"/>
      <c r="J7800" s="6"/>
      <c r="K7800" s="6"/>
      <c r="L7800" s="6"/>
      <c r="M7800" s="6"/>
      <c r="N7800" s="27"/>
    </row>
    <row r="7801" spans="1:14" s="28" customFormat="1" x14ac:dyDescent="0.25">
      <c r="A7801" s="24">
        <v>43790.833333333336</v>
      </c>
      <c r="B7801" s="25">
        <v>43790.875</v>
      </c>
      <c r="C7801" s="7">
        <v>522.21400000000006</v>
      </c>
      <c r="D7801" s="26">
        <f>C7801/'g. Dimensio.AnlagenEE2035'!$F$11</f>
        <v>0.149204</v>
      </c>
      <c r="E7801" s="6"/>
      <c r="F7801" s="6"/>
      <c r="G7801" s="6"/>
      <c r="H7801" s="6"/>
      <c r="I7801" s="6"/>
      <c r="J7801" s="6"/>
      <c r="K7801" s="6"/>
      <c r="L7801" s="6"/>
      <c r="M7801" s="6"/>
      <c r="N7801" s="27"/>
    </row>
    <row r="7802" spans="1:14" s="28" customFormat="1" x14ac:dyDescent="0.25">
      <c r="A7802" s="24">
        <v>43790.875</v>
      </c>
      <c r="B7802" s="25">
        <v>43790.916666666664</v>
      </c>
      <c r="C7802" s="7">
        <v>595.43600000000004</v>
      </c>
      <c r="D7802" s="26">
        <f>C7802/'g. Dimensio.AnlagenEE2035'!$F$11</f>
        <v>0.17012457142857143</v>
      </c>
      <c r="E7802" s="6"/>
      <c r="F7802" s="6"/>
      <c r="G7802" s="6"/>
      <c r="H7802" s="6"/>
      <c r="I7802" s="6"/>
      <c r="J7802" s="6"/>
      <c r="K7802" s="6"/>
      <c r="L7802" s="6"/>
      <c r="M7802" s="6"/>
      <c r="N7802" s="27"/>
    </row>
    <row r="7803" spans="1:14" s="28" customFormat="1" x14ac:dyDescent="0.25">
      <c r="A7803" s="24">
        <v>43790.916666666664</v>
      </c>
      <c r="B7803" s="25">
        <v>43790.958333333336</v>
      </c>
      <c r="C7803" s="7">
        <v>551.14200000000005</v>
      </c>
      <c r="D7803" s="26">
        <f>C7803/'g. Dimensio.AnlagenEE2035'!$F$11</f>
        <v>0.15746914285714286</v>
      </c>
      <c r="E7803" s="6"/>
      <c r="F7803" s="6"/>
      <c r="G7803" s="6"/>
      <c r="H7803" s="6"/>
      <c r="I7803" s="6"/>
      <c r="J7803" s="6"/>
      <c r="K7803" s="6"/>
      <c r="L7803" s="6"/>
      <c r="M7803" s="6"/>
      <c r="N7803" s="27"/>
    </row>
    <row r="7804" spans="1:14" s="28" customFormat="1" x14ac:dyDescent="0.25">
      <c r="A7804" s="24">
        <v>43790.958333333336</v>
      </c>
      <c r="B7804" s="25">
        <v>43791</v>
      </c>
      <c r="C7804" s="7">
        <v>420.99200000000002</v>
      </c>
      <c r="D7804" s="26">
        <f>C7804/'g. Dimensio.AnlagenEE2035'!$F$11</f>
        <v>0.12028342857142858</v>
      </c>
      <c r="E7804" s="6"/>
      <c r="F7804" s="6"/>
      <c r="G7804" s="6"/>
      <c r="H7804" s="6"/>
      <c r="I7804" s="6"/>
      <c r="J7804" s="6"/>
      <c r="K7804" s="6"/>
      <c r="L7804" s="6"/>
      <c r="M7804" s="6"/>
      <c r="N7804" s="27"/>
    </row>
    <row r="7805" spans="1:14" s="28" customFormat="1" x14ac:dyDescent="0.25">
      <c r="A7805" s="24">
        <v>43791</v>
      </c>
      <c r="B7805" s="25">
        <v>43791.041666666664</v>
      </c>
      <c r="C7805" s="7">
        <v>297.22199999999998</v>
      </c>
      <c r="D7805" s="26">
        <f>C7805/'g. Dimensio.AnlagenEE2035'!$F$11</f>
        <v>8.4920571428571429E-2</v>
      </c>
      <c r="E7805" s="6"/>
      <c r="F7805" s="6"/>
      <c r="G7805" s="6"/>
      <c r="H7805" s="6"/>
      <c r="I7805" s="6"/>
      <c r="J7805" s="6"/>
      <c r="K7805" s="6"/>
      <c r="L7805" s="6"/>
      <c r="M7805" s="6"/>
      <c r="N7805" s="27"/>
    </row>
    <row r="7806" spans="1:14" s="28" customFormat="1" x14ac:dyDescent="0.25">
      <c r="A7806" s="24">
        <v>43791.041666666664</v>
      </c>
      <c r="B7806" s="25">
        <v>43791.083333333336</v>
      </c>
      <c r="C7806" s="7">
        <v>204.92699999999999</v>
      </c>
      <c r="D7806" s="26">
        <f>C7806/'g. Dimensio.AnlagenEE2035'!$F$11</f>
        <v>5.8550571428571424E-2</v>
      </c>
      <c r="E7806" s="6"/>
      <c r="F7806" s="6"/>
      <c r="G7806" s="6"/>
      <c r="H7806" s="6"/>
      <c r="I7806" s="6"/>
      <c r="J7806" s="6"/>
      <c r="K7806" s="6"/>
      <c r="L7806" s="6"/>
      <c r="M7806" s="6"/>
      <c r="N7806" s="27"/>
    </row>
    <row r="7807" spans="1:14" s="28" customFormat="1" x14ac:dyDescent="0.25">
      <c r="A7807" s="24">
        <v>43791.083333333336</v>
      </c>
      <c r="B7807" s="25">
        <v>43791.125</v>
      </c>
      <c r="C7807" s="7">
        <v>185.392</v>
      </c>
      <c r="D7807" s="26">
        <f>C7807/'g. Dimensio.AnlagenEE2035'!$F$11</f>
        <v>5.2969142857142854E-2</v>
      </c>
      <c r="E7807" s="6"/>
      <c r="F7807" s="6"/>
      <c r="G7807" s="6"/>
      <c r="H7807" s="6"/>
      <c r="I7807" s="6"/>
      <c r="J7807" s="6"/>
      <c r="K7807" s="6"/>
      <c r="L7807" s="6"/>
      <c r="M7807" s="6"/>
      <c r="N7807" s="27"/>
    </row>
    <row r="7808" spans="1:14" s="28" customFormat="1" x14ac:dyDescent="0.25">
      <c r="A7808" s="24">
        <v>43791.125</v>
      </c>
      <c r="B7808" s="25">
        <v>43791.166666666664</v>
      </c>
      <c r="C7808" s="7">
        <v>215.398</v>
      </c>
      <c r="D7808" s="26">
        <f>C7808/'g. Dimensio.AnlagenEE2035'!$F$11</f>
        <v>6.1542285714285716E-2</v>
      </c>
      <c r="E7808" s="6"/>
      <c r="F7808" s="6"/>
      <c r="G7808" s="6"/>
      <c r="H7808" s="6"/>
      <c r="I7808" s="6"/>
      <c r="J7808" s="6"/>
      <c r="K7808" s="6"/>
      <c r="L7808" s="6"/>
      <c r="M7808" s="6"/>
      <c r="N7808" s="27"/>
    </row>
    <row r="7809" spans="1:14" s="28" customFormat="1" x14ac:dyDescent="0.25">
      <c r="A7809" s="24">
        <v>43791.166666666664</v>
      </c>
      <c r="B7809" s="25">
        <v>43791.208333333336</v>
      </c>
      <c r="C7809" s="7">
        <v>241.56399999999999</v>
      </c>
      <c r="D7809" s="26">
        <f>C7809/'g. Dimensio.AnlagenEE2035'!$F$11</f>
        <v>6.9018285714285713E-2</v>
      </c>
      <c r="E7809" s="6"/>
      <c r="F7809" s="6"/>
      <c r="G7809" s="6"/>
      <c r="H7809" s="6"/>
      <c r="I7809" s="6"/>
      <c r="J7809" s="6"/>
      <c r="K7809" s="6"/>
      <c r="L7809" s="6"/>
      <c r="M7809" s="6"/>
      <c r="N7809" s="27"/>
    </row>
    <row r="7810" spans="1:14" s="28" customFormat="1" x14ac:dyDescent="0.25">
      <c r="A7810" s="24">
        <v>43791.208333333336</v>
      </c>
      <c r="B7810" s="25">
        <v>43791.25</v>
      </c>
      <c r="C7810" s="7">
        <v>269.71800000000002</v>
      </c>
      <c r="D7810" s="26">
        <f>C7810/'g. Dimensio.AnlagenEE2035'!$F$11</f>
        <v>7.7062285714285722E-2</v>
      </c>
      <c r="E7810" s="6"/>
      <c r="F7810" s="6"/>
      <c r="G7810" s="6"/>
      <c r="H7810" s="6"/>
      <c r="I7810" s="6"/>
      <c r="J7810" s="6"/>
      <c r="K7810" s="6"/>
      <c r="L7810" s="6"/>
      <c r="M7810" s="6"/>
      <c r="N7810" s="27"/>
    </row>
    <row r="7811" spans="1:14" s="28" customFormat="1" x14ac:dyDescent="0.25">
      <c r="A7811" s="24">
        <v>43791.25</v>
      </c>
      <c r="B7811" s="25">
        <v>43791.291666666664</v>
      </c>
      <c r="C7811" s="7">
        <v>295.60399999999998</v>
      </c>
      <c r="D7811" s="26">
        <f>C7811/'g. Dimensio.AnlagenEE2035'!$F$11</f>
        <v>8.4458285714285708E-2</v>
      </c>
      <c r="E7811" s="6"/>
      <c r="F7811" s="6"/>
      <c r="G7811" s="6"/>
      <c r="H7811" s="6"/>
      <c r="I7811" s="6"/>
      <c r="J7811" s="6"/>
      <c r="K7811" s="6"/>
      <c r="L7811" s="6"/>
      <c r="M7811" s="6"/>
      <c r="N7811" s="27"/>
    </row>
    <row r="7812" spans="1:14" s="28" customFormat="1" x14ac:dyDescent="0.25">
      <c r="A7812" s="24">
        <v>43791.291666666664</v>
      </c>
      <c r="B7812" s="25">
        <v>43791.333333333336</v>
      </c>
      <c r="C7812" s="7">
        <v>289.17</v>
      </c>
      <c r="D7812" s="26">
        <f>C7812/'g. Dimensio.AnlagenEE2035'!$F$11</f>
        <v>8.2619999999999999E-2</v>
      </c>
      <c r="E7812" s="6"/>
      <c r="F7812" s="6"/>
      <c r="G7812" s="6"/>
      <c r="H7812" s="6"/>
      <c r="I7812" s="6"/>
      <c r="J7812" s="6"/>
      <c r="K7812" s="6"/>
      <c r="L7812" s="6"/>
      <c r="M7812" s="6"/>
      <c r="N7812" s="27"/>
    </row>
    <row r="7813" spans="1:14" s="28" customFormat="1" x14ac:dyDescent="0.25">
      <c r="A7813" s="24">
        <v>43791.333333333336</v>
      </c>
      <c r="B7813" s="25">
        <v>43791.375</v>
      </c>
      <c r="C7813" s="7">
        <v>208.524</v>
      </c>
      <c r="D7813" s="26">
        <f>C7813/'g. Dimensio.AnlagenEE2035'!$F$11</f>
        <v>5.9578285714285716E-2</v>
      </c>
      <c r="E7813" s="6"/>
      <c r="F7813" s="6"/>
      <c r="G7813" s="6"/>
      <c r="H7813" s="6"/>
      <c r="I7813" s="6"/>
      <c r="J7813" s="6"/>
      <c r="K7813" s="6"/>
      <c r="L7813" s="6"/>
      <c r="M7813" s="6"/>
      <c r="N7813" s="27"/>
    </row>
    <row r="7814" spans="1:14" s="28" customFormat="1" x14ac:dyDescent="0.25">
      <c r="A7814" s="24">
        <v>43791.375</v>
      </c>
      <c r="B7814" s="25">
        <v>43791.416666666664</v>
      </c>
      <c r="C7814" s="7">
        <v>120.398</v>
      </c>
      <c r="D7814" s="26">
        <f>C7814/'g. Dimensio.AnlagenEE2035'!$F$11</f>
        <v>3.4399428571428567E-2</v>
      </c>
      <c r="E7814" s="6"/>
      <c r="F7814" s="6"/>
      <c r="G7814" s="6"/>
      <c r="H7814" s="6"/>
      <c r="I7814" s="6"/>
      <c r="J7814" s="6"/>
      <c r="K7814" s="6"/>
      <c r="L7814" s="6"/>
      <c r="M7814" s="6"/>
      <c r="N7814" s="27"/>
    </row>
    <row r="7815" spans="1:14" s="28" customFormat="1" x14ac:dyDescent="0.25">
      <c r="A7815" s="24">
        <v>43791.416666666664</v>
      </c>
      <c r="B7815" s="25">
        <v>43791.458333333336</v>
      </c>
      <c r="C7815" s="7">
        <v>90.974000000000004</v>
      </c>
      <c r="D7815" s="26">
        <f>C7815/'g. Dimensio.AnlagenEE2035'!$F$11</f>
        <v>2.5992571428571431E-2</v>
      </c>
      <c r="E7815" s="6"/>
      <c r="F7815" s="6"/>
      <c r="G7815" s="6"/>
      <c r="H7815" s="6"/>
      <c r="I7815" s="6"/>
      <c r="J7815" s="6"/>
      <c r="K7815" s="6"/>
      <c r="L7815" s="6"/>
      <c r="M7815" s="6"/>
      <c r="N7815" s="27"/>
    </row>
    <row r="7816" spans="1:14" s="28" customFormat="1" x14ac:dyDescent="0.25">
      <c r="A7816" s="24">
        <v>43791.458333333336</v>
      </c>
      <c r="B7816" s="25">
        <v>43791.5</v>
      </c>
      <c r="C7816" s="7">
        <v>107.961</v>
      </c>
      <c r="D7816" s="26">
        <f>C7816/'g. Dimensio.AnlagenEE2035'!$F$11</f>
        <v>3.0845999999999998E-2</v>
      </c>
      <c r="E7816" s="6"/>
      <c r="F7816" s="6"/>
      <c r="G7816" s="6"/>
      <c r="H7816" s="6"/>
      <c r="I7816" s="6"/>
      <c r="J7816" s="6"/>
      <c r="K7816" s="6"/>
      <c r="L7816" s="6"/>
      <c r="M7816" s="6"/>
      <c r="N7816" s="27"/>
    </row>
    <row r="7817" spans="1:14" s="28" customFormat="1" x14ac:dyDescent="0.25">
      <c r="A7817" s="24">
        <v>43791.5</v>
      </c>
      <c r="B7817" s="25">
        <v>43791.541666666664</v>
      </c>
      <c r="C7817" s="7">
        <v>173.00200000000001</v>
      </c>
      <c r="D7817" s="26">
        <f>C7817/'g. Dimensio.AnlagenEE2035'!$F$11</f>
        <v>4.9429142857142859E-2</v>
      </c>
      <c r="E7817" s="6"/>
      <c r="F7817" s="6"/>
      <c r="G7817" s="6"/>
      <c r="H7817" s="6"/>
      <c r="I7817" s="6"/>
      <c r="J7817" s="6"/>
      <c r="K7817" s="6"/>
      <c r="L7817" s="6"/>
      <c r="M7817" s="6"/>
      <c r="N7817" s="27"/>
    </row>
    <row r="7818" spans="1:14" s="28" customFormat="1" x14ac:dyDescent="0.25">
      <c r="A7818" s="24">
        <v>43791.541666666664</v>
      </c>
      <c r="B7818" s="25">
        <v>43791.583333333336</v>
      </c>
      <c r="C7818" s="7">
        <v>274.577</v>
      </c>
      <c r="D7818" s="26">
        <f>C7818/'g. Dimensio.AnlagenEE2035'!$F$11</f>
        <v>7.8450571428571425E-2</v>
      </c>
      <c r="E7818" s="6"/>
      <c r="F7818" s="6"/>
      <c r="G7818" s="6"/>
      <c r="H7818" s="6"/>
      <c r="I7818" s="6"/>
      <c r="J7818" s="6"/>
      <c r="K7818" s="6"/>
      <c r="L7818" s="6"/>
      <c r="M7818" s="6"/>
      <c r="N7818" s="27"/>
    </row>
    <row r="7819" spans="1:14" s="28" customFormat="1" x14ac:dyDescent="0.25">
      <c r="A7819" s="24">
        <v>43791.583333333336</v>
      </c>
      <c r="B7819" s="25">
        <v>43791.625</v>
      </c>
      <c r="C7819" s="7">
        <v>411.28500000000003</v>
      </c>
      <c r="D7819" s="26">
        <f>C7819/'g. Dimensio.AnlagenEE2035'!$F$11</f>
        <v>0.11751</v>
      </c>
      <c r="E7819" s="6"/>
      <c r="F7819" s="6"/>
      <c r="G7819" s="6"/>
      <c r="H7819" s="6"/>
      <c r="I7819" s="6"/>
      <c r="J7819" s="6"/>
      <c r="K7819" s="6"/>
      <c r="L7819" s="6"/>
      <c r="M7819" s="6"/>
      <c r="N7819" s="27"/>
    </row>
    <row r="7820" spans="1:14" s="28" customFormat="1" x14ac:dyDescent="0.25">
      <c r="A7820" s="24">
        <v>43791.625</v>
      </c>
      <c r="B7820" s="25">
        <v>43791.666666666664</v>
      </c>
      <c r="C7820" s="7">
        <v>725.20299999999997</v>
      </c>
      <c r="D7820" s="26">
        <f>C7820/'g. Dimensio.AnlagenEE2035'!$F$11</f>
        <v>0.20720085714285713</v>
      </c>
      <c r="E7820" s="6"/>
      <c r="F7820" s="6"/>
      <c r="G7820" s="6"/>
      <c r="H7820" s="6"/>
      <c r="I7820" s="6"/>
      <c r="J7820" s="6"/>
      <c r="K7820" s="6"/>
      <c r="L7820" s="6"/>
      <c r="M7820" s="6"/>
      <c r="N7820" s="27"/>
    </row>
    <row r="7821" spans="1:14" s="28" customFormat="1" x14ac:dyDescent="0.25">
      <c r="A7821" s="24">
        <v>43791.666666666664</v>
      </c>
      <c r="B7821" s="25">
        <v>43791.708333333336</v>
      </c>
      <c r="C7821" s="7">
        <v>994.86699999999996</v>
      </c>
      <c r="D7821" s="26">
        <f>C7821/'g. Dimensio.AnlagenEE2035'!$F$11</f>
        <v>0.28424771428571427</v>
      </c>
      <c r="E7821" s="6"/>
      <c r="F7821" s="6"/>
      <c r="G7821" s="6"/>
      <c r="H7821" s="6"/>
      <c r="I7821" s="6"/>
      <c r="J7821" s="6"/>
      <c r="K7821" s="6"/>
      <c r="L7821" s="6"/>
      <c r="M7821" s="6"/>
      <c r="N7821" s="27"/>
    </row>
    <row r="7822" spans="1:14" s="28" customFormat="1" x14ac:dyDescent="0.25">
      <c r="A7822" s="24">
        <v>43791.708333333336</v>
      </c>
      <c r="B7822" s="25">
        <v>43791.75</v>
      </c>
      <c r="C7822" s="7">
        <v>876.96799999999996</v>
      </c>
      <c r="D7822" s="26">
        <f>C7822/'g. Dimensio.AnlagenEE2035'!$F$11</f>
        <v>0.25056228571428568</v>
      </c>
      <c r="E7822" s="6"/>
      <c r="F7822" s="6"/>
      <c r="G7822" s="6"/>
      <c r="H7822" s="6"/>
      <c r="I7822" s="6"/>
      <c r="J7822" s="6"/>
      <c r="K7822" s="6"/>
      <c r="L7822" s="6"/>
      <c r="M7822" s="6"/>
      <c r="N7822" s="27"/>
    </row>
    <row r="7823" spans="1:14" s="28" customFormat="1" x14ac:dyDescent="0.25">
      <c r="A7823" s="24">
        <v>43791.75</v>
      </c>
      <c r="B7823" s="25">
        <v>43791.791666666664</v>
      </c>
      <c r="C7823" s="7">
        <v>717.79200000000003</v>
      </c>
      <c r="D7823" s="26">
        <f>C7823/'g. Dimensio.AnlagenEE2035'!$F$11</f>
        <v>0.20508342857142858</v>
      </c>
      <c r="E7823" s="6"/>
      <c r="F7823" s="6"/>
      <c r="G7823" s="6"/>
      <c r="H7823" s="6"/>
      <c r="I7823" s="6"/>
      <c r="J7823" s="6"/>
      <c r="K7823" s="6"/>
      <c r="L7823" s="6"/>
      <c r="M7823" s="6"/>
      <c r="N7823" s="27"/>
    </row>
    <row r="7824" spans="1:14" s="28" customFormat="1" x14ac:dyDescent="0.25">
      <c r="A7824" s="24">
        <v>43791.791666666664</v>
      </c>
      <c r="B7824" s="25">
        <v>43791.833333333336</v>
      </c>
      <c r="C7824" s="7">
        <v>615.47400000000005</v>
      </c>
      <c r="D7824" s="26">
        <f>C7824/'g. Dimensio.AnlagenEE2035'!$F$11</f>
        <v>0.1758497142857143</v>
      </c>
      <c r="E7824" s="6"/>
      <c r="F7824" s="6"/>
      <c r="G7824" s="6"/>
      <c r="H7824" s="6"/>
      <c r="I7824" s="6"/>
      <c r="J7824" s="6"/>
      <c r="K7824" s="6"/>
      <c r="L7824" s="6"/>
      <c r="M7824" s="6"/>
      <c r="N7824" s="27"/>
    </row>
    <row r="7825" spans="1:14" s="28" customFormat="1" x14ac:dyDescent="0.25">
      <c r="A7825" s="24">
        <v>43791.833333333336</v>
      </c>
      <c r="B7825" s="25">
        <v>43791.875</v>
      </c>
      <c r="C7825" s="7">
        <v>601.08299999999997</v>
      </c>
      <c r="D7825" s="26">
        <f>C7825/'g. Dimensio.AnlagenEE2035'!$F$11</f>
        <v>0.171738</v>
      </c>
      <c r="E7825" s="6"/>
      <c r="F7825" s="6"/>
      <c r="G7825" s="6"/>
      <c r="H7825" s="6"/>
      <c r="I7825" s="6"/>
      <c r="J7825" s="6"/>
      <c r="K7825" s="6"/>
      <c r="L7825" s="6"/>
      <c r="M7825" s="6"/>
      <c r="N7825" s="27"/>
    </row>
    <row r="7826" spans="1:14" s="28" customFormat="1" x14ac:dyDescent="0.25">
      <c r="A7826" s="24">
        <v>43791.875</v>
      </c>
      <c r="B7826" s="25">
        <v>43791.916666666664</v>
      </c>
      <c r="C7826" s="7">
        <v>572.65800000000002</v>
      </c>
      <c r="D7826" s="26">
        <f>C7826/'g. Dimensio.AnlagenEE2035'!$F$11</f>
        <v>0.16361657142857144</v>
      </c>
      <c r="E7826" s="6"/>
      <c r="F7826" s="6"/>
      <c r="G7826" s="6"/>
      <c r="H7826" s="6"/>
      <c r="I7826" s="6"/>
      <c r="J7826" s="6"/>
      <c r="K7826" s="6"/>
      <c r="L7826" s="6"/>
      <c r="M7826" s="6"/>
      <c r="N7826" s="27"/>
    </row>
    <row r="7827" spans="1:14" s="28" customFormat="1" x14ac:dyDescent="0.25">
      <c r="A7827" s="24">
        <v>43791.916666666664</v>
      </c>
      <c r="B7827" s="25">
        <v>43791.958333333336</v>
      </c>
      <c r="C7827" s="7">
        <v>527.42200000000003</v>
      </c>
      <c r="D7827" s="26">
        <f>C7827/'g. Dimensio.AnlagenEE2035'!$F$11</f>
        <v>0.15069200000000002</v>
      </c>
      <c r="E7827" s="6"/>
      <c r="F7827" s="6"/>
      <c r="G7827" s="6"/>
      <c r="H7827" s="6"/>
      <c r="I7827" s="6"/>
      <c r="J7827" s="6"/>
      <c r="K7827" s="6"/>
      <c r="L7827" s="6"/>
      <c r="M7827" s="6"/>
      <c r="N7827" s="27"/>
    </row>
    <row r="7828" spans="1:14" s="28" customFormat="1" x14ac:dyDescent="0.25">
      <c r="A7828" s="24">
        <v>43791.958333333336</v>
      </c>
      <c r="B7828" s="25">
        <v>43792</v>
      </c>
      <c r="C7828" s="7">
        <v>491.31099999999998</v>
      </c>
      <c r="D7828" s="26">
        <f>C7828/'g. Dimensio.AnlagenEE2035'!$F$11</f>
        <v>0.14037457142857143</v>
      </c>
      <c r="E7828" s="6"/>
      <c r="F7828" s="6"/>
      <c r="G7828" s="6"/>
      <c r="H7828" s="6"/>
      <c r="I7828" s="6"/>
      <c r="J7828" s="6"/>
      <c r="K7828" s="6"/>
      <c r="L7828" s="6"/>
      <c r="M7828" s="6"/>
      <c r="N7828" s="27"/>
    </row>
    <row r="7829" spans="1:14" s="28" customFormat="1" x14ac:dyDescent="0.25">
      <c r="A7829" s="24">
        <v>43792</v>
      </c>
      <c r="B7829" s="25">
        <v>43792.041666666664</v>
      </c>
      <c r="C7829" s="7">
        <v>452.17399999999998</v>
      </c>
      <c r="D7829" s="26">
        <f>C7829/'g. Dimensio.AnlagenEE2035'!$F$11</f>
        <v>0.12919257142857143</v>
      </c>
      <c r="E7829" s="6"/>
      <c r="F7829" s="6"/>
      <c r="G7829" s="6"/>
      <c r="H7829" s="6"/>
      <c r="I7829" s="6"/>
      <c r="J7829" s="6"/>
      <c r="K7829" s="6"/>
      <c r="L7829" s="6"/>
      <c r="M7829" s="6"/>
      <c r="N7829" s="27"/>
    </row>
    <row r="7830" spans="1:14" s="28" customFormat="1" x14ac:dyDescent="0.25">
      <c r="A7830" s="24">
        <v>43792.041666666664</v>
      </c>
      <c r="B7830" s="25">
        <v>43792.083333333336</v>
      </c>
      <c r="C7830" s="7">
        <v>461.39600000000002</v>
      </c>
      <c r="D7830" s="26">
        <f>C7830/'g. Dimensio.AnlagenEE2035'!$F$11</f>
        <v>0.13182742857142857</v>
      </c>
      <c r="E7830" s="6"/>
      <c r="F7830" s="6"/>
      <c r="G7830" s="6"/>
      <c r="H7830" s="6"/>
      <c r="I7830" s="6"/>
      <c r="J7830" s="6"/>
      <c r="K7830" s="6"/>
      <c r="L7830" s="6"/>
      <c r="M7830" s="6"/>
      <c r="N7830" s="27"/>
    </row>
    <row r="7831" spans="1:14" s="28" customFormat="1" x14ac:dyDescent="0.25">
      <c r="A7831" s="24">
        <v>43792.083333333336</v>
      </c>
      <c r="B7831" s="25">
        <v>43792.125</v>
      </c>
      <c r="C7831" s="7">
        <v>467.07799999999997</v>
      </c>
      <c r="D7831" s="26">
        <f>C7831/'g. Dimensio.AnlagenEE2035'!$F$11</f>
        <v>0.13345085714285715</v>
      </c>
      <c r="E7831" s="6"/>
      <c r="F7831" s="6"/>
      <c r="G7831" s="6"/>
      <c r="H7831" s="6"/>
      <c r="I7831" s="6"/>
      <c r="J7831" s="6"/>
      <c r="K7831" s="6"/>
      <c r="L7831" s="6"/>
      <c r="M7831" s="6"/>
      <c r="N7831" s="27"/>
    </row>
    <row r="7832" spans="1:14" s="28" customFormat="1" x14ac:dyDescent="0.25">
      <c r="A7832" s="24">
        <v>43792.125</v>
      </c>
      <c r="B7832" s="25">
        <v>43792.166666666664</v>
      </c>
      <c r="C7832" s="7">
        <v>509.18599999999998</v>
      </c>
      <c r="D7832" s="26">
        <f>C7832/'g. Dimensio.AnlagenEE2035'!$F$11</f>
        <v>0.14548171428571427</v>
      </c>
      <c r="E7832" s="6"/>
      <c r="F7832" s="6"/>
      <c r="G7832" s="6"/>
      <c r="H7832" s="6"/>
      <c r="I7832" s="6"/>
      <c r="J7832" s="6"/>
      <c r="K7832" s="6"/>
      <c r="L7832" s="6"/>
      <c r="M7832" s="6"/>
      <c r="N7832" s="27"/>
    </row>
    <row r="7833" spans="1:14" s="28" customFormat="1" x14ac:dyDescent="0.25">
      <c r="A7833" s="24">
        <v>43792.166666666664</v>
      </c>
      <c r="B7833" s="25">
        <v>43792.208333333336</v>
      </c>
      <c r="C7833" s="7">
        <v>668.44200000000001</v>
      </c>
      <c r="D7833" s="26">
        <f>C7833/'g. Dimensio.AnlagenEE2035'!$F$11</f>
        <v>0.19098342857142858</v>
      </c>
      <c r="E7833" s="6"/>
      <c r="F7833" s="6"/>
      <c r="G7833" s="6"/>
      <c r="H7833" s="6"/>
      <c r="I7833" s="6"/>
      <c r="J7833" s="6"/>
      <c r="K7833" s="6"/>
      <c r="L7833" s="6"/>
      <c r="M7833" s="6"/>
      <c r="N7833" s="27"/>
    </row>
    <row r="7834" spans="1:14" s="28" customFormat="1" x14ac:dyDescent="0.25">
      <c r="A7834" s="24">
        <v>43792.208333333336</v>
      </c>
      <c r="B7834" s="25">
        <v>43792.25</v>
      </c>
      <c r="C7834" s="7">
        <v>802.12900000000002</v>
      </c>
      <c r="D7834" s="26">
        <f>C7834/'g. Dimensio.AnlagenEE2035'!$F$11</f>
        <v>0.22917971428571429</v>
      </c>
      <c r="E7834" s="6"/>
      <c r="F7834" s="6"/>
      <c r="G7834" s="6"/>
      <c r="H7834" s="6"/>
      <c r="I7834" s="6"/>
      <c r="J7834" s="6"/>
      <c r="K7834" s="6"/>
      <c r="L7834" s="6"/>
      <c r="M7834" s="6"/>
      <c r="N7834" s="27"/>
    </row>
    <row r="7835" spans="1:14" s="28" customFormat="1" x14ac:dyDescent="0.25">
      <c r="A7835" s="24">
        <v>43792.25</v>
      </c>
      <c r="B7835" s="25">
        <v>43792.291666666664</v>
      </c>
      <c r="C7835" s="7">
        <v>899.197</v>
      </c>
      <c r="D7835" s="26">
        <f>C7835/'g. Dimensio.AnlagenEE2035'!$F$11</f>
        <v>0.25691342857142857</v>
      </c>
      <c r="E7835" s="6"/>
      <c r="F7835" s="6"/>
      <c r="G7835" s="6"/>
      <c r="H7835" s="6"/>
      <c r="I7835" s="6"/>
      <c r="J7835" s="6"/>
      <c r="K7835" s="6"/>
      <c r="L7835" s="6"/>
      <c r="M7835" s="6"/>
      <c r="N7835" s="27"/>
    </row>
    <row r="7836" spans="1:14" s="28" customFormat="1" x14ac:dyDescent="0.25">
      <c r="A7836" s="24">
        <v>43792.291666666664</v>
      </c>
      <c r="B7836" s="25">
        <v>43792.333333333336</v>
      </c>
      <c r="C7836" s="7">
        <v>949.15599999999995</v>
      </c>
      <c r="D7836" s="26">
        <f>C7836/'g. Dimensio.AnlagenEE2035'!$F$11</f>
        <v>0.27118742857142858</v>
      </c>
      <c r="E7836" s="6"/>
      <c r="F7836" s="6"/>
      <c r="G7836" s="6"/>
      <c r="H7836" s="6"/>
      <c r="I7836" s="6"/>
      <c r="J7836" s="6"/>
      <c r="K7836" s="6"/>
      <c r="L7836" s="6"/>
      <c r="M7836" s="6"/>
      <c r="N7836" s="27"/>
    </row>
    <row r="7837" spans="1:14" s="28" customFormat="1" x14ac:dyDescent="0.25">
      <c r="A7837" s="24">
        <v>43792.333333333336</v>
      </c>
      <c r="B7837" s="25">
        <v>43792.375</v>
      </c>
      <c r="C7837" s="7">
        <v>900.54</v>
      </c>
      <c r="D7837" s="26">
        <f>C7837/'g. Dimensio.AnlagenEE2035'!$F$11</f>
        <v>0.25729714285714284</v>
      </c>
      <c r="E7837" s="6"/>
      <c r="F7837" s="6"/>
      <c r="G7837" s="6"/>
      <c r="H7837" s="6"/>
      <c r="I7837" s="6"/>
      <c r="J7837" s="6"/>
      <c r="K7837" s="6"/>
      <c r="L7837" s="6"/>
      <c r="M7837" s="6"/>
      <c r="N7837" s="27"/>
    </row>
    <row r="7838" spans="1:14" s="28" customFormat="1" x14ac:dyDescent="0.25">
      <c r="A7838" s="24">
        <v>43792.375</v>
      </c>
      <c r="B7838" s="25">
        <v>43792.416666666664</v>
      </c>
      <c r="C7838" s="7">
        <v>662.54100000000005</v>
      </c>
      <c r="D7838" s="26">
        <f>C7838/'g. Dimensio.AnlagenEE2035'!$F$11</f>
        <v>0.18929742857142859</v>
      </c>
      <c r="E7838" s="6"/>
      <c r="F7838" s="6"/>
      <c r="G7838" s="6"/>
      <c r="H7838" s="6"/>
      <c r="I7838" s="6"/>
      <c r="J7838" s="6"/>
      <c r="K7838" s="6"/>
      <c r="L7838" s="6"/>
      <c r="M7838" s="6"/>
      <c r="N7838" s="27"/>
    </row>
    <row r="7839" spans="1:14" s="28" customFormat="1" x14ac:dyDescent="0.25">
      <c r="A7839" s="24">
        <v>43792.416666666664</v>
      </c>
      <c r="B7839" s="25">
        <v>43792.458333333336</v>
      </c>
      <c r="C7839" s="7">
        <v>546.00900000000001</v>
      </c>
      <c r="D7839" s="26">
        <f>C7839/'g. Dimensio.AnlagenEE2035'!$F$11</f>
        <v>0.15600257142857143</v>
      </c>
      <c r="E7839" s="6"/>
      <c r="F7839" s="6"/>
      <c r="G7839" s="6"/>
      <c r="H7839" s="6"/>
      <c r="I7839" s="6"/>
      <c r="J7839" s="6"/>
      <c r="K7839" s="6"/>
      <c r="L7839" s="6"/>
      <c r="M7839" s="6"/>
      <c r="N7839" s="27"/>
    </row>
    <row r="7840" spans="1:14" s="28" customFormat="1" x14ac:dyDescent="0.25">
      <c r="A7840" s="24">
        <v>43792.458333333336</v>
      </c>
      <c r="B7840" s="25">
        <v>43792.5</v>
      </c>
      <c r="C7840" s="7">
        <v>486.084</v>
      </c>
      <c r="D7840" s="26">
        <f>C7840/'g. Dimensio.AnlagenEE2035'!$F$11</f>
        <v>0.13888114285714287</v>
      </c>
      <c r="E7840" s="6"/>
      <c r="F7840" s="6"/>
      <c r="G7840" s="6"/>
      <c r="H7840" s="6"/>
      <c r="I7840" s="6"/>
      <c r="J7840" s="6"/>
      <c r="K7840" s="6"/>
      <c r="L7840" s="6"/>
      <c r="M7840" s="6"/>
      <c r="N7840" s="27"/>
    </row>
    <row r="7841" spans="1:14" s="28" customFormat="1" x14ac:dyDescent="0.25">
      <c r="A7841" s="24">
        <v>43792.5</v>
      </c>
      <c r="B7841" s="25">
        <v>43792.541666666664</v>
      </c>
      <c r="C7841" s="7">
        <v>468.25900000000001</v>
      </c>
      <c r="D7841" s="26">
        <f>C7841/'g. Dimensio.AnlagenEE2035'!$F$11</f>
        <v>0.13378828571428572</v>
      </c>
      <c r="E7841" s="6"/>
      <c r="F7841" s="6"/>
      <c r="G7841" s="6"/>
      <c r="H7841" s="6"/>
      <c r="I7841" s="6"/>
      <c r="J7841" s="6"/>
      <c r="K7841" s="6"/>
      <c r="L7841" s="6"/>
      <c r="M7841" s="6"/>
      <c r="N7841" s="27"/>
    </row>
    <row r="7842" spans="1:14" s="28" customFormat="1" x14ac:dyDescent="0.25">
      <c r="A7842" s="24">
        <v>43792.541666666664</v>
      </c>
      <c r="B7842" s="25">
        <v>43792.583333333336</v>
      </c>
      <c r="C7842" s="7">
        <v>500.339</v>
      </c>
      <c r="D7842" s="26">
        <f>C7842/'g. Dimensio.AnlagenEE2035'!$F$11</f>
        <v>0.142954</v>
      </c>
      <c r="E7842" s="6"/>
      <c r="F7842" s="6"/>
      <c r="G7842" s="6"/>
      <c r="H7842" s="6"/>
      <c r="I7842" s="6"/>
      <c r="J7842" s="6"/>
      <c r="K7842" s="6"/>
      <c r="L7842" s="6"/>
      <c r="M7842" s="6"/>
      <c r="N7842" s="27"/>
    </row>
    <row r="7843" spans="1:14" s="28" customFormat="1" x14ac:dyDescent="0.25">
      <c r="A7843" s="24">
        <v>43792.583333333336</v>
      </c>
      <c r="B7843" s="25">
        <v>43792.625</v>
      </c>
      <c r="C7843" s="7">
        <v>629.93200000000002</v>
      </c>
      <c r="D7843" s="26">
        <f>C7843/'g. Dimensio.AnlagenEE2035'!$F$11</f>
        <v>0.17998057142857143</v>
      </c>
      <c r="E7843" s="6"/>
      <c r="F7843" s="6"/>
      <c r="G7843" s="6"/>
      <c r="H7843" s="6"/>
      <c r="I7843" s="6"/>
      <c r="J7843" s="6"/>
      <c r="K7843" s="6"/>
      <c r="L7843" s="6"/>
      <c r="M7843" s="6"/>
      <c r="N7843" s="27"/>
    </row>
    <row r="7844" spans="1:14" s="28" customFormat="1" x14ac:dyDescent="0.25">
      <c r="A7844" s="24">
        <v>43792.625</v>
      </c>
      <c r="B7844" s="25">
        <v>43792.666666666664</v>
      </c>
      <c r="C7844" s="7">
        <v>845.87900000000002</v>
      </c>
      <c r="D7844" s="26">
        <f>C7844/'g. Dimensio.AnlagenEE2035'!$F$11</f>
        <v>0.2416797142857143</v>
      </c>
      <c r="E7844" s="6"/>
      <c r="F7844" s="6"/>
      <c r="G7844" s="6"/>
      <c r="H7844" s="6"/>
      <c r="I7844" s="6"/>
      <c r="J7844" s="6"/>
      <c r="K7844" s="6"/>
      <c r="L7844" s="6"/>
      <c r="M7844" s="6"/>
      <c r="N7844" s="27"/>
    </row>
    <row r="7845" spans="1:14" s="28" customFormat="1" x14ac:dyDescent="0.25">
      <c r="A7845" s="24">
        <v>43792.666666666664</v>
      </c>
      <c r="B7845" s="25">
        <v>43792.708333333336</v>
      </c>
      <c r="C7845" s="7">
        <v>971.52700000000004</v>
      </c>
      <c r="D7845" s="26">
        <f>C7845/'g. Dimensio.AnlagenEE2035'!$F$11</f>
        <v>0.27757914285714286</v>
      </c>
      <c r="E7845" s="6"/>
      <c r="F7845" s="6"/>
      <c r="G7845" s="6"/>
      <c r="H7845" s="6"/>
      <c r="I7845" s="6"/>
      <c r="J7845" s="6"/>
      <c r="K7845" s="6"/>
      <c r="L7845" s="6"/>
      <c r="M7845" s="6"/>
      <c r="N7845" s="27"/>
    </row>
    <row r="7846" spans="1:14" s="28" customFormat="1" x14ac:dyDescent="0.25">
      <c r="A7846" s="24">
        <v>43792.708333333336</v>
      </c>
      <c r="B7846" s="25">
        <v>43792.75</v>
      </c>
      <c r="C7846" s="7">
        <v>933.7</v>
      </c>
      <c r="D7846" s="26">
        <f>C7846/'g. Dimensio.AnlagenEE2035'!$F$11</f>
        <v>0.2667714285714286</v>
      </c>
      <c r="E7846" s="6"/>
      <c r="F7846" s="6"/>
      <c r="G7846" s="6"/>
      <c r="H7846" s="6"/>
      <c r="I7846" s="6"/>
      <c r="J7846" s="6"/>
      <c r="K7846" s="6"/>
      <c r="L7846" s="6"/>
      <c r="M7846" s="6"/>
      <c r="N7846" s="27"/>
    </row>
    <row r="7847" spans="1:14" s="28" customFormat="1" x14ac:dyDescent="0.25">
      <c r="A7847" s="24">
        <v>43792.75</v>
      </c>
      <c r="B7847" s="25">
        <v>43792.791666666664</v>
      </c>
      <c r="C7847" s="7">
        <v>805.02499999999998</v>
      </c>
      <c r="D7847" s="26">
        <f>C7847/'g. Dimensio.AnlagenEE2035'!$F$11</f>
        <v>0.23000714285714285</v>
      </c>
      <c r="E7847" s="6"/>
      <c r="F7847" s="6"/>
      <c r="G7847" s="6"/>
      <c r="H7847" s="6"/>
      <c r="I7847" s="6"/>
      <c r="J7847" s="6"/>
      <c r="K7847" s="6"/>
      <c r="L7847" s="6"/>
      <c r="M7847" s="6"/>
      <c r="N7847" s="27"/>
    </row>
    <row r="7848" spans="1:14" s="28" customFormat="1" x14ac:dyDescent="0.25">
      <c r="A7848" s="24">
        <v>43792.791666666664</v>
      </c>
      <c r="B7848" s="25">
        <v>43792.833333333336</v>
      </c>
      <c r="C7848" s="7">
        <v>635.86900000000003</v>
      </c>
      <c r="D7848" s="26">
        <f>C7848/'g. Dimensio.AnlagenEE2035'!$F$11</f>
        <v>0.18167685714285714</v>
      </c>
      <c r="E7848" s="6"/>
      <c r="F7848" s="6"/>
      <c r="G7848" s="6"/>
      <c r="H7848" s="6"/>
      <c r="I7848" s="6"/>
      <c r="J7848" s="6"/>
      <c r="K7848" s="6"/>
      <c r="L7848" s="6"/>
      <c r="M7848" s="6"/>
      <c r="N7848" s="27"/>
    </row>
    <row r="7849" spans="1:14" s="28" customFormat="1" x14ac:dyDescent="0.25">
      <c r="A7849" s="24">
        <v>43792.833333333336</v>
      </c>
      <c r="B7849" s="25">
        <v>43792.875</v>
      </c>
      <c r="C7849" s="7">
        <v>437.32299999999998</v>
      </c>
      <c r="D7849" s="26">
        <f>C7849/'g. Dimensio.AnlagenEE2035'!$F$11</f>
        <v>0.12494942857142856</v>
      </c>
      <c r="E7849" s="6"/>
      <c r="F7849" s="6"/>
      <c r="G7849" s="6"/>
      <c r="H7849" s="6"/>
      <c r="I7849" s="6"/>
      <c r="J7849" s="6"/>
      <c r="K7849" s="6"/>
      <c r="L7849" s="6"/>
      <c r="M7849" s="6"/>
      <c r="N7849" s="27"/>
    </row>
    <row r="7850" spans="1:14" s="28" customFormat="1" x14ac:dyDescent="0.25">
      <c r="A7850" s="24">
        <v>43792.875</v>
      </c>
      <c r="B7850" s="25">
        <v>43792.916666666664</v>
      </c>
      <c r="C7850" s="7">
        <v>290.30900000000003</v>
      </c>
      <c r="D7850" s="26">
        <f>C7850/'g. Dimensio.AnlagenEE2035'!$F$11</f>
        <v>8.2945428571428573E-2</v>
      </c>
      <c r="E7850" s="6"/>
      <c r="F7850" s="6"/>
      <c r="G7850" s="6"/>
      <c r="H7850" s="6"/>
      <c r="I7850" s="6"/>
      <c r="J7850" s="6"/>
      <c r="K7850" s="6"/>
      <c r="L7850" s="6"/>
      <c r="M7850" s="6"/>
      <c r="N7850" s="27"/>
    </row>
    <row r="7851" spans="1:14" s="28" customFormat="1" x14ac:dyDescent="0.25">
      <c r="A7851" s="24">
        <v>43792.916666666664</v>
      </c>
      <c r="B7851" s="25">
        <v>43792.958333333336</v>
      </c>
      <c r="C7851" s="7">
        <v>185.874</v>
      </c>
      <c r="D7851" s="26">
        <f>C7851/'g. Dimensio.AnlagenEE2035'!$F$11</f>
        <v>5.3106857142857143E-2</v>
      </c>
      <c r="E7851" s="6"/>
      <c r="F7851" s="6"/>
      <c r="G7851" s="6"/>
      <c r="H7851" s="6"/>
      <c r="I7851" s="6"/>
      <c r="J7851" s="6"/>
      <c r="K7851" s="6"/>
      <c r="L7851" s="6"/>
      <c r="M7851" s="6"/>
      <c r="N7851" s="27"/>
    </row>
    <row r="7852" spans="1:14" s="28" customFormat="1" x14ac:dyDescent="0.25">
      <c r="A7852" s="24">
        <v>43792.958333333336</v>
      </c>
      <c r="B7852" s="25">
        <v>43793</v>
      </c>
      <c r="C7852" s="7">
        <v>83.522999999999996</v>
      </c>
      <c r="D7852" s="26">
        <f>C7852/'g. Dimensio.AnlagenEE2035'!$F$11</f>
        <v>2.3863714285714283E-2</v>
      </c>
      <c r="E7852" s="6"/>
      <c r="F7852" s="6"/>
      <c r="G7852" s="6"/>
      <c r="H7852" s="6"/>
      <c r="I7852" s="6"/>
      <c r="J7852" s="6"/>
      <c r="K7852" s="6"/>
      <c r="L7852" s="6"/>
      <c r="M7852" s="6"/>
      <c r="N7852" s="27"/>
    </row>
    <row r="7853" spans="1:14" s="28" customFormat="1" x14ac:dyDescent="0.25">
      <c r="A7853" s="24">
        <v>43793</v>
      </c>
      <c r="B7853" s="25">
        <v>43793.041666666664</v>
      </c>
      <c r="C7853" s="7">
        <v>47.598999999999997</v>
      </c>
      <c r="D7853" s="26">
        <f>C7853/'g. Dimensio.AnlagenEE2035'!$F$11</f>
        <v>1.3599714285714284E-2</v>
      </c>
      <c r="E7853" s="6"/>
      <c r="F7853" s="6"/>
      <c r="G7853" s="6"/>
      <c r="H7853" s="6"/>
      <c r="I7853" s="6"/>
      <c r="J7853" s="6"/>
      <c r="K7853" s="6"/>
      <c r="L7853" s="6"/>
      <c r="M7853" s="6"/>
      <c r="N7853" s="27"/>
    </row>
    <row r="7854" spans="1:14" s="28" customFormat="1" x14ac:dyDescent="0.25">
      <c r="A7854" s="24">
        <v>43793.041666666664</v>
      </c>
      <c r="B7854" s="25">
        <v>43793.083333333336</v>
      </c>
      <c r="C7854" s="7">
        <v>50.476999999999997</v>
      </c>
      <c r="D7854" s="26">
        <f>C7854/'g. Dimensio.AnlagenEE2035'!$F$11</f>
        <v>1.4421999999999999E-2</v>
      </c>
      <c r="E7854" s="6"/>
      <c r="F7854" s="6"/>
      <c r="G7854" s="6"/>
      <c r="H7854" s="6"/>
      <c r="I7854" s="6"/>
      <c r="J7854" s="6"/>
      <c r="K7854" s="6"/>
      <c r="L7854" s="6"/>
      <c r="M7854" s="6"/>
      <c r="N7854" s="27"/>
    </row>
    <row r="7855" spans="1:14" s="28" customFormat="1" x14ac:dyDescent="0.25">
      <c r="A7855" s="24">
        <v>43793.083333333336</v>
      </c>
      <c r="B7855" s="25">
        <v>43793.125</v>
      </c>
      <c r="C7855" s="7">
        <v>44.615000000000002</v>
      </c>
      <c r="D7855" s="26">
        <f>C7855/'g. Dimensio.AnlagenEE2035'!$F$11</f>
        <v>1.2747142857142858E-2</v>
      </c>
      <c r="E7855" s="6"/>
      <c r="F7855" s="6"/>
      <c r="G7855" s="6"/>
      <c r="H7855" s="6"/>
      <c r="I7855" s="6"/>
      <c r="J7855" s="6"/>
      <c r="K7855" s="6"/>
      <c r="L7855" s="6"/>
      <c r="M7855" s="6"/>
      <c r="N7855" s="27"/>
    </row>
    <row r="7856" spans="1:14" s="28" customFormat="1" x14ac:dyDescent="0.25">
      <c r="A7856" s="24">
        <v>43793.125</v>
      </c>
      <c r="B7856" s="25">
        <v>43793.166666666664</v>
      </c>
      <c r="C7856" s="7">
        <v>41.323</v>
      </c>
      <c r="D7856" s="26">
        <f>C7856/'g. Dimensio.AnlagenEE2035'!$F$11</f>
        <v>1.1806571428571428E-2</v>
      </c>
      <c r="E7856" s="6"/>
      <c r="F7856" s="6"/>
      <c r="G7856" s="6"/>
      <c r="H7856" s="6"/>
      <c r="I7856" s="6"/>
      <c r="J7856" s="6"/>
      <c r="K7856" s="6"/>
      <c r="L7856" s="6"/>
      <c r="M7856" s="6"/>
      <c r="N7856" s="27"/>
    </row>
    <row r="7857" spans="1:14" s="28" customFormat="1" x14ac:dyDescent="0.25">
      <c r="A7857" s="24">
        <v>43793.166666666664</v>
      </c>
      <c r="B7857" s="25">
        <v>43793.208333333336</v>
      </c>
      <c r="C7857" s="7">
        <v>50.316000000000003</v>
      </c>
      <c r="D7857" s="26">
        <f>C7857/'g. Dimensio.AnlagenEE2035'!$F$11</f>
        <v>1.4376E-2</v>
      </c>
      <c r="E7857" s="6"/>
      <c r="F7857" s="6"/>
      <c r="G7857" s="6"/>
      <c r="H7857" s="6"/>
      <c r="I7857" s="6"/>
      <c r="J7857" s="6"/>
      <c r="K7857" s="6"/>
      <c r="L7857" s="6"/>
      <c r="M7857" s="6"/>
      <c r="N7857" s="27"/>
    </row>
    <row r="7858" spans="1:14" s="28" customFormat="1" x14ac:dyDescent="0.25">
      <c r="A7858" s="24">
        <v>43793.208333333336</v>
      </c>
      <c r="B7858" s="25">
        <v>43793.25</v>
      </c>
      <c r="C7858" s="7">
        <v>43.472999999999999</v>
      </c>
      <c r="D7858" s="26">
        <f>C7858/'g. Dimensio.AnlagenEE2035'!$F$11</f>
        <v>1.2420857142857143E-2</v>
      </c>
      <c r="E7858" s="6"/>
      <c r="F7858" s="6"/>
      <c r="G7858" s="6"/>
      <c r="H7858" s="6"/>
      <c r="I7858" s="6"/>
      <c r="J7858" s="6"/>
      <c r="K7858" s="6"/>
      <c r="L7858" s="6"/>
      <c r="M7858" s="6"/>
      <c r="N7858" s="27"/>
    </row>
    <row r="7859" spans="1:14" s="28" customFormat="1" x14ac:dyDescent="0.25">
      <c r="A7859" s="24">
        <v>43793.25</v>
      </c>
      <c r="B7859" s="25">
        <v>43793.291666666664</v>
      </c>
      <c r="C7859" s="7">
        <v>34.551000000000002</v>
      </c>
      <c r="D7859" s="26">
        <f>C7859/'g. Dimensio.AnlagenEE2035'!$F$11</f>
        <v>9.8717142857142857E-3</v>
      </c>
      <c r="E7859" s="6"/>
      <c r="F7859" s="6"/>
      <c r="G7859" s="6"/>
      <c r="H7859" s="6"/>
      <c r="I7859" s="6"/>
      <c r="J7859" s="6"/>
      <c r="K7859" s="6"/>
      <c r="L7859" s="6"/>
      <c r="M7859" s="6"/>
      <c r="N7859" s="27"/>
    </row>
    <row r="7860" spans="1:14" s="28" customFormat="1" x14ac:dyDescent="0.25">
      <c r="A7860" s="24">
        <v>43793.291666666664</v>
      </c>
      <c r="B7860" s="25">
        <v>43793.333333333336</v>
      </c>
      <c r="C7860" s="7">
        <v>41.067</v>
      </c>
      <c r="D7860" s="26">
        <f>C7860/'g. Dimensio.AnlagenEE2035'!$F$11</f>
        <v>1.1733428571428572E-2</v>
      </c>
      <c r="E7860" s="6"/>
      <c r="F7860" s="6"/>
      <c r="G7860" s="6"/>
      <c r="H7860" s="6"/>
      <c r="I7860" s="6"/>
      <c r="J7860" s="6"/>
      <c r="K7860" s="6"/>
      <c r="L7860" s="6"/>
      <c r="M7860" s="6"/>
      <c r="N7860" s="27"/>
    </row>
    <row r="7861" spans="1:14" s="28" customFormat="1" x14ac:dyDescent="0.25">
      <c r="A7861" s="24">
        <v>43793.333333333336</v>
      </c>
      <c r="B7861" s="25">
        <v>43793.375</v>
      </c>
      <c r="C7861" s="7">
        <v>50.643999999999998</v>
      </c>
      <c r="D7861" s="26">
        <f>C7861/'g. Dimensio.AnlagenEE2035'!$F$11</f>
        <v>1.4469714285714285E-2</v>
      </c>
      <c r="E7861" s="6"/>
      <c r="F7861" s="6"/>
      <c r="G7861" s="6"/>
      <c r="H7861" s="6"/>
      <c r="I7861" s="6"/>
      <c r="J7861" s="6"/>
      <c r="K7861" s="6"/>
      <c r="L7861" s="6"/>
      <c r="M7861" s="6"/>
      <c r="N7861" s="27"/>
    </row>
    <row r="7862" spans="1:14" s="28" customFormat="1" x14ac:dyDescent="0.25">
      <c r="A7862" s="24">
        <v>43793.375</v>
      </c>
      <c r="B7862" s="25">
        <v>43793.416666666664</v>
      </c>
      <c r="C7862" s="7">
        <v>50.228000000000002</v>
      </c>
      <c r="D7862" s="26">
        <f>C7862/'g. Dimensio.AnlagenEE2035'!$F$11</f>
        <v>1.4350857142857143E-2</v>
      </c>
      <c r="E7862" s="6"/>
      <c r="F7862" s="6"/>
      <c r="G7862" s="6"/>
      <c r="H7862" s="6"/>
      <c r="I7862" s="6"/>
      <c r="J7862" s="6"/>
      <c r="K7862" s="6"/>
      <c r="L7862" s="6"/>
      <c r="M7862" s="6"/>
      <c r="N7862" s="27"/>
    </row>
    <row r="7863" spans="1:14" s="28" customFormat="1" x14ac:dyDescent="0.25">
      <c r="A7863" s="24">
        <v>43793.416666666664</v>
      </c>
      <c r="B7863" s="25">
        <v>43793.458333333336</v>
      </c>
      <c r="C7863" s="7">
        <v>42.029000000000003</v>
      </c>
      <c r="D7863" s="26">
        <f>C7863/'g. Dimensio.AnlagenEE2035'!$F$11</f>
        <v>1.2008285714285716E-2</v>
      </c>
      <c r="E7863" s="6"/>
      <c r="F7863" s="6"/>
      <c r="G7863" s="6"/>
      <c r="H7863" s="6"/>
      <c r="I7863" s="6"/>
      <c r="J7863" s="6"/>
      <c r="K7863" s="6"/>
      <c r="L7863" s="6"/>
      <c r="M7863" s="6"/>
      <c r="N7863" s="27"/>
    </row>
    <row r="7864" spans="1:14" s="28" customFormat="1" x14ac:dyDescent="0.25">
      <c r="A7864" s="24">
        <v>43793.458333333336</v>
      </c>
      <c r="B7864" s="25">
        <v>43793.5</v>
      </c>
      <c r="C7864" s="7">
        <v>40.883000000000003</v>
      </c>
      <c r="D7864" s="26">
        <f>C7864/'g. Dimensio.AnlagenEE2035'!$F$11</f>
        <v>1.1680857142857144E-2</v>
      </c>
      <c r="E7864" s="6"/>
      <c r="F7864" s="6"/>
      <c r="G7864" s="6"/>
      <c r="H7864" s="6"/>
      <c r="I7864" s="6"/>
      <c r="J7864" s="6"/>
      <c r="K7864" s="6"/>
      <c r="L7864" s="6"/>
      <c r="M7864" s="6"/>
      <c r="N7864" s="27"/>
    </row>
    <row r="7865" spans="1:14" s="28" customFormat="1" x14ac:dyDescent="0.25">
      <c r="A7865" s="24">
        <v>43793.5</v>
      </c>
      <c r="B7865" s="25">
        <v>43793.541666666664</v>
      </c>
      <c r="C7865" s="7">
        <v>48.505000000000003</v>
      </c>
      <c r="D7865" s="26">
        <f>C7865/'g. Dimensio.AnlagenEE2035'!$F$11</f>
        <v>1.385857142857143E-2</v>
      </c>
      <c r="E7865" s="6"/>
      <c r="F7865" s="6"/>
      <c r="G7865" s="6"/>
      <c r="H7865" s="6"/>
      <c r="I7865" s="6"/>
      <c r="J7865" s="6"/>
      <c r="K7865" s="6"/>
      <c r="L7865" s="6"/>
      <c r="M7865" s="6"/>
      <c r="N7865" s="27"/>
    </row>
    <row r="7866" spans="1:14" s="28" customFormat="1" x14ac:dyDescent="0.25">
      <c r="A7866" s="24">
        <v>43793.541666666664</v>
      </c>
      <c r="B7866" s="25">
        <v>43793.583333333336</v>
      </c>
      <c r="C7866" s="7">
        <v>58.337000000000003</v>
      </c>
      <c r="D7866" s="26">
        <f>C7866/'g. Dimensio.AnlagenEE2035'!$F$11</f>
        <v>1.6667714285714286E-2</v>
      </c>
      <c r="E7866" s="6"/>
      <c r="F7866" s="6"/>
      <c r="G7866" s="6"/>
      <c r="H7866" s="6"/>
      <c r="I7866" s="6"/>
      <c r="J7866" s="6"/>
      <c r="K7866" s="6"/>
      <c r="L7866" s="6"/>
      <c r="M7866" s="6"/>
      <c r="N7866" s="27"/>
    </row>
    <row r="7867" spans="1:14" s="28" customFormat="1" x14ac:dyDescent="0.25">
      <c r="A7867" s="24">
        <v>43793.583333333336</v>
      </c>
      <c r="B7867" s="25">
        <v>43793.625</v>
      </c>
      <c r="C7867" s="7">
        <v>48.198</v>
      </c>
      <c r="D7867" s="26">
        <f>C7867/'g. Dimensio.AnlagenEE2035'!$F$11</f>
        <v>1.3770857142857144E-2</v>
      </c>
      <c r="E7867" s="6"/>
      <c r="F7867" s="6"/>
      <c r="G7867" s="6"/>
      <c r="H7867" s="6"/>
      <c r="I7867" s="6"/>
      <c r="J7867" s="6"/>
      <c r="K7867" s="6"/>
      <c r="L7867" s="6"/>
      <c r="M7867" s="6"/>
      <c r="N7867" s="27"/>
    </row>
    <row r="7868" spans="1:14" s="28" customFormat="1" x14ac:dyDescent="0.25">
      <c r="A7868" s="24">
        <v>43793.625</v>
      </c>
      <c r="B7868" s="25">
        <v>43793.666666666664</v>
      </c>
      <c r="C7868" s="7">
        <v>41.954000000000001</v>
      </c>
      <c r="D7868" s="26">
        <f>C7868/'g. Dimensio.AnlagenEE2035'!$F$11</f>
        <v>1.1986857142857143E-2</v>
      </c>
      <c r="E7868" s="6"/>
      <c r="F7868" s="6"/>
      <c r="G7868" s="6"/>
      <c r="H7868" s="6"/>
      <c r="I7868" s="6"/>
      <c r="J7868" s="6"/>
      <c r="K7868" s="6"/>
      <c r="L7868" s="6"/>
      <c r="M7868" s="6"/>
      <c r="N7868" s="27"/>
    </row>
    <row r="7869" spans="1:14" s="28" customFormat="1" x14ac:dyDescent="0.25">
      <c r="A7869" s="24">
        <v>43793.666666666664</v>
      </c>
      <c r="B7869" s="25">
        <v>43793.708333333336</v>
      </c>
      <c r="C7869" s="7">
        <v>49.96</v>
      </c>
      <c r="D7869" s="26">
        <f>C7869/'g. Dimensio.AnlagenEE2035'!$F$11</f>
        <v>1.4274285714285715E-2</v>
      </c>
      <c r="E7869" s="6"/>
      <c r="F7869" s="6"/>
      <c r="G7869" s="6"/>
      <c r="H7869" s="6"/>
      <c r="I7869" s="6"/>
      <c r="J7869" s="6"/>
      <c r="K7869" s="6"/>
      <c r="L7869" s="6"/>
      <c r="M7869" s="6"/>
      <c r="N7869" s="27"/>
    </row>
    <row r="7870" spans="1:14" s="28" customFormat="1" x14ac:dyDescent="0.25">
      <c r="A7870" s="24">
        <v>43793.708333333336</v>
      </c>
      <c r="B7870" s="25">
        <v>43793.75</v>
      </c>
      <c r="C7870" s="7">
        <v>71.805999999999997</v>
      </c>
      <c r="D7870" s="26">
        <f>C7870/'g. Dimensio.AnlagenEE2035'!$F$11</f>
        <v>2.0516E-2</v>
      </c>
      <c r="E7870" s="6"/>
      <c r="F7870" s="6"/>
      <c r="G7870" s="6"/>
      <c r="H7870" s="6"/>
      <c r="I7870" s="6"/>
      <c r="J7870" s="6"/>
      <c r="K7870" s="6"/>
      <c r="L7870" s="6"/>
      <c r="M7870" s="6"/>
      <c r="N7870" s="27"/>
    </row>
    <row r="7871" spans="1:14" s="28" customFormat="1" x14ac:dyDescent="0.25">
      <c r="A7871" s="24">
        <v>43793.75</v>
      </c>
      <c r="B7871" s="25">
        <v>43793.791666666664</v>
      </c>
      <c r="C7871" s="7">
        <v>78.064999999999998</v>
      </c>
      <c r="D7871" s="26">
        <f>C7871/'g. Dimensio.AnlagenEE2035'!$F$11</f>
        <v>2.2304285714285714E-2</v>
      </c>
      <c r="E7871" s="6"/>
      <c r="F7871" s="6"/>
      <c r="G7871" s="6"/>
      <c r="H7871" s="6"/>
      <c r="I7871" s="6"/>
      <c r="J7871" s="6"/>
      <c r="K7871" s="6"/>
      <c r="L7871" s="6"/>
      <c r="M7871" s="6"/>
      <c r="N7871" s="27"/>
    </row>
    <row r="7872" spans="1:14" s="28" customFormat="1" x14ac:dyDescent="0.25">
      <c r="A7872" s="24">
        <v>43793.791666666664</v>
      </c>
      <c r="B7872" s="25">
        <v>43793.833333333336</v>
      </c>
      <c r="C7872" s="7">
        <v>82.81</v>
      </c>
      <c r="D7872" s="26">
        <f>C7872/'g. Dimensio.AnlagenEE2035'!$F$11</f>
        <v>2.366E-2</v>
      </c>
      <c r="E7872" s="6"/>
      <c r="F7872" s="6"/>
      <c r="G7872" s="6"/>
      <c r="H7872" s="6"/>
      <c r="I7872" s="6"/>
      <c r="J7872" s="6"/>
      <c r="K7872" s="6"/>
      <c r="L7872" s="6"/>
      <c r="M7872" s="6"/>
      <c r="N7872" s="27"/>
    </row>
    <row r="7873" spans="1:14" s="28" customFormat="1" x14ac:dyDescent="0.25">
      <c r="A7873" s="24">
        <v>43793.833333333336</v>
      </c>
      <c r="B7873" s="25">
        <v>43793.875</v>
      </c>
      <c r="C7873" s="7">
        <v>90.671000000000006</v>
      </c>
      <c r="D7873" s="26">
        <f>C7873/'g. Dimensio.AnlagenEE2035'!$F$11</f>
        <v>2.5906000000000002E-2</v>
      </c>
      <c r="E7873" s="6"/>
      <c r="F7873" s="6"/>
      <c r="G7873" s="6"/>
      <c r="H7873" s="6"/>
      <c r="I7873" s="6"/>
      <c r="J7873" s="6"/>
      <c r="K7873" s="6"/>
      <c r="L7873" s="6"/>
      <c r="M7873" s="6"/>
      <c r="N7873" s="27"/>
    </row>
    <row r="7874" spans="1:14" s="28" customFormat="1" x14ac:dyDescent="0.25">
      <c r="A7874" s="24">
        <v>43793.875</v>
      </c>
      <c r="B7874" s="25">
        <v>43793.916666666664</v>
      </c>
      <c r="C7874" s="7">
        <v>82.165000000000006</v>
      </c>
      <c r="D7874" s="26">
        <f>C7874/'g. Dimensio.AnlagenEE2035'!$F$11</f>
        <v>2.3475714285714287E-2</v>
      </c>
      <c r="E7874" s="6"/>
      <c r="F7874" s="6"/>
      <c r="G7874" s="6"/>
      <c r="H7874" s="6"/>
      <c r="I7874" s="6"/>
      <c r="J7874" s="6"/>
      <c r="K7874" s="6"/>
      <c r="L7874" s="6"/>
      <c r="M7874" s="6"/>
      <c r="N7874" s="27"/>
    </row>
    <row r="7875" spans="1:14" s="28" customFormat="1" x14ac:dyDescent="0.25">
      <c r="A7875" s="24">
        <v>43793.916666666664</v>
      </c>
      <c r="B7875" s="25">
        <v>43793.958333333336</v>
      </c>
      <c r="C7875" s="7">
        <v>58.874000000000002</v>
      </c>
      <c r="D7875" s="26">
        <f>C7875/'g. Dimensio.AnlagenEE2035'!$F$11</f>
        <v>1.6821142857142857E-2</v>
      </c>
      <c r="E7875" s="6"/>
      <c r="F7875" s="6"/>
      <c r="G7875" s="6"/>
      <c r="H7875" s="6"/>
      <c r="I7875" s="6"/>
      <c r="J7875" s="6"/>
      <c r="K7875" s="6"/>
      <c r="L7875" s="6"/>
      <c r="M7875" s="6"/>
      <c r="N7875" s="27"/>
    </row>
    <row r="7876" spans="1:14" s="28" customFormat="1" x14ac:dyDescent="0.25">
      <c r="A7876" s="24">
        <v>43793.958333333336</v>
      </c>
      <c r="B7876" s="25">
        <v>43794</v>
      </c>
      <c r="C7876" s="7">
        <v>42.029000000000003</v>
      </c>
      <c r="D7876" s="26">
        <f>C7876/'g. Dimensio.AnlagenEE2035'!$F$11</f>
        <v>1.2008285714285716E-2</v>
      </c>
      <c r="E7876" s="6"/>
      <c r="F7876" s="6"/>
      <c r="G7876" s="6"/>
      <c r="H7876" s="6"/>
      <c r="I7876" s="6"/>
      <c r="J7876" s="6"/>
      <c r="K7876" s="6"/>
      <c r="L7876" s="6"/>
      <c r="M7876" s="6"/>
      <c r="N7876" s="27"/>
    </row>
    <row r="7877" spans="1:14" s="28" customFormat="1" x14ac:dyDescent="0.25">
      <c r="A7877" s="24">
        <v>43794</v>
      </c>
      <c r="B7877" s="25">
        <v>43794.041666666664</v>
      </c>
      <c r="C7877" s="7">
        <v>47.8</v>
      </c>
      <c r="D7877" s="26">
        <f>C7877/'g. Dimensio.AnlagenEE2035'!$F$11</f>
        <v>1.3657142857142856E-2</v>
      </c>
      <c r="E7877" s="6"/>
      <c r="F7877" s="6"/>
      <c r="G7877" s="6"/>
      <c r="H7877" s="6"/>
      <c r="I7877" s="6"/>
      <c r="J7877" s="6"/>
      <c r="K7877" s="6"/>
      <c r="L7877" s="6"/>
      <c r="M7877" s="6"/>
      <c r="N7877" s="27"/>
    </row>
    <row r="7878" spans="1:14" s="28" customFormat="1" x14ac:dyDescent="0.25">
      <c r="A7878" s="24">
        <v>43794.041666666664</v>
      </c>
      <c r="B7878" s="25">
        <v>43794.083333333336</v>
      </c>
      <c r="C7878" s="7">
        <v>60.898000000000003</v>
      </c>
      <c r="D7878" s="26">
        <f>C7878/'g. Dimensio.AnlagenEE2035'!$F$11</f>
        <v>1.7399428571428573E-2</v>
      </c>
      <c r="E7878" s="6"/>
      <c r="F7878" s="6"/>
      <c r="G7878" s="6"/>
      <c r="H7878" s="6"/>
      <c r="I7878" s="6"/>
      <c r="J7878" s="6"/>
      <c r="K7878" s="6"/>
      <c r="L7878" s="6"/>
      <c r="M7878" s="6"/>
      <c r="N7878" s="27"/>
    </row>
    <row r="7879" spans="1:14" s="28" customFormat="1" x14ac:dyDescent="0.25">
      <c r="A7879" s="24">
        <v>43794.083333333336</v>
      </c>
      <c r="B7879" s="25">
        <v>43794.125</v>
      </c>
      <c r="C7879" s="7">
        <v>68.796999999999997</v>
      </c>
      <c r="D7879" s="26">
        <f>C7879/'g. Dimensio.AnlagenEE2035'!$F$11</f>
        <v>1.9656285714285713E-2</v>
      </c>
      <c r="E7879" s="6"/>
      <c r="F7879" s="6"/>
      <c r="G7879" s="6"/>
      <c r="H7879" s="6"/>
      <c r="I7879" s="6"/>
      <c r="J7879" s="6"/>
      <c r="K7879" s="6"/>
      <c r="L7879" s="6"/>
      <c r="M7879" s="6"/>
      <c r="N7879" s="27"/>
    </row>
    <row r="7880" spans="1:14" s="28" customFormat="1" x14ac:dyDescent="0.25">
      <c r="A7880" s="24">
        <v>43794.125</v>
      </c>
      <c r="B7880" s="25">
        <v>43794.166666666664</v>
      </c>
      <c r="C7880" s="7">
        <v>67.11</v>
      </c>
      <c r="D7880" s="26">
        <f>C7880/'g. Dimensio.AnlagenEE2035'!$F$11</f>
        <v>1.9174285714285713E-2</v>
      </c>
      <c r="E7880" s="6"/>
      <c r="F7880" s="6"/>
      <c r="G7880" s="6"/>
      <c r="H7880" s="6"/>
      <c r="I7880" s="6"/>
      <c r="J7880" s="6"/>
      <c r="K7880" s="6"/>
      <c r="L7880" s="6"/>
      <c r="M7880" s="6"/>
      <c r="N7880" s="27"/>
    </row>
    <row r="7881" spans="1:14" s="28" customFormat="1" x14ac:dyDescent="0.25">
      <c r="A7881" s="24">
        <v>43794.166666666664</v>
      </c>
      <c r="B7881" s="25">
        <v>43794.208333333336</v>
      </c>
      <c r="C7881" s="7">
        <v>72.566000000000003</v>
      </c>
      <c r="D7881" s="26">
        <f>C7881/'g. Dimensio.AnlagenEE2035'!$F$11</f>
        <v>2.0733142857142856E-2</v>
      </c>
      <c r="E7881" s="6"/>
      <c r="F7881" s="6"/>
      <c r="G7881" s="6"/>
      <c r="H7881" s="6"/>
      <c r="I7881" s="6"/>
      <c r="J7881" s="6"/>
      <c r="K7881" s="6"/>
      <c r="L7881" s="6"/>
      <c r="M7881" s="6"/>
      <c r="N7881" s="27"/>
    </row>
    <row r="7882" spans="1:14" s="28" customFormat="1" x14ac:dyDescent="0.25">
      <c r="A7882" s="24">
        <v>43794.208333333336</v>
      </c>
      <c r="B7882" s="25">
        <v>43794.25</v>
      </c>
      <c r="C7882" s="7">
        <v>89.739000000000004</v>
      </c>
      <c r="D7882" s="26">
        <f>C7882/'g. Dimensio.AnlagenEE2035'!$F$11</f>
        <v>2.5639714285714287E-2</v>
      </c>
      <c r="E7882" s="6"/>
      <c r="F7882" s="6"/>
      <c r="G7882" s="6"/>
      <c r="H7882" s="6"/>
      <c r="I7882" s="6"/>
      <c r="J7882" s="6"/>
      <c r="K7882" s="6"/>
      <c r="L7882" s="6"/>
      <c r="M7882" s="6"/>
      <c r="N7882" s="27"/>
    </row>
    <row r="7883" spans="1:14" s="28" customFormat="1" x14ac:dyDescent="0.25">
      <c r="A7883" s="24">
        <v>43794.25</v>
      </c>
      <c r="B7883" s="25">
        <v>43794.291666666664</v>
      </c>
      <c r="C7883" s="7">
        <v>94.953999999999994</v>
      </c>
      <c r="D7883" s="26">
        <f>C7883/'g. Dimensio.AnlagenEE2035'!$F$11</f>
        <v>2.7129714285714285E-2</v>
      </c>
      <c r="E7883" s="6"/>
      <c r="F7883" s="6"/>
      <c r="G7883" s="6"/>
      <c r="H7883" s="6"/>
      <c r="I7883" s="6"/>
      <c r="J7883" s="6"/>
      <c r="K7883" s="6"/>
      <c r="L7883" s="6"/>
      <c r="M7883" s="6"/>
      <c r="N7883" s="27"/>
    </row>
    <row r="7884" spans="1:14" s="28" customFormat="1" x14ac:dyDescent="0.25">
      <c r="A7884" s="24">
        <v>43794.291666666664</v>
      </c>
      <c r="B7884" s="25">
        <v>43794.333333333336</v>
      </c>
      <c r="C7884" s="7">
        <v>76.087999999999994</v>
      </c>
      <c r="D7884" s="26">
        <f>C7884/'g. Dimensio.AnlagenEE2035'!$F$11</f>
        <v>2.1739428571428569E-2</v>
      </c>
      <c r="E7884" s="6"/>
      <c r="F7884" s="6"/>
      <c r="G7884" s="6"/>
      <c r="H7884" s="6"/>
      <c r="I7884" s="6"/>
      <c r="J7884" s="6"/>
      <c r="K7884" s="6"/>
      <c r="L7884" s="6"/>
      <c r="M7884" s="6"/>
      <c r="N7884" s="27"/>
    </row>
    <row r="7885" spans="1:14" s="28" customFormat="1" x14ac:dyDescent="0.25">
      <c r="A7885" s="24">
        <v>43794.333333333336</v>
      </c>
      <c r="B7885" s="25">
        <v>43794.375</v>
      </c>
      <c r="C7885" s="7">
        <v>45.024999999999999</v>
      </c>
      <c r="D7885" s="26">
        <f>C7885/'g. Dimensio.AnlagenEE2035'!$F$11</f>
        <v>1.2864285714285714E-2</v>
      </c>
      <c r="E7885" s="6"/>
      <c r="F7885" s="6"/>
      <c r="G7885" s="6"/>
      <c r="H7885" s="6"/>
      <c r="I7885" s="6"/>
      <c r="J7885" s="6"/>
      <c r="K7885" s="6"/>
      <c r="L7885" s="6"/>
      <c r="M7885" s="6"/>
      <c r="N7885" s="27"/>
    </row>
    <row r="7886" spans="1:14" s="28" customFormat="1" x14ac:dyDescent="0.25">
      <c r="A7886" s="24">
        <v>43794.375</v>
      </c>
      <c r="B7886" s="25">
        <v>43794.416666666664</v>
      </c>
      <c r="C7886" s="7">
        <v>27.724</v>
      </c>
      <c r="D7886" s="26">
        <f>C7886/'g. Dimensio.AnlagenEE2035'!$F$11</f>
        <v>7.9211428571428575E-3</v>
      </c>
      <c r="E7886" s="6"/>
      <c r="F7886" s="6"/>
      <c r="G7886" s="6"/>
      <c r="H7886" s="6"/>
      <c r="I7886" s="6"/>
      <c r="J7886" s="6"/>
      <c r="K7886" s="6"/>
      <c r="L7886" s="6"/>
      <c r="M7886" s="6"/>
      <c r="N7886" s="27"/>
    </row>
    <row r="7887" spans="1:14" s="28" customFormat="1" x14ac:dyDescent="0.25">
      <c r="A7887" s="24">
        <v>43794.416666666664</v>
      </c>
      <c r="B7887" s="25">
        <v>43794.458333333336</v>
      </c>
      <c r="C7887" s="7">
        <v>19.151</v>
      </c>
      <c r="D7887" s="26">
        <f>C7887/'g. Dimensio.AnlagenEE2035'!$F$11</f>
        <v>5.4717142857142855E-3</v>
      </c>
      <c r="E7887" s="6"/>
      <c r="F7887" s="6"/>
      <c r="G7887" s="6"/>
      <c r="H7887" s="6"/>
      <c r="I7887" s="6"/>
      <c r="J7887" s="6"/>
      <c r="K7887" s="6"/>
      <c r="L7887" s="6"/>
      <c r="M7887" s="6"/>
      <c r="N7887" s="27"/>
    </row>
    <row r="7888" spans="1:14" s="28" customFormat="1" x14ac:dyDescent="0.25">
      <c r="A7888" s="24">
        <v>43794.458333333336</v>
      </c>
      <c r="B7888" s="25">
        <v>43794.5</v>
      </c>
      <c r="C7888" s="7">
        <v>15.547000000000001</v>
      </c>
      <c r="D7888" s="26">
        <f>C7888/'g. Dimensio.AnlagenEE2035'!$F$11</f>
        <v>4.4419999999999998E-3</v>
      </c>
      <c r="E7888" s="6"/>
      <c r="F7888" s="6"/>
      <c r="G7888" s="6"/>
      <c r="H7888" s="6"/>
      <c r="I7888" s="6"/>
      <c r="J7888" s="6"/>
      <c r="K7888" s="6"/>
      <c r="L7888" s="6"/>
      <c r="M7888" s="6"/>
      <c r="N7888" s="27"/>
    </row>
    <row r="7889" spans="1:14" s="28" customFormat="1" x14ac:dyDescent="0.25">
      <c r="A7889" s="24">
        <v>43794.5</v>
      </c>
      <c r="B7889" s="25">
        <v>43794.541666666664</v>
      </c>
      <c r="C7889" s="7">
        <v>17.974</v>
      </c>
      <c r="D7889" s="26">
        <f>C7889/'g. Dimensio.AnlagenEE2035'!$F$11</f>
        <v>5.1354285714285712E-3</v>
      </c>
      <c r="E7889" s="6"/>
      <c r="F7889" s="6"/>
      <c r="G7889" s="6"/>
      <c r="H7889" s="6"/>
      <c r="I7889" s="6"/>
      <c r="J7889" s="6"/>
      <c r="K7889" s="6"/>
      <c r="L7889" s="6"/>
      <c r="M7889" s="6"/>
      <c r="N7889" s="27"/>
    </row>
    <row r="7890" spans="1:14" s="28" customFormat="1" x14ac:dyDescent="0.25">
      <c r="A7890" s="24">
        <v>43794.541666666664</v>
      </c>
      <c r="B7890" s="25">
        <v>43794.583333333336</v>
      </c>
      <c r="C7890" s="7">
        <v>15.754</v>
      </c>
      <c r="D7890" s="26">
        <f>C7890/'g. Dimensio.AnlagenEE2035'!$F$11</f>
        <v>4.5011428571428572E-3</v>
      </c>
      <c r="E7890" s="6"/>
      <c r="F7890" s="6"/>
      <c r="G7890" s="6"/>
      <c r="H7890" s="6"/>
      <c r="I7890" s="6"/>
      <c r="J7890" s="6"/>
      <c r="K7890" s="6"/>
      <c r="L7890" s="6"/>
      <c r="M7890" s="6"/>
      <c r="N7890" s="27"/>
    </row>
    <row r="7891" spans="1:14" s="28" customFormat="1" x14ac:dyDescent="0.25">
      <c r="A7891" s="24">
        <v>43794.583333333336</v>
      </c>
      <c r="B7891" s="25">
        <v>43794.625</v>
      </c>
      <c r="C7891" s="7">
        <v>14.617000000000001</v>
      </c>
      <c r="D7891" s="26">
        <f>C7891/'g. Dimensio.AnlagenEE2035'!$F$11</f>
        <v>4.1762857142857148E-3</v>
      </c>
      <c r="E7891" s="6"/>
      <c r="F7891" s="6"/>
      <c r="G7891" s="6"/>
      <c r="H7891" s="6"/>
      <c r="I7891" s="6"/>
      <c r="J7891" s="6"/>
      <c r="K7891" s="6"/>
      <c r="L7891" s="6"/>
      <c r="M7891" s="6"/>
      <c r="N7891" s="27"/>
    </row>
    <row r="7892" spans="1:14" s="28" customFormat="1" x14ac:dyDescent="0.25">
      <c r="A7892" s="24">
        <v>43794.625</v>
      </c>
      <c r="B7892" s="25">
        <v>43794.666666666664</v>
      </c>
      <c r="C7892" s="7">
        <v>20.228999999999999</v>
      </c>
      <c r="D7892" s="26">
        <f>C7892/'g. Dimensio.AnlagenEE2035'!$F$11</f>
        <v>5.7797142857142856E-3</v>
      </c>
      <c r="E7892" s="6"/>
      <c r="F7892" s="6"/>
      <c r="G7892" s="6"/>
      <c r="H7892" s="6"/>
      <c r="I7892" s="6"/>
      <c r="J7892" s="6"/>
      <c r="K7892" s="6"/>
      <c r="L7892" s="6"/>
      <c r="M7892" s="6"/>
      <c r="N7892" s="27"/>
    </row>
    <row r="7893" spans="1:14" s="28" customFormat="1" x14ac:dyDescent="0.25">
      <c r="A7893" s="24">
        <v>43794.666666666664</v>
      </c>
      <c r="B7893" s="25">
        <v>43794.708333333336</v>
      </c>
      <c r="C7893" s="7">
        <v>36.292999999999999</v>
      </c>
      <c r="D7893" s="26">
        <f>C7893/'g. Dimensio.AnlagenEE2035'!$F$11</f>
        <v>1.0369428571428571E-2</v>
      </c>
      <c r="E7893" s="6"/>
      <c r="F7893" s="6"/>
      <c r="G7893" s="6"/>
      <c r="H7893" s="6"/>
      <c r="I7893" s="6"/>
      <c r="J7893" s="6"/>
      <c r="K7893" s="6"/>
      <c r="L7893" s="6"/>
      <c r="M7893" s="6"/>
      <c r="N7893" s="27"/>
    </row>
    <row r="7894" spans="1:14" s="28" customFormat="1" x14ac:dyDescent="0.25">
      <c r="A7894" s="24">
        <v>43794.708333333336</v>
      </c>
      <c r="B7894" s="25">
        <v>43794.75</v>
      </c>
      <c r="C7894" s="7">
        <v>64.503</v>
      </c>
      <c r="D7894" s="26">
        <f>C7894/'g. Dimensio.AnlagenEE2035'!$F$11</f>
        <v>1.8429428571428572E-2</v>
      </c>
      <c r="E7894" s="6"/>
      <c r="F7894" s="6"/>
      <c r="G7894" s="6"/>
      <c r="H7894" s="6"/>
      <c r="I7894" s="6"/>
      <c r="J7894" s="6"/>
      <c r="K7894" s="6"/>
      <c r="L7894" s="6"/>
      <c r="M7894" s="6"/>
      <c r="N7894" s="27"/>
    </row>
    <row r="7895" spans="1:14" s="28" customFormat="1" x14ac:dyDescent="0.25">
      <c r="A7895" s="24">
        <v>43794.75</v>
      </c>
      <c r="B7895" s="25">
        <v>43794.791666666664</v>
      </c>
      <c r="C7895" s="7">
        <v>100.852</v>
      </c>
      <c r="D7895" s="26">
        <f>C7895/'g. Dimensio.AnlagenEE2035'!$F$11</f>
        <v>2.8814857142857146E-2</v>
      </c>
      <c r="E7895" s="6"/>
      <c r="F7895" s="6"/>
      <c r="G7895" s="6"/>
      <c r="H7895" s="6"/>
      <c r="I7895" s="6"/>
      <c r="J7895" s="6"/>
      <c r="K7895" s="6"/>
      <c r="L7895" s="6"/>
      <c r="M7895" s="6"/>
      <c r="N7895" s="27"/>
    </row>
    <row r="7896" spans="1:14" s="28" customFormat="1" x14ac:dyDescent="0.25">
      <c r="A7896" s="24">
        <v>43794.791666666664</v>
      </c>
      <c r="B7896" s="25">
        <v>43794.833333333336</v>
      </c>
      <c r="C7896" s="7">
        <v>138.74</v>
      </c>
      <c r="D7896" s="26">
        <f>C7896/'g. Dimensio.AnlagenEE2035'!$F$11</f>
        <v>3.9640000000000002E-2</v>
      </c>
      <c r="E7896" s="6"/>
      <c r="F7896" s="6"/>
      <c r="G7896" s="6"/>
      <c r="H7896" s="6"/>
      <c r="I7896" s="6"/>
      <c r="J7896" s="6"/>
      <c r="K7896" s="6"/>
      <c r="L7896" s="6"/>
      <c r="M7896" s="6"/>
      <c r="N7896" s="27"/>
    </row>
    <row r="7897" spans="1:14" s="28" customFormat="1" x14ac:dyDescent="0.25">
      <c r="A7897" s="24">
        <v>43794.833333333336</v>
      </c>
      <c r="B7897" s="25">
        <v>43794.875</v>
      </c>
      <c r="C7897" s="7">
        <v>176.613</v>
      </c>
      <c r="D7897" s="26">
        <f>C7897/'g. Dimensio.AnlagenEE2035'!$F$11</f>
        <v>5.0460857142857141E-2</v>
      </c>
      <c r="E7897" s="6"/>
      <c r="F7897" s="6"/>
      <c r="G7897" s="6"/>
      <c r="H7897" s="6"/>
      <c r="I7897" s="6"/>
      <c r="J7897" s="6"/>
      <c r="K7897" s="6"/>
      <c r="L7897" s="6"/>
      <c r="M7897" s="6"/>
      <c r="N7897" s="27"/>
    </row>
    <row r="7898" spans="1:14" s="28" customFormat="1" x14ac:dyDescent="0.25">
      <c r="A7898" s="24">
        <v>43794.875</v>
      </c>
      <c r="B7898" s="25">
        <v>43794.916666666664</v>
      </c>
      <c r="C7898" s="7">
        <v>226.76300000000001</v>
      </c>
      <c r="D7898" s="26">
        <f>C7898/'g. Dimensio.AnlagenEE2035'!$F$11</f>
        <v>6.4789428571428567E-2</v>
      </c>
      <c r="E7898" s="6"/>
      <c r="F7898" s="6"/>
      <c r="G7898" s="6"/>
      <c r="H7898" s="6"/>
      <c r="I7898" s="6"/>
      <c r="J7898" s="6"/>
      <c r="K7898" s="6"/>
      <c r="L7898" s="6"/>
      <c r="M7898" s="6"/>
      <c r="N7898" s="27"/>
    </row>
    <row r="7899" spans="1:14" s="28" customFormat="1" x14ac:dyDescent="0.25">
      <c r="A7899" s="24">
        <v>43794.916666666664</v>
      </c>
      <c r="B7899" s="25">
        <v>43794.958333333336</v>
      </c>
      <c r="C7899" s="7">
        <v>291.786</v>
      </c>
      <c r="D7899" s="26">
        <f>C7899/'g. Dimensio.AnlagenEE2035'!$F$11</f>
        <v>8.3367428571428578E-2</v>
      </c>
      <c r="E7899" s="6"/>
      <c r="F7899" s="6"/>
      <c r="G7899" s="6"/>
      <c r="H7899" s="6"/>
      <c r="I7899" s="6"/>
      <c r="J7899" s="6"/>
      <c r="K7899" s="6"/>
      <c r="L7899" s="6"/>
      <c r="M7899" s="6"/>
      <c r="N7899" s="27"/>
    </row>
    <row r="7900" spans="1:14" s="28" customFormat="1" x14ac:dyDescent="0.25">
      <c r="A7900" s="24">
        <v>43794.958333333336</v>
      </c>
      <c r="B7900" s="25">
        <v>43795</v>
      </c>
      <c r="C7900" s="7">
        <v>355.20100000000002</v>
      </c>
      <c r="D7900" s="26">
        <f>C7900/'g. Dimensio.AnlagenEE2035'!$F$11</f>
        <v>0.10148600000000001</v>
      </c>
      <c r="E7900" s="6"/>
      <c r="F7900" s="6"/>
      <c r="G7900" s="6"/>
      <c r="H7900" s="6"/>
      <c r="I7900" s="6"/>
      <c r="J7900" s="6"/>
      <c r="K7900" s="6"/>
      <c r="L7900" s="6"/>
      <c r="M7900" s="6"/>
      <c r="N7900" s="27"/>
    </row>
    <row r="7901" spans="1:14" s="28" customFormat="1" x14ac:dyDescent="0.25">
      <c r="A7901" s="24">
        <v>43795</v>
      </c>
      <c r="B7901" s="25">
        <v>43795.041666666664</v>
      </c>
      <c r="C7901" s="7">
        <v>408.13499999999999</v>
      </c>
      <c r="D7901" s="26">
        <f>C7901/'g. Dimensio.AnlagenEE2035'!$F$11</f>
        <v>0.11660999999999999</v>
      </c>
      <c r="E7901" s="6"/>
      <c r="F7901" s="6"/>
      <c r="G7901" s="6"/>
      <c r="H7901" s="6"/>
      <c r="I7901" s="6"/>
      <c r="J7901" s="6"/>
      <c r="K7901" s="6"/>
      <c r="L7901" s="6"/>
      <c r="M7901" s="6"/>
      <c r="N7901" s="27"/>
    </row>
    <row r="7902" spans="1:14" s="28" customFormat="1" x14ac:dyDescent="0.25">
      <c r="A7902" s="24">
        <v>43795.041666666664</v>
      </c>
      <c r="B7902" s="25">
        <v>43795.083333333336</v>
      </c>
      <c r="C7902" s="7">
        <v>449.79599999999999</v>
      </c>
      <c r="D7902" s="26">
        <f>C7902/'g. Dimensio.AnlagenEE2035'!$F$11</f>
        <v>0.12851314285714285</v>
      </c>
      <c r="E7902" s="6"/>
      <c r="F7902" s="6"/>
      <c r="G7902" s="6"/>
      <c r="H7902" s="6"/>
      <c r="I7902" s="6"/>
      <c r="J7902" s="6"/>
      <c r="K7902" s="6"/>
      <c r="L7902" s="6"/>
      <c r="M7902" s="6"/>
      <c r="N7902" s="27"/>
    </row>
    <row r="7903" spans="1:14" s="28" customFormat="1" x14ac:dyDescent="0.25">
      <c r="A7903" s="24">
        <v>43795.083333333336</v>
      </c>
      <c r="B7903" s="25">
        <v>43795.125</v>
      </c>
      <c r="C7903" s="7">
        <v>447.87099999999998</v>
      </c>
      <c r="D7903" s="26">
        <f>C7903/'g. Dimensio.AnlagenEE2035'!$F$11</f>
        <v>0.12796314285714286</v>
      </c>
      <c r="E7903" s="6"/>
      <c r="F7903" s="6"/>
      <c r="G7903" s="6"/>
      <c r="H7903" s="6"/>
      <c r="I7903" s="6"/>
      <c r="J7903" s="6"/>
      <c r="K7903" s="6"/>
      <c r="L7903" s="6"/>
      <c r="M7903" s="6"/>
      <c r="N7903" s="27"/>
    </row>
    <row r="7904" spans="1:14" s="28" customFormat="1" x14ac:dyDescent="0.25">
      <c r="A7904" s="24">
        <v>43795.125</v>
      </c>
      <c r="B7904" s="25">
        <v>43795.166666666664</v>
      </c>
      <c r="C7904" s="7">
        <v>457.04700000000003</v>
      </c>
      <c r="D7904" s="26">
        <f>C7904/'g. Dimensio.AnlagenEE2035'!$F$11</f>
        <v>0.13058485714285714</v>
      </c>
      <c r="E7904" s="6"/>
      <c r="F7904" s="6"/>
      <c r="G7904" s="6"/>
      <c r="H7904" s="6"/>
      <c r="I7904" s="6"/>
      <c r="J7904" s="6"/>
      <c r="K7904" s="6"/>
      <c r="L7904" s="6"/>
      <c r="M7904" s="6"/>
      <c r="N7904" s="27"/>
    </row>
    <row r="7905" spans="1:14" s="28" customFormat="1" x14ac:dyDescent="0.25">
      <c r="A7905" s="24">
        <v>43795.166666666664</v>
      </c>
      <c r="B7905" s="25">
        <v>43795.208333333336</v>
      </c>
      <c r="C7905" s="7">
        <v>473.351</v>
      </c>
      <c r="D7905" s="26">
        <f>C7905/'g. Dimensio.AnlagenEE2035'!$F$11</f>
        <v>0.13524314285714287</v>
      </c>
      <c r="E7905" s="6"/>
      <c r="F7905" s="6"/>
      <c r="G7905" s="6"/>
      <c r="H7905" s="6"/>
      <c r="I7905" s="6"/>
      <c r="J7905" s="6"/>
      <c r="K7905" s="6"/>
      <c r="L7905" s="6"/>
      <c r="M7905" s="6"/>
      <c r="N7905" s="27"/>
    </row>
    <row r="7906" spans="1:14" s="28" customFormat="1" x14ac:dyDescent="0.25">
      <c r="A7906" s="24">
        <v>43795.208333333336</v>
      </c>
      <c r="B7906" s="25">
        <v>43795.25</v>
      </c>
      <c r="C7906" s="7">
        <v>514.94600000000003</v>
      </c>
      <c r="D7906" s="26">
        <f>C7906/'g. Dimensio.AnlagenEE2035'!$F$11</f>
        <v>0.14712742857142858</v>
      </c>
      <c r="E7906" s="6"/>
      <c r="F7906" s="6"/>
      <c r="G7906" s="6"/>
      <c r="H7906" s="6"/>
      <c r="I7906" s="6"/>
      <c r="J7906" s="6"/>
      <c r="K7906" s="6"/>
      <c r="L7906" s="6"/>
      <c r="M7906" s="6"/>
      <c r="N7906" s="27"/>
    </row>
    <row r="7907" spans="1:14" s="28" customFormat="1" x14ac:dyDescent="0.25">
      <c r="A7907" s="24">
        <v>43795.25</v>
      </c>
      <c r="B7907" s="25">
        <v>43795.291666666664</v>
      </c>
      <c r="C7907" s="7">
        <v>528.88</v>
      </c>
      <c r="D7907" s="26">
        <f>C7907/'g. Dimensio.AnlagenEE2035'!$F$11</f>
        <v>0.15110857142857143</v>
      </c>
      <c r="E7907" s="6"/>
      <c r="F7907" s="6"/>
      <c r="G7907" s="6"/>
      <c r="H7907" s="6"/>
      <c r="I7907" s="6"/>
      <c r="J7907" s="6"/>
      <c r="K7907" s="6"/>
      <c r="L7907" s="6"/>
      <c r="M7907" s="6"/>
      <c r="N7907" s="27"/>
    </row>
    <row r="7908" spans="1:14" s="28" customFormat="1" x14ac:dyDescent="0.25">
      <c r="A7908" s="24">
        <v>43795.291666666664</v>
      </c>
      <c r="B7908" s="25">
        <v>43795.333333333336</v>
      </c>
      <c r="C7908" s="7">
        <v>538.01599999999996</v>
      </c>
      <c r="D7908" s="26">
        <f>C7908/'g. Dimensio.AnlagenEE2035'!$F$11</f>
        <v>0.15371885714285713</v>
      </c>
      <c r="E7908" s="6"/>
      <c r="F7908" s="6"/>
      <c r="G7908" s="6"/>
      <c r="H7908" s="6"/>
      <c r="I7908" s="6"/>
      <c r="J7908" s="6"/>
      <c r="K7908" s="6"/>
      <c r="L7908" s="6"/>
      <c r="M7908" s="6"/>
      <c r="N7908" s="27"/>
    </row>
    <row r="7909" spans="1:14" s="28" customFormat="1" x14ac:dyDescent="0.25">
      <c r="A7909" s="24">
        <v>43795.333333333336</v>
      </c>
      <c r="B7909" s="25">
        <v>43795.375</v>
      </c>
      <c r="C7909" s="7">
        <v>479.495</v>
      </c>
      <c r="D7909" s="26">
        <f>C7909/'g. Dimensio.AnlagenEE2035'!$F$11</f>
        <v>0.13699857142857144</v>
      </c>
      <c r="E7909" s="6"/>
      <c r="F7909" s="6"/>
      <c r="G7909" s="6"/>
      <c r="H7909" s="6"/>
      <c r="I7909" s="6"/>
      <c r="J7909" s="6"/>
      <c r="K7909" s="6"/>
      <c r="L7909" s="6"/>
      <c r="M7909" s="6"/>
      <c r="N7909" s="27"/>
    </row>
    <row r="7910" spans="1:14" s="28" customFormat="1" x14ac:dyDescent="0.25">
      <c r="A7910" s="24">
        <v>43795.375</v>
      </c>
      <c r="B7910" s="25">
        <v>43795.416666666664</v>
      </c>
      <c r="C7910" s="7">
        <v>430.90899999999999</v>
      </c>
      <c r="D7910" s="26">
        <f>C7910/'g. Dimensio.AnlagenEE2035'!$F$11</f>
        <v>0.12311685714285714</v>
      </c>
      <c r="E7910" s="6"/>
      <c r="F7910" s="6"/>
      <c r="G7910" s="6"/>
      <c r="H7910" s="6"/>
      <c r="I7910" s="6"/>
      <c r="J7910" s="6"/>
      <c r="K7910" s="6"/>
      <c r="L7910" s="6"/>
      <c r="M7910" s="6"/>
      <c r="N7910" s="27"/>
    </row>
    <row r="7911" spans="1:14" s="28" customFormat="1" x14ac:dyDescent="0.25">
      <c r="A7911" s="24">
        <v>43795.416666666664</v>
      </c>
      <c r="B7911" s="25">
        <v>43795.458333333336</v>
      </c>
      <c r="C7911" s="7">
        <v>378.72399999999999</v>
      </c>
      <c r="D7911" s="26">
        <f>C7911/'g. Dimensio.AnlagenEE2035'!$F$11</f>
        <v>0.10820685714285715</v>
      </c>
      <c r="E7911" s="6"/>
      <c r="F7911" s="6"/>
      <c r="G7911" s="6"/>
      <c r="H7911" s="6"/>
      <c r="I7911" s="6"/>
      <c r="J7911" s="6"/>
      <c r="K7911" s="6"/>
      <c r="L7911" s="6"/>
      <c r="M7911" s="6"/>
      <c r="N7911" s="27"/>
    </row>
    <row r="7912" spans="1:14" s="28" customFormat="1" x14ac:dyDescent="0.25">
      <c r="A7912" s="24">
        <v>43795.458333333336</v>
      </c>
      <c r="B7912" s="25">
        <v>43795.5</v>
      </c>
      <c r="C7912" s="7">
        <v>299.20699999999999</v>
      </c>
      <c r="D7912" s="26">
        <f>C7912/'g. Dimensio.AnlagenEE2035'!$F$11</f>
        <v>8.5487714285714278E-2</v>
      </c>
      <c r="E7912" s="6"/>
      <c r="F7912" s="6"/>
      <c r="G7912" s="6"/>
      <c r="H7912" s="6"/>
      <c r="I7912" s="6"/>
      <c r="J7912" s="6"/>
      <c r="K7912" s="6"/>
      <c r="L7912" s="6"/>
      <c r="M7912" s="6"/>
      <c r="N7912" s="27"/>
    </row>
    <row r="7913" spans="1:14" s="28" customFormat="1" x14ac:dyDescent="0.25">
      <c r="A7913" s="24">
        <v>43795.5</v>
      </c>
      <c r="B7913" s="25">
        <v>43795.541666666664</v>
      </c>
      <c r="C7913" s="7">
        <v>260.33199999999999</v>
      </c>
      <c r="D7913" s="26">
        <f>C7913/'g. Dimensio.AnlagenEE2035'!$F$11</f>
        <v>7.4380571428571421E-2</v>
      </c>
      <c r="E7913" s="6"/>
      <c r="F7913" s="6"/>
      <c r="G7913" s="6"/>
      <c r="H7913" s="6"/>
      <c r="I7913" s="6"/>
      <c r="J7913" s="6"/>
      <c r="K7913" s="6"/>
      <c r="L7913" s="6"/>
      <c r="M7913" s="6"/>
      <c r="N7913" s="27"/>
    </row>
    <row r="7914" spans="1:14" s="28" customFormat="1" x14ac:dyDescent="0.25">
      <c r="A7914" s="24">
        <v>43795.541666666664</v>
      </c>
      <c r="B7914" s="25">
        <v>43795.583333333336</v>
      </c>
      <c r="C7914" s="7">
        <v>249.221</v>
      </c>
      <c r="D7914" s="26">
        <f>C7914/'g. Dimensio.AnlagenEE2035'!$F$11</f>
        <v>7.1206000000000005E-2</v>
      </c>
      <c r="E7914" s="6"/>
      <c r="F7914" s="6"/>
      <c r="G7914" s="6"/>
      <c r="H7914" s="6"/>
      <c r="I7914" s="6"/>
      <c r="J7914" s="6"/>
      <c r="K7914" s="6"/>
      <c r="L7914" s="6"/>
      <c r="M7914" s="6"/>
      <c r="N7914" s="27"/>
    </row>
    <row r="7915" spans="1:14" s="28" customFormat="1" x14ac:dyDescent="0.25">
      <c r="A7915" s="24">
        <v>43795.583333333336</v>
      </c>
      <c r="B7915" s="25">
        <v>43795.625</v>
      </c>
      <c r="C7915" s="7">
        <v>284.69799999999998</v>
      </c>
      <c r="D7915" s="26">
        <f>C7915/'g. Dimensio.AnlagenEE2035'!$F$11</f>
        <v>8.1342285714285714E-2</v>
      </c>
      <c r="E7915" s="6"/>
      <c r="F7915" s="6"/>
      <c r="G7915" s="6"/>
      <c r="H7915" s="6"/>
      <c r="I7915" s="6"/>
      <c r="J7915" s="6"/>
      <c r="K7915" s="6"/>
      <c r="L7915" s="6"/>
      <c r="M7915" s="6"/>
      <c r="N7915" s="27"/>
    </row>
    <row r="7916" spans="1:14" s="28" customFormat="1" x14ac:dyDescent="0.25">
      <c r="A7916" s="24">
        <v>43795.625</v>
      </c>
      <c r="B7916" s="25">
        <v>43795.666666666664</v>
      </c>
      <c r="C7916" s="7">
        <v>364.37299999999999</v>
      </c>
      <c r="D7916" s="26">
        <f>C7916/'g. Dimensio.AnlagenEE2035'!$F$11</f>
        <v>0.10410657142857142</v>
      </c>
      <c r="E7916" s="6"/>
      <c r="F7916" s="6"/>
      <c r="G7916" s="6"/>
      <c r="H7916" s="6"/>
      <c r="I7916" s="6"/>
      <c r="J7916" s="6"/>
      <c r="K7916" s="6"/>
      <c r="L7916" s="6"/>
      <c r="M7916" s="6"/>
      <c r="N7916" s="27"/>
    </row>
    <row r="7917" spans="1:14" s="28" customFormat="1" x14ac:dyDescent="0.25">
      <c r="A7917" s="24">
        <v>43795.666666666664</v>
      </c>
      <c r="B7917" s="25">
        <v>43795.708333333336</v>
      </c>
      <c r="C7917" s="7">
        <v>462.68599999999998</v>
      </c>
      <c r="D7917" s="26">
        <f>C7917/'g. Dimensio.AnlagenEE2035'!$F$11</f>
        <v>0.13219599999999998</v>
      </c>
      <c r="E7917" s="6"/>
      <c r="F7917" s="6"/>
      <c r="G7917" s="6"/>
      <c r="H7917" s="6"/>
      <c r="I7917" s="6"/>
      <c r="J7917" s="6"/>
      <c r="K7917" s="6"/>
      <c r="L7917" s="6"/>
      <c r="M7917" s="6"/>
      <c r="N7917" s="27"/>
    </row>
    <row r="7918" spans="1:14" s="28" customFormat="1" x14ac:dyDescent="0.25">
      <c r="A7918" s="24">
        <v>43795.708333333336</v>
      </c>
      <c r="B7918" s="25">
        <v>43795.75</v>
      </c>
      <c r="C7918" s="7">
        <v>589.95699999999999</v>
      </c>
      <c r="D7918" s="26">
        <f>C7918/'g. Dimensio.AnlagenEE2035'!$F$11</f>
        <v>0.16855914285714285</v>
      </c>
      <c r="E7918" s="6"/>
      <c r="F7918" s="6"/>
      <c r="G7918" s="6"/>
      <c r="H7918" s="6"/>
      <c r="I7918" s="6"/>
      <c r="J7918" s="6"/>
      <c r="K7918" s="6"/>
      <c r="L7918" s="6"/>
      <c r="M7918" s="6"/>
      <c r="N7918" s="27"/>
    </row>
    <row r="7919" spans="1:14" s="28" customFormat="1" x14ac:dyDescent="0.25">
      <c r="A7919" s="24">
        <v>43795.75</v>
      </c>
      <c r="B7919" s="25">
        <v>43795.791666666664</v>
      </c>
      <c r="C7919" s="7">
        <v>668.54100000000005</v>
      </c>
      <c r="D7919" s="26">
        <f>C7919/'g. Dimensio.AnlagenEE2035'!$F$11</f>
        <v>0.19101171428571431</v>
      </c>
      <c r="E7919" s="6"/>
      <c r="F7919" s="6"/>
      <c r="G7919" s="6"/>
      <c r="H7919" s="6"/>
      <c r="I7919" s="6"/>
      <c r="J7919" s="6"/>
      <c r="K7919" s="6"/>
      <c r="L7919" s="6"/>
      <c r="M7919" s="6"/>
      <c r="N7919" s="27"/>
    </row>
    <row r="7920" spans="1:14" s="28" customFormat="1" x14ac:dyDescent="0.25">
      <c r="A7920" s="24">
        <v>43795.791666666664</v>
      </c>
      <c r="B7920" s="25">
        <v>43795.833333333336</v>
      </c>
      <c r="C7920" s="7">
        <v>689.22400000000005</v>
      </c>
      <c r="D7920" s="26">
        <f>C7920/'g. Dimensio.AnlagenEE2035'!$F$11</f>
        <v>0.19692114285714288</v>
      </c>
      <c r="E7920" s="6"/>
      <c r="F7920" s="6"/>
      <c r="G7920" s="6"/>
      <c r="H7920" s="6"/>
      <c r="I7920" s="6"/>
      <c r="J7920" s="6"/>
      <c r="K7920" s="6"/>
      <c r="L7920" s="6"/>
      <c r="M7920" s="6"/>
      <c r="N7920" s="27"/>
    </row>
    <row r="7921" spans="1:14" s="28" customFormat="1" x14ac:dyDescent="0.25">
      <c r="A7921" s="24">
        <v>43795.833333333336</v>
      </c>
      <c r="B7921" s="25">
        <v>43795.875</v>
      </c>
      <c r="C7921" s="7">
        <v>719.178</v>
      </c>
      <c r="D7921" s="26">
        <f>C7921/'g. Dimensio.AnlagenEE2035'!$F$11</f>
        <v>0.20547942857142856</v>
      </c>
      <c r="E7921" s="6"/>
      <c r="F7921" s="6"/>
      <c r="G7921" s="6"/>
      <c r="H7921" s="6"/>
      <c r="I7921" s="6"/>
      <c r="J7921" s="6"/>
      <c r="K7921" s="6"/>
      <c r="L7921" s="6"/>
      <c r="M7921" s="6"/>
      <c r="N7921" s="27"/>
    </row>
    <row r="7922" spans="1:14" s="28" customFormat="1" x14ac:dyDescent="0.25">
      <c r="A7922" s="24">
        <v>43795.875</v>
      </c>
      <c r="B7922" s="25">
        <v>43795.916666666664</v>
      </c>
      <c r="C7922" s="7">
        <v>627.71400000000006</v>
      </c>
      <c r="D7922" s="26">
        <f>C7922/'g. Dimensio.AnlagenEE2035'!$F$11</f>
        <v>0.17934685714285717</v>
      </c>
      <c r="E7922" s="6"/>
      <c r="F7922" s="6"/>
      <c r="G7922" s="6"/>
      <c r="H7922" s="6"/>
      <c r="I7922" s="6"/>
      <c r="J7922" s="6"/>
      <c r="K7922" s="6"/>
      <c r="L7922" s="6"/>
      <c r="M7922" s="6"/>
      <c r="N7922" s="27"/>
    </row>
    <row r="7923" spans="1:14" s="28" customFormat="1" x14ac:dyDescent="0.25">
      <c r="A7923" s="24">
        <v>43795.916666666664</v>
      </c>
      <c r="B7923" s="25">
        <v>43795.958333333336</v>
      </c>
      <c r="C7923" s="7">
        <v>515.45500000000004</v>
      </c>
      <c r="D7923" s="26">
        <f>C7923/'g. Dimensio.AnlagenEE2035'!$F$11</f>
        <v>0.14727285714285715</v>
      </c>
      <c r="E7923" s="6"/>
      <c r="F7923" s="6"/>
      <c r="G7923" s="6"/>
      <c r="H7923" s="6"/>
      <c r="I7923" s="6"/>
      <c r="J7923" s="6"/>
      <c r="K7923" s="6"/>
      <c r="L7923" s="6"/>
      <c r="M7923" s="6"/>
      <c r="N7923" s="27"/>
    </row>
    <row r="7924" spans="1:14" s="28" customFormat="1" x14ac:dyDescent="0.25">
      <c r="A7924" s="24">
        <v>43795.958333333336</v>
      </c>
      <c r="B7924" s="25">
        <v>43796</v>
      </c>
      <c r="C7924" s="7">
        <v>514.96500000000003</v>
      </c>
      <c r="D7924" s="26">
        <f>C7924/'g. Dimensio.AnlagenEE2035'!$F$11</f>
        <v>0.14713285714285715</v>
      </c>
      <c r="E7924" s="6"/>
      <c r="F7924" s="6"/>
      <c r="G7924" s="6"/>
      <c r="H7924" s="6"/>
      <c r="I7924" s="6"/>
      <c r="J7924" s="6"/>
      <c r="K7924" s="6"/>
      <c r="L7924" s="6"/>
      <c r="M7924" s="6"/>
      <c r="N7924" s="27"/>
    </row>
    <row r="7925" spans="1:14" s="28" customFormat="1" x14ac:dyDescent="0.25">
      <c r="A7925" s="24">
        <v>43796</v>
      </c>
      <c r="B7925" s="25">
        <v>43796.041666666664</v>
      </c>
      <c r="C7925" s="7">
        <v>526.87099999999998</v>
      </c>
      <c r="D7925" s="26">
        <f>C7925/'g. Dimensio.AnlagenEE2035'!$F$11</f>
        <v>0.15053457142857143</v>
      </c>
      <c r="E7925" s="6"/>
      <c r="F7925" s="6"/>
      <c r="G7925" s="6"/>
      <c r="H7925" s="6"/>
      <c r="I7925" s="6"/>
      <c r="J7925" s="6"/>
      <c r="K7925" s="6"/>
      <c r="L7925" s="6"/>
      <c r="M7925" s="6"/>
      <c r="N7925" s="27"/>
    </row>
    <row r="7926" spans="1:14" s="28" customFormat="1" x14ac:dyDescent="0.25">
      <c r="A7926" s="24">
        <v>43796.041666666664</v>
      </c>
      <c r="B7926" s="25">
        <v>43796.083333333336</v>
      </c>
      <c r="C7926" s="7">
        <v>603.35299999999995</v>
      </c>
      <c r="D7926" s="26">
        <f>C7926/'g. Dimensio.AnlagenEE2035'!$F$11</f>
        <v>0.17238657142857142</v>
      </c>
      <c r="E7926" s="6"/>
      <c r="F7926" s="6"/>
      <c r="G7926" s="6"/>
      <c r="H7926" s="6"/>
      <c r="I7926" s="6"/>
      <c r="J7926" s="6"/>
      <c r="K7926" s="6"/>
      <c r="L7926" s="6"/>
      <c r="M7926" s="6"/>
      <c r="N7926" s="27"/>
    </row>
    <row r="7927" spans="1:14" s="28" customFormat="1" x14ac:dyDescent="0.25">
      <c r="A7927" s="24">
        <v>43796.083333333336</v>
      </c>
      <c r="B7927" s="25">
        <v>43796.125</v>
      </c>
      <c r="C7927" s="7">
        <v>741.10599999999999</v>
      </c>
      <c r="D7927" s="26">
        <f>C7927/'g. Dimensio.AnlagenEE2035'!$F$11</f>
        <v>0.21174457142857142</v>
      </c>
      <c r="E7927" s="6"/>
      <c r="F7927" s="6"/>
      <c r="G7927" s="6"/>
      <c r="H7927" s="6"/>
      <c r="I7927" s="6"/>
      <c r="J7927" s="6"/>
      <c r="K7927" s="6"/>
      <c r="L7927" s="6"/>
      <c r="M7927" s="6"/>
      <c r="N7927" s="27"/>
    </row>
    <row r="7928" spans="1:14" s="28" customFormat="1" x14ac:dyDescent="0.25">
      <c r="A7928" s="24">
        <v>43796.125</v>
      </c>
      <c r="B7928" s="25">
        <v>43796.166666666664</v>
      </c>
      <c r="C7928" s="7">
        <v>695.90599999999995</v>
      </c>
      <c r="D7928" s="26">
        <f>C7928/'g. Dimensio.AnlagenEE2035'!$F$11</f>
        <v>0.19883028571428571</v>
      </c>
      <c r="E7928" s="6"/>
      <c r="F7928" s="6"/>
      <c r="G7928" s="6"/>
      <c r="H7928" s="6"/>
      <c r="I7928" s="6"/>
      <c r="J7928" s="6"/>
      <c r="K7928" s="6"/>
      <c r="L7928" s="6"/>
      <c r="M7928" s="6"/>
      <c r="N7928" s="27"/>
    </row>
    <row r="7929" spans="1:14" s="28" customFormat="1" x14ac:dyDescent="0.25">
      <c r="A7929" s="24">
        <v>43796.166666666664</v>
      </c>
      <c r="B7929" s="25">
        <v>43796.208333333336</v>
      </c>
      <c r="C7929" s="7">
        <v>966.39800000000002</v>
      </c>
      <c r="D7929" s="26">
        <f>C7929/'g. Dimensio.AnlagenEE2035'!$F$11</f>
        <v>0.2761137142857143</v>
      </c>
      <c r="E7929" s="6"/>
      <c r="F7929" s="6"/>
      <c r="G7929" s="6"/>
      <c r="H7929" s="6"/>
      <c r="I7929" s="6"/>
      <c r="J7929" s="6"/>
      <c r="K7929" s="6"/>
      <c r="L7929" s="6"/>
      <c r="M7929" s="6"/>
      <c r="N7929" s="27"/>
    </row>
    <row r="7930" spans="1:14" s="28" customFormat="1" x14ac:dyDescent="0.25">
      <c r="A7930" s="24">
        <v>43796.208333333336</v>
      </c>
      <c r="B7930" s="25">
        <v>43796.25</v>
      </c>
      <c r="C7930" s="7">
        <v>1426.0119999999999</v>
      </c>
      <c r="D7930" s="26">
        <f>C7930/'g. Dimensio.AnlagenEE2035'!$F$11</f>
        <v>0.40743199999999996</v>
      </c>
      <c r="E7930" s="6"/>
      <c r="F7930" s="6"/>
      <c r="G7930" s="6"/>
      <c r="H7930" s="6"/>
      <c r="I7930" s="6"/>
      <c r="J7930" s="6"/>
      <c r="K7930" s="6"/>
      <c r="L7930" s="6"/>
      <c r="M7930" s="6"/>
      <c r="N7930" s="27"/>
    </row>
    <row r="7931" spans="1:14" s="28" customFormat="1" x14ac:dyDescent="0.25">
      <c r="A7931" s="24">
        <v>43796.25</v>
      </c>
      <c r="B7931" s="25">
        <v>43796.291666666664</v>
      </c>
      <c r="C7931" s="7">
        <v>1653.6880000000001</v>
      </c>
      <c r="D7931" s="26">
        <f>C7931/'g. Dimensio.AnlagenEE2035'!$F$11</f>
        <v>0.47248228571428574</v>
      </c>
      <c r="E7931" s="6"/>
      <c r="F7931" s="6"/>
      <c r="G7931" s="6"/>
      <c r="H7931" s="6"/>
      <c r="I7931" s="6"/>
      <c r="J7931" s="6"/>
      <c r="K7931" s="6"/>
      <c r="L7931" s="6"/>
      <c r="M7931" s="6"/>
      <c r="N7931" s="27"/>
    </row>
    <row r="7932" spans="1:14" s="28" customFormat="1" x14ac:dyDescent="0.25">
      <c r="A7932" s="24">
        <v>43796.291666666664</v>
      </c>
      <c r="B7932" s="25">
        <v>43796.333333333336</v>
      </c>
      <c r="C7932" s="7">
        <v>1698.4449999999999</v>
      </c>
      <c r="D7932" s="26">
        <f>C7932/'g. Dimensio.AnlagenEE2035'!$F$11</f>
        <v>0.48526999999999998</v>
      </c>
      <c r="E7932" s="6"/>
      <c r="F7932" s="6"/>
      <c r="G7932" s="6"/>
      <c r="H7932" s="6"/>
      <c r="I7932" s="6"/>
      <c r="J7932" s="6"/>
      <c r="K7932" s="6"/>
      <c r="L7932" s="6"/>
      <c r="M7932" s="6"/>
      <c r="N7932" s="27"/>
    </row>
    <row r="7933" spans="1:14" s="28" customFormat="1" x14ac:dyDescent="0.25">
      <c r="A7933" s="24">
        <v>43796.333333333336</v>
      </c>
      <c r="B7933" s="25">
        <v>43796.375</v>
      </c>
      <c r="C7933" s="7">
        <v>1690.316</v>
      </c>
      <c r="D7933" s="26">
        <f>C7933/'g. Dimensio.AnlagenEE2035'!$F$11</f>
        <v>0.48294742857142858</v>
      </c>
      <c r="E7933" s="6"/>
      <c r="F7933" s="6"/>
      <c r="G7933" s="6"/>
      <c r="H7933" s="6"/>
      <c r="I7933" s="6"/>
      <c r="J7933" s="6"/>
      <c r="K7933" s="6"/>
      <c r="L7933" s="6"/>
      <c r="M7933" s="6"/>
      <c r="N7933" s="27"/>
    </row>
    <row r="7934" spans="1:14" s="28" customFormat="1" x14ac:dyDescent="0.25">
      <c r="A7934" s="24">
        <v>43796.375</v>
      </c>
      <c r="B7934" s="25">
        <v>43796.416666666664</v>
      </c>
      <c r="C7934" s="7">
        <v>1626.9860000000001</v>
      </c>
      <c r="D7934" s="26">
        <f>C7934/'g. Dimensio.AnlagenEE2035'!$F$11</f>
        <v>0.46485314285714291</v>
      </c>
      <c r="E7934" s="6"/>
      <c r="F7934" s="6"/>
      <c r="G7934" s="6"/>
      <c r="H7934" s="6"/>
      <c r="I7934" s="6"/>
      <c r="J7934" s="6"/>
      <c r="K7934" s="6"/>
      <c r="L7934" s="6"/>
      <c r="M7934" s="6"/>
      <c r="N7934" s="27"/>
    </row>
    <row r="7935" spans="1:14" s="28" customFormat="1" x14ac:dyDescent="0.25">
      <c r="A7935" s="24">
        <v>43796.416666666664</v>
      </c>
      <c r="B7935" s="25">
        <v>43796.458333333336</v>
      </c>
      <c r="C7935" s="7">
        <v>1531.117</v>
      </c>
      <c r="D7935" s="26">
        <f>C7935/'g. Dimensio.AnlagenEE2035'!$F$11</f>
        <v>0.43746199999999996</v>
      </c>
      <c r="E7935" s="6"/>
      <c r="F7935" s="6"/>
      <c r="G7935" s="6"/>
      <c r="H7935" s="6"/>
      <c r="I7935" s="6"/>
      <c r="J7935" s="6"/>
      <c r="K7935" s="6"/>
      <c r="L7935" s="6"/>
      <c r="M7935" s="6"/>
      <c r="N7935" s="27"/>
    </row>
    <row r="7936" spans="1:14" s="28" customFormat="1" x14ac:dyDescent="0.25">
      <c r="A7936" s="24">
        <v>43796.458333333336</v>
      </c>
      <c r="B7936" s="25">
        <v>43796.5</v>
      </c>
      <c r="C7936" s="7">
        <v>1704.2239999999999</v>
      </c>
      <c r="D7936" s="26">
        <f>C7936/'g. Dimensio.AnlagenEE2035'!$F$11</f>
        <v>0.48692114285714283</v>
      </c>
      <c r="E7936" s="6"/>
      <c r="F7936" s="6"/>
      <c r="G7936" s="6"/>
      <c r="H7936" s="6"/>
      <c r="I7936" s="6"/>
      <c r="J7936" s="6"/>
      <c r="K7936" s="6"/>
      <c r="L7936" s="6"/>
      <c r="M7936" s="6"/>
      <c r="N7936" s="27"/>
    </row>
    <row r="7937" spans="1:14" s="28" customFormat="1" x14ac:dyDescent="0.25">
      <c r="A7937" s="24">
        <v>43796.5</v>
      </c>
      <c r="B7937" s="25">
        <v>43796.541666666664</v>
      </c>
      <c r="C7937" s="7">
        <v>1950.423</v>
      </c>
      <c r="D7937" s="26">
        <f>C7937/'g. Dimensio.AnlagenEE2035'!$F$11</f>
        <v>0.55726371428571431</v>
      </c>
      <c r="E7937" s="6"/>
      <c r="F7937" s="6"/>
      <c r="G7937" s="6"/>
      <c r="H7937" s="6"/>
      <c r="I7937" s="6"/>
      <c r="J7937" s="6"/>
      <c r="K7937" s="6"/>
      <c r="L7937" s="6"/>
      <c r="M7937" s="6"/>
      <c r="N7937" s="27"/>
    </row>
    <row r="7938" spans="1:14" s="28" customFormat="1" x14ac:dyDescent="0.25">
      <c r="A7938" s="24">
        <v>43796.541666666664</v>
      </c>
      <c r="B7938" s="25">
        <v>43796.583333333336</v>
      </c>
      <c r="C7938" s="7">
        <v>2000.6030000000001</v>
      </c>
      <c r="D7938" s="26">
        <f>C7938/'g. Dimensio.AnlagenEE2035'!$F$11</f>
        <v>0.57160085714285713</v>
      </c>
      <c r="E7938" s="6"/>
      <c r="F7938" s="6"/>
      <c r="G7938" s="6"/>
      <c r="H7938" s="6"/>
      <c r="I7938" s="6"/>
      <c r="J7938" s="6"/>
      <c r="K7938" s="6"/>
      <c r="L7938" s="6"/>
      <c r="M7938" s="6"/>
      <c r="N7938" s="27"/>
    </row>
    <row r="7939" spans="1:14" s="28" customFormat="1" x14ac:dyDescent="0.25">
      <c r="A7939" s="24">
        <v>43796.583333333336</v>
      </c>
      <c r="B7939" s="25">
        <v>43796.625</v>
      </c>
      <c r="C7939" s="7">
        <v>2032.836</v>
      </c>
      <c r="D7939" s="26">
        <f>C7939/'g. Dimensio.AnlagenEE2035'!$F$11</f>
        <v>0.58081028571428572</v>
      </c>
      <c r="E7939" s="6"/>
      <c r="F7939" s="6"/>
      <c r="G7939" s="6"/>
      <c r="H7939" s="6"/>
      <c r="I7939" s="6"/>
      <c r="J7939" s="6"/>
      <c r="K7939" s="6"/>
      <c r="L7939" s="6"/>
      <c r="M7939" s="6"/>
      <c r="N7939" s="27"/>
    </row>
    <row r="7940" spans="1:14" s="28" customFormat="1" x14ac:dyDescent="0.25">
      <c r="A7940" s="24">
        <v>43796.625</v>
      </c>
      <c r="B7940" s="25">
        <v>43796.666666666664</v>
      </c>
      <c r="C7940" s="7">
        <v>2165.2950000000001</v>
      </c>
      <c r="D7940" s="26">
        <f>C7940/'g. Dimensio.AnlagenEE2035'!$F$11</f>
        <v>0.61865571428571431</v>
      </c>
      <c r="E7940" s="6"/>
      <c r="F7940" s="6"/>
      <c r="G7940" s="6"/>
      <c r="H7940" s="6"/>
      <c r="I7940" s="6"/>
      <c r="J7940" s="6"/>
      <c r="K7940" s="6"/>
      <c r="L7940" s="6"/>
      <c r="M7940" s="6"/>
      <c r="N7940" s="27"/>
    </row>
    <row r="7941" spans="1:14" s="28" customFormat="1" x14ac:dyDescent="0.25">
      <c r="A7941" s="24">
        <v>43796.666666666664</v>
      </c>
      <c r="B7941" s="25">
        <v>43796.708333333336</v>
      </c>
      <c r="C7941" s="7">
        <v>2256.4780000000001</v>
      </c>
      <c r="D7941" s="26">
        <f>C7941/'g. Dimensio.AnlagenEE2035'!$F$11</f>
        <v>0.64470800000000006</v>
      </c>
      <c r="E7941" s="6"/>
      <c r="F7941" s="6"/>
      <c r="G7941" s="6"/>
      <c r="H7941" s="6"/>
      <c r="I7941" s="6"/>
      <c r="J7941" s="6"/>
      <c r="K7941" s="6"/>
      <c r="L7941" s="6"/>
      <c r="M7941" s="6"/>
      <c r="N7941" s="27"/>
    </row>
    <row r="7942" spans="1:14" s="28" customFormat="1" x14ac:dyDescent="0.25">
      <c r="A7942" s="24">
        <v>43796.708333333336</v>
      </c>
      <c r="B7942" s="25">
        <v>43796.75</v>
      </c>
      <c r="C7942" s="7">
        <v>2303.252</v>
      </c>
      <c r="D7942" s="26">
        <f>C7942/'g. Dimensio.AnlagenEE2035'!$F$11</f>
        <v>0.65807199999999999</v>
      </c>
      <c r="E7942" s="6"/>
      <c r="F7942" s="6"/>
      <c r="G7942" s="6"/>
      <c r="H7942" s="6"/>
      <c r="I7942" s="6"/>
      <c r="J7942" s="6"/>
      <c r="K7942" s="6"/>
      <c r="L7942" s="6"/>
      <c r="M7942" s="6"/>
      <c r="N7942" s="27"/>
    </row>
    <row r="7943" spans="1:14" s="28" customFormat="1" x14ac:dyDescent="0.25">
      <c r="A7943" s="24">
        <v>43796.75</v>
      </c>
      <c r="B7943" s="25">
        <v>43796.791666666664</v>
      </c>
      <c r="C7943" s="7">
        <v>2353.3020000000001</v>
      </c>
      <c r="D7943" s="26">
        <f>C7943/'g. Dimensio.AnlagenEE2035'!$F$11</f>
        <v>0.67237200000000008</v>
      </c>
      <c r="E7943" s="6"/>
      <c r="F7943" s="6"/>
      <c r="G7943" s="6"/>
      <c r="H7943" s="6"/>
      <c r="I7943" s="6"/>
      <c r="J7943" s="6"/>
      <c r="K7943" s="6"/>
      <c r="L7943" s="6"/>
      <c r="M7943" s="6"/>
      <c r="N7943" s="27"/>
    </row>
    <row r="7944" spans="1:14" s="28" customFormat="1" x14ac:dyDescent="0.25">
      <c r="A7944" s="24">
        <v>43796.791666666664</v>
      </c>
      <c r="B7944" s="25">
        <v>43796.833333333336</v>
      </c>
      <c r="C7944" s="7">
        <v>2433.7849999999999</v>
      </c>
      <c r="D7944" s="26">
        <f>C7944/'g. Dimensio.AnlagenEE2035'!$F$11</f>
        <v>0.69536714285714285</v>
      </c>
      <c r="E7944" s="6"/>
      <c r="F7944" s="6"/>
      <c r="G7944" s="6"/>
      <c r="H7944" s="6"/>
      <c r="I7944" s="6"/>
      <c r="J7944" s="6"/>
      <c r="K7944" s="6"/>
      <c r="L7944" s="6"/>
      <c r="M7944" s="6"/>
      <c r="N7944" s="27"/>
    </row>
    <row r="7945" spans="1:14" s="28" customFormat="1" x14ac:dyDescent="0.25">
      <c r="A7945" s="24">
        <v>43796.833333333336</v>
      </c>
      <c r="B7945" s="25">
        <v>43796.875</v>
      </c>
      <c r="C7945" s="7">
        <v>2464.0610000000001</v>
      </c>
      <c r="D7945" s="26">
        <f>C7945/'g. Dimensio.AnlagenEE2035'!$F$11</f>
        <v>0.70401742857142857</v>
      </c>
      <c r="E7945" s="6"/>
      <c r="F7945" s="6"/>
      <c r="G7945" s="6"/>
      <c r="H7945" s="6"/>
      <c r="I7945" s="6"/>
      <c r="J7945" s="6"/>
      <c r="K7945" s="6"/>
      <c r="L7945" s="6"/>
      <c r="M7945" s="6"/>
      <c r="N7945" s="27"/>
    </row>
    <row r="7946" spans="1:14" s="28" customFormat="1" x14ac:dyDescent="0.25">
      <c r="A7946" s="24">
        <v>43796.875</v>
      </c>
      <c r="B7946" s="25">
        <v>43796.916666666664</v>
      </c>
      <c r="C7946" s="7">
        <v>2440.19</v>
      </c>
      <c r="D7946" s="26">
        <f>C7946/'g. Dimensio.AnlagenEE2035'!$F$11</f>
        <v>0.69719714285714285</v>
      </c>
      <c r="E7946" s="6"/>
      <c r="F7946" s="6"/>
      <c r="G7946" s="6"/>
      <c r="H7946" s="6"/>
      <c r="I7946" s="6"/>
      <c r="J7946" s="6"/>
      <c r="K7946" s="6"/>
      <c r="L7946" s="6"/>
      <c r="M7946" s="6"/>
      <c r="N7946" s="27"/>
    </row>
    <row r="7947" spans="1:14" s="28" customFormat="1" x14ac:dyDescent="0.25">
      <c r="A7947" s="24">
        <v>43796.916666666664</v>
      </c>
      <c r="B7947" s="25">
        <v>43796.958333333336</v>
      </c>
      <c r="C7947" s="7">
        <v>2403.5320000000002</v>
      </c>
      <c r="D7947" s="26">
        <f>C7947/'g. Dimensio.AnlagenEE2035'!$F$11</f>
        <v>0.68672342857142865</v>
      </c>
      <c r="E7947" s="6"/>
      <c r="F7947" s="6"/>
      <c r="G7947" s="6"/>
      <c r="H7947" s="6"/>
      <c r="I7947" s="6"/>
      <c r="J7947" s="6"/>
      <c r="K7947" s="6"/>
      <c r="L7947" s="6"/>
      <c r="M7947" s="6"/>
      <c r="N7947" s="27"/>
    </row>
    <row r="7948" spans="1:14" s="28" customFormat="1" x14ac:dyDescent="0.25">
      <c r="A7948" s="24">
        <v>43796.958333333336</v>
      </c>
      <c r="B7948" s="25">
        <v>43797</v>
      </c>
      <c r="C7948" s="7">
        <v>2316.614</v>
      </c>
      <c r="D7948" s="26">
        <f>C7948/'g. Dimensio.AnlagenEE2035'!$F$11</f>
        <v>0.6618897142857143</v>
      </c>
      <c r="E7948" s="6"/>
      <c r="F7948" s="6"/>
      <c r="G7948" s="6"/>
      <c r="H7948" s="6"/>
      <c r="I7948" s="6"/>
      <c r="J7948" s="6"/>
      <c r="K7948" s="6"/>
      <c r="L7948" s="6"/>
      <c r="M7948" s="6"/>
      <c r="N7948" s="27"/>
    </row>
    <row r="7949" spans="1:14" s="28" customFormat="1" x14ac:dyDescent="0.25">
      <c r="A7949" s="24">
        <v>43797</v>
      </c>
      <c r="B7949" s="25">
        <v>43797.041666666664</v>
      </c>
      <c r="C7949" s="7">
        <v>2246.6509999999998</v>
      </c>
      <c r="D7949" s="26">
        <f>C7949/'g. Dimensio.AnlagenEE2035'!$F$11</f>
        <v>0.6419002857142857</v>
      </c>
      <c r="E7949" s="6"/>
      <c r="F7949" s="6"/>
      <c r="G7949" s="6"/>
      <c r="H7949" s="6"/>
      <c r="I7949" s="6"/>
      <c r="J7949" s="6"/>
      <c r="K7949" s="6"/>
      <c r="L7949" s="6"/>
      <c r="M7949" s="6"/>
      <c r="N7949" s="27"/>
    </row>
    <row r="7950" spans="1:14" s="28" customFormat="1" x14ac:dyDescent="0.25">
      <c r="A7950" s="24">
        <v>43797.041666666664</v>
      </c>
      <c r="B7950" s="25">
        <v>43797.083333333336</v>
      </c>
      <c r="C7950" s="7">
        <v>2192.3580000000002</v>
      </c>
      <c r="D7950" s="26">
        <f>C7950/'g. Dimensio.AnlagenEE2035'!$F$11</f>
        <v>0.62638800000000006</v>
      </c>
      <c r="E7950" s="6"/>
      <c r="F7950" s="6"/>
      <c r="G7950" s="6"/>
      <c r="H7950" s="6"/>
      <c r="I7950" s="6"/>
      <c r="J7950" s="6"/>
      <c r="K7950" s="6"/>
      <c r="L7950" s="6"/>
      <c r="M7950" s="6"/>
      <c r="N7950" s="27"/>
    </row>
    <row r="7951" spans="1:14" s="28" customFormat="1" x14ac:dyDescent="0.25">
      <c r="A7951" s="24">
        <v>43797.083333333336</v>
      </c>
      <c r="B7951" s="25">
        <v>43797.125</v>
      </c>
      <c r="C7951" s="7">
        <v>2128.2939999999999</v>
      </c>
      <c r="D7951" s="26">
        <f>C7951/'g. Dimensio.AnlagenEE2035'!$F$11</f>
        <v>0.60808399999999996</v>
      </c>
      <c r="E7951" s="6"/>
      <c r="F7951" s="6"/>
      <c r="G7951" s="6"/>
      <c r="H7951" s="6"/>
      <c r="I7951" s="6"/>
      <c r="J7951" s="6"/>
      <c r="K7951" s="6"/>
      <c r="L7951" s="6"/>
      <c r="M7951" s="6"/>
      <c r="N7951" s="27"/>
    </row>
    <row r="7952" spans="1:14" s="28" customFormat="1" x14ac:dyDescent="0.25">
      <c r="A7952" s="24">
        <v>43797.125</v>
      </c>
      <c r="B7952" s="25">
        <v>43797.166666666664</v>
      </c>
      <c r="C7952" s="7">
        <v>2031.64</v>
      </c>
      <c r="D7952" s="26">
        <f>C7952/'g. Dimensio.AnlagenEE2035'!$F$11</f>
        <v>0.58046857142857144</v>
      </c>
      <c r="E7952" s="6"/>
      <c r="F7952" s="6"/>
      <c r="G7952" s="6"/>
      <c r="H7952" s="6"/>
      <c r="I7952" s="6"/>
      <c r="J7952" s="6"/>
      <c r="K7952" s="6"/>
      <c r="L7952" s="6"/>
      <c r="M7952" s="6"/>
      <c r="N7952" s="27"/>
    </row>
    <row r="7953" spans="1:14" s="28" customFormat="1" x14ac:dyDescent="0.25">
      <c r="A7953" s="24">
        <v>43797.166666666664</v>
      </c>
      <c r="B7953" s="25">
        <v>43797.208333333336</v>
      </c>
      <c r="C7953" s="7">
        <v>1974.9549999999999</v>
      </c>
      <c r="D7953" s="26">
        <f>C7953/'g. Dimensio.AnlagenEE2035'!$F$11</f>
        <v>0.56427285714285713</v>
      </c>
      <c r="E7953" s="6"/>
      <c r="F7953" s="6"/>
      <c r="G7953" s="6"/>
      <c r="H7953" s="6"/>
      <c r="I7953" s="6"/>
      <c r="J7953" s="6"/>
      <c r="K7953" s="6"/>
      <c r="L7953" s="6"/>
      <c r="M7953" s="6"/>
      <c r="N7953" s="27"/>
    </row>
    <row r="7954" spans="1:14" s="28" customFormat="1" x14ac:dyDescent="0.25">
      <c r="A7954" s="24">
        <v>43797.208333333336</v>
      </c>
      <c r="B7954" s="25">
        <v>43797.25</v>
      </c>
      <c r="C7954" s="7">
        <v>1971.521</v>
      </c>
      <c r="D7954" s="26">
        <f>C7954/'g. Dimensio.AnlagenEE2035'!$F$11</f>
        <v>0.56329171428571423</v>
      </c>
      <c r="E7954" s="6"/>
      <c r="F7954" s="6"/>
      <c r="G7954" s="6"/>
      <c r="H7954" s="6"/>
      <c r="I7954" s="6"/>
      <c r="J7954" s="6"/>
      <c r="K7954" s="6"/>
      <c r="L7954" s="6"/>
      <c r="M7954" s="6"/>
      <c r="N7954" s="27"/>
    </row>
    <row r="7955" spans="1:14" s="28" customFormat="1" x14ac:dyDescent="0.25">
      <c r="A7955" s="24">
        <v>43797.25</v>
      </c>
      <c r="B7955" s="25">
        <v>43797.291666666664</v>
      </c>
      <c r="C7955" s="7">
        <v>1938.9880000000001</v>
      </c>
      <c r="D7955" s="26">
        <f>C7955/'g. Dimensio.AnlagenEE2035'!$F$11</f>
        <v>0.55399657142857139</v>
      </c>
      <c r="E7955" s="6"/>
      <c r="F7955" s="6"/>
      <c r="G7955" s="6"/>
      <c r="H7955" s="6"/>
      <c r="I7955" s="6"/>
      <c r="J7955" s="6"/>
      <c r="K7955" s="6"/>
      <c r="L7955" s="6"/>
      <c r="M7955" s="6"/>
      <c r="N7955" s="27"/>
    </row>
    <row r="7956" spans="1:14" s="28" customFormat="1" x14ac:dyDescent="0.25">
      <c r="A7956" s="24">
        <v>43797.291666666664</v>
      </c>
      <c r="B7956" s="25">
        <v>43797.333333333336</v>
      </c>
      <c r="C7956" s="7">
        <v>1909.537</v>
      </c>
      <c r="D7956" s="26">
        <f>C7956/'g. Dimensio.AnlagenEE2035'!$F$11</f>
        <v>0.54558200000000001</v>
      </c>
      <c r="E7956" s="6"/>
      <c r="F7956" s="6"/>
      <c r="G7956" s="6"/>
      <c r="H7956" s="6"/>
      <c r="I7956" s="6"/>
      <c r="J7956" s="6"/>
      <c r="K7956" s="6"/>
      <c r="L7956" s="6"/>
      <c r="M7956" s="6"/>
      <c r="N7956" s="27"/>
    </row>
    <row r="7957" spans="1:14" s="28" customFormat="1" x14ac:dyDescent="0.25">
      <c r="A7957" s="24">
        <v>43797.333333333336</v>
      </c>
      <c r="B7957" s="25">
        <v>43797.375</v>
      </c>
      <c r="C7957" s="7">
        <v>1847.0920000000001</v>
      </c>
      <c r="D7957" s="26">
        <f>C7957/'g. Dimensio.AnlagenEE2035'!$F$11</f>
        <v>0.52774057142857145</v>
      </c>
      <c r="E7957" s="6"/>
      <c r="F7957" s="6"/>
      <c r="G7957" s="6"/>
      <c r="H7957" s="6"/>
      <c r="I7957" s="6"/>
      <c r="J7957" s="6"/>
      <c r="K7957" s="6"/>
      <c r="L7957" s="6"/>
      <c r="M7957" s="6"/>
      <c r="N7957" s="27"/>
    </row>
    <row r="7958" spans="1:14" s="28" customFormat="1" x14ac:dyDescent="0.25">
      <c r="A7958" s="24">
        <v>43797.375</v>
      </c>
      <c r="B7958" s="25">
        <v>43797.416666666664</v>
      </c>
      <c r="C7958" s="7">
        <v>1807.5340000000001</v>
      </c>
      <c r="D7958" s="26">
        <f>C7958/'g. Dimensio.AnlagenEE2035'!$F$11</f>
        <v>0.51643828571428574</v>
      </c>
      <c r="E7958" s="6"/>
      <c r="F7958" s="6"/>
      <c r="G7958" s="6"/>
      <c r="H7958" s="6"/>
      <c r="I7958" s="6"/>
      <c r="J7958" s="6"/>
      <c r="K7958" s="6"/>
      <c r="L7958" s="6"/>
      <c r="M7958" s="6"/>
      <c r="N7958" s="27"/>
    </row>
    <row r="7959" spans="1:14" s="28" customFormat="1" x14ac:dyDescent="0.25">
      <c r="A7959" s="24">
        <v>43797.416666666664</v>
      </c>
      <c r="B7959" s="25">
        <v>43797.458333333336</v>
      </c>
      <c r="C7959" s="7">
        <v>1890.229</v>
      </c>
      <c r="D7959" s="26">
        <f>C7959/'g. Dimensio.AnlagenEE2035'!$F$11</f>
        <v>0.54006542857142859</v>
      </c>
      <c r="E7959" s="6"/>
      <c r="F7959" s="6"/>
      <c r="G7959" s="6"/>
      <c r="H7959" s="6"/>
      <c r="I7959" s="6"/>
      <c r="J7959" s="6"/>
      <c r="K7959" s="6"/>
      <c r="L7959" s="6"/>
      <c r="M7959" s="6"/>
      <c r="N7959" s="27"/>
    </row>
    <row r="7960" spans="1:14" s="28" customFormat="1" x14ac:dyDescent="0.25">
      <c r="A7960" s="24">
        <v>43797.458333333336</v>
      </c>
      <c r="B7960" s="25">
        <v>43797.5</v>
      </c>
      <c r="C7960" s="7">
        <v>2067.6950000000002</v>
      </c>
      <c r="D7960" s="26">
        <f>C7960/'g. Dimensio.AnlagenEE2035'!$F$11</f>
        <v>0.59077000000000002</v>
      </c>
      <c r="E7960" s="6"/>
      <c r="F7960" s="6"/>
      <c r="G7960" s="6"/>
      <c r="H7960" s="6"/>
      <c r="I7960" s="6"/>
      <c r="J7960" s="6"/>
      <c r="K7960" s="6"/>
      <c r="L7960" s="6"/>
      <c r="M7960" s="6"/>
      <c r="N7960" s="27"/>
    </row>
    <row r="7961" spans="1:14" s="28" customFormat="1" x14ac:dyDescent="0.25">
      <c r="A7961" s="24">
        <v>43797.5</v>
      </c>
      <c r="B7961" s="25">
        <v>43797.541666666664</v>
      </c>
      <c r="C7961" s="7">
        <v>2091.7530000000002</v>
      </c>
      <c r="D7961" s="26">
        <f>C7961/'g. Dimensio.AnlagenEE2035'!$F$11</f>
        <v>0.59764371428571428</v>
      </c>
      <c r="E7961" s="6"/>
      <c r="F7961" s="6"/>
      <c r="G7961" s="6"/>
      <c r="H7961" s="6"/>
      <c r="I7961" s="6"/>
      <c r="J7961" s="6"/>
      <c r="K7961" s="6"/>
      <c r="L7961" s="6"/>
      <c r="M7961" s="6"/>
      <c r="N7961" s="27"/>
    </row>
    <row r="7962" spans="1:14" s="28" customFormat="1" x14ac:dyDescent="0.25">
      <c r="A7962" s="24">
        <v>43797.541666666664</v>
      </c>
      <c r="B7962" s="25">
        <v>43797.583333333336</v>
      </c>
      <c r="C7962" s="7">
        <v>2043.752</v>
      </c>
      <c r="D7962" s="26">
        <f>C7962/'g. Dimensio.AnlagenEE2035'!$F$11</f>
        <v>0.58392914285714281</v>
      </c>
      <c r="E7962" s="6"/>
      <c r="F7962" s="6"/>
      <c r="G7962" s="6"/>
      <c r="H7962" s="6"/>
      <c r="I7962" s="6"/>
      <c r="J7962" s="6"/>
      <c r="K7962" s="6"/>
      <c r="L7962" s="6"/>
      <c r="M7962" s="6"/>
      <c r="N7962" s="27"/>
    </row>
    <row r="7963" spans="1:14" s="28" customFormat="1" x14ac:dyDescent="0.25">
      <c r="A7963" s="24">
        <v>43797.583333333336</v>
      </c>
      <c r="B7963" s="25">
        <v>43797.625</v>
      </c>
      <c r="C7963" s="7">
        <v>2041.86</v>
      </c>
      <c r="D7963" s="26">
        <f>C7963/'g. Dimensio.AnlagenEE2035'!$F$11</f>
        <v>0.58338857142857137</v>
      </c>
      <c r="E7963" s="6"/>
      <c r="F7963" s="6"/>
      <c r="G7963" s="6"/>
      <c r="H7963" s="6"/>
      <c r="I7963" s="6"/>
      <c r="J7963" s="6"/>
      <c r="K7963" s="6"/>
      <c r="L7963" s="6"/>
      <c r="M7963" s="6"/>
      <c r="N7963" s="27"/>
    </row>
    <row r="7964" spans="1:14" s="28" customFormat="1" x14ac:dyDescent="0.25">
      <c r="A7964" s="24">
        <v>43797.625</v>
      </c>
      <c r="B7964" s="25">
        <v>43797.666666666664</v>
      </c>
      <c r="C7964" s="7">
        <v>2116.422</v>
      </c>
      <c r="D7964" s="26">
        <f>C7964/'g. Dimensio.AnlagenEE2035'!$F$11</f>
        <v>0.60469200000000001</v>
      </c>
      <c r="E7964" s="6"/>
      <c r="F7964" s="6"/>
      <c r="G7964" s="6"/>
      <c r="H7964" s="6"/>
      <c r="I7964" s="6"/>
      <c r="J7964" s="6"/>
      <c r="K7964" s="6"/>
      <c r="L7964" s="6"/>
      <c r="M7964" s="6"/>
      <c r="N7964" s="27"/>
    </row>
    <row r="7965" spans="1:14" s="28" customFormat="1" x14ac:dyDescent="0.25">
      <c r="A7965" s="24">
        <v>43797.666666666664</v>
      </c>
      <c r="B7965" s="25">
        <v>43797.708333333336</v>
      </c>
      <c r="C7965" s="7">
        <v>2148.7739999999999</v>
      </c>
      <c r="D7965" s="26">
        <f>C7965/'g. Dimensio.AnlagenEE2035'!$F$11</f>
        <v>0.61393542857142858</v>
      </c>
      <c r="E7965" s="6"/>
      <c r="F7965" s="6"/>
      <c r="G7965" s="6"/>
      <c r="H7965" s="6"/>
      <c r="I7965" s="6"/>
      <c r="J7965" s="6"/>
      <c r="K7965" s="6"/>
      <c r="L7965" s="6"/>
      <c r="M7965" s="6"/>
      <c r="N7965" s="27"/>
    </row>
    <row r="7966" spans="1:14" s="28" customFormat="1" x14ac:dyDescent="0.25">
      <c r="A7966" s="24">
        <v>43797.708333333336</v>
      </c>
      <c r="B7966" s="25">
        <v>43797.75</v>
      </c>
      <c r="C7966" s="7">
        <v>2185.1570000000002</v>
      </c>
      <c r="D7966" s="26">
        <f>C7966/'g. Dimensio.AnlagenEE2035'!$F$11</f>
        <v>0.62433057142857151</v>
      </c>
      <c r="E7966" s="6"/>
      <c r="F7966" s="6"/>
      <c r="G7966" s="6"/>
      <c r="H7966" s="6"/>
      <c r="I7966" s="6"/>
      <c r="J7966" s="6"/>
      <c r="K7966" s="6"/>
      <c r="L7966" s="6"/>
      <c r="M7966" s="6"/>
      <c r="N7966" s="27"/>
    </row>
    <row r="7967" spans="1:14" s="28" customFormat="1" x14ac:dyDescent="0.25">
      <c r="A7967" s="24">
        <v>43797.75</v>
      </c>
      <c r="B7967" s="25">
        <v>43797.791666666664</v>
      </c>
      <c r="C7967" s="7">
        <v>2185.0990000000002</v>
      </c>
      <c r="D7967" s="26">
        <f>C7967/'g. Dimensio.AnlagenEE2035'!$F$11</f>
        <v>0.62431400000000004</v>
      </c>
      <c r="E7967" s="6"/>
      <c r="F7967" s="6"/>
      <c r="G7967" s="6"/>
      <c r="H7967" s="6"/>
      <c r="I7967" s="6"/>
      <c r="J7967" s="6"/>
      <c r="K7967" s="6"/>
      <c r="L7967" s="6"/>
      <c r="M7967" s="6"/>
      <c r="N7967" s="27"/>
    </row>
    <row r="7968" spans="1:14" s="28" customFormat="1" x14ac:dyDescent="0.25">
      <c r="A7968" s="24">
        <v>43797.791666666664</v>
      </c>
      <c r="B7968" s="25">
        <v>43797.833333333336</v>
      </c>
      <c r="C7968" s="7">
        <v>2109.4949999999999</v>
      </c>
      <c r="D7968" s="26">
        <f>C7968/'g. Dimensio.AnlagenEE2035'!$F$11</f>
        <v>0.60271285714285716</v>
      </c>
      <c r="E7968" s="6"/>
      <c r="F7968" s="6"/>
      <c r="G7968" s="6"/>
      <c r="H7968" s="6"/>
      <c r="I7968" s="6"/>
      <c r="J7968" s="6"/>
      <c r="K7968" s="6"/>
      <c r="L7968" s="6"/>
      <c r="M7968" s="6"/>
      <c r="N7968" s="27"/>
    </row>
    <row r="7969" spans="1:14" s="28" customFormat="1" x14ac:dyDescent="0.25">
      <c r="A7969" s="24">
        <v>43797.833333333336</v>
      </c>
      <c r="B7969" s="25">
        <v>43797.875</v>
      </c>
      <c r="C7969" s="7">
        <v>2023.5820000000001</v>
      </c>
      <c r="D7969" s="26">
        <f>C7969/'g. Dimensio.AnlagenEE2035'!$F$11</f>
        <v>0.57816628571428574</v>
      </c>
      <c r="E7969" s="6"/>
      <c r="F7969" s="6"/>
      <c r="G7969" s="6"/>
      <c r="H7969" s="6"/>
      <c r="I7969" s="6"/>
      <c r="J7969" s="6"/>
      <c r="K7969" s="6"/>
      <c r="L7969" s="6"/>
      <c r="M7969" s="6"/>
      <c r="N7969" s="27"/>
    </row>
    <row r="7970" spans="1:14" s="28" customFormat="1" x14ac:dyDescent="0.25">
      <c r="A7970" s="24">
        <v>43797.875</v>
      </c>
      <c r="B7970" s="25">
        <v>43797.916666666664</v>
      </c>
      <c r="C7970" s="7">
        <v>1979.8040000000001</v>
      </c>
      <c r="D7970" s="26">
        <f>C7970/'g. Dimensio.AnlagenEE2035'!$F$11</f>
        <v>0.56565828571428578</v>
      </c>
      <c r="E7970" s="6"/>
      <c r="F7970" s="6"/>
      <c r="G7970" s="6"/>
      <c r="H7970" s="6"/>
      <c r="I7970" s="6"/>
      <c r="J7970" s="6"/>
      <c r="K7970" s="6"/>
      <c r="L7970" s="6"/>
      <c r="M7970" s="6"/>
      <c r="N7970" s="27"/>
    </row>
    <row r="7971" spans="1:14" s="28" customFormat="1" x14ac:dyDescent="0.25">
      <c r="A7971" s="24">
        <v>43797.916666666664</v>
      </c>
      <c r="B7971" s="25">
        <v>43797.958333333336</v>
      </c>
      <c r="C7971" s="7">
        <v>1855.423</v>
      </c>
      <c r="D7971" s="26">
        <f>C7971/'g. Dimensio.AnlagenEE2035'!$F$11</f>
        <v>0.53012085714285717</v>
      </c>
      <c r="E7971" s="6"/>
      <c r="F7971" s="6"/>
      <c r="G7971" s="6"/>
      <c r="H7971" s="6"/>
      <c r="I7971" s="6"/>
      <c r="J7971" s="6"/>
      <c r="K7971" s="6"/>
      <c r="L7971" s="6"/>
      <c r="M7971" s="6"/>
      <c r="N7971" s="27"/>
    </row>
    <row r="7972" spans="1:14" s="28" customFormat="1" x14ac:dyDescent="0.25">
      <c r="A7972" s="24">
        <v>43797.958333333336</v>
      </c>
      <c r="B7972" s="25">
        <v>43798</v>
      </c>
      <c r="C7972" s="7">
        <v>1674.799</v>
      </c>
      <c r="D7972" s="26">
        <f>C7972/'g. Dimensio.AnlagenEE2035'!$F$11</f>
        <v>0.47851399999999999</v>
      </c>
      <c r="E7972" s="6"/>
      <c r="F7972" s="6"/>
      <c r="G7972" s="6"/>
      <c r="H7972" s="6"/>
      <c r="I7972" s="6"/>
      <c r="J7972" s="6"/>
      <c r="K7972" s="6"/>
      <c r="L7972" s="6"/>
      <c r="M7972" s="6"/>
      <c r="N7972" s="27"/>
    </row>
    <row r="7973" spans="1:14" s="28" customFormat="1" x14ac:dyDescent="0.25">
      <c r="A7973" s="24">
        <v>43798</v>
      </c>
      <c r="B7973" s="25">
        <v>43798.041666666664</v>
      </c>
      <c r="C7973" s="7">
        <v>1596.5160000000001</v>
      </c>
      <c r="D7973" s="26">
        <f>C7973/'g. Dimensio.AnlagenEE2035'!$F$11</f>
        <v>0.45614742857142859</v>
      </c>
      <c r="E7973" s="6"/>
      <c r="F7973" s="6"/>
      <c r="G7973" s="6"/>
      <c r="H7973" s="6"/>
      <c r="I7973" s="6"/>
      <c r="J7973" s="6"/>
      <c r="K7973" s="6"/>
      <c r="L7973" s="6"/>
      <c r="M7973" s="6"/>
      <c r="N7973" s="27"/>
    </row>
    <row r="7974" spans="1:14" s="28" customFormat="1" x14ac:dyDescent="0.25">
      <c r="A7974" s="24">
        <v>43798.041666666664</v>
      </c>
      <c r="B7974" s="25">
        <v>43798.083333333336</v>
      </c>
      <c r="C7974" s="7">
        <v>1485.7560000000001</v>
      </c>
      <c r="D7974" s="26">
        <f>C7974/'g. Dimensio.AnlagenEE2035'!$F$11</f>
        <v>0.42450171428571432</v>
      </c>
      <c r="E7974" s="6"/>
      <c r="F7974" s="6"/>
      <c r="G7974" s="6"/>
      <c r="H7974" s="6"/>
      <c r="I7974" s="6"/>
      <c r="J7974" s="6"/>
      <c r="K7974" s="6"/>
      <c r="L7974" s="6"/>
      <c r="M7974" s="6"/>
      <c r="N7974" s="27"/>
    </row>
    <row r="7975" spans="1:14" s="28" customFormat="1" x14ac:dyDescent="0.25">
      <c r="A7975" s="24">
        <v>43798.083333333336</v>
      </c>
      <c r="B7975" s="25">
        <v>43798.125</v>
      </c>
      <c r="C7975" s="7">
        <v>1371.393</v>
      </c>
      <c r="D7975" s="26">
        <f>C7975/'g. Dimensio.AnlagenEE2035'!$F$11</f>
        <v>0.39182657142857141</v>
      </c>
      <c r="E7975" s="6"/>
      <c r="F7975" s="6"/>
      <c r="G7975" s="6"/>
      <c r="H7975" s="6"/>
      <c r="I7975" s="6"/>
      <c r="J7975" s="6"/>
      <c r="K7975" s="6"/>
      <c r="L7975" s="6"/>
      <c r="M7975" s="6"/>
      <c r="N7975" s="27"/>
    </row>
    <row r="7976" spans="1:14" s="28" customFormat="1" x14ac:dyDescent="0.25">
      <c r="A7976" s="24">
        <v>43798.125</v>
      </c>
      <c r="B7976" s="25">
        <v>43798.166666666664</v>
      </c>
      <c r="C7976" s="7">
        <v>1319.232</v>
      </c>
      <c r="D7976" s="26">
        <f>C7976/'g. Dimensio.AnlagenEE2035'!$F$11</f>
        <v>0.37692342857142858</v>
      </c>
      <c r="E7976" s="6"/>
      <c r="F7976" s="6"/>
      <c r="G7976" s="6"/>
      <c r="H7976" s="6"/>
      <c r="I7976" s="6"/>
      <c r="J7976" s="6"/>
      <c r="K7976" s="6"/>
      <c r="L7976" s="6"/>
      <c r="M7976" s="6"/>
      <c r="N7976" s="27"/>
    </row>
    <row r="7977" spans="1:14" s="28" customFormat="1" x14ac:dyDescent="0.25">
      <c r="A7977" s="24">
        <v>43798.166666666664</v>
      </c>
      <c r="B7977" s="25">
        <v>43798.208333333336</v>
      </c>
      <c r="C7977" s="7">
        <v>1164.9380000000001</v>
      </c>
      <c r="D7977" s="26">
        <f>C7977/'g. Dimensio.AnlagenEE2035'!$F$11</f>
        <v>0.33283942857142862</v>
      </c>
      <c r="E7977" s="6"/>
      <c r="F7977" s="6"/>
      <c r="G7977" s="6"/>
      <c r="H7977" s="6"/>
      <c r="I7977" s="6"/>
      <c r="J7977" s="6"/>
      <c r="K7977" s="6"/>
      <c r="L7977" s="6"/>
      <c r="M7977" s="6"/>
      <c r="N7977" s="27"/>
    </row>
    <row r="7978" spans="1:14" s="28" customFormat="1" x14ac:dyDescent="0.25">
      <c r="A7978" s="24">
        <v>43798.208333333336</v>
      </c>
      <c r="B7978" s="25">
        <v>43798.25</v>
      </c>
      <c r="C7978" s="7">
        <v>1007.366</v>
      </c>
      <c r="D7978" s="26">
        <f>C7978/'g. Dimensio.AnlagenEE2035'!$F$11</f>
        <v>0.28781885714285715</v>
      </c>
      <c r="E7978" s="6"/>
      <c r="F7978" s="6"/>
      <c r="G7978" s="6"/>
      <c r="H7978" s="6"/>
      <c r="I7978" s="6"/>
      <c r="J7978" s="6"/>
      <c r="K7978" s="6"/>
      <c r="L7978" s="6"/>
      <c r="M7978" s="6"/>
      <c r="N7978" s="27"/>
    </row>
    <row r="7979" spans="1:14" s="28" customFormat="1" x14ac:dyDescent="0.25">
      <c r="A7979" s="24">
        <v>43798.25</v>
      </c>
      <c r="B7979" s="25">
        <v>43798.291666666664</v>
      </c>
      <c r="C7979" s="7">
        <v>835.67100000000005</v>
      </c>
      <c r="D7979" s="26">
        <f>C7979/'g. Dimensio.AnlagenEE2035'!$F$11</f>
        <v>0.23876314285714287</v>
      </c>
      <c r="E7979" s="6"/>
      <c r="F7979" s="6"/>
      <c r="G7979" s="6"/>
      <c r="H7979" s="6"/>
      <c r="I7979" s="6"/>
      <c r="J7979" s="6"/>
      <c r="K7979" s="6"/>
      <c r="L7979" s="6"/>
      <c r="M7979" s="6"/>
      <c r="N7979" s="27"/>
    </row>
    <row r="7980" spans="1:14" s="28" customFormat="1" x14ac:dyDescent="0.25">
      <c r="A7980" s="24">
        <v>43798.291666666664</v>
      </c>
      <c r="B7980" s="25">
        <v>43798.333333333336</v>
      </c>
      <c r="C7980" s="7">
        <v>702.06299999999999</v>
      </c>
      <c r="D7980" s="26">
        <f>C7980/'g. Dimensio.AnlagenEE2035'!$F$11</f>
        <v>0.20058942857142856</v>
      </c>
      <c r="E7980" s="6"/>
      <c r="F7980" s="6"/>
      <c r="G7980" s="6"/>
      <c r="H7980" s="6"/>
      <c r="I7980" s="6"/>
      <c r="J7980" s="6"/>
      <c r="K7980" s="6"/>
      <c r="L7980" s="6"/>
      <c r="M7980" s="6"/>
      <c r="N7980" s="27"/>
    </row>
    <row r="7981" spans="1:14" s="28" customFormat="1" x14ac:dyDescent="0.25">
      <c r="A7981" s="24">
        <v>43798.333333333336</v>
      </c>
      <c r="B7981" s="25">
        <v>43798.375</v>
      </c>
      <c r="C7981" s="7">
        <v>514.32000000000005</v>
      </c>
      <c r="D7981" s="26">
        <f>C7981/'g. Dimensio.AnlagenEE2035'!$F$11</f>
        <v>0.14694857142857146</v>
      </c>
      <c r="E7981" s="6"/>
      <c r="F7981" s="6"/>
      <c r="G7981" s="6"/>
      <c r="H7981" s="6"/>
      <c r="I7981" s="6"/>
      <c r="J7981" s="6"/>
      <c r="K7981" s="6"/>
      <c r="L7981" s="6"/>
      <c r="M7981" s="6"/>
      <c r="N7981" s="27"/>
    </row>
    <row r="7982" spans="1:14" s="28" customFormat="1" x14ac:dyDescent="0.25">
      <c r="A7982" s="24">
        <v>43798.375</v>
      </c>
      <c r="B7982" s="25">
        <v>43798.416666666664</v>
      </c>
      <c r="C7982" s="7">
        <v>407.96499999999997</v>
      </c>
      <c r="D7982" s="26">
        <f>C7982/'g. Dimensio.AnlagenEE2035'!$F$11</f>
        <v>0.11656142857142857</v>
      </c>
      <c r="E7982" s="6"/>
      <c r="F7982" s="6"/>
      <c r="G7982" s="6"/>
      <c r="H7982" s="6"/>
      <c r="I7982" s="6"/>
      <c r="J7982" s="6"/>
      <c r="K7982" s="6"/>
      <c r="L7982" s="6"/>
      <c r="M7982" s="6"/>
      <c r="N7982" s="27"/>
    </row>
    <row r="7983" spans="1:14" s="28" customFormat="1" x14ac:dyDescent="0.25">
      <c r="A7983" s="24">
        <v>43798.416666666664</v>
      </c>
      <c r="B7983" s="25">
        <v>43798.458333333336</v>
      </c>
      <c r="C7983" s="7">
        <v>406.70600000000002</v>
      </c>
      <c r="D7983" s="26">
        <f>C7983/'g. Dimensio.AnlagenEE2035'!$F$11</f>
        <v>0.1162017142857143</v>
      </c>
      <c r="E7983" s="6"/>
      <c r="F7983" s="6"/>
      <c r="G7983" s="6"/>
      <c r="H7983" s="6"/>
      <c r="I7983" s="6"/>
      <c r="J7983" s="6"/>
      <c r="K7983" s="6"/>
      <c r="L7983" s="6"/>
      <c r="M7983" s="6"/>
      <c r="N7983" s="27"/>
    </row>
    <row r="7984" spans="1:14" s="28" customFormat="1" x14ac:dyDescent="0.25">
      <c r="A7984" s="24">
        <v>43798.458333333336</v>
      </c>
      <c r="B7984" s="25">
        <v>43798.5</v>
      </c>
      <c r="C7984" s="7">
        <v>374.32600000000002</v>
      </c>
      <c r="D7984" s="26">
        <f>C7984/'g. Dimensio.AnlagenEE2035'!$F$11</f>
        <v>0.10695028571428572</v>
      </c>
      <c r="E7984" s="6"/>
      <c r="F7984" s="6"/>
      <c r="G7984" s="6"/>
      <c r="H7984" s="6"/>
      <c r="I7984" s="6"/>
      <c r="J7984" s="6"/>
      <c r="K7984" s="6"/>
      <c r="L7984" s="6"/>
      <c r="M7984" s="6"/>
      <c r="N7984" s="27"/>
    </row>
    <row r="7985" spans="1:14" s="28" customFormat="1" x14ac:dyDescent="0.25">
      <c r="A7985" s="24">
        <v>43798.5</v>
      </c>
      <c r="B7985" s="25">
        <v>43798.541666666664</v>
      </c>
      <c r="C7985" s="7">
        <v>299.21699999999998</v>
      </c>
      <c r="D7985" s="26">
        <f>C7985/'g. Dimensio.AnlagenEE2035'!$F$11</f>
        <v>8.549057142857143E-2</v>
      </c>
      <c r="E7985" s="6"/>
      <c r="F7985" s="6"/>
      <c r="G7985" s="6"/>
      <c r="H7985" s="6"/>
      <c r="I7985" s="6"/>
      <c r="J7985" s="6"/>
      <c r="K7985" s="6"/>
      <c r="L7985" s="6"/>
      <c r="M7985" s="6"/>
      <c r="N7985" s="27"/>
    </row>
    <row r="7986" spans="1:14" s="28" customFormat="1" x14ac:dyDescent="0.25">
      <c r="A7986" s="24">
        <v>43798.541666666664</v>
      </c>
      <c r="B7986" s="25">
        <v>43798.583333333336</v>
      </c>
      <c r="C7986" s="7">
        <v>226.92400000000001</v>
      </c>
      <c r="D7986" s="26">
        <f>C7986/'g. Dimensio.AnlagenEE2035'!$F$11</f>
        <v>6.4835428571428572E-2</v>
      </c>
      <c r="E7986" s="6"/>
      <c r="F7986" s="6"/>
      <c r="G7986" s="6"/>
      <c r="H7986" s="6"/>
      <c r="I7986" s="6"/>
      <c r="J7986" s="6"/>
      <c r="K7986" s="6"/>
      <c r="L7986" s="6"/>
      <c r="M7986" s="6"/>
      <c r="N7986" s="27"/>
    </row>
    <row r="7987" spans="1:14" s="28" customFormat="1" x14ac:dyDescent="0.25">
      <c r="A7987" s="24">
        <v>43798.583333333336</v>
      </c>
      <c r="B7987" s="25">
        <v>43798.625</v>
      </c>
      <c r="C7987" s="7">
        <v>172.982</v>
      </c>
      <c r="D7987" s="26">
        <f>C7987/'g. Dimensio.AnlagenEE2035'!$F$11</f>
        <v>4.942342857142857E-2</v>
      </c>
      <c r="E7987" s="6"/>
      <c r="F7987" s="6"/>
      <c r="G7987" s="6"/>
      <c r="H7987" s="6"/>
      <c r="I7987" s="6"/>
      <c r="J7987" s="6"/>
      <c r="K7987" s="6"/>
      <c r="L7987" s="6"/>
      <c r="M7987" s="6"/>
      <c r="N7987" s="27"/>
    </row>
    <row r="7988" spans="1:14" s="28" customFormat="1" x14ac:dyDescent="0.25">
      <c r="A7988" s="24">
        <v>43798.625</v>
      </c>
      <c r="B7988" s="25">
        <v>43798.666666666664</v>
      </c>
      <c r="C7988" s="7">
        <v>157.29300000000001</v>
      </c>
      <c r="D7988" s="26">
        <f>C7988/'g. Dimensio.AnlagenEE2035'!$F$11</f>
        <v>4.4940857142857144E-2</v>
      </c>
      <c r="E7988" s="6"/>
      <c r="F7988" s="6"/>
      <c r="G7988" s="6"/>
      <c r="H7988" s="6"/>
      <c r="I7988" s="6"/>
      <c r="J7988" s="6"/>
      <c r="K7988" s="6"/>
      <c r="L7988" s="6"/>
      <c r="M7988" s="6"/>
      <c r="N7988" s="27"/>
    </row>
    <row r="7989" spans="1:14" s="28" customFormat="1" x14ac:dyDescent="0.25">
      <c r="A7989" s="24">
        <v>43798.666666666664</v>
      </c>
      <c r="B7989" s="25">
        <v>43798.708333333336</v>
      </c>
      <c r="C7989" s="7">
        <v>163.637</v>
      </c>
      <c r="D7989" s="26">
        <f>C7989/'g. Dimensio.AnlagenEE2035'!$F$11</f>
        <v>4.6753428571428571E-2</v>
      </c>
      <c r="E7989" s="6"/>
      <c r="F7989" s="6"/>
      <c r="G7989" s="6"/>
      <c r="H7989" s="6"/>
      <c r="I7989" s="6"/>
      <c r="J7989" s="6"/>
      <c r="K7989" s="6"/>
      <c r="L7989" s="6"/>
      <c r="M7989" s="6"/>
      <c r="N7989" s="27"/>
    </row>
    <row r="7990" spans="1:14" s="28" customFormat="1" x14ac:dyDescent="0.25">
      <c r="A7990" s="24">
        <v>43798.708333333336</v>
      </c>
      <c r="B7990" s="25">
        <v>43798.75</v>
      </c>
      <c r="C7990" s="7">
        <v>220.03</v>
      </c>
      <c r="D7990" s="26">
        <f>C7990/'g. Dimensio.AnlagenEE2035'!$F$11</f>
        <v>6.2865714285714289E-2</v>
      </c>
      <c r="E7990" s="6"/>
      <c r="F7990" s="6"/>
      <c r="G7990" s="6"/>
      <c r="H7990" s="6"/>
      <c r="I7990" s="6"/>
      <c r="J7990" s="6"/>
      <c r="K7990" s="6"/>
      <c r="L7990" s="6"/>
      <c r="M7990" s="6"/>
      <c r="N7990" s="27"/>
    </row>
    <row r="7991" spans="1:14" s="28" customFormat="1" x14ac:dyDescent="0.25">
      <c r="A7991" s="24">
        <v>43798.75</v>
      </c>
      <c r="B7991" s="25">
        <v>43798.791666666664</v>
      </c>
      <c r="C7991" s="7">
        <v>297.55599999999998</v>
      </c>
      <c r="D7991" s="26">
        <f>C7991/'g. Dimensio.AnlagenEE2035'!$F$11</f>
        <v>8.5015999999999994E-2</v>
      </c>
      <c r="E7991" s="6"/>
      <c r="F7991" s="6"/>
      <c r="G7991" s="6"/>
      <c r="H7991" s="6"/>
      <c r="I7991" s="6"/>
      <c r="J7991" s="6"/>
      <c r="K7991" s="6"/>
      <c r="L7991" s="6"/>
      <c r="M7991" s="6"/>
      <c r="N7991" s="27"/>
    </row>
    <row r="7992" spans="1:14" s="28" customFormat="1" x14ac:dyDescent="0.25">
      <c r="A7992" s="24">
        <v>43798.791666666664</v>
      </c>
      <c r="B7992" s="25">
        <v>43798.833333333336</v>
      </c>
      <c r="C7992" s="7">
        <v>382.28300000000002</v>
      </c>
      <c r="D7992" s="26">
        <f>C7992/'g. Dimensio.AnlagenEE2035'!$F$11</f>
        <v>0.10922371428571429</v>
      </c>
      <c r="E7992" s="6"/>
      <c r="F7992" s="6"/>
      <c r="G7992" s="6"/>
      <c r="H7992" s="6"/>
      <c r="I7992" s="6"/>
      <c r="J7992" s="6"/>
      <c r="K7992" s="6"/>
      <c r="L7992" s="6"/>
      <c r="M7992" s="6"/>
      <c r="N7992" s="27"/>
    </row>
    <row r="7993" spans="1:14" s="28" customFormat="1" x14ac:dyDescent="0.25">
      <c r="A7993" s="24">
        <v>43798.833333333336</v>
      </c>
      <c r="B7993" s="25">
        <v>43798.875</v>
      </c>
      <c r="C7993" s="7">
        <v>439.28500000000003</v>
      </c>
      <c r="D7993" s="26">
        <f>C7993/'g. Dimensio.AnlagenEE2035'!$F$11</f>
        <v>0.12551000000000001</v>
      </c>
      <c r="E7993" s="6"/>
      <c r="F7993" s="6"/>
      <c r="G7993" s="6"/>
      <c r="H7993" s="6"/>
      <c r="I7993" s="6"/>
      <c r="J7993" s="6"/>
      <c r="K7993" s="6"/>
      <c r="L7993" s="6"/>
      <c r="M7993" s="6"/>
      <c r="N7993" s="27"/>
    </row>
    <row r="7994" spans="1:14" s="28" customFormat="1" x14ac:dyDescent="0.25">
      <c r="A7994" s="24">
        <v>43798.875</v>
      </c>
      <c r="B7994" s="25">
        <v>43798.916666666664</v>
      </c>
      <c r="C7994" s="7">
        <v>485.67599999999999</v>
      </c>
      <c r="D7994" s="26">
        <f>C7994/'g. Dimensio.AnlagenEE2035'!$F$11</f>
        <v>0.13876457142857143</v>
      </c>
      <c r="E7994" s="6"/>
      <c r="F7994" s="6"/>
      <c r="G7994" s="6"/>
      <c r="H7994" s="6"/>
      <c r="I7994" s="6"/>
      <c r="J7994" s="6"/>
      <c r="K7994" s="6"/>
      <c r="L7994" s="6"/>
      <c r="M7994" s="6"/>
      <c r="N7994" s="27"/>
    </row>
    <row r="7995" spans="1:14" s="28" customFormat="1" x14ac:dyDescent="0.25">
      <c r="A7995" s="24">
        <v>43798.916666666664</v>
      </c>
      <c r="B7995" s="25">
        <v>43798.958333333336</v>
      </c>
      <c r="C7995" s="7">
        <v>483.15199999999999</v>
      </c>
      <c r="D7995" s="26">
        <f>C7995/'g. Dimensio.AnlagenEE2035'!$F$11</f>
        <v>0.13804342857142857</v>
      </c>
      <c r="E7995" s="6"/>
      <c r="F7995" s="6"/>
      <c r="G7995" s="6"/>
      <c r="H7995" s="6"/>
      <c r="I7995" s="6"/>
      <c r="J7995" s="6"/>
      <c r="K7995" s="6"/>
      <c r="L7995" s="6"/>
      <c r="M7995" s="6"/>
      <c r="N7995" s="27"/>
    </row>
    <row r="7996" spans="1:14" s="28" customFormat="1" x14ac:dyDescent="0.25">
      <c r="A7996" s="24">
        <v>43798.958333333336</v>
      </c>
      <c r="B7996" s="25">
        <v>43799</v>
      </c>
      <c r="C7996" s="7">
        <v>431.37700000000001</v>
      </c>
      <c r="D7996" s="26">
        <f>C7996/'g. Dimensio.AnlagenEE2035'!$F$11</f>
        <v>0.12325057142857143</v>
      </c>
      <c r="E7996" s="6"/>
      <c r="F7996" s="6"/>
      <c r="G7996" s="6"/>
      <c r="H7996" s="6"/>
      <c r="I7996" s="6"/>
      <c r="J7996" s="6"/>
      <c r="K7996" s="6"/>
      <c r="L7996" s="6"/>
      <c r="M7996" s="6"/>
      <c r="N7996" s="27"/>
    </row>
    <row r="7997" spans="1:14" s="28" customFormat="1" x14ac:dyDescent="0.25">
      <c r="A7997" s="24">
        <v>43799</v>
      </c>
      <c r="B7997" s="25">
        <v>43799.041666666664</v>
      </c>
      <c r="C7997" s="7">
        <v>372.072</v>
      </c>
      <c r="D7997" s="26">
        <f>C7997/'g. Dimensio.AnlagenEE2035'!$F$11</f>
        <v>0.10630628571428571</v>
      </c>
      <c r="E7997" s="6"/>
      <c r="F7997" s="6"/>
      <c r="G7997" s="6"/>
      <c r="H7997" s="6"/>
      <c r="I7997" s="6"/>
      <c r="J7997" s="6"/>
      <c r="K7997" s="6"/>
      <c r="L7997" s="6"/>
      <c r="M7997" s="6"/>
      <c r="N7997" s="27"/>
    </row>
    <row r="7998" spans="1:14" s="28" customFormat="1" x14ac:dyDescent="0.25">
      <c r="A7998" s="24">
        <v>43799.041666666664</v>
      </c>
      <c r="B7998" s="25">
        <v>43799.083333333336</v>
      </c>
      <c r="C7998" s="7">
        <v>288.233</v>
      </c>
      <c r="D7998" s="26">
        <f>C7998/'g. Dimensio.AnlagenEE2035'!$F$11</f>
        <v>8.2352285714285711E-2</v>
      </c>
      <c r="E7998" s="6"/>
      <c r="F7998" s="6"/>
      <c r="G7998" s="6"/>
      <c r="H7998" s="6"/>
      <c r="I7998" s="6"/>
      <c r="J7998" s="6"/>
      <c r="K7998" s="6"/>
      <c r="L7998" s="6"/>
      <c r="M7998" s="6"/>
      <c r="N7998" s="27"/>
    </row>
    <row r="7999" spans="1:14" s="28" customFormat="1" x14ac:dyDescent="0.25">
      <c r="A7999" s="24">
        <v>43799.083333333336</v>
      </c>
      <c r="B7999" s="25">
        <v>43799.125</v>
      </c>
      <c r="C7999" s="7">
        <v>235.41200000000001</v>
      </c>
      <c r="D7999" s="26">
        <f>C7999/'g. Dimensio.AnlagenEE2035'!$F$11</f>
        <v>6.7260571428571433E-2</v>
      </c>
      <c r="E7999" s="6"/>
      <c r="F7999" s="6"/>
      <c r="G7999" s="6"/>
      <c r="H7999" s="6"/>
      <c r="I7999" s="6"/>
      <c r="J7999" s="6"/>
      <c r="K7999" s="6"/>
      <c r="L7999" s="6"/>
      <c r="M7999" s="6"/>
      <c r="N7999" s="27"/>
    </row>
    <row r="8000" spans="1:14" s="28" customFormat="1" x14ac:dyDescent="0.25">
      <c r="A8000" s="24">
        <v>43799.125</v>
      </c>
      <c r="B8000" s="25">
        <v>43799.166666666664</v>
      </c>
      <c r="C8000" s="7">
        <v>194.79499999999999</v>
      </c>
      <c r="D8000" s="26">
        <f>C8000/'g. Dimensio.AnlagenEE2035'!$F$11</f>
        <v>5.5655714285714281E-2</v>
      </c>
      <c r="E8000" s="6"/>
      <c r="F8000" s="6"/>
      <c r="G8000" s="6"/>
      <c r="H8000" s="6"/>
      <c r="I8000" s="6"/>
      <c r="J8000" s="6"/>
      <c r="K8000" s="6"/>
      <c r="L8000" s="6"/>
      <c r="M8000" s="6"/>
      <c r="N8000" s="27"/>
    </row>
    <row r="8001" spans="1:14" s="28" customFormat="1" x14ac:dyDescent="0.25">
      <c r="A8001" s="24">
        <v>43799.166666666664</v>
      </c>
      <c r="B8001" s="25">
        <v>43799.208333333336</v>
      </c>
      <c r="C8001" s="7">
        <v>158.44300000000001</v>
      </c>
      <c r="D8001" s="26">
        <f>C8001/'g. Dimensio.AnlagenEE2035'!$F$11</f>
        <v>4.5269428571428572E-2</v>
      </c>
      <c r="E8001" s="6"/>
      <c r="F8001" s="6"/>
      <c r="G8001" s="6"/>
      <c r="H8001" s="6"/>
      <c r="I8001" s="6"/>
      <c r="J8001" s="6"/>
      <c r="K8001" s="6"/>
      <c r="L8001" s="6"/>
      <c r="M8001" s="6"/>
      <c r="N8001" s="27"/>
    </row>
    <row r="8002" spans="1:14" s="28" customFormat="1" x14ac:dyDescent="0.25">
      <c r="A8002" s="24">
        <v>43799.208333333336</v>
      </c>
      <c r="B8002" s="25">
        <v>43799.25</v>
      </c>
      <c r="C8002" s="7">
        <v>123.712</v>
      </c>
      <c r="D8002" s="26">
        <f>C8002/'g. Dimensio.AnlagenEE2035'!$F$11</f>
        <v>3.5346285714285712E-2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27"/>
    </row>
    <row r="8003" spans="1:14" s="28" customFormat="1" x14ac:dyDescent="0.25">
      <c r="A8003" s="24">
        <v>43799.25</v>
      </c>
      <c r="B8003" s="25">
        <v>43799.291666666664</v>
      </c>
      <c r="C8003" s="7">
        <v>84.763999999999996</v>
      </c>
      <c r="D8003" s="26">
        <f>C8003/'g. Dimensio.AnlagenEE2035'!$F$11</f>
        <v>2.4218285714285713E-2</v>
      </c>
      <c r="E8003" s="6"/>
      <c r="F8003" s="6"/>
      <c r="G8003" s="6"/>
      <c r="H8003" s="6"/>
      <c r="I8003" s="6"/>
      <c r="J8003" s="6"/>
      <c r="K8003" s="6"/>
      <c r="L8003" s="6"/>
      <c r="M8003" s="6"/>
      <c r="N8003" s="27"/>
    </row>
    <row r="8004" spans="1:14" s="28" customFormat="1" x14ac:dyDescent="0.25">
      <c r="A8004" s="24">
        <v>43799.291666666664</v>
      </c>
      <c r="B8004" s="25">
        <v>43799.333333333336</v>
      </c>
      <c r="C8004" s="7">
        <v>63.401000000000003</v>
      </c>
      <c r="D8004" s="26">
        <f>C8004/'g. Dimensio.AnlagenEE2035'!$F$11</f>
        <v>1.8114571428571428E-2</v>
      </c>
      <c r="E8004" s="6"/>
      <c r="F8004" s="6"/>
      <c r="G8004" s="6"/>
      <c r="H8004" s="6"/>
      <c r="I8004" s="6"/>
      <c r="J8004" s="6"/>
      <c r="K8004" s="6"/>
      <c r="L8004" s="6"/>
      <c r="M8004" s="6"/>
      <c r="N8004" s="27"/>
    </row>
    <row r="8005" spans="1:14" s="28" customFormat="1" x14ac:dyDescent="0.25">
      <c r="A8005" s="24">
        <v>43799.333333333336</v>
      </c>
      <c r="B8005" s="25">
        <v>43799.375</v>
      </c>
      <c r="C8005" s="7">
        <v>43.439</v>
      </c>
      <c r="D8005" s="26">
        <f>C8005/'g. Dimensio.AnlagenEE2035'!$F$11</f>
        <v>1.2411142857142857E-2</v>
      </c>
      <c r="E8005" s="6"/>
      <c r="F8005" s="6"/>
      <c r="G8005" s="6"/>
      <c r="H8005" s="6"/>
      <c r="I8005" s="6"/>
      <c r="J8005" s="6"/>
      <c r="K8005" s="6"/>
      <c r="L8005" s="6"/>
      <c r="M8005" s="6"/>
      <c r="N8005" s="27"/>
    </row>
    <row r="8006" spans="1:14" s="28" customFormat="1" x14ac:dyDescent="0.25">
      <c r="A8006" s="24">
        <v>43799.375</v>
      </c>
      <c r="B8006" s="25">
        <v>43799.416666666664</v>
      </c>
      <c r="C8006" s="7">
        <v>21.404</v>
      </c>
      <c r="D8006" s="26">
        <f>C8006/'g. Dimensio.AnlagenEE2035'!$F$11</f>
        <v>6.1154285714285711E-3</v>
      </c>
      <c r="E8006" s="6"/>
      <c r="F8006" s="6"/>
      <c r="G8006" s="6"/>
      <c r="H8006" s="6"/>
      <c r="I8006" s="6"/>
      <c r="J8006" s="6"/>
      <c r="K8006" s="6"/>
      <c r="L8006" s="6"/>
      <c r="M8006" s="6"/>
      <c r="N8006" s="27"/>
    </row>
    <row r="8007" spans="1:14" s="28" customFormat="1" x14ac:dyDescent="0.25">
      <c r="A8007" s="24">
        <v>43799.416666666664</v>
      </c>
      <c r="B8007" s="25">
        <v>43799.458333333336</v>
      </c>
      <c r="C8007" s="7">
        <v>20.585000000000001</v>
      </c>
      <c r="D8007" s="26">
        <f>C8007/'g. Dimensio.AnlagenEE2035'!$F$11</f>
        <v>5.8814285714285713E-3</v>
      </c>
      <c r="E8007" s="6"/>
      <c r="F8007" s="6"/>
      <c r="G8007" s="6"/>
      <c r="H8007" s="6"/>
      <c r="I8007" s="6"/>
      <c r="J8007" s="6"/>
      <c r="K8007" s="6"/>
      <c r="L8007" s="6"/>
      <c r="M8007" s="6"/>
      <c r="N8007" s="27"/>
    </row>
    <row r="8008" spans="1:14" s="28" customFormat="1" x14ac:dyDescent="0.25">
      <c r="A8008" s="24">
        <v>43799.458333333336</v>
      </c>
      <c r="B8008" s="25">
        <v>43799.5</v>
      </c>
      <c r="C8008" s="7">
        <v>42.35</v>
      </c>
      <c r="D8008" s="26">
        <f>C8008/'g. Dimensio.AnlagenEE2035'!$F$11</f>
        <v>1.21E-2</v>
      </c>
      <c r="E8008" s="6"/>
      <c r="F8008" s="6"/>
      <c r="G8008" s="6"/>
      <c r="H8008" s="6"/>
      <c r="I8008" s="6"/>
      <c r="J8008" s="6"/>
      <c r="K8008" s="6"/>
      <c r="L8008" s="6"/>
      <c r="M8008" s="6"/>
      <c r="N8008" s="27"/>
    </row>
    <row r="8009" spans="1:14" s="28" customFormat="1" x14ac:dyDescent="0.25">
      <c r="A8009" s="24">
        <v>43799.5</v>
      </c>
      <c r="B8009" s="25">
        <v>43799.541666666664</v>
      </c>
      <c r="C8009" s="7">
        <v>77.531000000000006</v>
      </c>
      <c r="D8009" s="26">
        <f>C8009/'g. Dimensio.AnlagenEE2035'!$F$11</f>
        <v>2.2151714285714288E-2</v>
      </c>
      <c r="E8009" s="6"/>
      <c r="F8009" s="6"/>
      <c r="G8009" s="6"/>
      <c r="H8009" s="6"/>
      <c r="I8009" s="6"/>
      <c r="J8009" s="6"/>
      <c r="K8009" s="6"/>
      <c r="L8009" s="6"/>
      <c r="M8009" s="6"/>
      <c r="N8009" s="27"/>
    </row>
    <row r="8010" spans="1:14" s="28" customFormat="1" x14ac:dyDescent="0.25">
      <c r="A8010" s="24">
        <v>43799.541666666664</v>
      </c>
      <c r="B8010" s="25">
        <v>43799.583333333336</v>
      </c>
      <c r="C8010" s="7">
        <v>148.285</v>
      </c>
      <c r="D8010" s="26">
        <f>C8010/'g. Dimensio.AnlagenEE2035'!$F$11</f>
        <v>4.2367142857142853E-2</v>
      </c>
      <c r="E8010" s="6"/>
      <c r="F8010" s="6"/>
      <c r="G8010" s="6"/>
      <c r="H8010" s="6"/>
      <c r="I8010" s="6"/>
      <c r="J8010" s="6"/>
      <c r="K8010" s="6"/>
      <c r="L8010" s="6"/>
      <c r="M8010" s="6"/>
      <c r="N8010" s="27"/>
    </row>
    <row r="8011" spans="1:14" s="28" customFormat="1" x14ac:dyDescent="0.25">
      <c r="A8011" s="24">
        <v>43799.583333333336</v>
      </c>
      <c r="B8011" s="25">
        <v>43799.625</v>
      </c>
      <c r="C8011" s="7">
        <v>288</v>
      </c>
      <c r="D8011" s="26">
        <f>C8011/'g. Dimensio.AnlagenEE2035'!$F$11</f>
        <v>8.2285714285714281E-2</v>
      </c>
      <c r="E8011" s="6"/>
      <c r="F8011" s="6"/>
      <c r="G8011" s="6"/>
      <c r="H8011" s="6"/>
      <c r="I8011" s="6"/>
      <c r="J8011" s="6"/>
      <c r="K8011" s="6"/>
      <c r="L8011" s="6"/>
      <c r="M8011" s="6"/>
      <c r="N8011" s="27"/>
    </row>
    <row r="8012" spans="1:14" s="28" customFormat="1" x14ac:dyDescent="0.25">
      <c r="A8012" s="24">
        <v>43799.625</v>
      </c>
      <c r="B8012" s="25">
        <v>43799.666666666664</v>
      </c>
      <c r="C8012" s="7">
        <v>549.12599999999998</v>
      </c>
      <c r="D8012" s="26">
        <f>C8012/'g. Dimensio.AnlagenEE2035'!$F$11</f>
        <v>0.15689314285714284</v>
      </c>
      <c r="E8012" s="6"/>
      <c r="F8012" s="6"/>
      <c r="G8012" s="6"/>
      <c r="H8012" s="6"/>
      <c r="I8012" s="6"/>
      <c r="J8012" s="6"/>
      <c r="K8012" s="6"/>
      <c r="L8012" s="6"/>
      <c r="M8012" s="6"/>
      <c r="N8012" s="27"/>
    </row>
    <row r="8013" spans="1:14" s="28" customFormat="1" x14ac:dyDescent="0.25">
      <c r="A8013" s="24">
        <v>43799.666666666664</v>
      </c>
      <c r="B8013" s="25">
        <v>43799.708333333336</v>
      </c>
      <c r="C8013" s="7">
        <v>805.23699999999997</v>
      </c>
      <c r="D8013" s="26">
        <f>C8013/'g. Dimensio.AnlagenEE2035'!$F$11</f>
        <v>0.23006771428571426</v>
      </c>
      <c r="E8013" s="6"/>
      <c r="F8013" s="6"/>
      <c r="G8013" s="6"/>
      <c r="H8013" s="6"/>
      <c r="I8013" s="6"/>
      <c r="J8013" s="6"/>
      <c r="K8013" s="6"/>
      <c r="L8013" s="6"/>
      <c r="M8013" s="6"/>
      <c r="N8013" s="27"/>
    </row>
    <row r="8014" spans="1:14" s="28" customFormat="1" x14ac:dyDescent="0.25">
      <c r="A8014" s="24">
        <v>43799.708333333336</v>
      </c>
      <c r="B8014" s="25">
        <v>43799.75</v>
      </c>
      <c r="C8014" s="7">
        <v>997.96</v>
      </c>
      <c r="D8014" s="26">
        <f>C8014/'g. Dimensio.AnlagenEE2035'!$F$11</f>
        <v>0.28513142857142859</v>
      </c>
      <c r="E8014" s="6"/>
      <c r="F8014" s="6"/>
      <c r="G8014" s="6"/>
      <c r="H8014" s="6"/>
      <c r="I8014" s="6"/>
      <c r="J8014" s="6"/>
      <c r="K8014" s="6"/>
      <c r="L8014" s="6"/>
      <c r="M8014" s="6"/>
      <c r="N8014" s="27"/>
    </row>
    <row r="8015" spans="1:14" s="28" customFormat="1" x14ac:dyDescent="0.25">
      <c r="A8015" s="24">
        <v>43799.75</v>
      </c>
      <c r="B8015" s="25">
        <v>43799.791666666664</v>
      </c>
      <c r="C8015" s="7">
        <v>1183.9960000000001</v>
      </c>
      <c r="D8015" s="26">
        <f>C8015/'g. Dimensio.AnlagenEE2035'!$F$11</f>
        <v>0.33828457142857143</v>
      </c>
      <c r="E8015" s="6"/>
      <c r="F8015" s="6"/>
      <c r="G8015" s="6"/>
      <c r="H8015" s="6"/>
      <c r="I8015" s="6"/>
      <c r="J8015" s="6"/>
      <c r="K8015" s="6"/>
      <c r="L8015" s="6"/>
      <c r="M8015" s="6"/>
      <c r="N8015" s="27"/>
    </row>
    <row r="8016" spans="1:14" s="28" customFormat="1" x14ac:dyDescent="0.25">
      <c r="A8016" s="24">
        <v>43799.791666666664</v>
      </c>
      <c r="B8016" s="25">
        <v>43799.833333333336</v>
      </c>
      <c r="C8016" s="7">
        <v>1256.068</v>
      </c>
      <c r="D8016" s="26">
        <f>C8016/'g. Dimensio.AnlagenEE2035'!$F$11</f>
        <v>0.35887657142857143</v>
      </c>
      <c r="E8016" s="6"/>
      <c r="F8016" s="6"/>
      <c r="G8016" s="6"/>
      <c r="H8016" s="6"/>
      <c r="I8016" s="6"/>
      <c r="J8016" s="6"/>
      <c r="K8016" s="6"/>
      <c r="L8016" s="6"/>
      <c r="M8016" s="6"/>
      <c r="N8016" s="27"/>
    </row>
    <row r="8017" spans="1:14" s="28" customFormat="1" x14ac:dyDescent="0.25">
      <c r="A8017" s="24">
        <v>43799.833333333336</v>
      </c>
      <c r="B8017" s="25">
        <v>43799.875</v>
      </c>
      <c r="C8017" s="7">
        <v>1215.0999999999999</v>
      </c>
      <c r="D8017" s="26">
        <f>C8017/'g. Dimensio.AnlagenEE2035'!$F$11</f>
        <v>0.34717142857142852</v>
      </c>
      <c r="E8017" s="6"/>
      <c r="F8017" s="6"/>
      <c r="G8017" s="6"/>
      <c r="H8017" s="6"/>
      <c r="I8017" s="6"/>
      <c r="J8017" s="6"/>
      <c r="K8017" s="6"/>
      <c r="L8017" s="6"/>
      <c r="M8017" s="6"/>
      <c r="N8017" s="27"/>
    </row>
    <row r="8018" spans="1:14" s="28" customFormat="1" x14ac:dyDescent="0.25">
      <c r="A8018" s="24">
        <v>43799.875</v>
      </c>
      <c r="B8018" s="25">
        <v>43799.916666666664</v>
      </c>
      <c r="C8018" s="7">
        <v>1111.3900000000001</v>
      </c>
      <c r="D8018" s="26">
        <f>C8018/'g. Dimensio.AnlagenEE2035'!$F$11</f>
        <v>0.31754000000000004</v>
      </c>
      <c r="E8018" s="6"/>
      <c r="F8018" s="6"/>
      <c r="G8018" s="6"/>
      <c r="H8018" s="6"/>
      <c r="I8018" s="6"/>
      <c r="J8018" s="6"/>
      <c r="K8018" s="6"/>
      <c r="L8018" s="6"/>
      <c r="M8018" s="6"/>
      <c r="N8018" s="27"/>
    </row>
    <row r="8019" spans="1:14" s="28" customFormat="1" x14ac:dyDescent="0.25">
      <c r="A8019" s="24">
        <v>43799.916666666664</v>
      </c>
      <c r="B8019" s="25">
        <v>43799.958333333336</v>
      </c>
      <c r="C8019" s="7">
        <v>1036.69</v>
      </c>
      <c r="D8019" s="26">
        <f>C8019/'g. Dimensio.AnlagenEE2035'!$F$11</f>
        <v>0.29619714285714288</v>
      </c>
      <c r="E8019" s="6"/>
      <c r="F8019" s="6"/>
      <c r="G8019" s="6"/>
      <c r="H8019" s="6"/>
      <c r="I8019" s="6"/>
      <c r="J8019" s="6"/>
      <c r="K8019" s="6"/>
      <c r="L8019" s="6"/>
      <c r="M8019" s="6"/>
      <c r="N8019" s="27"/>
    </row>
    <row r="8020" spans="1:14" s="28" customFormat="1" x14ac:dyDescent="0.25">
      <c r="A8020" s="24">
        <v>43799.958333333336</v>
      </c>
      <c r="B8020" s="25">
        <v>43800</v>
      </c>
      <c r="C8020" s="7">
        <v>981.25099999999998</v>
      </c>
      <c r="D8020" s="26">
        <f>C8020/'g. Dimensio.AnlagenEE2035'!$F$11</f>
        <v>0.28035742857142859</v>
      </c>
      <c r="E8020" s="6"/>
      <c r="F8020" s="6"/>
      <c r="G8020" s="6"/>
      <c r="H8020" s="6"/>
      <c r="I8020" s="6"/>
      <c r="J8020" s="6"/>
      <c r="K8020" s="6"/>
      <c r="L8020" s="6"/>
      <c r="M8020" s="6"/>
      <c r="N8020" s="27"/>
    </row>
    <row r="8021" spans="1:14" s="28" customFormat="1" x14ac:dyDescent="0.25">
      <c r="A8021" s="24">
        <v>43800</v>
      </c>
      <c r="B8021" s="25">
        <v>43800.041666666664</v>
      </c>
      <c r="C8021" s="7">
        <v>915.80700000000002</v>
      </c>
      <c r="D8021" s="26">
        <f>C8021/'g. Dimensio.AnlagenEE2035'!$F$11</f>
        <v>0.26165914285714287</v>
      </c>
      <c r="E8021" s="6"/>
      <c r="F8021" s="6"/>
      <c r="G8021" s="6"/>
      <c r="H8021" s="6"/>
      <c r="I8021" s="6"/>
      <c r="J8021" s="6"/>
      <c r="K8021" s="6"/>
      <c r="L8021" s="6"/>
      <c r="M8021" s="6"/>
      <c r="N8021" s="27"/>
    </row>
    <row r="8022" spans="1:14" s="28" customFormat="1" x14ac:dyDescent="0.25">
      <c r="A8022" s="24">
        <v>43800.041666666664</v>
      </c>
      <c r="B8022" s="25">
        <v>43800.083333333336</v>
      </c>
      <c r="C8022" s="7">
        <v>791.64700000000005</v>
      </c>
      <c r="D8022" s="26">
        <f>C8022/'g. Dimensio.AnlagenEE2035'!$F$11</f>
        <v>0.22618485714285716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27"/>
    </row>
    <row r="8023" spans="1:14" s="28" customFormat="1" x14ac:dyDescent="0.25">
      <c r="A8023" s="24">
        <v>43800.083333333336</v>
      </c>
      <c r="B8023" s="25">
        <v>43800.125</v>
      </c>
      <c r="C8023" s="7">
        <v>683.74</v>
      </c>
      <c r="D8023" s="26">
        <f>C8023/'g. Dimensio.AnlagenEE2035'!$F$11</f>
        <v>0.19535428571428573</v>
      </c>
      <c r="E8023" s="6"/>
      <c r="F8023" s="6"/>
      <c r="G8023" s="6"/>
      <c r="H8023" s="6"/>
      <c r="I8023" s="6"/>
      <c r="J8023" s="6"/>
      <c r="K8023" s="6"/>
      <c r="L8023" s="6"/>
      <c r="M8023" s="6"/>
      <c r="N8023" s="27"/>
    </row>
    <row r="8024" spans="1:14" s="28" customFormat="1" x14ac:dyDescent="0.25">
      <c r="A8024" s="24">
        <v>43800.125</v>
      </c>
      <c r="B8024" s="25">
        <v>43800.166666666664</v>
      </c>
      <c r="C8024" s="7">
        <v>687.81500000000005</v>
      </c>
      <c r="D8024" s="26">
        <f>C8024/'g. Dimensio.AnlagenEE2035'!$F$11</f>
        <v>0.19651857142857143</v>
      </c>
      <c r="E8024" s="6"/>
      <c r="F8024" s="6"/>
      <c r="G8024" s="6"/>
      <c r="H8024" s="6"/>
      <c r="I8024" s="6"/>
      <c r="J8024" s="6"/>
      <c r="K8024" s="6"/>
      <c r="L8024" s="6"/>
      <c r="M8024" s="6"/>
      <c r="N8024" s="27"/>
    </row>
    <row r="8025" spans="1:14" s="28" customFormat="1" x14ac:dyDescent="0.25">
      <c r="A8025" s="24">
        <v>43800.166666666664</v>
      </c>
      <c r="B8025" s="25">
        <v>43800.208333333336</v>
      </c>
      <c r="C8025" s="7">
        <v>702.221</v>
      </c>
      <c r="D8025" s="26">
        <f>C8025/'g. Dimensio.AnlagenEE2035'!$F$11</f>
        <v>0.20063457142857144</v>
      </c>
      <c r="E8025" s="6"/>
      <c r="F8025" s="6"/>
      <c r="G8025" s="6"/>
      <c r="H8025" s="6"/>
      <c r="I8025" s="6"/>
      <c r="J8025" s="6"/>
      <c r="K8025" s="6"/>
      <c r="L8025" s="6"/>
      <c r="M8025" s="6"/>
      <c r="N8025" s="27"/>
    </row>
    <row r="8026" spans="1:14" s="28" customFormat="1" x14ac:dyDescent="0.25">
      <c r="A8026" s="24">
        <v>43800.208333333336</v>
      </c>
      <c r="B8026" s="25">
        <v>43800.25</v>
      </c>
      <c r="C8026" s="7">
        <v>731.53599999999994</v>
      </c>
      <c r="D8026" s="26">
        <f>C8026/'g. Dimensio.AnlagenEE2035'!$F$11</f>
        <v>0.2090102857142857</v>
      </c>
      <c r="E8026" s="6"/>
      <c r="F8026" s="6"/>
      <c r="G8026" s="6"/>
      <c r="H8026" s="6"/>
      <c r="I8026" s="6"/>
      <c r="J8026" s="6"/>
      <c r="K8026" s="6"/>
      <c r="L8026" s="6"/>
      <c r="M8026" s="6"/>
      <c r="N8026" s="27"/>
    </row>
    <row r="8027" spans="1:14" s="28" customFormat="1" x14ac:dyDescent="0.25">
      <c r="A8027" s="24">
        <v>43800.25</v>
      </c>
      <c r="B8027" s="25">
        <v>43800.291666666664</v>
      </c>
      <c r="C8027" s="7">
        <v>786.43</v>
      </c>
      <c r="D8027" s="26">
        <f>C8027/'g. Dimensio.AnlagenEE2035'!$F$11</f>
        <v>0.22469428571428571</v>
      </c>
      <c r="E8027" s="6"/>
      <c r="F8027" s="6"/>
      <c r="G8027" s="6"/>
      <c r="H8027" s="6"/>
      <c r="I8027" s="6"/>
      <c r="J8027" s="6"/>
      <c r="K8027" s="6"/>
      <c r="L8027" s="6"/>
      <c r="M8027" s="6"/>
      <c r="N8027" s="27"/>
    </row>
    <row r="8028" spans="1:14" s="28" customFormat="1" x14ac:dyDescent="0.25">
      <c r="A8028" s="24">
        <v>43800.291666666664</v>
      </c>
      <c r="B8028" s="25">
        <v>43800.333333333336</v>
      </c>
      <c r="C8028" s="7">
        <v>726.71299999999997</v>
      </c>
      <c r="D8028" s="26">
        <f>C8028/'g. Dimensio.AnlagenEE2035'!$F$11</f>
        <v>0.20763228571428571</v>
      </c>
      <c r="E8028" s="6"/>
      <c r="F8028" s="6"/>
      <c r="G8028" s="6"/>
      <c r="H8028" s="6"/>
      <c r="I8028" s="6"/>
      <c r="J8028" s="6"/>
      <c r="K8028" s="6"/>
      <c r="L8028" s="6"/>
      <c r="M8028" s="6"/>
      <c r="N8028" s="27"/>
    </row>
    <row r="8029" spans="1:14" s="28" customFormat="1" x14ac:dyDescent="0.25">
      <c r="A8029" s="24">
        <v>43800.333333333336</v>
      </c>
      <c r="B8029" s="25">
        <v>43800.375</v>
      </c>
      <c r="C8029" s="7">
        <v>512.25400000000002</v>
      </c>
      <c r="D8029" s="26">
        <f>C8029/'g. Dimensio.AnlagenEE2035'!$F$11</f>
        <v>0.14635828571428572</v>
      </c>
      <c r="E8029" s="6"/>
      <c r="F8029" s="6"/>
      <c r="G8029" s="6"/>
      <c r="H8029" s="6"/>
      <c r="I8029" s="6"/>
      <c r="J8029" s="6"/>
      <c r="K8029" s="6"/>
      <c r="L8029" s="6"/>
      <c r="M8029" s="6"/>
      <c r="N8029" s="27"/>
    </row>
    <row r="8030" spans="1:14" s="28" customFormat="1" x14ac:dyDescent="0.25">
      <c r="A8030" s="24">
        <v>43800.375</v>
      </c>
      <c r="B8030" s="25">
        <v>43800.416666666664</v>
      </c>
      <c r="C8030" s="7">
        <v>351.90300000000002</v>
      </c>
      <c r="D8030" s="26">
        <f>C8030/'g. Dimensio.AnlagenEE2035'!$F$11</f>
        <v>0.10054371428571429</v>
      </c>
      <c r="E8030" s="6"/>
      <c r="F8030" s="6"/>
      <c r="G8030" s="6"/>
      <c r="H8030" s="6"/>
      <c r="I8030" s="6"/>
      <c r="J8030" s="6"/>
      <c r="K8030" s="6"/>
      <c r="L8030" s="6"/>
      <c r="M8030" s="6"/>
      <c r="N8030" s="27"/>
    </row>
    <row r="8031" spans="1:14" s="28" customFormat="1" x14ac:dyDescent="0.25">
      <c r="A8031" s="24">
        <v>43800.416666666664</v>
      </c>
      <c r="B8031" s="25">
        <v>43800.458333333336</v>
      </c>
      <c r="C8031" s="7">
        <v>298.62099999999998</v>
      </c>
      <c r="D8031" s="26">
        <f>C8031/'g. Dimensio.AnlagenEE2035'!$F$11</f>
        <v>8.532028571428571E-2</v>
      </c>
      <c r="E8031" s="6"/>
      <c r="F8031" s="6"/>
      <c r="G8031" s="6"/>
      <c r="H8031" s="6"/>
      <c r="I8031" s="6"/>
      <c r="J8031" s="6"/>
      <c r="K8031" s="6"/>
      <c r="L8031" s="6"/>
      <c r="M8031" s="6"/>
      <c r="N8031" s="27"/>
    </row>
    <row r="8032" spans="1:14" s="28" customFormat="1" x14ac:dyDescent="0.25">
      <c r="A8032" s="24">
        <v>43800.458333333336</v>
      </c>
      <c r="B8032" s="25">
        <v>43800.5</v>
      </c>
      <c r="C8032" s="7">
        <v>284.65800000000002</v>
      </c>
      <c r="D8032" s="26">
        <f>C8032/'g. Dimensio.AnlagenEE2035'!$F$11</f>
        <v>8.1330857142857149E-2</v>
      </c>
      <c r="E8032" s="6"/>
      <c r="F8032" s="6"/>
      <c r="G8032" s="6"/>
      <c r="H8032" s="6"/>
      <c r="I8032" s="6"/>
      <c r="J8032" s="6"/>
      <c r="K8032" s="6"/>
      <c r="L8032" s="6"/>
      <c r="M8032" s="6"/>
      <c r="N8032" s="27"/>
    </row>
    <row r="8033" spans="1:14" s="28" customFormat="1" x14ac:dyDescent="0.25">
      <c r="A8033" s="24">
        <v>43800.5</v>
      </c>
      <c r="B8033" s="25">
        <v>43800.541666666664</v>
      </c>
      <c r="C8033" s="7">
        <v>270.72899999999998</v>
      </c>
      <c r="D8033" s="26">
        <f>C8033/'g. Dimensio.AnlagenEE2035'!$F$11</f>
        <v>7.7351142857142854E-2</v>
      </c>
      <c r="E8033" s="6"/>
      <c r="F8033" s="6"/>
      <c r="G8033" s="6"/>
      <c r="H8033" s="6"/>
      <c r="I8033" s="6"/>
      <c r="J8033" s="6"/>
      <c r="K8033" s="6"/>
      <c r="L8033" s="6"/>
      <c r="M8033" s="6"/>
      <c r="N8033" s="27"/>
    </row>
    <row r="8034" spans="1:14" s="28" customFormat="1" x14ac:dyDescent="0.25">
      <c r="A8034" s="24">
        <v>43800.541666666664</v>
      </c>
      <c r="B8034" s="25">
        <v>43800.583333333336</v>
      </c>
      <c r="C8034" s="7">
        <v>217.923</v>
      </c>
      <c r="D8034" s="26">
        <f>C8034/'g. Dimensio.AnlagenEE2035'!$F$11</f>
        <v>6.2263714285714283E-2</v>
      </c>
      <c r="E8034" s="6"/>
      <c r="F8034" s="6"/>
      <c r="G8034" s="6"/>
      <c r="H8034" s="6"/>
      <c r="I8034" s="6"/>
      <c r="J8034" s="6"/>
      <c r="K8034" s="6"/>
      <c r="L8034" s="6"/>
      <c r="M8034" s="6"/>
      <c r="N8034" s="27"/>
    </row>
    <row r="8035" spans="1:14" s="28" customFormat="1" x14ac:dyDescent="0.25">
      <c r="A8035" s="24">
        <v>43800.583333333336</v>
      </c>
      <c r="B8035" s="25">
        <v>43800.625</v>
      </c>
      <c r="C8035" s="7">
        <v>164.88</v>
      </c>
      <c r="D8035" s="26">
        <f>C8035/'g. Dimensio.AnlagenEE2035'!$F$11</f>
        <v>4.710857142857143E-2</v>
      </c>
      <c r="E8035" s="6"/>
      <c r="F8035" s="6"/>
      <c r="G8035" s="6"/>
      <c r="H8035" s="6"/>
      <c r="I8035" s="6"/>
      <c r="J8035" s="6"/>
      <c r="K8035" s="6"/>
      <c r="L8035" s="6"/>
      <c r="M8035" s="6"/>
      <c r="N8035" s="27"/>
    </row>
    <row r="8036" spans="1:14" s="28" customFormat="1" x14ac:dyDescent="0.25">
      <c r="A8036" s="24">
        <v>43800.625</v>
      </c>
      <c r="B8036" s="25">
        <v>43800.666666666664</v>
      </c>
      <c r="C8036" s="7">
        <v>168.828</v>
      </c>
      <c r="D8036" s="26">
        <f>C8036/'g. Dimensio.AnlagenEE2035'!$F$11</f>
        <v>4.8236571428571427E-2</v>
      </c>
      <c r="E8036" s="6"/>
      <c r="F8036" s="6"/>
      <c r="G8036" s="6"/>
      <c r="H8036" s="6"/>
      <c r="I8036" s="6"/>
      <c r="J8036" s="6"/>
      <c r="K8036" s="6"/>
      <c r="L8036" s="6"/>
      <c r="M8036" s="6"/>
      <c r="N8036" s="27"/>
    </row>
    <row r="8037" spans="1:14" s="28" customFormat="1" x14ac:dyDescent="0.25">
      <c r="A8037" s="24">
        <v>43800.666666666664</v>
      </c>
      <c r="B8037" s="25">
        <v>43800.708333333336</v>
      </c>
      <c r="C8037" s="7">
        <v>168.59700000000001</v>
      </c>
      <c r="D8037" s="26">
        <f>C8037/'g. Dimensio.AnlagenEE2035'!$F$11</f>
        <v>4.8170571428571431E-2</v>
      </c>
      <c r="E8037" s="6"/>
      <c r="F8037" s="6"/>
      <c r="G8037" s="6"/>
      <c r="H8037" s="6"/>
      <c r="I8037" s="6"/>
      <c r="J8037" s="6"/>
      <c r="K8037" s="6"/>
      <c r="L8037" s="6"/>
      <c r="M8037" s="6"/>
      <c r="N8037" s="27"/>
    </row>
    <row r="8038" spans="1:14" s="28" customFormat="1" x14ac:dyDescent="0.25">
      <c r="A8038" s="24">
        <v>43800.708333333336</v>
      </c>
      <c r="B8038" s="25">
        <v>43800.75</v>
      </c>
      <c r="C8038" s="7">
        <v>129.53399999999999</v>
      </c>
      <c r="D8038" s="26">
        <f>C8038/'g. Dimensio.AnlagenEE2035'!$F$11</f>
        <v>3.7009714285714285E-2</v>
      </c>
      <c r="E8038" s="6"/>
      <c r="F8038" s="6"/>
      <c r="G8038" s="6"/>
      <c r="H8038" s="6"/>
      <c r="I8038" s="6"/>
      <c r="J8038" s="6"/>
      <c r="K8038" s="6"/>
      <c r="L8038" s="6"/>
      <c r="M8038" s="6"/>
      <c r="N8038" s="27"/>
    </row>
    <row r="8039" spans="1:14" s="28" customFormat="1" x14ac:dyDescent="0.25">
      <c r="A8039" s="24">
        <v>43800.75</v>
      </c>
      <c r="B8039" s="25">
        <v>43800.791666666664</v>
      </c>
      <c r="C8039" s="7">
        <v>107.328</v>
      </c>
      <c r="D8039" s="26">
        <f>C8039/'g. Dimensio.AnlagenEE2035'!$F$11</f>
        <v>3.066514285714286E-2</v>
      </c>
      <c r="E8039" s="6"/>
      <c r="F8039" s="6"/>
      <c r="G8039" s="6"/>
      <c r="H8039" s="6"/>
      <c r="I8039" s="6"/>
      <c r="J8039" s="6"/>
      <c r="K8039" s="6"/>
      <c r="L8039" s="6"/>
      <c r="M8039" s="6"/>
      <c r="N8039" s="27"/>
    </row>
    <row r="8040" spans="1:14" s="28" customFormat="1" x14ac:dyDescent="0.25">
      <c r="A8040" s="24">
        <v>43800.791666666664</v>
      </c>
      <c r="B8040" s="25">
        <v>43800.833333333336</v>
      </c>
      <c r="C8040" s="7">
        <v>136.42699999999999</v>
      </c>
      <c r="D8040" s="26">
        <f>C8040/'g. Dimensio.AnlagenEE2035'!$F$11</f>
        <v>3.8979142857142858E-2</v>
      </c>
      <c r="E8040" s="6"/>
      <c r="F8040" s="6"/>
      <c r="G8040" s="6"/>
      <c r="H8040" s="6"/>
      <c r="I8040" s="6"/>
      <c r="J8040" s="6"/>
      <c r="K8040" s="6"/>
      <c r="L8040" s="6"/>
      <c r="M8040" s="6"/>
      <c r="N8040" s="27"/>
    </row>
    <row r="8041" spans="1:14" s="28" customFormat="1" x14ac:dyDescent="0.25">
      <c r="A8041" s="24">
        <v>43800.833333333336</v>
      </c>
      <c r="B8041" s="25">
        <v>43800.875</v>
      </c>
      <c r="C8041" s="7">
        <v>240.44499999999999</v>
      </c>
      <c r="D8041" s="26">
        <f>C8041/'g. Dimensio.AnlagenEE2035'!$F$11</f>
        <v>6.8698571428571428E-2</v>
      </c>
      <c r="E8041" s="6"/>
      <c r="F8041" s="6"/>
      <c r="G8041" s="6"/>
      <c r="H8041" s="6"/>
      <c r="I8041" s="6"/>
      <c r="J8041" s="6"/>
      <c r="K8041" s="6"/>
      <c r="L8041" s="6"/>
      <c r="M8041" s="6"/>
      <c r="N8041" s="27"/>
    </row>
    <row r="8042" spans="1:14" s="28" customFormat="1" x14ac:dyDescent="0.25">
      <c r="A8042" s="24">
        <v>43800.875</v>
      </c>
      <c r="B8042" s="25">
        <v>43800.916666666664</v>
      </c>
      <c r="C8042" s="7">
        <v>290.46100000000001</v>
      </c>
      <c r="D8042" s="26">
        <f>C8042/'g. Dimensio.AnlagenEE2035'!$F$11</f>
        <v>8.2988857142857142E-2</v>
      </c>
      <c r="E8042" s="6"/>
      <c r="F8042" s="6"/>
      <c r="G8042" s="6"/>
      <c r="H8042" s="6"/>
      <c r="I8042" s="6"/>
      <c r="J8042" s="6"/>
      <c r="K8042" s="6"/>
      <c r="L8042" s="6"/>
      <c r="M8042" s="6"/>
      <c r="N8042" s="27"/>
    </row>
    <row r="8043" spans="1:14" s="28" customFormat="1" x14ac:dyDescent="0.25">
      <c r="A8043" s="24">
        <v>43800.916666666664</v>
      </c>
      <c r="B8043" s="25">
        <v>43800.958333333336</v>
      </c>
      <c r="C8043" s="7">
        <v>289.851</v>
      </c>
      <c r="D8043" s="26">
        <f>C8043/'g. Dimensio.AnlagenEE2035'!$F$11</f>
        <v>8.2814571428571432E-2</v>
      </c>
      <c r="E8043" s="6"/>
      <c r="F8043" s="6"/>
      <c r="G8043" s="6"/>
      <c r="H8043" s="6"/>
      <c r="I8043" s="6"/>
      <c r="J8043" s="6"/>
      <c r="K8043" s="6"/>
      <c r="L8043" s="6"/>
      <c r="M8043" s="6"/>
      <c r="N8043" s="27"/>
    </row>
    <row r="8044" spans="1:14" s="28" customFormat="1" x14ac:dyDescent="0.25">
      <c r="A8044" s="24">
        <v>43800.958333333336</v>
      </c>
      <c r="B8044" s="25">
        <v>43801</v>
      </c>
      <c r="C8044" s="7">
        <v>273.084</v>
      </c>
      <c r="D8044" s="26">
        <f>C8044/'g. Dimensio.AnlagenEE2035'!$F$11</f>
        <v>7.8023999999999996E-2</v>
      </c>
      <c r="E8044" s="6"/>
      <c r="F8044" s="6"/>
      <c r="G8044" s="6"/>
      <c r="H8044" s="6"/>
      <c r="I8044" s="6"/>
      <c r="J8044" s="6"/>
      <c r="K8044" s="6"/>
      <c r="L8044" s="6"/>
      <c r="M8044" s="6"/>
      <c r="N8044" s="27"/>
    </row>
    <row r="8045" spans="1:14" s="28" customFormat="1" x14ac:dyDescent="0.25">
      <c r="A8045" s="24">
        <v>43801</v>
      </c>
      <c r="B8045" s="25">
        <v>43801.041666666664</v>
      </c>
      <c r="C8045" s="7">
        <v>222.00899999999999</v>
      </c>
      <c r="D8045" s="26">
        <f>C8045/'g. Dimensio.AnlagenEE2035'!$F$11</f>
        <v>6.3431142857142853E-2</v>
      </c>
      <c r="E8045" s="6"/>
      <c r="F8045" s="6"/>
      <c r="G8045" s="6"/>
      <c r="H8045" s="6"/>
      <c r="I8045" s="6"/>
      <c r="J8045" s="6"/>
      <c r="K8045" s="6"/>
      <c r="L8045" s="6"/>
      <c r="M8045" s="6"/>
      <c r="N8045" s="27"/>
    </row>
    <row r="8046" spans="1:14" s="28" customFormat="1" x14ac:dyDescent="0.25">
      <c r="A8046" s="24">
        <v>43801.041666666664</v>
      </c>
      <c r="B8046" s="25">
        <v>43801.083333333336</v>
      </c>
      <c r="C8046" s="7">
        <v>210.881</v>
      </c>
      <c r="D8046" s="26">
        <f>C8046/'g. Dimensio.AnlagenEE2035'!$F$11</f>
        <v>6.0251714285714283E-2</v>
      </c>
      <c r="E8046" s="6"/>
      <c r="F8046" s="6"/>
      <c r="G8046" s="6"/>
      <c r="H8046" s="6"/>
      <c r="I8046" s="6"/>
      <c r="J8046" s="6"/>
      <c r="K8046" s="6"/>
      <c r="L8046" s="6"/>
      <c r="M8046" s="6"/>
      <c r="N8046" s="27"/>
    </row>
    <row r="8047" spans="1:14" s="28" customFormat="1" x14ac:dyDescent="0.25">
      <c r="A8047" s="24">
        <v>43801.083333333336</v>
      </c>
      <c r="B8047" s="25">
        <v>43801.125</v>
      </c>
      <c r="C8047" s="7">
        <v>248.917</v>
      </c>
      <c r="D8047" s="26">
        <f>C8047/'g. Dimensio.AnlagenEE2035'!$F$11</f>
        <v>7.1119142857142853E-2</v>
      </c>
      <c r="E8047" s="6"/>
      <c r="F8047" s="6"/>
      <c r="G8047" s="6"/>
      <c r="H8047" s="6"/>
      <c r="I8047" s="6"/>
      <c r="J8047" s="6"/>
      <c r="K8047" s="6"/>
      <c r="L8047" s="6"/>
      <c r="M8047" s="6"/>
      <c r="N8047" s="27"/>
    </row>
    <row r="8048" spans="1:14" s="28" customFormat="1" x14ac:dyDescent="0.25">
      <c r="A8048" s="24">
        <v>43801.125</v>
      </c>
      <c r="B8048" s="25">
        <v>43801.166666666664</v>
      </c>
      <c r="C8048" s="7">
        <v>270.779</v>
      </c>
      <c r="D8048" s="26">
        <f>C8048/'g. Dimensio.AnlagenEE2035'!$F$11</f>
        <v>7.7365428571428571E-2</v>
      </c>
      <c r="E8048" s="6"/>
      <c r="F8048" s="6"/>
      <c r="G8048" s="6"/>
      <c r="H8048" s="6"/>
      <c r="I8048" s="6"/>
      <c r="J8048" s="6"/>
      <c r="K8048" s="6"/>
      <c r="L8048" s="6"/>
      <c r="M8048" s="6"/>
      <c r="N8048" s="27"/>
    </row>
    <row r="8049" spans="1:14" s="28" customFormat="1" x14ac:dyDescent="0.25">
      <c r="A8049" s="24">
        <v>43801.166666666664</v>
      </c>
      <c r="B8049" s="25">
        <v>43801.208333333336</v>
      </c>
      <c r="C8049" s="7">
        <v>251.107</v>
      </c>
      <c r="D8049" s="26">
        <f>C8049/'g. Dimensio.AnlagenEE2035'!$F$11</f>
        <v>7.1744857142857138E-2</v>
      </c>
      <c r="E8049" s="6"/>
      <c r="F8049" s="6"/>
      <c r="G8049" s="6"/>
      <c r="H8049" s="6"/>
      <c r="I8049" s="6"/>
      <c r="J8049" s="6"/>
      <c r="K8049" s="6"/>
      <c r="L8049" s="6"/>
      <c r="M8049" s="6"/>
      <c r="N8049" s="27"/>
    </row>
    <row r="8050" spans="1:14" s="28" customFormat="1" x14ac:dyDescent="0.25">
      <c r="A8050" s="24">
        <v>43801.208333333336</v>
      </c>
      <c r="B8050" s="25">
        <v>43801.25</v>
      </c>
      <c r="C8050" s="7">
        <v>220.12700000000001</v>
      </c>
      <c r="D8050" s="26">
        <f>C8050/'g. Dimensio.AnlagenEE2035'!$F$11</f>
        <v>6.2893428571428572E-2</v>
      </c>
      <c r="E8050" s="6"/>
      <c r="F8050" s="6"/>
      <c r="G8050" s="6"/>
      <c r="H8050" s="6"/>
      <c r="I8050" s="6"/>
      <c r="J8050" s="6"/>
      <c r="K8050" s="6"/>
      <c r="L8050" s="6"/>
      <c r="M8050" s="6"/>
      <c r="N8050" s="27"/>
    </row>
    <row r="8051" spans="1:14" s="28" customFormat="1" x14ac:dyDescent="0.25">
      <c r="A8051" s="24">
        <v>43801.25</v>
      </c>
      <c r="B8051" s="25">
        <v>43801.291666666664</v>
      </c>
      <c r="C8051" s="7">
        <v>158.19200000000001</v>
      </c>
      <c r="D8051" s="26">
        <f>C8051/'g. Dimensio.AnlagenEE2035'!$F$11</f>
        <v>4.5197714285714286E-2</v>
      </c>
      <c r="E8051" s="6"/>
      <c r="F8051" s="6"/>
      <c r="G8051" s="6"/>
      <c r="H8051" s="6"/>
      <c r="I8051" s="6"/>
      <c r="J8051" s="6"/>
      <c r="K8051" s="6"/>
      <c r="L8051" s="6"/>
      <c r="M8051" s="6"/>
      <c r="N8051" s="27"/>
    </row>
    <row r="8052" spans="1:14" s="28" customFormat="1" x14ac:dyDescent="0.25">
      <c r="A8052" s="24">
        <v>43801.291666666664</v>
      </c>
      <c r="B8052" s="25">
        <v>43801.333333333336</v>
      </c>
      <c r="C8052" s="7">
        <v>124.464</v>
      </c>
      <c r="D8052" s="26">
        <f>C8052/'g. Dimensio.AnlagenEE2035'!$F$11</f>
        <v>3.5561142857142854E-2</v>
      </c>
      <c r="E8052" s="6"/>
      <c r="F8052" s="6"/>
      <c r="G8052" s="6"/>
      <c r="H8052" s="6"/>
      <c r="I8052" s="6"/>
      <c r="J8052" s="6"/>
      <c r="K8052" s="6"/>
      <c r="L8052" s="6"/>
      <c r="M8052" s="6"/>
      <c r="N8052" s="27"/>
    </row>
    <row r="8053" spans="1:14" s="28" customFormat="1" x14ac:dyDescent="0.25">
      <c r="A8053" s="24">
        <v>43801.333333333336</v>
      </c>
      <c r="B8053" s="25">
        <v>43801.375</v>
      </c>
      <c r="C8053" s="7">
        <v>90.811999999999998</v>
      </c>
      <c r="D8053" s="26">
        <f>C8053/'g. Dimensio.AnlagenEE2035'!$F$11</f>
        <v>2.5946285714285713E-2</v>
      </c>
      <c r="E8053" s="6"/>
      <c r="F8053" s="6"/>
      <c r="G8053" s="6"/>
      <c r="H8053" s="6"/>
      <c r="I8053" s="6"/>
      <c r="J8053" s="6"/>
      <c r="K8053" s="6"/>
      <c r="L8053" s="6"/>
      <c r="M8053" s="6"/>
      <c r="N8053" s="27"/>
    </row>
    <row r="8054" spans="1:14" s="28" customFormat="1" x14ac:dyDescent="0.25">
      <c r="A8054" s="24">
        <v>43801.375</v>
      </c>
      <c r="B8054" s="25">
        <v>43801.416666666664</v>
      </c>
      <c r="C8054" s="7">
        <v>82.856999999999999</v>
      </c>
      <c r="D8054" s="26">
        <f>C8054/'g. Dimensio.AnlagenEE2035'!$F$11</f>
        <v>2.3673428571428571E-2</v>
      </c>
      <c r="E8054" s="6"/>
      <c r="F8054" s="6"/>
      <c r="G8054" s="6"/>
      <c r="H8054" s="6"/>
      <c r="I8054" s="6"/>
      <c r="J8054" s="6"/>
      <c r="K8054" s="6"/>
      <c r="L8054" s="6"/>
      <c r="M8054" s="6"/>
      <c r="N8054" s="27"/>
    </row>
    <row r="8055" spans="1:14" s="28" customFormat="1" x14ac:dyDescent="0.25">
      <c r="A8055" s="24">
        <v>43801.416666666664</v>
      </c>
      <c r="B8055" s="25">
        <v>43801.458333333336</v>
      </c>
      <c r="C8055" s="7">
        <v>86.221000000000004</v>
      </c>
      <c r="D8055" s="26">
        <f>C8055/'g. Dimensio.AnlagenEE2035'!$F$11</f>
        <v>2.4634571428571429E-2</v>
      </c>
      <c r="E8055" s="6"/>
      <c r="F8055" s="6"/>
      <c r="G8055" s="6"/>
      <c r="H8055" s="6"/>
      <c r="I8055" s="6"/>
      <c r="J8055" s="6"/>
      <c r="K8055" s="6"/>
      <c r="L8055" s="6"/>
      <c r="M8055" s="6"/>
      <c r="N8055" s="27"/>
    </row>
    <row r="8056" spans="1:14" s="28" customFormat="1" x14ac:dyDescent="0.25">
      <c r="A8056" s="24">
        <v>43801.458333333336</v>
      </c>
      <c r="B8056" s="25">
        <v>43801.5</v>
      </c>
      <c r="C8056" s="7">
        <v>106.23699999999999</v>
      </c>
      <c r="D8056" s="26">
        <f>C8056/'g. Dimensio.AnlagenEE2035'!$F$11</f>
        <v>3.0353428571428569E-2</v>
      </c>
      <c r="E8056" s="6"/>
      <c r="F8056" s="6"/>
      <c r="G8056" s="6"/>
      <c r="H8056" s="6"/>
      <c r="I8056" s="6"/>
      <c r="J8056" s="6"/>
      <c r="K8056" s="6"/>
      <c r="L8056" s="6"/>
      <c r="M8056" s="6"/>
      <c r="N8056" s="27"/>
    </row>
    <row r="8057" spans="1:14" s="28" customFormat="1" x14ac:dyDescent="0.25">
      <c r="A8057" s="24">
        <v>43801.5</v>
      </c>
      <c r="B8057" s="25">
        <v>43801.541666666664</v>
      </c>
      <c r="C8057" s="7">
        <v>111.932</v>
      </c>
      <c r="D8057" s="26">
        <f>C8057/'g. Dimensio.AnlagenEE2035'!$F$11</f>
        <v>3.1980571428571428E-2</v>
      </c>
      <c r="E8057" s="6"/>
      <c r="F8057" s="6"/>
      <c r="G8057" s="6"/>
      <c r="H8057" s="6"/>
      <c r="I8057" s="6"/>
      <c r="J8057" s="6"/>
      <c r="K8057" s="6"/>
      <c r="L8057" s="6"/>
      <c r="M8057" s="6"/>
      <c r="N8057" s="27"/>
    </row>
    <row r="8058" spans="1:14" s="28" customFormat="1" x14ac:dyDescent="0.25">
      <c r="A8058" s="24">
        <v>43801.541666666664</v>
      </c>
      <c r="B8058" s="25">
        <v>43801.583333333336</v>
      </c>
      <c r="C8058" s="7">
        <v>103.054</v>
      </c>
      <c r="D8058" s="26">
        <f>C8058/'g. Dimensio.AnlagenEE2035'!$F$11</f>
        <v>2.9444000000000001E-2</v>
      </c>
      <c r="E8058" s="6"/>
      <c r="F8058" s="6"/>
      <c r="G8058" s="6"/>
      <c r="H8058" s="6"/>
      <c r="I8058" s="6"/>
      <c r="J8058" s="6"/>
      <c r="K8058" s="6"/>
      <c r="L8058" s="6"/>
      <c r="M8058" s="6"/>
      <c r="N8058" s="27"/>
    </row>
    <row r="8059" spans="1:14" s="28" customFormat="1" x14ac:dyDescent="0.25">
      <c r="A8059" s="24">
        <v>43801.583333333336</v>
      </c>
      <c r="B8059" s="25">
        <v>43801.625</v>
      </c>
      <c r="C8059" s="7">
        <v>71.84</v>
      </c>
      <c r="D8059" s="26">
        <f>C8059/'g. Dimensio.AnlagenEE2035'!$F$11</f>
        <v>2.0525714285714286E-2</v>
      </c>
      <c r="E8059" s="6"/>
      <c r="F8059" s="6"/>
      <c r="G8059" s="6"/>
      <c r="H8059" s="6"/>
      <c r="I8059" s="6"/>
      <c r="J8059" s="6"/>
      <c r="K8059" s="6"/>
      <c r="L8059" s="6"/>
      <c r="M8059" s="6"/>
      <c r="N8059" s="27"/>
    </row>
    <row r="8060" spans="1:14" s="28" customFormat="1" x14ac:dyDescent="0.25">
      <c r="A8060" s="24">
        <v>43801.625</v>
      </c>
      <c r="B8060" s="25">
        <v>43801.666666666664</v>
      </c>
      <c r="C8060" s="7">
        <v>46.115000000000002</v>
      </c>
      <c r="D8060" s="26">
        <f>C8060/'g. Dimensio.AnlagenEE2035'!$F$11</f>
        <v>1.3175714285714287E-2</v>
      </c>
      <c r="E8060" s="6"/>
      <c r="F8060" s="6"/>
      <c r="G8060" s="6"/>
      <c r="H8060" s="6"/>
      <c r="I8060" s="6"/>
      <c r="J8060" s="6"/>
      <c r="K8060" s="6"/>
      <c r="L8060" s="6"/>
      <c r="M8060" s="6"/>
      <c r="N8060" s="27"/>
    </row>
    <row r="8061" spans="1:14" s="28" customFormat="1" x14ac:dyDescent="0.25">
      <c r="A8061" s="24">
        <v>43801.666666666664</v>
      </c>
      <c r="B8061" s="25">
        <v>43801.708333333336</v>
      </c>
      <c r="C8061" s="7">
        <v>52.598999999999997</v>
      </c>
      <c r="D8061" s="26">
        <f>C8061/'g. Dimensio.AnlagenEE2035'!$F$11</f>
        <v>1.5028285714285713E-2</v>
      </c>
      <c r="E8061" s="6"/>
      <c r="F8061" s="6"/>
      <c r="G8061" s="6"/>
      <c r="H8061" s="6"/>
      <c r="I8061" s="6"/>
      <c r="J8061" s="6"/>
      <c r="K8061" s="6"/>
      <c r="L8061" s="6"/>
      <c r="M8061" s="6"/>
      <c r="N8061" s="27"/>
    </row>
    <row r="8062" spans="1:14" s="28" customFormat="1" x14ac:dyDescent="0.25">
      <c r="A8062" s="24">
        <v>43801.708333333336</v>
      </c>
      <c r="B8062" s="25">
        <v>43801.75</v>
      </c>
      <c r="C8062" s="7">
        <v>64.132999999999996</v>
      </c>
      <c r="D8062" s="26">
        <f>C8062/'g. Dimensio.AnlagenEE2035'!$F$11</f>
        <v>1.8323714285714283E-2</v>
      </c>
      <c r="E8062" s="6"/>
      <c r="F8062" s="6"/>
      <c r="G8062" s="6"/>
      <c r="H8062" s="6"/>
      <c r="I8062" s="6"/>
      <c r="J8062" s="6"/>
      <c r="K8062" s="6"/>
      <c r="L8062" s="6"/>
      <c r="M8062" s="6"/>
      <c r="N8062" s="27"/>
    </row>
    <row r="8063" spans="1:14" s="28" customFormat="1" x14ac:dyDescent="0.25">
      <c r="A8063" s="24">
        <v>43801.75</v>
      </c>
      <c r="B8063" s="25">
        <v>43801.791666666664</v>
      </c>
      <c r="C8063" s="7">
        <v>87.575999999999993</v>
      </c>
      <c r="D8063" s="26">
        <f>C8063/'g. Dimensio.AnlagenEE2035'!$F$11</f>
        <v>2.5021714285714283E-2</v>
      </c>
      <c r="E8063" s="6"/>
      <c r="F8063" s="6"/>
      <c r="G8063" s="6"/>
      <c r="H8063" s="6"/>
      <c r="I8063" s="6"/>
      <c r="J8063" s="6"/>
      <c r="K8063" s="6"/>
      <c r="L8063" s="6"/>
      <c r="M8063" s="6"/>
      <c r="N8063" s="27"/>
    </row>
    <row r="8064" spans="1:14" s="28" customFormat="1" x14ac:dyDescent="0.25">
      <c r="A8064" s="24">
        <v>43801.791666666664</v>
      </c>
      <c r="B8064" s="25">
        <v>43801.833333333336</v>
      </c>
      <c r="C8064" s="7">
        <v>104.68600000000001</v>
      </c>
      <c r="D8064" s="26">
        <f>C8064/'g. Dimensio.AnlagenEE2035'!$F$11</f>
        <v>2.9910285714285716E-2</v>
      </c>
      <c r="E8064" s="6"/>
      <c r="F8064" s="6"/>
      <c r="G8064" s="6"/>
      <c r="H8064" s="6"/>
      <c r="I8064" s="6"/>
      <c r="J8064" s="6"/>
      <c r="K8064" s="6"/>
      <c r="L8064" s="6"/>
      <c r="M8064" s="6"/>
      <c r="N8064" s="27"/>
    </row>
    <row r="8065" spans="1:14" s="28" customFormat="1" x14ac:dyDescent="0.25">
      <c r="A8065" s="24">
        <v>43801.833333333336</v>
      </c>
      <c r="B8065" s="25">
        <v>43801.875</v>
      </c>
      <c r="C8065" s="7">
        <v>115.182</v>
      </c>
      <c r="D8065" s="26">
        <f>C8065/'g. Dimensio.AnlagenEE2035'!$F$11</f>
        <v>3.2909142857142859E-2</v>
      </c>
      <c r="E8065" s="6"/>
      <c r="F8065" s="6"/>
      <c r="G8065" s="6"/>
      <c r="H8065" s="6"/>
      <c r="I8065" s="6"/>
      <c r="J8065" s="6"/>
      <c r="K8065" s="6"/>
      <c r="L8065" s="6"/>
      <c r="M8065" s="6"/>
      <c r="N8065" s="27"/>
    </row>
    <row r="8066" spans="1:14" s="28" customFormat="1" x14ac:dyDescent="0.25">
      <c r="A8066" s="24">
        <v>43801.875</v>
      </c>
      <c r="B8066" s="25">
        <v>43801.916666666664</v>
      </c>
      <c r="C8066" s="7">
        <v>132.52000000000001</v>
      </c>
      <c r="D8066" s="26">
        <f>C8066/'g. Dimensio.AnlagenEE2035'!$F$11</f>
        <v>3.7862857142857143E-2</v>
      </c>
      <c r="E8066" s="6"/>
      <c r="F8066" s="6"/>
      <c r="G8066" s="6"/>
      <c r="H8066" s="6"/>
      <c r="I8066" s="6"/>
      <c r="J8066" s="6"/>
      <c r="K8066" s="6"/>
      <c r="L8066" s="6"/>
      <c r="M8066" s="6"/>
      <c r="N8066" s="27"/>
    </row>
    <row r="8067" spans="1:14" s="28" customFormat="1" x14ac:dyDescent="0.25">
      <c r="A8067" s="24">
        <v>43801.916666666664</v>
      </c>
      <c r="B8067" s="25">
        <v>43801.958333333336</v>
      </c>
      <c r="C8067" s="7">
        <v>87.683999999999997</v>
      </c>
      <c r="D8067" s="26">
        <f>C8067/'g. Dimensio.AnlagenEE2035'!$F$11</f>
        <v>2.5052571428571428E-2</v>
      </c>
      <c r="E8067" s="6"/>
      <c r="F8067" s="6"/>
      <c r="G8067" s="6"/>
      <c r="H8067" s="6"/>
      <c r="I8067" s="6"/>
      <c r="J8067" s="6"/>
      <c r="K8067" s="6"/>
      <c r="L8067" s="6"/>
      <c r="M8067" s="6"/>
      <c r="N8067" s="27"/>
    </row>
    <row r="8068" spans="1:14" s="28" customFormat="1" x14ac:dyDescent="0.25">
      <c r="A8068" s="24">
        <v>43801.958333333336</v>
      </c>
      <c r="B8068" s="25">
        <v>43802</v>
      </c>
      <c r="C8068" s="7">
        <v>67.311999999999998</v>
      </c>
      <c r="D8068" s="26">
        <f>C8068/'g. Dimensio.AnlagenEE2035'!$F$11</f>
        <v>1.9231999999999999E-2</v>
      </c>
      <c r="E8068" s="6"/>
      <c r="F8068" s="6"/>
      <c r="G8068" s="6"/>
      <c r="H8068" s="6"/>
      <c r="I8068" s="6"/>
      <c r="J8068" s="6"/>
      <c r="K8068" s="6"/>
      <c r="L8068" s="6"/>
      <c r="M8068" s="6"/>
      <c r="N8068" s="27"/>
    </row>
    <row r="8069" spans="1:14" s="28" customFormat="1" x14ac:dyDescent="0.25">
      <c r="A8069" s="24">
        <v>43802</v>
      </c>
      <c r="B8069" s="25">
        <v>43802.041666666664</v>
      </c>
      <c r="C8069" s="7">
        <v>53.576000000000001</v>
      </c>
      <c r="D8069" s="26">
        <f>C8069/'g. Dimensio.AnlagenEE2035'!$F$11</f>
        <v>1.5307428571428571E-2</v>
      </c>
      <c r="E8069" s="6"/>
      <c r="F8069" s="6"/>
      <c r="G8069" s="6"/>
      <c r="H8069" s="6"/>
      <c r="I8069" s="6"/>
      <c r="J8069" s="6"/>
      <c r="K8069" s="6"/>
      <c r="L8069" s="6"/>
      <c r="M8069" s="6"/>
      <c r="N8069" s="27"/>
    </row>
    <row r="8070" spans="1:14" s="28" customFormat="1" x14ac:dyDescent="0.25">
      <c r="A8070" s="24">
        <v>43802.041666666664</v>
      </c>
      <c r="B8070" s="25">
        <v>43802.083333333336</v>
      </c>
      <c r="C8070" s="7">
        <v>51.000999999999998</v>
      </c>
      <c r="D8070" s="26">
        <f>C8070/'g. Dimensio.AnlagenEE2035'!$F$11</f>
        <v>1.4571714285714285E-2</v>
      </c>
      <c r="E8070" s="6"/>
      <c r="F8070" s="6"/>
      <c r="G8070" s="6"/>
      <c r="H8070" s="6"/>
      <c r="I8070" s="6"/>
      <c r="J8070" s="6"/>
      <c r="K8070" s="6"/>
      <c r="L8070" s="6"/>
      <c r="M8070" s="6"/>
      <c r="N8070" s="27"/>
    </row>
    <row r="8071" spans="1:14" s="28" customFormat="1" x14ac:dyDescent="0.25">
      <c r="A8071" s="24">
        <v>43802.083333333336</v>
      </c>
      <c r="B8071" s="25">
        <v>43802.125</v>
      </c>
      <c r="C8071" s="7">
        <v>43.252000000000002</v>
      </c>
      <c r="D8071" s="26">
        <f>C8071/'g. Dimensio.AnlagenEE2035'!$F$11</f>
        <v>1.2357714285714286E-2</v>
      </c>
      <c r="E8071" s="6"/>
      <c r="F8071" s="6"/>
      <c r="G8071" s="6"/>
      <c r="H8071" s="6"/>
      <c r="I8071" s="6"/>
      <c r="J8071" s="6"/>
      <c r="K8071" s="6"/>
      <c r="L8071" s="6"/>
      <c r="M8071" s="6"/>
      <c r="N8071" s="27"/>
    </row>
    <row r="8072" spans="1:14" s="28" customFormat="1" x14ac:dyDescent="0.25">
      <c r="A8072" s="24">
        <v>43802.125</v>
      </c>
      <c r="B8072" s="25">
        <v>43802.166666666664</v>
      </c>
      <c r="C8072" s="7">
        <v>26.832000000000001</v>
      </c>
      <c r="D8072" s="26">
        <f>C8072/'g. Dimensio.AnlagenEE2035'!$F$11</f>
        <v>7.6662857142857149E-3</v>
      </c>
      <c r="E8072" s="6"/>
      <c r="F8072" s="6"/>
      <c r="G8072" s="6"/>
      <c r="H8072" s="6"/>
      <c r="I8072" s="6"/>
      <c r="J8072" s="6"/>
      <c r="K8072" s="6"/>
      <c r="L8072" s="6"/>
      <c r="M8072" s="6"/>
      <c r="N8072" s="27"/>
    </row>
    <row r="8073" spans="1:14" s="28" customFormat="1" x14ac:dyDescent="0.25">
      <c r="A8073" s="24">
        <v>43802.166666666664</v>
      </c>
      <c r="B8073" s="25">
        <v>43802.208333333336</v>
      </c>
      <c r="C8073" s="7">
        <v>15.414999999999999</v>
      </c>
      <c r="D8073" s="26">
        <f>C8073/'g. Dimensio.AnlagenEE2035'!$F$11</f>
        <v>4.4042857142857139E-3</v>
      </c>
      <c r="E8073" s="6"/>
      <c r="F8073" s="6"/>
      <c r="G8073" s="6"/>
      <c r="H8073" s="6"/>
      <c r="I8073" s="6"/>
      <c r="J8073" s="6"/>
      <c r="K8073" s="6"/>
      <c r="L8073" s="6"/>
      <c r="M8073" s="6"/>
      <c r="N8073" s="27"/>
    </row>
    <row r="8074" spans="1:14" s="28" customFormat="1" x14ac:dyDescent="0.25">
      <c r="A8074" s="24">
        <v>43802.208333333336</v>
      </c>
      <c r="B8074" s="25">
        <v>43802.25</v>
      </c>
      <c r="C8074" s="7">
        <v>15.505000000000001</v>
      </c>
      <c r="D8074" s="26">
        <f>C8074/'g. Dimensio.AnlagenEE2035'!$F$11</f>
        <v>4.4299999999999999E-3</v>
      </c>
      <c r="E8074" s="6"/>
      <c r="F8074" s="6"/>
      <c r="G8074" s="6"/>
      <c r="H8074" s="6"/>
      <c r="I8074" s="6"/>
      <c r="J8074" s="6"/>
      <c r="K8074" s="6"/>
      <c r="L8074" s="6"/>
      <c r="M8074" s="6"/>
      <c r="N8074" s="27"/>
    </row>
    <row r="8075" spans="1:14" s="28" customFormat="1" x14ac:dyDescent="0.25">
      <c r="A8075" s="24">
        <v>43802.25</v>
      </c>
      <c r="B8075" s="25">
        <v>43802.291666666664</v>
      </c>
      <c r="C8075" s="7">
        <v>24.452000000000002</v>
      </c>
      <c r="D8075" s="26">
        <f>C8075/'g. Dimensio.AnlagenEE2035'!$F$11</f>
        <v>6.9862857142857148E-3</v>
      </c>
      <c r="E8075" s="6"/>
      <c r="F8075" s="6"/>
      <c r="G8075" s="6"/>
      <c r="H8075" s="6"/>
      <c r="I8075" s="6"/>
      <c r="J8075" s="6"/>
      <c r="K8075" s="6"/>
      <c r="L8075" s="6"/>
      <c r="M8075" s="6"/>
      <c r="N8075" s="27"/>
    </row>
    <row r="8076" spans="1:14" s="28" customFormat="1" x14ac:dyDescent="0.25">
      <c r="A8076" s="24">
        <v>43802.291666666664</v>
      </c>
      <c r="B8076" s="25">
        <v>43802.333333333336</v>
      </c>
      <c r="C8076" s="7">
        <v>33.433999999999997</v>
      </c>
      <c r="D8076" s="26">
        <f>C8076/'g. Dimensio.AnlagenEE2035'!$F$11</f>
        <v>9.5525714285714276E-3</v>
      </c>
      <c r="E8076" s="6"/>
      <c r="F8076" s="6"/>
      <c r="G8076" s="6"/>
      <c r="H8076" s="6"/>
      <c r="I8076" s="6"/>
      <c r="J8076" s="6"/>
      <c r="K8076" s="6"/>
      <c r="L8076" s="6"/>
      <c r="M8076" s="6"/>
      <c r="N8076" s="27"/>
    </row>
    <row r="8077" spans="1:14" s="28" customFormat="1" x14ac:dyDescent="0.25">
      <c r="A8077" s="24">
        <v>43802.333333333336</v>
      </c>
      <c r="B8077" s="25">
        <v>43802.375</v>
      </c>
      <c r="C8077" s="7">
        <v>36.328000000000003</v>
      </c>
      <c r="D8077" s="26">
        <f>C8077/'g. Dimensio.AnlagenEE2035'!$F$11</f>
        <v>1.0379428571428572E-2</v>
      </c>
      <c r="E8077" s="6"/>
      <c r="F8077" s="6"/>
      <c r="G8077" s="6"/>
      <c r="H8077" s="6"/>
      <c r="I8077" s="6"/>
      <c r="J8077" s="6"/>
      <c r="K8077" s="6"/>
      <c r="L8077" s="6"/>
      <c r="M8077" s="6"/>
      <c r="N8077" s="27"/>
    </row>
    <row r="8078" spans="1:14" s="28" customFormat="1" x14ac:dyDescent="0.25">
      <c r="A8078" s="24">
        <v>43802.375</v>
      </c>
      <c r="B8078" s="25">
        <v>43802.416666666664</v>
      </c>
      <c r="C8078" s="7">
        <v>36.631</v>
      </c>
      <c r="D8078" s="26">
        <f>C8078/'g. Dimensio.AnlagenEE2035'!$F$11</f>
        <v>1.0466E-2</v>
      </c>
      <c r="E8078" s="6"/>
      <c r="F8078" s="6"/>
      <c r="G8078" s="6"/>
      <c r="H8078" s="6"/>
      <c r="I8078" s="6"/>
      <c r="J8078" s="6"/>
      <c r="K8078" s="6"/>
      <c r="L8078" s="6"/>
      <c r="M8078" s="6"/>
      <c r="N8078" s="27"/>
    </row>
    <row r="8079" spans="1:14" s="28" customFormat="1" x14ac:dyDescent="0.25">
      <c r="A8079" s="24">
        <v>43802.416666666664</v>
      </c>
      <c r="B8079" s="25">
        <v>43802.458333333336</v>
      </c>
      <c r="C8079" s="7">
        <v>32.793999999999997</v>
      </c>
      <c r="D8079" s="26">
        <f>C8079/'g. Dimensio.AnlagenEE2035'!$F$11</f>
        <v>9.369714285714285E-3</v>
      </c>
      <c r="E8079" s="6"/>
      <c r="F8079" s="6"/>
      <c r="G8079" s="6"/>
      <c r="H8079" s="6"/>
      <c r="I8079" s="6"/>
      <c r="J8079" s="6"/>
      <c r="K8079" s="6"/>
      <c r="L8079" s="6"/>
      <c r="M8079" s="6"/>
      <c r="N8079" s="27"/>
    </row>
    <row r="8080" spans="1:14" s="28" customFormat="1" x14ac:dyDescent="0.25">
      <c r="A8080" s="24">
        <v>43802.458333333336</v>
      </c>
      <c r="B8080" s="25">
        <v>43802.5</v>
      </c>
      <c r="C8080" s="7">
        <v>28.222000000000001</v>
      </c>
      <c r="D8080" s="26">
        <f>C8080/'g. Dimensio.AnlagenEE2035'!$F$11</f>
        <v>8.0634285714285721E-3</v>
      </c>
      <c r="E8080" s="6"/>
      <c r="F8080" s="6"/>
      <c r="G8080" s="6"/>
      <c r="H8080" s="6"/>
      <c r="I8080" s="6"/>
      <c r="J8080" s="6"/>
      <c r="K8080" s="6"/>
      <c r="L8080" s="6"/>
      <c r="M8080" s="6"/>
      <c r="N8080" s="27"/>
    </row>
    <row r="8081" spans="1:14" s="28" customFormat="1" x14ac:dyDescent="0.25">
      <c r="A8081" s="24">
        <v>43802.5</v>
      </c>
      <c r="B8081" s="25">
        <v>43802.541666666664</v>
      </c>
      <c r="C8081" s="7">
        <v>44.110999999999997</v>
      </c>
      <c r="D8081" s="26">
        <f>C8081/'g. Dimensio.AnlagenEE2035'!$F$11</f>
        <v>1.2603142857142856E-2</v>
      </c>
      <c r="E8081" s="6"/>
      <c r="F8081" s="6"/>
      <c r="G8081" s="6"/>
      <c r="H8081" s="6"/>
      <c r="I8081" s="6"/>
      <c r="J8081" s="6"/>
      <c r="K8081" s="6"/>
      <c r="L8081" s="6"/>
      <c r="M8081" s="6"/>
      <c r="N8081" s="27"/>
    </row>
    <row r="8082" spans="1:14" s="28" customFormat="1" x14ac:dyDescent="0.25">
      <c r="A8082" s="24">
        <v>43802.541666666664</v>
      </c>
      <c r="B8082" s="25">
        <v>43802.583333333336</v>
      </c>
      <c r="C8082" s="7">
        <v>99.531000000000006</v>
      </c>
      <c r="D8082" s="26">
        <f>C8082/'g. Dimensio.AnlagenEE2035'!$F$11</f>
        <v>2.8437428571428572E-2</v>
      </c>
      <c r="E8082" s="6"/>
      <c r="F8082" s="6"/>
      <c r="G8082" s="6"/>
      <c r="H8082" s="6"/>
      <c r="I8082" s="6"/>
      <c r="J8082" s="6"/>
      <c r="K8082" s="6"/>
      <c r="L8082" s="6"/>
      <c r="M8082" s="6"/>
      <c r="N8082" s="27"/>
    </row>
    <row r="8083" spans="1:14" s="28" customFormat="1" x14ac:dyDescent="0.25">
      <c r="A8083" s="24">
        <v>43802.583333333336</v>
      </c>
      <c r="B8083" s="25">
        <v>43802.625</v>
      </c>
      <c r="C8083" s="7">
        <v>166.892</v>
      </c>
      <c r="D8083" s="26">
        <f>C8083/'g. Dimensio.AnlagenEE2035'!$F$11</f>
        <v>4.7683428571428571E-2</v>
      </c>
      <c r="E8083" s="6"/>
      <c r="F8083" s="6"/>
      <c r="G8083" s="6"/>
      <c r="H8083" s="6"/>
      <c r="I8083" s="6"/>
      <c r="J8083" s="6"/>
      <c r="K8083" s="6"/>
      <c r="L8083" s="6"/>
      <c r="M8083" s="6"/>
      <c r="N8083" s="27"/>
    </row>
    <row r="8084" spans="1:14" s="28" customFormat="1" x14ac:dyDescent="0.25">
      <c r="A8084" s="24">
        <v>43802.625</v>
      </c>
      <c r="B8084" s="25">
        <v>43802.666666666664</v>
      </c>
      <c r="C8084" s="7">
        <v>286.78500000000003</v>
      </c>
      <c r="D8084" s="26">
        <f>C8084/'g. Dimensio.AnlagenEE2035'!$F$11</f>
        <v>8.193857142857143E-2</v>
      </c>
      <c r="E8084" s="6"/>
      <c r="F8084" s="6"/>
      <c r="G8084" s="6"/>
      <c r="H8084" s="6"/>
      <c r="I8084" s="6"/>
      <c r="J8084" s="6"/>
      <c r="K8084" s="6"/>
      <c r="L8084" s="6"/>
      <c r="M8084" s="6"/>
      <c r="N8084" s="27"/>
    </row>
    <row r="8085" spans="1:14" s="28" customFormat="1" x14ac:dyDescent="0.25">
      <c r="A8085" s="24">
        <v>43802.666666666664</v>
      </c>
      <c r="B8085" s="25">
        <v>43802.708333333336</v>
      </c>
      <c r="C8085" s="7">
        <v>430.822</v>
      </c>
      <c r="D8085" s="26">
        <f>C8085/'g. Dimensio.AnlagenEE2035'!$F$11</f>
        <v>0.12309200000000001</v>
      </c>
      <c r="E8085" s="6"/>
      <c r="F8085" s="6"/>
      <c r="G8085" s="6"/>
      <c r="H8085" s="6"/>
      <c r="I8085" s="6"/>
      <c r="J8085" s="6"/>
      <c r="K8085" s="6"/>
      <c r="L8085" s="6"/>
      <c r="M8085" s="6"/>
      <c r="N8085" s="27"/>
    </row>
    <row r="8086" spans="1:14" s="28" customFormat="1" x14ac:dyDescent="0.25">
      <c r="A8086" s="24">
        <v>43802.708333333336</v>
      </c>
      <c r="B8086" s="25">
        <v>43802.75</v>
      </c>
      <c r="C8086" s="7">
        <v>515.54499999999996</v>
      </c>
      <c r="D8086" s="26">
        <f>C8086/'g. Dimensio.AnlagenEE2035'!$F$11</f>
        <v>0.14729857142857142</v>
      </c>
      <c r="E8086" s="6"/>
      <c r="F8086" s="6"/>
      <c r="G8086" s="6"/>
      <c r="H8086" s="6"/>
      <c r="I8086" s="6"/>
      <c r="J8086" s="6"/>
      <c r="K8086" s="6"/>
      <c r="L8086" s="6"/>
      <c r="M8086" s="6"/>
      <c r="N8086" s="27"/>
    </row>
    <row r="8087" spans="1:14" s="28" customFormat="1" x14ac:dyDescent="0.25">
      <c r="A8087" s="24">
        <v>43802.75</v>
      </c>
      <c r="B8087" s="25">
        <v>43802.791666666664</v>
      </c>
      <c r="C8087" s="7">
        <v>504.12400000000002</v>
      </c>
      <c r="D8087" s="26">
        <f>C8087/'g. Dimensio.AnlagenEE2035'!$F$11</f>
        <v>0.14403542857142859</v>
      </c>
      <c r="E8087" s="6"/>
      <c r="F8087" s="6"/>
      <c r="G8087" s="6"/>
      <c r="H8087" s="6"/>
      <c r="I8087" s="6"/>
      <c r="J8087" s="6"/>
      <c r="K8087" s="6"/>
      <c r="L8087" s="6"/>
      <c r="M8087" s="6"/>
      <c r="N8087" s="27"/>
    </row>
    <row r="8088" spans="1:14" s="28" customFormat="1" x14ac:dyDescent="0.25">
      <c r="A8088" s="24">
        <v>43802.791666666664</v>
      </c>
      <c r="B8088" s="25">
        <v>43802.833333333336</v>
      </c>
      <c r="C8088" s="7">
        <v>545.96</v>
      </c>
      <c r="D8088" s="26">
        <f>C8088/'g. Dimensio.AnlagenEE2035'!$F$11</f>
        <v>0.15598857142857145</v>
      </c>
      <c r="E8088" s="6"/>
      <c r="F8088" s="6"/>
      <c r="G8088" s="6"/>
      <c r="H8088" s="6"/>
      <c r="I8088" s="6"/>
      <c r="J8088" s="6"/>
      <c r="K8088" s="6"/>
      <c r="L8088" s="6"/>
      <c r="M8088" s="6"/>
      <c r="N8088" s="27"/>
    </row>
    <row r="8089" spans="1:14" s="28" customFormat="1" x14ac:dyDescent="0.25">
      <c r="A8089" s="24">
        <v>43802.833333333336</v>
      </c>
      <c r="B8089" s="25">
        <v>43802.875</v>
      </c>
      <c r="C8089" s="7">
        <v>584.64599999999996</v>
      </c>
      <c r="D8089" s="26">
        <f>C8089/'g. Dimensio.AnlagenEE2035'!$F$11</f>
        <v>0.16704171428571427</v>
      </c>
      <c r="E8089" s="6"/>
      <c r="F8089" s="6"/>
      <c r="G8089" s="6"/>
      <c r="H8089" s="6"/>
      <c r="I8089" s="6"/>
      <c r="J8089" s="6"/>
      <c r="K8089" s="6"/>
      <c r="L8089" s="6"/>
      <c r="M8089" s="6"/>
      <c r="N8089" s="27"/>
    </row>
    <row r="8090" spans="1:14" s="28" customFormat="1" x14ac:dyDescent="0.25">
      <c r="A8090" s="24">
        <v>43802.875</v>
      </c>
      <c r="B8090" s="25">
        <v>43802.916666666664</v>
      </c>
      <c r="C8090" s="7">
        <v>627.84400000000005</v>
      </c>
      <c r="D8090" s="26">
        <f>C8090/'g. Dimensio.AnlagenEE2035'!$F$11</f>
        <v>0.17938400000000002</v>
      </c>
      <c r="E8090" s="6"/>
      <c r="F8090" s="6"/>
      <c r="G8090" s="6"/>
      <c r="H8090" s="6"/>
      <c r="I8090" s="6"/>
      <c r="J8090" s="6"/>
      <c r="K8090" s="6"/>
      <c r="L8090" s="6"/>
      <c r="M8090" s="6"/>
      <c r="N8090" s="27"/>
    </row>
    <row r="8091" spans="1:14" s="28" customFormat="1" x14ac:dyDescent="0.25">
      <c r="A8091" s="24">
        <v>43802.916666666664</v>
      </c>
      <c r="B8091" s="25">
        <v>43802.958333333336</v>
      </c>
      <c r="C8091" s="7">
        <v>717.19299999999998</v>
      </c>
      <c r="D8091" s="26">
        <f>C8091/'g. Dimensio.AnlagenEE2035'!$F$11</f>
        <v>0.20491228571428571</v>
      </c>
      <c r="E8091" s="6"/>
      <c r="F8091" s="6"/>
      <c r="G8091" s="6"/>
      <c r="H8091" s="6"/>
      <c r="I8091" s="6"/>
      <c r="J8091" s="6"/>
      <c r="K8091" s="6"/>
      <c r="L8091" s="6"/>
      <c r="M8091" s="6"/>
      <c r="N8091" s="27"/>
    </row>
    <row r="8092" spans="1:14" s="28" customFormat="1" x14ac:dyDescent="0.25">
      <c r="A8092" s="24">
        <v>43802.958333333336</v>
      </c>
      <c r="B8092" s="25">
        <v>43803</v>
      </c>
      <c r="C8092" s="7">
        <v>776.04899999999998</v>
      </c>
      <c r="D8092" s="26">
        <f>C8092/'g. Dimensio.AnlagenEE2035'!$F$11</f>
        <v>0.22172828571428571</v>
      </c>
      <c r="E8092" s="6"/>
      <c r="F8092" s="6"/>
      <c r="G8092" s="6"/>
      <c r="H8092" s="6"/>
      <c r="I8092" s="6"/>
      <c r="J8092" s="6"/>
      <c r="K8092" s="6"/>
      <c r="L8092" s="6"/>
      <c r="M8092" s="6"/>
      <c r="N8092" s="27"/>
    </row>
    <row r="8093" spans="1:14" s="28" customFormat="1" x14ac:dyDescent="0.25">
      <c r="A8093" s="24">
        <v>43803</v>
      </c>
      <c r="B8093" s="25">
        <v>43803.041666666664</v>
      </c>
      <c r="C8093" s="7">
        <v>787.97500000000002</v>
      </c>
      <c r="D8093" s="26">
        <f>C8093/'g. Dimensio.AnlagenEE2035'!$F$11</f>
        <v>0.2251357142857143</v>
      </c>
      <c r="E8093" s="6"/>
      <c r="F8093" s="6"/>
      <c r="G8093" s="6"/>
      <c r="H8093" s="6"/>
      <c r="I8093" s="6"/>
      <c r="J8093" s="6"/>
      <c r="K8093" s="6"/>
      <c r="L8093" s="6"/>
      <c r="M8093" s="6"/>
      <c r="N8093" s="27"/>
    </row>
    <row r="8094" spans="1:14" s="28" customFormat="1" x14ac:dyDescent="0.25">
      <c r="A8094" s="24">
        <v>43803.041666666664</v>
      </c>
      <c r="B8094" s="25">
        <v>43803.083333333336</v>
      </c>
      <c r="C8094" s="7">
        <v>781.99599999999998</v>
      </c>
      <c r="D8094" s="26">
        <f>C8094/'g. Dimensio.AnlagenEE2035'!$F$11</f>
        <v>0.22342742857142855</v>
      </c>
      <c r="E8094" s="6"/>
      <c r="F8094" s="6"/>
      <c r="G8094" s="6"/>
      <c r="H8094" s="6"/>
      <c r="I8094" s="6"/>
      <c r="J8094" s="6"/>
      <c r="K8094" s="6"/>
      <c r="L8094" s="6"/>
      <c r="M8094" s="6"/>
      <c r="N8094" s="27"/>
    </row>
    <row r="8095" spans="1:14" s="28" customFormat="1" x14ac:dyDescent="0.25">
      <c r="A8095" s="24">
        <v>43803.083333333336</v>
      </c>
      <c r="B8095" s="25">
        <v>43803.125</v>
      </c>
      <c r="C8095" s="7">
        <v>759.12699999999995</v>
      </c>
      <c r="D8095" s="26">
        <f>C8095/'g. Dimensio.AnlagenEE2035'!$F$11</f>
        <v>0.21689342857142857</v>
      </c>
      <c r="E8095" s="6"/>
      <c r="F8095" s="6"/>
      <c r="G8095" s="6"/>
      <c r="H8095" s="6"/>
      <c r="I8095" s="6"/>
      <c r="J8095" s="6"/>
      <c r="K8095" s="6"/>
      <c r="L8095" s="6"/>
      <c r="M8095" s="6"/>
      <c r="N8095" s="27"/>
    </row>
    <row r="8096" spans="1:14" s="28" customFormat="1" x14ac:dyDescent="0.25">
      <c r="A8096" s="24">
        <v>43803.125</v>
      </c>
      <c r="B8096" s="25">
        <v>43803.166666666664</v>
      </c>
      <c r="C8096" s="7">
        <v>712.86400000000003</v>
      </c>
      <c r="D8096" s="26">
        <f>C8096/'g. Dimensio.AnlagenEE2035'!$F$11</f>
        <v>0.20367542857142859</v>
      </c>
      <c r="E8096" s="6"/>
      <c r="F8096" s="6"/>
      <c r="G8096" s="6"/>
      <c r="H8096" s="6"/>
      <c r="I8096" s="6"/>
      <c r="J8096" s="6"/>
      <c r="K8096" s="6"/>
      <c r="L8096" s="6"/>
      <c r="M8096" s="6"/>
      <c r="N8096" s="27"/>
    </row>
    <row r="8097" spans="1:14" s="28" customFormat="1" x14ac:dyDescent="0.25">
      <c r="A8097" s="24">
        <v>43803.166666666664</v>
      </c>
      <c r="B8097" s="25">
        <v>43803.208333333336</v>
      </c>
      <c r="C8097" s="7">
        <v>653.80799999999999</v>
      </c>
      <c r="D8097" s="26">
        <f>C8097/'g. Dimensio.AnlagenEE2035'!$F$11</f>
        <v>0.1868022857142857</v>
      </c>
      <c r="E8097" s="6"/>
      <c r="F8097" s="6"/>
      <c r="G8097" s="6"/>
      <c r="H8097" s="6"/>
      <c r="I8097" s="6"/>
      <c r="J8097" s="6"/>
      <c r="K8097" s="6"/>
      <c r="L8097" s="6"/>
      <c r="M8097" s="6"/>
      <c r="N8097" s="27"/>
    </row>
    <row r="8098" spans="1:14" s="28" customFormat="1" x14ac:dyDescent="0.25">
      <c r="A8098" s="24">
        <v>43803.208333333336</v>
      </c>
      <c r="B8098" s="25">
        <v>43803.25</v>
      </c>
      <c r="C8098" s="7">
        <v>609.00900000000001</v>
      </c>
      <c r="D8098" s="26">
        <f>C8098/'g. Dimensio.AnlagenEE2035'!$F$11</f>
        <v>0.17400257142857142</v>
      </c>
      <c r="E8098" s="6"/>
      <c r="F8098" s="6"/>
      <c r="G8098" s="6"/>
      <c r="H8098" s="6"/>
      <c r="I8098" s="6"/>
      <c r="J8098" s="6"/>
      <c r="K8098" s="6"/>
      <c r="L8098" s="6"/>
      <c r="M8098" s="6"/>
      <c r="N8098" s="27"/>
    </row>
    <row r="8099" spans="1:14" s="28" customFormat="1" x14ac:dyDescent="0.25">
      <c r="A8099" s="24">
        <v>43803.25</v>
      </c>
      <c r="B8099" s="25">
        <v>43803.291666666664</v>
      </c>
      <c r="C8099" s="7">
        <v>570.50199999999995</v>
      </c>
      <c r="D8099" s="26">
        <f>C8099/'g. Dimensio.AnlagenEE2035'!$F$11</f>
        <v>0.16300057142857141</v>
      </c>
      <c r="E8099" s="6"/>
      <c r="F8099" s="6"/>
      <c r="G8099" s="6"/>
      <c r="H8099" s="6"/>
      <c r="I8099" s="6"/>
      <c r="J8099" s="6"/>
      <c r="K8099" s="6"/>
      <c r="L8099" s="6"/>
      <c r="M8099" s="6"/>
      <c r="N8099" s="27"/>
    </row>
    <row r="8100" spans="1:14" s="28" customFormat="1" x14ac:dyDescent="0.25">
      <c r="A8100" s="24">
        <v>43803.291666666664</v>
      </c>
      <c r="B8100" s="25">
        <v>43803.333333333336</v>
      </c>
      <c r="C8100" s="7">
        <v>505.51299999999998</v>
      </c>
      <c r="D8100" s="26">
        <f>C8100/'g. Dimensio.AnlagenEE2035'!$F$11</f>
        <v>0.14443228571428571</v>
      </c>
      <c r="E8100" s="6"/>
      <c r="F8100" s="6"/>
      <c r="G8100" s="6"/>
      <c r="H8100" s="6"/>
      <c r="I8100" s="6"/>
      <c r="J8100" s="6"/>
      <c r="K8100" s="6"/>
      <c r="L8100" s="6"/>
      <c r="M8100" s="6"/>
      <c r="N8100" s="27"/>
    </row>
    <row r="8101" spans="1:14" s="28" customFormat="1" x14ac:dyDescent="0.25">
      <c r="A8101" s="24">
        <v>43803.333333333336</v>
      </c>
      <c r="B8101" s="25">
        <v>43803.375</v>
      </c>
      <c r="C8101" s="7">
        <v>344.46300000000002</v>
      </c>
      <c r="D8101" s="26">
        <f>C8101/'g. Dimensio.AnlagenEE2035'!$F$11</f>
        <v>9.8418000000000005E-2</v>
      </c>
      <c r="E8101" s="6"/>
      <c r="F8101" s="6"/>
      <c r="G8101" s="6"/>
      <c r="H8101" s="6"/>
      <c r="I8101" s="6"/>
      <c r="J8101" s="6"/>
      <c r="K8101" s="6"/>
      <c r="L8101" s="6"/>
      <c r="M8101" s="6"/>
      <c r="N8101" s="27"/>
    </row>
    <row r="8102" spans="1:14" s="28" customFormat="1" x14ac:dyDescent="0.25">
      <c r="A8102" s="24">
        <v>43803.375</v>
      </c>
      <c r="B8102" s="25">
        <v>43803.416666666664</v>
      </c>
      <c r="C8102" s="7">
        <v>332.524</v>
      </c>
      <c r="D8102" s="26">
        <f>C8102/'g. Dimensio.AnlagenEE2035'!$F$11</f>
        <v>9.5006857142857143E-2</v>
      </c>
      <c r="E8102" s="6"/>
      <c r="F8102" s="6"/>
      <c r="G8102" s="6"/>
      <c r="H8102" s="6"/>
      <c r="I8102" s="6"/>
      <c r="J8102" s="6"/>
      <c r="K8102" s="6"/>
      <c r="L8102" s="6"/>
      <c r="M8102" s="6"/>
      <c r="N8102" s="27"/>
    </row>
    <row r="8103" spans="1:14" s="28" customFormat="1" x14ac:dyDescent="0.25">
      <c r="A8103" s="24">
        <v>43803.416666666664</v>
      </c>
      <c r="B8103" s="25">
        <v>43803.458333333336</v>
      </c>
      <c r="C8103" s="7">
        <v>368.23599999999999</v>
      </c>
      <c r="D8103" s="26">
        <f>C8103/'g. Dimensio.AnlagenEE2035'!$F$11</f>
        <v>0.10521028571428571</v>
      </c>
      <c r="E8103" s="6"/>
      <c r="F8103" s="6"/>
      <c r="G8103" s="6"/>
      <c r="H8103" s="6"/>
      <c r="I8103" s="6"/>
      <c r="J8103" s="6"/>
      <c r="K8103" s="6"/>
      <c r="L8103" s="6"/>
      <c r="M8103" s="6"/>
      <c r="N8103" s="27"/>
    </row>
    <row r="8104" spans="1:14" s="28" customFormat="1" x14ac:dyDescent="0.25">
      <c r="A8104" s="24">
        <v>43803.458333333336</v>
      </c>
      <c r="B8104" s="25">
        <v>43803.5</v>
      </c>
      <c r="C8104" s="7">
        <v>416.75799999999998</v>
      </c>
      <c r="D8104" s="26">
        <f>C8104/'g. Dimensio.AnlagenEE2035'!$F$11</f>
        <v>0.11907371428571428</v>
      </c>
      <c r="E8104" s="6"/>
      <c r="F8104" s="6"/>
      <c r="G8104" s="6"/>
      <c r="H8104" s="6"/>
      <c r="I8104" s="6"/>
      <c r="J8104" s="6"/>
      <c r="K8104" s="6"/>
      <c r="L8104" s="6"/>
      <c r="M8104" s="6"/>
      <c r="N8104" s="27"/>
    </row>
    <row r="8105" spans="1:14" s="28" customFormat="1" x14ac:dyDescent="0.25">
      <c r="A8105" s="24">
        <v>43803.5</v>
      </c>
      <c r="B8105" s="25">
        <v>43803.541666666664</v>
      </c>
      <c r="C8105" s="7">
        <v>441.51600000000002</v>
      </c>
      <c r="D8105" s="26">
        <f>C8105/'g. Dimensio.AnlagenEE2035'!$F$11</f>
        <v>0.12614742857142858</v>
      </c>
      <c r="E8105" s="6"/>
      <c r="F8105" s="6"/>
      <c r="G8105" s="6"/>
      <c r="H8105" s="6"/>
      <c r="I8105" s="6"/>
      <c r="J8105" s="6"/>
      <c r="K8105" s="6"/>
      <c r="L8105" s="6"/>
      <c r="M8105" s="6"/>
      <c r="N8105" s="27"/>
    </row>
    <row r="8106" spans="1:14" s="28" customFormat="1" x14ac:dyDescent="0.25">
      <c r="A8106" s="24">
        <v>43803.541666666664</v>
      </c>
      <c r="B8106" s="25">
        <v>43803.583333333336</v>
      </c>
      <c r="C8106" s="7">
        <v>403.17899999999997</v>
      </c>
      <c r="D8106" s="26">
        <f>C8106/'g. Dimensio.AnlagenEE2035'!$F$11</f>
        <v>0.11519399999999999</v>
      </c>
      <c r="E8106" s="6"/>
      <c r="F8106" s="6"/>
      <c r="G8106" s="6"/>
      <c r="H8106" s="6"/>
      <c r="I8106" s="6"/>
      <c r="J8106" s="6"/>
      <c r="K8106" s="6"/>
      <c r="L8106" s="6"/>
      <c r="M8106" s="6"/>
      <c r="N8106" s="27"/>
    </row>
    <row r="8107" spans="1:14" s="28" customFormat="1" x14ac:dyDescent="0.25">
      <c r="A8107" s="24">
        <v>43803.583333333336</v>
      </c>
      <c r="B8107" s="25">
        <v>43803.625</v>
      </c>
      <c r="C8107" s="7">
        <v>400.197</v>
      </c>
      <c r="D8107" s="26">
        <f>C8107/'g. Dimensio.AnlagenEE2035'!$F$11</f>
        <v>0.114342</v>
      </c>
      <c r="E8107" s="6"/>
      <c r="F8107" s="6"/>
      <c r="G8107" s="6"/>
      <c r="H8107" s="6"/>
      <c r="I8107" s="6"/>
      <c r="J8107" s="6"/>
      <c r="K8107" s="6"/>
      <c r="L8107" s="6"/>
      <c r="M8107" s="6"/>
      <c r="N8107" s="27"/>
    </row>
    <row r="8108" spans="1:14" s="28" customFormat="1" x14ac:dyDescent="0.25">
      <c r="A8108" s="24">
        <v>43803.625</v>
      </c>
      <c r="B8108" s="25">
        <v>43803.666666666664</v>
      </c>
      <c r="C8108" s="7">
        <v>490.53699999999998</v>
      </c>
      <c r="D8108" s="26">
        <f>C8108/'g. Dimensio.AnlagenEE2035'!$F$11</f>
        <v>0.14015342857142857</v>
      </c>
      <c r="E8108" s="6"/>
      <c r="F8108" s="6"/>
      <c r="G8108" s="6"/>
      <c r="H8108" s="6"/>
      <c r="I8108" s="6"/>
      <c r="J8108" s="6"/>
      <c r="K8108" s="6"/>
      <c r="L8108" s="6"/>
      <c r="M8108" s="6"/>
      <c r="N8108" s="27"/>
    </row>
    <row r="8109" spans="1:14" s="28" customFormat="1" x14ac:dyDescent="0.25">
      <c r="A8109" s="24">
        <v>43803.666666666664</v>
      </c>
      <c r="B8109" s="25">
        <v>43803.708333333336</v>
      </c>
      <c r="C8109" s="7">
        <v>572.601</v>
      </c>
      <c r="D8109" s="26">
        <f>C8109/'g. Dimensio.AnlagenEE2035'!$F$11</f>
        <v>0.16360028571428573</v>
      </c>
      <c r="E8109" s="6"/>
      <c r="F8109" s="6"/>
      <c r="G8109" s="6"/>
      <c r="H8109" s="6"/>
      <c r="I8109" s="6"/>
      <c r="J8109" s="6"/>
      <c r="K8109" s="6"/>
      <c r="L8109" s="6"/>
      <c r="M8109" s="6"/>
      <c r="N8109" s="27"/>
    </row>
    <row r="8110" spans="1:14" s="28" customFormat="1" x14ac:dyDescent="0.25">
      <c r="A8110" s="24">
        <v>43803.708333333336</v>
      </c>
      <c r="B8110" s="25">
        <v>43803.75</v>
      </c>
      <c r="C8110" s="7">
        <v>569.83500000000004</v>
      </c>
      <c r="D8110" s="26">
        <f>C8110/'g. Dimensio.AnlagenEE2035'!$F$11</f>
        <v>0.16281000000000001</v>
      </c>
      <c r="E8110" s="6"/>
      <c r="F8110" s="6"/>
      <c r="G8110" s="6"/>
      <c r="H8110" s="6"/>
      <c r="I8110" s="6"/>
      <c r="J8110" s="6"/>
      <c r="K8110" s="6"/>
      <c r="L8110" s="6"/>
      <c r="M8110" s="6"/>
      <c r="N8110" s="27"/>
    </row>
    <row r="8111" spans="1:14" s="28" customFormat="1" x14ac:dyDescent="0.25">
      <c r="A8111" s="24">
        <v>43803.75</v>
      </c>
      <c r="B8111" s="25">
        <v>43803.791666666664</v>
      </c>
      <c r="C8111" s="7">
        <v>476.971</v>
      </c>
      <c r="D8111" s="26">
        <f>C8111/'g. Dimensio.AnlagenEE2035'!$F$11</f>
        <v>0.13627742857142858</v>
      </c>
      <c r="E8111" s="6"/>
      <c r="F8111" s="6"/>
      <c r="G8111" s="6"/>
      <c r="H8111" s="6"/>
      <c r="I8111" s="6"/>
      <c r="J8111" s="6"/>
      <c r="K8111" s="6"/>
      <c r="L8111" s="6"/>
      <c r="M8111" s="6"/>
      <c r="N8111" s="27"/>
    </row>
    <row r="8112" spans="1:14" s="28" customFormat="1" x14ac:dyDescent="0.25">
      <c r="A8112" s="24">
        <v>43803.791666666664</v>
      </c>
      <c r="B8112" s="25">
        <v>43803.833333333336</v>
      </c>
      <c r="C8112" s="7">
        <v>372.98099999999999</v>
      </c>
      <c r="D8112" s="26">
        <f>C8112/'g. Dimensio.AnlagenEE2035'!$F$11</f>
        <v>0.10656599999999999</v>
      </c>
      <c r="E8112" s="6"/>
      <c r="F8112" s="6"/>
      <c r="G8112" s="6"/>
      <c r="H8112" s="6"/>
      <c r="I8112" s="6"/>
      <c r="J8112" s="6"/>
      <c r="K8112" s="6"/>
      <c r="L8112" s="6"/>
      <c r="M8112" s="6"/>
      <c r="N8112" s="27"/>
    </row>
    <row r="8113" spans="1:14" s="28" customFormat="1" x14ac:dyDescent="0.25">
      <c r="A8113" s="24">
        <v>43803.833333333336</v>
      </c>
      <c r="B8113" s="25">
        <v>43803.875</v>
      </c>
      <c r="C8113" s="7">
        <v>284.02199999999999</v>
      </c>
      <c r="D8113" s="26">
        <f>C8113/'g. Dimensio.AnlagenEE2035'!$F$11</f>
        <v>8.114914285714285E-2</v>
      </c>
      <c r="E8113" s="6"/>
      <c r="F8113" s="6"/>
      <c r="G8113" s="6"/>
      <c r="H8113" s="6"/>
      <c r="I8113" s="6"/>
      <c r="J8113" s="6"/>
      <c r="K8113" s="6"/>
      <c r="L8113" s="6"/>
      <c r="M8113" s="6"/>
      <c r="N8113" s="27"/>
    </row>
    <row r="8114" spans="1:14" s="28" customFormat="1" x14ac:dyDescent="0.25">
      <c r="A8114" s="24">
        <v>43803.875</v>
      </c>
      <c r="B8114" s="25">
        <v>43803.916666666664</v>
      </c>
      <c r="C8114" s="7">
        <v>256.87700000000001</v>
      </c>
      <c r="D8114" s="26">
        <f>C8114/'g. Dimensio.AnlagenEE2035'!$F$11</f>
        <v>7.3393428571428568E-2</v>
      </c>
      <c r="E8114" s="6"/>
      <c r="F8114" s="6"/>
      <c r="G8114" s="6"/>
      <c r="H8114" s="6"/>
      <c r="I8114" s="6"/>
      <c r="J8114" s="6"/>
      <c r="K8114" s="6"/>
      <c r="L8114" s="6"/>
      <c r="M8114" s="6"/>
      <c r="N8114" s="27"/>
    </row>
    <row r="8115" spans="1:14" s="28" customFormat="1" x14ac:dyDescent="0.25">
      <c r="A8115" s="24">
        <v>43803.916666666664</v>
      </c>
      <c r="B8115" s="25">
        <v>43803.958333333336</v>
      </c>
      <c r="C8115" s="7">
        <v>280.637</v>
      </c>
      <c r="D8115" s="26">
        <f>C8115/'g. Dimensio.AnlagenEE2035'!$F$11</f>
        <v>8.0182000000000003E-2</v>
      </c>
      <c r="E8115" s="6"/>
      <c r="F8115" s="6"/>
      <c r="G8115" s="6"/>
      <c r="H8115" s="6"/>
      <c r="I8115" s="6"/>
      <c r="J8115" s="6"/>
      <c r="K8115" s="6"/>
      <c r="L8115" s="6"/>
      <c r="M8115" s="6"/>
      <c r="N8115" s="27"/>
    </row>
    <row r="8116" spans="1:14" s="28" customFormat="1" x14ac:dyDescent="0.25">
      <c r="A8116" s="24">
        <v>43803.958333333336</v>
      </c>
      <c r="B8116" s="25">
        <v>43804</v>
      </c>
      <c r="C8116" s="7">
        <v>343.86900000000003</v>
      </c>
      <c r="D8116" s="26">
        <f>C8116/'g. Dimensio.AnlagenEE2035'!$F$11</f>
        <v>9.8248285714285719E-2</v>
      </c>
      <c r="E8116" s="6"/>
      <c r="F8116" s="6"/>
      <c r="G8116" s="6"/>
      <c r="H8116" s="6"/>
      <c r="I8116" s="6"/>
      <c r="J8116" s="6"/>
      <c r="K8116" s="6"/>
      <c r="L8116" s="6"/>
      <c r="M8116" s="6"/>
      <c r="N8116" s="27"/>
    </row>
    <row r="8117" spans="1:14" s="28" customFormat="1" x14ac:dyDescent="0.25">
      <c r="A8117" s="24">
        <v>43804</v>
      </c>
      <c r="B8117" s="25">
        <v>43804.041666666664</v>
      </c>
      <c r="C8117" s="7">
        <v>446.32499999999999</v>
      </c>
      <c r="D8117" s="26">
        <f>C8117/'g. Dimensio.AnlagenEE2035'!$F$11</f>
        <v>0.12752142857142856</v>
      </c>
      <c r="E8117" s="6"/>
      <c r="F8117" s="6"/>
      <c r="G8117" s="6"/>
      <c r="H8117" s="6"/>
      <c r="I8117" s="6"/>
      <c r="J8117" s="6"/>
      <c r="K8117" s="6"/>
      <c r="L8117" s="6"/>
      <c r="M8117" s="6"/>
      <c r="N8117" s="27"/>
    </row>
    <row r="8118" spans="1:14" s="28" customFormat="1" x14ac:dyDescent="0.25">
      <c r="A8118" s="24">
        <v>43804.041666666664</v>
      </c>
      <c r="B8118" s="25">
        <v>43804.083333333336</v>
      </c>
      <c r="C8118" s="7">
        <v>515.41300000000001</v>
      </c>
      <c r="D8118" s="26">
        <f>C8118/'g. Dimensio.AnlagenEE2035'!$F$11</f>
        <v>0.14726085714285714</v>
      </c>
      <c r="E8118" s="6"/>
      <c r="F8118" s="6"/>
      <c r="G8118" s="6"/>
      <c r="H8118" s="6"/>
      <c r="I8118" s="6"/>
      <c r="J8118" s="6"/>
      <c r="K8118" s="6"/>
      <c r="L8118" s="6"/>
      <c r="M8118" s="6"/>
      <c r="N8118" s="27"/>
    </row>
    <row r="8119" spans="1:14" s="28" customFormat="1" x14ac:dyDescent="0.25">
      <c r="A8119" s="24">
        <v>43804.083333333336</v>
      </c>
      <c r="B8119" s="25">
        <v>43804.125</v>
      </c>
      <c r="C8119" s="7">
        <v>434.39600000000002</v>
      </c>
      <c r="D8119" s="26">
        <f>C8119/'g. Dimensio.AnlagenEE2035'!$F$11</f>
        <v>0.12411314285714287</v>
      </c>
      <c r="E8119" s="6"/>
      <c r="F8119" s="6"/>
      <c r="G8119" s="6"/>
      <c r="H8119" s="6"/>
      <c r="I8119" s="6"/>
      <c r="J8119" s="6"/>
      <c r="K8119" s="6"/>
      <c r="L8119" s="6"/>
      <c r="M8119" s="6"/>
      <c r="N8119" s="27"/>
    </row>
    <row r="8120" spans="1:14" s="28" customFormat="1" x14ac:dyDescent="0.25">
      <c r="A8120" s="24">
        <v>43804.125</v>
      </c>
      <c r="B8120" s="25">
        <v>43804.166666666664</v>
      </c>
      <c r="C8120" s="7">
        <v>272.27800000000002</v>
      </c>
      <c r="D8120" s="26">
        <f>C8120/'g. Dimensio.AnlagenEE2035'!$F$11</f>
        <v>7.7793714285714285E-2</v>
      </c>
      <c r="E8120" s="6"/>
      <c r="F8120" s="6"/>
      <c r="G8120" s="6"/>
      <c r="H8120" s="6"/>
      <c r="I8120" s="6"/>
      <c r="J8120" s="6"/>
      <c r="K8120" s="6"/>
      <c r="L8120" s="6"/>
      <c r="M8120" s="6"/>
      <c r="N8120" s="27"/>
    </row>
    <row r="8121" spans="1:14" s="28" customFormat="1" x14ac:dyDescent="0.25">
      <c r="A8121" s="24">
        <v>43804.166666666664</v>
      </c>
      <c r="B8121" s="25">
        <v>43804.208333333336</v>
      </c>
      <c r="C8121" s="7">
        <v>163.435</v>
      </c>
      <c r="D8121" s="26">
        <f>C8121/'g. Dimensio.AnlagenEE2035'!$F$11</f>
        <v>4.6695714285714285E-2</v>
      </c>
      <c r="E8121" s="6"/>
      <c r="F8121" s="6"/>
      <c r="G8121" s="6"/>
      <c r="H8121" s="6"/>
      <c r="I8121" s="6"/>
      <c r="J8121" s="6"/>
      <c r="K8121" s="6"/>
      <c r="L8121" s="6"/>
      <c r="M8121" s="6"/>
      <c r="N8121" s="27"/>
    </row>
    <row r="8122" spans="1:14" s="28" customFormat="1" x14ac:dyDescent="0.25">
      <c r="A8122" s="24">
        <v>43804.208333333336</v>
      </c>
      <c r="B8122" s="25">
        <v>43804.25</v>
      </c>
      <c r="C8122" s="7">
        <v>142.45099999999999</v>
      </c>
      <c r="D8122" s="26">
        <f>C8122/'g. Dimensio.AnlagenEE2035'!$F$11</f>
        <v>4.070028571428571E-2</v>
      </c>
      <c r="E8122" s="6"/>
      <c r="F8122" s="6"/>
      <c r="G8122" s="6"/>
      <c r="H8122" s="6"/>
      <c r="I8122" s="6"/>
      <c r="J8122" s="6"/>
      <c r="K8122" s="6"/>
      <c r="L8122" s="6"/>
      <c r="M8122" s="6"/>
      <c r="N8122" s="27"/>
    </row>
    <row r="8123" spans="1:14" s="28" customFormat="1" x14ac:dyDescent="0.25">
      <c r="A8123" s="24">
        <v>43804.25</v>
      </c>
      <c r="B8123" s="25">
        <v>43804.291666666664</v>
      </c>
      <c r="C8123" s="7">
        <v>156.20699999999999</v>
      </c>
      <c r="D8123" s="26">
        <f>C8123/'g. Dimensio.AnlagenEE2035'!$F$11</f>
        <v>4.4630571428571429E-2</v>
      </c>
      <c r="E8123" s="6"/>
      <c r="F8123" s="6"/>
      <c r="G8123" s="6"/>
      <c r="H8123" s="6"/>
      <c r="I8123" s="6"/>
      <c r="J8123" s="6"/>
      <c r="K8123" s="6"/>
      <c r="L8123" s="6"/>
      <c r="M8123" s="6"/>
      <c r="N8123" s="27"/>
    </row>
    <row r="8124" spans="1:14" s="28" customFormat="1" x14ac:dyDescent="0.25">
      <c r="A8124" s="24">
        <v>43804.291666666664</v>
      </c>
      <c r="B8124" s="25">
        <v>43804.333333333336</v>
      </c>
      <c r="C8124" s="7">
        <v>163.08799999999999</v>
      </c>
      <c r="D8124" s="26">
        <f>C8124/'g. Dimensio.AnlagenEE2035'!$F$11</f>
        <v>4.6596571428571425E-2</v>
      </c>
      <c r="E8124" s="6"/>
      <c r="F8124" s="6"/>
      <c r="G8124" s="6"/>
      <c r="H8124" s="6"/>
      <c r="I8124" s="6"/>
      <c r="J8124" s="6"/>
      <c r="K8124" s="6"/>
      <c r="L8124" s="6"/>
      <c r="M8124" s="6"/>
      <c r="N8124" s="27"/>
    </row>
    <row r="8125" spans="1:14" s="28" customFormat="1" x14ac:dyDescent="0.25">
      <c r="A8125" s="24">
        <v>43804.333333333336</v>
      </c>
      <c r="B8125" s="25">
        <v>43804.375</v>
      </c>
      <c r="C8125" s="7">
        <v>153.53800000000001</v>
      </c>
      <c r="D8125" s="26">
        <f>C8125/'g. Dimensio.AnlagenEE2035'!$F$11</f>
        <v>4.3868000000000004E-2</v>
      </c>
      <c r="E8125" s="6"/>
      <c r="F8125" s="6"/>
      <c r="G8125" s="6"/>
      <c r="H8125" s="6"/>
      <c r="I8125" s="6"/>
      <c r="J8125" s="6"/>
      <c r="K8125" s="6"/>
      <c r="L8125" s="6"/>
      <c r="M8125" s="6"/>
      <c r="N8125" s="27"/>
    </row>
    <row r="8126" spans="1:14" s="28" customFormat="1" x14ac:dyDescent="0.25">
      <c r="A8126" s="24">
        <v>43804.375</v>
      </c>
      <c r="B8126" s="25">
        <v>43804.416666666664</v>
      </c>
      <c r="C8126" s="7">
        <v>143.62299999999999</v>
      </c>
      <c r="D8126" s="26">
        <f>C8126/'g. Dimensio.AnlagenEE2035'!$F$11</f>
        <v>4.1035142857142853E-2</v>
      </c>
      <c r="E8126" s="6"/>
      <c r="F8126" s="6"/>
      <c r="G8126" s="6"/>
      <c r="H8126" s="6"/>
      <c r="I8126" s="6"/>
      <c r="J8126" s="6"/>
      <c r="K8126" s="6"/>
      <c r="L8126" s="6"/>
      <c r="M8126" s="6"/>
      <c r="N8126" s="27"/>
    </row>
    <row r="8127" spans="1:14" s="28" customFormat="1" x14ac:dyDescent="0.25">
      <c r="A8127" s="24">
        <v>43804.416666666664</v>
      </c>
      <c r="B8127" s="25">
        <v>43804.458333333336</v>
      </c>
      <c r="C8127" s="7">
        <v>142.886</v>
      </c>
      <c r="D8127" s="26">
        <f>C8127/'g. Dimensio.AnlagenEE2035'!$F$11</f>
        <v>4.0824571428571425E-2</v>
      </c>
      <c r="E8127" s="6"/>
      <c r="F8127" s="6"/>
      <c r="G8127" s="6"/>
      <c r="H8127" s="6"/>
      <c r="I8127" s="6"/>
      <c r="J8127" s="6"/>
      <c r="K8127" s="6"/>
      <c r="L8127" s="6"/>
      <c r="M8127" s="6"/>
      <c r="N8127" s="27"/>
    </row>
    <row r="8128" spans="1:14" s="28" customFormat="1" x14ac:dyDescent="0.25">
      <c r="A8128" s="24">
        <v>43804.458333333336</v>
      </c>
      <c r="B8128" s="25">
        <v>43804.5</v>
      </c>
      <c r="C8128" s="7">
        <v>136.642</v>
      </c>
      <c r="D8128" s="26">
        <f>C8128/'g. Dimensio.AnlagenEE2035'!$F$11</f>
        <v>3.9040571428571424E-2</v>
      </c>
      <c r="E8128" s="6"/>
      <c r="F8128" s="6"/>
      <c r="G8128" s="6"/>
      <c r="H8128" s="6"/>
      <c r="I8128" s="6"/>
      <c r="J8128" s="6"/>
      <c r="K8128" s="6"/>
      <c r="L8128" s="6"/>
      <c r="M8128" s="6"/>
      <c r="N8128" s="27"/>
    </row>
    <row r="8129" spans="1:14" s="28" customFormat="1" x14ac:dyDescent="0.25">
      <c r="A8129" s="24">
        <v>43804.5</v>
      </c>
      <c r="B8129" s="25">
        <v>43804.541666666664</v>
      </c>
      <c r="C8129" s="7">
        <v>129.02000000000001</v>
      </c>
      <c r="D8129" s="26">
        <f>C8129/'g. Dimensio.AnlagenEE2035'!$F$11</f>
        <v>3.6862857142857149E-2</v>
      </c>
      <c r="E8129" s="6"/>
      <c r="F8129" s="6"/>
      <c r="G8129" s="6"/>
      <c r="H8129" s="6"/>
      <c r="I8129" s="6"/>
      <c r="J8129" s="6"/>
      <c r="K8129" s="6"/>
      <c r="L8129" s="6"/>
      <c r="M8129" s="6"/>
      <c r="N8129" s="27"/>
    </row>
    <row r="8130" spans="1:14" s="28" customFormat="1" x14ac:dyDescent="0.25">
      <c r="A8130" s="24">
        <v>43804.541666666664</v>
      </c>
      <c r="B8130" s="25">
        <v>43804.583333333336</v>
      </c>
      <c r="C8130" s="7">
        <v>129.65199999999999</v>
      </c>
      <c r="D8130" s="26">
        <f>C8130/'g. Dimensio.AnlagenEE2035'!$F$11</f>
        <v>3.7043428571428567E-2</v>
      </c>
      <c r="E8130" s="6"/>
      <c r="F8130" s="6"/>
      <c r="G8130" s="6"/>
      <c r="H8130" s="6"/>
      <c r="I8130" s="6"/>
      <c r="J8130" s="6"/>
      <c r="K8130" s="6"/>
      <c r="L8130" s="6"/>
      <c r="M8130" s="6"/>
      <c r="N8130" s="27"/>
    </row>
    <row r="8131" spans="1:14" s="28" customFormat="1" x14ac:dyDescent="0.25">
      <c r="A8131" s="24">
        <v>43804.583333333336</v>
      </c>
      <c r="B8131" s="25">
        <v>43804.625</v>
      </c>
      <c r="C8131" s="7">
        <v>151.45500000000001</v>
      </c>
      <c r="D8131" s="26">
        <f>C8131/'g. Dimensio.AnlagenEE2035'!$F$11</f>
        <v>4.3272857142857148E-2</v>
      </c>
      <c r="E8131" s="6"/>
      <c r="F8131" s="6"/>
      <c r="G8131" s="6"/>
      <c r="H8131" s="6"/>
      <c r="I8131" s="6"/>
      <c r="J8131" s="6"/>
      <c r="K8131" s="6"/>
      <c r="L8131" s="6"/>
      <c r="M8131" s="6"/>
      <c r="N8131" s="27"/>
    </row>
    <row r="8132" spans="1:14" s="28" customFormat="1" x14ac:dyDescent="0.25">
      <c r="A8132" s="24">
        <v>43804.625</v>
      </c>
      <c r="B8132" s="25">
        <v>43804.666666666664</v>
      </c>
      <c r="C8132" s="7">
        <v>210.577</v>
      </c>
      <c r="D8132" s="26">
        <f>C8132/'g. Dimensio.AnlagenEE2035'!$F$11</f>
        <v>6.0164857142857145E-2</v>
      </c>
      <c r="E8132" s="6"/>
      <c r="F8132" s="6"/>
      <c r="G8132" s="6"/>
      <c r="H8132" s="6"/>
      <c r="I8132" s="6"/>
      <c r="J8132" s="6"/>
      <c r="K8132" s="6"/>
      <c r="L8132" s="6"/>
      <c r="M8132" s="6"/>
      <c r="N8132" s="27"/>
    </row>
    <row r="8133" spans="1:14" s="28" customFormat="1" x14ac:dyDescent="0.25">
      <c r="A8133" s="24">
        <v>43804.666666666664</v>
      </c>
      <c r="B8133" s="25">
        <v>43804.708333333336</v>
      </c>
      <c r="C8133" s="7">
        <v>285.721</v>
      </c>
      <c r="D8133" s="26">
        <f>C8133/'g. Dimensio.AnlagenEE2035'!$F$11</f>
        <v>8.1634571428571431E-2</v>
      </c>
      <c r="E8133" s="6"/>
      <c r="F8133" s="6"/>
      <c r="G8133" s="6"/>
      <c r="H8133" s="6"/>
      <c r="I8133" s="6"/>
      <c r="J8133" s="6"/>
      <c r="K8133" s="6"/>
      <c r="L8133" s="6"/>
      <c r="M8133" s="6"/>
      <c r="N8133" s="27"/>
    </row>
    <row r="8134" spans="1:14" s="28" customFormat="1" x14ac:dyDescent="0.25">
      <c r="A8134" s="24">
        <v>43804.708333333336</v>
      </c>
      <c r="B8134" s="25">
        <v>43804.75</v>
      </c>
      <c r="C8134" s="7">
        <v>356.38900000000001</v>
      </c>
      <c r="D8134" s="26">
        <f>C8134/'g. Dimensio.AnlagenEE2035'!$F$11</f>
        <v>0.10182542857142858</v>
      </c>
      <c r="E8134" s="6"/>
      <c r="F8134" s="6"/>
      <c r="G8134" s="6"/>
      <c r="H8134" s="6"/>
      <c r="I8134" s="6"/>
      <c r="J8134" s="6"/>
      <c r="K8134" s="6"/>
      <c r="L8134" s="6"/>
      <c r="M8134" s="6"/>
      <c r="N8134" s="27"/>
    </row>
    <row r="8135" spans="1:14" s="28" customFormat="1" x14ac:dyDescent="0.25">
      <c r="A8135" s="24">
        <v>43804.75</v>
      </c>
      <c r="B8135" s="25">
        <v>43804.791666666664</v>
      </c>
      <c r="C8135" s="7">
        <v>409.15499999999997</v>
      </c>
      <c r="D8135" s="26">
        <f>C8135/'g. Dimensio.AnlagenEE2035'!$F$11</f>
        <v>0.11690142857142856</v>
      </c>
      <c r="E8135" s="6"/>
      <c r="F8135" s="6"/>
      <c r="G8135" s="6"/>
      <c r="H8135" s="6"/>
      <c r="I8135" s="6"/>
      <c r="J8135" s="6"/>
      <c r="K8135" s="6"/>
      <c r="L8135" s="6"/>
      <c r="M8135" s="6"/>
      <c r="N8135" s="27"/>
    </row>
    <row r="8136" spans="1:14" s="28" customFormat="1" x14ac:dyDescent="0.25">
      <c r="A8136" s="24">
        <v>43804.791666666664</v>
      </c>
      <c r="B8136" s="25">
        <v>43804.833333333336</v>
      </c>
      <c r="C8136" s="7">
        <v>423.69600000000003</v>
      </c>
      <c r="D8136" s="26">
        <f>C8136/'g. Dimensio.AnlagenEE2035'!$F$11</f>
        <v>0.12105600000000001</v>
      </c>
      <c r="E8136" s="6"/>
      <c r="F8136" s="6"/>
      <c r="G8136" s="6"/>
      <c r="H8136" s="6"/>
      <c r="I8136" s="6"/>
      <c r="J8136" s="6"/>
      <c r="K8136" s="6"/>
      <c r="L8136" s="6"/>
      <c r="M8136" s="6"/>
      <c r="N8136" s="27"/>
    </row>
    <row r="8137" spans="1:14" s="28" customFormat="1" x14ac:dyDescent="0.25">
      <c r="A8137" s="24">
        <v>43804.833333333336</v>
      </c>
      <c r="B8137" s="25">
        <v>43804.875</v>
      </c>
      <c r="C8137" s="7">
        <v>385.38400000000001</v>
      </c>
      <c r="D8137" s="26">
        <f>C8137/'g. Dimensio.AnlagenEE2035'!$F$11</f>
        <v>0.11010971428571428</v>
      </c>
      <c r="E8137" s="6"/>
      <c r="F8137" s="6"/>
      <c r="G8137" s="6"/>
      <c r="H8137" s="6"/>
      <c r="I8137" s="6"/>
      <c r="J8137" s="6"/>
      <c r="K8137" s="6"/>
      <c r="L8137" s="6"/>
      <c r="M8137" s="6"/>
      <c r="N8137" s="27"/>
    </row>
    <row r="8138" spans="1:14" s="28" customFormat="1" x14ac:dyDescent="0.25">
      <c r="A8138" s="24">
        <v>43804.875</v>
      </c>
      <c r="B8138" s="25">
        <v>43804.916666666664</v>
      </c>
      <c r="C8138" s="7">
        <v>343.46100000000001</v>
      </c>
      <c r="D8138" s="26">
        <f>C8138/'g. Dimensio.AnlagenEE2035'!$F$11</f>
        <v>9.8131714285714294E-2</v>
      </c>
      <c r="E8138" s="6"/>
      <c r="F8138" s="6"/>
      <c r="G8138" s="6"/>
      <c r="H8138" s="6"/>
      <c r="I8138" s="6"/>
      <c r="J8138" s="6"/>
      <c r="K8138" s="6"/>
      <c r="L8138" s="6"/>
      <c r="M8138" s="6"/>
      <c r="N8138" s="27"/>
    </row>
    <row r="8139" spans="1:14" s="28" customFormat="1" x14ac:dyDescent="0.25">
      <c r="A8139" s="24">
        <v>43804.916666666664</v>
      </c>
      <c r="B8139" s="25">
        <v>43804.958333333336</v>
      </c>
      <c r="C8139" s="7">
        <v>354.44299999999998</v>
      </c>
      <c r="D8139" s="26">
        <f>C8139/'g. Dimensio.AnlagenEE2035'!$F$11</f>
        <v>0.10126942857142857</v>
      </c>
      <c r="E8139" s="6"/>
      <c r="F8139" s="6"/>
      <c r="G8139" s="6"/>
      <c r="H8139" s="6"/>
      <c r="I8139" s="6"/>
      <c r="J8139" s="6"/>
      <c r="K8139" s="6"/>
      <c r="L8139" s="6"/>
      <c r="M8139" s="6"/>
      <c r="N8139" s="27"/>
    </row>
    <row r="8140" spans="1:14" s="28" customFormat="1" x14ac:dyDescent="0.25">
      <c r="A8140" s="24">
        <v>43804.958333333336</v>
      </c>
      <c r="B8140" s="25">
        <v>43805</v>
      </c>
      <c r="C8140" s="7">
        <v>423.40800000000002</v>
      </c>
      <c r="D8140" s="26">
        <f>C8140/'g. Dimensio.AnlagenEE2035'!$F$11</f>
        <v>0.1209737142857143</v>
      </c>
      <c r="E8140" s="6"/>
      <c r="F8140" s="6"/>
      <c r="G8140" s="6"/>
      <c r="H8140" s="6"/>
      <c r="I8140" s="6"/>
      <c r="J8140" s="6"/>
      <c r="K8140" s="6"/>
      <c r="L8140" s="6"/>
      <c r="M8140" s="6"/>
      <c r="N8140" s="27"/>
    </row>
    <row r="8141" spans="1:14" s="28" customFormat="1" x14ac:dyDescent="0.25">
      <c r="A8141" s="24">
        <v>43805</v>
      </c>
      <c r="B8141" s="25">
        <v>43805.041666666664</v>
      </c>
      <c r="C8141" s="7">
        <v>495.178</v>
      </c>
      <c r="D8141" s="26">
        <f>C8141/'g. Dimensio.AnlagenEE2035'!$F$11</f>
        <v>0.14147942857142856</v>
      </c>
      <c r="E8141" s="6"/>
      <c r="F8141" s="6"/>
      <c r="G8141" s="6"/>
      <c r="H8141" s="6"/>
      <c r="I8141" s="6"/>
      <c r="J8141" s="6"/>
      <c r="K8141" s="6"/>
      <c r="L8141" s="6"/>
      <c r="M8141" s="6"/>
      <c r="N8141" s="27"/>
    </row>
    <row r="8142" spans="1:14" s="28" customFormat="1" x14ac:dyDescent="0.25">
      <c r="A8142" s="24">
        <v>43805.041666666664</v>
      </c>
      <c r="B8142" s="25">
        <v>43805.083333333336</v>
      </c>
      <c r="C8142" s="7">
        <v>615.154</v>
      </c>
      <c r="D8142" s="26">
        <f>C8142/'g. Dimensio.AnlagenEE2035'!$F$11</f>
        <v>0.1757582857142857</v>
      </c>
      <c r="E8142" s="6"/>
      <c r="F8142" s="6"/>
      <c r="G8142" s="6"/>
      <c r="H8142" s="6"/>
      <c r="I8142" s="6"/>
      <c r="J8142" s="6"/>
      <c r="K8142" s="6"/>
      <c r="L8142" s="6"/>
      <c r="M8142" s="6"/>
      <c r="N8142" s="27"/>
    </row>
    <row r="8143" spans="1:14" s="28" customFormat="1" x14ac:dyDescent="0.25">
      <c r="A8143" s="24">
        <v>43805.083333333336</v>
      </c>
      <c r="B8143" s="25">
        <v>43805.125</v>
      </c>
      <c r="C8143" s="7">
        <v>720.11099999999999</v>
      </c>
      <c r="D8143" s="26">
        <f>C8143/'g. Dimensio.AnlagenEE2035'!$F$11</f>
        <v>0.20574599999999998</v>
      </c>
      <c r="E8143" s="6"/>
      <c r="F8143" s="6"/>
      <c r="G8143" s="6"/>
      <c r="H8143" s="6"/>
      <c r="I8143" s="6"/>
      <c r="J8143" s="6"/>
      <c r="K8143" s="6"/>
      <c r="L8143" s="6"/>
      <c r="M8143" s="6"/>
      <c r="N8143" s="27"/>
    </row>
    <row r="8144" spans="1:14" s="28" customFormat="1" x14ac:dyDescent="0.25">
      <c r="A8144" s="24">
        <v>43805.125</v>
      </c>
      <c r="B8144" s="25">
        <v>43805.166666666664</v>
      </c>
      <c r="C8144" s="7">
        <v>755.44200000000001</v>
      </c>
      <c r="D8144" s="26">
        <f>C8144/'g. Dimensio.AnlagenEE2035'!$F$11</f>
        <v>0.21584057142857144</v>
      </c>
      <c r="E8144" s="6"/>
      <c r="F8144" s="6"/>
      <c r="G8144" s="6"/>
      <c r="H8144" s="6"/>
      <c r="I8144" s="6"/>
      <c r="J8144" s="6"/>
      <c r="K8144" s="6"/>
      <c r="L8144" s="6"/>
      <c r="M8144" s="6"/>
      <c r="N8144" s="27"/>
    </row>
    <row r="8145" spans="1:14" s="28" customFormat="1" x14ac:dyDescent="0.25">
      <c r="A8145" s="24">
        <v>43805.166666666664</v>
      </c>
      <c r="B8145" s="25">
        <v>43805.208333333336</v>
      </c>
      <c r="C8145" s="7">
        <v>746.38099999999997</v>
      </c>
      <c r="D8145" s="26">
        <f>C8145/'g. Dimensio.AnlagenEE2035'!$F$11</f>
        <v>0.21325171428571427</v>
      </c>
      <c r="E8145" s="6"/>
      <c r="F8145" s="6"/>
      <c r="G8145" s="6"/>
      <c r="H8145" s="6"/>
      <c r="I8145" s="6"/>
      <c r="J8145" s="6"/>
      <c r="K8145" s="6"/>
      <c r="L8145" s="6"/>
      <c r="M8145" s="6"/>
      <c r="N8145" s="27"/>
    </row>
    <row r="8146" spans="1:14" s="28" customFormat="1" x14ac:dyDescent="0.25">
      <c r="A8146" s="24">
        <v>43805.208333333336</v>
      </c>
      <c r="B8146" s="25">
        <v>43805.25</v>
      </c>
      <c r="C8146" s="7">
        <v>717.58699999999999</v>
      </c>
      <c r="D8146" s="26">
        <f>C8146/'g. Dimensio.AnlagenEE2035'!$F$11</f>
        <v>0.20502485714285715</v>
      </c>
      <c r="E8146" s="6"/>
      <c r="F8146" s="6"/>
      <c r="G8146" s="6"/>
      <c r="H8146" s="6"/>
      <c r="I8146" s="6"/>
      <c r="J8146" s="6"/>
      <c r="K8146" s="6"/>
      <c r="L8146" s="6"/>
      <c r="M8146" s="6"/>
      <c r="N8146" s="27"/>
    </row>
    <row r="8147" spans="1:14" s="28" customFormat="1" x14ac:dyDescent="0.25">
      <c r="A8147" s="24">
        <v>43805.25</v>
      </c>
      <c r="B8147" s="25">
        <v>43805.291666666664</v>
      </c>
      <c r="C8147" s="7">
        <v>717.81700000000001</v>
      </c>
      <c r="D8147" s="26">
        <f>C8147/'g. Dimensio.AnlagenEE2035'!$F$11</f>
        <v>0.20509057142857143</v>
      </c>
      <c r="E8147" s="6"/>
      <c r="F8147" s="6"/>
      <c r="G8147" s="6"/>
      <c r="H8147" s="6"/>
      <c r="I8147" s="6"/>
      <c r="J8147" s="6"/>
      <c r="K8147" s="6"/>
      <c r="L8147" s="6"/>
      <c r="M8147" s="6"/>
      <c r="N8147" s="27"/>
    </row>
    <row r="8148" spans="1:14" s="28" customFormat="1" x14ac:dyDescent="0.25">
      <c r="A8148" s="24">
        <v>43805.291666666664</v>
      </c>
      <c r="B8148" s="25">
        <v>43805.333333333336</v>
      </c>
      <c r="C8148" s="7">
        <v>683.69899999999996</v>
      </c>
      <c r="D8148" s="26">
        <f>C8148/'g. Dimensio.AnlagenEE2035'!$F$11</f>
        <v>0.19534257142857142</v>
      </c>
      <c r="E8148" s="6"/>
      <c r="F8148" s="6"/>
      <c r="G8148" s="6"/>
      <c r="H8148" s="6"/>
      <c r="I8148" s="6"/>
      <c r="J8148" s="6"/>
      <c r="K8148" s="6"/>
      <c r="L8148" s="6"/>
      <c r="M8148" s="6"/>
      <c r="N8148" s="27"/>
    </row>
    <row r="8149" spans="1:14" s="28" customFormat="1" x14ac:dyDescent="0.25">
      <c r="A8149" s="24">
        <v>43805.333333333336</v>
      </c>
      <c r="B8149" s="25">
        <v>43805.375</v>
      </c>
      <c r="C8149" s="7">
        <v>634.27200000000005</v>
      </c>
      <c r="D8149" s="26">
        <f>C8149/'g. Dimensio.AnlagenEE2035'!$F$11</f>
        <v>0.18122057142857145</v>
      </c>
      <c r="E8149" s="6"/>
      <c r="F8149" s="6"/>
      <c r="G8149" s="6"/>
      <c r="H8149" s="6"/>
      <c r="I8149" s="6"/>
      <c r="J8149" s="6"/>
      <c r="K8149" s="6"/>
      <c r="L8149" s="6"/>
      <c r="M8149" s="6"/>
      <c r="N8149" s="27"/>
    </row>
    <row r="8150" spans="1:14" s="28" customFormat="1" x14ac:dyDescent="0.25">
      <c r="A8150" s="24">
        <v>43805.375</v>
      </c>
      <c r="B8150" s="25">
        <v>43805.416666666664</v>
      </c>
      <c r="C8150" s="7">
        <v>635.68499999999995</v>
      </c>
      <c r="D8150" s="26">
        <f>C8150/'g. Dimensio.AnlagenEE2035'!$F$11</f>
        <v>0.18162428571428571</v>
      </c>
      <c r="E8150" s="6"/>
      <c r="F8150" s="6"/>
      <c r="G8150" s="6"/>
      <c r="H8150" s="6"/>
      <c r="I8150" s="6"/>
      <c r="J8150" s="6"/>
      <c r="K8150" s="6"/>
      <c r="L8150" s="6"/>
      <c r="M8150" s="6"/>
      <c r="N8150" s="27"/>
    </row>
    <row r="8151" spans="1:14" s="28" customFormat="1" x14ac:dyDescent="0.25">
      <c r="A8151" s="24">
        <v>43805.416666666664</v>
      </c>
      <c r="B8151" s="25">
        <v>43805.458333333336</v>
      </c>
      <c r="C8151" s="7">
        <v>688.33799999999997</v>
      </c>
      <c r="D8151" s="26">
        <f>C8151/'g. Dimensio.AnlagenEE2035'!$F$11</f>
        <v>0.19666799999999998</v>
      </c>
      <c r="E8151" s="6"/>
      <c r="F8151" s="6"/>
      <c r="G8151" s="6"/>
      <c r="H8151" s="6"/>
      <c r="I8151" s="6"/>
      <c r="J8151" s="6"/>
      <c r="K8151" s="6"/>
      <c r="L8151" s="6"/>
      <c r="M8151" s="6"/>
      <c r="N8151" s="27"/>
    </row>
    <row r="8152" spans="1:14" s="28" customFormat="1" x14ac:dyDescent="0.25">
      <c r="A8152" s="24">
        <v>43805.458333333336</v>
      </c>
      <c r="B8152" s="25">
        <v>43805.5</v>
      </c>
      <c r="C8152" s="7">
        <v>843.33299999999997</v>
      </c>
      <c r="D8152" s="26">
        <f>C8152/'g. Dimensio.AnlagenEE2035'!$F$11</f>
        <v>0.2409522857142857</v>
      </c>
      <c r="E8152" s="6"/>
      <c r="F8152" s="6"/>
      <c r="G8152" s="6"/>
      <c r="H8152" s="6"/>
      <c r="I8152" s="6"/>
      <c r="J8152" s="6"/>
      <c r="K8152" s="6"/>
      <c r="L8152" s="6"/>
      <c r="M8152" s="6"/>
      <c r="N8152" s="27"/>
    </row>
    <row r="8153" spans="1:14" s="28" customFormat="1" x14ac:dyDescent="0.25">
      <c r="A8153" s="24">
        <v>43805.5</v>
      </c>
      <c r="B8153" s="25">
        <v>43805.541666666664</v>
      </c>
      <c r="C8153" s="7">
        <v>829.029</v>
      </c>
      <c r="D8153" s="26">
        <f>C8153/'g. Dimensio.AnlagenEE2035'!$F$11</f>
        <v>0.23686542857142856</v>
      </c>
      <c r="E8153" s="6"/>
      <c r="F8153" s="6"/>
      <c r="G8153" s="6"/>
      <c r="H8153" s="6"/>
      <c r="I8153" s="6"/>
      <c r="J8153" s="6"/>
      <c r="K8153" s="6"/>
      <c r="L8153" s="6"/>
      <c r="M8153" s="6"/>
      <c r="N8153" s="27"/>
    </row>
    <row r="8154" spans="1:14" s="28" customFormat="1" x14ac:dyDescent="0.25">
      <c r="A8154" s="24">
        <v>43805.541666666664</v>
      </c>
      <c r="B8154" s="25">
        <v>43805.583333333336</v>
      </c>
      <c r="C8154" s="7">
        <v>990.66200000000003</v>
      </c>
      <c r="D8154" s="26">
        <f>C8154/'g. Dimensio.AnlagenEE2035'!$F$11</f>
        <v>0.28304628571428575</v>
      </c>
      <c r="E8154" s="6"/>
      <c r="F8154" s="6"/>
      <c r="G8154" s="6"/>
      <c r="H8154" s="6"/>
      <c r="I8154" s="6"/>
      <c r="J8154" s="6"/>
      <c r="K8154" s="6"/>
      <c r="L8154" s="6"/>
      <c r="M8154" s="6"/>
      <c r="N8154" s="27"/>
    </row>
    <row r="8155" spans="1:14" s="28" customFormat="1" x14ac:dyDescent="0.25">
      <c r="A8155" s="24">
        <v>43805.583333333336</v>
      </c>
      <c r="B8155" s="25">
        <v>43805.625</v>
      </c>
      <c r="C8155" s="7">
        <v>1260.261</v>
      </c>
      <c r="D8155" s="26">
        <f>C8155/'g. Dimensio.AnlagenEE2035'!$F$11</f>
        <v>0.36007457142857141</v>
      </c>
      <c r="E8155" s="6"/>
      <c r="F8155" s="6"/>
      <c r="G8155" s="6"/>
      <c r="H8155" s="6"/>
      <c r="I8155" s="6"/>
      <c r="J8155" s="6"/>
      <c r="K8155" s="6"/>
      <c r="L8155" s="6"/>
      <c r="M8155" s="6"/>
      <c r="N8155" s="27"/>
    </row>
    <row r="8156" spans="1:14" s="28" customFormat="1" x14ac:dyDescent="0.25">
      <c r="A8156" s="24">
        <v>43805.625</v>
      </c>
      <c r="B8156" s="25">
        <v>43805.666666666664</v>
      </c>
      <c r="C8156" s="7">
        <v>1507.145</v>
      </c>
      <c r="D8156" s="26">
        <f>C8156/'g. Dimensio.AnlagenEE2035'!$F$11</f>
        <v>0.43061285714285713</v>
      </c>
      <c r="E8156" s="6"/>
      <c r="F8156" s="6"/>
      <c r="G8156" s="6"/>
      <c r="H8156" s="6"/>
      <c r="I8156" s="6"/>
      <c r="J8156" s="6"/>
      <c r="K8156" s="6"/>
      <c r="L8156" s="6"/>
      <c r="M8156" s="6"/>
      <c r="N8156" s="27"/>
    </row>
    <row r="8157" spans="1:14" s="28" customFormat="1" x14ac:dyDescent="0.25">
      <c r="A8157" s="24">
        <v>43805.666666666664</v>
      </c>
      <c r="B8157" s="25">
        <v>43805.708333333336</v>
      </c>
      <c r="C8157" s="7">
        <v>1580.962</v>
      </c>
      <c r="D8157" s="26">
        <f>C8157/'g. Dimensio.AnlagenEE2035'!$F$11</f>
        <v>0.45170342857142859</v>
      </c>
      <c r="E8157" s="6"/>
      <c r="F8157" s="6"/>
      <c r="G8157" s="6"/>
      <c r="H8157" s="6"/>
      <c r="I8157" s="6"/>
      <c r="J8157" s="6"/>
      <c r="K8157" s="6"/>
      <c r="L8157" s="6"/>
      <c r="M8157" s="6"/>
      <c r="N8157" s="27"/>
    </row>
    <row r="8158" spans="1:14" s="28" customFormat="1" x14ac:dyDescent="0.25">
      <c r="A8158" s="24">
        <v>43805.708333333336</v>
      </c>
      <c r="B8158" s="25">
        <v>43805.75</v>
      </c>
      <c r="C8158" s="7">
        <v>1577.587</v>
      </c>
      <c r="D8158" s="26">
        <f>C8158/'g. Dimensio.AnlagenEE2035'!$F$11</f>
        <v>0.45073914285714284</v>
      </c>
      <c r="E8158" s="6"/>
      <c r="F8158" s="6"/>
      <c r="G8158" s="6"/>
      <c r="H8158" s="6"/>
      <c r="I8158" s="6"/>
      <c r="J8158" s="6"/>
      <c r="K8158" s="6"/>
      <c r="L8158" s="6"/>
      <c r="M8158" s="6"/>
      <c r="N8158" s="27"/>
    </row>
    <row r="8159" spans="1:14" s="28" customFormat="1" x14ac:dyDescent="0.25">
      <c r="A8159" s="24">
        <v>43805.75</v>
      </c>
      <c r="B8159" s="25">
        <v>43805.791666666664</v>
      </c>
      <c r="C8159" s="7">
        <v>1594.49</v>
      </c>
      <c r="D8159" s="26">
        <f>C8159/'g. Dimensio.AnlagenEE2035'!$F$11</f>
        <v>0.45556857142857143</v>
      </c>
      <c r="E8159" s="6"/>
      <c r="F8159" s="6"/>
      <c r="G8159" s="6"/>
      <c r="H8159" s="6"/>
      <c r="I8159" s="6"/>
      <c r="J8159" s="6"/>
      <c r="K8159" s="6"/>
      <c r="L8159" s="6"/>
      <c r="M8159" s="6"/>
      <c r="N8159" s="27"/>
    </row>
    <row r="8160" spans="1:14" s="28" customFormat="1" x14ac:dyDescent="0.25">
      <c r="A8160" s="24">
        <v>43805.791666666664</v>
      </c>
      <c r="B8160" s="25">
        <v>43805.833333333336</v>
      </c>
      <c r="C8160" s="7">
        <v>1645.2159999999999</v>
      </c>
      <c r="D8160" s="26">
        <f>C8160/'g. Dimensio.AnlagenEE2035'!$F$11</f>
        <v>0.47006171428571425</v>
      </c>
      <c r="E8160" s="6"/>
      <c r="F8160" s="6"/>
      <c r="G8160" s="6"/>
      <c r="H8160" s="6"/>
      <c r="I8160" s="6"/>
      <c r="J8160" s="6"/>
      <c r="K8160" s="6"/>
      <c r="L8160" s="6"/>
      <c r="M8160" s="6"/>
      <c r="N8160" s="27"/>
    </row>
    <row r="8161" spans="1:14" s="28" customFormat="1" x14ac:dyDescent="0.25">
      <c r="A8161" s="24">
        <v>43805.833333333336</v>
      </c>
      <c r="B8161" s="25">
        <v>43805.875</v>
      </c>
      <c r="C8161" s="7">
        <v>1780.16</v>
      </c>
      <c r="D8161" s="26">
        <f>C8161/'g. Dimensio.AnlagenEE2035'!$F$11</f>
        <v>0.50861714285714288</v>
      </c>
      <c r="E8161" s="6"/>
      <c r="F8161" s="6"/>
      <c r="G8161" s="6"/>
      <c r="H8161" s="6"/>
      <c r="I8161" s="6"/>
      <c r="J8161" s="6"/>
      <c r="K8161" s="6"/>
      <c r="L8161" s="6"/>
      <c r="M8161" s="6"/>
      <c r="N8161" s="27"/>
    </row>
    <row r="8162" spans="1:14" s="28" customFormat="1" x14ac:dyDescent="0.25">
      <c r="A8162" s="24">
        <v>43805.875</v>
      </c>
      <c r="B8162" s="25">
        <v>43805.916666666664</v>
      </c>
      <c r="C8162" s="7">
        <v>1957.249</v>
      </c>
      <c r="D8162" s="26">
        <f>C8162/'g. Dimensio.AnlagenEE2035'!$F$11</f>
        <v>0.55921399999999999</v>
      </c>
      <c r="E8162" s="6"/>
      <c r="F8162" s="6"/>
      <c r="G8162" s="6"/>
      <c r="H8162" s="6"/>
      <c r="I8162" s="6"/>
      <c r="J8162" s="6"/>
      <c r="K8162" s="6"/>
      <c r="L8162" s="6"/>
      <c r="M8162" s="6"/>
      <c r="N8162" s="27"/>
    </row>
    <row r="8163" spans="1:14" s="28" customFormat="1" x14ac:dyDescent="0.25">
      <c r="A8163" s="24">
        <v>43805.916666666664</v>
      </c>
      <c r="B8163" s="25">
        <v>43805.958333333336</v>
      </c>
      <c r="C8163" s="7">
        <v>2123.029</v>
      </c>
      <c r="D8163" s="26">
        <f>C8163/'g. Dimensio.AnlagenEE2035'!$F$11</f>
        <v>0.60657971428571433</v>
      </c>
      <c r="E8163" s="6"/>
      <c r="F8163" s="6"/>
      <c r="G8163" s="6"/>
      <c r="H8163" s="6"/>
      <c r="I8163" s="6"/>
      <c r="J8163" s="6"/>
      <c r="K8163" s="6"/>
      <c r="L8163" s="6"/>
      <c r="M8163" s="6"/>
      <c r="N8163" s="27"/>
    </row>
    <row r="8164" spans="1:14" s="28" customFormat="1" x14ac:dyDescent="0.25">
      <c r="A8164" s="24">
        <v>43805.958333333336</v>
      </c>
      <c r="B8164" s="25">
        <v>43806</v>
      </c>
      <c r="C8164" s="7">
        <v>2383.6970000000001</v>
      </c>
      <c r="D8164" s="26">
        <f>C8164/'g. Dimensio.AnlagenEE2035'!$F$11</f>
        <v>0.68105628571428578</v>
      </c>
      <c r="E8164" s="6"/>
      <c r="F8164" s="6"/>
      <c r="G8164" s="6"/>
      <c r="H8164" s="6"/>
      <c r="I8164" s="6"/>
      <c r="J8164" s="6"/>
      <c r="K8164" s="6"/>
      <c r="L8164" s="6"/>
      <c r="M8164" s="6"/>
      <c r="N8164" s="27"/>
    </row>
    <row r="8165" spans="1:14" s="28" customFormat="1" x14ac:dyDescent="0.25">
      <c r="A8165" s="24">
        <v>43806</v>
      </c>
      <c r="B8165" s="25">
        <v>43806.041666666664</v>
      </c>
      <c r="C8165" s="7">
        <v>2433.674</v>
      </c>
      <c r="D8165" s="26">
        <f>C8165/'g. Dimensio.AnlagenEE2035'!$F$11</f>
        <v>0.6953354285714286</v>
      </c>
      <c r="E8165" s="6"/>
      <c r="F8165" s="6"/>
      <c r="G8165" s="6"/>
      <c r="H8165" s="6"/>
      <c r="I8165" s="6"/>
      <c r="J8165" s="6"/>
      <c r="K8165" s="6"/>
      <c r="L8165" s="6"/>
      <c r="M8165" s="6"/>
      <c r="N8165" s="27"/>
    </row>
    <row r="8166" spans="1:14" s="28" customFormat="1" x14ac:dyDescent="0.25">
      <c r="A8166" s="24">
        <v>43806.041666666664</v>
      </c>
      <c r="B8166" s="25">
        <v>43806.083333333336</v>
      </c>
      <c r="C8166" s="7">
        <v>2142.4169999999999</v>
      </c>
      <c r="D8166" s="26">
        <f>C8166/'g. Dimensio.AnlagenEE2035'!$F$11</f>
        <v>0.61211914285714286</v>
      </c>
      <c r="E8166" s="6"/>
      <c r="F8166" s="6"/>
      <c r="G8166" s="6"/>
      <c r="H8166" s="6"/>
      <c r="I8166" s="6"/>
      <c r="J8166" s="6"/>
      <c r="K8166" s="6"/>
      <c r="L8166" s="6"/>
      <c r="M8166" s="6"/>
      <c r="N8166" s="27"/>
    </row>
    <row r="8167" spans="1:14" s="28" customFormat="1" x14ac:dyDescent="0.25">
      <c r="A8167" s="24">
        <v>43806.083333333336</v>
      </c>
      <c r="B8167" s="25">
        <v>43806.125</v>
      </c>
      <c r="C8167" s="7">
        <v>2052.73</v>
      </c>
      <c r="D8167" s="26">
        <f>C8167/'g. Dimensio.AnlagenEE2035'!$F$11</f>
        <v>0.58649428571428575</v>
      </c>
      <c r="E8167" s="6"/>
      <c r="F8167" s="6"/>
      <c r="G8167" s="6"/>
      <c r="H8167" s="6"/>
      <c r="I8167" s="6"/>
      <c r="J8167" s="6"/>
      <c r="K8167" s="6"/>
      <c r="L8167" s="6"/>
      <c r="M8167" s="6"/>
      <c r="N8167" s="27"/>
    </row>
    <row r="8168" spans="1:14" s="28" customFormat="1" x14ac:dyDescent="0.25">
      <c r="A8168" s="24">
        <v>43806.125</v>
      </c>
      <c r="B8168" s="25">
        <v>43806.166666666664</v>
      </c>
      <c r="C8168" s="7">
        <v>2082.3969999999999</v>
      </c>
      <c r="D8168" s="26">
        <f>C8168/'g. Dimensio.AnlagenEE2035'!$F$11</f>
        <v>0.59497057142857146</v>
      </c>
      <c r="E8168" s="6"/>
      <c r="F8168" s="6"/>
      <c r="G8168" s="6"/>
      <c r="H8168" s="6"/>
      <c r="I8168" s="6"/>
      <c r="J8168" s="6"/>
      <c r="K8168" s="6"/>
      <c r="L8168" s="6"/>
      <c r="M8168" s="6"/>
      <c r="N8168" s="27"/>
    </row>
    <row r="8169" spans="1:14" s="28" customFormat="1" x14ac:dyDescent="0.25">
      <c r="A8169" s="24">
        <v>43806.166666666664</v>
      </c>
      <c r="B8169" s="25">
        <v>43806.208333333336</v>
      </c>
      <c r="C8169" s="7">
        <v>1900.789</v>
      </c>
      <c r="D8169" s="26">
        <f>C8169/'g. Dimensio.AnlagenEE2035'!$F$11</f>
        <v>0.54308257142857141</v>
      </c>
      <c r="E8169" s="6"/>
      <c r="F8169" s="6"/>
      <c r="G8169" s="6"/>
      <c r="H8169" s="6"/>
      <c r="I8169" s="6"/>
      <c r="J8169" s="6"/>
      <c r="K8169" s="6"/>
      <c r="L8169" s="6"/>
      <c r="M8169" s="6"/>
      <c r="N8169" s="27"/>
    </row>
    <row r="8170" spans="1:14" s="28" customFormat="1" x14ac:dyDescent="0.25">
      <c r="A8170" s="24">
        <v>43806.208333333336</v>
      </c>
      <c r="B8170" s="25">
        <v>43806.25</v>
      </c>
      <c r="C8170" s="7">
        <v>1751.5530000000001</v>
      </c>
      <c r="D8170" s="26">
        <f>C8170/'g. Dimensio.AnlagenEE2035'!$F$11</f>
        <v>0.50044371428571433</v>
      </c>
      <c r="E8170" s="6"/>
      <c r="F8170" s="6"/>
      <c r="G8170" s="6"/>
      <c r="H8170" s="6"/>
      <c r="I8170" s="6"/>
      <c r="J8170" s="6"/>
      <c r="K8170" s="6"/>
      <c r="L8170" s="6"/>
      <c r="M8170" s="6"/>
      <c r="N8170" s="27"/>
    </row>
    <row r="8171" spans="1:14" s="28" customFormat="1" x14ac:dyDescent="0.25">
      <c r="A8171" s="24">
        <v>43806.25</v>
      </c>
      <c r="B8171" s="25">
        <v>43806.291666666664</v>
      </c>
      <c r="C8171" s="7">
        <v>1614.973</v>
      </c>
      <c r="D8171" s="26">
        <f>C8171/'g. Dimensio.AnlagenEE2035'!$F$11</f>
        <v>0.46142085714285713</v>
      </c>
      <c r="E8171" s="6"/>
      <c r="F8171" s="6"/>
      <c r="G8171" s="6"/>
      <c r="H8171" s="6"/>
      <c r="I8171" s="6"/>
      <c r="J8171" s="6"/>
      <c r="K8171" s="6"/>
      <c r="L8171" s="6"/>
      <c r="M8171" s="6"/>
      <c r="N8171" s="27"/>
    </row>
    <row r="8172" spans="1:14" s="28" customFormat="1" x14ac:dyDescent="0.25">
      <c r="A8172" s="24">
        <v>43806.291666666664</v>
      </c>
      <c r="B8172" s="25">
        <v>43806.333333333336</v>
      </c>
      <c r="C8172" s="7">
        <v>1541.22</v>
      </c>
      <c r="D8172" s="26">
        <f>C8172/'g. Dimensio.AnlagenEE2035'!$F$11</f>
        <v>0.44034857142857142</v>
      </c>
      <c r="E8172" s="6"/>
      <c r="F8172" s="6"/>
      <c r="G8172" s="6"/>
      <c r="H8172" s="6"/>
      <c r="I8172" s="6"/>
      <c r="J8172" s="6"/>
      <c r="K8172" s="6"/>
      <c r="L8172" s="6"/>
      <c r="M8172" s="6"/>
      <c r="N8172" s="27"/>
    </row>
    <row r="8173" spans="1:14" s="28" customFormat="1" x14ac:dyDescent="0.25">
      <c r="A8173" s="24">
        <v>43806.333333333336</v>
      </c>
      <c r="B8173" s="25">
        <v>43806.375</v>
      </c>
      <c r="C8173" s="7">
        <v>1434.4069999999999</v>
      </c>
      <c r="D8173" s="26">
        <f>C8173/'g. Dimensio.AnlagenEE2035'!$F$11</f>
        <v>0.40983057142857143</v>
      </c>
      <c r="E8173" s="6"/>
      <c r="F8173" s="6"/>
      <c r="G8173" s="6"/>
      <c r="H8173" s="6"/>
      <c r="I8173" s="6"/>
      <c r="J8173" s="6"/>
      <c r="K8173" s="6"/>
      <c r="L8173" s="6"/>
      <c r="M8173" s="6"/>
      <c r="N8173" s="27"/>
    </row>
    <row r="8174" spans="1:14" s="28" customFormat="1" x14ac:dyDescent="0.25">
      <c r="A8174" s="24">
        <v>43806.375</v>
      </c>
      <c r="B8174" s="25">
        <v>43806.416666666664</v>
      </c>
      <c r="C8174" s="7">
        <v>1224.5920000000001</v>
      </c>
      <c r="D8174" s="26">
        <f>C8174/'g. Dimensio.AnlagenEE2035'!$F$11</f>
        <v>0.34988342857142862</v>
      </c>
      <c r="E8174" s="6"/>
      <c r="F8174" s="6"/>
      <c r="G8174" s="6"/>
      <c r="H8174" s="6"/>
      <c r="I8174" s="6"/>
      <c r="J8174" s="6"/>
      <c r="K8174" s="6"/>
      <c r="L8174" s="6"/>
      <c r="M8174" s="6"/>
      <c r="N8174" s="27"/>
    </row>
    <row r="8175" spans="1:14" s="28" customFormat="1" x14ac:dyDescent="0.25">
      <c r="A8175" s="24">
        <v>43806.416666666664</v>
      </c>
      <c r="B8175" s="25">
        <v>43806.458333333336</v>
      </c>
      <c r="C8175" s="7">
        <v>1005.249</v>
      </c>
      <c r="D8175" s="26">
        <f>C8175/'g. Dimensio.AnlagenEE2035'!$F$11</f>
        <v>0.28721400000000002</v>
      </c>
      <c r="E8175" s="6"/>
      <c r="F8175" s="6"/>
      <c r="G8175" s="6"/>
      <c r="H8175" s="6"/>
      <c r="I8175" s="6"/>
      <c r="J8175" s="6"/>
      <c r="K8175" s="6"/>
      <c r="L8175" s="6"/>
      <c r="M8175" s="6"/>
      <c r="N8175" s="27"/>
    </row>
    <row r="8176" spans="1:14" s="28" customFormat="1" x14ac:dyDescent="0.25">
      <c r="A8176" s="24">
        <v>43806.458333333336</v>
      </c>
      <c r="B8176" s="25">
        <v>43806.5</v>
      </c>
      <c r="C8176" s="7">
        <v>845.98299999999995</v>
      </c>
      <c r="D8176" s="26">
        <f>C8176/'g. Dimensio.AnlagenEE2035'!$F$11</f>
        <v>0.24170942857142855</v>
      </c>
      <c r="E8176" s="6"/>
      <c r="F8176" s="6"/>
      <c r="G8176" s="6"/>
      <c r="H8176" s="6"/>
      <c r="I8176" s="6"/>
      <c r="J8176" s="6"/>
      <c r="K8176" s="6"/>
      <c r="L8176" s="6"/>
      <c r="M8176" s="6"/>
      <c r="N8176" s="27"/>
    </row>
    <row r="8177" spans="1:14" s="28" customFormat="1" x14ac:dyDescent="0.25">
      <c r="A8177" s="24">
        <v>43806.5</v>
      </c>
      <c r="B8177" s="25">
        <v>43806.541666666664</v>
      </c>
      <c r="C8177" s="7">
        <v>869.27499999999998</v>
      </c>
      <c r="D8177" s="26">
        <f>C8177/'g. Dimensio.AnlagenEE2035'!$F$11</f>
        <v>0.2483642857142857</v>
      </c>
      <c r="E8177" s="6"/>
      <c r="F8177" s="6"/>
      <c r="G8177" s="6"/>
      <c r="H8177" s="6"/>
      <c r="I8177" s="6"/>
      <c r="J8177" s="6"/>
      <c r="K8177" s="6"/>
      <c r="L8177" s="6"/>
      <c r="M8177" s="6"/>
      <c r="N8177" s="27"/>
    </row>
    <row r="8178" spans="1:14" s="28" customFormat="1" x14ac:dyDescent="0.25">
      <c r="A8178" s="24">
        <v>43806.541666666664</v>
      </c>
      <c r="B8178" s="25">
        <v>43806.583333333336</v>
      </c>
      <c r="C8178" s="7">
        <v>940.60500000000002</v>
      </c>
      <c r="D8178" s="26">
        <f>C8178/'g. Dimensio.AnlagenEE2035'!$F$11</f>
        <v>0.26874428571428571</v>
      </c>
      <c r="E8178" s="6"/>
      <c r="F8178" s="6"/>
      <c r="G8178" s="6"/>
      <c r="H8178" s="6"/>
      <c r="I8178" s="6"/>
      <c r="J8178" s="6"/>
      <c r="K8178" s="6"/>
      <c r="L8178" s="6"/>
      <c r="M8178" s="6"/>
      <c r="N8178" s="27"/>
    </row>
    <row r="8179" spans="1:14" s="28" customFormat="1" x14ac:dyDescent="0.25">
      <c r="A8179" s="24">
        <v>43806.583333333336</v>
      </c>
      <c r="B8179" s="25">
        <v>43806.625</v>
      </c>
      <c r="C8179" s="7">
        <v>986.04200000000003</v>
      </c>
      <c r="D8179" s="26">
        <f>C8179/'g. Dimensio.AnlagenEE2035'!$F$11</f>
        <v>0.28172628571428571</v>
      </c>
      <c r="E8179" s="6"/>
      <c r="F8179" s="6"/>
      <c r="G8179" s="6"/>
      <c r="H8179" s="6"/>
      <c r="I8179" s="6"/>
      <c r="J8179" s="6"/>
      <c r="K8179" s="6"/>
      <c r="L8179" s="6"/>
      <c r="M8179" s="6"/>
      <c r="N8179" s="27"/>
    </row>
    <row r="8180" spans="1:14" s="28" customFormat="1" x14ac:dyDescent="0.25">
      <c r="A8180" s="24">
        <v>43806.625</v>
      </c>
      <c r="B8180" s="25">
        <v>43806.666666666664</v>
      </c>
      <c r="C8180" s="7">
        <v>983.45</v>
      </c>
      <c r="D8180" s="26">
        <f>C8180/'g. Dimensio.AnlagenEE2035'!$F$11</f>
        <v>0.28098571428571428</v>
      </c>
      <c r="E8180" s="6"/>
      <c r="F8180" s="6"/>
      <c r="G8180" s="6"/>
      <c r="H8180" s="6"/>
      <c r="I8180" s="6"/>
      <c r="J8180" s="6"/>
      <c r="K8180" s="6"/>
      <c r="L8180" s="6"/>
      <c r="M8180" s="6"/>
      <c r="N8180" s="27"/>
    </row>
    <row r="8181" spans="1:14" s="28" customFormat="1" x14ac:dyDescent="0.25">
      <c r="A8181" s="24">
        <v>43806.666666666664</v>
      </c>
      <c r="B8181" s="25">
        <v>43806.708333333336</v>
      </c>
      <c r="C8181" s="7">
        <v>1164.896</v>
      </c>
      <c r="D8181" s="26">
        <f>C8181/'g. Dimensio.AnlagenEE2035'!$F$11</f>
        <v>0.33282742857142855</v>
      </c>
      <c r="E8181" s="6"/>
      <c r="F8181" s="6"/>
      <c r="G8181" s="6"/>
      <c r="H8181" s="6"/>
      <c r="I8181" s="6"/>
      <c r="J8181" s="6"/>
      <c r="K8181" s="6"/>
      <c r="L8181" s="6"/>
      <c r="M8181" s="6"/>
      <c r="N8181" s="27"/>
    </row>
    <row r="8182" spans="1:14" s="28" customFormat="1" x14ac:dyDescent="0.25">
      <c r="A8182" s="24">
        <v>43806.708333333336</v>
      </c>
      <c r="B8182" s="25">
        <v>43806.75</v>
      </c>
      <c r="C8182" s="7">
        <v>1076.309</v>
      </c>
      <c r="D8182" s="26">
        <f>C8182/'g. Dimensio.AnlagenEE2035'!$F$11</f>
        <v>0.30751685714285715</v>
      </c>
      <c r="E8182" s="6"/>
      <c r="F8182" s="6"/>
      <c r="G8182" s="6"/>
      <c r="H8182" s="6"/>
      <c r="I8182" s="6"/>
      <c r="J8182" s="6"/>
      <c r="K8182" s="6"/>
      <c r="L8182" s="6"/>
      <c r="M8182" s="6"/>
      <c r="N8182" s="27"/>
    </row>
    <row r="8183" spans="1:14" s="28" customFormat="1" x14ac:dyDescent="0.25">
      <c r="A8183" s="24">
        <v>43806.75</v>
      </c>
      <c r="B8183" s="25">
        <v>43806.791666666664</v>
      </c>
      <c r="C8183" s="7">
        <v>981.15300000000002</v>
      </c>
      <c r="D8183" s="26">
        <f>C8183/'g. Dimensio.AnlagenEE2035'!$F$11</f>
        <v>0.28032942857142856</v>
      </c>
      <c r="E8183" s="6"/>
      <c r="F8183" s="6"/>
      <c r="G8183" s="6"/>
      <c r="H8183" s="6"/>
      <c r="I8183" s="6"/>
      <c r="J8183" s="6"/>
      <c r="K8183" s="6"/>
      <c r="L8183" s="6"/>
      <c r="M8183" s="6"/>
      <c r="N8183" s="27"/>
    </row>
    <row r="8184" spans="1:14" s="28" customFormat="1" x14ac:dyDescent="0.25">
      <c r="A8184" s="24">
        <v>43806.791666666664</v>
      </c>
      <c r="B8184" s="25">
        <v>43806.833333333336</v>
      </c>
      <c r="C8184" s="7">
        <v>1007.1420000000001</v>
      </c>
      <c r="D8184" s="26">
        <f>C8184/'g. Dimensio.AnlagenEE2035'!$F$11</f>
        <v>0.28775485714285715</v>
      </c>
      <c r="E8184" s="6"/>
      <c r="F8184" s="6"/>
      <c r="G8184" s="6"/>
      <c r="H8184" s="6"/>
      <c r="I8184" s="6"/>
      <c r="J8184" s="6"/>
      <c r="K8184" s="6"/>
      <c r="L8184" s="6"/>
      <c r="M8184" s="6"/>
      <c r="N8184" s="27"/>
    </row>
    <row r="8185" spans="1:14" s="28" customFormat="1" x14ac:dyDescent="0.25">
      <c r="A8185" s="24">
        <v>43806.833333333336</v>
      </c>
      <c r="B8185" s="25">
        <v>43806.875</v>
      </c>
      <c r="C8185" s="7">
        <v>1056.076</v>
      </c>
      <c r="D8185" s="26">
        <f>C8185/'g. Dimensio.AnlagenEE2035'!$F$11</f>
        <v>0.301736</v>
      </c>
      <c r="E8185" s="6"/>
      <c r="F8185" s="6"/>
      <c r="G8185" s="6"/>
      <c r="H8185" s="6"/>
      <c r="I8185" s="6"/>
      <c r="J8185" s="6"/>
      <c r="K8185" s="6"/>
      <c r="L8185" s="6"/>
      <c r="M8185" s="6"/>
      <c r="N8185" s="27"/>
    </row>
    <row r="8186" spans="1:14" s="28" customFormat="1" x14ac:dyDescent="0.25">
      <c r="A8186" s="24">
        <v>43806.875</v>
      </c>
      <c r="B8186" s="25">
        <v>43806.916666666664</v>
      </c>
      <c r="C8186" s="7">
        <v>1101.894</v>
      </c>
      <c r="D8186" s="26">
        <f>C8186/'g. Dimensio.AnlagenEE2035'!$F$11</f>
        <v>0.31482685714285713</v>
      </c>
      <c r="E8186" s="6"/>
      <c r="F8186" s="6"/>
      <c r="G8186" s="6"/>
      <c r="H8186" s="6"/>
      <c r="I8186" s="6"/>
      <c r="J8186" s="6"/>
      <c r="K8186" s="6"/>
      <c r="L8186" s="6"/>
      <c r="M8186" s="6"/>
      <c r="N8186" s="27"/>
    </row>
    <row r="8187" spans="1:14" s="28" customFormat="1" x14ac:dyDescent="0.25">
      <c r="A8187" s="24">
        <v>43806.916666666664</v>
      </c>
      <c r="B8187" s="25">
        <v>43806.958333333336</v>
      </c>
      <c r="C8187" s="7">
        <v>1141.8240000000001</v>
      </c>
      <c r="D8187" s="26">
        <f>C8187/'g. Dimensio.AnlagenEE2035'!$F$11</f>
        <v>0.32623542857142857</v>
      </c>
      <c r="E8187" s="6"/>
      <c r="F8187" s="6"/>
      <c r="G8187" s="6"/>
      <c r="H8187" s="6"/>
      <c r="I8187" s="6"/>
      <c r="J8187" s="6"/>
      <c r="K8187" s="6"/>
      <c r="L8187" s="6"/>
      <c r="M8187" s="6"/>
      <c r="N8187" s="27"/>
    </row>
    <row r="8188" spans="1:14" s="28" customFormat="1" x14ac:dyDescent="0.25">
      <c r="A8188" s="24">
        <v>43806.958333333336</v>
      </c>
      <c r="B8188" s="25">
        <v>43807</v>
      </c>
      <c r="C8188" s="7">
        <v>1142.8219999999999</v>
      </c>
      <c r="D8188" s="26">
        <f>C8188/'g. Dimensio.AnlagenEE2035'!$F$11</f>
        <v>0.32652057142857138</v>
      </c>
      <c r="E8188" s="6"/>
      <c r="F8188" s="6"/>
      <c r="G8188" s="6"/>
      <c r="H8188" s="6"/>
      <c r="I8188" s="6"/>
      <c r="J8188" s="6"/>
      <c r="K8188" s="6"/>
      <c r="L8188" s="6"/>
      <c r="M8188" s="6"/>
      <c r="N8188" s="27"/>
    </row>
    <row r="8189" spans="1:14" s="28" customFormat="1" x14ac:dyDescent="0.25">
      <c r="A8189" s="24">
        <v>43807</v>
      </c>
      <c r="B8189" s="25">
        <v>43807.041666666664</v>
      </c>
      <c r="C8189" s="7">
        <v>1156.877</v>
      </c>
      <c r="D8189" s="26">
        <f>C8189/'g. Dimensio.AnlagenEE2035'!$F$11</f>
        <v>0.33053628571428573</v>
      </c>
      <c r="E8189" s="6"/>
      <c r="F8189" s="6"/>
      <c r="G8189" s="6"/>
      <c r="H8189" s="6"/>
      <c r="I8189" s="6"/>
      <c r="J8189" s="6"/>
      <c r="K8189" s="6"/>
      <c r="L8189" s="6"/>
      <c r="M8189" s="6"/>
      <c r="N8189" s="27"/>
    </row>
    <row r="8190" spans="1:14" s="28" customFormat="1" x14ac:dyDescent="0.25">
      <c r="A8190" s="24">
        <v>43807.041666666664</v>
      </c>
      <c r="B8190" s="25">
        <v>43807.083333333336</v>
      </c>
      <c r="C8190" s="7">
        <v>1064.194</v>
      </c>
      <c r="D8190" s="26">
        <f>C8190/'g. Dimensio.AnlagenEE2035'!$F$11</f>
        <v>0.30405542857142859</v>
      </c>
      <c r="E8190" s="6"/>
      <c r="F8190" s="6"/>
      <c r="G8190" s="6"/>
      <c r="H8190" s="6"/>
      <c r="I8190" s="6"/>
      <c r="J8190" s="6"/>
      <c r="K8190" s="6"/>
      <c r="L8190" s="6"/>
      <c r="M8190" s="6"/>
      <c r="N8190" s="27"/>
    </row>
    <row r="8191" spans="1:14" s="28" customFormat="1" x14ac:dyDescent="0.25">
      <c r="A8191" s="24">
        <v>43807.083333333336</v>
      </c>
      <c r="B8191" s="25">
        <v>43807.125</v>
      </c>
      <c r="C8191" s="7">
        <v>979.63599999999997</v>
      </c>
      <c r="D8191" s="26">
        <f>C8191/'g. Dimensio.AnlagenEE2035'!$F$11</f>
        <v>0.27989599999999998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27"/>
    </row>
    <row r="8192" spans="1:14" s="28" customFormat="1" x14ac:dyDescent="0.25">
      <c r="A8192" s="24">
        <v>43807.125</v>
      </c>
      <c r="B8192" s="25">
        <v>43807.166666666664</v>
      </c>
      <c r="C8192" s="7">
        <v>1238.143</v>
      </c>
      <c r="D8192" s="26">
        <f>C8192/'g. Dimensio.AnlagenEE2035'!$F$11</f>
        <v>0.35375514285714288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27"/>
    </row>
    <row r="8193" spans="1:14" s="28" customFormat="1" x14ac:dyDescent="0.25">
      <c r="A8193" s="24">
        <v>43807.166666666664</v>
      </c>
      <c r="B8193" s="25">
        <v>43807.208333333336</v>
      </c>
      <c r="C8193" s="7">
        <v>1361.42</v>
      </c>
      <c r="D8193" s="26">
        <f>C8193/'g. Dimensio.AnlagenEE2035'!$F$11</f>
        <v>0.38897714285714285</v>
      </c>
      <c r="E8193" s="6"/>
      <c r="F8193" s="6"/>
      <c r="G8193" s="6"/>
      <c r="H8193" s="6"/>
      <c r="I8193" s="6"/>
      <c r="J8193" s="6"/>
      <c r="K8193" s="6"/>
      <c r="L8193" s="6"/>
      <c r="M8193" s="6"/>
      <c r="N8193" s="27"/>
    </row>
    <row r="8194" spans="1:14" s="28" customFormat="1" x14ac:dyDescent="0.25">
      <c r="A8194" s="24">
        <v>43807.208333333336</v>
      </c>
      <c r="B8194" s="25">
        <v>43807.25</v>
      </c>
      <c r="C8194" s="7">
        <v>1555.124</v>
      </c>
      <c r="D8194" s="26">
        <f>C8194/'g. Dimensio.AnlagenEE2035'!$F$11</f>
        <v>0.44432114285714286</v>
      </c>
      <c r="E8194" s="6"/>
      <c r="F8194" s="6"/>
      <c r="G8194" s="6"/>
      <c r="H8194" s="6"/>
      <c r="I8194" s="6"/>
      <c r="J8194" s="6"/>
      <c r="K8194" s="6"/>
      <c r="L8194" s="6"/>
      <c r="M8194" s="6"/>
      <c r="N8194" s="27"/>
    </row>
    <row r="8195" spans="1:14" s="28" customFormat="1" x14ac:dyDescent="0.25">
      <c r="A8195" s="24">
        <v>43807.25</v>
      </c>
      <c r="B8195" s="25">
        <v>43807.291666666664</v>
      </c>
      <c r="C8195" s="7">
        <v>1793.23</v>
      </c>
      <c r="D8195" s="26">
        <f>C8195/'g. Dimensio.AnlagenEE2035'!$F$11</f>
        <v>0.51235142857142857</v>
      </c>
      <c r="E8195" s="6"/>
      <c r="F8195" s="6"/>
      <c r="G8195" s="6"/>
      <c r="H8195" s="6"/>
      <c r="I8195" s="6"/>
      <c r="J8195" s="6"/>
      <c r="K8195" s="6"/>
      <c r="L8195" s="6"/>
      <c r="M8195" s="6"/>
      <c r="N8195" s="27"/>
    </row>
    <row r="8196" spans="1:14" s="28" customFormat="1" x14ac:dyDescent="0.25">
      <c r="A8196" s="24">
        <v>43807.291666666664</v>
      </c>
      <c r="B8196" s="25">
        <v>43807.333333333336</v>
      </c>
      <c r="C8196" s="7">
        <v>2004.4770000000001</v>
      </c>
      <c r="D8196" s="26">
        <f>C8196/'g. Dimensio.AnlagenEE2035'!$F$11</f>
        <v>0.57270771428571432</v>
      </c>
      <c r="E8196" s="6"/>
      <c r="F8196" s="6"/>
      <c r="G8196" s="6"/>
      <c r="H8196" s="6"/>
      <c r="I8196" s="6"/>
      <c r="J8196" s="6"/>
      <c r="K8196" s="6"/>
      <c r="L8196" s="6"/>
      <c r="M8196" s="6"/>
      <c r="N8196" s="27"/>
    </row>
    <row r="8197" spans="1:14" s="28" customFormat="1" x14ac:dyDescent="0.25">
      <c r="A8197" s="24">
        <v>43807.333333333336</v>
      </c>
      <c r="B8197" s="25">
        <v>43807.375</v>
      </c>
      <c r="C8197" s="7">
        <v>2111.2429999999999</v>
      </c>
      <c r="D8197" s="26">
        <f>C8197/'g. Dimensio.AnlagenEE2035'!$F$11</f>
        <v>0.60321228571428565</v>
      </c>
      <c r="E8197" s="6"/>
      <c r="F8197" s="6"/>
      <c r="G8197" s="6"/>
      <c r="H8197" s="6"/>
      <c r="I8197" s="6"/>
      <c r="J8197" s="6"/>
      <c r="K8197" s="6"/>
      <c r="L8197" s="6"/>
      <c r="M8197" s="6"/>
      <c r="N8197" s="27"/>
    </row>
    <row r="8198" spans="1:14" s="28" customFormat="1" x14ac:dyDescent="0.25">
      <c r="A8198" s="24">
        <v>43807.375</v>
      </c>
      <c r="B8198" s="25">
        <v>43807.416666666664</v>
      </c>
      <c r="C8198" s="7">
        <v>2227.0259999999998</v>
      </c>
      <c r="D8198" s="26">
        <f>C8198/'g. Dimensio.AnlagenEE2035'!$F$11</f>
        <v>0.63629314285714278</v>
      </c>
      <c r="E8198" s="6"/>
      <c r="F8198" s="6"/>
      <c r="G8198" s="6"/>
      <c r="H8198" s="6"/>
      <c r="I8198" s="6"/>
      <c r="J8198" s="6"/>
      <c r="K8198" s="6"/>
      <c r="L8198" s="6"/>
      <c r="M8198" s="6"/>
      <c r="N8198" s="27"/>
    </row>
    <row r="8199" spans="1:14" s="28" customFormat="1" x14ac:dyDescent="0.25">
      <c r="A8199" s="24">
        <v>43807.416666666664</v>
      </c>
      <c r="B8199" s="25">
        <v>43807.458333333336</v>
      </c>
      <c r="C8199" s="7">
        <v>2328.2199999999998</v>
      </c>
      <c r="D8199" s="26">
        <f>C8199/'g. Dimensio.AnlagenEE2035'!$F$11</f>
        <v>0.66520571428571418</v>
      </c>
      <c r="E8199" s="6"/>
      <c r="F8199" s="6"/>
      <c r="G8199" s="6"/>
      <c r="H8199" s="6"/>
      <c r="I8199" s="6"/>
      <c r="J8199" s="6"/>
      <c r="K8199" s="6"/>
      <c r="L8199" s="6"/>
      <c r="M8199" s="6"/>
      <c r="N8199" s="27"/>
    </row>
    <row r="8200" spans="1:14" s="28" customFormat="1" x14ac:dyDescent="0.25">
      <c r="A8200" s="24">
        <v>43807.458333333336</v>
      </c>
      <c r="B8200" s="25">
        <v>43807.5</v>
      </c>
      <c r="C8200" s="7">
        <v>2427.85</v>
      </c>
      <c r="D8200" s="26">
        <f>C8200/'g. Dimensio.AnlagenEE2035'!$F$11</f>
        <v>0.69367142857142849</v>
      </c>
      <c r="E8200" s="6"/>
      <c r="F8200" s="6"/>
      <c r="G8200" s="6"/>
      <c r="H8200" s="6"/>
      <c r="I8200" s="6"/>
      <c r="J8200" s="6"/>
      <c r="K8200" s="6"/>
      <c r="L8200" s="6"/>
      <c r="M8200" s="6"/>
      <c r="N8200" s="27"/>
    </row>
    <row r="8201" spans="1:14" s="28" customFormat="1" x14ac:dyDescent="0.25">
      <c r="A8201" s="24">
        <v>43807.5</v>
      </c>
      <c r="B8201" s="25">
        <v>43807.541666666664</v>
      </c>
      <c r="C8201" s="7">
        <v>2486.953</v>
      </c>
      <c r="D8201" s="26">
        <f>C8201/'g. Dimensio.AnlagenEE2035'!$F$11</f>
        <v>0.71055800000000002</v>
      </c>
      <c r="E8201" s="6"/>
      <c r="F8201" s="6"/>
      <c r="G8201" s="6"/>
      <c r="H8201" s="6"/>
      <c r="I8201" s="6"/>
      <c r="J8201" s="6"/>
      <c r="K8201" s="6"/>
      <c r="L8201" s="6"/>
      <c r="M8201" s="6"/>
      <c r="N8201" s="27"/>
    </row>
    <row r="8202" spans="1:14" s="28" customFormat="1" x14ac:dyDescent="0.25">
      <c r="A8202" s="24">
        <v>43807.541666666664</v>
      </c>
      <c r="B8202" s="25">
        <v>43807.583333333336</v>
      </c>
      <c r="C8202" s="7">
        <v>2545.5819999999999</v>
      </c>
      <c r="D8202" s="26">
        <f>C8202/'g. Dimensio.AnlagenEE2035'!$F$11</f>
        <v>0.72730914285714288</v>
      </c>
      <c r="E8202" s="6"/>
      <c r="F8202" s="6"/>
      <c r="G8202" s="6"/>
      <c r="H8202" s="6"/>
      <c r="I8202" s="6"/>
      <c r="J8202" s="6"/>
      <c r="K8202" s="6"/>
      <c r="L8202" s="6"/>
      <c r="M8202" s="6"/>
      <c r="N8202" s="27"/>
    </row>
    <row r="8203" spans="1:14" s="28" customFormat="1" x14ac:dyDescent="0.25">
      <c r="A8203" s="24">
        <v>43807.583333333336</v>
      </c>
      <c r="B8203" s="25">
        <v>43807.625</v>
      </c>
      <c r="C8203" s="7">
        <v>2595.944</v>
      </c>
      <c r="D8203" s="26">
        <f>C8203/'g. Dimensio.AnlagenEE2035'!$F$11</f>
        <v>0.74169828571428575</v>
      </c>
      <c r="E8203" s="6"/>
      <c r="F8203" s="6"/>
      <c r="G8203" s="6"/>
      <c r="H8203" s="6"/>
      <c r="I8203" s="6"/>
      <c r="J8203" s="6"/>
      <c r="K8203" s="6"/>
      <c r="L8203" s="6"/>
      <c r="M8203" s="6"/>
      <c r="N8203" s="27"/>
    </row>
    <row r="8204" spans="1:14" s="28" customFormat="1" x14ac:dyDescent="0.25">
      <c r="A8204" s="24">
        <v>43807.625</v>
      </c>
      <c r="B8204" s="25">
        <v>43807.666666666664</v>
      </c>
      <c r="C8204" s="7">
        <v>2641.3420000000001</v>
      </c>
      <c r="D8204" s="26">
        <f>C8204/'g. Dimensio.AnlagenEE2035'!$F$11</f>
        <v>0.75466914285714293</v>
      </c>
      <c r="E8204" s="6"/>
      <c r="F8204" s="6"/>
      <c r="G8204" s="6"/>
      <c r="H8204" s="6"/>
      <c r="I8204" s="6"/>
      <c r="J8204" s="6"/>
      <c r="K8204" s="6"/>
      <c r="L8204" s="6"/>
      <c r="M8204" s="6"/>
      <c r="N8204" s="27"/>
    </row>
    <row r="8205" spans="1:14" s="28" customFormat="1" x14ac:dyDescent="0.25">
      <c r="A8205" s="24">
        <v>43807.666666666664</v>
      </c>
      <c r="B8205" s="25">
        <v>43807.708333333336</v>
      </c>
      <c r="C8205" s="7">
        <v>2651.9780000000001</v>
      </c>
      <c r="D8205" s="26">
        <f>C8205/'g. Dimensio.AnlagenEE2035'!$F$11</f>
        <v>0.75770800000000005</v>
      </c>
      <c r="E8205" s="6"/>
      <c r="F8205" s="6"/>
      <c r="G8205" s="6"/>
      <c r="H8205" s="6"/>
      <c r="I8205" s="6"/>
      <c r="J8205" s="6"/>
      <c r="K8205" s="6"/>
      <c r="L8205" s="6"/>
      <c r="M8205" s="6"/>
      <c r="N8205" s="27"/>
    </row>
    <row r="8206" spans="1:14" s="28" customFormat="1" x14ac:dyDescent="0.25">
      <c r="A8206" s="24">
        <v>43807.708333333336</v>
      </c>
      <c r="B8206" s="25">
        <v>43807.75</v>
      </c>
      <c r="C8206" s="7">
        <v>2532.393</v>
      </c>
      <c r="D8206" s="26">
        <f>C8206/'g. Dimensio.AnlagenEE2035'!$F$11</f>
        <v>0.7235408571428571</v>
      </c>
      <c r="E8206" s="6"/>
      <c r="F8206" s="6"/>
      <c r="G8206" s="6"/>
      <c r="H8206" s="6"/>
      <c r="I8206" s="6"/>
      <c r="J8206" s="6"/>
      <c r="K8206" s="6"/>
      <c r="L8206" s="6"/>
      <c r="M8206" s="6"/>
      <c r="N8206" s="27"/>
    </row>
    <row r="8207" spans="1:14" s="28" customFormat="1" x14ac:dyDescent="0.25">
      <c r="A8207" s="24">
        <v>43807.75</v>
      </c>
      <c r="B8207" s="25">
        <v>43807.791666666664</v>
      </c>
      <c r="C8207" s="7">
        <v>2312.4859999999999</v>
      </c>
      <c r="D8207" s="26">
        <f>C8207/'g. Dimensio.AnlagenEE2035'!$F$11</f>
        <v>0.66071028571428569</v>
      </c>
      <c r="E8207" s="6"/>
      <c r="F8207" s="6"/>
      <c r="G8207" s="6"/>
      <c r="H8207" s="6"/>
      <c r="I8207" s="6"/>
      <c r="J8207" s="6"/>
      <c r="K8207" s="6"/>
      <c r="L8207" s="6"/>
      <c r="M8207" s="6"/>
      <c r="N8207" s="27"/>
    </row>
    <row r="8208" spans="1:14" s="28" customFormat="1" x14ac:dyDescent="0.25">
      <c r="A8208" s="24">
        <v>43807.791666666664</v>
      </c>
      <c r="B8208" s="25">
        <v>43807.833333333336</v>
      </c>
      <c r="C8208" s="7">
        <v>2031.6479999999999</v>
      </c>
      <c r="D8208" s="26">
        <f>C8208/'g. Dimensio.AnlagenEE2035'!$F$11</f>
        <v>0.58047085714285707</v>
      </c>
      <c r="E8208" s="6"/>
      <c r="F8208" s="6"/>
      <c r="G8208" s="6"/>
      <c r="H8208" s="6"/>
      <c r="I8208" s="6"/>
      <c r="J8208" s="6"/>
      <c r="K8208" s="6"/>
      <c r="L8208" s="6"/>
      <c r="M8208" s="6"/>
      <c r="N8208" s="27"/>
    </row>
    <row r="8209" spans="1:14" s="28" customFormat="1" x14ac:dyDescent="0.25">
      <c r="A8209" s="24">
        <v>43807.833333333336</v>
      </c>
      <c r="B8209" s="25">
        <v>43807.875</v>
      </c>
      <c r="C8209" s="7">
        <v>1907.0319999999999</v>
      </c>
      <c r="D8209" s="26">
        <f>C8209/'g. Dimensio.AnlagenEE2035'!$F$11</f>
        <v>0.54486628571428575</v>
      </c>
      <c r="E8209" s="6"/>
      <c r="F8209" s="6"/>
      <c r="G8209" s="6"/>
      <c r="H8209" s="6"/>
      <c r="I8209" s="6"/>
      <c r="J8209" s="6"/>
      <c r="K8209" s="6"/>
      <c r="L8209" s="6"/>
      <c r="M8209" s="6"/>
      <c r="N8209" s="27"/>
    </row>
    <row r="8210" spans="1:14" s="28" customFormat="1" x14ac:dyDescent="0.25">
      <c r="A8210" s="24">
        <v>43807.875</v>
      </c>
      <c r="B8210" s="25">
        <v>43807.916666666664</v>
      </c>
      <c r="C8210" s="7">
        <v>1881.8969999999999</v>
      </c>
      <c r="D8210" s="26">
        <f>C8210/'g. Dimensio.AnlagenEE2035'!$F$11</f>
        <v>0.53768485714285708</v>
      </c>
      <c r="E8210" s="6"/>
      <c r="F8210" s="6"/>
      <c r="G8210" s="6"/>
      <c r="H8210" s="6"/>
      <c r="I8210" s="6"/>
      <c r="J8210" s="6"/>
      <c r="K8210" s="6"/>
      <c r="L8210" s="6"/>
      <c r="M8210" s="6"/>
      <c r="N8210" s="27"/>
    </row>
    <row r="8211" spans="1:14" s="28" customFormat="1" x14ac:dyDescent="0.25">
      <c r="A8211" s="24">
        <v>43807.916666666664</v>
      </c>
      <c r="B8211" s="25">
        <v>43807.958333333336</v>
      </c>
      <c r="C8211" s="7">
        <v>1884.498</v>
      </c>
      <c r="D8211" s="26">
        <f>C8211/'g. Dimensio.AnlagenEE2035'!$F$11</f>
        <v>0.53842800000000002</v>
      </c>
      <c r="E8211" s="6"/>
      <c r="F8211" s="6"/>
      <c r="G8211" s="6"/>
      <c r="H8211" s="6"/>
      <c r="I8211" s="6"/>
      <c r="J8211" s="6"/>
      <c r="K8211" s="6"/>
      <c r="L8211" s="6"/>
      <c r="M8211" s="6"/>
      <c r="N8211" s="27"/>
    </row>
    <row r="8212" spans="1:14" s="28" customFormat="1" x14ac:dyDescent="0.25">
      <c r="A8212" s="24">
        <v>43807.958333333336</v>
      </c>
      <c r="B8212" s="25">
        <v>43808</v>
      </c>
      <c r="C8212" s="7">
        <v>1920.905</v>
      </c>
      <c r="D8212" s="26">
        <f>C8212/'g. Dimensio.AnlagenEE2035'!$F$11</f>
        <v>0.54883000000000004</v>
      </c>
      <c r="E8212" s="6"/>
      <c r="F8212" s="6"/>
      <c r="G8212" s="6"/>
      <c r="H8212" s="6"/>
      <c r="I8212" s="6"/>
      <c r="J8212" s="6"/>
      <c r="K8212" s="6"/>
      <c r="L8212" s="6"/>
      <c r="M8212" s="6"/>
      <c r="N8212" s="27"/>
    </row>
    <row r="8213" spans="1:14" s="28" customFormat="1" x14ac:dyDescent="0.25">
      <c r="A8213" s="24">
        <v>43808</v>
      </c>
      <c r="B8213" s="25">
        <v>43808.041666666664</v>
      </c>
      <c r="C8213" s="7">
        <v>2037.0619999999999</v>
      </c>
      <c r="D8213" s="26">
        <f>C8213/'g. Dimensio.AnlagenEE2035'!$F$11</f>
        <v>0.58201771428571425</v>
      </c>
      <c r="E8213" s="6"/>
      <c r="F8213" s="6"/>
      <c r="G8213" s="6"/>
      <c r="H8213" s="6"/>
      <c r="I8213" s="6"/>
      <c r="J8213" s="6"/>
      <c r="K8213" s="6"/>
      <c r="L8213" s="6"/>
      <c r="M8213" s="6"/>
      <c r="N8213" s="27"/>
    </row>
    <row r="8214" spans="1:14" s="28" customFormat="1" x14ac:dyDescent="0.25">
      <c r="A8214" s="24">
        <v>43808.041666666664</v>
      </c>
      <c r="B8214" s="25">
        <v>43808.083333333336</v>
      </c>
      <c r="C8214" s="7">
        <v>2204.6970000000001</v>
      </c>
      <c r="D8214" s="26">
        <f>C8214/'g. Dimensio.AnlagenEE2035'!$F$11</f>
        <v>0.62991342857142862</v>
      </c>
      <c r="E8214" s="6"/>
      <c r="F8214" s="6"/>
      <c r="G8214" s="6"/>
      <c r="H8214" s="6"/>
      <c r="I8214" s="6"/>
      <c r="J8214" s="6"/>
      <c r="K8214" s="6"/>
      <c r="L8214" s="6"/>
      <c r="M8214" s="6"/>
      <c r="N8214" s="27"/>
    </row>
    <row r="8215" spans="1:14" s="28" customFormat="1" x14ac:dyDescent="0.25">
      <c r="A8215" s="24">
        <v>43808.083333333336</v>
      </c>
      <c r="B8215" s="25">
        <v>43808.125</v>
      </c>
      <c r="C8215" s="7">
        <v>2326.9789999999998</v>
      </c>
      <c r="D8215" s="26">
        <f>C8215/'g. Dimensio.AnlagenEE2035'!$F$11</f>
        <v>0.66485114285714275</v>
      </c>
      <c r="E8215" s="6"/>
      <c r="F8215" s="6"/>
      <c r="G8215" s="6"/>
      <c r="H8215" s="6"/>
      <c r="I8215" s="6"/>
      <c r="J8215" s="6"/>
      <c r="K8215" s="6"/>
      <c r="L8215" s="6"/>
      <c r="M8215" s="6"/>
      <c r="N8215" s="27"/>
    </row>
    <row r="8216" spans="1:14" s="28" customFormat="1" x14ac:dyDescent="0.25">
      <c r="A8216" s="24">
        <v>43808.125</v>
      </c>
      <c r="B8216" s="25">
        <v>43808.166666666664</v>
      </c>
      <c r="C8216" s="7">
        <v>2352.5529999999999</v>
      </c>
      <c r="D8216" s="26">
        <f>C8216/'g. Dimensio.AnlagenEE2035'!$F$11</f>
        <v>0.67215799999999992</v>
      </c>
      <c r="E8216" s="6"/>
      <c r="F8216" s="6"/>
      <c r="G8216" s="6"/>
      <c r="H8216" s="6"/>
      <c r="I8216" s="6"/>
      <c r="J8216" s="6"/>
      <c r="K8216" s="6"/>
      <c r="L8216" s="6"/>
      <c r="M8216" s="6"/>
      <c r="N8216" s="27"/>
    </row>
    <row r="8217" spans="1:14" s="28" customFormat="1" x14ac:dyDescent="0.25">
      <c r="A8217" s="24">
        <v>43808.166666666664</v>
      </c>
      <c r="B8217" s="25">
        <v>43808.208333333336</v>
      </c>
      <c r="C8217" s="7">
        <v>2312.4679999999998</v>
      </c>
      <c r="D8217" s="26">
        <f>C8217/'g. Dimensio.AnlagenEE2035'!$F$11</f>
        <v>0.66070514285714277</v>
      </c>
      <c r="E8217" s="6"/>
      <c r="F8217" s="6"/>
      <c r="G8217" s="6"/>
      <c r="H8217" s="6"/>
      <c r="I8217" s="6"/>
      <c r="J8217" s="6"/>
      <c r="K8217" s="6"/>
      <c r="L8217" s="6"/>
      <c r="M8217" s="6"/>
      <c r="N8217" s="27"/>
    </row>
    <row r="8218" spans="1:14" s="28" customFormat="1" x14ac:dyDescent="0.25">
      <c r="A8218" s="24">
        <v>43808.208333333336</v>
      </c>
      <c r="B8218" s="25">
        <v>43808.25</v>
      </c>
      <c r="C8218" s="7">
        <v>2272.3359999999998</v>
      </c>
      <c r="D8218" s="26">
        <f>C8218/'g. Dimensio.AnlagenEE2035'!$F$11</f>
        <v>0.64923885714285712</v>
      </c>
      <c r="E8218" s="6"/>
      <c r="F8218" s="6"/>
      <c r="G8218" s="6"/>
      <c r="H8218" s="6"/>
      <c r="I8218" s="6"/>
      <c r="J8218" s="6"/>
      <c r="K8218" s="6"/>
      <c r="L8218" s="6"/>
      <c r="M8218" s="6"/>
      <c r="N8218" s="27"/>
    </row>
    <row r="8219" spans="1:14" s="28" customFormat="1" x14ac:dyDescent="0.25">
      <c r="A8219" s="24">
        <v>43808.25</v>
      </c>
      <c r="B8219" s="25">
        <v>43808.291666666664</v>
      </c>
      <c r="C8219" s="7">
        <v>2275.9969999999998</v>
      </c>
      <c r="D8219" s="26">
        <f>C8219/'g. Dimensio.AnlagenEE2035'!$F$11</f>
        <v>0.65028485714285711</v>
      </c>
      <c r="E8219" s="6"/>
      <c r="F8219" s="6"/>
      <c r="G8219" s="6"/>
      <c r="H8219" s="6"/>
      <c r="I8219" s="6"/>
      <c r="J8219" s="6"/>
      <c r="K8219" s="6"/>
      <c r="L8219" s="6"/>
      <c r="M8219" s="6"/>
      <c r="N8219" s="27"/>
    </row>
    <row r="8220" spans="1:14" s="28" customFormat="1" x14ac:dyDescent="0.25">
      <c r="A8220" s="24">
        <v>43808.291666666664</v>
      </c>
      <c r="B8220" s="25">
        <v>43808.333333333336</v>
      </c>
      <c r="C8220" s="7">
        <v>2393.625</v>
      </c>
      <c r="D8220" s="26">
        <f>C8220/'g. Dimensio.AnlagenEE2035'!$F$11</f>
        <v>0.68389285714285719</v>
      </c>
      <c r="E8220" s="6"/>
      <c r="F8220" s="6"/>
      <c r="G8220" s="6"/>
      <c r="H8220" s="6"/>
      <c r="I8220" s="6"/>
      <c r="J8220" s="6"/>
      <c r="K8220" s="6"/>
      <c r="L8220" s="6"/>
      <c r="M8220" s="6"/>
      <c r="N8220" s="27"/>
    </row>
    <row r="8221" spans="1:14" s="28" customFormat="1" x14ac:dyDescent="0.25">
      <c r="A8221" s="24">
        <v>43808.333333333336</v>
      </c>
      <c r="B8221" s="25">
        <v>43808.375</v>
      </c>
      <c r="C8221" s="7">
        <v>2486.8969999999999</v>
      </c>
      <c r="D8221" s="26">
        <f>C8221/'g. Dimensio.AnlagenEE2035'!$F$11</f>
        <v>0.71054200000000001</v>
      </c>
      <c r="E8221" s="6"/>
      <c r="F8221" s="6"/>
      <c r="G8221" s="6"/>
      <c r="H8221" s="6"/>
      <c r="I8221" s="6"/>
      <c r="J8221" s="6"/>
      <c r="K8221" s="6"/>
      <c r="L8221" s="6"/>
      <c r="M8221" s="6"/>
      <c r="N8221" s="27"/>
    </row>
    <row r="8222" spans="1:14" s="28" customFormat="1" x14ac:dyDescent="0.25">
      <c r="A8222" s="24">
        <v>43808.375</v>
      </c>
      <c r="B8222" s="25">
        <v>43808.416666666664</v>
      </c>
      <c r="C8222" s="7">
        <v>2288.79</v>
      </c>
      <c r="D8222" s="26">
        <f>C8222/'g. Dimensio.AnlagenEE2035'!$F$11</f>
        <v>0.65393999999999997</v>
      </c>
      <c r="E8222" s="6"/>
      <c r="F8222" s="6"/>
      <c r="G8222" s="6"/>
      <c r="H8222" s="6"/>
      <c r="I8222" s="6"/>
      <c r="J8222" s="6"/>
      <c r="K8222" s="6"/>
      <c r="L8222" s="6"/>
      <c r="M8222" s="6"/>
      <c r="N8222" s="27"/>
    </row>
    <row r="8223" spans="1:14" s="28" customFormat="1" x14ac:dyDescent="0.25">
      <c r="A8223" s="24">
        <v>43808.416666666664</v>
      </c>
      <c r="B8223" s="25">
        <v>43808.458333333336</v>
      </c>
      <c r="C8223" s="7">
        <v>2011.4390000000001</v>
      </c>
      <c r="D8223" s="26">
        <f>C8223/'g. Dimensio.AnlagenEE2035'!$F$11</f>
        <v>0.57469685714285712</v>
      </c>
      <c r="E8223" s="6"/>
      <c r="F8223" s="6"/>
      <c r="G8223" s="6"/>
      <c r="H8223" s="6"/>
      <c r="I8223" s="6"/>
      <c r="J8223" s="6"/>
      <c r="K8223" s="6"/>
      <c r="L8223" s="6"/>
      <c r="M8223" s="6"/>
      <c r="N8223" s="27"/>
    </row>
    <row r="8224" spans="1:14" s="28" customFormat="1" x14ac:dyDescent="0.25">
      <c r="A8224" s="24">
        <v>43808.458333333336</v>
      </c>
      <c r="B8224" s="25">
        <v>43808.5</v>
      </c>
      <c r="C8224" s="7">
        <v>1854.6389999999999</v>
      </c>
      <c r="D8224" s="26">
        <f>C8224/'g. Dimensio.AnlagenEE2035'!$F$11</f>
        <v>0.52989685714285706</v>
      </c>
      <c r="E8224" s="6"/>
      <c r="F8224" s="6"/>
      <c r="G8224" s="6"/>
      <c r="H8224" s="6"/>
      <c r="I8224" s="6"/>
      <c r="J8224" s="6"/>
      <c r="K8224" s="6"/>
      <c r="L8224" s="6"/>
      <c r="M8224" s="6"/>
      <c r="N8224" s="27"/>
    </row>
    <row r="8225" spans="1:14" s="28" customFormat="1" x14ac:dyDescent="0.25">
      <c r="A8225" s="24">
        <v>43808.5</v>
      </c>
      <c r="B8225" s="25">
        <v>43808.541666666664</v>
      </c>
      <c r="C8225" s="7">
        <v>1586.991</v>
      </c>
      <c r="D8225" s="26">
        <f>C8225/'g. Dimensio.AnlagenEE2035'!$F$11</f>
        <v>0.453426</v>
      </c>
      <c r="E8225" s="6"/>
      <c r="F8225" s="6"/>
      <c r="G8225" s="6"/>
      <c r="H8225" s="6"/>
      <c r="I8225" s="6"/>
      <c r="J8225" s="6"/>
      <c r="K8225" s="6"/>
      <c r="L8225" s="6"/>
      <c r="M8225" s="6"/>
      <c r="N8225" s="27"/>
    </row>
    <row r="8226" spans="1:14" s="28" customFormat="1" x14ac:dyDescent="0.25">
      <c r="A8226" s="24">
        <v>43808.541666666664</v>
      </c>
      <c r="B8226" s="25">
        <v>43808.583333333336</v>
      </c>
      <c r="C8226" s="7">
        <v>1232.316</v>
      </c>
      <c r="D8226" s="26">
        <f>C8226/'g. Dimensio.AnlagenEE2035'!$F$11</f>
        <v>0.35209028571428574</v>
      </c>
      <c r="E8226" s="6"/>
      <c r="F8226" s="6"/>
      <c r="G8226" s="6"/>
      <c r="H8226" s="6"/>
      <c r="I8226" s="6"/>
      <c r="J8226" s="6"/>
      <c r="K8226" s="6"/>
      <c r="L8226" s="6"/>
      <c r="M8226" s="6"/>
      <c r="N8226" s="27"/>
    </row>
    <row r="8227" spans="1:14" s="28" customFormat="1" x14ac:dyDescent="0.25">
      <c r="A8227" s="24">
        <v>43808.583333333336</v>
      </c>
      <c r="B8227" s="25">
        <v>43808.625</v>
      </c>
      <c r="C8227" s="7">
        <v>1102.1569999999999</v>
      </c>
      <c r="D8227" s="26">
        <f>C8227/'g. Dimensio.AnlagenEE2035'!$F$11</f>
        <v>0.31490199999999996</v>
      </c>
      <c r="E8227" s="6"/>
      <c r="F8227" s="6"/>
      <c r="G8227" s="6"/>
      <c r="H8227" s="6"/>
      <c r="I8227" s="6"/>
      <c r="J8227" s="6"/>
      <c r="K8227" s="6"/>
      <c r="L8227" s="6"/>
      <c r="M8227" s="6"/>
      <c r="N8227" s="27"/>
    </row>
    <row r="8228" spans="1:14" s="28" customFormat="1" x14ac:dyDescent="0.25">
      <c r="A8228" s="24">
        <v>43808.625</v>
      </c>
      <c r="B8228" s="25">
        <v>43808.666666666664</v>
      </c>
      <c r="C8228" s="7">
        <v>1102.1690000000001</v>
      </c>
      <c r="D8228" s="26">
        <f>C8228/'g. Dimensio.AnlagenEE2035'!$F$11</f>
        <v>0.31490542857142861</v>
      </c>
      <c r="E8228" s="6"/>
      <c r="F8228" s="6"/>
      <c r="G8228" s="6"/>
      <c r="H8228" s="6"/>
      <c r="I8228" s="6"/>
      <c r="J8228" s="6"/>
      <c r="K8228" s="6"/>
      <c r="L8228" s="6"/>
      <c r="M8228" s="6"/>
      <c r="N8228" s="27"/>
    </row>
    <row r="8229" spans="1:14" s="28" customFormat="1" x14ac:dyDescent="0.25">
      <c r="A8229" s="24">
        <v>43808.666666666664</v>
      </c>
      <c r="B8229" s="25">
        <v>43808.708333333336</v>
      </c>
      <c r="C8229" s="7">
        <v>1218.02</v>
      </c>
      <c r="D8229" s="26">
        <f>C8229/'g. Dimensio.AnlagenEE2035'!$F$11</f>
        <v>0.34800571428571431</v>
      </c>
      <c r="E8229" s="6"/>
      <c r="F8229" s="6"/>
      <c r="G8229" s="6"/>
      <c r="H8229" s="6"/>
      <c r="I8229" s="6"/>
      <c r="J8229" s="6"/>
      <c r="K8229" s="6"/>
      <c r="L8229" s="6"/>
      <c r="M8229" s="6"/>
      <c r="N8229" s="27"/>
    </row>
    <row r="8230" spans="1:14" s="28" customFormat="1" x14ac:dyDescent="0.25">
      <c r="A8230" s="24">
        <v>43808.708333333336</v>
      </c>
      <c r="B8230" s="25">
        <v>43808.75</v>
      </c>
      <c r="C8230" s="7">
        <v>1263.462</v>
      </c>
      <c r="D8230" s="26">
        <f>C8230/'g. Dimensio.AnlagenEE2035'!$F$11</f>
        <v>0.36098914285714284</v>
      </c>
      <c r="E8230" s="6"/>
      <c r="F8230" s="6"/>
      <c r="G8230" s="6"/>
      <c r="H8230" s="6"/>
      <c r="I8230" s="6"/>
      <c r="J8230" s="6"/>
      <c r="K8230" s="6"/>
      <c r="L8230" s="6"/>
      <c r="M8230" s="6"/>
      <c r="N8230" s="27"/>
    </row>
    <row r="8231" spans="1:14" s="28" customFormat="1" x14ac:dyDescent="0.25">
      <c r="A8231" s="24">
        <v>43808.75</v>
      </c>
      <c r="B8231" s="25">
        <v>43808.791666666664</v>
      </c>
      <c r="C8231" s="7">
        <v>1125.4659999999999</v>
      </c>
      <c r="D8231" s="26">
        <f>C8231/'g. Dimensio.AnlagenEE2035'!$F$11</f>
        <v>0.32156171428571423</v>
      </c>
      <c r="E8231" s="6"/>
      <c r="F8231" s="6"/>
      <c r="G8231" s="6"/>
      <c r="H8231" s="6"/>
      <c r="I8231" s="6"/>
      <c r="J8231" s="6"/>
      <c r="K8231" s="6"/>
      <c r="L8231" s="6"/>
      <c r="M8231" s="6"/>
      <c r="N8231" s="27"/>
    </row>
    <row r="8232" spans="1:14" s="28" customFormat="1" x14ac:dyDescent="0.25">
      <c r="A8232" s="24">
        <v>43808.791666666664</v>
      </c>
      <c r="B8232" s="25">
        <v>43808.833333333336</v>
      </c>
      <c r="C8232" s="7">
        <v>1088.8009999999999</v>
      </c>
      <c r="D8232" s="26">
        <f>C8232/'g. Dimensio.AnlagenEE2035'!$F$11</f>
        <v>0.31108599999999997</v>
      </c>
      <c r="E8232" s="6"/>
      <c r="F8232" s="6"/>
      <c r="G8232" s="6"/>
      <c r="H8232" s="6"/>
      <c r="I8232" s="6"/>
      <c r="J8232" s="6"/>
      <c r="K8232" s="6"/>
      <c r="L8232" s="6"/>
      <c r="M8232" s="6"/>
      <c r="N8232" s="27"/>
    </row>
    <row r="8233" spans="1:14" s="28" customFormat="1" x14ac:dyDescent="0.25">
      <c r="A8233" s="24">
        <v>43808.833333333336</v>
      </c>
      <c r="B8233" s="25">
        <v>43808.875</v>
      </c>
      <c r="C8233" s="7">
        <v>1350.9929999999999</v>
      </c>
      <c r="D8233" s="26">
        <f>C8233/'g. Dimensio.AnlagenEE2035'!$F$11</f>
        <v>0.38599800000000001</v>
      </c>
      <c r="E8233" s="6"/>
      <c r="F8233" s="6"/>
      <c r="G8233" s="6"/>
      <c r="H8233" s="6"/>
      <c r="I8233" s="6"/>
      <c r="J8233" s="6"/>
      <c r="K8233" s="6"/>
      <c r="L8233" s="6"/>
      <c r="M8233" s="6"/>
      <c r="N8233" s="27"/>
    </row>
    <row r="8234" spans="1:14" s="28" customFormat="1" x14ac:dyDescent="0.25">
      <c r="A8234" s="24">
        <v>43808.875</v>
      </c>
      <c r="B8234" s="25">
        <v>43808.916666666664</v>
      </c>
      <c r="C8234" s="7">
        <v>1458.5360000000001</v>
      </c>
      <c r="D8234" s="26">
        <f>C8234/'g. Dimensio.AnlagenEE2035'!$F$11</f>
        <v>0.41672457142857144</v>
      </c>
      <c r="E8234" s="6"/>
      <c r="F8234" s="6"/>
      <c r="G8234" s="6"/>
      <c r="H8234" s="6"/>
      <c r="I8234" s="6"/>
      <c r="J8234" s="6"/>
      <c r="K8234" s="6"/>
      <c r="L8234" s="6"/>
      <c r="M8234" s="6"/>
      <c r="N8234" s="27"/>
    </row>
    <row r="8235" spans="1:14" s="28" customFormat="1" x14ac:dyDescent="0.25">
      <c r="A8235" s="24">
        <v>43808.916666666664</v>
      </c>
      <c r="B8235" s="25">
        <v>43808.958333333336</v>
      </c>
      <c r="C8235" s="7">
        <v>1463.808</v>
      </c>
      <c r="D8235" s="26">
        <f>C8235/'g. Dimensio.AnlagenEE2035'!$F$11</f>
        <v>0.41823085714285713</v>
      </c>
      <c r="E8235" s="6"/>
      <c r="F8235" s="6"/>
      <c r="G8235" s="6"/>
      <c r="H8235" s="6"/>
      <c r="I8235" s="6"/>
      <c r="J8235" s="6"/>
      <c r="K8235" s="6"/>
      <c r="L8235" s="6"/>
      <c r="M8235" s="6"/>
      <c r="N8235" s="27"/>
    </row>
    <row r="8236" spans="1:14" s="28" customFormat="1" x14ac:dyDescent="0.25">
      <c r="A8236" s="24">
        <v>43808.958333333336</v>
      </c>
      <c r="B8236" s="25">
        <v>43809</v>
      </c>
      <c r="C8236" s="7">
        <v>1352.2750000000001</v>
      </c>
      <c r="D8236" s="26">
        <f>C8236/'g. Dimensio.AnlagenEE2035'!$F$11</f>
        <v>0.38636428571428572</v>
      </c>
      <c r="E8236" s="6"/>
      <c r="F8236" s="6"/>
      <c r="G8236" s="6"/>
      <c r="H8236" s="6"/>
      <c r="I8236" s="6"/>
      <c r="J8236" s="6"/>
      <c r="K8236" s="6"/>
      <c r="L8236" s="6"/>
      <c r="M8236" s="6"/>
      <c r="N8236" s="27"/>
    </row>
    <row r="8237" spans="1:14" s="28" customFormat="1" x14ac:dyDescent="0.25">
      <c r="A8237" s="24">
        <v>43809</v>
      </c>
      <c r="B8237" s="25">
        <v>43809.041666666664</v>
      </c>
      <c r="C8237" s="7">
        <v>1016.8630000000001</v>
      </c>
      <c r="D8237" s="26">
        <f>C8237/'g. Dimensio.AnlagenEE2035'!$F$11</f>
        <v>0.29053228571428574</v>
      </c>
      <c r="E8237" s="6"/>
      <c r="F8237" s="6"/>
      <c r="G8237" s="6"/>
      <c r="H8237" s="6"/>
      <c r="I8237" s="6"/>
      <c r="J8237" s="6"/>
      <c r="K8237" s="6"/>
      <c r="L8237" s="6"/>
      <c r="M8237" s="6"/>
      <c r="N8237" s="27"/>
    </row>
    <row r="8238" spans="1:14" s="28" customFormat="1" x14ac:dyDescent="0.25">
      <c r="A8238" s="24">
        <v>43809.041666666664</v>
      </c>
      <c r="B8238" s="25">
        <v>43809.083333333336</v>
      </c>
      <c r="C8238" s="7">
        <v>828.74800000000005</v>
      </c>
      <c r="D8238" s="26">
        <f>C8238/'g. Dimensio.AnlagenEE2035'!$F$11</f>
        <v>0.23678514285714286</v>
      </c>
      <c r="E8238" s="6"/>
      <c r="F8238" s="6"/>
      <c r="G8238" s="6"/>
      <c r="H8238" s="6"/>
      <c r="I8238" s="6"/>
      <c r="J8238" s="6"/>
      <c r="K8238" s="6"/>
      <c r="L8238" s="6"/>
      <c r="M8238" s="6"/>
      <c r="N8238" s="27"/>
    </row>
    <row r="8239" spans="1:14" s="28" customFormat="1" x14ac:dyDescent="0.25">
      <c r="A8239" s="24">
        <v>43809.083333333336</v>
      </c>
      <c r="B8239" s="25">
        <v>43809.125</v>
      </c>
      <c r="C8239" s="7">
        <v>678.63800000000003</v>
      </c>
      <c r="D8239" s="26">
        <f>C8239/'g. Dimensio.AnlagenEE2035'!$F$11</f>
        <v>0.19389657142857145</v>
      </c>
      <c r="E8239" s="6"/>
      <c r="F8239" s="6"/>
      <c r="G8239" s="6"/>
      <c r="H8239" s="6"/>
      <c r="I8239" s="6"/>
      <c r="J8239" s="6"/>
      <c r="K8239" s="6"/>
      <c r="L8239" s="6"/>
      <c r="M8239" s="6"/>
      <c r="N8239" s="27"/>
    </row>
    <row r="8240" spans="1:14" s="28" customFormat="1" x14ac:dyDescent="0.25">
      <c r="A8240" s="24">
        <v>43809.125</v>
      </c>
      <c r="B8240" s="25">
        <v>43809.166666666664</v>
      </c>
      <c r="C8240" s="7">
        <v>609.13</v>
      </c>
      <c r="D8240" s="26">
        <f>C8240/'g. Dimensio.AnlagenEE2035'!$F$11</f>
        <v>0.17403714285714286</v>
      </c>
      <c r="E8240" s="6"/>
      <c r="F8240" s="6"/>
      <c r="G8240" s="6"/>
      <c r="H8240" s="6"/>
      <c r="I8240" s="6"/>
      <c r="J8240" s="6"/>
      <c r="K8240" s="6"/>
      <c r="L8240" s="6"/>
      <c r="M8240" s="6"/>
      <c r="N8240" s="27"/>
    </row>
    <row r="8241" spans="1:14" s="28" customFormat="1" x14ac:dyDescent="0.25">
      <c r="A8241" s="24">
        <v>43809.166666666664</v>
      </c>
      <c r="B8241" s="25">
        <v>43809.208333333336</v>
      </c>
      <c r="C8241" s="7">
        <v>631.26300000000003</v>
      </c>
      <c r="D8241" s="26">
        <f>C8241/'g. Dimensio.AnlagenEE2035'!$F$11</f>
        <v>0.18036085714285716</v>
      </c>
      <c r="E8241" s="6"/>
      <c r="F8241" s="6"/>
      <c r="G8241" s="6"/>
      <c r="H8241" s="6"/>
      <c r="I8241" s="6"/>
      <c r="J8241" s="6"/>
      <c r="K8241" s="6"/>
      <c r="L8241" s="6"/>
      <c r="M8241" s="6"/>
      <c r="N8241" s="27"/>
    </row>
    <row r="8242" spans="1:14" s="28" customFormat="1" x14ac:dyDescent="0.25">
      <c r="A8242" s="24">
        <v>43809.208333333336</v>
      </c>
      <c r="B8242" s="25">
        <v>43809.25</v>
      </c>
      <c r="C8242" s="7">
        <v>608.74800000000005</v>
      </c>
      <c r="D8242" s="26">
        <f>C8242/'g. Dimensio.AnlagenEE2035'!$F$11</f>
        <v>0.17392800000000003</v>
      </c>
      <c r="E8242" s="6"/>
      <c r="F8242" s="6"/>
      <c r="G8242" s="6"/>
      <c r="H8242" s="6"/>
      <c r="I8242" s="6"/>
      <c r="J8242" s="6"/>
      <c r="K8242" s="6"/>
      <c r="L8242" s="6"/>
      <c r="M8242" s="6"/>
      <c r="N8242" s="27"/>
    </row>
    <row r="8243" spans="1:14" s="28" customFormat="1" x14ac:dyDescent="0.25">
      <c r="A8243" s="24">
        <v>43809.25</v>
      </c>
      <c r="B8243" s="25">
        <v>43809.291666666664</v>
      </c>
      <c r="C8243" s="7">
        <v>480.40600000000001</v>
      </c>
      <c r="D8243" s="26">
        <f>C8243/'g. Dimensio.AnlagenEE2035'!$F$11</f>
        <v>0.13725885714285715</v>
      </c>
      <c r="E8243" s="6"/>
      <c r="F8243" s="6"/>
      <c r="G8243" s="6"/>
      <c r="H8243" s="6"/>
      <c r="I8243" s="6"/>
      <c r="J8243" s="6"/>
      <c r="K8243" s="6"/>
      <c r="L8243" s="6"/>
      <c r="M8243" s="6"/>
      <c r="N8243" s="27"/>
    </row>
    <row r="8244" spans="1:14" s="28" customFormat="1" x14ac:dyDescent="0.25">
      <c r="A8244" s="24">
        <v>43809.291666666664</v>
      </c>
      <c r="B8244" s="25">
        <v>43809.333333333336</v>
      </c>
      <c r="C8244" s="7">
        <v>323.35899999999998</v>
      </c>
      <c r="D8244" s="26">
        <f>C8244/'g. Dimensio.AnlagenEE2035'!$F$11</f>
        <v>9.2388285714285714E-2</v>
      </c>
      <c r="E8244" s="6"/>
      <c r="F8244" s="6"/>
      <c r="G8244" s="6"/>
      <c r="H8244" s="6"/>
      <c r="I8244" s="6"/>
      <c r="J8244" s="6"/>
      <c r="K8244" s="6"/>
      <c r="L8244" s="6"/>
      <c r="M8244" s="6"/>
      <c r="N8244" s="27"/>
    </row>
    <row r="8245" spans="1:14" s="28" customFormat="1" x14ac:dyDescent="0.25">
      <c r="A8245" s="24">
        <v>43809.333333333336</v>
      </c>
      <c r="B8245" s="25">
        <v>43809.375</v>
      </c>
      <c r="C8245" s="7">
        <v>271.42</v>
      </c>
      <c r="D8245" s="26">
        <f>C8245/'g. Dimensio.AnlagenEE2035'!$F$11</f>
        <v>7.7548571428571439E-2</v>
      </c>
      <c r="E8245" s="6"/>
      <c r="F8245" s="6"/>
      <c r="G8245" s="6"/>
      <c r="H8245" s="6"/>
      <c r="I8245" s="6"/>
      <c r="J8245" s="6"/>
      <c r="K8245" s="6"/>
      <c r="L8245" s="6"/>
      <c r="M8245" s="6"/>
      <c r="N8245" s="27"/>
    </row>
    <row r="8246" spans="1:14" s="28" customFormat="1" x14ac:dyDescent="0.25">
      <c r="A8246" s="24">
        <v>43809.375</v>
      </c>
      <c r="B8246" s="25">
        <v>43809.416666666664</v>
      </c>
      <c r="C8246" s="7">
        <v>267.62599999999998</v>
      </c>
      <c r="D8246" s="26">
        <f>C8246/'g. Dimensio.AnlagenEE2035'!$F$11</f>
        <v>7.6464571428571423E-2</v>
      </c>
      <c r="E8246" s="6"/>
      <c r="F8246" s="6"/>
      <c r="G8246" s="6"/>
      <c r="H8246" s="6"/>
      <c r="I8246" s="6"/>
      <c r="J8246" s="6"/>
      <c r="K8246" s="6"/>
      <c r="L8246" s="6"/>
      <c r="M8246" s="6"/>
      <c r="N8246" s="27"/>
    </row>
    <row r="8247" spans="1:14" s="28" customFormat="1" x14ac:dyDescent="0.25">
      <c r="A8247" s="24">
        <v>43809.416666666664</v>
      </c>
      <c r="B8247" s="25">
        <v>43809.458333333336</v>
      </c>
      <c r="C8247" s="7">
        <v>248.39500000000001</v>
      </c>
      <c r="D8247" s="26">
        <f>C8247/'g. Dimensio.AnlagenEE2035'!$F$11</f>
        <v>7.0970000000000005E-2</v>
      </c>
      <c r="E8247" s="6"/>
      <c r="F8247" s="6"/>
      <c r="G8247" s="6"/>
      <c r="H8247" s="6"/>
      <c r="I8247" s="6"/>
      <c r="J8247" s="6"/>
      <c r="K8247" s="6"/>
      <c r="L8247" s="6"/>
      <c r="M8247" s="6"/>
      <c r="N8247" s="27"/>
    </row>
    <row r="8248" spans="1:14" s="28" customFormat="1" x14ac:dyDescent="0.25">
      <c r="A8248" s="24">
        <v>43809.458333333336</v>
      </c>
      <c r="B8248" s="25">
        <v>43809.5</v>
      </c>
      <c r="C8248" s="7">
        <v>231.74299999999999</v>
      </c>
      <c r="D8248" s="26">
        <f>C8248/'g. Dimensio.AnlagenEE2035'!$F$11</f>
        <v>6.621228571428571E-2</v>
      </c>
      <c r="E8248" s="6"/>
      <c r="F8248" s="6"/>
      <c r="G8248" s="6"/>
      <c r="H8248" s="6"/>
      <c r="I8248" s="6"/>
      <c r="J8248" s="6"/>
      <c r="K8248" s="6"/>
      <c r="L8248" s="6"/>
      <c r="M8248" s="6"/>
      <c r="N8248" s="27"/>
    </row>
    <row r="8249" spans="1:14" s="28" customFormat="1" x14ac:dyDescent="0.25">
      <c r="A8249" s="24">
        <v>43809.5</v>
      </c>
      <c r="B8249" s="25">
        <v>43809.541666666664</v>
      </c>
      <c r="C8249" s="7">
        <v>217.435</v>
      </c>
      <c r="D8249" s="26">
        <f>C8249/'g. Dimensio.AnlagenEE2035'!$F$11</f>
        <v>6.2124285714285715E-2</v>
      </c>
      <c r="E8249" s="6"/>
      <c r="F8249" s="6"/>
      <c r="G8249" s="6"/>
      <c r="H8249" s="6"/>
      <c r="I8249" s="6"/>
      <c r="J8249" s="6"/>
      <c r="K8249" s="6"/>
      <c r="L8249" s="6"/>
      <c r="M8249" s="6"/>
      <c r="N8249" s="27"/>
    </row>
    <row r="8250" spans="1:14" s="28" customFormat="1" x14ac:dyDescent="0.25">
      <c r="A8250" s="24">
        <v>43809.541666666664</v>
      </c>
      <c r="B8250" s="25">
        <v>43809.583333333336</v>
      </c>
      <c r="C8250" s="7">
        <v>194.411</v>
      </c>
      <c r="D8250" s="26">
        <f>C8250/'g. Dimensio.AnlagenEE2035'!$F$11</f>
        <v>5.5545999999999998E-2</v>
      </c>
      <c r="E8250" s="6"/>
      <c r="F8250" s="6"/>
      <c r="G8250" s="6"/>
      <c r="H8250" s="6"/>
      <c r="I8250" s="6"/>
      <c r="J8250" s="6"/>
      <c r="K8250" s="6"/>
      <c r="L8250" s="6"/>
      <c r="M8250" s="6"/>
      <c r="N8250" s="27"/>
    </row>
    <row r="8251" spans="1:14" s="28" customFormat="1" x14ac:dyDescent="0.25">
      <c r="A8251" s="24">
        <v>43809.583333333336</v>
      </c>
      <c r="B8251" s="25">
        <v>43809.625</v>
      </c>
      <c r="C8251" s="7">
        <v>223.958</v>
      </c>
      <c r="D8251" s="26">
        <f>C8251/'g. Dimensio.AnlagenEE2035'!$F$11</f>
        <v>6.3988000000000003E-2</v>
      </c>
      <c r="E8251" s="6"/>
      <c r="F8251" s="6"/>
      <c r="G8251" s="6"/>
      <c r="H8251" s="6"/>
      <c r="I8251" s="6"/>
      <c r="J8251" s="6"/>
      <c r="K8251" s="6"/>
      <c r="L8251" s="6"/>
      <c r="M8251" s="6"/>
      <c r="N8251" s="27"/>
    </row>
    <row r="8252" spans="1:14" s="28" customFormat="1" x14ac:dyDescent="0.25">
      <c r="A8252" s="24">
        <v>43809.625</v>
      </c>
      <c r="B8252" s="25">
        <v>43809.666666666664</v>
      </c>
      <c r="C8252" s="7">
        <v>291.24799999999999</v>
      </c>
      <c r="D8252" s="26">
        <f>C8252/'g. Dimensio.AnlagenEE2035'!$F$11</f>
        <v>8.321371428571428E-2</v>
      </c>
      <c r="E8252" s="6"/>
      <c r="F8252" s="6"/>
      <c r="G8252" s="6"/>
      <c r="H8252" s="6"/>
      <c r="I8252" s="6"/>
      <c r="J8252" s="6"/>
      <c r="K8252" s="6"/>
      <c r="L8252" s="6"/>
      <c r="M8252" s="6"/>
      <c r="N8252" s="27"/>
    </row>
    <row r="8253" spans="1:14" s="28" customFormat="1" x14ac:dyDescent="0.25">
      <c r="A8253" s="24">
        <v>43809.666666666664</v>
      </c>
      <c r="B8253" s="25">
        <v>43809.708333333336</v>
      </c>
      <c r="C8253" s="7">
        <v>375.02499999999998</v>
      </c>
      <c r="D8253" s="26">
        <f>C8253/'g. Dimensio.AnlagenEE2035'!$F$11</f>
        <v>0.10715</v>
      </c>
      <c r="E8253" s="6"/>
      <c r="F8253" s="6"/>
      <c r="G8253" s="6"/>
      <c r="H8253" s="6"/>
      <c r="I8253" s="6"/>
      <c r="J8253" s="6"/>
      <c r="K8253" s="6"/>
      <c r="L8253" s="6"/>
      <c r="M8253" s="6"/>
      <c r="N8253" s="27"/>
    </row>
    <row r="8254" spans="1:14" s="28" customFormat="1" x14ac:dyDescent="0.25">
      <c r="A8254" s="24">
        <v>43809.708333333336</v>
      </c>
      <c r="B8254" s="25">
        <v>43809.75</v>
      </c>
      <c r="C8254" s="7">
        <v>459.786</v>
      </c>
      <c r="D8254" s="26">
        <f>C8254/'g. Dimensio.AnlagenEE2035'!$F$11</f>
        <v>0.13136742857142858</v>
      </c>
      <c r="E8254" s="6"/>
      <c r="F8254" s="6"/>
      <c r="G8254" s="6"/>
      <c r="H8254" s="6"/>
      <c r="I8254" s="6"/>
      <c r="J8254" s="6"/>
      <c r="K8254" s="6"/>
      <c r="L8254" s="6"/>
      <c r="M8254" s="6"/>
      <c r="N8254" s="27"/>
    </row>
    <row r="8255" spans="1:14" s="28" customFormat="1" x14ac:dyDescent="0.25">
      <c r="A8255" s="24">
        <v>43809.75</v>
      </c>
      <c r="B8255" s="25">
        <v>43809.791666666664</v>
      </c>
      <c r="C8255" s="7">
        <v>549.32600000000002</v>
      </c>
      <c r="D8255" s="26">
        <f>C8255/'g. Dimensio.AnlagenEE2035'!$F$11</f>
        <v>0.15695028571428571</v>
      </c>
      <c r="E8255" s="6"/>
      <c r="F8255" s="6"/>
      <c r="G8255" s="6"/>
      <c r="H8255" s="6"/>
      <c r="I8255" s="6"/>
      <c r="J8255" s="6"/>
      <c r="K8255" s="6"/>
      <c r="L8255" s="6"/>
      <c r="M8255" s="6"/>
      <c r="N8255" s="27"/>
    </row>
    <row r="8256" spans="1:14" s="28" customFormat="1" x14ac:dyDescent="0.25">
      <c r="A8256" s="24">
        <v>43809.791666666664</v>
      </c>
      <c r="B8256" s="25">
        <v>43809.833333333336</v>
      </c>
      <c r="C8256" s="7">
        <v>621.13199999999995</v>
      </c>
      <c r="D8256" s="26">
        <f>C8256/'g. Dimensio.AnlagenEE2035'!$F$11</f>
        <v>0.17746628571428569</v>
      </c>
      <c r="E8256" s="6"/>
      <c r="F8256" s="6"/>
      <c r="G8256" s="6"/>
      <c r="H8256" s="6"/>
      <c r="I8256" s="6"/>
      <c r="J8256" s="6"/>
      <c r="K8256" s="6"/>
      <c r="L8256" s="6"/>
      <c r="M8256" s="6"/>
      <c r="N8256" s="27"/>
    </row>
    <row r="8257" spans="1:14" s="28" customFormat="1" x14ac:dyDescent="0.25">
      <c r="A8257" s="24">
        <v>43809.833333333336</v>
      </c>
      <c r="B8257" s="25">
        <v>43809.875</v>
      </c>
      <c r="C8257" s="7">
        <v>739.95699999999999</v>
      </c>
      <c r="D8257" s="26">
        <f>C8257/'g. Dimensio.AnlagenEE2035'!$F$11</f>
        <v>0.21141628571428572</v>
      </c>
      <c r="E8257" s="6"/>
      <c r="F8257" s="6"/>
      <c r="G8257" s="6"/>
      <c r="H8257" s="6"/>
      <c r="I8257" s="6"/>
      <c r="J8257" s="6"/>
      <c r="K8257" s="6"/>
      <c r="L8257" s="6"/>
      <c r="M8257" s="6"/>
      <c r="N8257" s="27"/>
    </row>
    <row r="8258" spans="1:14" s="28" customFormat="1" x14ac:dyDescent="0.25">
      <c r="A8258" s="24">
        <v>43809.875</v>
      </c>
      <c r="B8258" s="25">
        <v>43809.916666666664</v>
      </c>
      <c r="C8258" s="7">
        <v>833.83100000000002</v>
      </c>
      <c r="D8258" s="26">
        <f>C8258/'g. Dimensio.AnlagenEE2035'!$F$11</f>
        <v>0.23823742857142857</v>
      </c>
      <c r="E8258" s="6"/>
      <c r="F8258" s="6"/>
      <c r="G8258" s="6"/>
      <c r="H8258" s="6"/>
      <c r="I8258" s="6"/>
      <c r="J8258" s="6"/>
      <c r="K8258" s="6"/>
      <c r="L8258" s="6"/>
      <c r="M8258" s="6"/>
      <c r="N8258" s="27"/>
    </row>
    <row r="8259" spans="1:14" s="28" customFormat="1" x14ac:dyDescent="0.25">
      <c r="A8259" s="24">
        <v>43809.916666666664</v>
      </c>
      <c r="B8259" s="25">
        <v>43809.958333333336</v>
      </c>
      <c r="C8259" s="7">
        <v>888.06</v>
      </c>
      <c r="D8259" s="26">
        <f>C8259/'g. Dimensio.AnlagenEE2035'!$F$11</f>
        <v>0.25373142857142855</v>
      </c>
      <c r="E8259" s="6"/>
      <c r="F8259" s="6"/>
      <c r="G8259" s="6"/>
      <c r="H8259" s="6"/>
      <c r="I8259" s="6"/>
      <c r="J8259" s="6"/>
      <c r="K8259" s="6"/>
      <c r="L8259" s="6"/>
      <c r="M8259" s="6"/>
      <c r="N8259" s="27"/>
    </row>
    <row r="8260" spans="1:14" s="28" customFormat="1" x14ac:dyDescent="0.25">
      <c r="A8260" s="24">
        <v>43809.958333333336</v>
      </c>
      <c r="B8260" s="25">
        <v>43810</v>
      </c>
      <c r="C8260" s="7">
        <v>890.99900000000002</v>
      </c>
      <c r="D8260" s="26">
        <f>C8260/'g. Dimensio.AnlagenEE2035'!$F$11</f>
        <v>0.25457114285714288</v>
      </c>
      <c r="E8260" s="6"/>
      <c r="F8260" s="6"/>
      <c r="G8260" s="6"/>
      <c r="H8260" s="6"/>
      <c r="I8260" s="6"/>
      <c r="J8260" s="6"/>
      <c r="K8260" s="6"/>
      <c r="L8260" s="6"/>
      <c r="M8260" s="6"/>
      <c r="N8260" s="27"/>
    </row>
    <row r="8261" spans="1:14" s="28" customFormat="1" x14ac:dyDescent="0.25">
      <c r="A8261" s="24">
        <v>43810</v>
      </c>
      <c r="B8261" s="25">
        <v>43810.041666666664</v>
      </c>
      <c r="C8261" s="7">
        <v>813.16300000000001</v>
      </c>
      <c r="D8261" s="26">
        <f>C8261/'g. Dimensio.AnlagenEE2035'!$F$11</f>
        <v>0.23233228571428571</v>
      </c>
      <c r="E8261" s="6"/>
      <c r="F8261" s="6"/>
      <c r="G8261" s="6"/>
      <c r="H8261" s="6"/>
      <c r="I8261" s="6"/>
      <c r="J8261" s="6"/>
      <c r="K8261" s="6"/>
      <c r="L8261" s="6"/>
      <c r="M8261" s="6"/>
      <c r="N8261" s="27"/>
    </row>
    <row r="8262" spans="1:14" s="28" customFormat="1" x14ac:dyDescent="0.25">
      <c r="A8262" s="24">
        <v>43810.041666666664</v>
      </c>
      <c r="B8262" s="25">
        <v>43810.083333333336</v>
      </c>
      <c r="C8262" s="7">
        <v>752.67600000000004</v>
      </c>
      <c r="D8262" s="26">
        <f>C8262/'g. Dimensio.AnlagenEE2035'!$F$11</f>
        <v>0.21505028571428572</v>
      </c>
      <c r="E8262" s="6"/>
      <c r="F8262" s="6"/>
      <c r="G8262" s="6"/>
      <c r="H8262" s="6"/>
      <c r="I8262" s="6"/>
      <c r="J8262" s="6"/>
      <c r="K8262" s="6"/>
      <c r="L8262" s="6"/>
      <c r="M8262" s="6"/>
      <c r="N8262" s="27"/>
    </row>
    <row r="8263" spans="1:14" s="28" customFormat="1" x14ac:dyDescent="0.25">
      <c r="A8263" s="24">
        <v>43810.083333333336</v>
      </c>
      <c r="B8263" s="25">
        <v>43810.125</v>
      </c>
      <c r="C8263" s="7">
        <v>768.93399999999997</v>
      </c>
      <c r="D8263" s="26">
        <f>C8263/'g. Dimensio.AnlagenEE2035'!$F$11</f>
        <v>0.21969542857142857</v>
      </c>
      <c r="E8263" s="6"/>
      <c r="F8263" s="6"/>
      <c r="G8263" s="6"/>
      <c r="H8263" s="6"/>
      <c r="I8263" s="6"/>
      <c r="J8263" s="6"/>
      <c r="K8263" s="6"/>
      <c r="L8263" s="6"/>
      <c r="M8263" s="6"/>
      <c r="N8263" s="27"/>
    </row>
    <row r="8264" spans="1:14" s="28" customFormat="1" x14ac:dyDescent="0.25">
      <c r="A8264" s="24">
        <v>43810.125</v>
      </c>
      <c r="B8264" s="25">
        <v>43810.166666666664</v>
      </c>
      <c r="C8264" s="7">
        <v>775.41200000000003</v>
      </c>
      <c r="D8264" s="26">
        <f>C8264/'g. Dimensio.AnlagenEE2035'!$F$11</f>
        <v>0.22154628571428572</v>
      </c>
      <c r="E8264" s="6"/>
      <c r="F8264" s="6"/>
      <c r="G8264" s="6"/>
      <c r="H8264" s="6"/>
      <c r="I8264" s="6"/>
      <c r="J8264" s="6"/>
      <c r="K8264" s="6"/>
      <c r="L8264" s="6"/>
      <c r="M8264" s="6"/>
      <c r="N8264" s="27"/>
    </row>
    <row r="8265" spans="1:14" s="28" customFormat="1" x14ac:dyDescent="0.25">
      <c r="A8265" s="24">
        <v>43810.166666666664</v>
      </c>
      <c r="B8265" s="25">
        <v>43810.208333333336</v>
      </c>
      <c r="C8265" s="7">
        <v>689.76499999999999</v>
      </c>
      <c r="D8265" s="26">
        <f>C8265/'g. Dimensio.AnlagenEE2035'!$F$11</f>
        <v>0.19707571428571427</v>
      </c>
      <c r="E8265" s="6"/>
      <c r="F8265" s="6"/>
      <c r="G8265" s="6"/>
      <c r="H8265" s="6"/>
      <c r="I8265" s="6"/>
      <c r="J8265" s="6"/>
      <c r="K8265" s="6"/>
      <c r="L8265" s="6"/>
      <c r="M8265" s="6"/>
      <c r="N8265" s="27"/>
    </row>
    <row r="8266" spans="1:14" s="28" customFormat="1" x14ac:dyDescent="0.25">
      <c r="A8266" s="24">
        <v>43810.208333333336</v>
      </c>
      <c r="B8266" s="25">
        <v>43810.25</v>
      </c>
      <c r="C8266" s="7">
        <v>570.351</v>
      </c>
      <c r="D8266" s="26">
        <f>C8266/'g. Dimensio.AnlagenEE2035'!$F$11</f>
        <v>0.16295742857142856</v>
      </c>
      <c r="E8266" s="6"/>
      <c r="F8266" s="6"/>
      <c r="G8266" s="6"/>
      <c r="H8266" s="6"/>
      <c r="I8266" s="6"/>
      <c r="J8266" s="6"/>
      <c r="K8266" s="6"/>
      <c r="L8266" s="6"/>
      <c r="M8266" s="6"/>
      <c r="N8266" s="27"/>
    </row>
    <row r="8267" spans="1:14" s="28" customFormat="1" x14ac:dyDescent="0.25">
      <c r="A8267" s="24">
        <v>43810.25</v>
      </c>
      <c r="B8267" s="25">
        <v>43810.291666666664</v>
      </c>
      <c r="C8267" s="7">
        <v>505.46</v>
      </c>
      <c r="D8267" s="26">
        <f>C8267/'g. Dimensio.AnlagenEE2035'!$F$11</f>
        <v>0.14441714285714286</v>
      </c>
      <c r="E8267" s="6"/>
      <c r="F8267" s="6"/>
      <c r="G8267" s="6"/>
      <c r="H8267" s="6"/>
      <c r="I8267" s="6"/>
      <c r="J8267" s="6"/>
      <c r="K8267" s="6"/>
      <c r="L8267" s="6"/>
      <c r="M8267" s="6"/>
      <c r="N8267" s="27"/>
    </row>
    <row r="8268" spans="1:14" s="28" customFormat="1" x14ac:dyDescent="0.25">
      <c r="A8268" s="24">
        <v>43810.291666666664</v>
      </c>
      <c r="B8268" s="25">
        <v>43810.333333333336</v>
      </c>
      <c r="C8268" s="7">
        <v>493.315</v>
      </c>
      <c r="D8268" s="26">
        <f>C8268/'g. Dimensio.AnlagenEE2035'!$F$11</f>
        <v>0.14094714285714285</v>
      </c>
      <c r="E8268" s="6"/>
      <c r="F8268" s="6"/>
      <c r="G8268" s="6"/>
      <c r="H8268" s="6"/>
      <c r="I8268" s="6"/>
      <c r="J8268" s="6"/>
      <c r="K8268" s="6"/>
      <c r="L8268" s="6"/>
      <c r="M8268" s="6"/>
      <c r="N8268" s="27"/>
    </row>
    <row r="8269" spans="1:14" s="28" customFormat="1" x14ac:dyDescent="0.25">
      <c r="A8269" s="24">
        <v>43810.333333333336</v>
      </c>
      <c r="B8269" s="25">
        <v>43810.375</v>
      </c>
      <c r="C8269" s="7">
        <v>479.512</v>
      </c>
      <c r="D8269" s="26">
        <f>C8269/'g. Dimensio.AnlagenEE2035'!$F$11</f>
        <v>0.13700342857142858</v>
      </c>
      <c r="E8269" s="6"/>
      <c r="F8269" s="6"/>
      <c r="G8269" s="6"/>
      <c r="H8269" s="6"/>
      <c r="I8269" s="6"/>
      <c r="J8269" s="6"/>
      <c r="K8269" s="6"/>
      <c r="L8269" s="6"/>
      <c r="M8269" s="6"/>
      <c r="N8269" s="27"/>
    </row>
    <row r="8270" spans="1:14" s="28" customFormat="1" x14ac:dyDescent="0.25">
      <c r="A8270" s="24">
        <v>43810.375</v>
      </c>
      <c r="B8270" s="25">
        <v>43810.416666666664</v>
      </c>
      <c r="C8270" s="7">
        <v>490.93799999999999</v>
      </c>
      <c r="D8270" s="26">
        <f>C8270/'g. Dimensio.AnlagenEE2035'!$F$11</f>
        <v>0.140268</v>
      </c>
      <c r="E8270" s="6"/>
      <c r="F8270" s="6"/>
      <c r="G8270" s="6"/>
      <c r="H8270" s="6"/>
      <c r="I8270" s="6"/>
      <c r="J8270" s="6"/>
      <c r="K8270" s="6"/>
      <c r="L8270" s="6"/>
      <c r="M8270" s="6"/>
      <c r="N8270" s="27"/>
    </row>
    <row r="8271" spans="1:14" s="28" customFormat="1" x14ac:dyDescent="0.25">
      <c r="A8271" s="24">
        <v>43810.416666666664</v>
      </c>
      <c r="B8271" s="25">
        <v>43810.458333333336</v>
      </c>
      <c r="C8271" s="7">
        <v>536.43399999999997</v>
      </c>
      <c r="D8271" s="26">
        <f>C8271/'g. Dimensio.AnlagenEE2035'!$F$11</f>
        <v>0.15326685714285712</v>
      </c>
      <c r="E8271" s="6"/>
      <c r="F8271" s="6"/>
      <c r="G8271" s="6"/>
      <c r="H8271" s="6"/>
      <c r="I8271" s="6"/>
      <c r="J8271" s="6"/>
      <c r="K8271" s="6"/>
      <c r="L8271" s="6"/>
      <c r="M8271" s="6"/>
      <c r="N8271" s="27"/>
    </row>
    <row r="8272" spans="1:14" s="28" customFormat="1" x14ac:dyDescent="0.25">
      <c r="A8272" s="24">
        <v>43810.458333333336</v>
      </c>
      <c r="B8272" s="25">
        <v>43810.5</v>
      </c>
      <c r="C8272" s="7">
        <v>544.30799999999999</v>
      </c>
      <c r="D8272" s="26">
        <f>C8272/'g. Dimensio.AnlagenEE2035'!$F$11</f>
        <v>0.15551657142857142</v>
      </c>
      <c r="E8272" s="6"/>
      <c r="F8272" s="6"/>
      <c r="G8272" s="6"/>
      <c r="H8272" s="6"/>
      <c r="I8272" s="6"/>
      <c r="J8272" s="6"/>
      <c r="K8272" s="6"/>
      <c r="L8272" s="6"/>
      <c r="M8272" s="6"/>
      <c r="N8272" s="27"/>
    </row>
    <row r="8273" spans="1:14" s="28" customFormat="1" x14ac:dyDescent="0.25">
      <c r="A8273" s="24">
        <v>43810.5</v>
      </c>
      <c r="B8273" s="25">
        <v>43810.541666666664</v>
      </c>
      <c r="C8273" s="7">
        <v>489.78199999999998</v>
      </c>
      <c r="D8273" s="26">
        <f>C8273/'g. Dimensio.AnlagenEE2035'!$F$11</f>
        <v>0.13993771428571428</v>
      </c>
      <c r="E8273" s="6"/>
      <c r="F8273" s="6"/>
      <c r="G8273" s="6"/>
      <c r="H8273" s="6"/>
      <c r="I8273" s="6"/>
      <c r="J8273" s="6"/>
      <c r="K8273" s="6"/>
      <c r="L8273" s="6"/>
      <c r="M8273" s="6"/>
      <c r="N8273" s="27"/>
    </row>
    <row r="8274" spans="1:14" s="28" customFormat="1" x14ac:dyDescent="0.25">
      <c r="A8274" s="24">
        <v>43810.541666666664</v>
      </c>
      <c r="B8274" s="25">
        <v>43810.583333333336</v>
      </c>
      <c r="C8274" s="7">
        <v>490.60700000000003</v>
      </c>
      <c r="D8274" s="26">
        <f>C8274/'g. Dimensio.AnlagenEE2035'!$F$11</f>
        <v>0.14017342857142859</v>
      </c>
      <c r="E8274" s="6"/>
      <c r="F8274" s="6"/>
      <c r="G8274" s="6"/>
      <c r="H8274" s="6"/>
      <c r="I8274" s="6"/>
      <c r="J8274" s="6"/>
      <c r="K8274" s="6"/>
      <c r="L8274" s="6"/>
      <c r="M8274" s="6"/>
      <c r="N8274" s="27"/>
    </row>
    <row r="8275" spans="1:14" s="28" customFormat="1" x14ac:dyDescent="0.25">
      <c r="A8275" s="24">
        <v>43810.583333333336</v>
      </c>
      <c r="B8275" s="25">
        <v>43810.625</v>
      </c>
      <c r="C8275" s="7">
        <v>575.803</v>
      </c>
      <c r="D8275" s="26">
        <f>C8275/'g. Dimensio.AnlagenEE2035'!$F$11</f>
        <v>0.16451514285714286</v>
      </c>
      <c r="E8275" s="6"/>
      <c r="F8275" s="6"/>
      <c r="G8275" s="6"/>
      <c r="H8275" s="6"/>
      <c r="I8275" s="6"/>
      <c r="J8275" s="6"/>
      <c r="K8275" s="6"/>
      <c r="L8275" s="6"/>
      <c r="M8275" s="6"/>
      <c r="N8275" s="27"/>
    </row>
    <row r="8276" spans="1:14" s="28" customFormat="1" x14ac:dyDescent="0.25">
      <c r="A8276" s="24">
        <v>43810.625</v>
      </c>
      <c r="B8276" s="25">
        <v>43810.666666666664</v>
      </c>
      <c r="C8276" s="7">
        <v>693.97299999999996</v>
      </c>
      <c r="D8276" s="26">
        <f>C8276/'g. Dimensio.AnlagenEE2035'!$F$11</f>
        <v>0.19827799999999998</v>
      </c>
      <c r="E8276" s="6"/>
      <c r="F8276" s="6"/>
      <c r="G8276" s="6"/>
      <c r="H8276" s="6"/>
      <c r="I8276" s="6"/>
      <c r="J8276" s="6"/>
      <c r="K8276" s="6"/>
      <c r="L8276" s="6"/>
      <c r="M8276" s="6"/>
      <c r="N8276" s="27"/>
    </row>
    <row r="8277" spans="1:14" s="28" customFormat="1" x14ac:dyDescent="0.25">
      <c r="A8277" s="24">
        <v>43810.666666666664</v>
      </c>
      <c r="B8277" s="25">
        <v>43810.708333333336</v>
      </c>
      <c r="C8277" s="7">
        <v>852.78099999999995</v>
      </c>
      <c r="D8277" s="26">
        <f>C8277/'g. Dimensio.AnlagenEE2035'!$F$11</f>
        <v>0.24365171428571428</v>
      </c>
      <c r="E8277" s="6"/>
      <c r="F8277" s="6"/>
      <c r="G8277" s="6"/>
      <c r="H8277" s="6"/>
      <c r="I8277" s="6"/>
      <c r="J8277" s="6"/>
      <c r="K8277" s="6"/>
      <c r="L8277" s="6"/>
      <c r="M8277" s="6"/>
      <c r="N8277" s="27"/>
    </row>
    <row r="8278" spans="1:14" s="28" customFormat="1" x14ac:dyDescent="0.25">
      <c r="A8278" s="24">
        <v>43810.708333333336</v>
      </c>
      <c r="B8278" s="25">
        <v>43810.75</v>
      </c>
      <c r="C8278" s="7">
        <v>920.83100000000002</v>
      </c>
      <c r="D8278" s="26">
        <f>C8278/'g. Dimensio.AnlagenEE2035'!$F$11</f>
        <v>0.26309457142857146</v>
      </c>
      <c r="E8278" s="6"/>
      <c r="F8278" s="6"/>
      <c r="G8278" s="6"/>
      <c r="H8278" s="6"/>
      <c r="I8278" s="6"/>
      <c r="J8278" s="6"/>
      <c r="K8278" s="6"/>
      <c r="L8278" s="6"/>
      <c r="M8278" s="6"/>
      <c r="N8278" s="27"/>
    </row>
    <row r="8279" spans="1:14" s="28" customFormat="1" x14ac:dyDescent="0.25">
      <c r="A8279" s="24">
        <v>43810.75</v>
      </c>
      <c r="B8279" s="25">
        <v>43810.791666666664</v>
      </c>
      <c r="C8279" s="7">
        <v>1082.4739999999999</v>
      </c>
      <c r="D8279" s="26">
        <f>C8279/'g. Dimensio.AnlagenEE2035'!$F$11</f>
        <v>0.30927828571428567</v>
      </c>
      <c r="E8279" s="6"/>
      <c r="F8279" s="6"/>
      <c r="G8279" s="6"/>
      <c r="H8279" s="6"/>
      <c r="I8279" s="6"/>
      <c r="J8279" s="6"/>
      <c r="K8279" s="6"/>
      <c r="L8279" s="6"/>
      <c r="M8279" s="6"/>
      <c r="N8279" s="27"/>
    </row>
    <row r="8280" spans="1:14" s="28" customFormat="1" x14ac:dyDescent="0.25">
      <c r="A8280" s="24">
        <v>43810.791666666664</v>
      </c>
      <c r="B8280" s="25">
        <v>43810.833333333336</v>
      </c>
      <c r="C8280" s="7">
        <v>915.81</v>
      </c>
      <c r="D8280" s="26">
        <f>C8280/'g. Dimensio.AnlagenEE2035'!$F$11</f>
        <v>0.26166</v>
      </c>
      <c r="E8280" s="6"/>
      <c r="F8280" s="6"/>
      <c r="G8280" s="6"/>
      <c r="H8280" s="6"/>
      <c r="I8280" s="6"/>
      <c r="J8280" s="6"/>
      <c r="K8280" s="6"/>
      <c r="L8280" s="6"/>
      <c r="M8280" s="6"/>
      <c r="N8280" s="27"/>
    </row>
    <row r="8281" spans="1:14" s="28" customFormat="1" x14ac:dyDescent="0.25">
      <c r="A8281" s="24">
        <v>43810.833333333336</v>
      </c>
      <c r="B8281" s="25">
        <v>43810.875</v>
      </c>
      <c r="C8281" s="7">
        <v>864.66</v>
      </c>
      <c r="D8281" s="26">
        <f>C8281/'g. Dimensio.AnlagenEE2035'!$F$11</f>
        <v>0.24704571428571429</v>
      </c>
      <c r="E8281" s="6"/>
      <c r="F8281" s="6"/>
      <c r="G8281" s="6"/>
      <c r="H8281" s="6"/>
      <c r="I8281" s="6"/>
      <c r="J8281" s="6"/>
      <c r="K8281" s="6"/>
      <c r="L8281" s="6"/>
      <c r="M8281" s="6"/>
      <c r="N8281" s="27"/>
    </row>
    <row r="8282" spans="1:14" s="28" customFormat="1" x14ac:dyDescent="0.25">
      <c r="A8282" s="24">
        <v>43810.875</v>
      </c>
      <c r="B8282" s="25">
        <v>43810.916666666664</v>
      </c>
      <c r="C8282" s="7">
        <v>854.14599999999996</v>
      </c>
      <c r="D8282" s="26">
        <f>C8282/'g. Dimensio.AnlagenEE2035'!$F$11</f>
        <v>0.24404171428571428</v>
      </c>
      <c r="E8282" s="6"/>
      <c r="F8282" s="6"/>
      <c r="G8282" s="6"/>
      <c r="H8282" s="6"/>
      <c r="I8282" s="6"/>
      <c r="J8282" s="6"/>
      <c r="K8282" s="6"/>
      <c r="L8282" s="6"/>
      <c r="M8282" s="6"/>
      <c r="N8282" s="27"/>
    </row>
    <row r="8283" spans="1:14" s="28" customFormat="1" x14ac:dyDescent="0.25">
      <c r="A8283" s="24">
        <v>43810.916666666664</v>
      </c>
      <c r="B8283" s="25">
        <v>43810.958333333336</v>
      </c>
      <c r="C8283" s="7">
        <v>774.26199999999994</v>
      </c>
      <c r="D8283" s="26">
        <f>C8283/'g. Dimensio.AnlagenEE2035'!$F$11</f>
        <v>0.22121771428571427</v>
      </c>
      <c r="E8283" s="6"/>
      <c r="F8283" s="6"/>
      <c r="G8283" s="6"/>
      <c r="H8283" s="6"/>
      <c r="I8283" s="6"/>
      <c r="J8283" s="6"/>
      <c r="K8283" s="6"/>
      <c r="L8283" s="6"/>
      <c r="M8283" s="6"/>
      <c r="N8283" s="27"/>
    </row>
    <row r="8284" spans="1:14" s="28" customFormat="1" x14ac:dyDescent="0.25">
      <c r="A8284" s="24">
        <v>43810.958333333336</v>
      </c>
      <c r="B8284" s="25">
        <v>43811</v>
      </c>
      <c r="C8284" s="7">
        <v>744.55600000000004</v>
      </c>
      <c r="D8284" s="26">
        <f>C8284/'g. Dimensio.AnlagenEE2035'!$F$11</f>
        <v>0.21273028571428573</v>
      </c>
      <c r="E8284" s="6"/>
      <c r="F8284" s="6"/>
      <c r="G8284" s="6"/>
      <c r="H8284" s="6"/>
      <c r="I8284" s="6"/>
      <c r="J8284" s="6"/>
      <c r="K8284" s="6"/>
      <c r="L8284" s="6"/>
      <c r="M8284" s="6"/>
      <c r="N8284" s="27"/>
    </row>
    <row r="8285" spans="1:14" s="28" customFormat="1" x14ac:dyDescent="0.25">
      <c r="A8285" s="24">
        <v>43811</v>
      </c>
      <c r="B8285" s="25">
        <v>43811.041666666664</v>
      </c>
      <c r="C8285" s="7">
        <v>751.55200000000002</v>
      </c>
      <c r="D8285" s="26">
        <f>C8285/'g. Dimensio.AnlagenEE2035'!$F$11</f>
        <v>0.21472914285714287</v>
      </c>
      <c r="E8285" s="6"/>
      <c r="F8285" s="6"/>
      <c r="G8285" s="6"/>
      <c r="H8285" s="6"/>
      <c r="I8285" s="6"/>
      <c r="J8285" s="6"/>
      <c r="K8285" s="6"/>
      <c r="L8285" s="6"/>
      <c r="M8285" s="6"/>
      <c r="N8285" s="27"/>
    </row>
    <row r="8286" spans="1:14" s="28" customFormat="1" x14ac:dyDescent="0.25">
      <c r="A8286" s="24">
        <v>43811.041666666664</v>
      </c>
      <c r="B8286" s="25">
        <v>43811.083333333336</v>
      </c>
      <c r="C8286" s="7">
        <v>648.87</v>
      </c>
      <c r="D8286" s="26">
        <f>C8286/'g. Dimensio.AnlagenEE2035'!$F$11</f>
        <v>0.18539142857142857</v>
      </c>
      <c r="E8286" s="6"/>
      <c r="F8286" s="6"/>
      <c r="G8286" s="6"/>
      <c r="H8286" s="6"/>
      <c r="I8286" s="6"/>
      <c r="J8286" s="6"/>
      <c r="K8286" s="6"/>
      <c r="L8286" s="6"/>
      <c r="M8286" s="6"/>
      <c r="N8286" s="27"/>
    </row>
    <row r="8287" spans="1:14" s="28" customFormat="1" x14ac:dyDescent="0.25">
      <c r="A8287" s="24">
        <v>43811.083333333336</v>
      </c>
      <c r="B8287" s="25">
        <v>43811.125</v>
      </c>
      <c r="C8287" s="7">
        <v>608.29899999999998</v>
      </c>
      <c r="D8287" s="26">
        <f>C8287/'g. Dimensio.AnlagenEE2035'!$F$11</f>
        <v>0.17379971428571428</v>
      </c>
      <c r="E8287" s="6"/>
      <c r="F8287" s="6"/>
      <c r="G8287" s="6"/>
      <c r="H8287" s="6"/>
      <c r="I8287" s="6"/>
      <c r="J8287" s="6"/>
      <c r="K8287" s="6"/>
      <c r="L8287" s="6"/>
      <c r="M8287" s="6"/>
      <c r="N8287" s="27"/>
    </row>
    <row r="8288" spans="1:14" s="28" customFormat="1" x14ac:dyDescent="0.25">
      <c r="A8288" s="24">
        <v>43811.125</v>
      </c>
      <c r="B8288" s="25">
        <v>43811.166666666664</v>
      </c>
      <c r="C8288" s="7">
        <v>594.64</v>
      </c>
      <c r="D8288" s="26">
        <f>C8288/'g. Dimensio.AnlagenEE2035'!$F$11</f>
        <v>0.16989714285714286</v>
      </c>
      <c r="E8288" s="6"/>
      <c r="F8288" s="6"/>
      <c r="G8288" s="6"/>
      <c r="H8288" s="6"/>
      <c r="I8288" s="6"/>
      <c r="J8288" s="6"/>
      <c r="K8288" s="6"/>
      <c r="L8288" s="6"/>
      <c r="M8288" s="6"/>
      <c r="N8288" s="27"/>
    </row>
    <row r="8289" spans="1:14" s="28" customFormat="1" x14ac:dyDescent="0.25">
      <c r="A8289" s="24">
        <v>43811.166666666664</v>
      </c>
      <c r="B8289" s="25">
        <v>43811.208333333336</v>
      </c>
      <c r="C8289" s="7">
        <v>662.46799999999996</v>
      </c>
      <c r="D8289" s="26">
        <f>C8289/'g. Dimensio.AnlagenEE2035'!$F$11</f>
        <v>0.18927657142857141</v>
      </c>
      <c r="E8289" s="6"/>
      <c r="F8289" s="6"/>
      <c r="G8289" s="6"/>
      <c r="H8289" s="6"/>
      <c r="I8289" s="6"/>
      <c r="J8289" s="6"/>
      <c r="K8289" s="6"/>
      <c r="L8289" s="6"/>
      <c r="M8289" s="6"/>
      <c r="N8289" s="27"/>
    </row>
    <row r="8290" spans="1:14" s="28" customFormat="1" x14ac:dyDescent="0.25">
      <c r="A8290" s="24">
        <v>43811.208333333336</v>
      </c>
      <c r="B8290" s="25">
        <v>43811.25</v>
      </c>
      <c r="C8290" s="7">
        <v>759.16800000000001</v>
      </c>
      <c r="D8290" s="26">
        <f>C8290/'g. Dimensio.AnlagenEE2035'!$F$11</f>
        <v>0.21690514285714285</v>
      </c>
      <c r="E8290" s="6"/>
      <c r="F8290" s="6"/>
      <c r="G8290" s="6"/>
      <c r="H8290" s="6"/>
      <c r="I8290" s="6"/>
      <c r="J8290" s="6"/>
      <c r="K8290" s="6"/>
      <c r="L8290" s="6"/>
      <c r="M8290" s="6"/>
      <c r="N8290" s="27"/>
    </row>
    <row r="8291" spans="1:14" s="28" customFormat="1" x14ac:dyDescent="0.25">
      <c r="A8291" s="24">
        <v>43811.25</v>
      </c>
      <c r="B8291" s="25">
        <v>43811.291666666664</v>
      </c>
      <c r="C8291" s="7">
        <v>822.125</v>
      </c>
      <c r="D8291" s="26">
        <f>C8291/'g. Dimensio.AnlagenEE2035'!$F$11</f>
        <v>0.23489285714285715</v>
      </c>
      <c r="E8291" s="6"/>
      <c r="F8291" s="6"/>
      <c r="G8291" s="6"/>
      <c r="H8291" s="6"/>
      <c r="I8291" s="6"/>
      <c r="J8291" s="6"/>
      <c r="K8291" s="6"/>
      <c r="L8291" s="6"/>
      <c r="M8291" s="6"/>
      <c r="N8291" s="27"/>
    </row>
    <row r="8292" spans="1:14" s="28" customFormat="1" x14ac:dyDescent="0.25">
      <c r="A8292" s="24">
        <v>43811.291666666664</v>
      </c>
      <c r="B8292" s="25">
        <v>43811.333333333336</v>
      </c>
      <c r="C8292" s="7">
        <v>883.69600000000003</v>
      </c>
      <c r="D8292" s="26">
        <f>C8292/'g. Dimensio.AnlagenEE2035'!$F$11</f>
        <v>0.25248457142857145</v>
      </c>
      <c r="E8292" s="6"/>
      <c r="F8292" s="6"/>
      <c r="G8292" s="6"/>
      <c r="H8292" s="6"/>
      <c r="I8292" s="6"/>
      <c r="J8292" s="6"/>
      <c r="K8292" s="6"/>
      <c r="L8292" s="6"/>
      <c r="M8292" s="6"/>
      <c r="N8292" s="27"/>
    </row>
    <row r="8293" spans="1:14" s="28" customFormat="1" x14ac:dyDescent="0.25">
      <c r="A8293" s="24">
        <v>43811.333333333336</v>
      </c>
      <c r="B8293" s="25">
        <v>43811.375</v>
      </c>
      <c r="C8293" s="7">
        <v>859.70699999999999</v>
      </c>
      <c r="D8293" s="26">
        <f>C8293/'g. Dimensio.AnlagenEE2035'!$F$11</f>
        <v>0.24563057142857142</v>
      </c>
      <c r="E8293" s="6"/>
      <c r="F8293" s="6"/>
      <c r="G8293" s="6"/>
      <c r="H8293" s="6"/>
      <c r="I8293" s="6"/>
      <c r="J8293" s="6"/>
      <c r="K8293" s="6"/>
      <c r="L8293" s="6"/>
      <c r="M8293" s="6"/>
      <c r="N8293" s="27"/>
    </row>
    <row r="8294" spans="1:14" s="28" customFormat="1" x14ac:dyDescent="0.25">
      <c r="A8294" s="24">
        <v>43811.375</v>
      </c>
      <c r="B8294" s="25">
        <v>43811.416666666664</v>
      </c>
      <c r="C8294" s="7">
        <v>835.69899999999996</v>
      </c>
      <c r="D8294" s="26">
        <f>C8294/'g. Dimensio.AnlagenEE2035'!$F$11</f>
        <v>0.23877114285714285</v>
      </c>
      <c r="E8294" s="6"/>
      <c r="F8294" s="6"/>
      <c r="G8294" s="6"/>
      <c r="H8294" s="6"/>
      <c r="I8294" s="6"/>
      <c r="J8294" s="6"/>
      <c r="K8294" s="6"/>
      <c r="L8294" s="6"/>
      <c r="M8294" s="6"/>
      <c r="N8294" s="27"/>
    </row>
    <row r="8295" spans="1:14" s="28" customFormat="1" x14ac:dyDescent="0.25">
      <c r="A8295" s="24">
        <v>43811.416666666664</v>
      </c>
      <c r="B8295" s="25">
        <v>43811.458333333336</v>
      </c>
      <c r="C8295" s="7">
        <v>899.39800000000002</v>
      </c>
      <c r="D8295" s="26">
        <f>C8295/'g. Dimensio.AnlagenEE2035'!$F$11</f>
        <v>0.25697085714285717</v>
      </c>
      <c r="E8295" s="6"/>
      <c r="F8295" s="6"/>
      <c r="G8295" s="6"/>
      <c r="H8295" s="6"/>
      <c r="I8295" s="6"/>
      <c r="J8295" s="6"/>
      <c r="K8295" s="6"/>
      <c r="L8295" s="6"/>
      <c r="M8295" s="6"/>
      <c r="N8295" s="27"/>
    </row>
    <row r="8296" spans="1:14" s="28" customFormat="1" x14ac:dyDescent="0.25">
      <c r="A8296" s="24">
        <v>43811.458333333336</v>
      </c>
      <c r="B8296" s="25">
        <v>43811.5</v>
      </c>
      <c r="C8296" s="7">
        <v>986.33</v>
      </c>
      <c r="D8296" s="26">
        <f>C8296/'g. Dimensio.AnlagenEE2035'!$F$11</f>
        <v>0.28180857142857146</v>
      </c>
      <c r="E8296" s="6"/>
      <c r="F8296" s="6"/>
      <c r="G8296" s="6"/>
      <c r="H8296" s="6"/>
      <c r="I8296" s="6"/>
      <c r="J8296" s="6"/>
      <c r="K8296" s="6"/>
      <c r="L8296" s="6"/>
      <c r="M8296" s="6"/>
      <c r="N8296" s="27"/>
    </row>
    <row r="8297" spans="1:14" s="28" customFormat="1" x14ac:dyDescent="0.25">
      <c r="A8297" s="24">
        <v>43811.5</v>
      </c>
      <c r="B8297" s="25">
        <v>43811.541666666664</v>
      </c>
      <c r="C8297" s="7">
        <v>954.702</v>
      </c>
      <c r="D8297" s="26">
        <f>C8297/'g. Dimensio.AnlagenEE2035'!$F$11</f>
        <v>0.27277200000000001</v>
      </c>
      <c r="E8297" s="6"/>
      <c r="F8297" s="6"/>
      <c r="G8297" s="6"/>
      <c r="H8297" s="6"/>
      <c r="I8297" s="6"/>
      <c r="J8297" s="6"/>
      <c r="K8297" s="6"/>
      <c r="L8297" s="6"/>
      <c r="M8297" s="6"/>
      <c r="N8297" s="27"/>
    </row>
    <row r="8298" spans="1:14" s="28" customFormat="1" x14ac:dyDescent="0.25">
      <c r="A8298" s="24">
        <v>43811.541666666664</v>
      </c>
      <c r="B8298" s="25">
        <v>43811.583333333336</v>
      </c>
      <c r="C8298" s="7">
        <v>739.90499999999997</v>
      </c>
      <c r="D8298" s="26">
        <f>C8298/'g. Dimensio.AnlagenEE2035'!$F$11</f>
        <v>0.21140142857142857</v>
      </c>
      <c r="E8298" s="6"/>
      <c r="F8298" s="6"/>
      <c r="G8298" s="6"/>
      <c r="H8298" s="6"/>
      <c r="I8298" s="6"/>
      <c r="J8298" s="6"/>
      <c r="K8298" s="6"/>
      <c r="L8298" s="6"/>
      <c r="M8298" s="6"/>
      <c r="N8298" s="27"/>
    </row>
    <row r="8299" spans="1:14" s="28" customFormat="1" x14ac:dyDescent="0.25">
      <c r="A8299" s="24">
        <v>43811.583333333336</v>
      </c>
      <c r="B8299" s="25">
        <v>43811.625</v>
      </c>
      <c r="C8299" s="7">
        <v>638.57899999999995</v>
      </c>
      <c r="D8299" s="26">
        <f>C8299/'g. Dimensio.AnlagenEE2035'!$F$11</f>
        <v>0.18245114285714284</v>
      </c>
      <c r="E8299" s="6"/>
      <c r="F8299" s="6"/>
      <c r="G8299" s="6"/>
      <c r="H8299" s="6"/>
      <c r="I8299" s="6"/>
      <c r="J8299" s="6"/>
      <c r="K8299" s="6"/>
      <c r="L8299" s="6"/>
      <c r="M8299" s="6"/>
      <c r="N8299" s="27"/>
    </row>
    <row r="8300" spans="1:14" s="28" customFormat="1" x14ac:dyDescent="0.25">
      <c r="A8300" s="24">
        <v>43811.625</v>
      </c>
      <c r="B8300" s="25">
        <v>43811.666666666664</v>
      </c>
      <c r="C8300" s="7">
        <v>721.49199999999996</v>
      </c>
      <c r="D8300" s="26">
        <f>C8300/'g. Dimensio.AnlagenEE2035'!$F$11</f>
        <v>0.20614057142857142</v>
      </c>
      <c r="E8300" s="6"/>
      <c r="F8300" s="6"/>
      <c r="G8300" s="6"/>
      <c r="H8300" s="6"/>
      <c r="I8300" s="6"/>
      <c r="J8300" s="6"/>
      <c r="K8300" s="6"/>
      <c r="L8300" s="6"/>
      <c r="M8300" s="6"/>
      <c r="N8300" s="27"/>
    </row>
    <row r="8301" spans="1:14" s="28" customFormat="1" x14ac:dyDescent="0.25">
      <c r="A8301" s="24">
        <v>43811.666666666664</v>
      </c>
      <c r="B8301" s="25">
        <v>43811.708333333336</v>
      </c>
      <c r="C8301" s="7">
        <v>785.16600000000005</v>
      </c>
      <c r="D8301" s="26">
        <f>C8301/'g. Dimensio.AnlagenEE2035'!$F$11</f>
        <v>0.22433314285714287</v>
      </c>
      <c r="E8301" s="6"/>
      <c r="F8301" s="6"/>
      <c r="G8301" s="6"/>
      <c r="H8301" s="6"/>
      <c r="I8301" s="6"/>
      <c r="J8301" s="6"/>
      <c r="K8301" s="6"/>
      <c r="L8301" s="6"/>
      <c r="M8301" s="6"/>
      <c r="N8301" s="27"/>
    </row>
    <row r="8302" spans="1:14" s="28" customFormat="1" x14ac:dyDescent="0.25">
      <c r="A8302" s="24">
        <v>43811.708333333336</v>
      </c>
      <c r="B8302" s="25">
        <v>43811.75</v>
      </c>
      <c r="C8302" s="7">
        <v>855.98800000000006</v>
      </c>
      <c r="D8302" s="26">
        <f>C8302/'g. Dimensio.AnlagenEE2035'!$F$11</f>
        <v>0.24456800000000001</v>
      </c>
      <c r="E8302" s="6"/>
      <c r="F8302" s="6"/>
      <c r="G8302" s="6"/>
      <c r="H8302" s="6"/>
      <c r="I8302" s="6"/>
      <c r="J8302" s="6"/>
      <c r="K8302" s="6"/>
      <c r="L8302" s="6"/>
      <c r="M8302" s="6"/>
      <c r="N8302" s="27"/>
    </row>
    <row r="8303" spans="1:14" s="28" customFormat="1" x14ac:dyDescent="0.25">
      <c r="A8303" s="24">
        <v>43811.75</v>
      </c>
      <c r="B8303" s="25">
        <v>43811.791666666664</v>
      </c>
      <c r="C8303" s="7">
        <v>961.08900000000006</v>
      </c>
      <c r="D8303" s="26">
        <f>C8303/'g. Dimensio.AnlagenEE2035'!$F$11</f>
        <v>0.27459685714285714</v>
      </c>
      <c r="E8303" s="6"/>
      <c r="F8303" s="6"/>
      <c r="G8303" s="6"/>
      <c r="H8303" s="6"/>
      <c r="I8303" s="6"/>
      <c r="J8303" s="6"/>
      <c r="K8303" s="6"/>
      <c r="L8303" s="6"/>
      <c r="M8303" s="6"/>
      <c r="N8303" s="27"/>
    </row>
    <row r="8304" spans="1:14" s="28" customFormat="1" x14ac:dyDescent="0.25">
      <c r="A8304" s="24">
        <v>43811.791666666664</v>
      </c>
      <c r="B8304" s="25">
        <v>43811.833333333336</v>
      </c>
      <c r="C8304" s="7">
        <v>1110.0060000000001</v>
      </c>
      <c r="D8304" s="26">
        <f>C8304/'g. Dimensio.AnlagenEE2035'!$F$11</f>
        <v>0.31714457142857144</v>
      </c>
      <c r="E8304" s="6"/>
      <c r="F8304" s="6"/>
      <c r="G8304" s="6"/>
      <c r="H8304" s="6"/>
      <c r="I8304" s="6"/>
      <c r="J8304" s="6"/>
      <c r="K8304" s="6"/>
      <c r="L8304" s="6"/>
      <c r="M8304" s="6"/>
      <c r="N8304" s="27"/>
    </row>
    <row r="8305" spans="1:14" s="28" customFormat="1" x14ac:dyDescent="0.25">
      <c r="A8305" s="24">
        <v>43811.833333333336</v>
      </c>
      <c r="B8305" s="25">
        <v>43811.875</v>
      </c>
      <c r="C8305" s="7">
        <v>1133.039</v>
      </c>
      <c r="D8305" s="26">
        <f>C8305/'g. Dimensio.AnlagenEE2035'!$F$11</f>
        <v>0.32372542857142855</v>
      </c>
      <c r="E8305" s="6"/>
      <c r="F8305" s="6"/>
      <c r="G8305" s="6"/>
      <c r="H8305" s="6"/>
      <c r="I8305" s="6"/>
      <c r="J8305" s="6"/>
      <c r="K8305" s="6"/>
      <c r="L8305" s="6"/>
      <c r="M8305" s="6"/>
      <c r="N8305" s="27"/>
    </row>
    <row r="8306" spans="1:14" s="28" customFormat="1" x14ac:dyDescent="0.25">
      <c r="A8306" s="24">
        <v>43811.875</v>
      </c>
      <c r="B8306" s="25">
        <v>43811.916666666664</v>
      </c>
      <c r="C8306" s="7">
        <v>1166.164</v>
      </c>
      <c r="D8306" s="26">
        <f>C8306/'g. Dimensio.AnlagenEE2035'!$F$11</f>
        <v>0.33318971428571426</v>
      </c>
      <c r="E8306" s="6"/>
      <c r="F8306" s="6"/>
      <c r="G8306" s="6"/>
      <c r="H8306" s="6"/>
      <c r="I8306" s="6"/>
      <c r="J8306" s="6"/>
      <c r="K8306" s="6"/>
      <c r="L8306" s="6"/>
      <c r="M8306" s="6"/>
      <c r="N8306" s="27"/>
    </row>
    <row r="8307" spans="1:14" s="28" customFormat="1" x14ac:dyDescent="0.25">
      <c r="A8307" s="24">
        <v>43811.916666666664</v>
      </c>
      <c r="B8307" s="25">
        <v>43811.958333333336</v>
      </c>
      <c r="C8307" s="7">
        <v>1282.3409999999999</v>
      </c>
      <c r="D8307" s="26">
        <f>C8307/'g. Dimensio.AnlagenEE2035'!$F$11</f>
        <v>0.36638314285714285</v>
      </c>
      <c r="E8307" s="6"/>
      <c r="F8307" s="6"/>
      <c r="G8307" s="6"/>
      <c r="H8307" s="6"/>
      <c r="I8307" s="6"/>
      <c r="J8307" s="6"/>
      <c r="K8307" s="6"/>
      <c r="L8307" s="6"/>
      <c r="M8307" s="6"/>
      <c r="N8307" s="27"/>
    </row>
    <row r="8308" spans="1:14" s="28" customFormat="1" x14ac:dyDescent="0.25">
      <c r="A8308" s="24">
        <v>43811.958333333336</v>
      </c>
      <c r="B8308" s="25">
        <v>43812</v>
      </c>
      <c r="C8308" s="7">
        <v>1367.155</v>
      </c>
      <c r="D8308" s="26">
        <f>C8308/'g. Dimensio.AnlagenEE2035'!$F$11</f>
        <v>0.39061571428571429</v>
      </c>
      <c r="E8308" s="6"/>
      <c r="F8308" s="6"/>
      <c r="G8308" s="6"/>
      <c r="H8308" s="6"/>
      <c r="I8308" s="6"/>
      <c r="J8308" s="6"/>
      <c r="K8308" s="6"/>
      <c r="L8308" s="6"/>
      <c r="M8308" s="6"/>
      <c r="N8308" s="27"/>
    </row>
    <row r="8309" spans="1:14" s="28" customFormat="1" x14ac:dyDescent="0.25">
      <c r="A8309" s="24">
        <v>43812</v>
      </c>
      <c r="B8309" s="25">
        <v>43812.041666666664</v>
      </c>
      <c r="C8309" s="7">
        <v>1408.5719999999999</v>
      </c>
      <c r="D8309" s="26">
        <f>C8309/'g. Dimensio.AnlagenEE2035'!$F$11</f>
        <v>0.40244914285714284</v>
      </c>
      <c r="E8309" s="6"/>
      <c r="F8309" s="6"/>
      <c r="G8309" s="6"/>
      <c r="H8309" s="6"/>
      <c r="I8309" s="6"/>
      <c r="J8309" s="6"/>
      <c r="K8309" s="6"/>
      <c r="L8309" s="6"/>
      <c r="M8309" s="6"/>
      <c r="N8309" s="27"/>
    </row>
    <row r="8310" spans="1:14" s="28" customFormat="1" x14ac:dyDescent="0.25">
      <c r="A8310" s="24">
        <v>43812.041666666664</v>
      </c>
      <c r="B8310" s="25">
        <v>43812.083333333336</v>
      </c>
      <c r="C8310" s="7">
        <v>1385.3119999999999</v>
      </c>
      <c r="D8310" s="26">
        <f>C8310/'g. Dimensio.AnlagenEE2035'!$F$11</f>
        <v>0.39580342857142853</v>
      </c>
      <c r="E8310" s="6"/>
      <c r="F8310" s="6"/>
      <c r="G8310" s="6"/>
      <c r="H8310" s="6"/>
      <c r="I8310" s="6"/>
      <c r="J8310" s="6"/>
      <c r="K8310" s="6"/>
      <c r="L8310" s="6"/>
      <c r="M8310" s="6"/>
      <c r="N8310" s="27"/>
    </row>
    <row r="8311" spans="1:14" s="28" customFormat="1" x14ac:dyDescent="0.25">
      <c r="A8311" s="24">
        <v>43812.083333333336</v>
      </c>
      <c r="B8311" s="25">
        <v>43812.125</v>
      </c>
      <c r="C8311" s="7">
        <v>1250.066</v>
      </c>
      <c r="D8311" s="26">
        <f>C8311/'g. Dimensio.AnlagenEE2035'!$F$11</f>
        <v>0.3571617142857143</v>
      </c>
      <c r="E8311" s="6"/>
      <c r="F8311" s="6"/>
      <c r="G8311" s="6"/>
      <c r="H8311" s="6"/>
      <c r="I8311" s="6"/>
      <c r="J8311" s="6"/>
      <c r="K8311" s="6"/>
      <c r="L8311" s="6"/>
      <c r="M8311" s="6"/>
      <c r="N8311" s="27"/>
    </row>
    <row r="8312" spans="1:14" s="28" customFormat="1" x14ac:dyDescent="0.25">
      <c r="A8312" s="24">
        <v>43812.125</v>
      </c>
      <c r="B8312" s="25">
        <v>43812.166666666664</v>
      </c>
      <c r="C8312" s="7">
        <v>1265.2159999999999</v>
      </c>
      <c r="D8312" s="26">
        <f>C8312/'g. Dimensio.AnlagenEE2035'!$F$11</f>
        <v>0.36149028571428571</v>
      </c>
      <c r="E8312" s="6"/>
      <c r="F8312" s="6"/>
      <c r="G8312" s="6"/>
      <c r="H8312" s="6"/>
      <c r="I8312" s="6"/>
      <c r="J8312" s="6"/>
      <c r="K8312" s="6"/>
      <c r="L8312" s="6"/>
      <c r="M8312" s="6"/>
      <c r="N8312" s="27"/>
    </row>
    <row r="8313" spans="1:14" s="28" customFormat="1" x14ac:dyDescent="0.25">
      <c r="A8313" s="24">
        <v>43812.166666666664</v>
      </c>
      <c r="B8313" s="25">
        <v>43812.208333333336</v>
      </c>
      <c r="C8313" s="7">
        <v>1531.1189999999999</v>
      </c>
      <c r="D8313" s="26">
        <f>C8313/'g. Dimensio.AnlagenEE2035'!$F$11</f>
        <v>0.43746257142857142</v>
      </c>
      <c r="E8313" s="6"/>
      <c r="F8313" s="6"/>
      <c r="G8313" s="6"/>
      <c r="H8313" s="6"/>
      <c r="I8313" s="6"/>
      <c r="J8313" s="6"/>
      <c r="K8313" s="6"/>
      <c r="L8313" s="6"/>
      <c r="M8313" s="6"/>
      <c r="N8313" s="27"/>
    </row>
    <row r="8314" spans="1:14" s="28" customFormat="1" x14ac:dyDescent="0.25">
      <c r="A8314" s="24">
        <v>43812.208333333336</v>
      </c>
      <c r="B8314" s="25">
        <v>43812.25</v>
      </c>
      <c r="C8314" s="7">
        <v>1463.8409999999999</v>
      </c>
      <c r="D8314" s="26">
        <f>C8314/'g. Dimensio.AnlagenEE2035'!$F$11</f>
        <v>0.41824028571428568</v>
      </c>
      <c r="E8314" s="6"/>
      <c r="F8314" s="6"/>
      <c r="G8314" s="6"/>
      <c r="H8314" s="6"/>
      <c r="I8314" s="6"/>
      <c r="J8314" s="6"/>
      <c r="K8314" s="6"/>
      <c r="L8314" s="6"/>
      <c r="M8314" s="6"/>
      <c r="N8314" s="27"/>
    </row>
    <row r="8315" spans="1:14" s="28" customFormat="1" x14ac:dyDescent="0.25">
      <c r="A8315" s="24">
        <v>43812.25</v>
      </c>
      <c r="B8315" s="25">
        <v>43812.291666666664</v>
      </c>
      <c r="C8315" s="7">
        <v>1273.48</v>
      </c>
      <c r="D8315" s="26">
        <f>C8315/'g. Dimensio.AnlagenEE2035'!$F$11</f>
        <v>0.3638514285714286</v>
      </c>
      <c r="E8315" s="6"/>
      <c r="F8315" s="6"/>
      <c r="G8315" s="6"/>
      <c r="H8315" s="6"/>
      <c r="I8315" s="6"/>
      <c r="J8315" s="6"/>
      <c r="K8315" s="6"/>
      <c r="L8315" s="6"/>
      <c r="M8315" s="6"/>
      <c r="N8315" s="27"/>
    </row>
    <row r="8316" spans="1:14" s="28" customFormat="1" x14ac:dyDescent="0.25">
      <c r="A8316" s="24">
        <v>43812.291666666664</v>
      </c>
      <c r="B8316" s="25">
        <v>43812.333333333336</v>
      </c>
      <c r="C8316" s="7">
        <v>1586.0029999999999</v>
      </c>
      <c r="D8316" s="26">
        <f>C8316/'g. Dimensio.AnlagenEE2035'!$F$11</f>
        <v>0.45314371428571426</v>
      </c>
      <c r="E8316" s="6"/>
      <c r="F8316" s="6"/>
      <c r="G8316" s="6"/>
      <c r="H8316" s="6"/>
      <c r="I8316" s="6"/>
      <c r="J8316" s="6"/>
      <c r="K8316" s="6"/>
      <c r="L8316" s="6"/>
      <c r="M8316" s="6"/>
      <c r="N8316" s="27"/>
    </row>
    <row r="8317" spans="1:14" s="28" customFormat="1" x14ac:dyDescent="0.25">
      <c r="A8317" s="24">
        <v>43812.333333333336</v>
      </c>
      <c r="B8317" s="25">
        <v>43812.375</v>
      </c>
      <c r="C8317" s="7">
        <v>1673.777</v>
      </c>
      <c r="D8317" s="26">
        <f>C8317/'g. Dimensio.AnlagenEE2035'!$F$11</f>
        <v>0.47822200000000004</v>
      </c>
      <c r="E8317" s="6"/>
      <c r="F8317" s="6"/>
      <c r="G8317" s="6"/>
      <c r="H8317" s="6"/>
      <c r="I8317" s="6"/>
      <c r="J8317" s="6"/>
      <c r="K8317" s="6"/>
      <c r="L8317" s="6"/>
      <c r="M8317" s="6"/>
      <c r="N8317" s="27"/>
    </row>
    <row r="8318" spans="1:14" s="28" customFormat="1" x14ac:dyDescent="0.25">
      <c r="A8318" s="24">
        <v>43812.375</v>
      </c>
      <c r="B8318" s="25">
        <v>43812.416666666664</v>
      </c>
      <c r="C8318" s="7">
        <v>1772.0329999999999</v>
      </c>
      <c r="D8318" s="26">
        <f>C8318/'g. Dimensio.AnlagenEE2035'!$F$11</f>
        <v>0.50629514285714283</v>
      </c>
      <c r="E8318" s="6"/>
      <c r="F8318" s="6"/>
      <c r="G8318" s="6"/>
      <c r="H8318" s="6"/>
      <c r="I8318" s="6"/>
      <c r="J8318" s="6"/>
      <c r="K8318" s="6"/>
      <c r="L8318" s="6"/>
      <c r="M8318" s="6"/>
      <c r="N8318" s="27"/>
    </row>
    <row r="8319" spans="1:14" s="28" customFormat="1" x14ac:dyDescent="0.25">
      <c r="A8319" s="24">
        <v>43812.416666666664</v>
      </c>
      <c r="B8319" s="25">
        <v>43812.458333333336</v>
      </c>
      <c r="C8319" s="7">
        <v>2013.5070000000001</v>
      </c>
      <c r="D8319" s="26">
        <f>C8319/'g. Dimensio.AnlagenEE2035'!$F$11</f>
        <v>0.57528771428571435</v>
      </c>
      <c r="E8319" s="6"/>
      <c r="F8319" s="6"/>
      <c r="G8319" s="6"/>
      <c r="H8319" s="6"/>
      <c r="I8319" s="6"/>
      <c r="J8319" s="6"/>
      <c r="K8319" s="6"/>
      <c r="L8319" s="6"/>
      <c r="M8319" s="6"/>
      <c r="N8319" s="27"/>
    </row>
    <row r="8320" spans="1:14" s="28" customFormat="1" x14ac:dyDescent="0.25">
      <c r="A8320" s="24">
        <v>43812.458333333336</v>
      </c>
      <c r="B8320" s="25">
        <v>43812.5</v>
      </c>
      <c r="C8320" s="7">
        <v>2207.9549999999999</v>
      </c>
      <c r="D8320" s="26">
        <f>C8320/'g. Dimensio.AnlagenEE2035'!$F$11</f>
        <v>0.63084428571428575</v>
      </c>
      <c r="E8320" s="6"/>
      <c r="F8320" s="6"/>
      <c r="G8320" s="6"/>
      <c r="H8320" s="6"/>
      <c r="I8320" s="6"/>
      <c r="J8320" s="6"/>
      <c r="K8320" s="6"/>
      <c r="L8320" s="6"/>
      <c r="M8320" s="6"/>
      <c r="N8320" s="27"/>
    </row>
    <row r="8321" spans="1:14" s="28" customFormat="1" x14ac:dyDescent="0.25">
      <c r="A8321" s="24">
        <v>43812.5</v>
      </c>
      <c r="B8321" s="25">
        <v>43812.541666666664</v>
      </c>
      <c r="C8321" s="7">
        <v>2200.0100000000002</v>
      </c>
      <c r="D8321" s="26">
        <f>C8321/'g. Dimensio.AnlagenEE2035'!$F$11</f>
        <v>0.62857428571428575</v>
      </c>
      <c r="E8321" s="6"/>
      <c r="F8321" s="6"/>
      <c r="G8321" s="6"/>
      <c r="H8321" s="6"/>
      <c r="I8321" s="6"/>
      <c r="J8321" s="6"/>
      <c r="K8321" s="6"/>
      <c r="L8321" s="6"/>
      <c r="M8321" s="6"/>
      <c r="N8321" s="27"/>
    </row>
    <row r="8322" spans="1:14" s="28" customFormat="1" x14ac:dyDescent="0.25">
      <c r="A8322" s="24">
        <v>43812.541666666664</v>
      </c>
      <c r="B8322" s="25">
        <v>43812.583333333336</v>
      </c>
      <c r="C8322" s="7">
        <v>2395.6080000000002</v>
      </c>
      <c r="D8322" s="26">
        <f>C8322/'g. Dimensio.AnlagenEE2035'!$F$11</f>
        <v>0.68445942857142861</v>
      </c>
      <c r="E8322" s="6"/>
      <c r="F8322" s="6"/>
      <c r="G8322" s="6"/>
      <c r="H8322" s="6"/>
      <c r="I8322" s="6"/>
      <c r="J8322" s="6"/>
      <c r="K8322" s="6"/>
      <c r="L8322" s="6"/>
      <c r="M8322" s="6"/>
      <c r="N8322" s="27"/>
    </row>
    <row r="8323" spans="1:14" s="28" customFormat="1" x14ac:dyDescent="0.25">
      <c r="A8323" s="24">
        <v>43812.583333333336</v>
      </c>
      <c r="B8323" s="25">
        <v>43812.625</v>
      </c>
      <c r="C8323" s="7">
        <v>2493.5100000000002</v>
      </c>
      <c r="D8323" s="26">
        <f>C8323/'g. Dimensio.AnlagenEE2035'!$F$11</f>
        <v>0.7124314285714286</v>
      </c>
      <c r="E8323" s="6"/>
      <c r="F8323" s="6"/>
      <c r="G8323" s="6"/>
      <c r="H8323" s="6"/>
      <c r="I8323" s="6"/>
      <c r="J8323" s="6"/>
      <c r="K8323" s="6"/>
      <c r="L8323" s="6"/>
      <c r="M8323" s="6"/>
      <c r="N8323" s="27"/>
    </row>
    <row r="8324" spans="1:14" s="28" customFormat="1" x14ac:dyDescent="0.25">
      <c r="A8324" s="24">
        <v>43812.625</v>
      </c>
      <c r="B8324" s="25">
        <v>43812.666666666664</v>
      </c>
      <c r="C8324" s="7">
        <v>2628.7080000000001</v>
      </c>
      <c r="D8324" s="26">
        <f>C8324/'g. Dimensio.AnlagenEE2035'!$F$11</f>
        <v>0.7510594285714286</v>
      </c>
      <c r="E8324" s="6"/>
      <c r="F8324" s="6"/>
      <c r="G8324" s="6"/>
      <c r="H8324" s="6"/>
      <c r="I8324" s="6"/>
      <c r="J8324" s="6"/>
      <c r="K8324" s="6"/>
      <c r="L8324" s="6"/>
      <c r="M8324" s="6"/>
      <c r="N8324" s="27"/>
    </row>
    <row r="8325" spans="1:14" s="28" customFormat="1" x14ac:dyDescent="0.25">
      <c r="A8325" s="24">
        <v>43812.666666666664</v>
      </c>
      <c r="B8325" s="25">
        <v>43812.708333333336</v>
      </c>
      <c r="C8325" s="7">
        <v>2795.2689999999998</v>
      </c>
      <c r="D8325" s="26">
        <f>C8325/'g. Dimensio.AnlagenEE2035'!$F$11</f>
        <v>0.7986482857142857</v>
      </c>
      <c r="E8325" s="6"/>
      <c r="F8325" s="6"/>
      <c r="G8325" s="6"/>
      <c r="H8325" s="6"/>
      <c r="I8325" s="6"/>
      <c r="J8325" s="6"/>
      <c r="K8325" s="6"/>
      <c r="L8325" s="6"/>
      <c r="M8325" s="6"/>
      <c r="N8325" s="27"/>
    </row>
    <row r="8326" spans="1:14" s="28" customFormat="1" x14ac:dyDescent="0.25">
      <c r="A8326" s="24">
        <v>43812.708333333336</v>
      </c>
      <c r="B8326" s="25">
        <v>43812.75</v>
      </c>
      <c r="C8326" s="7">
        <v>2853.6680000000001</v>
      </c>
      <c r="D8326" s="26">
        <f>C8326/'g. Dimensio.AnlagenEE2035'!$F$11</f>
        <v>0.81533371428571433</v>
      </c>
      <c r="E8326" s="6"/>
      <c r="F8326" s="6"/>
      <c r="G8326" s="6"/>
      <c r="H8326" s="6"/>
      <c r="I8326" s="6"/>
      <c r="J8326" s="6"/>
      <c r="K8326" s="6"/>
      <c r="L8326" s="6"/>
      <c r="M8326" s="6"/>
      <c r="N8326" s="27"/>
    </row>
    <row r="8327" spans="1:14" s="28" customFormat="1" x14ac:dyDescent="0.25">
      <c r="A8327" s="24">
        <v>43812.75</v>
      </c>
      <c r="B8327" s="25">
        <v>43812.791666666664</v>
      </c>
      <c r="C8327" s="7">
        <v>2761.9409999999998</v>
      </c>
      <c r="D8327" s="26">
        <f>C8327/'g. Dimensio.AnlagenEE2035'!$F$11</f>
        <v>0.78912599999999999</v>
      </c>
      <c r="E8327" s="6"/>
      <c r="F8327" s="6"/>
      <c r="G8327" s="6"/>
      <c r="H8327" s="6"/>
      <c r="I8327" s="6"/>
      <c r="J8327" s="6"/>
      <c r="K8327" s="6"/>
      <c r="L8327" s="6"/>
      <c r="M8327" s="6"/>
      <c r="N8327" s="27"/>
    </row>
    <row r="8328" spans="1:14" s="28" customFormat="1" x14ac:dyDescent="0.25">
      <c r="A8328" s="24">
        <v>43812.791666666664</v>
      </c>
      <c r="B8328" s="25">
        <v>43812.833333333336</v>
      </c>
      <c r="C8328" s="7">
        <v>2591.3290000000002</v>
      </c>
      <c r="D8328" s="26">
        <f>C8328/'g. Dimensio.AnlagenEE2035'!$F$11</f>
        <v>0.74037971428571436</v>
      </c>
      <c r="E8328" s="6"/>
      <c r="F8328" s="6"/>
      <c r="G8328" s="6"/>
      <c r="H8328" s="6"/>
      <c r="I8328" s="6"/>
      <c r="J8328" s="6"/>
      <c r="K8328" s="6"/>
      <c r="L8328" s="6"/>
      <c r="M8328" s="6"/>
      <c r="N8328" s="27"/>
    </row>
    <row r="8329" spans="1:14" s="28" customFormat="1" x14ac:dyDescent="0.25">
      <c r="A8329" s="24">
        <v>43812.833333333336</v>
      </c>
      <c r="B8329" s="25">
        <v>43812.875</v>
      </c>
      <c r="C8329" s="7">
        <v>2344.4569999999999</v>
      </c>
      <c r="D8329" s="26">
        <f>C8329/'g. Dimensio.AnlagenEE2035'!$F$11</f>
        <v>0.66984485714285713</v>
      </c>
      <c r="E8329" s="6"/>
      <c r="F8329" s="6"/>
      <c r="G8329" s="6"/>
      <c r="H8329" s="6"/>
      <c r="I8329" s="6"/>
      <c r="J8329" s="6"/>
      <c r="K8329" s="6"/>
      <c r="L8329" s="6"/>
      <c r="M8329" s="6"/>
      <c r="N8329" s="27"/>
    </row>
    <row r="8330" spans="1:14" s="28" customFormat="1" x14ac:dyDescent="0.25">
      <c r="A8330" s="24">
        <v>43812.875</v>
      </c>
      <c r="B8330" s="25">
        <v>43812.916666666664</v>
      </c>
      <c r="C8330" s="7">
        <v>2001.432</v>
      </c>
      <c r="D8330" s="26">
        <f>C8330/'g. Dimensio.AnlagenEE2035'!$F$11</f>
        <v>0.57183771428571428</v>
      </c>
      <c r="E8330" s="6"/>
      <c r="F8330" s="6"/>
      <c r="G8330" s="6"/>
      <c r="H8330" s="6"/>
      <c r="I8330" s="6"/>
      <c r="J8330" s="6"/>
      <c r="K8330" s="6"/>
      <c r="L8330" s="6"/>
      <c r="M8330" s="6"/>
      <c r="N8330" s="27"/>
    </row>
    <row r="8331" spans="1:14" s="28" customFormat="1" x14ac:dyDescent="0.25">
      <c r="A8331" s="24">
        <v>43812.916666666664</v>
      </c>
      <c r="B8331" s="25">
        <v>43812.958333333336</v>
      </c>
      <c r="C8331" s="7">
        <v>1672.8440000000001</v>
      </c>
      <c r="D8331" s="26">
        <f>C8331/'g. Dimensio.AnlagenEE2035'!$F$11</f>
        <v>0.47795542857142859</v>
      </c>
      <c r="E8331" s="6"/>
      <c r="F8331" s="6"/>
      <c r="G8331" s="6"/>
      <c r="H8331" s="6"/>
      <c r="I8331" s="6"/>
      <c r="J8331" s="6"/>
      <c r="K8331" s="6"/>
      <c r="L8331" s="6"/>
      <c r="M8331" s="6"/>
      <c r="N8331" s="27"/>
    </row>
    <row r="8332" spans="1:14" s="28" customFormat="1" x14ac:dyDescent="0.25">
      <c r="A8332" s="24">
        <v>43812.958333333336</v>
      </c>
      <c r="B8332" s="25">
        <v>43813</v>
      </c>
      <c r="C8332" s="7">
        <v>1706.9770000000001</v>
      </c>
      <c r="D8332" s="26">
        <f>C8332/'g. Dimensio.AnlagenEE2035'!$F$11</f>
        <v>0.4877077142857143</v>
      </c>
      <c r="E8332" s="6"/>
      <c r="F8332" s="6"/>
      <c r="G8332" s="6"/>
      <c r="H8332" s="6"/>
      <c r="I8332" s="6"/>
      <c r="J8332" s="6"/>
      <c r="K8332" s="6"/>
      <c r="L8332" s="6"/>
      <c r="M8332" s="6"/>
      <c r="N8332" s="27"/>
    </row>
    <row r="8333" spans="1:14" s="28" customFormat="1" x14ac:dyDescent="0.25">
      <c r="A8333" s="24">
        <v>43813</v>
      </c>
      <c r="B8333" s="25">
        <v>43813.041666666664</v>
      </c>
      <c r="C8333" s="7">
        <v>1683.2370000000001</v>
      </c>
      <c r="D8333" s="26">
        <f>C8333/'g. Dimensio.AnlagenEE2035'!$F$11</f>
        <v>0.48092485714285715</v>
      </c>
      <c r="E8333" s="6"/>
      <c r="F8333" s="6"/>
      <c r="G8333" s="6"/>
      <c r="H8333" s="6"/>
      <c r="I8333" s="6"/>
      <c r="J8333" s="6"/>
      <c r="K8333" s="6"/>
      <c r="L8333" s="6"/>
      <c r="M8333" s="6"/>
      <c r="N8333" s="27"/>
    </row>
    <row r="8334" spans="1:14" s="28" customFormat="1" x14ac:dyDescent="0.25">
      <c r="A8334" s="24">
        <v>43813.041666666664</v>
      </c>
      <c r="B8334" s="25">
        <v>43813.083333333336</v>
      </c>
      <c r="C8334" s="7">
        <v>1592.1849999999999</v>
      </c>
      <c r="D8334" s="26">
        <f>C8334/'g. Dimensio.AnlagenEE2035'!$F$11</f>
        <v>0.45490999999999998</v>
      </c>
      <c r="E8334" s="6"/>
      <c r="F8334" s="6"/>
      <c r="G8334" s="6"/>
      <c r="H8334" s="6"/>
      <c r="I8334" s="6"/>
      <c r="J8334" s="6"/>
      <c r="K8334" s="6"/>
      <c r="L8334" s="6"/>
      <c r="M8334" s="6"/>
      <c r="N8334" s="27"/>
    </row>
    <row r="8335" spans="1:14" s="28" customFormat="1" x14ac:dyDescent="0.25">
      <c r="A8335" s="24">
        <v>43813.083333333336</v>
      </c>
      <c r="B8335" s="25">
        <v>43813.125</v>
      </c>
      <c r="C8335" s="7">
        <v>1589.1579999999999</v>
      </c>
      <c r="D8335" s="26">
        <f>C8335/'g. Dimensio.AnlagenEE2035'!$F$11</f>
        <v>0.45404514285714281</v>
      </c>
      <c r="E8335" s="6"/>
      <c r="F8335" s="6"/>
      <c r="G8335" s="6"/>
      <c r="H8335" s="6"/>
      <c r="I8335" s="6"/>
      <c r="J8335" s="6"/>
      <c r="K8335" s="6"/>
      <c r="L8335" s="6"/>
      <c r="M8335" s="6"/>
      <c r="N8335" s="27"/>
    </row>
    <row r="8336" spans="1:14" s="28" customFormat="1" x14ac:dyDescent="0.25">
      <c r="A8336" s="24">
        <v>43813.125</v>
      </c>
      <c r="B8336" s="25">
        <v>43813.166666666664</v>
      </c>
      <c r="C8336" s="7">
        <v>1657.43</v>
      </c>
      <c r="D8336" s="26">
        <f>C8336/'g. Dimensio.AnlagenEE2035'!$F$11</f>
        <v>0.47355142857142857</v>
      </c>
      <c r="E8336" s="6"/>
      <c r="F8336" s="6"/>
      <c r="G8336" s="6"/>
      <c r="H8336" s="6"/>
      <c r="I8336" s="6"/>
      <c r="J8336" s="6"/>
      <c r="K8336" s="6"/>
      <c r="L8336" s="6"/>
      <c r="M8336" s="6"/>
      <c r="N8336" s="27"/>
    </row>
    <row r="8337" spans="1:14" s="28" customFormat="1" x14ac:dyDescent="0.25">
      <c r="A8337" s="24">
        <v>43813.166666666664</v>
      </c>
      <c r="B8337" s="25">
        <v>43813.208333333336</v>
      </c>
      <c r="C8337" s="7">
        <v>1923.7750000000001</v>
      </c>
      <c r="D8337" s="26">
        <f>C8337/'g. Dimensio.AnlagenEE2035'!$F$11</f>
        <v>0.54964999999999997</v>
      </c>
      <c r="E8337" s="6"/>
      <c r="F8337" s="6"/>
      <c r="G8337" s="6"/>
      <c r="H8337" s="6"/>
      <c r="I8337" s="6"/>
      <c r="J8337" s="6"/>
      <c r="K8337" s="6"/>
      <c r="L8337" s="6"/>
      <c r="M8337" s="6"/>
      <c r="N8337" s="27"/>
    </row>
    <row r="8338" spans="1:14" s="28" customFormat="1" x14ac:dyDescent="0.25">
      <c r="A8338" s="24">
        <v>43813.208333333336</v>
      </c>
      <c r="B8338" s="25">
        <v>43813.25</v>
      </c>
      <c r="C8338" s="7">
        <v>2747.0920000000001</v>
      </c>
      <c r="D8338" s="26">
        <f>C8338/'g. Dimensio.AnlagenEE2035'!$F$11</f>
        <v>0.78488342857142857</v>
      </c>
      <c r="E8338" s="6"/>
      <c r="F8338" s="6"/>
      <c r="G8338" s="6"/>
      <c r="H8338" s="6"/>
      <c r="I8338" s="6"/>
      <c r="J8338" s="6"/>
      <c r="K8338" s="6"/>
      <c r="L8338" s="6"/>
      <c r="M8338" s="6"/>
      <c r="N8338" s="27"/>
    </row>
    <row r="8339" spans="1:14" s="28" customFormat="1" x14ac:dyDescent="0.25">
      <c r="A8339" s="24">
        <v>43813.25</v>
      </c>
      <c r="B8339" s="25">
        <v>43813.291666666664</v>
      </c>
      <c r="C8339" s="7">
        <v>3188.527</v>
      </c>
      <c r="D8339" s="26">
        <f>C8339/'g. Dimensio.AnlagenEE2035'!$F$11</f>
        <v>0.91100771428571425</v>
      </c>
      <c r="E8339" s="6"/>
      <c r="F8339" s="6"/>
      <c r="G8339" s="6"/>
      <c r="H8339" s="6"/>
      <c r="I8339" s="6"/>
      <c r="J8339" s="6"/>
      <c r="K8339" s="6"/>
      <c r="L8339" s="6"/>
      <c r="M8339" s="6"/>
      <c r="N8339" s="27"/>
    </row>
    <row r="8340" spans="1:14" s="28" customFormat="1" x14ac:dyDescent="0.25">
      <c r="A8340" s="24">
        <v>43813.291666666664</v>
      </c>
      <c r="B8340" s="25">
        <v>43813.333333333336</v>
      </c>
      <c r="C8340" s="7">
        <v>3166.848</v>
      </c>
      <c r="D8340" s="26">
        <f>C8340/'g. Dimensio.AnlagenEE2035'!$F$11</f>
        <v>0.90481371428571422</v>
      </c>
      <c r="E8340" s="6"/>
      <c r="F8340" s="6"/>
      <c r="G8340" s="6"/>
      <c r="H8340" s="6"/>
      <c r="I8340" s="6"/>
      <c r="J8340" s="6"/>
      <c r="K8340" s="6"/>
      <c r="L8340" s="6"/>
      <c r="M8340" s="6"/>
      <c r="N8340" s="27"/>
    </row>
    <row r="8341" spans="1:14" s="28" customFormat="1" x14ac:dyDescent="0.25">
      <c r="A8341" s="24">
        <v>43813.333333333336</v>
      </c>
      <c r="B8341" s="25">
        <v>43813.375</v>
      </c>
      <c r="C8341" s="7">
        <v>3013.4479999999999</v>
      </c>
      <c r="D8341" s="26">
        <f>C8341/'g. Dimensio.AnlagenEE2035'!$F$11</f>
        <v>0.86098514285714278</v>
      </c>
      <c r="E8341" s="6"/>
      <c r="F8341" s="6"/>
      <c r="G8341" s="6"/>
      <c r="H8341" s="6"/>
      <c r="I8341" s="6"/>
      <c r="J8341" s="6"/>
      <c r="K8341" s="6"/>
      <c r="L8341" s="6"/>
      <c r="M8341" s="6"/>
      <c r="N8341" s="27"/>
    </row>
    <row r="8342" spans="1:14" s="28" customFormat="1" x14ac:dyDescent="0.25">
      <c r="A8342" s="24">
        <v>43813.375</v>
      </c>
      <c r="B8342" s="25">
        <v>43813.416666666664</v>
      </c>
      <c r="C8342" s="7">
        <v>2877.8290000000002</v>
      </c>
      <c r="D8342" s="26">
        <f>C8342/'g. Dimensio.AnlagenEE2035'!$F$11</f>
        <v>0.82223685714285721</v>
      </c>
      <c r="E8342" s="6"/>
      <c r="F8342" s="6"/>
      <c r="G8342" s="6"/>
      <c r="H8342" s="6"/>
      <c r="I8342" s="6"/>
      <c r="J8342" s="6"/>
      <c r="K8342" s="6"/>
      <c r="L8342" s="6"/>
      <c r="M8342" s="6"/>
      <c r="N8342" s="27"/>
    </row>
    <row r="8343" spans="1:14" s="28" customFormat="1" x14ac:dyDescent="0.25">
      <c r="A8343" s="24">
        <v>43813.416666666664</v>
      </c>
      <c r="B8343" s="25">
        <v>43813.458333333336</v>
      </c>
      <c r="C8343" s="7">
        <v>2819.8159999999998</v>
      </c>
      <c r="D8343" s="26">
        <f>C8343/'g. Dimensio.AnlagenEE2035'!$F$11</f>
        <v>0.8056617142857142</v>
      </c>
      <c r="E8343" s="6"/>
      <c r="F8343" s="6"/>
      <c r="G8343" s="6"/>
      <c r="H8343" s="6"/>
      <c r="I8343" s="6"/>
      <c r="J8343" s="6"/>
      <c r="K8343" s="6"/>
      <c r="L8343" s="6"/>
      <c r="M8343" s="6"/>
      <c r="N8343" s="27"/>
    </row>
    <row r="8344" spans="1:14" s="28" customFormat="1" x14ac:dyDescent="0.25">
      <c r="A8344" s="24">
        <v>43813.458333333336</v>
      </c>
      <c r="B8344" s="25">
        <v>43813.5</v>
      </c>
      <c r="C8344" s="7">
        <v>2819.2559999999999</v>
      </c>
      <c r="D8344" s="26">
        <f>C8344/'g. Dimensio.AnlagenEE2035'!$F$11</f>
        <v>0.80550171428571427</v>
      </c>
      <c r="E8344" s="6"/>
      <c r="F8344" s="6"/>
      <c r="G8344" s="6"/>
      <c r="H8344" s="6"/>
      <c r="I8344" s="6"/>
      <c r="J8344" s="6"/>
      <c r="K8344" s="6"/>
      <c r="L8344" s="6"/>
      <c r="M8344" s="6"/>
      <c r="N8344" s="27"/>
    </row>
    <row r="8345" spans="1:14" s="28" customFormat="1" x14ac:dyDescent="0.25">
      <c r="A8345" s="24">
        <v>43813.5</v>
      </c>
      <c r="B8345" s="25">
        <v>43813.541666666664</v>
      </c>
      <c r="C8345" s="7">
        <v>2782.7159999999999</v>
      </c>
      <c r="D8345" s="26">
        <f>C8345/'g. Dimensio.AnlagenEE2035'!$F$11</f>
        <v>0.79506171428571426</v>
      </c>
      <c r="E8345" s="6"/>
      <c r="F8345" s="6"/>
      <c r="G8345" s="6"/>
      <c r="H8345" s="6"/>
      <c r="I8345" s="6"/>
      <c r="J8345" s="6"/>
      <c r="K8345" s="6"/>
      <c r="L8345" s="6"/>
      <c r="M8345" s="6"/>
      <c r="N8345" s="27"/>
    </row>
    <row r="8346" spans="1:14" s="28" customFormat="1" x14ac:dyDescent="0.25">
      <c r="A8346" s="24">
        <v>43813.541666666664</v>
      </c>
      <c r="B8346" s="25">
        <v>43813.583333333336</v>
      </c>
      <c r="C8346" s="7">
        <v>2685.1869999999999</v>
      </c>
      <c r="D8346" s="26">
        <f>C8346/'g. Dimensio.AnlagenEE2035'!$F$11</f>
        <v>0.76719628571428566</v>
      </c>
      <c r="E8346" s="6"/>
      <c r="F8346" s="6"/>
      <c r="G8346" s="6"/>
      <c r="H8346" s="6"/>
      <c r="I8346" s="6"/>
      <c r="J8346" s="6"/>
      <c r="K8346" s="6"/>
      <c r="L8346" s="6"/>
      <c r="M8346" s="6"/>
      <c r="N8346" s="27"/>
    </row>
    <row r="8347" spans="1:14" s="28" customFormat="1" x14ac:dyDescent="0.25">
      <c r="A8347" s="24">
        <v>43813.583333333336</v>
      </c>
      <c r="B8347" s="25">
        <v>43813.625</v>
      </c>
      <c r="C8347" s="7">
        <v>2623.3409999999999</v>
      </c>
      <c r="D8347" s="26">
        <f>C8347/'g. Dimensio.AnlagenEE2035'!$F$11</f>
        <v>0.74952599999999991</v>
      </c>
      <c r="E8347" s="6"/>
      <c r="F8347" s="6"/>
      <c r="G8347" s="6"/>
      <c r="H8347" s="6"/>
      <c r="I8347" s="6"/>
      <c r="J8347" s="6"/>
      <c r="K8347" s="6"/>
      <c r="L8347" s="6"/>
      <c r="M8347" s="6"/>
      <c r="N8347" s="27"/>
    </row>
    <row r="8348" spans="1:14" s="28" customFormat="1" x14ac:dyDescent="0.25">
      <c r="A8348" s="24">
        <v>43813.625</v>
      </c>
      <c r="B8348" s="25">
        <v>43813.666666666664</v>
      </c>
      <c r="C8348" s="7">
        <v>2559.1320000000001</v>
      </c>
      <c r="D8348" s="26">
        <f>C8348/'g. Dimensio.AnlagenEE2035'!$F$11</f>
        <v>0.7311805714285714</v>
      </c>
      <c r="E8348" s="6"/>
      <c r="F8348" s="6"/>
      <c r="G8348" s="6"/>
      <c r="H8348" s="6"/>
      <c r="I8348" s="6"/>
      <c r="J8348" s="6"/>
      <c r="K8348" s="6"/>
      <c r="L8348" s="6"/>
      <c r="M8348" s="6"/>
      <c r="N8348" s="27"/>
    </row>
    <row r="8349" spans="1:14" s="28" customFormat="1" x14ac:dyDescent="0.25">
      <c r="A8349" s="24">
        <v>43813.666666666664</v>
      </c>
      <c r="B8349" s="25">
        <v>43813.708333333336</v>
      </c>
      <c r="C8349" s="7">
        <v>2420.6260000000002</v>
      </c>
      <c r="D8349" s="26">
        <f>C8349/'g. Dimensio.AnlagenEE2035'!$F$11</f>
        <v>0.69160742857142865</v>
      </c>
      <c r="E8349" s="6"/>
      <c r="F8349" s="6"/>
      <c r="G8349" s="6"/>
      <c r="H8349" s="6"/>
      <c r="I8349" s="6"/>
      <c r="J8349" s="6"/>
      <c r="K8349" s="6"/>
      <c r="L8349" s="6"/>
      <c r="M8349" s="6"/>
      <c r="N8349" s="27"/>
    </row>
    <row r="8350" spans="1:14" s="28" customFormat="1" x14ac:dyDescent="0.25">
      <c r="A8350" s="24">
        <v>43813.708333333336</v>
      </c>
      <c r="B8350" s="25">
        <v>43813.75</v>
      </c>
      <c r="C8350" s="7">
        <v>2286.8710000000001</v>
      </c>
      <c r="D8350" s="26">
        <f>C8350/'g. Dimensio.AnlagenEE2035'!$F$11</f>
        <v>0.6533917142857143</v>
      </c>
      <c r="E8350" s="6"/>
      <c r="F8350" s="6"/>
      <c r="G8350" s="6"/>
      <c r="H8350" s="6"/>
      <c r="I8350" s="6"/>
      <c r="J8350" s="6"/>
      <c r="K8350" s="6"/>
      <c r="L8350" s="6"/>
      <c r="M8350" s="6"/>
      <c r="N8350" s="27"/>
    </row>
    <row r="8351" spans="1:14" s="28" customFormat="1" x14ac:dyDescent="0.25">
      <c r="A8351" s="24">
        <v>43813.75</v>
      </c>
      <c r="B8351" s="25">
        <v>43813.791666666664</v>
      </c>
      <c r="C8351" s="7">
        <v>2189.0320000000002</v>
      </c>
      <c r="D8351" s="26">
        <f>C8351/'g. Dimensio.AnlagenEE2035'!$F$11</f>
        <v>0.62543771428571437</v>
      </c>
      <c r="E8351" s="6"/>
      <c r="F8351" s="6"/>
      <c r="G8351" s="6"/>
      <c r="H8351" s="6"/>
      <c r="I8351" s="6"/>
      <c r="J8351" s="6"/>
      <c r="K8351" s="6"/>
      <c r="L8351" s="6"/>
      <c r="M8351" s="6"/>
      <c r="N8351" s="27"/>
    </row>
    <row r="8352" spans="1:14" s="28" customFormat="1" x14ac:dyDescent="0.25">
      <c r="A8352" s="24">
        <v>43813.791666666664</v>
      </c>
      <c r="B8352" s="25">
        <v>43813.833333333336</v>
      </c>
      <c r="C8352" s="7">
        <v>1930.5630000000001</v>
      </c>
      <c r="D8352" s="26">
        <f>C8352/'g. Dimensio.AnlagenEE2035'!$F$11</f>
        <v>0.55158942857142856</v>
      </c>
      <c r="E8352" s="6"/>
      <c r="F8352" s="6"/>
      <c r="G8352" s="6"/>
      <c r="H8352" s="6"/>
      <c r="I8352" s="6"/>
      <c r="J8352" s="6"/>
      <c r="K8352" s="6"/>
      <c r="L8352" s="6"/>
      <c r="M8352" s="6"/>
      <c r="N8352" s="27"/>
    </row>
    <row r="8353" spans="1:14" s="28" customFormat="1" x14ac:dyDescent="0.25">
      <c r="A8353" s="24">
        <v>43813.833333333336</v>
      </c>
      <c r="B8353" s="25">
        <v>43813.875</v>
      </c>
      <c r="C8353" s="7">
        <v>1788.566</v>
      </c>
      <c r="D8353" s="26">
        <f>C8353/'g. Dimensio.AnlagenEE2035'!$F$11</f>
        <v>0.51101885714285711</v>
      </c>
      <c r="E8353" s="6"/>
      <c r="F8353" s="6"/>
      <c r="G8353" s="6"/>
      <c r="H8353" s="6"/>
      <c r="I8353" s="6"/>
      <c r="J8353" s="6"/>
      <c r="K8353" s="6"/>
      <c r="L8353" s="6"/>
      <c r="M8353" s="6"/>
      <c r="N8353" s="27"/>
    </row>
    <row r="8354" spans="1:14" s="28" customFormat="1" x14ac:dyDescent="0.25">
      <c r="A8354" s="24">
        <v>43813.875</v>
      </c>
      <c r="B8354" s="25">
        <v>43813.916666666664</v>
      </c>
      <c r="C8354" s="7">
        <v>1495.934</v>
      </c>
      <c r="D8354" s="26">
        <f>C8354/'g. Dimensio.AnlagenEE2035'!$F$11</f>
        <v>0.42740971428571428</v>
      </c>
      <c r="E8354" s="6"/>
      <c r="F8354" s="6"/>
      <c r="G8354" s="6"/>
      <c r="H8354" s="6"/>
      <c r="I8354" s="6"/>
      <c r="J8354" s="6"/>
      <c r="K8354" s="6"/>
      <c r="L8354" s="6"/>
      <c r="M8354" s="6"/>
      <c r="N8354" s="27"/>
    </row>
    <row r="8355" spans="1:14" s="28" customFormat="1" x14ac:dyDescent="0.25">
      <c r="A8355" s="24">
        <v>43813.916666666664</v>
      </c>
      <c r="B8355" s="25">
        <v>43813.958333333336</v>
      </c>
      <c r="C8355" s="7">
        <v>1223.95</v>
      </c>
      <c r="D8355" s="26">
        <f>C8355/'g. Dimensio.AnlagenEE2035'!$F$11</f>
        <v>0.34970000000000001</v>
      </c>
      <c r="E8355" s="6"/>
      <c r="F8355" s="6"/>
      <c r="G8355" s="6"/>
      <c r="H8355" s="6"/>
      <c r="I8355" s="6"/>
      <c r="J8355" s="6"/>
      <c r="K8355" s="6"/>
      <c r="L8355" s="6"/>
      <c r="M8355" s="6"/>
      <c r="N8355" s="27"/>
    </row>
    <row r="8356" spans="1:14" s="28" customFormat="1" x14ac:dyDescent="0.25">
      <c r="A8356" s="24">
        <v>43813.958333333336</v>
      </c>
      <c r="B8356" s="25">
        <v>43814</v>
      </c>
      <c r="C8356" s="7">
        <v>1013.626</v>
      </c>
      <c r="D8356" s="26">
        <f>C8356/'g. Dimensio.AnlagenEE2035'!$F$11</f>
        <v>0.28960742857142857</v>
      </c>
      <c r="E8356" s="6"/>
      <c r="F8356" s="6"/>
      <c r="G8356" s="6"/>
      <c r="H8356" s="6"/>
      <c r="I8356" s="6"/>
      <c r="J8356" s="6"/>
      <c r="K8356" s="6"/>
      <c r="L8356" s="6"/>
      <c r="M8356" s="6"/>
      <c r="N8356" s="27"/>
    </row>
    <row r="8357" spans="1:14" s="28" customFormat="1" x14ac:dyDescent="0.25">
      <c r="A8357" s="24">
        <v>43814</v>
      </c>
      <c r="B8357" s="25">
        <v>43814.041666666664</v>
      </c>
      <c r="C8357" s="7">
        <v>1075.211</v>
      </c>
      <c r="D8357" s="26">
        <f>C8357/'g. Dimensio.AnlagenEE2035'!$F$11</f>
        <v>0.30720314285714284</v>
      </c>
      <c r="E8357" s="6"/>
      <c r="F8357" s="6"/>
      <c r="G8357" s="6"/>
      <c r="H8357" s="6"/>
      <c r="I8357" s="6"/>
      <c r="J8357" s="6"/>
      <c r="K8357" s="6"/>
      <c r="L8357" s="6"/>
      <c r="M8357" s="6"/>
      <c r="N8357" s="27"/>
    </row>
    <row r="8358" spans="1:14" s="28" customFormat="1" x14ac:dyDescent="0.25">
      <c r="A8358" s="24">
        <v>43814.041666666664</v>
      </c>
      <c r="B8358" s="25">
        <v>43814.083333333336</v>
      </c>
      <c r="C8358" s="7">
        <v>1180.6859999999999</v>
      </c>
      <c r="D8358" s="26">
        <f>C8358/'g. Dimensio.AnlagenEE2035'!$F$11</f>
        <v>0.33733885714285711</v>
      </c>
      <c r="E8358" s="6"/>
      <c r="F8358" s="6"/>
      <c r="G8358" s="6"/>
      <c r="H8358" s="6"/>
      <c r="I8358" s="6"/>
      <c r="J8358" s="6"/>
      <c r="K8358" s="6"/>
      <c r="L8358" s="6"/>
      <c r="M8358" s="6"/>
      <c r="N8358" s="27"/>
    </row>
    <row r="8359" spans="1:14" s="28" customFormat="1" x14ac:dyDescent="0.25">
      <c r="A8359" s="24">
        <v>43814.083333333336</v>
      </c>
      <c r="B8359" s="25">
        <v>43814.125</v>
      </c>
      <c r="C8359" s="7">
        <v>1649.549</v>
      </c>
      <c r="D8359" s="26">
        <f>C8359/'g. Dimensio.AnlagenEE2035'!$F$11</f>
        <v>0.47129971428571427</v>
      </c>
      <c r="E8359" s="6"/>
      <c r="F8359" s="6"/>
      <c r="G8359" s="6"/>
      <c r="H8359" s="6"/>
      <c r="I8359" s="6"/>
      <c r="J8359" s="6"/>
      <c r="K8359" s="6"/>
      <c r="L8359" s="6"/>
      <c r="M8359" s="6"/>
      <c r="N8359" s="27"/>
    </row>
    <row r="8360" spans="1:14" s="28" customFormat="1" x14ac:dyDescent="0.25">
      <c r="A8360" s="24">
        <v>43814.125</v>
      </c>
      <c r="B8360" s="25">
        <v>43814.166666666664</v>
      </c>
      <c r="C8360" s="7">
        <v>2165.83</v>
      </c>
      <c r="D8360" s="26">
        <f>C8360/'g. Dimensio.AnlagenEE2035'!$F$11</f>
        <v>0.61880857142857137</v>
      </c>
      <c r="E8360" s="6"/>
      <c r="F8360" s="6"/>
      <c r="G8360" s="6"/>
      <c r="H8360" s="6"/>
      <c r="I8360" s="6"/>
      <c r="J8360" s="6"/>
      <c r="K8360" s="6"/>
      <c r="L8360" s="6"/>
      <c r="M8360" s="6"/>
      <c r="N8360" s="27"/>
    </row>
    <row r="8361" spans="1:14" s="28" customFormat="1" x14ac:dyDescent="0.25">
      <c r="A8361" s="24">
        <v>43814.166666666664</v>
      </c>
      <c r="B8361" s="25">
        <v>43814.208333333336</v>
      </c>
      <c r="C8361" s="7">
        <v>2415.424</v>
      </c>
      <c r="D8361" s="26">
        <f>C8361/'g. Dimensio.AnlagenEE2035'!$F$11</f>
        <v>0.69012114285714288</v>
      </c>
      <c r="E8361" s="6"/>
      <c r="F8361" s="6"/>
      <c r="G8361" s="6"/>
      <c r="H8361" s="6"/>
      <c r="I8361" s="6"/>
      <c r="J8361" s="6"/>
      <c r="K8361" s="6"/>
      <c r="L8361" s="6"/>
      <c r="M8361" s="6"/>
      <c r="N8361" s="27"/>
    </row>
    <row r="8362" spans="1:14" s="28" customFormat="1" x14ac:dyDescent="0.25">
      <c r="A8362" s="24">
        <v>43814.208333333336</v>
      </c>
      <c r="B8362" s="25">
        <v>43814.25</v>
      </c>
      <c r="C8362" s="7">
        <v>2476.0010000000002</v>
      </c>
      <c r="D8362" s="26">
        <f>C8362/'g. Dimensio.AnlagenEE2035'!$F$11</f>
        <v>0.70742885714285719</v>
      </c>
      <c r="E8362" s="6"/>
      <c r="F8362" s="6"/>
      <c r="G8362" s="6"/>
      <c r="H8362" s="6"/>
      <c r="I8362" s="6"/>
      <c r="J8362" s="6"/>
      <c r="K8362" s="6"/>
      <c r="L8362" s="6"/>
      <c r="M8362" s="6"/>
      <c r="N8362" s="27"/>
    </row>
    <row r="8363" spans="1:14" s="28" customFormat="1" x14ac:dyDescent="0.25">
      <c r="A8363" s="24">
        <v>43814.25</v>
      </c>
      <c r="B8363" s="25">
        <v>43814.291666666664</v>
      </c>
      <c r="C8363" s="7">
        <v>2853.9569999999999</v>
      </c>
      <c r="D8363" s="26">
        <f>C8363/'g. Dimensio.AnlagenEE2035'!$F$11</f>
        <v>0.8154162857142857</v>
      </c>
      <c r="E8363" s="6"/>
      <c r="F8363" s="6"/>
      <c r="G8363" s="6"/>
      <c r="H8363" s="6"/>
      <c r="I8363" s="6"/>
      <c r="J8363" s="6"/>
      <c r="K8363" s="6"/>
      <c r="L8363" s="6"/>
      <c r="M8363" s="6"/>
      <c r="N8363" s="27"/>
    </row>
    <row r="8364" spans="1:14" s="28" customFormat="1" x14ac:dyDescent="0.25">
      <c r="A8364" s="24">
        <v>43814.291666666664</v>
      </c>
      <c r="B8364" s="25">
        <v>43814.333333333336</v>
      </c>
      <c r="C8364" s="7">
        <v>2872.5059999999999</v>
      </c>
      <c r="D8364" s="26">
        <f>C8364/'g. Dimensio.AnlagenEE2035'!$F$11</f>
        <v>0.820716</v>
      </c>
      <c r="E8364" s="6"/>
      <c r="F8364" s="6"/>
      <c r="G8364" s="6"/>
      <c r="H8364" s="6"/>
      <c r="I8364" s="6"/>
      <c r="J8364" s="6"/>
      <c r="K8364" s="6"/>
      <c r="L8364" s="6"/>
      <c r="M8364" s="6"/>
      <c r="N8364" s="27"/>
    </row>
    <row r="8365" spans="1:14" s="28" customFormat="1" x14ac:dyDescent="0.25">
      <c r="A8365" s="24">
        <v>43814.333333333336</v>
      </c>
      <c r="B8365" s="25">
        <v>43814.375</v>
      </c>
      <c r="C8365" s="7">
        <v>2472.0030000000002</v>
      </c>
      <c r="D8365" s="26">
        <f>C8365/'g. Dimensio.AnlagenEE2035'!$F$11</f>
        <v>0.70628657142857143</v>
      </c>
      <c r="E8365" s="6"/>
      <c r="F8365" s="6"/>
      <c r="G8365" s="6"/>
      <c r="H8365" s="6"/>
      <c r="I8365" s="6"/>
      <c r="J8365" s="6"/>
      <c r="K8365" s="6"/>
      <c r="L8365" s="6"/>
      <c r="M8365" s="6"/>
      <c r="N8365" s="27"/>
    </row>
    <row r="8366" spans="1:14" s="28" customFormat="1" x14ac:dyDescent="0.25">
      <c r="A8366" s="24">
        <v>43814.375</v>
      </c>
      <c r="B8366" s="25">
        <v>43814.416666666664</v>
      </c>
      <c r="C8366" s="7">
        <v>2032.4829999999999</v>
      </c>
      <c r="D8366" s="26">
        <f>C8366/'g. Dimensio.AnlagenEE2035'!$F$11</f>
        <v>0.5807094285714286</v>
      </c>
      <c r="E8366" s="6"/>
      <c r="F8366" s="6"/>
      <c r="G8366" s="6"/>
      <c r="H8366" s="6"/>
      <c r="I8366" s="6"/>
      <c r="J8366" s="6"/>
      <c r="K8366" s="6"/>
      <c r="L8366" s="6"/>
      <c r="M8366" s="6"/>
      <c r="N8366" s="27"/>
    </row>
    <row r="8367" spans="1:14" s="28" customFormat="1" x14ac:dyDescent="0.25">
      <c r="A8367" s="24">
        <v>43814.416666666664</v>
      </c>
      <c r="B8367" s="25">
        <v>43814.458333333336</v>
      </c>
      <c r="C8367" s="7">
        <v>1722.373</v>
      </c>
      <c r="D8367" s="26">
        <f>C8367/'g. Dimensio.AnlagenEE2035'!$F$11</f>
        <v>0.49210657142857145</v>
      </c>
      <c r="E8367" s="6"/>
      <c r="F8367" s="6"/>
      <c r="G8367" s="6"/>
      <c r="H8367" s="6"/>
      <c r="I8367" s="6"/>
      <c r="J8367" s="6"/>
      <c r="K8367" s="6"/>
      <c r="L8367" s="6"/>
      <c r="M8367" s="6"/>
      <c r="N8367" s="27"/>
    </row>
    <row r="8368" spans="1:14" s="28" customFormat="1" x14ac:dyDescent="0.25">
      <c r="A8368" s="24">
        <v>43814.458333333336</v>
      </c>
      <c r="B8368" s="25">
        <v>43814.5</v>
      </c>
      <c r="C8368" s="7">
        <v>1463.77</v>
      </c>
      <c r="D8368" s="26">
        <f>C8368/'g. Dimensio.AnlagenEE2035'!$F$11</f>
        <v>0.41821999999999998</v>
      </c>
      <c r="E8368" s="6"/>
      <c r="F8368" s="6"/>
      <c r="G8368" s="6"/>
      <c r="H8368" s="6"/>
      <c r="I8368" s="6"/>
      <c r="J8368" s="6"/>
      <c r="K8368" s="6"/>
      <c r="L8368" s="6"/>
      <c r="M8368" s="6"/>
      <c r="N8368" s="27"/>
    </row>
    <row r="8369" spans="1:14" s="28" customFormat="1" x14ac:dyDescent="0.25">
      <c r="A8369" s="24">
        <v>43814.5</v>
      </c>
      <c r="B8369" s="25">
        <v>43814.541666666664</v>
      </c>
      <c r="C8369" s="7">
        <v>1208.626</v>
      </c>
      <c r="D8369" s="26">
        <f>C8369/'g. Dimensio.AnlagenEE2035'!$F$11</f>
        <v>0.34532171428571429</v>
      </c>
      <c r="E8369" s="6"/>
      <c r="F8369" s="6"/>
      <c r="G8369" s="6"/>
      <c r="H8369" s="6"/>
      <c r="I8369" s="6"/>
      <c r="J8369" s="6"/>
      <c r="K8369" s="6"/>
      <c r="L8369" s="6"/>
      <c r="M8369" s="6"/>
      <c r="N8369" s="27"/>
    </row>
    <row r="8370" spans="1:14" s="28" customFormat="1" x14ac:dyDescent="0.25">
      <c r="A8370" s="24">
        <v>43814.541666666664</v>
      </c>
      <c r="B8370" s="25">
        <v>43814.583333333336</v>
      </c>
      <c r="C8370" s="7">
        <v>991.97299999999996</v>
      </c>
      <c r="D8370" s="26">
        <f>C8370/'g. Dimensio.AnlagenEE2035'!$F$11</f>
        <v>0.28342085714285714</v>
      </c>
      <c r="E8370" s="6"/>
      <c r="F8370" s="6"/>
      <c r="G8370" s="6"/>
      <c r="H8370" s="6"/>
      <c r="I8370" s="6"/>
      <c r="J8370" s="6"/>
      <c r="K8370" s="6"/>
      <c r="L8370" s="6"/>
      <c r="M8370" s="6"/>
      <c r="N8370" s="27"/>
    </row>
    <row r="8371" spans="1:14" s="28" customFormat="1" x14ac:dyDescent="0.25">
      <c r="A8371" s="24">
        <v>43814.583333333336</v>
      </c>
      <c r="B8371" s="25">
        <v>43814.625</v>
      </c>
      <c r="C8371" s="7">
        <v>835.58600000000001</v>
      </c>
      <c r="D8371" s="26">
        <f>C8371/'g. Dimensio.AnlagenEE2035'!$F$11</f>
        <v>0.23873885714285714</v>
      </c>
      <c r="E8371" s="6"/>
      <c r="F8371" s="6"/>
      <c r="G8371" s="6"/>
      <c r="H8371" s="6"/>
      <c r="I8371" s="6"/>
      <c r="J8371" s="6"/>
      <c r="K8371" s="6"/>
      <c r="L8371" s="6"/>
      <c r="M8371" s="6"/>
      <c r="N8371" s="27"/>
    </row>
    <row r="8372" spans="1:14" s="28" customFormat="1" x14ac:dyDescent="0.25">
      <c r="A8372" s="24">
        <v>43814.625</v>
      </c>
      <c r="B8372" s="25">
        <v>43814.666666666664</v>
      </c>
      <c r="C8372" s="7">
        <v>739.91099999999994</v>
      </c>
      <c r="D8372" s="26">
        <f>C8372/'g. Dimensio.AnlagenEE2035'!$F$11</f>
        <v>0.21140314285714285</v>
      </c>
      <c r="E8372" s="6"/>
      <c r="F8372" s="6"/>
      <c r="G8372" s="6"/>
      <c r="H8372" s="6"/>
      <c r="I8372" s="6"/>
      <c r="J8372" s="6"/>
      <c r="K8372" s="6"/>
      <c r="L8372" s="6"/>
      <c r="M8372" s="6"/>
      <c r="N8372" s="27"/>
    </row>
    <row r="8373" spans="1:14" s="28" customFormat="1" x14ac:dyDescent="0.25">
      <c r="A8373" s="24">
        <v>43814.666666666664</v>
      </c>
      <c r="B8373" s="25">
        <v>43814.708333333336</v>
      </c>
      <c r="C8373" s="7">
        <v>660.298</v>
      </c>
      <c r="D8373" s="26">
        <f>C8373/'g. Dimensio.AnlagenEE2035'!$F$11</f>
        <v>0.18865657142857142</v>
      </c>
      <c r="E8373" s="6"/>
      <c r="F8373" s="6"/>
      <c r="G8373" s="6"/>
      <c r="H8373" s="6"/>
      <c r="I8373" s="6"/>
      <c r="J8373" s="6"/>
      <c r="K8373" s="6"/>
      <c r="L8373" s="6"/>
      <c r="M8373" s="6"/>
      <c r="N8373" s="27"/>
    </row>
    <row r="8374" spans="1:14" s="28" customFormat="1" x14ac:dyDescent="0.25">
      <c r="A8374" s="24">
        <v>43814.708333333336</v>
      </c>
      <c r="B8374" s="25">
        <v>43814.75</v>
      </c>
      <c r="C8374" s="7">
        <v>599.23400000000004</v>
      </c>
      <c r="D8374" s="26">
        <f>C8374/'g. Dimensio.AnlagenEE2035'!$F$11</f>
        <v>0.1712097142857143</v>
      </c>
      <c r="E8374" s="6"/>
      <c r="F8374" s="6"/>
      <c r="G8374" s="6"/>
      <c r="H8374" s="6"/>
      <c r="I8374" s="6"/>
      <c r="J8374" s="6"/>
      <c r="K8374" s="6"/>
      <c r="L8374" s="6"/>
      <c r="M8374" s="6"/>
      <c r="N8374" s="27"/>
    </row>
    <row r="8375" spans="1:14" s="28" customFormat="1" x14ac:dyDescent="0.25">
      <c r="A8375" s="24">
        <v>43814.75</v>
      </c>
      <c r="B8375" s="25">
        <v>43814.791666666664</v>
      </c>
      <c r="C8375" s="7">
        <v>590.56100000000004</v>
      </c>
      <c r="D8375" s="26">
        <f>C8375/'g. Dimensio.AnlagenEE2035'!$F$11</f>
        <v>0.16873171428571429</v>
      </c>
      <c r="E8375" s="6"/>
      <c r="F8375" s="6"/>
      <c r="G8375" s="6"/>
      <c r="H8375" s="6"/>
      <c r="I8375" s="6"/>
      <c r="J8375" s="6"/>
      <c r="K8375" s="6"/>
      <c r="L8375" s="6"/>
      <c r="M8375" s="6"/>
      <c r="N8375" s="27"/>
    </row>
    <row r="8376" spans="1:14" s="28" customFormat="1" x14ac:dyDescent="0.25">
      <c r="A8376" s="24">
        <v>43814.791666666664</v>
      </c>
      <c r="B8376" s="25">
        <v>43814.833333333336</v>
      </c>
      <c r="C8376" s="7">
        <v>595.54300000000001</v>
      </c>
      <c r="D8376" s="26">
        <f>C8376/'g. Dimensio.AnlagenEE2035'!$F$11</f>
        <v>0.17015514285714287</v>
      </c>
      <c r="E8376" s="6"/>
      <c r="F8376" s="6"/>
      <c r="G8376" s="6"/>
      <c r="H8376" s="6"/>
      <c r="I8376" s="6"/>
      <c r="J8376" s="6"/>
      <c r="K8376" s="6"/>
      <c r="L8376" s="6"/>
      <c r="M8376" s="6"/>
      <c r="N8376" s="27"/>
    </row>
    <row r="8377" spans="1:14" s="28" customFormat="1" x14ac:dyDescent="0.25">
      <c r="A8377" s="24">
        <v>43814.833333333336</v>
      </c>
      <c r="B8377" s="25">
        <v>43814.875</v>
      </c>
      <c r="C8377" s="7">
        <v>543.327</v>
      </c>
      <c r="D8377" s="26">
        <f>C8377/'g. Dimensio.AnlagenEE2035'!$F$11</f>
        <v>0.15523628571428572</v>
      </c>
      <c r="E8377" s="6"/>
      <c r="F8377" s="6"/>
      <c r="G8377" s="6"/>
      <c r="H8377" s="6"/>
      <c r="I8377" s="6"/>
      <c r="J8377" s="6"/>
      <c r="K8377" s="6"/>
      <c r="L8377" s="6"/>
      <c r="M8377" s="6"/>
      <c r="N8377" s="27"/>
    </row>
    <row r="8378" spans="1:14" s="28" customFormat="1" x14ac:dyDescent="0.25">
      <c r="A8378" s="24">
        <v>43814.875</v>
      </c>
      <c r="B8378" s="25">
        <v>43814.916666666664</v>
      </c>
      <c r="C8378" s="7">
        <v>452.07100000000003</v>
      </c>
      <c r="D8378" s="26">
        <f>C8378/'g. Dimensio.AnlagenEE2035'!$F$11</f>
        <v>0.12916314285714287</v>
      </c>
      <c r="E8378" s="6"/>
      <c r="F8378" s="6"/>
      <c r="G8378" s="6"/>
      <c r="H8378" s="6"/>
      <c r="I8378" s="6"/>
      <c r="J8378" s="6"/>
      <c r="K8378" s="6"/>
      <c r="L8378" s="6"/>
      <c r="M8378" s="6"/>
      <c r="N8378" s="27"/>
    </row>
    <row r="8379" spans="1:14" s="28" customFormat="1" x14ac:dyDescent="0.25">
      <c r="A8379" s="24">
        <v>43814.916666666664</v>
      </c>
      <c r="B8379" s="25">
        <v>43814.958333333336</v>
      </c>
      <c r="C8379" s="7">
        <v>354.39</v>
      </c>
      <c r="D8379" s="26">
        <f>C8379/'g. Dimensio.AnlagenEE2035'!$F$11</f>
        <v>0.10125428571428571</v>
      </c>
      <c r="E8379" s="6"/>
      <c r="F8379" s="6"/>
      <c r="G8379" s="6"/>
      <c r="H8379" s="6"/>
      <c r="I8379" s="6"/>
      <c r="J8379" s="6"/>
      <c r="K8379" s="6"/>
      <c r="L8379" s="6"/>
      <c r="M8379" s="6"/>
      <c r="N8379" s="27"/>
    </row>
    <row r="8380" spans="1:14" s="28" customFormat="1" x14ac:dyDescent="0.25">
      <c r="A8380" s="24">
        <v>43814.958333333336</v>
      </c>
      <c r="B8380" s="25">
        <v>43815</v>
      </c>
      <c r="C8380" s="7">
        <v>297.29599999999999</v>
      </c>
      <c r="D8380" s="26">
        <f>C8380/'g. Dimensio.AnlagenEE2035'!$F$11</f>
        <v>8.4941714285714287E-2</v>
      </c>
      <c r="E8380" s="6"/>
      <c r="F8380" s="6"/>
      <c r="G8380" s="6"/>
      <c r="H8380" s="6"/>
      <c r="I8380" s="6"/>
      <c r="J8380" s="6"/>
      <c r="K8380" s="6"/>
      <c r="L8380" s="6"/>
      <c r="M8380" s="6"/>
      <c r="N8380" s="27"/>
    </row>
    <row r="8381" spans="1:14" s="28" customFormat="1" x14ac:dyDescent="0.25">
      <c r="A8381" s="24">
        <v>43815</v>
      </c>
      <c r="B8381" s="25">
        <v>43815.041666666664</v>
      </c>
      <c r="C8381" s="7">
        <v>355.447</v>
      </c>
      <c r="D8381" s="26">
        <f>C8381/'g. Dimensio.AnlagenEE2035'!$F$11</f>
        <v>0.10155628571428571</v>
      </c>
      <c r="E8381" s="6"/>
      <c r="F8381" s="6"/>
      <c r="G8381" s="6"/>
      <c r="H8381" s="6"/>
      <c r="I8381" s="6"/>
      <c r="J8381" s="6"/>
      <c r="K8381" s="6"/>
      <c r="L8381" s="6"/>
      <c r="M8381" s="6"/>
      <c r="N8381" s="27"/>
    </row>
    <row r="8382" spans="1:14" s="28" customFormat="1" x14ac:dyDescent="0.25">
      <c r="A8382" s="24">
        <v>43815.041666666664</v>
      </c>
      <c r="B8382" s="25">
        <v>43815.083333333336</v>
      </c>
      <c r="C8382" s="7">
        <v>565.28200000000004</v>
      </c>
      <c r="D8382" s="26">
        <f>C8382/'g. Dimensio.AnlagenEE2035'!$F$11</f>
        <v>0.16150914285714288</v>
      </c>
      <c r="E8382" s="6"/>
      <c r="F8382" s="6"/>
      <c r="G8382" s="6"/>
      <c r="H8382" s="6"/>
      <c r="I8382" s="6"/>
      <c r="J8382" s="6"/>
      <c r="K8382" s="6"/>
      <c r="L8382" s="6"/>
      <c r="M8382" s="6"/>
      <c r="N8382" s="27"/>
    </row>
    <row r="8383" spans="1:14" s="28" customFormat="1" x14ac:dyDescent="0.25">
      <c r="A8383" s="24">
        <v>43815.083333333336</v>
      </c>
      <c r="B8383" s="25">
        <v>43815.125</v>
      </c>
      <c r="C8383" s="7">
        <v>760.79899999999998</v>
      </c>
      <c r="D8383" s="26">
        <f>C8383/'g. Dimensio.AnlagenEE2035'!$F$11</f>
        <v>0.21737114285714285</v>
      </c>
      <c r="E8383" s="6"/>
      <c r="F8383" s="6"/>
      <c r="G8383" s="6"/>
      <c r="H8383" s="6"/>
      <c r="I8383" s="6"/>
      <c r="J8383" s="6"/>
      <c r="K8383" s="6"/>
      <c r="L8383" s="6"/>
      <c r="M8383" s="6"/>
      <c r="N8383" s="27"/>
    </row>
    <row r="8384" spans="1:14" s="28" customFormat="1" x14ac:dyDescent="0.25">
      <c r="A8384" s="24">
        <v>43815.125</v>
      </c>
      <c r="B8384" s="25">
        <v>43815.166666666664</v>
      </c>
      <c r="C8384" s="7">
        <v>973.91200000000003</v>
      </c>
      <c r="D8384" s="26">
        <f>C8384/'g. Dimensio.AnlagenEE2035'!$F$11</f>
        <v>0.27826057142857141</v>
      </c>
      <c r="E8384" s="6"/>
      <c r="F8384" s="6"/>
      <c r="G8384" s="6"/>
      <c r="H8384" s="6"/>
      <c r="I8384" s="6"/>
      <c r="J8384" s="6"/>
      <c r="K8384" s="6"/>
      <c r="L8384" s="6"/>
      <c r="M8384" s="6"/>
      <c r="N8384" s="27"/>
    </row>
    <row r="8385" spans="1:14" s="28" customFormat="1" x14ac:dyDescent="0.25">
      <c r="A8385" s="24">
        <v>43815.166666666664</v>
      </c>
      <c r="B8385" s="25">
        <v>43815.208333333336</v>
      </c>
      <c r="C8385" s="7">
        <v>1138.8779999999999</v>
      </c>
      <c r="D8385" s="26">
        <f>C8385/'g. Dimensio.AnlagenEE2035'!$F$11</f>
        <v>0.32539371428571429</v>
      </c>
      <c r="E8385" s="6"/>
      <c r="F8385" s="6"/>
      <c r="G8385" s="6"/>
      <c r="H8385" s="6"/>
      <c r="I8385" s="6"/>
      <c r="J8385" s="6"/>
      <c r="K8385" s="6"/>
      <c r="L8385" s="6"/>
      <c r="M8385" s="6"/>
      <c r="N8385" s="27"/>
    </row>
    <row r="8386" spans="1:14" s="28" customFormat="1" x14ac:dyDescent="0.25">
      <c r="A8386" s="24">
        <v>43815.208333333336</v>
      </c>
      <c r="B8386" s="25">
        <v>43815.25</v>
      </c>
      <c r="C8386" s="7">
        <v>1273.2049999999999</v>
      </c>
      <c r="D8386" s="26">
        <f>C8386/'g. Dimensio.AnlagenEE2035'!$F$11</f>
        <v>0.36377285714285712</v>
      </c>
      <c r="E8386" s="6"/>
      <c r="F8386" s="6"/>
      <c r="G8386" s="6"/>
      <c r="H8386" s="6"/>
      <c r="I8386" s="6"/>
      <c r="J8386" s="6"/>
      <c r="K8386" s="6"/>
      <c r="L8386" s="6"/>
      <c r="M8386" s="6"/>
      <c r="N8386" s="27"/>
    </row>
    <row r="8387" spans="1:14" s="28" customFormat="1" x14ac:dyDescent="0.25">
      <c r="A8387" s="24">
        <v>43815.25</v>
      </c>
      <c r="B8387" s="25">
        <v>43815.291666666664</v>
      </c>
      <c r="C8387" s="7">
        <v>1217.818</v>
      </c>
      <c r="D8387" s="26">
        <f>C8387/'g. Dimensio.AnlagenEE2035'!$F$11</f>
        <v>0.34794799999999998</v>
      </c>
      <c r="E8387" s="6"/>
      <c r="F8387" s="6"/>
      <c r="G8387" s="6"/>
      <c r="H8387" s="6"/>
      <c r="I8387" s="6"/>
      <c r="J8387" s="6"/>
      <c r="K8387" s="6"/>
      <c r="L8387" s="6"/>
      <c r="M8387" s="6"/>
      <c r="N8387" s="27"/>
    </row>
    <row r="8388" spans="1:14" s="28" customFormat="1" x14ac:dyDescent="0.25">
      <c r="A8388" s="24">
        <v>43815.291666666664</v>
      </c>
      <c r="B8388" s="25">
        <v>43815.333333333336</v>
      </c>
      <c r="C8388" s="7">
        <v>1131.4670000000001</v>
      </c>
      <c r="D8388" s="26">
        <f>C8388/'g. Dimensio.AnlagenEE2035'!$F$11</f>
        <v>0.32327628571428574</v>
      </c>
      <c r="E8388" s="6"/>
      <c r="F8388" s="6"/>
      <c r="G8388" s="6"/>
      <c r="H8388" s="6"/>
      <c r="I8388" s="6"/>
      <c r="J8388" s="6"/>
      <c r="K8388" s="6"/>
      <c r="L8388" s="6"/>
      <c r="M8388" s="6"/>
      <c r="N8388" s="27"/>
    </row>
    <row r="8389" spans="1:14" s="28" customFormat="1" x14ac:dyDescent="0.25">
      <c r="A8389" s="24">
        <v>43815.333333333336</v>
      </c>
      <c r="B8389" s="25">
        <v>43815.375</v>
      </c>
      <c r="C8389" s="7">
        <v>952.48</v>
      </c>
      <c r="D8389" s="26">
        <f>C8389/'g. Dimensio.AnlagenEE2035'!$F$11</f>
        <v>0.27213714285714286</v>
      </c>
      <c r="E8389" s="6"/>
      <c r="F8389" s="6"/>
      <c r="G8389" s="6"/>
      <c r="H8389" s="6"/>
      <c r="I8389" s="6"/>
      <c r="J8389" s="6"/>
      <c r="K8389" s="6"/>
      <c r="L8389" s="6"/>
      <c r="M8389" s="6"/>
      <c r="N8389" s="27"/>
    </row>
    <row r="8390" spans="1:14" s="28" customFormat="1" x14ac:dyDescent="0.25">
      <c r="A8390" s="24">
        <v>43815.375</v>
      </c>
      <c r="B8390" s="25">
        <v>43815.416666666664</v>
      </c>
      <c r="C8390" s="7">
        <v>702.15700000000004</v>
      </c>
      <c r="D8390" s="26">
        <f>C8390/'g. Dimensio.AnlagenEE2035'!$F$11</f>
        <v>0.20061628571428572</v>
      </c>
      <c r="E8390" s="6"/>
      <c r="F8390" s="6"/>
      <c r="G8390" s="6"/>
      <c r="H8390" s="6"/>
      <c r="I8390" s="6"/>
      <c r="J8390" s="6"/>
      <c r="K8390" s="6"/>
      <c r="L8390" s="6"/>
      <c r="M8390" s="6"/>
      <c r="N8390" s="27"/>
    </row>
    <row r="8391" spans="1:14" s="28" customFormat="1" x14ac:dyDescent="0.25">
      <c r="A8391" s="24">
        <v>43815.416666666664</v>
      </c>
      <c r="B8391" s="25">
        <v>43815.458333333336</v>
      </c>
      <c r="C8391" s="7">
        <v>489.33</v>
      </c>
      <c r="D8391" s="26">
        <f>C8391/'g. Dimensio.AnlagenEE2035'!$F$11</f>
        <v>0.13980857142857142</v>
      </c>
      <c r="E8391" s="6"/>
      <c r="F8391" s="6"/>
      <c r="G8391" s="6"/>
      <c r="H8391" s="6"/>
      <c r="I8391" s="6"/>
      <c r="J8391" s="6"/>
      <c r="K8391" s="6"/>
      <c r="L8391" s="6"/>
      <c r="M8391" s="6"/>
      <c r="N8391" s="27"/>
    </row>
    <row r="8392" spans="1:14" s="28" customFormat="1" x14ac:dyDescent="0.25">
      <c r="A8392" s="24">
        <v>43815.458333333336</v>
      </c>
      <c r="B8392" s="25">
        <v>43815.5</v>
      </c>
      <c r="C8392" s="7">
        <v>348.38799999999998</v>
      </c>
      <c r="D8392" s="26">
        <f>C8392/'g. Dimensio.AnlagenEE2035'!$F$11</f>
        <v>9.953942857142857E-2</v>
      </c>
      <c r="E8392" s="6"/>
      <c r="F8392" s="6"/>
      <c r="G8392" s="6"/>
      <c r="H8392" s="6"/>
      <c r="I8392" s="6"/>
      <c r="J8392" s="6"/>
      <c r="K8392" s="6"/>
      <c r="L8392" s="6"/>
      <c r="M8392" s="6"/>
      <c r="N8392" s="27"/>
    </row>
    <row r="8393" spans="1:14" s="28" customFormat="1" x14ac:dyDescent="0.25">
      <c r="A8393" s="24">
        <v>43815.5</v>
      </c>
      <c r="B8393" s="25">
        <v>43815.541666666664</v>
      </c>
      <c r="C8393" s="7">
        <v>313.87599999999998</v>
      </c>
      <c r="D8393" s="26">
        <f>C8393/'g. Dimensio.AnlagenEE2035'!$F$11</f>
        <v>8.967885714285713E-2</v>
      </c>
      <c r="E8393" s="6"/>
      <c r="F8393" s="6"/>
      <c r="G8393" s="6"/>
      <c r="H8393" s="6"/>
      <c r="I8393" s="6"/>
      <c r="J8393" s="6"/>
      <c r="K8393" s="6"/>
      <c r="L8393" s="6"/>
      <c r="M8393" s="6"/>
      <c r="N8393" s="27"/>
    </row>
    <row r="8394" spans="1:14" s="28" customFormat="1" x14ac:dyDescent="0.25">
      <c r="A8394" s="24">
        <v>43815.541666666664</v>
      </c>
      <c r="B8394" s="25">
        <v>43815.583333333336</v>
      </c>
      <c r="C8394" s="7">
        <v>367.34399999999999</v>
      </c>
      <c r="D8394" s="26">
        <f>C8394/'g. Dimensio.AnlagenEE2035'!$F$11</f>
        <v>0.10495542857142857</v>
      </c>
      <c r="E8394" s="6"/>
      <c r="F8394" s="6"/>
      <c r="G8394" s="6"/>
      <c r="H8394" s="6"/>
      <c r="I8394" s="6"/>
      <c r="J8394" s="6"/>
      <c r="K8394" s="6"/>
      <c r="L8394" s="6"/>
      <c r="M8394" s="6"/>
      <c r="N8394" s="27"/>
    </row>
    <row r="8395" spans="1:14" s="28" customFormat="1" x14ac:dyDescent="0.25">
      <c r="A8395" s="24">
        <v>43815.583333333336</v>
      </c>
      <c r="B8395" s="25">
        <v>43815.625</v>
      </c>
      <c r="C8395" s="7">
        <v>509.93099999999998</v>
      </c>
      <c r="D8395" s="26">
        <f>C8395/'g. Dimensio.AnlagenEE2035'!$F$11</f>
        <v>0.14569457142857142</v>
      </c>
      <c r="E8395" s="6"/>
      <c r="F8395" s="6"/>
      <c r="G8395" s="6"/>
      <c r="H8395" s="6"/>
      <c r="I8395" s="6"/>
      <c r="J8395" s="6"/>
      <c r="K8395" s="6"/>
      <c r="L8395" s="6"/>
      <c r="M8395" s="6"/>
      <c r="N8395" s="27"/>
    </row>
    <row r="8396" spans="1:14" s="28" customFormat="1" x14ac:dyDescent="0.25">
      <c r="A8396" s="24">
        <v>43815.625</v>
      </c>
      <c r="B8396" s="25">
        <v>43815.666666666664</v>
      </c>
      <c r="C8396" s="7">
        <v>692.53300000000002</v>
      </c>
      <c r="D8396" s="26">
        <f>C8396/'g. Dimensio.AnlagenEE2035'!$F$11</f>
        <v>0.19786657142857142</v>
      </c>
      <c r="E8396" s="6"/>
      <c r="F8396" s="6"/>
      <c r="G8396" s="6"/>
      <c r="H8396" s="6"/>
      <c r="I8396" s="6"/>
      <c r="J8396" s="6"/>
      <c r="K8396" s="6"/>
      <c r="L8396" s="6"/>
      <c r="M8396" s="6"/>
      <c r="N8396" s="27"/>
    </row>
    <row r="8397" spans="1:14" s="28" customFormat="1" x14ac:dyDescent="0.25">
      <c r="A8397" s="24">
        <v>43815.666666666664</v>
      </c>
      <c r="B8397" s="25">
        <v>43815.708333333336</v>
      </c>
      <c r="C8397" s="7">
        <v>860.72299999999996</v>
      </c>
      <c r="D8397" s="26">
        <f>C8397/'g. Dimensio.AnlagenEE2035'!$F$11</f>
        <v>0.24592085714285714</v>
      </c>
      <c r="E8397" s="6"/>
      <c r="F8397" s="6"/>
      <c r="G8397" s="6"/>
      <c r="H8397" s="6"/>
      <c r="I8397" s="6"/>
      <c r="J8397" s="6"/>
      <c r="K8397" s="6"/>
      <c r="L8397" s="6"/>
      <c r="M8397" s="6"/>
      <c r="N8397" s="27"/>
    </row>
    <row r="8398" spans="1:14" s="28" customFormat="1" x14ac:dyDescent="0.25">
      <c r="A8398" s="24">
        <v>43815.708333333336</v>
      </c>
      <c r="B8398" s="25">
        <v>43815.75</v>
      </c>
      <c r="C8398" s="7">
        <v>930.88699999999994</v>
      </c>
      <c r="D8398" s="26">
        <f>C8398/'g. Dimensio.AnlagenEE2035'!$F$11</f>
        <v>0.26596771428571425</v>
      </c>
      <c r="E8398" s="6"/>
      <c r="F8398" s="6"/>
      <c r="G8398" s="6"/>
      <c r="H8398" s="6"/>
      <c r="I8398" s="6"/>
      <c r="J8398" s="6"/>
      <c r="K8398" s="6"/>
      <c r="L8398" s="6"/>
      <c r="M8398" s="6"/>
      <c r="N8398" s="27"/>
    </row>
    <row r="8399" spans="1:14" s="28" customFormat="1" x14ac:dyDescent="0.25">
      <c r="A8399" s="24">
        <v>43815.75</v>
      </c>
      <c r="B8399" s="25">
        <v>43815.791666666664</v>
      </c>
      <c r="C8399" s="7">
        <v>896.05399999999997</v>
      </c>
      <c r="D8399" s="26">
        <f>C8399/'g. Dimensio.AnlagenEE2035'!$F$11</f>
        <v>0.25601542857142856</v>
      </c>
      <c r="E8399" s="6"/>
      <c r="F8399" s="6"/>
      <c r="G8399" s="6"/>
      <c r="H8399" s="6"/>
      <c r="I8399" s="6"/>
      <c r="J8399" s="6"/>
      <c r="K8399" s="6"/>
      <c r="L8399" s="6"/>
      <c r="M8399" s="6"/>
      <c r="N8399" s="27"/>
    </row>
    <row r="8400" spans="1:14" s="28" customFormat="1" x14ac:dyDescent="0.25">
      <c r="A8400" s="24">
        <v>43815.791666666664</v>
      </c>
      <c r="B8400" s="25">
        <v>43815.833333333336</v>
      </c>
      <c r="C8400" s="7">
        <v>870.77099999999996</v>
      </c>
      <c r="D8400" s="26">
        <f>C8400/'g. Dimensio.AnlagenEE2035'!$F$11</f>
        <v>0.24879171428571428</v>
      </c>
      <c r="E8400" s="6"/>
      <c r="F8400" s="6"/>
      <c r="G8400" s="6"/>
      <c r="H8400" s="6"/>
      <c r="I8400" s="6"/>
      <c r="J8400" s="6"/>
      <c r="K8400" s="6"/>
      <c r="L8400" s="6"/>
      <c r="M8400" s="6"/>
      <c r="N8400" s="27"/>
    </row>
    <row r="8401" spans="1:14" s="28" customFormat="1" x14ac:dyDescent="0.25">
      <c r="A8401" s="24">
        <v>43815.833333333336</v>
      </c>
      <c r="B8401" s="25">
        <v>43815.875</v>
      </c>
      <c r="C8401" s="7">
        <v>859.68200000000002</v>
      </c>
      <c r="D8401" s="26">
        <f>C8401/'g. Dimensio.AnlagenEE2035'!$F$11</f>
        <v>0.24562342857142858</v>
      </c>
      <c r="E8401" s="6"/>
      <c r="F8401" s="6"/>
      <c r="G8401" s="6"/>
      <c r="H8401" s="6"/>
      <c r="I8401" s="6"/>
      <c r="J8401" s="6"/>
      <c r="K8401" s="6"/>
      <c r="L8401" s="6"/>
      <c r="M8401" s="6"/>
      <c r="N8401" s="27"/>
    </row>
    <row r="8402" spans="1:14" s="28" customFormat="1" x14ac:dyDescent="0.25">
      <c r="A8402" s="24">
        <v>43815.875</v>
      </c>
      <c r="B8402" s="25">
        <v>43815.916666666664</v>
      </c>
      <c r="C8402" s="7">
        <v>835.68700000000001</v>
      </c>
      <c r="D8402" s="26">
        <f>C8402/'g. Dimensio.AnlagenEE2035'!$F$11</f>
        <v>0.23876771428571428</v>
      </c>
      <c r="E8402" s="6"/>
      <c r="F8402" s="6"/>
      <c r="G8402" s="6"/>
      <c r="H8402" s="6"/>
      <c r="I8402" s="6"/>
      <c r="J8402" s="6"/>
      <c r="K8402" s="6"/>
      <c r="L8402" s="6"/>
      <c r="M8402" s="6"/>
      <c r="N8402" s="27"/>
    </row>
    <row r="8403" spans="1:14" s="28" customFormat="1" x14ac:dyDescent="0.25">
      <c r="A8403" s="24">
        <v>43815.916666666664</v>
      </c>
      <c r="B8403" s="25">
        <v>43815.958333333336</v>
      </c>
      <c r="C8403" s="7">
        <v>658.96400000000006</v>
      </c>
      <c r="D8403" s="26">
        <f>C8403/'g. Dimensio.AnlagenEE2035'!$F$11</f>
        <v>0.18827542857142859</v>
      </c>
      <c r="E8403" s="6"/>
      <c r="F8403" s="6"/>
      <c r="G8403" s="6"/>
      <c r="H8403" s="6"/>
      <c r="I8403" s="6"/>
      <c r="J8403" s="6"/>
      <c r="K8403" s="6"/>
      <c r="L8403" s="6"/>
      <c r="M8403" s="6"/>
      <c r="N8403" s="27"/>
    </row>
    <row r="8404" spans="1:14" s="28" customFormat="1" x14ac:dyDescent="0.25">
      <c r="A8404" s="24">
        <v>43815.958333333336</v>
      </c>
      <c r="B8404" s="25">
        <v>43816</v>
      </c>
      <c r="C8404" s="7">
        <v>564.93299999999999</v>
      </c>
      <c r="D8404" s="26">
        <f>C8404/'g. Dimensio.AnlagenEE2035'!$F$11</f>
        <v>0.16140942857142856</v>
      </c>
      <c r="E8404" s="6"/>
      <c r="F8404" s="6"/>
      <c r="G8404" s="6"/>
      <c r="H8404" s="6"/>
      <c r="I8404" s="6"/>
      <c r="J8404" s="6"/>
      <c r="K8404" s="6"/>
      <c r="L8404" s="6"/>
      <c r="M8404" s="6"/>
      <c r="N8404" s="27"/>
    </row>
    <row r="8405" spans="1:14" s="28" customFormat="1" x14ac:dyDescent="0.25">
      <c r="A8405" s="24">
        <v>43816</v>
      </c>
      <c r="B8405" s="25">
        <v>43816.041666666664</v>
      </c>
      <c r="C8405" s="7">
        <v>544.90899999999999</v>
      </c>
      <c r="D8405" s="26">
        <f>C8405/'g. Dimensio.AnlagenEE2035'!$F$11</f>
        <v>0.15568828571428572</v>
      </c>
      <c r="E8405" s="6"/>
      <c r="F8405" s="6"/>
      <c r="G8405" s="6"/>
      <c r="H8405" s="6"/>
      <c r="I8405" s="6"/>
      <c r="J8405" s="6"/>
      <c r="K8405" s="6"/>
      <c r="L8405" s="6"/>
      <c r="M8405" s="6"/>
      <c r="N8405" s="27"/>
    </row>
    <row r="8406" spans="1:14" s="28" customFormat="1" x14ac:dyDescent="0.25">
      <c r="A8406" s="24">
        <v>43816.041666666664</v>
      </c>
      <c r="B8406" s="25">
        <v>43816.083333333336</v>
      </c>
      <c r="C8406" s="7">
        <v>570.46299999999997</v>
      </c>
      <c r="D8406" s="26">
        <f>C8406/'g. Dimensio.AnlagenEE2035'!$F$11</f>
        <v>0.16298942857142856</v>
      </c>
      <c r="E8406" s="6"/>
      <c r="F8406" s="6"/>
      <c r="G8406" s="6"/>
      <c r="H8406" s="6"/>
      <c r="I8406" s="6"/>
      <c r="J8406" s="6"/>
      <c r="K8406" s="6"/>
      <c r="L8406" s="6"/>
      <c r="M8406" s="6"/>
      <c r="N8406" s="27"/>
    </row>
    <row r="8407" spans="1:14" s="28" customFormat="1" x14ac:dyDescent="0.25">
      <c r="A8407" s="24">
        <v>43816.083333333336</v>
      </c>
      <c r="B8407" s="25">
        <v>43816.125</v>
      </c>
      <c r="C8407" s="7">
        <v>514.32100000000003</v>
      </c>
      <c r="D8407" s="26">
        <f>C8407/'g. Dimensio.AnlagenEE2035'!$F$11</f>
        <v>0.14694885714285716</v>
      </c>
      <c r="E8407" s="6"/>
      <c r="F8407" s="6"/>
      <c r="G8407" s="6"/>
      <c r="H8407" s="6"/>
      <c r="I8407" s="6"/>
      <c r="J8407" s="6"/>
      <c r="K8407" s="6"/>
      <c r="L8407" s="6"/>
      <c r="M8407" s="6"/>
      <c r="N8407" s="27"/>
    </row>
    <row r="8408" spans="1:14" s="28" customFormat="1" x14ac:dyDescent="0.25">
      <c r="A8408" s="24">
        <v>43816.125</v>
      </c>
      <c r="B8408" s="25">
        <v>43816.166666666664</v>
      </c>
      <c r="C8408" s="7">
        <v>527.35299999999995</v>
      </c>
      <c r="D8408" s="26">
        <f>C8408/'g. Dimensio.AnlagenEE2035'!$F$11</f>
        <v>0.1506722857142857</v>
      </c>
      <c r="E8408" s="6"/>
      <c r="F8408" s="6"/>
      <c r="G8408" s="6"/>
      <c r="H8408" s="6"/>
      <c r="I8408" s="6"/>
      <c r="J8408" s="6"/>
      <c r="K8408" s="6"/>
      <c r="L8408" s="6"/>
      <c r="M8408" s="6"/>
      <c r="N8408" s="27"/>
    </row>
    <row r="8409" spans="1:14" s="28" customFormat="1" x14ac:dyDescent="0.25">
      <c r="A8409" s="24">
        <v>43816.166666666664</v>
      </c>
      <c r="B8409" s="25">
        <v>43816.208333333336</v>
      </c>
      <c r="C8409" s="7">
        <v>522.23099999999999</v>
      </c>
      <c r="D8409" s="26">
        <f>C8409/'g. Dimensio.AnlagenEE2035'!$F$11</f>
        <v>0.14920885714285714</v>
      </c>
      <c r="E8409" s="6"/>
      <c r="F8409" s="6"/>
      <c r="G8409" s="6"/>
      <c r="H8409" s="6"/>
      <c r="I8409" s="6"/>
      <c r="J8409" s="6"/>
      <c r="K8409" s="6"/>
      <c r="L8409" s="6"/>
      <c r="M8409" s="6"/>
      <c r="N8409" s="27"/>
    </row>
    <row r="8410" spans="1:14" s="28" customFormat="1" x14ac:dyDescent="0.25">
      <c r="A8410" s="24">
        <v>43816.208333333336</v>
      </c>
      <c r="B8410" s="25">
        <v>43816.25</v>
      </c>
      <c r="C8410" s="7">
        <v>401.27600000000001</v>
      </c>
      <c r="D8410" s="26">
        <f>C8410/'g. Dimensio.AnlagenEE2035'!$F$11</f>
        <v>0.11465028571428572</v>
      </c>
      <c r="E8410" s="6"/>
      <c r="F8410" s="6"/>
      <c r="G8410" s="6"/>
      <c r="H8410" s="6"/>
      <c r="I8410" s="6"/>
      <c r="J8410" s="6"/>
      <c r="K8410" s="6"/>
      <c r="L8410" s="6"/>
      <c r="M8410" s="6"/>
      <c r="N8410" s="27"/>
    </row>
    <row r="8411" spans="1:14" s="28" customFormat="1" x14ac:dyDescent="0.25">
      <c r="A8411" s="24">
        <v>43816.25</v>
      </c>
      <c r="B8411" s="25">
        <v>43816.291666666664</v>
      </c>
      <c r="C8411" s="7">
        <v>326.61399999999998</v>
      </c>
      <c r="D8411" s="26">
        <f>C8411/'g. Dimensio.AnlagenEE2035'!$F$11</f>
        <v>9.3318285714285701E-2</v>
      </c>
      <c r="E8411" s="6"/>
      <c r="F8411" s="6"/>
      <c r="G8411" s="6"/>
      <c r="H8411" s="6"/>
      <c r="I8411" s="6"/>
      <c r="J8411" s="6"/>
      <c r="K8411" s="6"/>
      <c r="L8411" s="6"/>
      <c r="M8411" s="6"/>
      <c r="N8411" s="27"/>
    </row>
    <row r="8412" spans="1:14" s="28" customFormat="1" x14ac:dyDescent="0.25">
      <c r="A8412" s="24">
        <v>43816.291666666664</v>
      </c>
      <c r="B8412" s="25">
        <v>43816.333333333336</v>
      </c>
      <c r="C8412" s="7">
        <v>311.702</v>
      </c>
      <c r="D8412" s="26">
        <f>C8412/'g. Dimensio.AnlagenEE2035'!$F$11</f>
        <v>8.9057714285714282E-2</v>
      </c>
      <c r="E8412" s="6"/>
      <c r="F8412" s="6"/>
      <c r="G8412" s="6"/>
      <c r="H8412" s="6"/>
      <c r="I8412" s="6"/>
      <c r="J8412" s="6"/>
      <c r="K8412" s="6"/>
      <c r="L8412" s="6"/>
      <c r="M8412" s="6"/>
      <c r="N8412" s="27"/>
    </row>
    <row r="8413" spans="1:14" s="28" customFormat="1" x14ac:dyDescent="0.25">
      <c r="A8413" s="24">
        <v>43816.333333333336</v>
      </c>
      <c r="B8413" s="25">
        <v>43816.375</v>
      </c>
      <c r="C8413" s="7">
        <v>307.59699999999998</v>
      </c>
      <c r="D8413" s="26">
        <f>C8413/'g. Dimensio.AnlagenEE2035'!$F$11</f>
        <v>8.788485714285714E-2</v>
      </c>
      <c r="E8413" s="6"/>
      <c r="F8413" s="6"/>
      <c r="G8413" s="6"/>
      <c r="H8413" s="6"/>
      <c r="I8413" s="6"/>
      <c r="J8413" s="6"/>
      <c r="K8413" s="6"/>
      <c r="L8413" s="6"/>
      <c r="M8413" s="6"/>
      <c r="N8413" s="27"/>
    </row>
    <row r="8414" spans="1:14" s="28" customFormat="1" x14ac:dyDescent="0.25">
      <c r="A8414" s="24">
        <v>43816.375</v>
      </c>
      <c r="B8414" s="25">
        <v>43816.416666666664</v>
      </c>
      <c r="C8414" s="7">
        <v>235.38900000000001</v>
      </c>
      <c r="D8414" s="26">
        <f>C8414/'g. Dimensio.AnlagenEE2035'!$F$11</f>
        <v>6.7254000000000008E-2</v>
      </c>
      <c r="E8414" s="6"/>
      <c r="F8414" s="6"/>
      <c r="G8414" s="6"/>
      <c r="H8414" s="6"/>
      <c r="I8414" s="6"/>
      <c r="J8414" s="6"/>
      <c r="K8414" s="6"/>
      <c r="L8414" s="6"/>
      <c r="M8414" s="6"/>
      <c r="N8414" s="27"/>
    </row>
    <row r="8415" spans="1:14" s="28" customFormat="1" x14ac:dyDescent="0.25">
      <c r="A8415" s="24">
        <v>43816.416666666664</v>
      </c>
      <c r="B8415" s="25">
        <v>43816.458333333336</v>
      </c>
      <c r="C8415" s="7">
        <v>132.13399999999999</v>
      </c>
      <c r="D8415" s="26">
        <f>C8415/'g. Dimensio.AnlagenEE2035'!$F$11</f>
        <v>3.7752571428571427E-2</v>
      </c>
      <c r="E8415" s="6"/>
      <c r="F8415" s="6"/>
      <c r="G8415" s="6"/>
      <c r="H8415" s="6"/>
      <c r="I8415" s="6"/>
      <c r="J8415" s="6"/>
      <c r="K8415" s="6"/>
      <c r="L8415" s="6"/>
      <c r="M8415" s="6"/>
      <c r="N8415" s="27"/>
    </row>
    <row r="8416" spans="1:14" s="28" customFormat="1" x14ac:dyDescent="0.25">
      <c r="A8416" s="24">
        <v>43816.458333333336</v>
      </c>
      <c r="B8416" s="25">
        <v>43816.5</v>
      </c>
      <c r="C8416" s="7">
        <v>85.316999999999993</v>
      </c>
      <c r="D8416" s="26">
        <f>C8416/'g. Dimensio.AnlagenEE2035'!$F$11</f>
        <v>2.4376285714285711E-2</v>
      </c>
      <c r="E8416" s="6"/>
      <c r="F8416" s="6"/>
      <c r="G8416" s="6"/>
      <c r="H8416" s="6"/>
      <c r="I8416" s="6"/>
      <c r="J8416" s="6"/>
      <c r="K8416" s="6"/>
      <c r="L8416" s="6"/>
      <c r="M8416" s="6"/>
      <c r="N8416" s="27"/>
    </row>
    <row r="8417" spans="1:14" s="28" customFormat="1" x14ac:dyDescent="0.25">
      <c r="A8417" s="24">
        <v>43816.5</v>
      </c>
      <c r="B8417" s="25">
        <v>43816.541666666664</v>
      </c>
      <c r="C8417" s="7">
        <v>89.177000000000007</v>
      </c>
      <c r="D8417" s="26">
        <f>C8417/'g. Dimensio.AnlagenEE2035'!$F$11</f>
        <v>2.547914285714286E-2</v>
      </c>
      <c r="E8417" s="6"/>
      <c r="F8417" s="6"/>
      <c r="G8417" s="6"/>
      <c r="H8417" s="6"/>
      <c r="I8417" s="6"/>
      <c r="J8417" s="6"/>
      <c r="K8417" s="6"/>
      <c r="L8417" s="6"/>
      <c r="M8417" s="6"/>
      <c r="N8417" s="27"/>
    </row>
    <row r="8418" spans="1:14" s="28" customFormat="1" x14ac:dyDescent="0.25">
      <c r="A8418" s="24">
        <v>43816.541666666664</v>
      </c>
      <c r="B8418" s="25">
        <v>43816.583333333336</v>
      </c>
      <c r="C8418" s="7">
        <v>108.122</v>
      </c>
      <c r="D8418" s="26">
        <f>C8418/'g. Dimensio.AnlagenEE2035'!$F$11</f>
        <v>3.0891999999999999E-2</v>
      </c>
      <c r="E8418" s="6"/>
      <c r="F8418" s="6"/>
      <c r="G8418" s="6"/>
      <c r="H8418" s="6"/>
      <c r="I8418" s="6"/>
      <c r="J8418" s="6"/>
      <c r="K8418" s="6"/>
      <c r="L8418" s="6"/>
      <c r="M8418" s="6"/>
      <c r="N8418" s="27"/>
    </row>
    <row r="8419" spans="1:14" s="28" customFormat="1" x14ac:dyDescent="0.25">
      <c r="A8419" s="24">
        <v>43816.583333333336</v>
      </c>
      <c r="B8419" s="25">
        <v>43816.625</v>
      </c>
      <c r="C8419" s="7">
        <v>139.93100000000001</v>
      </c>
      <c r="D8419" s="26">
        <f>C8419/'g. Dimensio.AnlagenEE2035'!$F$11</f>
        <v>3.9980285714285718E-2</v>
      </c>
      <c r="E8419" s="6"/>
      <c r="F8419" s="6"/>
      <c r="G8419" s="6"/>
      <c r="H8419" s="6"/>
      <c r="I8419" s="6"/>
      <c r="J8419" s="6"/>
      <c r="K8419" s="6"/>
      <c r="L8419" s="6"/>
      <c r="M8419" s="6"/>
      <c r="N8419" s="27"/>
    </row>
    <row r="8420" spans="1:14" s="28" customFormat="1" x14ac:dyDescent="0.25">
      <c r="A8420" s="24">
        <v>43816.625</v>
      </c>
      <c r="B8420" s="25">
        <v>43816.666666666664</v>
      </c>
      <c r="C8420" s="7">
        <v>231.25</v>
      </c>
      <c r="D8420" s="26">
        <f>C8420/'g. Dimensio.AnlagenEE2035'!$F$11</f>
        <v>6.6071428571428573E-2</v>
      </c>
      <c r="E8420" s="6"/>
      <c r="F8420" s="6"/>
      <c r="G8420" s="6"/>
      <c r="H8420" s="6"/>
      <c r="I8420" s="6"/>
      <c r="J8420" s="6"/>
      <c r="K8420" s="6"/>
      <c r="L8420" s="6"/>
      <c r="M8420" s="6"/>
      <c r="N8420" s="27"/>
    </row>
    <row r="8421" spans="1:14" s="28" customFormat="1" x14ac:dyDescent="0.25">
      <c r="A8421" s="24">
        <v>43816.666666666664</v>
      </c>
      <c r="B8421" s="25">
        <v>43816.708333333336</v>
      </c>
      <c r="C8421" s="7">
        <v>330.20299999999997</v>
      </c>
      <c r="D8421" s="26">
        <f>C8421/'g. Dimensio.AnlagenEE2035'!$F$11</f>
        <v>9.4343714285714281E-2</v>
      </c>
      <c r="E8421" s="6"/>
      <c r="F8421" s="6"/>
      <c r="G8421" s="6"/>
      <c r="H8421" s="6"/>
      <c r="I8421" s="6"/>
      <c r="J8421" s="6"/>
      <c r="K8421" s="6"/>
      <c r="L8421" s="6"/>
      <c r="M8421" s="6"/>
      <c r="N8421" s="27"/>
    </row>
    <row r="8422" spans="1:14" s="28" customFormat="1" x14ac:dyDescent="0.25">
      <c r="A8422" s="24">
        <v>43816.708333333336</v>
      </c>
      <c r="B8422" s="25">
        <v>43816.75</v>
      </c>
      <c r="C8422" s="7">
        <v>345.19499999999999</v>
      </c>
      <c r="D8422" s="26">
        <f>C8422/'g. Dimensio.AnlagenEE2035'!$F$11</f>
        <v>9.8627142857142858E-2</v>
      </c>
      <c r="E8422" s="6"/>
      <c r="F8422" s="6"/>
      <c r="G8422" s="6"/>
      <c r="H8422" s="6"/>
      <c r="I8422" s="6"/>
      <c r="J8422" s="6"/>
      <c r="K8422" s="6"/>
      <c r="L8422" s="6"/>
      <c r="M8422" s="6"/>
      <c r="N8422" s="27"/>
    </row>
    <row r="8423" spans="1:14" s="28" customFormat="1" x14ac:dyDescent="0.25">
      <c r="A8423" s="24">
        <v>43816.75</v>
      </c>
      <c r="B8423" s="25">
        <v>43816.791666666664</v>
      </c>
      <c r="C8423" s="7">
        <v>379.78300000000002</v>
      </c>
      <c r="D8423" s="26">
        <f>C8423/'g. Dimensio.AnlagenEE2035'!$F$11</f>
        <v>0.10850942857142858</v>
      </c>
      <c r="E8423" s="6"/>
      <c r="F8423" s="6"/>
      <c r="G8423" s="6"/>
      <c r="H8423" s="6"/>
      <c r="I8423" s="6"/>
      <c r="J8423" s="6"/>
      <c r="K8423" s="6"/>
      <c r="L8423" s="6"/>
      <c r="M8423" s="6"/>
      <c r="N8423" s="27"/>
    </row>
    <row r="8424" spans="1:14" s="28" customFormat="1" x14ac:dyDescent="0.25">
      <c r="A8424" s="24">
        <v>43816.791666666664</v>
      </c>
      <c r="B8424" s="25">
        <v>43816.833333333336</v>
      </c>
      <c r="C8424" s="7">
        <v>489.279</v>
      </c>
      <c r="D8424" s="26">
        <f>C8424/'g. Dimensio.AnlagenEE2035'!$F$11</f>
        <v>0.139794</v>
      </c>
      <c r="E8424" s="6"/>
      <c r="F8424" s="6"/>
      <c r="G8424" s="6"/>
      <c r="H8424" s="6"/>
      <c r="I8424" s="6"/>
      <c r="J8424" s="6"/>
      <c r="K8424" s="6"/>
      <c r="L8424" s="6"/>
      <c r="M8424" s="6"/>
      <c r="N8424" s="27"/>
    </row>
    <row r="8425" spans="1:14" s="28" customFormat="1" x14ac:dyDescent="0.25">
      <c r="A8425" s="24">
        <v>43816.833333333336</v>
      </c>
      <c r="B8425" s="25">
        <v>43816.875</v>
      </c>
      <c r="C8425" s="7">
        <v>635.75800000000004</v>
      </c>
      <c r="D8425" s="26">
        <f>C8425/'g. Dimensio.AnlagenEE2035'!$F$11</f>
        <v>0.18164514285714287</v>
      </c>
      <c r="E8425" s="6"/>
      <c r="F8425" s="6"/>
      <c r="G8425" s="6"/>
      <c r="H8425" s="6"/>
      <c r="I8425" s="6"/>
      <c r="J8425" s="6"/>
      <c r="K8425" s="6"/>
      <c r="L8425" s="6"/>
      <c r="M8425" s="6"/>
      <c r="N8425" s="27"/>
    </row>
    <row r="8426" spans="1:14" s="28" customFormat="1" x14ac:dyDescent="0.25">
      <c r="A8426" s="24">
        <v>43816.875</v>
      </c>
      <c r="B8426" s="25">
        <v>43816.916666666664</v>
      </c>
      <c r="C8426" s="7">
        <v>999.59400000000005</v>
      </c>
      <c r="D8426" s="26">
        <f>C8426/'g. Dimensio.AnlagenEE2035'!$F$11</f>
        <v>0.28559828571428575</v>
      </c>
      <c r="E8426" s="6"/>
      <c r="F8426" s="6"/>
      <c r="G8426" s="6"/>
      <c r="H8426" s="6"/>
      <c r="I8426" s="6"/>
      <c r="J8426" s="6"/>
      <c r="K8426" s="6"/>
      <c r="L8426" s="6"/>
      <c r="M8426" s="6"/>
      <c r="N8426" s="27"/>
    </row>
    <row r="8427" spans="1:14" s="28" customFormat="1" x14ac:dyDescent="0.25">
      <c r="A8427" s="24">
        <v>43816.916666666664</v>
      </c>
      <c r="B8427" s="25">
        <v>43816.958333333336</v>
      </c>
      <c r="C8427" s="7">
        <v>1567.192</v>
      </c>
      <c r="D8427" s="26">
        <f>C8427/'g. Dimensio.AnlagenEE2035'!$F$11</f>
        <v>0.44776914285714287</v>
      </c>
      <c r="E8427" s="6"/>
      <c r="F8427" s="6"/>
      <c r="G8427" s="6"/>
      <c r="H8427" s="6"/>
      <c r="I8427" s="6"/>
      <c r="J8427" s="6"/>
      <c r="K8427" s="6"/>
      <c r="L8427" s="6"/>
      <c r="M8427" s="6"/>
      <c r="N8427" s="27"/>
    </row>
    <row r="8428" spans="1:14" s="28" customFormat="1" x14ac:dyDescent="0.25">
      <c r="A8428" s="24">
        <v>43816.958333333336</v>
      </c>
      <c r="B8428" s="25">
        <v>43817</v>
      </c>
      <c r="C8428" s="7">
        <v>1890.9860000000001</v>
      </c>
      <c r="D8428" s="26">
        <f>C8428/'g. Dimensio.AnlagenEE2035'!$F$11</f>
        <v>0.54028171428571437</v>
      </c>
      <c r="E8428" s="6"/>
      <c r="F8428" s="6"/>
      <c r="G8428" s="6"/>
      <c r="H8428" s="6"/>
      <c r="I8428" s="6"/>
      <c r="J8428" s="6"/>
      <c r="K8428" s="6"/>
      <c r="L8428" s="6"/>
      <c r="M8428" s="6"/>
      <c r="N8428" s="27"/>
    </row>
    <row r="8429" spans="1:14" s="28" customFormat="1" x14ac:dyDescent="0.25">
      <c r="A8429" s="24">
        <v>43817</v>
      </c>
      <c r="B8429" s="25">
        <v>43817.041666666664</v>
      </c>
      <c r="C8429" s="7">
        <v>1809.02</v>
      </c>
      <c r="D8429" s="26">
        <f>C8429/'g. Dimensio.AnlagenEE2035'!$F$11</f>
        <v>0.51686285714285718</v>
      </c>
      <c r="E8429" s="6"/>
      <c r="F8429" s="6"/>
      <c r="G8429" s="6"/>
      <c r="H8429" s="6"/>
      <c r="I8429" s="6"/>
      <c r="J8429" s="6"/>
      <c r="K8429" s="6"/>
      <c r="L8429" s="6"/>
      <c r="M8429" s="6"/>
      <c r="N8429" s="27"/>
    </row>
    <row r="8430" spans="1:14" s="28" customFormat="1" x14ac:dyDescent="0.25">
      <c r="A8430" s="24">
        <v>43817.041666666664</v>
      </c>
      <c r="B8430" s="25">
        <v>43817.083333333336</v>
      </c>
      <c r="C8430" s="7">
        <v>1621.0060000000001</v>
      </c>
      <c r="D8430" s="26">
        <f>C8430/'g. Dimensio.AnlagenEE2035'!$F$11</f>
        <v>0.46314457142857146</v>
      </c>
      <c r="E8430" s="6"/>
      <c r="F8430" s="6"/>
      <c r="G8430" s="6"/>
      <c r="H8430" s="6"/>
      <c r="I8430" s="6"/>
      <c r="J8430" s="6"/>
      <c r="K8430" s="6"/>
      <c r="L8430" s="6"/>
      <c r="M8430" s="6"/>
      <c r="N8430" s="27"/>
    </row>
    <row r="8431" spans="1:14" s="28" customFormat="1" x14ac:dyDescent="0.25">
      <c r="A8431" s="24">
        <v>43817.083333333336</v>
      </c>
      <c r="B8431" s="25">
        <v>43817.125</v>
      </c>
      <c r="C8431" s="7">
        <v>1251.078</v>
      </c>
      <c r="D8431" s="26">
        <f>C8431/'g. Dimensio.AnlagenEE2035'!$F$11</f>
        <v>0.35745085714285713</v>
      </c>
      <c r="E8431" s="6"/>
      <c r="F8431" s="6"/>
      <c r="G8431" s="6"/>
      <c r="H8431" s="6"/>
      <c r="I8431" s="6"/>
      <c r="J8431" s="6"/>
      <c r="K8431" s="6"/>
      <c r="L8431" s="6"/>
      <c r="M8431" s="6"/>
      <c r="N8431" s="27"/>
    </row>
    <row r="8432" spans="1:14" s="28" customFormat="1" x14ac:dyDescent="0.25">
      <c r="A8432" s="24">
        <v>43817.125</v>
      </c>
      <c r="B8432" s="25">
        <v>43817.166666666664</v>
      </c>
      <c r="C8432" s="7">
        <v>948.16200000000003</v>
      </c>
      <c r="D8432" s="26">
        <f>C8432/'g. Dimensio.AnlagenEE2035'!$F$11</f>
        <v>0.27090342857142857</v>
      </c>
      <c r="E8432" s="6"/>
      <c r="F8432" s="6"/>
      <c r="G8432" s="6"/>
      <c r="H8432" s="6"/>
      <c r="I8432" s="6"/>
      <c r="J8432" s="6"/>
      <c r="K8432" s="6"/>
      <c r="L8432" s="6"/>
      <c r="M8432" s="6"/>
      <c r="N8432" s="27"/>
    </row>
    <row r="8433" spans="1:14" s="28" customFormat="1" x14ac:dyDescent="0.25">
      <c r="A8433" s="24">
        <v>43817.166666666664</v>
      </c>
      <c r="B8433" s="25">
        <v>43817.208333333336</v>
      </c>
      <c r="C8433" s="7">
        <v>702.08299999999997</v>
      </c>
      <c r="D8433" s="26">
        <f>C8433/'g. Dimensio.AnlagenEE2035'!$F$11</f>
        <v>0.20059514285714286</v>
      </c>
      <c r="E8433" s="6"/>
      <c r="F8433" s="6"/>
      <c r="G8433" s="6"/>
      <c r="H8433" s="6"/>
      <c r="I8433" s="6"/>
      <c r="J8433" s="6"/>
      <c r="K8433" s="6"/>
      <c r="L8433" s="6"/>
      <c r="M8433" s="6"/>
      <c r="N8433" s="27"/>
    </row>
    <row r="8434" spans="1:14" s="28" customFormat="1" x14ac:dyDescent="0.25">
      <c r="A8434" s="24">
        <v>43817.208333333336</v>
      </c>
      <c r="B8434" s="25">
        <v>43817.25</v>
      </c>
      <c r="C8434" s="7">
        <v>546.07299999999998</v>
      </c>
      <c r="D8434" s="26">
        <f>C8434/'g. Dimensio.AnlagenEE2035'!$F$11</f>
        <v>0.15602085714285713</v>
      </c>
      <c r="E8434" s="6"/>
      <c r="F8434" s="6"/>
      <c r="G8434" s="6"/>
      <c r="H8434" s="6"/>
      <c r="I8434" s="6"/>
      <c r="J8434" s="6"/>
      <c r="K8434" s="6"/>
      <c r="L8434" s="6"/>
      <c r="M8434" s="6"/>
      <c r="N8434" s="27"/>
    </row>
    <row r="8435" spans="1:14" s="28" customFormat="1" x14ac:dyDescent="0.25">
      <c r="A8435" s="24">
        <v>43817.25</v>
      </c>
      <c r="B8435" s="25">
        <v>43817.291666666664</v>
      </c>
      <c r="C8435" s="7">
        <v>482.423</v>
      </c>
      <c r="D8435" s="26">
        <f>C8435/'g. Dimensio.AnlagenEE2035'!$F$11</f>
        <v>0.13783514285714285</v>
      </c>
      <c r="E8435" s="6"/>
      <c r="F8435" s="6"/>
      <c r="G8435" s="6"/>
      <c r="H8435" s="6"/>
      <c r="I8435" s="6"/>
      <c r="J8435" s="6"/>
      <c r="K8435" s="6"/>
      <c r="L8435" s="6"/>
      <c r="M8435" s="6"/>
      <c r="N8435" s="27"/>
    </row>
    <row r="8436" spans="1:14" s="28" customFormat="1" x14ac:dyDescent="0.25">
      <c r="A8436" s="24">
        <v>43817.291666666664</v>
      </c>
      <c r="B8436" s="25">
        <v>43817.333333333336</v>
      </c>
      <c r="C8436" s="7">
        <v>438.68400000000003</v>
      </c>
      <c r="D8436" s="26">
        <f>C8436/'g. Dimensio.AnlagenEE2035'!$F$11</f>
        <v>0.12533828571428574</v>
      </c>
      <c r="E8436" s="6"/>
      <c r="F8436" s="6"/>
      <c r="G8436" s="6"/>
      <c r="H8436" s="6"/>
      <c r="I8436" s="6"/>
      <c r="J8436" s="6"/>
      <c r="K8436" s="6"/>
      <c r="L8436" s="6"/>
      <c r="M8436" s="6"/>
      <c r="N8436" s="27"/>
    </row>
    <row r="8437" spans="1:14" s="28" customFormat="1" x14ac:dyDescent="0.25">
      <c r="A8437" s="24">
        <v>43817.333333333336</v>
      </c>
      <c r="B8437" s="25">
        <v>43817.375</v>
      </c>
      <c r="C8437" s="7">
        <v>372.988</v>
      </c>
      <c r="D8437" s="26">
        <f>C8437/'g. Dimensio.AnlagenEE2035'!$F$11</f>
        <v>0.106568</v>
      </c>
      <c r="E8437" s="6"/>
      <c r="F8437" s="6"/>
      <c r="G8437" s="6"/>
      <c r="H8437" s="6"/>
      <c r="I8437" s="6"/>
      <c r="J8437" s="6"/>
      <c r="K8437" s="6"/>
      <c r="L8437" s="6"/>
      <c r="M8437" s="6"/>
      <c r="N8437" s="27"/>
    </row>
    <row r="8438" spans="1:14" s="28" customFormat="1" x14ac:dyDescent="0.25">
      <c r="A8438" s="24">
        <v>43817.375</v>
      </c>
      <c r="B8438" s="25">
        <v>43817.416666666664</v>
      </c>
      <c r="C8438" s="7">
        <v>261.82400000000001</v>
      </c>
      <c r="D8438" s="26">
        <f>C8438/'g. Dimensio.AnlagenEE2035'!$F$11</f>
        <v>7.4806857142857147E-2</v>
      </c>
      <c r="E8438" s="6"/>
      <c r="F8438" s="6"/>
      <c r="G8438" s="6"/>
      <c r="H8438" s="6"/>
      <c r="I8438" s="6"/>
      <c r="J8438" s="6"/>
      <c r="K8438" s="6"/>
      <c r="L8438" s="6"/>
      <c r="M8438" s="6"/>
      <c r="N8438" s="27"/>
    </row>
    <row r="8439" spans="1:14" s="28" customFormat="1" x14ac:dyDescent="0.25">
      <c r="A8439" s="24">
        <v>43817.416666666664</v>
      </c>
      <c r="B8439" s="25">
        <v>43817.458333333336</v>
      </c>
      <c r="C8439" s="7">
        <v>173.56399999999999</v>
      </c>
      <c r="D8439" s="26">
        <f>C8439/'g. Dimensio.AnlagenEE2035'!$F$11</f>
        <v>4.9589714285714286E-2</v>
      </c>
      <c r="E8439" s="6"/>
      <c r="F8439" s="6"/>
      <c r="G8439" s="6"/>
      <c r="H8439" s="6"/>
      <c r="I8439" s="6"/>
      <c r="J8439" s="6"/>
      <c r="K8439" s="6"/>
      <c r="L8439" s="6"/>
      <c r="M8439" s="6"/>
      <c r="N8439" s="27"/>
    </row>
    <row r="8440" spans="1:14" s="28" customFormat="1" x14ac:dyDescent="0.25">
      <c r="A8440" s="24">
        <v>43817.458333333336</v>
      </c>
      <c r="B8440" s="25">
        <v>43817.5</v>
      </c>
      <c r="C8440" s="7">
        <v>115.307</v>
      </c>
      <c r="D8440" s="26">
        <f>C8440/'g. Dimensio.AnlagenEE2035'!$F$11</f>
        <v>3.2944857142857144E-2</v>
      </c>
      <c r="E8440" s="6"/>
      <c r="F8440" s="6"/>
      <c r="G8440" s="6"/>
      <c r="H8440" s="6"/>
      <c r="I8440" s="6"/>
      <c r="J8440" s="6"/>
      <c r="K8440" s="6"/>
      <c r="L8440" s="6"/>
      <c r="M8440" s="6"/>
      <c r="N8440" s="27"/>
    </row>
    <row r="8441" spans="1:14" s="28" customFormat="1" x14ac:dyDescent="0.25">
      <c r="A8441" s="24">
        <v>43817.5</v>
      </c>
      <c r="B8441" s="25">
        <v>43817.541666666664</v>
      </c>
      <c r="C8441" s="7">
        <v>58.670999999999999</v>
      </c>
      <c r="D8441" s="26">
        <f>C8441/'g. Dimensio.AnlagenEE2035'!$F$11</f>
        <v>1.6763142857142858E-2</v>
      </c>
      <c r="E8441" s="6"/>
      <c r="F8441" s="6"/>
      <c r="G8441" s="6"/>
      <c r="H8441" s="6"/>
      <c r="I8441" s="6"/>
      <c r="J8441" s="6"/>
      <c r="K8441" s="6"/>
      <c r="L8441" s="6"/>
      <c r="M8441" s="6"/>
      <c r="N8441" s="27"/>
    </row>
    <row r="8442" spans="1:14" s="28" customFormat="1" x14ac:dyDescent="0.25">
      <c r="A8442" s="24">
        <v>43817.541666666664</v>
      </c>
      <c r="B8442" s="25">
        <v>43817.583333333336</v>
      </c>
      <c r="C8442" s="7">
        <v>29.859000000000002</v>
      </c>
      <c r="D8442" s="26">
        <f>C8442/'g. Dimensio.AnlagenEE2035'!$F$11</f>
        <v>8.5311428571428569E-3</v>
      </c>
      <c r="E8442" s="6"/>
      <c r="F8442" s="6"/>
      <c r="G8442" s="6"/>
      <c r="H8442" s="6"/>
      <c r="I8442" s="6"/>
      <c r="J8442" s="6"/>
      <c r="K8442" s="6"/>
      <c r="L8442" s="6"/>
      <c r="M8442" s="6"/>
      <c r="N8442" s="27"/>
    </row>
    <row r="8443" spans="1:14" s="28" customFormat="1" x14ac:dyDescent="0.25">
      <c r="A8443" s="24">
        <v>43817.583333333336</v>
      </c>
      <c r="B8443" s="25">
        <v>43817.625</v>
      </c>
      <c r="C8443" s="7">
        <v>31.492999999999999</v>
      </c>
      <c r="D8443" s="26">
        <f>C8443/'g. Dimensio.AnlagenEE2035'!$F$11</f>
        <v>8.9979999999999991E-3</v>
      </c>
      <c r="E8443" s="6"/>
      <c r="F8443" s="6"/>
      <c r="G8443" s="6"/>
      <c r="H8443" s="6"/>
      <c r="I8443" s="6"/>
      <c r="J8443" s="6"/>
      <c r="K8443" s="6"/>
      <c r="L8443" s="6"/>
      <c r="M8443" s="6"/>
      <c r="N8443" s="27"/>
    </row>
    <row r="8444" spans="1:14" s="28" customFormat="1" x14ac:dyDescent="0.25">
      <c r="A8444" s="24">
        <v>43817.625</v>
      </c>
      <c r="B8444" s="25">
        <v>43817.666666666664</v>
      </c>
      <c r="C8444" s="7">
        <v>64.418999999999997</v>
      </c>
      <c r="D8444" s="26">
        <f>C8444/'g. Dimensio.AnlagenEE2035'!$F$11</f>
        <v>1.8405428571428569E-2</v>
      </c>
      <c r="E8444" s="6"/>
      <c r="F8444" s="6"/>
      <c r="G8444" s="6"/>
      <c r="H8444" s="6"/>
      <c r="I8444" s="6"/>
      <c r="J8444" s="6"/>
      <c r="K8444" s="6"/>
      <c r="L8444" s="6"/>
      <c r="M8444" s="6"/>
      <c r="N8444" s="27"/>
    </row>
    <row r="8445" spans="1:14" s="28" customFormat="1" x14ac:dyDescent="0.25">
      <c r="A8445" s="24">
        <v>43817.666666666664</v>
      </c>
      <c r="B8445" s="25">
        <v>43817.708333333336</v>
      </c>
      <c r="C8445" s="7">
        <v>184.30500000000001</v>
      </c>
      <c r="D8445" s="26">
        <f>C8445/'g. Dimensio.AnlagenEE2035'!$F$11</f>
        <v>5.265857142857143E-2</v>
      </c>
      <c r="E8445" s="6"/>
      <c r="F8445" s="6"/>
      <c r="G8445" s="6"/>
      <c r="H8445" s="6"/>
      <c r="I8445" s="6"/>
      <c r="J8445" s="6"/>
      <c r="K8445" s="6"/>
      <c r="L8445" s="6"/>
      <c r="M8445" s="6"/>
      <c r="N8445" s="27"/>
    </row>
    <row r="8446" spans="1:14" s="28" customFormat="1" x14ac:dyDescent="0.25">
      <c r="A8446" s="24">
        <v>43817.708333333336</v>
      </c>
      <c r="B8446" s="25">
        <v>43817.75</v>
      </c>
      <c r="C8446" s="7">
        <v>416.62</v>
      </c>
      <c r="D8446" s="26">
        <f>C8446/'g. Dimensio.AnlagenEE2035'!$F$11</f>
        <v>0.11903428571428572</v>
      </c>
      <c r="E8446" s="6"/>
      <c r="F8446" s="6"/>
      <c r="G8446" s="6"/>
      <c r="H8446" s="6"/>
      <c r="I8446" s="6"/>
      <c r="J8446" s="6"/>
      <c r="K8446" s="6"/>
      <c r="L8446" s="6"/>
      <c r="M8446" s="6"/>
      <c r="N8446" s="27"/>
    </row>
    <row r="8447" spans="1:14" s="28" customFormat="1" x14ac:dyDescent="0.25">
      <c r="A8447" s="24">
        <v>43817.75</v>
      </c>
      <c r="B8447" s="25">
        <v>43817.791666666664</v>
      </c>
      <c r="C8447" s="7">
        <v>726.41600000000005</v>
      </c>
      <c r="D8447" s="26">
        <f>C8447/'g. Dimensio.AnlagenEE2035'!$F$11</f>
        <v>0.20754742857142858</v>
      </c>
      <c r="E8447" s="6"/>
      <c r="F8447" s="6"/>
      <c r="G8447" s="6"/>
      <c r="H8447" s="6"/>
      <c r="I8447" s="6"/>
      <c r="J8447" s="6"/>
      <c r="K8447" s="6"/>
      <c r="L8447" s="6"/>
      <c r="M8447" s="6"/>
      <c r="N8447" s="27"/>
    </row>
    <row r="8448" spans="1:14" s="28" customFormat="1" x14ac:dyDescent="0.25">
      <c r="A8448" s="24">
        <v>43817.791666666664</v>
      </c>
      <c r="B8448" s="25">
        <v>43817.833333333336</v>
      </c>
      <c r="C8448" s="7">
        <v>999.58</v>
      </c>
      <c r="D8448" s="26">
        <f>C8448/'g. Dimensio.AnlagenEE2035'!$F$11</f>
        <v>0.28559428571428574</v>
      </c>
      <c r="E8448" s="6"/>
      <c r="F8448" s="6"/>
      <c r="G8448" s="6"/>
      <c r="H8448" s="6"/>
      <c r="I8448" s="6"/>
      <c r="J8448" s="6"/>
      <c r="K8448" s="6"/>
      <c r="L8448" s="6"/>
      <c r="M8448" s="6"/>
      <c r="N8448" s="27"/>
    </row>
    <row r="8449" spans="1:14" s="28" customFormat="1" x14ac:dyDescent="0.25">
      <c r="A8449" s="24">
        <v>43817.833333333336</v>
      </c>
      <c r="B8449" s="25">
        <v>43817.875</v>
      </c>
      <c r="C8449" s="7">
        <v>1109.9849999999999</v>
      </c>
      <c r="D8449" s="26">
        <f>C8449/'g. Dimensio.AnlagenEE2035'!$F$11</f>
        <v>0.31713857142857138</v>
      </c>
      <c r="E8449" s="6"/>
      <c r="F8449" s="6"/>
      <c r="G8449" s="6"/>
      <c r="H8449" s="6"/>
      <c r="I8449" s="6"/>
      <c r="J8449" s="6"/>
      <c r="K8449" s="6"/>
      <c r="L8449" s="6"/>
      <c r="M8449" s="6"/>
      <c r="N8449" s="27"/>
    </row>
    <row r="8450" spans="1:14" s="28" customFormat="1" x14ac:dyDescent="0.25">
      <c r="A8450" s="24">
        <v>43817.875</v>
      </c>
      <c r="B8450" s="25">
        <v>43817.916666666664</v>
      </c>
      <c r="C8450" s="7">
        <v>1033.3720000000001</v>
      </c>
      <c r="D8450" s="26">
        <f>C8450/'g. Dimensio.AnlagenEE2035'!$F$11</f>
        <v>0.29524914285714288</v>
      </c>
      <c r="E8450" s="6"/>
      <c r="F8450" s="6"/>
      <c r="G8450" s="6"/>
      <c r="H8450" s="6"/>
      <c r="I8450" s="6"/>
      <c r="J8450" s="6"/>
      <c r="K8450" s="6"/>
      <c r="L8450" s="6"/>
      <c r="M8450" s="6"/>
      <c r="N8450" s="27"/>
    </row>
    <row r="8451" spans="1:14" s="28" customFormat="1" x14ac:dyDescent="0.25">
      <c r="A8451" s="24">
        <v>43817.916666666664</v>
      </c>
      <c r="B8451" s="25">
        <v>43817.958333333336</v>
      </c>
      <c r="C8451" s="7">
        <v>833.54200000000003</v>
      </c>
      <c r="D8451" s="26">
        <f>C8451/'g. Dimensio.AnlagenEE2035'!$F$11</f>
        <v>0.23815485714285714</v>
      </c>
      <c r="E8451" s="6"/>
      <c r="F8451" s="6"/>
      <c r="G8451" s="6"/>
      <c r="H8451" s="6"/>
      <c r="I8451" s="6"/>
      <c r="J8451" s="6"/>
      <c r="K8451" s="6"/>
      <c r="L8451" s="6"/>
      <c r="M8451" s="6"/>
      <c r="N8451" s="27"/>
    </row>
    <row r="8452" spans="1:14" s="28" customFormat="1" x14ac:dyDescent="0.25">
      <c r="A8452" s="24">
        <v>43817.958333333336</v>
      </c>
      <c r="B8452" s="25">
        <v>43818</v>
      </c>
      <c r="C8452" s="7">
        <v>621.28</v>
      </c>
      <c r="D8452" s="26">
        <f>C8452/'g. Dimensio.AnlagenEE2035'!$F$11</f>
        <v>0.17750857142857143</v>
      </c>
      <c r="E8452" s="6"/>
      <c r="F8452" s="6"/>
      <c r="G8452" s="6"/>
      <c r="H8452" s="6"/>
      <c r="I8452" s="6"/>
      <c r="J8452" s="6"/>
      <c r="K8452" s="6"/>
      <c r="L8452" s="6"/>
      <c r="M8452" s="6"/>
      <c r="N8452" s="27"/>
    </row>
    <row r="8453" spans="1:14" s="28" customFormat="1" x14ac:dyDescent="0.25">
      <c r="A8453" s="24">
        <v>43818</v>
      </c>
      <c r="B8453" s="25">
        <v>43818.041666666664</v>
      </c>
      <c r="C8453" s="7">
        <v>452.10399999999998</v>
      </c>
      <c r="D8453" s="26">
        <f>C8453/'g. Dimensio.AnlagenEE2035'!$F$11</f>
        <v>0.12917257142857141</v>
      </c>
      <c r="E8453" s="6"/>
      <c r="F8453" s="6"/>
      <c r="G8453" s="6"/>
      <c r="H8453" s="6"/>
      <c r="I8453" s="6"/>
      <c r="J8453" s="6"/>
      <c r="K8453" s="6"/>
      <c r="L8453" s="6"/>
      <c r="M8453" s="6"/>
      <c r="N8453" s="27"/>
    </row>
    <row r="8454" spans="1:14" s="28" customFormat="1" x14ac:dyDescent="0.25">
      <c r="A8454" s="24">
        <v>43818.041666666664</v>
      </c>
      <c r="B8454" s="25">
        <v>43818.083333333336</v>
      </c>
      <c r="C8454" s="7">
        <v>345.93099999999998</v>
      </c>
      <c r="D8454" s="26">
        <f>C8454/'g. Dimensio.AnlagenEE2035'!$F$11</f>
        <v>9.8837428571428562E-2</v>
      </c>
      <c r="E8454" s="6"/>
      <c r="F8454" s="6"/>
      <c r="G8454" s="6"/>
      <c r="H8454" s="6"/>
      <c r="I8454" s="6"/>
      <c r="J8454" s="6"/>
      <c r="K8454" s="6"/>
      <c r="L8454" s="6"/>
      <c r="M8454" s="6"/>
      <c r="N8454" s="27"/>
    </row>
    <row r="8455" spans="1:14" s="28" customFormat="1" x14ac:dyDescent="0.25">
      <c r="A8455" s="24">
        <v>43818.083333333336</v>
      </c>
      <c r="B8455" s="25">
        <v>43818.125</v>
      </c>
      <c r="C8455" s="7">
        <v>279.85199999999998</v>
      </c>
      <c r="D8455" s="26">
        <f>C8455/'g. Dimensio.AnlagenEE2035'!$F$11</f>
        <v>7.9957714285714285E-2</v>
      </c>
      <c r="E8455" s="6"/>
      <c r="F8455" s="6"/>
      <c r="G8455" s="6"/>
      <c r="H8455" s="6"/>
      <c r="I8455" s="6"/>
      <c r="J8455" s="6"/>
      <c r="K8455" s="6"/>
      <c r="L8455" s="6"/>
      <c r="M8455" s="6"/>
      <c r="N8455" s="27"/>
    </row>
    <row r="8456" spans="1:14" s="28" customFormat="1" x14ac:dyDescent="0.25">
      <c r="A8456" s="24">
        <v>43818.125</v>
      </c>
      <c r="B8456" s="25">
        <v>43818.166666666664</v>
      </c>
      <c r="C8456" s="7">
        <v>230.48400000000001</v>
      </c>
      <c r="D8456" s="26">
        <f>C8456/'g. Dimensio.AnlagenEE2035'!$F$11</f>
        <v>6.5852571428571427E-2</v>
      </c>
      <c r="E8456" s="6"/>
      <c r="F8456" s="6"/>
      <c r="G8456" s="6"/>
      <c r="H8456" s="6"/>
      <c r="I8456" s="6"/>
      <c r="J8456" s="6"/>
      <c r="K8456" s="6"/>
      <c r="L8456" s="6"/>
      <c r="M8456" s="6"/>
      <c r="N8456" s="27"/>
    </row>
    <row r="8457" spans="1:14" s="28" customFormat="1" x14ac:dyDescent="0.25">
      <c r="A8457" s="24">
        <v>43818.166666666664</v>
      </c>
      <c r="B8457" s="25">
        <v>43818.208333333336</v>
      </c>
      <c r="C8457" s="7">
        <v>180.98699999999999</v>
      </c>
      <c r="D8457" s="26">
        <f>C8457/'g. Dimensio.AnlagenEE2035'!$F$11</f>
        <v>5.1710571428571425E-2</v>
      </c>
      <c r="E8457" s="6"/>
      <c r="F8457" s="6"/>
      <c r="G8457" s="6"/>
      <c r="H8457" s="6"/>
      <c r="I8457" s="6"/>
      <c r="J8457" s="6"/>
      <c r="K8457" s="6"/>
      <c r="L8457" s="6"/>
      <c r="M8457" s="6"/>
      <c r="N8457" s="27"/>
    </row>
    <row r="8458" spans="1:14" s="28" customFormat="1" x14ac:dyDescent="0.25">
      <c r="A8458" s="24">
        <v>43818.208333333336</v>
      </c>
      <c r="B8458" s="25">
        <v>43818.25</v>
      </c>
      <c r="C8458" s="7">
        <v>172.21799999999999</v>
      </c>
      <c r="D8458" s="26">
        <f>C8458/'g. Dimensio.AnlagenEE2035'!$F$11</f>
        <v>4.9205142857142857E-2</v>
      </c>
      <c r="E8458" s="6"/>
      <c r="F8458" s="6"/>
      <c r="G8458" s="6"/>
      <c r="H8458" s="6"/>
      <c r="I8458" s="6"/>
      <c r="J8458" s="6"/>
      <c r="K8458" s="6"/>
      <c r="L8458" s="6"/>
      <c r="M8458" s="6"/>
      <c r="N8458" s="27"/>
    </row>
    <row r="8459" spans="1:14" s="28" customFormat="1" x14ac:dyDescent="0.25">
      <c r="A8459" s="24">
        <v>43818.25</v>
      </c>
      <c r="B8459" s="25">
        <v>43818.291666666664</v>
      </c>
      <c r="C8459" s="7">
        <v>184.005</v>
      </c>
      <c r="D8459" s="26">
        <f>C8459/'g. Dimensio.AnlagenEE2035'!$F$11</f>
        <v>5.2572857142857143E-2</v>
      </c>
      <c r="E8459" s="6"/>
      <c r="F8459" s="6"/>
      <c r="G8459" s="6"/>
      <c r="H8459" s="6"/>
      <c r="I8459" s="6"/>
      <c r="J8459" s="6"/>
      <c r="K8459" s="6"/>
      <c r="L8459" s="6"/>
      <c r="M8459" s="6"/>
      <c r="N8459" s="27"/>
    </row>
    <row r="8460" spans="1:14" s="28" customFormat="1" x14ac:dyDescent="0.25">
      <c r="A8460" s="24">
        <v>43818.291666666664</v>
      </c>
      <c r="B8460" s="25">
        <v>43818.333333333336</v>
      </c>
      <c r="C8460" s="7">
        <v>200.12200000000001</v>
      </c>
      <c r="D8460" s="26">
        <f>C8460/'g. Dimensio.AnlagenEE2035'!$F$11</f>
        <v>5.717771428571429E-2</v>
      </c>
      <c r="E8460" s="6"/>
      <c r="F8460" s="6"/>
      <c r="G8460" s="6"/>
      <c r="H8460" s="6"/>
      <c r="I8460" s="6"/>
      <c r="J8460" s="6"/>
      <c r="K8460" s="6"/>
      <c r="L8460" s="6"/>
      <c r="M8460" s="6"/>
      <c r="N8460" s="27"/>
    </row>
    <row r="8461" spans="1:14" s="28" customFormat="1" x14ac:dyDescent="0.25">
      <c r="A8461" s="24">
        <v>43818.333333333336</v>
      </c>
      <c r="B8461" s="25">
        <v>43818.375</v>
      </c>
      <c r="C8461" s="7">
        <v>152.989</v>
      </c>
      <c r="D8461" s="26">
        <f>C8461/'g. Dimensio.AnlagenEE2035'!$F$11</f>
        <v>4.3711142857142858E-2</v>
      </c>
      <c r="E8461" s="6"/>
      <c r="F8461" s="6"/>
      <c r="G8461" s="6"/>
      <c r="H8461" s="6"/>
      <c r="I8461" s="6"/>
      <c r="J8461" s="6"/>
      <c r="K8461" s="6"/>
      <c r="L8461" s="6"/>
      <c r="M8461" s="6"/>
      <c r="N8461" s="27"/>
    </row>
    <row r="8462" spans="1:14" s="28" customFormat="1" x14ac:dyDescent="0.25">
      <c r="A8462" s="24">
        <v>43818.375</v>
      </c>
      <c r="B8462" s="25">
        <v>43818.416666666664</v>
      </c>
      <c r="C8462" s="7">
        <v>73.070999999999998</v>
      </c>
      <c r="D8462" s="26">
        <f>C8462/'g. Dimensio.AnlagenEE2035'!$F$11</f>
        <v>2.0877428571428571E-2</v>
      </c>
      <c r="E8462" s="6"/>
      <c r="F8462" s="6"/>
      <c r="G8462" s="6"/>
      <c r="H8462" s="6"/>
      <c r="I8462" s="6"/>
      <c r="J8462" s="6"/>
      <c r="K8462" s="6"/>
      <c r="L8462" s="6"/>
      <c r="M8462" s="6"/>
      <c r="N8462" s="27"/>
    </row>
    <row r="8463" spans="1:14" s="28" customFormat="1" x14ac:dyDescent="0.25">
      <c r="A8463" s="24">
        <v>43818.416666666664</v>
      </c>
      <c r="B8463" s="25">
        <v>43818.458333333336</v>
      </c>
      <c r="C8463" s="7">
        <v>24.437999999999999</v>
      </c>
      <c r="D8463" s="26">
        <f>C8463/'g. Dimensio.AnlagenEE2035'!$F$11</f>
        <v>6.9822857142857143E-3</v>
      </c>
      <c r="E8463" s="6"/>
      <c r="F8463" s="6"/>
      <c r="G8463" s="6"/>
      <c r="H8463" s="6"/>
      <c r="I8463" s="6"/>
      <c r="J8463" s="6"/>
      <c r="K8463" s="6"/>
      <c r="L8463" s="6"/>
      <c r="M8463" s="6"/>
      <c r="N8463" s="27"/>
    </row>
    <row r="8464" spans="1:14" s="28" customFormat="1" x14ac:dyDescent="0.25">
      <c r="A8464" s="24">
        <v>43818.458333333336</v>
      </c>
      <c r="B8464" s="25">
        <v>43818.5</v>
      </c>
      <c r="C8464" s="7">
        <v>21.766999999999999</v>
      </c>
      <c r="D8464" s="26">
        <f>C8464/'g. Dimensio.AnlagenEE2035'!$F$11</f>
        <v>6.2191428571428571E-3</v>
      </c>
      <c r="E8464" s="6"/>
      <c r="F8464" s="6"/>
      <c r="G8464" s="6"/>
      <c r="H8464" s="6"/>
      <c r="I8464" s="6"/>
      <c r="J8464" s="6"/>
      <c r="K8464" s="6"/>
      <c r="L8464" s="6"/>
      <c r="M8464" s="6"/>
      <c r="N8464" s="27"/>
    </row>
    <row r="8465" spans="1:14" s="28" customFormat="1" x14ac:dyDescent="0.25">
      <c r="A8465" s="24">
        <v>43818.5</v>
      </c>
      <c r="B8465" s="25">
        <v>43818.541666666664</v>
      </c>
      <c r="C8465" s="7">
        <v>35.445999999999998</v>
      </c>
      <c r="D8465" s="26">
        <f>C8465/'g. Dimensio.AnlagenEE2035'!$F$11</f>
        <v>1.012742857142857E-2</v>
      </c>
      <c r="E8465" s="6"/>
      <c r="F8465" s="6"/>
      <c r="G8465" s="6"/>
      <c r="H8465" s="6"/>
      <c r="I8465" s="6"/>
      <c r="J8465" s="6"/>
      <c r="K8465" s="6"/>
      <c r="L8465" s="6"/>
      <c r="M8465" s="6"/>
      <c r="N8465" s="27"/>
    </row>
    <row r="8466" spans="1:14" s="28" customFormat="1" x14ac:dyDescent="0.25">
      <c r="A8466" s="24">
        <v>43818.541666666664</v>
      </c>
      <c r="B8466" s="25">
        <v>43818.583333333336</v>
      </c>
      <c r="C8466" s="7">
        <v>48.343000000000004</v>
      </c>
      <c r="D8466" s="26">
        <f>C8466/'g. Dimensio.AnlagenEE2035'!$F$11</f>
        <v>1.3812285714285714E-2</v>
      </c>
      <c r="E8466" s="6"/>
      <c r="F8466" s="6"/>
      <c r="G8466" s="6"/>
      <c r="H8466" s="6"/>
      <c r="I8466" s="6"/>
      <c r="J8466" s="6"/>
      <c r="K8466" s="6"/>
      <c r="L8466" s="6"/>
      <c r="M8466" s="6"/>
      <c r="N8466" s="27"/>
    </row>
    <row r="8467" spans="1:14" s="28" customFormat="1" x14ac:dyDescent="0.25">
      <c r="A8467" s="24">
        <v>43818.583333333336</v>
      </c>
      <c r="B8467" s="25">
        <v>43818.625</v>
      </c>
      <c r="C8467" s="7">
        <v>86.491</v>
      </c>
      <c r="D8467" s="26">
        <f>C8467/'g. Dimensio.AnlagenEE2035'!$F$11</f>
        <v>2.4711714285714285E-2</v>
      </c>
      <c r="E8467" s="6"/>
      <c r="F8467" s="6"/>
      <c r="G8467" s="6"/>
      <c r="H8467" s="6"/>
      <c r="I8467" s="6"/>
      <c r="J8467" s="6"/>
      <c r="K8467" s="6"/>
      <c r="L8467" s="6"/>
      <c r="M8467" s="6"/>
      <c r="N8467" s="27"/>
    </row>
    <row r="8468" spans="1:14" s="28" customFormat="1" x14ac:dyDescent="0.25">
      <c r="A8468" s="24">
        <v>43818.625</v>
      </c>
      <c r="B8468" s="25">
        <v>43818.666666666664</v>
      </c>
      <c r="C8468" s="7">
        <v>175.673</v>
      </c>
      <c r="D8468" s="26">
        <f>C8468/'g. Dimensio.AnlagenEE2035'!$F$11</f>
        <v>5.0192285714285717E-2</v>
      </c>
      <c r="E8468" s="6"/>
      <c r="F8468" s="6"/>
      <c r="G8468" s="6"/>
      <c r="H8468" s="6"/>
      <c r="I8468" s="6"/>
      <c r="J8468" s="6"/>
      <c r="K8468" s="6"/>
      <c r="L8468" s="6"/>
      <c r="M8468" s="6"/>
      <c r="N8468" s="27"/>
    </row>
    <row r="8469" spans="1:14" s="28" customFormat="1" x14ac:dyDescent="0.25">
      <c r="A8469" s="24">
        <v>43818.666666666664</v>
      </c>
      <c r="B8469" s="25">
        <v>43818.708333333336</v>
      </c>
      <c r="C8469" s="7">
        <v>316.60399999999998</v>
      </c>
      <c r="D8469" s="26">
        <f>C8469/'g. Dimensio.AnlagenEE2035'!$F$11</f>
        <v>9.0458285714285713E-2</v>
      </c>
      <c r="E8469" s="6"/>
      <c r="F8469" s="6"/>
      <c r="G8469" s="6"/>
      <c r="H8469" s="6"/>
      <c r="I8469" s="6"/>
      <c r="J8469" s="6"/>
      <c r="K8469" s="6"/>
      <c r="L8469" s="6"/>
      <c r="M8469" s="6"/>
      <c r="N8469" s="27"/>
    </row>
    <row r="8470" spans="1:14" s="28" customFormat="1" x14ac:dyDescent="0.25">
      <c r="A8470" s="24">
        <v>43818.708333333336</v>
      </c>
      <c r="B8470" s="25">
        <v>43818.75</v>
      </c>
      <c r="C8470" s="7">
        <v>437.464</v>
      </c>
      <c r="D8470" s="26">
        <f>C8470/'g. Dimensio.AnlagenEE2035'!$F$11</f>
        <v>0.12498971428571429</v>
      </c>
      <c r="E8470" s="6"/>
      <c r="F8470" s="6"/>
      <c r="G8470" s="6"/>
      <c r="H8470" s="6"/>
      <c r="I8470" s="6"/>
      <c r="J8470" s="6"/>
      <c r="K8470" s="6"/>
      <c r="L8470" s="6"/>
      <c r="M8470" s="6"/>
      <c r="N8470" s="27"/>
    </row>
    <row r="8471" spans="1:14" s="28" customFormat="1" x14ac:dyDescent="0.25">
      <c r="A8471" s="24">
        <v>43818.75</v>
      </c>
      <c r="B8471" s="25">
        <v>43818.791666666664</v>
      </c>
      <c r="C8471" s="7">
        <v>545.95699999999999</v>
      </c>
      <c r="D8471" s="26">
        <f>C8471/'g. Dimensio.AnlagenEE2035'!$F$11</f>
        <v>0.15598771428571429</v>
      </c>
      <c r="E8471" s="6"/>
      <c r="F8471" s="6"/>
      <c r="G8471" s="6"/>
      <c r="H8471" s="6"/>
      <c r="I8471" s="6"/>
      <c r="J8471" s="6"/>
      <c r="K8471" s="6"/>
      <c r="L8471" s="6"/>
      <c r="M8471" s="6"/>
      <c r="N8471" s="27"/>
    </row>
    <row r="8472" spans="1:14" s="28" customFormat="1" x14ac:dyDescent="0.25">
      <c r="A8472" s="24">
        <v>43818.791666666664</v>
      </c>
      <c r="B8472" s="25">
        <v>43818.833333333336</v>
      </c>
      <c r="C8472" s="7">
        <v>680.59299999999996</v>
      </c>
      <c r="D8472" s="26">
        <f>C8472/'g. Dimensio.AnlagenEE2035'!$F$11</f>
        <v>0.19445514285714285</v>
      </c>
      <c r="E8472" s="6"/>
      <c r="F8472" s="6"/>
      <c r="G8472" s="6"/>
      <c r="H8472" s="6"/>
      <c r="I8472" s="6"/>
      <c r="J8472" s="6"/>
      <c r="K8472" s="6"/>
      <c r="L8472" s="6"/>
      <c r="M8472" s="6"/>
      <c r="N8472" s="27"/>
    </row>
    <row r="8473" spans="1:14" s="28" customFormat="1" x14ac:dyDescent="0.25">
      <c r="A8473" s="24">
        <v>43818.833333333336</v>
      </c>
      <c r="B8473" s="25">
        <v>43818.875</v>
      </c>
      <c r="C8473" s="7">
        <v>768.91899999999998</v>
      </c>
      <c r="D8473" s="26">
        <f>C8473/'g. Dimensio.AnlagenEE2035'!$F$11</f>
        <v>0.21969114285714286</v>
      </c>
      <c r="E8473" s="6"/>
      <c r="F8473" s="6"/>
      <c r="G8473" s="6"/>
      <c r="H8473" s="6"/>
      <c r="I8473" s="6"/>
      <c r="J8473" s="6"/>
      <c r="K8473" s="6"/>
      <c r="L8473" s="6"/>
      <c r="M8473" s="6"/>
      <c r="N8473" s="27"/>
    </row>
    <row r="8474" spans="1:14" s="28" customFormat="1" x14ac:dyDescent="0.25">
      <c r="A8474" s="24">
        <v>43818.875</v>
      </c>
      <c r="B8474" s="25">
        <v>43818.916666666664</v>
      </c>
      <c r="C8474" s="7">
        <v>768.94799999999998</v>
      </c>
      <c r="D8474" s="26">
        <f>C8474/'g. Dimensio.AnlagenEE2035'!$F$11</f>
        <v>0.21969942857142857</v>
      </c>
      <c r="E8474" s="6"/>
      <c r="F8474" s="6"/>
      <c r="G8474" s="6"/>
      <c r="H8474" s="6"/>
      <c r="I8474" s="6"/>
      <c r="J8474" s="6"/>
      <c r="K8474" s="6"/>
      <c r="L8474" s="6"/>
      <c r="M8474" s="6"/>
      <c r="N8474" s="27"/>
    </row>
    <row r="8475" spans="1:14" s="28" customFormat="1" x14ac:dyDescent="0.25">
      <c r="A8475" s="24">
        <v>43818.916666666664</v>
      </c>
      <c r="B8475" s="25">
        <v>43818.958333333336</v>
      </c>
      <c r="C8475" s="7">
        <v>674.18100000000004</v>
      </c>
      <c r="D8475" s="26">
        <f>C8475/'g. Dimensio.AnlagenEE2035'!$F$11</f>
        <v>0.19262314285714288</v>
      </c>
      <c r="E8475" s="6"/>
      <c r="F8475" s="6"/>
      <c r="G8475" s="6"/>
      <c r="H8475" s="6"/>
      <c r="I8475" s="6"/>
      <c r="J8475" s="6"/>
      <c r="K8475" s="6"/>
      <c r="L8475" s="6"/>
      <c r="M8475" s="6"/>
      <c r="N8475" s="27"/>
    </row>
    <row r="8476" spans="1:14" s="28" customFormat="1" x14ac:dyDescent="0.25">
      <c r="A8476" s="24">
        <v>43818.958333333336</v>
      </c>
      <c r="B8476" s="25">
        <v>43819</v>
      </c>
      <c r="C8476" s="7">
        <v>565.01800000000003</v>
      </c>
      <c r="D8476" s="26">
        <f>C8476/'g. Dimensio.AnlagenEE2035'!$F$11</f>
        <v>0.16143371428571429</v>
      </c>
      <c r="E8476" s="6"/>
      <c r="F8476" s="6"/>
      <c r="G8476" s="6"/>
      <c r="H8476" s="6"/>
      <c r="I8476" s="6"/>
      <c r="J8476" s="6"/>
      <c r="K8476" s="6"/>
      <c r="L8476" s="6"/>
      <c r="M8476" s="6"/>
      <c r="N8476" s="27"/>
    </row>
    <row r="8477" spans="1:14" s="28" customFormat="1" x14ac:dyDescent="0.25">
      <c r="A8477" s="24">
        <v>43819</v>
      </c>
      <c r="B8477" s="25">
        <v>43819.041666666664</v>
      </c>
      <c r="C8477" s="7">
        <v>615.423</v>
      </c>
      <c r="D8477" s="26">
        <f>C8477/'g. Dimensio.AnlagenEE2035'!$F$11</f>
        <v>0.17583514285714286</v>
      </c>
      <c r="E8477" s="6"/>
      <c r="F8477" s="6"/>
      <c r="G8477" s="6"/>
      <c r="H8477" s="6"/>
      <c r="I8477" s="6"/>
      <c r="J8477" s="6"/>
      <c r="K8477" s="6"/>
      <c r="L8477" s="6"/>
      <c r="M8477" s="6"/>
      <c r="N8477" s="27"/>
    </row>
    <row r="8478" spans="1:14" s="28" customFormat="1" x14ac:dyDescent="0.25">
      <c r="A8478" s="24">
        <v>43819.041666666664</v>
      </c>
      <c r="B8478" s="25">
        <v>43819.083333333336</v>
      </c>
      <c r="C8478" s="7">
        <v>759.26400000000001</v>
      </c>
      <c r="D8478" s="26">
        <f>C8478/'g. Dimensio.AnlagenEE2035'!$F$11</f>
        <v>0.21693257142857142</v>
      </c>
      <c r="E8478" s="6"/>
      <c r="F8478" s="6"/>
      <c r="G8478" s="6"/>
      <c r="H8478" s="6"/>
      <c r="I8478" s="6"/>
      <c r="J8478" s="6"/>
      <c r="K8478" s="6"/>
      <c r="L8478" s="6"/>
      <c r="M8478" s="6"/>
      <c r="N8478" s="27"/>
    </row>
    <row r="8479" spans="1:14" s="28" customFormat="1" x14ac:dyDescent="0.25">
      <c r="A8479" s="24">
        <v>43819.083333333336</v>
      </c>
      <c r="B8479" s="25">
        <v>43819.125</v>
      </c>
      <c r="C8479" s="7">
        <v>891.00900000000001</v>
      </c>
      <c r="D8479" s="26">
        <f>C8479/'g. Dimensio.AnlagenEE2035'!$F$11</f>
        <v>0.25457400000000002</v>
      </c>
      <c r="E8479" s="6"/>
      <c r="F8479" s="6"/>
      <c r="G8479" s="6"/>
      <c r="H8479" s="6"/>
      <c r="I8479" s="6"/>
      <c r="J8479" s="6"/>
      <c r="K8479" s="6"/>
      <c r="L8479" s="6"/>
      <c r="M8479" s="6"/>
      <c r="N8479" s="27"/>
    </row>
    <row r="8480" spans="1:14" s="28" customFormat="1" x14ac:dyDescent="0.25">
      <c r="A8480" s="24">
        <v>43819.125</v>
      </c>
      <c r="B8480" s="25">
        <v>43819.166666666664</v>
      </c>
      <c r="C8480" s="7">
        <v>893.80100000000004</v>
      </c>
      <c r="D8480" s="26">
        <f>C8480/'g. Dimensio.AnlagenEE2035'!$F$11</f>
        <v>0.25537171428571431</v>
      </c>
      <c r="E8480" s="6"/>
      <c r="F8480" s="6"/>
      <c r="G8480" s="6"/>
      <c r="H8480" s="6"/>
      <c r="I8480" s="6"/>
      <c r="J8480" s="6"/>
      <c r="K8480" s="6"/>
      <c r="L8480" s="6"/>
      <c r="M8480" s="6"/>
      <c r="N8480" s="27"/>
    </row>
    <row r="8481" spans="1:14" s="28" customFormat="1" x14ac:dyDescent="0.25">
      <c r="A8481" s="24">
        <v>43819.166666666664</v>
      </c>
      <c r="B8481" s="25">
        <v>43819.208333333336</v>
      </c>
      <c r="C8481" s="7">
        <v>852.81899999999996</v>
      </c>
      <c r="D8481" s="26">
        <f>C8481/'g. Dimensio.AnlagenEE2035'!$F$11</f>
        <v>0.24366257142857142</v>
      </c>
      <c r="E8481" s="6"/>
      <c r="F8481" s="6"/>
      <c r="G8481" s="6"/>
      <c r="H8481" s="6"/>
      <c r="I8481" s="6"/>
      <c r="J8481" s="6"/>
      <c r="K8481" s="6"/>
      <c r="L8481" s="6"/>
      <c r="M8481" s="6"/>
      <c r="N8481" s="27"/>
    </row>
    <row r="8482" spans="1:14" s="28" customFormat="1" x14ac:dyDescent="0.25">
      <c r="A8482" s="24">
        <v>43819.208333333336</v>
      </c>
      <c r="B8482" s="25">
        <v>43819.25</v>
      </c>
      <c r="C8482" s="7">
        <v>923.12400000000002</v>
      </c>
      <c r="D8482" s="26">
        <f>C8482/'g. Dimensio.AnlagenEE2035'!$F$11</f>
        <v>0.26374971428571431</v>
      </c>
      <c r="E8482" s="6"/>
      <c r="F8482" s="6"/>
      <c r="G8482" s="6"/>
      <c r="H8482" s="6"/>
      <c r="I8482" s="6"/>
      <c r="J8482" s="6"/>
      <c r="K8482" s="6"/>
      <c r="L8482" s="6"/>
      <c r="M8482" s="6"/>
      <c r="N8482" s="27"/>
    </row>
    <row r="8483" spans="1:14" s="28" customFormat="1" x14ac:dyDescent="0.25">
      <c r="A8483" s="24">
        <v>43819.25</v>
      </c>
      <c r="B8483" s="25">
        <v>43819.291666666664</v>
      </c>
      <c r="C8483" s="7">
        <v>1079.8920000000001</v>
      </c>
      <c r="D8483" s="26">
        <f>C8483/'g. Dimensio.AnlagenEE2035'!$F$11</f>
        <v>0.30854057142857144</v>
      </c>
      <c r="E8483" s="6"/>
      <c r="F8483" s="6"/>
      <c r="G8483" s="6"/>
      <c r="H8483" s="6"/>
      <c r="I8483" s="6"/>
      <c r="J8483" s="6"/>
      <c r="K8483" s="6"/>
      <c r="L8483" s="6"/>
      <c r="M8483" s="6"/>
      <c r="N8483" s="27"/>
    </row>
    <row r="8484" spans="1:14" s="28" customFormat="1" x14ac:dyDescent="0.25">
      <c r="A8484" s="24">
        <v>43819.291666666664</v>
      </c>
      <c r="B8484" s="25">
        <v>43819.333333333336</v>
      </c>
      <c r="C8484" s="7">
        <v>1138.213</v>
      </c>
      <c r="D8484" s="26">
        <f>C8484/'g. Dimensio.AnlagenEE2035'!$F$11</f>
        <v>0.32520371428571426</v>
      </c>
      <c r="E8484" s="6"/>
      <c r="F8484" s="6"/>
      <c r="G8484" s="6"/>
      <c r="H8484" s="6"/>
      <c r="I8484" s="6"/>
      <c r="J8484" s="6"/>
      <c r="K8484" s="6"/>
      <c r="L8484" s="6"/>
      <c r="M8484" s="6"/>
      <c r="N8484" s="27"/>
    </row>
    <row r="8485" spans="1:14" s="28" customFormat="1" x14ac:dyDescent="0.25">
      <c r="A8485" s="24">
        <v>43819.333333333336</v>
      </c>
      <c r="B8485" s="25">
        <v>43819.375</v>
      </c>
      <c r="C8485" s="7">
        <v>1185.2539999999999</v>
      </c>
      <c r="D8485" s="26">
        <f>C8485/'g. Dimensio.AnlagenEE2035'!$F$11</f>
        <v>0.338644</v>
      </c>
      <c r="E8485" s="6"/>
      <c r="F8485" s="6"/>
      <c r="G8485" s="6"/>
      <c r="H8485" s="6"/>
      <c r="I8485" s="6"/>
      <c r="J8485" s="6"/>
      <c r="K8485" s="6"/>
      <c r="L8485" s="6"/>
      <c r="M8485" s="6"/>
      <c r="N8485" s="27"/>
    </row>
    <row r="8486" spans="1:14" s="28" customFormat="1" x14ac:dyDescent="0.25">
      <c r="A8486" s="24">
        <v>43819.375</v>
      </c>
      <c r="B8486" s="25">
        <v>43819.416666666664</v>
      </c>
      <c r="C8486" s="7">
        <v>1413.2280000000001</v>
      </c>
      <c r="D8486" s="26">
        <f>C8486/'g. Dimensio.AnlagenEE2035'!$F$11</f>
        <v>0.40377942857142857</v>
      </c>
      <c r="E8486" s="6"/>
      <c r="F8486" s="6"/>
      <c r="G8486" s="6"/>
      <c r="H8486" s="6"/>
      <c r="I8486" s="6"/>
      <c r="J8486" s="6"/>
      <c r="K8486" s="6"/>
      <c r="L8486" s="6"/>
      <c r="M8486" s="6"/>
      <c r="N8486" s="27"/>
    </row>
    <row r="8487" spans="1:14" s="28" customFormat="1" x14ac:dyDescent="0.25">
      <c r="A8487" s="24">
        <v>43819.416666666664</v>
      </c>
      <c r="B8487" s="25">
        <v>43819.458333333336</v>
      </c>
      <c r="C8487" s="7">
        <v>1625.3219999999999</v>
      </c>
      <c r="D8487" s="26">
        <f>C8487/'g. Dimensio.AnlagenEE2035'!$F$11</f>
        <v>0.46437771428571423</v>
      </c>
      <c r="E8487" s="6"/>
      <c r="F8487" s="6"/>
      <c r="G8487" s="6"/>
      <c r="H8487" s="6"/>
      <c r="I8487" s="6"/>
      <c r="J8487" s="6"/>
      <c r="K8487" s="6"/>
      <c r="L8487" s="6"/>
      <c r="M8487" s="6"/>
      <c r="N8487" s="27"/>
    </row>
    <row r="8488" spans="1:14" s="28" customFormat="1" x14ac:dyDescent="0.25">
      <c r="A8488" s="24">
        <v>43819.458333333336</v>
      </c>
      <c r="B8488" s="25">
        <v>43819.5</v>
      </c>
      <c r="C8488" s="7">
        <v>1605.6469999999999</v>
      </c>
      <c r="D8488" s="26">
        <f>C8488/'g. Dimensio.AnlagenEE2035'!$F$11</f>
        <v>0.45875628571428567</v>
      </c>
      <c r="E8488" s="6"/>
      <c r="F8488" s="6"/>
      <c r="G8488" s="6"/>
      <c r="H8488" s="6"/>
      <c r="I8488" s="6"/>
      <c r="J8488" s="6"/>
      <c r="K8488" s="6"/>
      <c r="L8488" s="6"/>
      <c r="M8488" s="6"/>
      <c r="N8488" s="27"/>
    </row>
    <row r="8489" spans="1:14" s="28" customFormat="1" x14ac:dyDescent="0.25">
      <c r="A8489" s="24">
        <v>43819.5</v>
      </c>
      <c r="B8489" s="25">
        <v>43819.541666666664</v>
      </c>
      <c r="C8489" s="7">
        <v>1615.33</v>
      </c>
      <c r="D8489" s="26">
        <f>C8489/'g. Dimensio.AnlagenEE2035'!$F$11</f>
        <v>0.46152285714285712</v>
      </c>
      <c r="E8489" s="6"/>
      <c r="F8489" s="6"/>
      <c r="G8489" s="6"/>
      <c r="H8489" s="6"/>
      <c r="I8489" s="6"/>
      <c r="J8489" s="6"/>
      <c r="K8489" s="6"/>
      <c r="L8489" s="6"/>
      <c r="M8489" s="6"/>
      <c r="N8489" s="27"/>
    </row>
    <row r="8490" spans="1:14" s="28" customFormat="1" x14ac:dyDescent="0.25">
      <c r="A8490" s="24">
        <v>43819.541666666664</v>
      </c>
      <c r="B8490" s="25">
        <v>43819.583333333336</v>
      </c>
      <c r="C8490" s="7">
        <v>1580.008</v>
      </c>
      <c r="D8490" s="26">
        <f>C8490/'g. Dimensio.AnlagenEE2035'!$F$11</f>
        <v>0.45143085714285713</v>
      </c>
      <c r="E8490" s="6"/>
      <c r="F8490" s="6"/>
      <c r="G8490" s="6"/>
      <c r="H8490" s="6"/>
      <c r="I8490" s="6"/>
      <c r="J8490" s="6"/>
      <c r="K8490" s="6"/>
      <c r="L8490" s="6"/>
      <c r="M8490" s="6"/>
      <c r="N8490" s="27"/>
    </row>
    <row r="8491" spans="1:14" s="28" customFormat="1" x14ac:dyDescent="0.25">
      <c r="A8491" s="24">
        <v>43819.583333333336</v>
      </c>
      <c r="B8491" s="25">
        <v>43819.625</v>
      </c>
      <c r="C8491" s="7">
        <v>1488.9269999999999</v>
      </c>
      <c r="D8491" s="26">
        <f>C8491/'g. Dimensio.AnlagenEE2035'!$F$11</f>
        <v>0.42540771428571428</v>
      </c>
      <c r="E8491" s="6"/>
      <c r="F8491" s="6"/>
      <c r="G8491" s="6"/>
      <c r="H8491" s="6"/>
      <c r="I8491" s="6"/>
      <c r="J8491" s="6"/>
      <c r="K8491" s="6"/>
      <c r="L8491" s="6"/>
      <c r="M8491" s="6"/>
      <c r="N8491" s="27"/>
    </row>
    <row r="8492" spans="1:14" s="28" customFormat="1" x14ac:dyDescent="0.25">
      <c r="A8492" s="24">
        <v>43819.625</v>
      </c>
      <c r="B8492" s="25">
        <v>43819.666666666664</v>
      </c>
      <c r="C8492" s="7">
        <v>1742.3309999999999</v>
      </c>
      <c r="D8492" s="26">
        <f>C8492/'g. Dimensio.AnlagenEE2035'!$F$11</f>
        <v>0.49780885714285711</v>
      </c>
      <c r="E8492" s="6"/>
      <c r="F8492" s="6"/>
      <c r="G8492" s="6"/>
      <c r="H8492" s="6"/>
      <c r="I8492" s="6"/>
      <c r="J8492" s="6"/>
      <c r="K8492" s="6"/>
      <c r="L8492" s="6"/>
      <c r="M8492" s="6"/>
      <c r="N8492" s="27"/>
    </row>
    <row r="8493" spans="1:14" s="28" customFormat="1" x14ac:dyDescent="0.25">
      <c r="A8493" s="24">
        <v>43819.666666666664</v>
      </c>
      <c r="B8493" s="25">
        <v>43819.708333333336</v>
      </c>
      <c r="C8493" s="7">
        <v>1845.366</v>
      </c>
      <c r="D8493" s="26">
        <f>C8493/'g. Dimensio.AnlagenEE2035'!$F$11</f>
        <v>0.52724742857142859</v>
      </c>
      <c r="E8493" s="6"/>
      <c r="F8493" s="6"/>
      <c r="G8493" s="6"/>
      <c r="H8493" s="6"/>
      <c r="I8493" s="6"/>
      <c r="J8493" s="6"/>
      <c r="K8493" s="6"/>
      <c r="L8493" s="6"/>
      <c r="M8493" s="6"/>
      <c r="N8493" s="27"/>
    </row>
    <row r="8494" spans="1:14" s="28" customFormat="1" x14ac:dyDescent="0.25">
      <c r="A8494" s="24">
        <v>43819.708333333336</v>
      </c>
      <c r="B8494" s="25">
        <v>43819.75</v>
      </c>
      <c r="C8494" s="7">
        <v>1538.3119999999999</v>
      </c>
      <c r="D8494" s="26">
        <f>C8494/'g. Dimensio.AnlagenEE2035'!$F$11</f>
        <v>0.43951771428571423</v>
      </c>
      <c r="E8494" s="6"/>
      <c r="F8494" s="6"/>
      <c r="G8494" s="6"/>
      <c r="H8494" s="6"/>
      <c r="I8494" s="6"/>
      <c r="J8494" s="6"/>
      <c r="K8494" s="6"/>
      <c r="L8494" s="6"/>
      <c r="M8494" s="6"/>
      <c r="N8494" s="27"/>
    </row>
    <row r="8495" spans="1:14" s="28" customFormat="1" x14ac:dyDescent="0.25">
      <c r="A8495" s="24">
        <v>43819.75</v>
      </c>
      <c r="B8495" s="25">
        <v>43819.791666666664</v>
      </c>
      <c r="C8495" s="7">
        <v>1164.932</v>
      </c>
      <c r="D8495" s="26">
        <f>C8495/'g. Dimensio.AnlagenEE2035'!$F$11</f>
        <v>0.33283771428571429</v>
      </c>
      <c r="E8495" s="6"/>
      <c r="F8495" s="6"/>
      <c r="G8495" s="6"/>
      <c r="H8495" s="6"/>
      <c r="I8495" s="6"/>
      <c r="J8495" s="6"/>
      <c r="K8495" s="6"/>
      <c r="L8495" s="6"/>
      <c r="M8495" s="6"/>
      <c r="N8495" s="27"/>
    </row>
    <row r="8496" spans="1:14" s="28" customFormat="1" x14ac:dyDescent="0.25">
      <c r="A8496" s="24">
        <v>43819.791666666664</v>
      </c>
      <c r="B8496" s="25">
        <v>43819.833333333336</v>
      </c>
      <c r="C8496" s="7">
        <v>1035.252</v>
      </c>
      <c r="D8496" s="26">
        <f>C8496/'g. Dimensio.AnlagenEE2035'!$F$11</f>
        <v>0.29578628571428572</v>
      </c>
      <c r="E8496" s="6"/>
      <c r="F8496" s="6"/>
      <c r="G8496" s="6"/>
      <c r="H8496" s="6"/>
      <c r="I8496" s="6"/>
      <c r="J8496" s="6"/>
      <c r="K8496" s="6"/>
      <c r="L8496" s="6"/>
      <c r="M8496" s="6"/>
      <c r="N8496" s="27"/>
    </row>
    <row r="8497" spans="1:14" s="28" customFormat="1" x14ac:dyDescent="0.25">
      <c r="A8497" s="24">
        <v>43819.833333333336</v>
      </c>
      <c r="B8497" s="25">
        <v>43819.875</v>
      </c>
      <c r="C8497" s="7">
        <v>949.62199999999996</v>
      </c>
      <c r="D8497" s="26">
        <f>C8497/'g. Dimensio.AnlagenEE2035'!$F$11</f>
        <v>0.27132057142857141</v>
      </c>
      <c r="E8497" s="6"/>
      <c r="F8497" s="6"/>
      <c r="G8497" s="6"/>
      <c r="H8497" s="6"/>
      <c r="I8497" s="6"/>
      <c r="J8497" s="6"/>
      <c r="K8497" s="6"/>
      <c r="L8497" s="6"/>
      <c r="M8497" s="6"/>
      <c r="N8497" s="27"/>
    </row>
    <row r="8498" spans="1:14" s="28" customFormat="1" x14ac:dyDescent="0.25">
      <c r="A8498" s="24">
        <v>43819.875</v>
      </c>
      <c r="B8498" s="25">
        <v>43819.916666666664</v>
      </c>
      <c r="C8498" s="7">
        <v>891.03099999999995</v>
      </c>
      <c r="D8498" s="26">
        <f>C8498/'g. Dimensio.AnlagenEE2035'!$F$11</f>
        <v>0.2545802857142857</v>
      </c>
      <c r="E8498" s="6"/>
      <c r="F8498" s="6"/>
      <c r="G8498" s="6"/>
      <c r="H8498" s="6"/>
      <c r="I8498" s="6"/>
      <c r="J8498" s="6"/>
      <c r="K8498" s="6"/>
      <c r="L8498" s="6"/>
      <c r="M8498" s="6"/>
      <c r="N8498" s="27"/>
    </row>
    <row r="8499" spans="1:14" s="28" customFormat="1" x14ac:dyDescent="0.25">
      <c r="A8499" s="24">
        <v>43819.916666666664</v>
      </c>
      <c r="B8499" s="25">
        <v>43819.958333333336</v>
      </c>
      <c r="C8499" s="7">
        <v>936.52599999999995</v>
      </c>
      <c r="D8499" s="26">
        <f>C8499/'g. Dimensio.AnlagenEE2035'!$F$11</f>
        <v>0.26757885714285712</v>
      </c>
      <c r="E8499" s="6"/>
      <c r="F8499" s="6"/>
      <c r="G8499" s="6"/>
      <c r="H8499" s="6"/>
      <c r="I8499" s="6"/>
      <c r="J8499" s="6"/>
      <c r="K8499" s="6"/>
      <c r="L8499" s="6"/>
      <c r="M8499" s="6"/>
      <c r="N8499" s="27"/>
    </row>
    <row r="8500" spans="1:14" s="28" customFormat="1" x14ac:dyDescent="0.25">
      <c r="A8500" s="24">
        <v>43819.958333333336</v>
      </c>
      <c r="B8500" s="25">
        <v>43820</v>
      </c>
      <c r="C8500" s="7">
        <v>1081.606</v>
      </c>
      <c r="D8500" s="26">
        <f>C8500/'g. Dimensio.AnlagenEE2035'!$F$11</f>
        <v>0.3090302857142857</v>
      </c>
      <c r="E8500" s="6"/>
      <c r="F8500" s="6"/>
      <c r="G8500" s="6"/>
      <c r="H8500" s="6"/>
      <c r="I8500" s="6"/>
      <c r="J8500" s="6"/>
      <c r="K8500" s="6"/>
      <c r="L8500" s="6"/>
      <c r="M8500" s="6"/>
      <c r="N8500" s="27"/>
    </row>
    <row r="8501" spans="1:14" s="28" customFormat="1" x14ac:dyDescent="0.25">
      <c r="A8501" s="24">
        <v>43820</v>
      </c>
      <c r="B8501" s="25">
        <v>43820.041666666664</v>
      </c>
      <c r="C8501" s="7">
        <v>925.92499999999995</v>
      </c>
      <c r="D8501" s="26">
        <f>C8501/'g. Dimensio.AnlagenEE2035'!$F$11</f>
        <v>0.26455000000000001</v>
      </c>
      <c r="E8501" s="6"/>
      <c r="F8501" s="6"/>
      <c r="G8501" s="6"/>
      <c r="H8501" s="6"/>
      <c r="I8501" s="6"/>
      <c r="J8501" s="6"/>
      <c r="K8501" s="6"/>
      <c r="L8501" s="6"/>
      <c r="M8501" s="6"/>
      <c r="N8501" s="27"/>
    </row>
    <row r="8502" spans="1:14" s="28" customFormat="1" x14ac:dyDescent="0.25">
      <c r="A8502" s="24">
        <v>43820.041666666664</v>
      </c>
      <c r="B8502" s="25">
        <v>43820.083333333336</v>
      </c>
      <c r="C8502" s="7">
        <v>769.29399999999998</v>
      </c>
      <c r="D8502" s="26">
        <f>C8502/'g. Dimensio.AnlagenEE2035'!$F$11</f>
        <v>0.2197982857142857</v>
      </c>
      <c r="E8502" s="6"/>
      <c r="F8502" s="6"/>
      <c r="G8502" s="6"/>
      <c r="H8502" s="6"/>
      <c r="I8502" s="6"/>
      <c r="J8502" s="6"/>
      <c r="K8502" s="6"/>
      <c r="L8502" s="6"/>
      <c r="M8502" s="6"/>
      <c r="N8502" s="27"/>
    </row>
    <row r="8503" spans="1:14" s="28" customFormat="1" x14ac:dyDescent="0.25">
      <c r="A8503" s="24">
        <v>43820.083333333336</v>
      </c>
      <c r="B8503" s="25">
        <v>43820.125</v>
      </c>
      <c r="C8503" s="7">
        <v>619.95500000000004</v>
      </c>
      <c r="D8503" s="26">
        <f>C8503/'g. Dimensio.AnlagenEE2035'!$F$11</f>
        <v>0.17713000000000001</v>
      </c>
      <c r="E8503" s="6"/>
      <c r="F8503" s="6"/>
      <c r="G8503" s="6"/>
      <c r="H8503" s="6"/>
      <c r="I8503" s="6"/>
      <c r="J8503" s="6"/>
      <c r="K8503" s="6"/>
      <c r="L8503" s="6"/>
      <c r="M8503" s="6"/>
      <c r="N8503" s="27"/>
    </row>
    <row r="8504" spans="1:14" s="28" customFormat="1" x14ac:dyDescent="0.25">
      <c r="A8504" s="24">
        <v>43820.125</v>
      </c>
      <c r="B8504" s="25">
        <v>43820.166666666664</v>
      </c>
      <c r="C8504" s="7">
        <v>472.625</v>
      </c>
      <c r="D8504" s="26">
        <f>C8504/'g. Dimensio.AnlagenEE2035'!$F$11</f>
        <v>0.13503571428571429</v>
      </c>
      <c r="E8504" s="6"/>
      <c r="F8504" s="6"/>
      <c r="G8504" s="6"/>
      <c r="H8504" s="6"/>
      <c r="I8504" s="6"/>
      <c r="J8504" s="6"/>
      <c r="K8504" s="6"/>
      <c r="L8504" s="6"/>
      <c r="M8504" s="6"/>
      <c r="N8504" s="27"/>
    </row>
    <row r="8505" spans="1:14" s="28" customFormat="1" x14ac:dyDescent="0.25">
      <c r="A8505" s="24">
        <v>43820.166666666664</v>
      </c>
      <c r="B8505" s="25">
        <v>43820.208333333336</v>
      </c>
      <c r="C8505" s="7">
        <v>389.72</v>
      </c>
      <c r="D8505" s="26">
        <f>C8505/'g. Dimensio.AnlagenEE2035'!$F$11</f>
        <v>0.11134857142857144</v>
      </c>
      <c r="E8505" s="6"/>
      <c r="F8505" s="6"/>
      <c r="G8505" s="6"/>
      <c r="H8505" s="6"/>
      <c r="I8505" s="6"/>
      <c r="J8505" s="6"/>
      <c r="K8505" s="6"/>
      <c r="L8505" s="6"/>
      <c r="M8505" s="6"/>
      <c r="N8505" s="27"/>
    </row>
    <row r="8506" spans="1:14" s="28" customFormat="1" x14ac:dyDescent="0.25">
      <c r="A8506" s="24">
        <v>43820.208333333336</v>
      </c>
      <c r="B8506" s="25">
        <v>43820.25</v>
      </c>
      <c r="C8506" s="7">
        <v>532.45100000000002</v>
      </c>
      <c r="D8506" s="26">
        <f>C8506/'g. Dimensio.AnlagenEE2035'!$F$11</f>
        <v>0.15212885714285715</v>
      </c>
      <c r="E8506" s="6"/>
      <c r="F8506" s="6"/>
      <c r="G8506" s="6"/>
      <c r="H8506" s="6"/>
      <c r="I8506" s="6"/>
      <c r="J8506" s="6"/>
      <c r="K8506" s="6"/>
      <c r="L8506" s="6"/>
      <c r="M8506" s="6"/>
      <c r="N8506" s="27"/>
    </row>
    <row r="8507" spans="1:14" s="28" customFormat="1" x14ac:dyDescent="0.25">
      <c r="A8507" s="24">
        <v>43820.25</v>
      </c>
      <c r="B8507" s="25">
        <v>43820.291666666664</v>
      </c>
      <c r="C8507" s="7">
        <v>635.27</v>
      </c>
      <c r="D8507" s="26">
        <f>C8507/'g. Dimensio.AnlagenEE2035'!$F$11</f>
        <v>0.18150571428571427</v>
      </c>
      <c r="E8507" s="6"/>
      <c r="F8507" s="6"/>
      <c r="G8507" s="6"/>
      <c r="H8507" s="6"/>
      <c r="I8507" s="6"/>
      <c r="J8507" s="6"/>
      <c r="K8507" s="6"/>
      <c r="L8507" s="6"/>
      <c r="M8507" s="6"/>
      <c r="N8507" s="27"/>
    </row>
    <row r="8508" spans="1:14" s="28" customFormat="1" x14ac:dyDescent="0.25">
      <c r="A8508" s="24">
        <v>43820.291666666664</v>
      </c>
      <c r="B8508" s="25">
        <v>43820.333333333336</v>
      </c>
      <c r="C8508" s="7">
        <v>558.30899999999997</v>
      </c>
      <c r="D8508" s="26">
        <f>C8508/'g. Dimensio.AnlagenEE2035'!$F$11</f>
        <v>0.15951685714285713</v>
      </c>
      <c r="E8508" s="6"/>
      <c r="F8508" s="6"/>
      <c r="G8508" s="6"/>
      <c r="H8508" s="6"/>
      <c r="I8508" s="6"/>
      <c r="J8508" s="6"/>
      <c r="K8508" s="6"/>
      <c r="L8508" s="6"/>
      <c r="M8508" s="6"/>
      <c r="N8508" s="27"/>
    </row>
    <row r="8509" spans="1:14" s="28" customFormat="1" x14ac:dyDescent="0.25">
      <c r="A8509" s="24">
        <v>43820.333333333336</v>
      </c>
      <c r="B8509" s="25">
        <v>43820.375</v>
      </c>
      <c r="C8509" s="7">
        <v>428.56700000000001</v>
      </c>
      <c r="D8509" s="26">
        <f>C8509/'g. Dimensio.AnlagenEE2035'!$F$11</f>
        <v>0.12244771428571428</v>
      </c>
      <c r="E8509" s="6"/>
      <c r="F8509" s="6"/>
      <c r="G8509" s="6"/>
      <c r="H8509" s="6"/>
      <c r="I8509" s="6"/>
      <c r="J8509" s="6"/>
      <c r="K8509" s="6"/>
      <c r="L8509" s="6"/>
      <c r="M8509" s="6"/>
      <c r="N8509" s="27"/>
    </row>
    <row r="8510" spans="1:14" s="28" customFormat="1" x14ac:dyDescent="0.25">
      <c r="A8510" s="24">
        <v>43820.375</v>
      </c>
      <c r="B8510" s="25">
        <v>43820.416666666664</v>
      </c>
      <c r="C8510" s="7">
        <v>361.99400000000003</v>
      </c>
      <c r="D8510" s="26">
        <f>C8510/'g. Dimensio.AnlagenEE2035'!$F$11</f>
        <v>0.10342685714285715</v>
      </c>
      <c r="E8510" s="6"/>
      <c r="F8510" s="6"/>
      <c r="G8510" s="6"/>
      <c r="H8510" s="6"/>
      <c r="I8510" s="6"/>
      <c r="J8510" s="6"/>
      <c r="K8510" s="6"/>
      <c r="L8510" s="6"/>
      <c r="M8510" s="6"/>
      <c r="N8510" s="27"/>
    </row>
    <row r="8511" spans="1:14" s="28" customFormat="1" x14ac:dyDescent="0.25">
      <c r="A8511" s="24">
        <v>43820.416666666664</v>
      </c>
      <c r="B8511" s="25">
        <v>43820.458333333336</v>
      </c>
      <c r="C8511" s="7">
        <v>404.75799999999998</v>
      </c>
      <c r="D8511" s="26">
        <f>C8511/'g. Dimensio.AnlagenEE2035'!$F$11</f>
        <v>0.11564514285714285</v>
      </c>
      <c r="E8511" s="6"/>
      <c r="F8511" s="6"/>
      <c r="G8511" s="6"/>
      <c r="H8511" s="6"/>
      <c r="I8511" s="6"/>
      <c r="J8511" s="6"/>
      <c r="K8511" s="6"/>
      <c r="L8511" s="6"/>
      <c r="M8511" s="6"/>
      <c r="N8511" s="27"/>
    </row>
    <row r="8512" spans="1:14" s="28" customFormat="1" x14ac:dyDescent="0.25">
      <c r="A8512" s="24">
        <v>43820.458333333336</v>
      </c>
      <c r="B8512" s="25">
        <v>43820.5</v>
      </c>
      <c r="C8512" s="7">
        <v>506.57</v>
      </c>
      <c r="D8512" s="26">
        <f>C8512/'g. Dimensio.AnlagenEE2035'!$F$11</f>
        <v>0.1447342857142857</v>
      </c>
      <c r="E8512" s="6"/>
      <c r="F8512" s="6"/>
      <c r="G8512" s="6"/>
      <c r="H8512" s="6"/>
      <c r="I8512" s="6"/>
      <c r="J8512" s="6"/>
      <c r="K8512" s="6"/>
      <c r="L8512" s="6"/>
      <c r="M8512" s="6"/>
      <c r="N8512" s="27"/>
    </row>
    <row r="8513" spans="1:14" s="28" customFormat="1" x14ac:dyDescent="0.25">
      <c r="A8513" s="24">
        <v>43820.5</v>
      </c>
      <c r="B8513" s="25">
        <v>43820.541666666664</v>
      </c>
      <c r="C8513" s="7">
        <v>603.00300000000004</v>
      </c>
      <c r="D8513" s="26">
        <f>C8513/'g. Dimensio.AnlagenEE2035'!$F$11</f>
        <v>0.17228657142857143</v>
      </c>
      <c r="E8513" s="6"/>
      <c r="F8513" s="6"/>
      <c r="G8513" s="6"/>
      <c r="H8513" s="6"/>
      <c r="I8513" s="6"/>
      <c r="J8513" s="6"/>
      <c r="K8513" s="6"/>
      <c r="L8513" s="6"/>
      <c r="M8513" s="6"/>
      <c r="N8513" s="27"/>
    </row>
    <row r="8514" spans="1:14" s="28" customFormat="1" x14ac:dyDescent="0.25">
      <c r="A8514" s="24">
        <v>43820.541666666664</v>
      </c>
      <c r="B8514" s="25">
        <v>43820.583333333336</v>
      </c>
      <c r="C8514" s="7">
        <v>534.57500000000005</v>
      </c>
      <c r="D8514" s="26">
        <f>C8514/'g. Dimensio.AnlagenEE2035'!$F$11</f>
        <v>0.15273571428571431</v>
      </c>
      <c r="E8514" s="6"/>
      <c r="F8514" s="6"/>
      <c r="G8514" s="6"/>
      <c r="H8514" s="6"/>
      <c r="I8514" s="6"/>
      <c r="J8514" s="6"/>
      <c r="K8514" s="6"/>
      <c r="L8514" s="6"/>
      <c r="M8514" s="6"/>
      <c r="N8514" s="27"/>
    </row>
    <row r="8515" spans="1:14" s="28" customFormat="1" x14ac:dyDescent="0.25">
      <c r="A8515" s="24">
        <v>43820.583333333336</v>
      </c>
      <c r="B8515" s="25">
        <v>43820.625</v>
      </c>
      <c r="C8515" s="7">
        <v>584.09400000000005</v>
      </c>
      <c r="D8515" s="26">
        <f>C8515/'g. Dimensio.AnlagenEE2035'!$F$11</f>
        <v>0.166884</v>
      </c>
      <c r="E8515" s="6"/>
      <c r="F8515" s="6"/>
      <c r="G8515" s="6"/>
      <c r="H8515" s="6"/>
      <c r="I8515" s="6"/>
      <c r="J8515" s="6"/>
      <c r="K8515" s="6"/>
      <c r="L8515" s="6"/>
      <c r="M8515" s="6"/>
      <c r="N8515" s="27"/>
    </row>
    <row r="8516" spans="1:14" s="28" customFormat="1" x14ac:dyDescent="0.25">
      <c r="A8516" s="24">
        <v>43820.625</v>
      </c>
      <c r="B8516" s="25">
        <v>43820.666666666664</v>
      </c>
      <c r="C8516" s="7">
        <v>727.36</v>
      </c>
      <c r="D8516" s="26">
        <f>C8516/'g. Dimensio.AnlagenEE2035'!$F$11</f>
        <v>0.20781714285714287</v>
      </c>
      <c r="E8516" s="6"/>
      <c r="F8516" s="6"/>
      <c r="G8516" s="6"/>
      <c r="H8516" s="6"/>
      <c r="I8516" s="6"/>
      <c r="J8516" s="6"/>
      <c r="K8516" s="6"/>
      <c r="L8516" s="6"/>
      <c r="M8516" s="6"/>
      <c r="N8516" s="27"/>
    </row>
    <row r="8517" spans="1:14" s="28" customFormat="1" x14ac:dyDescent="0.25">
      <c r="A8517" s="24">
        <v>43820.666666666664</v>
      </c>
      <c r="B8517" s="25">
        <v>43820.708333333336</v>
      </c>
      <c r="C8517" s="7">
        <v>741.87</v>
      </c>
      <c r="D8517" s="26">
        <f>C8517/'g. Dimensio.AnlagenEE2035'!$F$11</f>
        <v>0.21196285714285715</v>
      </c>
      <c r="E8517" s="6"/>
      <c r="F8517" s="6"/>
      <c r="G8517" s="6"/>
      <c r="H8517" s="6"/>
      <c r="I8517" s="6"/>
      <c r="J8517" s="6"/>
      <c r="K8517" s="6"/>
      <c r="L8517" s="6"/>
      <c r="M8517" s="6"/>
      <c r="N8517" s="27"/>
    </row>
    <row r="8518" spans="1:14" s="28" customFormat="1" x14ac:dyDescent="0.25">
      <c r="A8518" s="24">
        <v>43820.708333333336</v>
      </c>
      <c r="B8518" s="25">
        <v>43820.75</v>
      </c>
      <c r="C8518" s="7">
        <v>788.55700000000002</v>
      </c>
      <c r="D8518" s="26">
        <f>C8518/'g. Dimensio.AnlagenEE2035'!$F$11</f>
        <v>0.225302</v>
      </c>
      <c r="E8518" s="6"/>
      <c r="F8518" s="6"/>
      <c r="G8518" s="6"/>
      <c r="H8518" s="6"/>
      <c r="I8518" s="6"/>
      <c r="J8518" s="6"/>
      <c r="K8518" s="6"/>
      <c r="L8518" s="6"/>
      <c r="M8518" s="6"/>
      <c r="N8518" s="27"/>
    </row>
    <row r="8519" spans="1:14" s="28" customFormat="1" x14ac:dyDescent="0.25">
      <c r="A8519" s="24">
        <v>43820.75</v>
      </c>
      <c r="B8519" s="25">
        <v>43820.791666666664</v>
      </c>
      <c r="C8519" s="7">
        <v>653.55799999999999</v>
      </c>
      <c r="D8519" s="26">
        <f>C8519/'g. Dimensio.AnlagenEE2035'!$F$11</f>
        <v>0.18673085714285714</v>
      </c>
      <c r="E8519" s="6"/>
      <c r="F8519" s="6"/>
      <c r="G8519" s="6"/>
      <c r="H8519" s="6"/>
      <c r="I8519" s="6"/>
      <c r="J8519" s="6"/>
      <c r="K8519" s="6"/>
      <c r="L8519" s="6"/>
      <c r="M8519" s="6"/>
      <c r="N8519" s="27"/>
    </row>
    <row r="8520" spans="1:14" s="28" customFormat="1" x14ac:dyDescent="0.25">
      <c r="A8520" s="24">
        <v>43820.791666666664</v>
      </c>
      <c r="B8520" s="25">
        <v>43820.833333333336</v>
      </c>
      <c r="C8520" s="7">
        <v>615.76499999999999</v>
      </c>
      <c r="D8520" s="26">
        <f>C8520/'g. Dimensio.AnlagenEE2035'!$F$11</f>
        <v>0.17593285714285714</v>
      </c>
      <c r="E8520" s="6"/>
      <c r="F8520" s="6"/>
      <c r="G8520" s="6"/>
      <c r="H8520" s="6"/>
      <c r="I8520" s="6"/>
      <c r="J8520" s="6"/>
      <c r="K8520" s="6"/>
      <c r="L8520" s="6"/>
      <c r="M8520" s="6"/>
      <c r="N8520" s="27"/>
    </row>
    <row r="8521" spans="1:14" s="28" customFormat="1" x14ac:dyDescent="0.25">
      <c r="A8521" s="24">
        <v>43820.833333333336</v>
      </c>
      <c r="B8521" s="25">
        <v>43820.875</v>
      </c>
      <c r="C8521" s="7">
        <v>768.99199999999996</v>
      </c>
      <c r="D8521" s="26">
        <f>C8521/'g. Dimensio.AnlagenEE2035'!$F$11</f>
        <v>0.21971199999999999</v>
      </c>
      <c r="E8521" s="6"/>
      <c r="F8521" s="6"/>
      <c r="G8521" s="6"/>
      <c r="H8521" s="6"/>
      <c r="I8521" s="6"/>
      <c r="J8521" s="6"/>
      <c r="K8521" s="6"/>
      <c r="L8521" s="6"/>
      <c r="M8521" s="6"/>
      <c r="N8521" s="27"/>
    </row>
    <row r="8522" spans="1:14" s="28" customFormat="1" x14ac:dyDescent="0.25">
      <c r="A8522" s="24">
        <v>43820.875</v>
      </c>
      <c r="B8522" s="25">
        <v>43820.916666666664</v>
      </c>
      <c r="C8522" s="7">
        <v>1059.992</v>
      </c>
      <c r="D8522" s="26">
        <f>C8522/'g. Dimensio.AnlagenEE2035'!$F$11</f>
        <v>0.30285485714285715</v>
      </c>
      <c r="E8522" s="6"/>
      <c r="F8522" s="6"/>
      <c r="G8522" s="6"/>
      <c r="H8522" s="6"/>
      <c r="I8522" s="6"/>
      <c r="J8522" s="6"/>
      <c r="K8522" s="6"/>
      <c r="L8522" s="6"/>
      <c r="M8522" s="6"/>
      <c r="N8522" s="27"/>
    </row>
    <row r="8523" spans="1:14" s="28" customFormat="1" x14ac:dyDescent="0.25">
      <c r="A8523" s="24">
        <v>43820.916666666664</v>
      </c>
      <c r="B8523" s="25">
        <v>43820.958333333336</v>
      </c>
      <c r="C8523" s="7">
        <v>1142.4870000000001</v>
      </c>
      <c r="D8523" s="26">
        <f>C8523/'g. Dimensio.AnlagenEE2035'!$F$11</f>
        <v>0.32642485714285718</v>
      </c>
      <c r="E8523" s="6"/>
      <c r="F8523" s="6"/>
      <c r="G8523" s="6"/>
      <c r="H8523" s="6"/>
      <c r="I8523" s="6"/>
      <c r="J8523" s="6"/>
      <c r="K8523" s="6"/>
      <c r="L8523" s="6"/>
      <c r="M8523" s="6"/>
      <c r="N8523" s="27"/>
    </row>
    <row r="8524" spans="1:14" s="28" customFormat="1" x14ac:dyDescent="0.25">
      <c r="A8524" s="24">
        <v>43820.958333333336</v>
      </c>
      <c r="B8524" s="25">
        <v>43821</v>
      </c>
      <c r="C8524" s="7">
        <v>1397.9449999999999</v>
      </c>
      <c r="D8524" s="26">
        <f>C8524/'g. Dimensio.AnlagenEE2035'!$F$11</f>
        <v>0.39941285714285713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27"/>
    </row>
    <row r="8525" spans="1:14" s="28" customFormat="1" x14ac:dyDescent="0.25">
      <c r="A8525" s="24">
        <v>43821</v>
      </c>
      <c r="B8525" s="25">
        <v>43821.041666666664</v>
      </c>
      <c r="C8525" s="7">
        <v>1626.9280000000001</v>
      </c>
      <c r="D8525" s="26">
        <f>C8525/'g. Dimensio.AnlagenEE2035'!$F$11</f>
        <v>0.46483657142857149</v>
      </c>
      <c r="E8525" s="6"/>
      <c r="F8525" s="6"/>
      <c r="G8525" s="6"/>
      <c r="H8525" s="6"/>
      <c r="I8525" s="6"/>
      <c r="J8525" s="6"/>
      <c r="K8525" s="6"/>
      <c r="L8525" s="6"/>
      <c r="M8525" s="6"/>
      <c r="N8525" s="27"/>
    </row>
    <row r="8526" spans="1:14" s="28" customFormat="1" x14ac:dyDescent="0.25">
      <c r="A8526" s="24">
        <v>43821.041666666664</v>
      </c>
      <c r="B8526" s="25">
        <v>43821.083333333336</v>
      </c>
      <c r="C8526" s="7">
        <v>1463.7929999999999</v>
      </c>
      <c r="D8526" s="26">
        <f>C8526/'g. Dimensio.AnlagenEE2035'!$F$11</f>
        <v>0.41822657142857139</v>
      </c>
      <c r="E8526" s="6"/>
      <c r="F8526" s="6"/>
      <c r="G8526" s="6"/>
      <c r="H8526" s="6"/>
      <c r="I8526" s="6"/>
      <c r="J8526" s="6"/>
      <c r="K8526" s="6"/>
      <c r="L8526" s="6"/>
      <c r="M8526" s="6"/>
      <c r="N8526" s="27"/>
    </row>
    <row r="8527" spans="1:14" s="28" customFormat="1" x14ac:dyDescent="0.25">
      <c r="A8527" s="24">
        <v>43821.083333333336</v>
      </c>
      <c r="B8527" s="25">
        <v>43821.125</v>
      </c>
      <c r="C8527" s="7">
        <v>1327.345</v>
      </c>
      <c r="D8527" s="26">
        <f>C8527/'g. Dimensio.AnlagenEE2035'!$F$11</f>
        <v>0.37924142857142856</v>
      </c>
      <c r="E8527" s="6"/>
      <c r="F8527" s="6"/>
      <c r="G8527" s="6"/>
      <c r="H8527" s="6"/>
      <c r="I8527" s="6"/>
      <c r="J8527" s="6"/>
      <c r="K8527" s="6"/>
      <c r="L8527" s="6"/>
      <c r="M8527" s="6"/>
      <c r="N8527" s="27"/>
    </row>
    <row r="8528" spans="1:14" s="28" customFormat="1" x14ac:dyDescent="0.25">
      <c r="A8528" s="24">
        <v>43821.125</v>
      </c>
      <c r="B8528" s="25">
        <v>43821.166666666664</v>
      </c>
      <c r="C8528" s="7">
        <v>1265.0840000000001</v>
      </c>
      <c r="D8528" s="26">
        <f>C8528/'g. Dimensio.AnlagenEE2035'!$F$11</f>
        <v>0.36145257142857146</v>
      </c>
      <c r="E8528" s="6"/>
      <c r="F8528" s="6"/>
      <c r="G8528" s="6"/>
      <c r="H8528" s="6"/>
      <c r="I8528" s="6"/>
      <c r="J8528" s="6"/>
      <c r="K8528" s="6"/>
      <c r="L8528" s="6"/>
      <c r="M8528" s="6"/>
      <c r="N8528" s="27"/>
    </row>
    <row r="8529" spans="1:14" s="28" customFormat="1" x14ac:dyDescent="0.25">
      <c r="A8529" s="24">
        <v>43821.166666666664</v>
      </c>
      <c r="B8529" s="25">
        <v>43821.208333333336</v>
      </c>
      <c r="C8529" s="7">
        <v>1109.1780000000001</v>
      </c>
      <c r="D8529" s="26">
        <f>C8529/'g. Dimensio.AnlagenEE2035'!$F$11</f>
        <v>0.31690800000000002</v>
      </c>
      <c r="E8529" s="6"/>
      <c r="F8529" s="6"/>
      <c r="G8529" s="6"/>
      <c r="H8529" s="6"/>
      <c r="I8529" s="6"/>
      <c r="J8529" s="6"/>
      <c r="K8529" s="6"/>
      <c r="L8529" s="6"/>
      <c r="M8529" s="6"/>
      <c r="N8529" s="27"/>
    </row>
    <row r="8530" spans="1:14" s="28" customFormat="1" x14ac:dyDescent="0.25">
      <c r="A8530" s="24">
        <v>43821.208333333336</v>
      </c>
      <c r="B8530" s="25">
        <v>43821.25</v>
      </c>
      <c r="C8530" s="7">
        <v>940.91700000000003</v>
      </c>
      <c r="D8530" s="26">
        <f>C8530/'g. Dimensio.AnlagenEE2035'!$F$11</f>
        <v>0.26883342857142856</v>
      </c>
      <c r="E8530" s="6"/>
      <c r="F8530" s="6"/>
      <c r="G8530" s="6"/>
      <c r="H8530" s="6"/>
      <c r="I8530" s="6"/>
      <c r="J8530" s="6"/>
      <c r="K8530" s="6"/>
      <c r="L8530" s="6"/>
      <c r="M8530" s="6"/>
      <c r="N8530" s="27"/>
    </row>
    <row r="8531" spans="1:14" s="28" customFormat="1" x14ac:dyDescent="0.25">
      <c r="A8531" s="24">
        <v>43821.25</v>
      </c>
      <c r="B8531" s="25">
        <v>43821.291666666664</v>
      </c>
      <c r="C8531" s="7">
        <v>1082.7570000000001</v>
      </c>
      <c r="D8531" s="26">
        <f>C8531/'g. Dimensio.AnlagenEE2035'!$F$11</f>
        <v>0.30935914285714289</v>
      </c>
      <c r="E8531" s="6"/>
      <c r="F8531" s="6"/>
      <c r="G8531" s="6"/>
      <c r="H8531" s="6"/>
      <c r="I8531" s="6"/>
      <c r="J8531" s="6"/>
      <c r="K8531" s="6"/>
      <c r="L8531" s="6"/>
      <c r="M8531" s="6"/>
      <c r="N8531" s="27"/>
    </row>
    <row r="8532" spans="1:14" s="28" customFormat="1" x14ac:dyDescent="0.25">
      <c r="A8532" s="24">
        <v>43821.291666666664</v>
      </c>
      <c r="B8532" s="25">
        <v>43821.333333333336</v>
      </c>
      <c r="C8532" s="7">
        <v>1464.45</v>
      </c>
      <c r="D8532" s="26">
        <f>C8532/'g. Dimensio.AnlagenEE2035'!$F$11</f>
        <v>0.41841428571428574</v>
      </c>
      <c r="E8532" s="6"/>
      <c r="F8532" s="6"/>
      <c r="G8532" s="6"/>
      <c r="H8532" s="6"/>
      <c r="I8532" s="6"/>
      <c r="J8532" s="6"/>
      <c r="K8532" s="6"/>
      <c r="L8532" s="6"/>
      <c r="M8532" s="6"/>
      <c r="N8532" s="27"/>
    </row>
    <row r="8533" spans="1:14" s="28" customFormat="1" x14ac:dyDescent="0.25">
      <c r="A8533" s="24">
        <v>43821.333333333336</v>
      </c>
      <c r="B8533" s="25">
        <v>43821.375</v>
      </c>
      <c r="C8533" s="7">
        <v>1426.0630000000001</v>
      </c>
      <c r="D8533" s="26">
        <f>C8533/'g. Dimensio.AnlagenEE2035'!$F$11</f>
        <v>0.40744657142857144</v>
      </c>
      <c r="E8533" s="6"/>
      <c r="F8533" s="6"/>
      <c r="G8533" s="6"/>
      <c r="H8533" s="6"/>
      <c r="I8533" s="6"/>
      <c r="J8533" s="6"/>
      <c r="K8533" s="6"/>
      <c r="L8533" s="6"/>
      <c r="M8533" s="6"/>
      <c r="N8533" s="27"/>
    </row>
    <row r="8534" spans="1:14" s="28" customFormat="1" x14ac:dyDescent="0.25">
      <c r="A8534" s="24">
        <v>43821.375</v>
      </c>
      <c r="B8534" s="25">
        <v>43821.416666666664</v>
      </c>
      <c r="C8534" s="7">
        <v>1156.954</v>
      </c>
      <c r="D8534" s="26">
        <f>C8534/'g. Dimensio.AnlagenEE2035'!$F$11</f>
        <v>0.33055828571428569</v>
      </c>
      <c r="E8534" s="6"/>
      <c r="F8534" s="6"/>
      <c r="G8534" s="6"/>
      <c r="H8534" s="6"/>
      <c r="I8534" s="6"/>
      <c r="J8534" s="6"/>
      <c r="K8534" s="6"/>
      <c r="L8534" s="6"/>
      <c r="M8534" s="6"/>
      <c r="N8534" s="27"/>
    </row>
    <row r="8535" spans="1:14" s="28" customFormat="1" x14ac:dyDescent="0.25">
      <c r="A8535" s="24">
        <v>43821.416666666664</v>
      </c>
      <c r="B8535" s="25">
        <v>43821.458333333336</v>
      </c>
      <c r="C8535" s="7">
        <v>1118.038</v>
      </c>
      <c r="D8535" s="26">
        <f>C8535/'g. Dimensio.AnlagenEE2035'!$F$11</f>
        <v>0.3194394285714286</v>
      </c>
      <c r="E8535" s="6"/>
      <c r="F8535" s="6"/>
      <c r="G8535" s="6"/>
      <c r="H8535" s="6"/>
      <c r="I8535" s="6"/>
      <c r="J8535" s="6"/>
      <c r="K8535" s="6"/>
      <c r="L8535" s="6"/>
      <c r="M8535" s="6"/>
      <c r="N8535" s="27"/>
    </row>
    <row r="8536" spans="1:14" s="28" customFormat="1" x14ac:dyDescent="0.25">
      <c r="A8536" s="24">
        <v>43821.458333333336</v>
      </c>
      <c r="B8536" s="25">
        <v>43821.5</v>
      </c>
      <c r="C8536" s="7">
        <v>1367.8150000000001</v>
      </c>
      <c r="D8536" s="26">
        <f>C8536/'g. Dimensio.AnlagenEE2035'!$F$11</f>
        <v>0.39080428571428572</v>
      </c>
      <c r="E8536" s="6"/>
      <c r="F8536" s="6"/>
      <c r="G8536" s="6"/>
      <c r="H8536" s="6"/>
      <c r="I8536" s="6"/>
      <c r="J8536" s="6"/>
      <c r="K8536" s="6"/>
      <c r="L8536" s="6"/>
      <c r="M8536" s="6"/>
      <c r="N8536" s="27"/>
    </row>
    <row r="8537" spans="1:14" s="28" customFormat="1" x14ac:dyDescent="0.25">
      <c r="A8537" s="24">
        <v>43821.5</v>
      </c>
      <c r="B8537" s="25">
        <v>43821.541666666664</v>
      </c>
      <c r="C8537" s="7">
        <v>1594.5</v>
      </c>
      <c r="D8537" s="26">
        <f>C8537/'g. Dimensio.AnlagenEE2035'!$F$11</f>
        <v>0.45557142857142857</v>
      </c>
      <c r="E8537" s="6"/>
      <c r="F8537" s="6"/>
      <c r="G8537" s="6"/>
      <c r="H8537" s="6"/>
      <c r="I8537" s="6"/>
      <c r="J8537" s="6"/>
      <c r="K8537" s="6"/>
      <c r="L8537" s="6"/>
      <c r="M8537" s="6"/>
      <c r="N8537" s="27"/>
    </row>
    <row r="8538" spans="1:14" s="28" customFormat="1" x14ac:dyDescent="0.25">
      <c r="A8538" s="24">
        <v>43821.541666666664</v>
      </c>
      <c r="B8538" s="25">
        <v>43821.583333333336</v>
      </c>
      <c r="C8538" s="7">
        <v>1770.5450000000001</v>
      </c>
      <c r="D8538" s="26">
        <f>C8538/'g. Dimensio.AnlagenEE2035'!$F$11</f>
        <v>0.50587000000000004</v>
      </c>
      <c r="E8538" s="6"/>
      <c r="F8538" s="6"/>
      <c r="G8538" s="6"/>
      <c r="H8538" s="6"/>
      <c r="I8538" s="6"/>
      <c r="J8538" s="6"/>
      <c r="K8538" s="6"/>
      <c r="L8538" s="6"/>
      <c r="M8538" s="6"/>
      <c r="N8538" s="27"/>
    </row>
    <row r="8539" spans="1:14" s="28" customFormat="1" x14ac:dyDescent="0.25">
      <c r="A8539" s="24">
        <v>43821.583333333336</v>
      </c>
      <c r="B8539" s="25">
        <v>43821.625</v>
      </c>
      <c r="C8539" s="7">
        <v>2035.5909999999999</v>
      </c>
      <c r="D8539" s="26">
        <f>C8539/'g. Dimensio.AnlagenEE2035'!$F$11</f>
        <v>0.58159742857142849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27"/>
    </row>
    <row r="8540" spans="1:14" s="28" customFormat="1" x14ac:dyDescent="0.25">
      <c r="A8540" s="24">
        <v>43821.625</v>
      </c>
      <c r="B8540" s="25">
        <v>43821.666666666664</v>
      </c>
      <c r="C8540" s="7">
        <v>2191.1759999999999</v>
      </c>
      <c r="D8540" s="26">
        <f>C8540/'g. Dimensio.AnlagenEE2035'!$F$11</f>
        <v>0.62605028571428567</v>
      </c>
      <c r="E8540" s="6"/>
      <c r="F8540" s="6"/>
      <c r="G8540" s="6"/>
      <c r="H8540" s="6"/>
      <c r="I8540" s="6"/>
      <c r="J8540" s="6"/>
      <c r="K8540" s="6"/>
      <c r="L8540" s="6"/>
      <c r="M8540" s="6"/>
      <c r="N8540" s="27"/>
    </row>
    <row r="8541" spans="1:14" s="28" customFormat="1" x14ac:dyDescent="0.25">
      <c r="A8541" s="24">
        <v>43821.666666666664</v>
      </c>
      <c r="B8541" s="25">
        <v>43821.708333333336</v>
      </c>
      <c r="C8541" s="7">
        <v>2165.8200000000002</v>
      </c>
      <c r="D8541" s="26">
        <f>C8541/'g. Dimensio.AnlagenEE2035'!$F$11</f>
        <v>0.61880571428571429</v>
      </c>
      <c r="E8541" s="6"/>
      <c r="F8541" s="6"/>
      <c r="G8541" s="6"/>
      <c r="H8541" s="6"/>
      <c r="I8541" s="6"/>
      <c r="J8541" s="6"/>
      <c r="K8541" s="6"/>
      <c r="L8541" s="6"/>
      <c r="M8541" s="6"/>
      <c r="N8541" s="27"/>
    </row>
    <row r="8542" spans="1:14" s="28" customFormat="1" x14ac:dyDescent="0.25">
      <c r="A8542" s="24">
        <v>43821.708333333336</v>
      </c>
      <c r="B8542" s="25">
        <v>43821.75</v>
      </c>
      <c r="C8542" s="7">
        <v>2059.69</v>
      </c>
      <c r="D8542" s="26">
        <f>C8542/'g. Dimensio.AnlagenEE2035'!$F$11</f>
        <v>0.5884828571428572</v>
      </c>
      <c r="E8542" s="6"/>
      <c r="F8542" s="6"/>
      <c r="G8542" s="6"/>
      <c r="H8542" s="6"/>
      <c r="I8542" s="6"/>
      <c r="J8542" s="6"/>
      <c r="K8542" s="6"/>
      <c r="L8542" s="6"/>
      <c r="M8542" s="6"/>
      <c r="N8542" s="27"/>
    </row>
    <row r="8543" spans="1:14" s="28" customFormat="1" x14ac:dyDescent="0.25">
      <c r="A8543" s="24">
        <v>43821.75</v>
      </c>
      <c r="B8543" s="25">
        <v>43821.791666666664</v>
      </c>
      <c r="C8543" s="7">
        <v>2007.4559999999999</v>
      </c>
      <c r="D8543" s="26">
        <f>C8543/'g. Dimensio.AnlagenEE2035'!$F$11</f>
        <v>0.57355885714285715</v>
      </c>
      <c r="E8543" s="6"/>
      <c r="F8543" s="6"/>
      <c r="G8543" s="6"/>
      <c r="H8543" s="6"/>
      <c r="I8543" s="6"/>
      <c r="J8543" s="6"/>
      <c r="K8543" s="6"/>
      <c r="L8543" s="6"/>
      <c r="M8543" s="6"/>
      <c r="N8543" s="27"/>
    </row>
    <row r="8544" spans="1:14" s="28" customFormat="1" x14ac:dyDescent="0.25">
      <c r="A8544" s="24">
        <v>43821.791666666664</v>
      </c>
      <c r="B8544" s="25">
        <v>43821.833333333336</v>
      </c>
      <c r="C8544" s="7">
        <v>1930.5</v>
      </c>
      <c r="D8544" s="26">
        <f>C8544/'g. Dimensio.AnlagenEE2035'!$F$11</f>
        <v>0.5515714285714286</v>
      </c>
      <c r="E8544" s="6"/>
      <c r="F8544" s="6"/>
      <c r="G8544" s="6"/>
      <c r="H8544" s="6"/>
      <c r="I8544" s="6"/>
      <c r="J8544" s="6"/>
      <c r="K8544" s="6"/>
      <c r="L8544" s="6"/>
      <c r="M8544" s="6"/>
      <c r="N8544" s="27"/>
    </row>
    <row r="8545" spans="1:14" s="28" customFormat="1" x14ac:dyDescent="0.25">
      <c r="A8545" s="24">
        <v>43821.833333333336</v>
      </c>
      <c r="B8545" s="25">
        <v>43821.875</v>
      </c>
      <c r="C8545" s="7">
        <v>1789.6949999999999</v>
      </c>
      <c r="D8545" s="26">
        <f>C8545/'g. Dimensio.AnlagenEE2035'!$F$11</f>
        <v>0.5113414285714285</v>
      </c>
      <c r="E8545" s="6"/>
      <c r="F8545" s="6"/>
      <c r="G8545" s="6"/>
      <c r="H8545" s="6"/>
      <c r="I8545" s="6"/>
      <c r="J8545" s="6"/>
      <c r="K8545" s="6"/>
      <c r="L8545" s="6"/>
      <c r="M8545" s="6"/>
      <c r="N8545" s="27"/>
    </row>
    <row r="8546" spans="1:14" s="28" customFormat="1" x14ac:dyDescent="0.25">
      <c r="A8546" s="24">
        <v>43821.875</v>
      </c>
      <c r="B8546" s="25">
        <v>43821.916666666664</v>
      </c>
      <c r="C8546" s="7">
        <v>1811.29</v>
      </c>
      <c r="D8546" s="26">
        <f>C8546/'g. Dimensio.AnlagenEE2035'!$F$11</f>
        <v>0.51751142857142851</v>
      </c>
      <c r="E8546" s="6"/>
      <c r="F8546" s="6"/>
      <c r="G8546" s="6"/>
      <c r="H8546" s="6"/>
      <c r="I8546" s="6"/>
      <c r="J8546" s="6"/>
      <c r="K8546" s="6"/>
      <c r="L8546" s="6"/>
      <c r="M8546" s="6"/>
      <c r="N8546" s="27"/>
    </row>
    <row r="8547" spans="1:14" s="28" customFormat="1" x14ac:dyDescent="0.25">
      <c r="A8547" s="24">
        <v>43821.916666666664</v>
      </c>
      <c r="B8547" s="25">
        <v>43821.958333333336</v>
      </c>
      <c r="C8547" s="7">
        <v>1775.5119999999999</v>
      </c>
      <c r="D8547" s="26">
        <f>C8547/'g. Dimensio.AnlagenEE2035'!$F$11</f>
        <v>0.50728914285714288</v>
      </c>
      <c r="E8547" s="6"/>
      <c r="F8547" s="6"/>
      <c r="G8547" s="6"/>
      <c r="H8547" s="6"/>
      <c r="I8547" s="6"/>
      <c r="J8547" s="6"/>
      <c r="K8547" s="6"/>
      <c r="L8547" s="6"/>
      <c r="M8547" s="6"/>
      <c r="N8547" s="27"/>
    </row>
    <row r="8548" spans="1:14" s="28" customFormat="1" x14ac:dyDescent="0.25">
      <c r="A8548" s="24">
        <v>43821.958333333336</v>
      </c>
      <c r="B8548" s="25">
        <v>43822</v>
      </c>
      <c r="C8548" s="7">
        <v>1708.452</v>
      </c>
      <c r="D8548" s="26">
        <f>C8548/'g. Dimensio.AnlagenEE2035'!$F$11</f>
        <v>0.48812914285714287</v>
      </c>
      <c r="E8548" s="6"/>
      <c r="F8548" s="6"/>
      <c r="G8548" s="6"/>
      <c r="H8548" s="6"/>
      <c r="I8548" s="6"/>
      <c r="J8548" s="6"/>
      <c r="K8548" s="6"/>
      <c r="L8548" s="6"/>
      <c r="M8548" s="6"/>
      <c r="N8548" s="27"/>
    </row>
    <row r="8549" spans="1:14" s="28" customFormat="1" x14ac:dyDescent="0.25">
      <c r="A8549" s="24">
        <v>43822</v>
      </c>
      <c r="B8549" s="25">
        <v>43822.041666666664</v>
      </c>
      <c r="C8549" s="7">
        <v>1653.6849999999999</v>
      </c>
      <c r="D8549" s="26">
        <f>C8549/'g. Dimensio.AnlagenEE2035'!$F$11</f>
        <v>0.47248142857142855</v>
      </c>
      <c r="E8549" s="6"/>
      <c r="F8549" s="6"/>
      <c r="G8549" s="6"/>
      <c r="H8549" s="6"/>
      <c r="I8549" s="6"/>
      <c r="J8549" s="6"/>
      <c r="K8549" s="6"/>
      <c r="L8549" s="6"/>
      <c r="M8549" s="6"/>
      <c r="N8549" s="27"/>
    </row>
    <row r="8550" spans="1:14" s="28" customFormat="1" x14ac:dyDescent="0.25">
      <c r="A8550" s="24">
        <v>43822.041666666664</v>
      </c>
      <c r="B8550" s="25">
        <v>43822.083333333336</v>
      </c>
      <c r="C8550" s="7">
        <v>1645.1990000000001</v>
      </c>
      <c r="D8550" s="26">
        <f>C8550/'g. Dimensio.AnlagenEE2035'!$F$11</f>
        <v>0.47005685714285717</v>
      </c>
      <c r="E8550" s="6"/>
      <c r="F8550" s="6"/>
      <c r="G8550" s="6"/>
      <c r="H8550" s="6"/>
      <c r="I8550" s="6"/>
      <c r="J8550" s="6"/>
      <c r="K8550" s="6"/>
      <c r="L8550" s="6"/>
      <c r="M8550" s="6"/>
      <c r="N8550" s="27"/>
    </row>
    <row r="8551" spans="1:14" s="28" customFormat="1" x14ac:dyDescent="0.25">
      <c r="A8551" s="24">
        <v>43822.083333333336</v>
      </c>
      <c r="B8551" s="25">
        <v>43822.125</v>
      </c>
      <c r="C8551" s="7">
        <v>1619.182</v>
      </c>
      <c r="D8551" s="26">
        <f>C8551/'g. Dimensio.AnlagenEE2035'!$F$11</f>
        <v>0.46262342857142857</v>
      </c>
      <c r="E8551" s="6"/>
      <c r="F8551" s="6"/>
      <c r="G8551" s="6"/>
      <c r="H8551" s="6"/>
      <c r="I8551" s="6"/>
      <c r="J8551" s="6"/>
      <c r="K8551" s="6"/>
      <c r="L8551" s="6"/>
      <c r="M8551" s="6"/>
      <c r="N8551" s="27"/>
    </row>
    <row r="8552" spans="1:14" s="28" customFormat="1" x14ac:dyDescent="0.25">
      <c r="A8552" s="24">
        <v>43822.125</v>
      </c>
      <c r="B8552" s="25">
        <v>43822.166666666664</v>
      </c>
      <c r="C8552" s="7">
        <v>1605.133</v>
      </c>
      <c r="D8552" s="26">
        <f>C8552/'g. Dimensio.AnlagenEE2035'!$F$11</f>
        <v>0.45860942857142856</v>
      </c>
      <c r="E8552" s="6"/>
      <c r="F8552" s="6"/>
      <c r="G8552" s="6"/>
      <c r="H8552" s="6"/>
      <c r="I8552" s="6"/>
      <c r="J8552" s="6"/>
      <c r="K8552" s="6"/>
      <c r="L8552" s="6"/>
      <c r="M8552" s="6"/>
      <c r="N8552" s="27"/>
    </row>
    <row r="8553" spans="1:14" s="28" customFormat="1" x14ac:dyDescent="0.25">
      <c r="A8553" s="24">
        <v>43822.166666666664</v>
      </c>
      <c r="B8553" s="25">
        <v>43822.208333333336</v>
      </c>
      <c r="C8553" s="7">
        <v>1642.1559999999999</v>
      </c>
      <c r="D8553" s="26">
        <f>C8553/'g. Dimensio.AnlagenEE2035'!$F$11</f>
        <v>0.46918742857142853</v>
      </c>
      <c r="E8553" s="6"/>
      <c r="F8553" s="6"/>
      <c r="G8553" s="6"/>
      <c r="H8553" s="6"/>
      <c r="I8553" s="6"/>
      <c r="J8553" s="6"/>
      <c r="K8553" s="6"/>
      <c r="L8553" s="6"/>
      <c r="M8553" s="6"/>
      <c r="N8553" s="27"/>
    </row>
    <row r="8554" spans="1:14" s="28" customFormat="1" x14ac:dyDescent="0.25">
      <c r="A8554" s="24">
        <v>43822.208333333336</v>
      </c>
      <c r="B8554" s="25">
        <v>43822.25</v>
      </c>
      <c r="C8554" s="7">
        <v>1713.211</v>
      </c>
      <c r="D8554" s="26">
        <f>C8554/'g. Dimensio.AnlagenEE2035'!$F$11</f>
        <v>0.48948885714285717</v>
      </c>
      <c r="E8554" s="6"/>
      <c r="F8554" s="6"/>
      <c r="G8554" s="6"/>
      <c r="H8554" s="6"/>
      <c r="I8554" s="6"/>
      <c r="J8554" s="6"/>
      <c r="K8554" s="6"/>
      <c r="L8554" s="6"/>
      <c r="M8554" s="6"/>
      <c r="N8554" s="27"/>
    </row>
    <row r="8555" spans="1:14" s="28" customFormat="1" x14ac:dyDescent="0.25">
      <c r="A8555" s="24">
        <v>43822.25</v>
      </c>
      <c r="B8555" s="25">
        <v>43822.291666666664</v>
      </c>
      <c r="C8555" s="7">
        <v>1769.383</v>
      </c>
      <c r="D8555" s="26">
        <f>C8555/'g. Dimensio.AnlagenEE2035'!$F$11</f>
        <v>0.50553800000000004</v>
      </c>
      <c r="E8555" s="6"/>
      <c r="F8555" s="6"/>
      <c r="G8555" s="6"/>
      <c r="H8555" s="6"/>
      <c r="I8555" s="6"/>
      <c r="J8555" s="6"/>
      <c r="K8555" s="6"/>
      <c r="L8555" s="6"/>
      <c r="M8555" s="6"/>
      <c r="N8555" s="27"/>
    </row>
    <row r="8556" spans="1:14" s="28" customFormat="1" x14ac:dyDescent="0.25">
      <c r="A8556" s="24">
        <v>43822.291666666664</v>
      </c>
      <c r="B8556" s="25">
        <v>43822.333333333336</v>
      </c>
      <c r="C8556" s="7">
        <v>1748.5170000000001</v>
      </c>
      <c r="D8556" s="26">
        <f>C8556/'g. Dimensio.AnlagenEE2035'!$F$11</f>
        <v>0.49957628571428575</v>
      </c>
      <c r="E8556" s="6"/>
      <c r="F8556" s="6"/>
      <c r="G8556" s="6"/>
      <c r="H8556" s="6"/>
      <c r="I8556" s="6"/>
      <c r="J8556" s="6"/>
      <c r="K8556" s="6"/>
      <c r="L8556" s="6"/>
      <c r="M8556" s="6"/>
      <c r="N8556" s="27"/>
    </row>
    <row r="8557" spans="1:14" s="28" customFormat="1" x14ac:dyDescent="0.25">
      <c r="A8557" s="24">
        <v>43822.333333333336</v>
      </c>
      <c r="B8557" s="25">
        <v>43822.375</v>
      </c>
      <c r="C8557" s="7">
        <v>1706.72</v>
      </c>
      <c r="D8557" s="26">
        <f>C8557/'g. Dimensio.AnlagenEE2035'!$F$11</f>
        <v>0.48763428571428574</v>
      </c>
      <c r="E8557" s="6"/>
      <c r="F8557" s="6"/>
      <c r="G8557" s="6"/>
      <c r="H8557" s="6"/>
      <c r="I8557" s="6"/>
      <c r="J8557" s="6"/>
      <c r="K8557" s="6"/>
      <c r="L8557" s="6"/>
      <c r="M8557" s="6"/>
      <c r="N8557" s="27"/>
    </row>
    <row r="8558" spans="1:14" s="28" customFormat="1" x14ac:dyDescent="0.25">
      <c r="A8558" s="24">
        <v>43822.375</v>
      </c>
      <c r="B8558" s="25">
        <v>43822.416666666664</v>
      </c>
      <c r="C8558" s="7">
        <v>1565.778</v>
      </c>
      <c r="D8558" s="26">
        <f>C8558/'g. Dimensio.AnlagenEE2035'!$F$11</f>
        <v>0.44736514285714285</v>
      </c>
      <c r="E8558" s="6"/>
      <c r="F8558" s="6"/>
      <c r="G8558" s="6"/>
      <c r="H8558" s="6"/>
      <c r="I8558" s="6"/>
      <c r="J8558" s="6"/>
      <c r="K8558" s="6"/>
      <c r="L8558" s="6"/>
      <c r="M8558" s="6"/>
      <c r="N8558" s="27"/>
    </row>
    <row r="8559" spans="1:14" s="28" customFormat="1" x14ac:dyDescent="0.25">
      <c r="A8559" s="24">
        <v>43822.416666666664</v>
      </c>
      <c r="B8559" s="25">
        <v>43822.458333333336</v>
      </c>
      <c r="C8559" s="7">
        <v>1453.682</v>
      </c>
      <c r="D8559" s="26">
        <f>C8559/'g. Dimensio.AnlagenEE2035'!$F$11</f>
        <v>0.41533771428571431</v>
      </c>
      <c r="E8559" s="6"/>
      <c r="F8559" s="6"/>
      <c r="G8559" s="6"/>
      <c r="H8559" s="6"/>
      <c r="I8559" s="6"/>
      <c r="J8559" s="6"/>
      <c r="K8559" s="6"/>
      <c r="L8559" s="6"/>
      <c r="M8559" s="6"/>
      <c r="N8559" s="27"/>
    </row>
    <row r="8560" spans="1:14" s="28" customFormat="1" x14ac:dyDescent="0.25">
      <c r="A8560" s="24">
        <v>43822.458333333336</v>
      </c>
      <c r="B8560" s="25">
        <v>43822.5</v>
      </c>
      <c r="C8560" s="7">
        <v>1426.1220000000001</v>
      </c>
      <c r="D8560" s="26">
        <f>C8560/'g. Dimensio.AnlagenEE2035'!$F$11</f>
        <v>0.40746342857142859</v>
      </c>
      <c r="E8560" s="6"/>
      <c r="F8560" s="6"/>
      <c r="G8560" s="6"/>
      <c r="H8560" s="6"/>
      <c r="I8560" s="6"/>
      <c r="J8560" s="6"/>
      <c r="K8560" s="6"/>
      <c r="L8560" s="6"/>
      <c r="M8560" s="6"/>
      <c r="N8560" s="27"/>
    </row>
    <row r="8561" spans="1:14" s="28" customFormat="1" x14ac:dyDescent="0.25">
      <c r="A8561" s="24">
        <v>43822.5</v>
      </c>
      <c r="B8561" s="25">
        <v>43822.541666666664</v>
      </c>
      <c r="C8561" s="7">
        <v>1409.6010000000001</v>
      </c>
      <c r="D8561" s="26">
        <f>C8561/'g. Dimensio.AnlagenEE2035'!$F$11</f>
        <v>0.40274314285714291</v>
      </c>
      <c r="E8561" s="6"/>
      <c r="F8561" s="6"/>
      <c r="G8561" s="6"/>
      <c r="H8561" s="6"/>
      <c r="I8561" s="6"/>
      <c r="J8561" s="6"/>
      <c r="K8561" s="6"/>
      <c r="L8561" s="6"/>
      <c r="M8561" s="6"/>
      <c r="N8561" s="27"/>
    </row>
    <row r="8562" spans="1:14" s="28" customFormat="1" x14ac:dyDescent="0.25">
      <c r="A8562" s="24">
        <v>43822.541666666664</v>
      </c>
      <c r="B8562" s="25">
        <v>43822.583333333336</v>
      </c>
      <c r="C8562" s="7">
        <v>1338.8520000000001</v>
      </c>
      <c r="D8562" s="26">
        <f>C8562/'g. Dimensio.AnlagenEE2035'!$F$11</f>
        <v>0.3825291428571429</v>
      </c>
      <c r="E8562" s="6"/>
      <c r="F8562" s="6"/>
      <c r="G8562" s="6"/>
      <c r="H8562" s="6"/>
      <c r="I8562" s="6"/>
      <c r="J8562" s="6"/>
      <c r="K8562" s="6"/>
      <c r="L8562" s="6"/>
      <c r="M8562" s="6"/>
      <c r="N8562" s="27"/>
    </row>
    <row r="8563" spans="1:14" s="28" customFormat="1" x14ac:dyDescent="0.25">
      <c r="A8563" s="24">
        <v>43822.583333333336</v>
      </c>
      <c r="B8563" s="25">
        <v>43822.625</v>
      </c>
      <c r="C8563" s="7">
        <v>1324.0740000000001</v>
      </c>
      <c r="D8563" s="26">
        <f>C8563/'g. Dimensio.AnlagenEE2035'!$F$11</f>
        <v>0.37830685714285717</v>
      </c>
      <c r="E8563" s="6"/>
      <c r="F8563" s="6"/>
      <c r="G8563" s="6"/>
      <c r="H8563" s="6"/>
      <c r="I8563" s="6"/>
      <c r="J8563" s="6"/>
      <c r="K8563" s="6"/>
      <c r="L8563" s="6"/>
      <c r="M8563" s="6"/>
      <c r="N8563" s="27"/>
    </row>
    <row r="8564" spans="1:14" s="28" customFormat="1" x14ac:dyDescent="0.25">
      <c r="A8564" s="24">
        <v>43822.625</v>
      </c>
      <c r="B8564" s="25">
        <v>43822.666666666664</v>
      </c>
      <c r="C8564" s="7">
        <v>1436.348</v>
      </c>
      <c r="D8564" s="26">
        <f>C8564/'g. Dimensio.AnlagenEE2035'!$F$11</f>
        <v>0.41038514285714284</v>
      </c>
      <c r="E8564" s="6"/>
      <c r="F8564" s="6"/>
      <c r="G8564" s="6"/>
      <c r="H8564" s="6"/>
      <c r="I8564" s="6"/>
      <c r="J8564" s="6"/>
      <c r="K8564" s="6"/>
      <c r="L8564" s="6"/>
      <c r="M8564" s="6"/>
      <c r="N8564" s="27"/>
    </row>
    <row r="8565" spans="1:14" s="28" customFormat="1" x14ac:dyDescent="0.25">
      <c r="A8565" s="24">
        <v>43822.666666666664</v>
      </c>
      <c r="B8565" s="25">
        <v>43822.708333333336</v>
      </c>
      <c r="C8565" s="7">
        <v>1499.903</v>
      </c>
      <c r="D8565" s="26">
        <f>C8565/'g. Dimensio.AnlagenEE2035'!$F$11</f>
        <v>0.42854371428571431</v>
      </c>
      <c r="E8565" s="6"/>
      <c r="F8565" s="6"/>
      <c r="G8565" s="6"/>
      <c r="H8565" s="6"/>
      <c r="I8565" s="6"/>
      <c r="J8565" s="6"/>
      <c r="K8565" s="6"/>
      <c r="L8565" s="6"/>
      <c r="M8565" s="6"/>
      <c r="N8565" s="27"/>
    </row>
    <row r="8566" spans="1:14" s="28" customFormat="1" x14ac:dyDescent="0.25">
      <c r="A8566" s="24">
        <v>43822.708333333336</v>
      </c>
      <c r="B8566" s="25">
        <v>43822.75</v>
      </c>
      <c r="C8566" s="7">
        <v>1472.13</v>
      </c>
      <c r="D8566" s="26">
        <f>C8566/'g. Dimensio.AnlagenEE2035'!$F$11</f>
        <v>0.42060857142857144</v>
      </c>
      <c r="E8566" s="6"/>
      <c r="F8566" s="6"/>
      <c r="G8566" s="6"/>
      <c r="H8566" s="6"/>
      <c r="I8566" s="6"/>
      <c r="J8566" s="6"/>
      <c r="K8566" s="6"/>
      <c r="L8566" s="6"/>
      <c r="M8566" s="6"/>
      <c r="N8566" s="27"/>
    </row>
    <row r="8567" spans="1:14" s="28" customFormat="1" x14ac:dyDescent="0.25">
      <c r="A8567" s="24">
        <v>43822.75</v>
      </c>
      <c r="B8567" s="25">
        <v>43822.791666666664</v>
      </c>
      <c r="C8567" s="7">
        <v>1398.085</v>
      </c>
      <c r="D8567" s="26">
        <f>C8567/'g. Dimensio.AnlagenEE2035'!$F$11</f>
        <v>0.39945285714285717</v>
      </c>
      <c r="E8567" s="6"/>
      <c r="F8567" s="6"/>
      <c r="G8567" s="6"/>
      <c r="H8567" s="6"/>
      <c r="I8567" s="6"/>
      <c r="J8567" s="6"/>
      <c r="K8567" s="6"/>
      <c r="L8567" s="6"/>
      <c r="M8567" s="6"/>
      <c r="N8567" s="27"/>
    </row>
    <row r="8568" spans="1:14" s="28" customFormat="1" x14ac:dyDescent="0.25">
      <c r="A8568" s="24">
        <v>43822.791666666664</v>
      </c>
      <c r="B8568" s="25">
        <v>43822.833333333336</v>
      </c>
      <c r="C8568" s="7">
        <v>1338.9190000000001</v>
      </c>
      <c r="D8568" s="26">
        <f>C8568/'g. Dimensio.AnlagenEE2035'!$F$11</f>
        <v>0.38254828571428573</v>
      </c>
      <c r="E8568" s="6"/>
      <c r="F8568" s="6"/>
      <c r="G8568" s="6"/>
      <c r="H8568" s="6"/>
      <c r="I8568" s="6"/>
      <c r="J8568" s="6"/>
      <c r="K8568" s="6"/>
      <c r="L8568" s="6"/>
      <c r="M8568" s="6"/>
      <c r="N8568" s="27"/>
    </row>
    <row r="8569" spans="1:14" s="28" customFormat="1" x14ac:dyDescent="0.25">
      <c r="A8569" s="24">
        <v>43822.833333333336</v>
      </c>
      <c r="B8569" s="25">
        <v>43822.875</v>
      </c>
      <c r="C8569" s="7">
        <v>1311.7170000000001</v>
      </c>
      <c r="D8569" s="26">
        <f>C8569/'g. Dimensio.AnlagenEE2035'!$F$11</f>
        <v>0.37477628571428573</v>
      </c>
      <c r="E8569" s="6"/>
      <c r="F8569" s="6"/>
      <c r="G8569" s="6"/>
      <c r="H8569" s="6"/>
      <c r="I8569" s="6"/>
      <c r="J8569" s="6"/>
      <c r="K8569" s="6"/>
      <c r="L8569" s="6"/>
      <c r="M8569" s="6"/>
      <c r="N8569" s="27"/>
    </row>
    <row r="8570" spans="1:14" s="28" customFormat="1" x14ac:dyDescent="0.25">
      <c r="A8570" s="24">
        <v>43822.875</v>
      </c>
      <c r="B8570" s="25">
        <v>43822.916666666664</v>
      </c>
      <c r="C8570" s="7">
        <v>1288.894</v>
      </c>
      <c r="D8570" s="26">
        <f>C8570/'g. Dimensio.AnlagenEE2035'!$F$11</f>
        <v>0.36825542857142857</v>
      </c>
      <c r="E8570" s="6"/>
      <c r="F8570" s="6"/>
      <c r="G8570" s="6"/>
      <c r="H8570" s="6"/>
      <c r="I8570" s="6"/>
      <c r="J8570" s="6"/>
      <c r="K8570" s="6"/>
      <c r="L8570" s="6"/>
      <c r="M8570" s="6"/>
      <c r="N8570" s="27"/>
    </row>
    <row r="8571" spans="1:14" s="28" customFormat="1" x14ac:dyDescent="0.25">
      <c r="A8571" s="24">
        <v>43822.916666666664</v>
      </c>
      <c r="B8571" s="25">
        <v>43822.958333333336</v>
      </c>
      <c r="C8571" s="7">
        <v>1289.645</v>
      </c>
      <c r="D8571" s="26">
        <f>C8571/'g. Dimensio.AnlagenEE2035'!$F$11</f>
        <v>0.36847000000000002</v>
      </c>
      <c r="E8571" s="6"/>
      <c r="F8571" s="6"/>
      <c r="G8571" s="6"/>
      <c r="H8571" s="6"/>
      <c r="I8571" s="6"/>
      <c r="J8571" s="6"/>
      <c r="K8571" s="6"/>
      <c r="L8571" s="6"/>
      <c r="M8571" s="6"/>
      <c r="N8571" s="27"/>
    </row>
    <row r="8572" spans="1:14" s="28" customFormat="1" x14ac:dyDescent="0.25">
      <c r="A8572" s="24">
        <v>43822.958333333336</v>
      </c>
      <c r="B8572" s="25">
        <v>43823</v>
      </c>
      <c r="C8572" s="7">
        <v>1273.3019999999999</v>
      </c>
      <c r="D8572" s="26">
        <f>C8572/'g. Dimensio.AnlagenEE2035'!$F$11</f>
        <v>0.36380057142857142</v>
      </c>
      <c r="E8572" s="6"/>
      <c r="F8572" s="6"/>
      <c r="G8572" s="6"/>
      <c r="H8572" s="6"/>
      <c r="I8572" s="6"/>
      <c r="J8572" s="6"/>
      <c r="K8572" s="6"/>
      <c r="L8572" s="6"/>
      <c r="M8572" s="6"/>
      <c r="N8572" s="27"/>
    </row>
    <row r="8573" spans="1:14" s="28" customFormat="1" x14ac:dyDescent="0.25">
      <c r="A8573" s="24">
        <v>43823</v>
      </c>
      <c r="B8573" s="25">
        <v>43823.041666666664</v>
      </c>
      <c r="C8573" s="7">
        <v>1138.0029999999999</v>
      </c>
      <c r="D8573" s="26">
        <f>C8573/'g. Dimensio.AnlagenEE2035'!$F$11</f>
        <v>0.32514371428571426</v>
      </c>
      <c r="E8573" s="6"/>
      <c r="F8573" s="6"/>
      <c r="G8573" s="6"/>
      <c r="H8573" s="6"/>
      <c r="I8573" s="6"/>
      <c r="J8573" s="6"/>
      <c r="K8573" s="6"/>
      <c r="L8573" s="6"/>
      <c r="M8573" s="6"/>
      <c r="N8573" s="27"/>
    </row>
    <row r="8574" spans="1:14" s="28" customFormat="1" x14ac:dyDescent="0.25">
      <c r="A8574" s="24">
        <v>43823.041666666664</v>
      </c>
      <c r="B8574" s="25">
        <v>43823.083333333336</v>
      </c>
      <c r="C8574" s="7">
        <v>957.99300000000005</v>
      </c>
      <c r="D8574" s="26">
        <f>C8574/'g. Dimensio.AnlagenEE2035'!$F$11</f>
        <v>0.27371228571428574</v>
      </c>
      <c r="E8574" s="6"/>
      <c r="F8574" s="6"/>
      <c r="G8574" s="6"/>
      <c r="H8574" s="6"/>
      <c r="I8574" s="6"/>
      <c r="J8574" s="6"/>
      <c r="K8574" s="6"/>
      <c r="L8574" s="6"/>
      <c r="M8574" s="6"/>
      <c r="N8574" s="27"/>
    </row>
    <row r="8575" spans="1:14" s="28" customFormat="1" x14ac:dyDescent="0.25">
      <c r="A8575" s="24">
        <v>43823.083333333336</v>
      </c>
      <c r="B8575" s="25">
        <v>43823.125</v>
      </c>
      <c r="C8575" s="7">
        <v>885.51099999999997</v>
      </c>
      <c r="D8575" s="26">
        <f>C8575/'g. Dimensio.AnlagenEE2035'!$F$11</f>
        <v>0.25300314285714287</v>
      </c>
      <c r="E8575" s="6"/>
      <c r="F8575" s="6"/>
      <c r="G8575" s="6"/>
      <c r="H8575" s="6"/>
      <c r="I8575" s="6"/>
      <c r="J8575" s="6"/>
      <c r="K8575" s="6"/>
      <c r="L8575" s="6"/>
      <c r="M8575" s="6"/>
      <c r="N8575" s="27"/>
    </row>
    <row r="8576" spans="1:14" s="28" customFormat="1" x14ac:dyDescent="0.25">
      <c r="A8576" s="24">
        <v>43823.125</v>
      </c>
      <c r="B8576" s="25">
        <v>43823.166666666664</v>
      </c>
      <c r="C8576" s="7">
        <v>843.37800000000004</v>
      </c>
      <c r="D8576" s="26">
        <f>C8576/'g. Dimensio.AnlagenEE2035'!$F$11</f>
        <v>0.24096514285714288</v>
      </c>
      <c r="E8576" s="6"/>
      <c r="F8576" s="6"/>
      <c r="G8576" s="6"/>
      <c r="H8576" s="6"/>
      <c r="I8576" s="6"/>
      <c r="J8576" s="6"/>
      <c r="K8576" s="6"/>
      <c r="L8576" s="6"/>
      <c r="M8576" s="6"/>
      <c r="N8576" s="27"/>
    </row>
    <row r="8577" spans="1:14" s="28" customFormat="1" x14ac:dyDescent="0.25">
      <c r="A8577" s="24">
        <v>43823.166666666664</v>
      </c>
      <c r="B8577" s="25">
        <v>43823.208333333336</v>
      </c>
      <c r="C8577" s="7">
        <v>907.90899999999999</v>
      </c>
      <c r="D8577" s="26">
        <f>C8577/'g. Dimensio.AnlagenEE2035'!$F$11</f>
        <v>0.25940257142857143</v>
      </c>
      <c r="E8577" s="6"/>
      <c r="F8577" s="6"/>
      <c r="G8577" s="6"/>
      <c r="H8577" s="6"/>
      <c r="I8577" s="6"/>
      <c r="J8577" s="6"/>
      <c r="K8577" s="6"/>
      <c r="L8577" s="6"/>
      <c r="M8577" s="6"/>
      <c r="N8577" s="27"/>
    </row>
    <row r="8578" spans="1:14" s="28" customFormat="1" x14ac:dyDescent="0.25">
      <c r="A8578" s="24">
        <v>43823.208333333336</v>
      </c>
      <c r="B8578" s="25">
        <v>43823.25</v>
      </c>
      <c r="C8578" s="7">
        <v>948.47</v>
      </c>
      <c r="D8578" s="26">
        <f>C8578/'g. Dimensio.AnlagenEE2035'!$F$11</f>
        <v>0.27099142857142861</v>
      </c>
      <c r="E8578" s="6"/>
      <c r="F8578" s="6"/>
      <c r="G8578" s="6"/>
      <c r="H8578" s="6"/>
      <c r="I8578" s="6"/>
      <c r="J8578" s="6"/>
      <c r="K8578" s="6"/>
      <c r="L8578" s="6"/>
      <c r="M8578" s="6"/>
      <c r="N8578" s="27"/>
    </row>
    <row r="8579" spans="1:14" s="28" customFormat="1" x14ac:dyDescent="0.25">
      <c r="A8579" s="24">
        <v>43823.25</v>
      </c>
      <c r="B8579" s="25">
        <v>43823.291666666664</v>
      </c>
      <c r="C8579" s="7">
        <v>970.24699999999996</v>
      </c>
      <c r="D8579" s="26">
        <f>C8579/'g. Dimensio.AnlagenEE2035'!$F$11</f>
        <v>0.27721342857142856</v>
      </c>
      <c r="E8579" s="6"/>
      <c r="F8579" s="6"/>
      <c r="G8579" s="6"/>
      <c r="H8579" s="6"/>
      <c r="I8579" s="6"/>
      <c r="J8579" s="6"/>
      <c r="K8579" s="6"/>
      <c r="L8579" s="6"/>
      <c r="M8579" s="6"/>
      <c r="N8579" s="27"/>
    </row>
    <row r="8580" spans="1:14" s="28" customFormat="1" x14ac:dyDescent="0.25">
      <c r="A8580" s="24">
        <v>43823.291666666664</v>
      </c>
      <c r="B8580" s="25">
        <v>43823.333333333336</v>
      </c>
      <c r="C8580" s="7">
        <v>1074.7529999999999</v>
      </c>
      <c r="D8580" s="26">
        <f>C8580/'g. Dimensio.AnlagenEE2035'!$F$11</f>
        <v>0.30707228571428569</v>
      </c>
      <c r="E8580" s="6"/>
      <c r="F8580" s="6"/>
      <c r="G8580" s="6"/>
      <c r="H8580" s="6"/>
      <c r="I8580" s="6"/>
      <c r="J8580" s="6"/>
      <c r="K8580" s="6"/>
      <c r="L8580" s="6"/>
      <c r="M8580" s="6"/>
      <c r="N8580" s="27"/>
    </row>
    <row r="8581" spans="1:14" s="28" customFormat="1" x14ac:dyDescent="0.25">
      <c r="A8581" s="24">
        <v>43823.333333333336</v>
      </c>
      <c r="B8581" s="25">
        <v>43823.375</v>
      </c>
      <c r="C8581" s="7">
        <v>1264.165</v>
      </c>
      <c r="D8581" s="26">
        <f>C8581/'g. Dimensio.AnlagenEE2035'!$F$11</f>
        <v>0.36119000000000001</v>
      </c>
      <c r="E8581" s="6"/>
      <c r="F8581" s="6"/>
      <c r="G8581" s="6"/>
      <c r="H8581" s="6"/>
      <c r="I8581" s="6"/>
      <c r="J8581" s="6"/>
      <c r="K8581" s="6"/>
      <c r="L8581" s="6"/>
      <c r="M8581" s="6"/>
      <c r="N8581" s="27"/>
    </row>
    <row r="8582" spans="1:14" s="28" customFormat="1" x14ac:dyDescent="0.25">
      <c r="A8582" s="24">
        <v>43823.375</v>
      </c>
      <c r="B8582" s="25">
        <v>43823.416666666664</v>
      </c>
      <c r="C8582" s="7">
        <v>1521.4659999999999</v>
      </c>
      <c r="D8582" s="26">
        <f>C8582/'g. Dimensio.AnlagenEE2035'!$F$11</f>
        <v>0.43470457142857138</v>
      </c>
      <c r="E8582" s="6"/>
      <c r="F8582" s="6"/>
      <c r="G8582" s="6"/>
      <c r="H8582" s="6"/>
      <c r="I8582" s="6"/>
      <c r="J8582" s="6"/>
      <c r="K8582" s="6"/>
      <c r="L8582" s="6"/>
      <c r="M8582" s="6"/>
      <c r="N8582" s="27"/>
    </row>
    <row r="8583" spans="1:14" s="28" customFormat="1" x14ac:dyDescent="0.25">
      <c r="A8583" s="24">
        <v>43823.416666666664</v>
      </c>
      <c r="B8583" s="25">
        <v>43823.458333333336</v>
      </c>
      <c r="C8583" s="7">
        <v>1686.441</v>
      </c>
      <c r="D8583" s="26">
        <f>C8583/'g. Dimensio.AnlagenEE2035'!$F$11</f>
        <v>0.48184028571428572</v>
      </c>
      <c r="E8583" s="6"/>
      <c r="F8583" s="6"/>
      <c r="G8583" s="6"/>
      <c r="H8583" s="6"/>
      <c r="I8583" s="6"/>
      <c r="J8583" s="6"/>
      <c r="K8583" s="6"/>
      <c r="L8583" s="6"/>
      <c r="M8583" s="6"/>
      <c r="N8583" s="27"/>
    </row>
    <row r="8584" spans="1:14" s="28" customFormat="1" x14ac:dyDescent="0.25">
      <c r="A8584" s="24">
        <v>43823.458333333336</v>
      </c>
      <c r="B8584" s="25">
        <v>43823.5</v>
      </c>
      <c r="C8584" s="7">
        <v>1848.9059999999999</v>
      </c>
      <c r="D8584" s="26">
        <f>C8584/'g. Dimensio.AnlagenEE2035'!$F$11</f>
        <v>0.52825885714285714</v>
      </c>
      <c r="E8584" s="6"/>
      <c r="F8584" s="6"/>
      <c r="G8584" s="6"/>
      <c r="H8584" s="6"/>
      <c r="I8584" s="6"/>
      <c r="J8584" s="6"/>
      <c r="K8584" s="6"/>
      <c r="L8584" s="6"/>
      <c r="M8584" s="6"/>
      <c r="N8584" s="27"/>
    </row>
    <row r="8585" spans="1:14" s="28" customFormat="1" x14ac:dyDescent="0.25">
      <c r="A8585" s="24">
        <v>43823.5</v>
      </c>
      <c r="B8585" s="25">
        <v>43823.541666666664</v>
      </c>
      <c r="C8585" s="7">
        <v>1750.7270000000001</v>
      </c>
      <c r="D8585" s="26">
        <f>C8585/'g. Dimensio.AnlagenEE2035'!$F$11</f>
        <v>0.50020771428571431</v>
      </c>
      <c r="E8585" s="6"/>
      <c r="F8585" s="6"/>
      <c r="G8585" s="6"/>
      <c r="H8585" s="6"/>
      <c r="I8585" s="6"/>
      <c r="J8585" s="6"/>
      <c r="K8585" s="6"/>
      <c r="L8585" s="6"/>
      <c r="M8585" s="6"/>
      <c r="N8585" s="27"/>
    </row>
    <row r="8586" spans="1:14" s="28" customFormat="1" x14ac:dyDescent="0.25">
      <c r="A8586" s="24">
        <v>43823.541666666664</v>
      </c>
      <c r="B8586" s="25">
        <v>43823.583333333336</v>
      </c>
      <c r="C8586" s="7">
        <v>1637.3140000000001</v>
      </c>
      <c r="D8586" s="26">
        <f>C8586/'g. Dimensio.AnlagenEE2035'!$F$11</f>
        <v>0.467804</v>
      </c>
      <c r="E8586" s="6"/>
      <c r="F8586" s="6"/>
      <c r="G8586" s="6"/>
      <c r="H8586" s="6"/>
      <c r="I8586" s="6"/>
      <c r="J8586" s="6"/>
      <c r="K8586" s="6"/>
      <c r="L8586" s="6"/>
      <c r="M8586" s="6"/>
      <c r="N8586" s="27"/>
    </row>
    <row r="8587" spans="1:14" s="28" customFormat="1" x14ac:dyDescent="0.25">
      <c r="A8587" s="24">
        <v>43823.583333333336</v>
      </c>
      <c r="B8587" s="25">
        <v>43823.625</v>
      </c>
      <c r="C8587" s="7">
        <v>1790.829</v>
      </c>
      <c r="D8587" s="26">
        <f>C8587/'g. Dimensio.AnlagenEE2035'!$F$11</f>
        <v>0.5116654285714286</v>
      </c>
      <c r="E8587" s="6"/>
      <c r="F8587" s="6"/>
      <c r="G8587" s="6"/>
      <c r="H8587" s="6"/>
      <c r="I8587" s="6"/>
      <c r="J8587" s="6"/>
      <c r="K8587" s="6"/>
      <c r="L8587" s="6"/>
      <c r="M8587" s="6"/>
      <c r="N8587" s="27"/>
    </row>
    <row r="8588" spans="1:14" s="28" customFormat="1" x14ac:dyDescent="0.25">
      <c r="A8588" s="24">
        <v>43823.625</v>
      </c>
      <c r="B8588" s="25">
        <v>43823.666666666664</v>
      </c>
      <c r="C8588" s="7">
        <v>1958.6089999999999</v>
      </c>
      <c r="D8588" s="26">
        <f>C8588/'g. Dimensio.AnlagenEE2035'!$F$11</f>
        <v>0.55960257142857139</v>
      </c>
      <c r="E8588" s="6"/>
      <c r="F8588" s="6"/>
      <c r="G8588" s="6"/>
      <c r="H8588" s="6"/>
      <c r="I8588" s="6"/>
      <c r="J8588" s="6"/>
      <c r="K8588" s="6"/>
      <c r="L8588" s="6"/>
      <c r="M8588" s="6"/>
      <c r="N8588" s="27"/>
    </row>
    <row r="8589" spans="1:14" s="28" customFormat="1" x14ac:dyDescent="0.25">
      <c r="A8589" s="24">
        <v>43823.666666666664</v>
      </c>
      <c r="B8589" s="25">
        <v>43823.708333333336</v>
      </c>
      <c r="C8589" s="7">
        <v>1863.742</v>
      </c>
      <c r="D8589" s="26">
        <f>C8589/'g. Dimensio.AnlagenEE2035'!$F$11</f>
        <v>0.53249771428571424</v>
      </c>
      <c r="E8589" s="6"/>
      <c r="F8589" s="6"/>
      <c r="G8589" s="6"/>
      <c r="H8589" s="6"/>
      <c r="I8589" s="6"/>
      <c r="J8589" s="6"/>
      <c r="K8589" s="6"/>
      <c r="L8589" s="6"/>
      <c r="M8589" s="6"/>
      <c r="N8589" s="27"/>
    </row>
    <row r="8590" spans="1:14" s="28" customFormat="1" x14ac:dyDescent="0.25">
      <c r="A8590" s="24">
        <v>43823.708333333336</v>
      </c>
      <c r="B8590" s="25">
        <v>43823.75</v>
      </c>
      <c r="C8590" s="7">
        <v>1759.146</v>
      </c>
      <c r="D8590" s="26">
        <f>C8590/'g. Dimensio.AnlagenEE2035'!$F$11</f>
        <v>0.50261314285714287</v>
      </c>
      <c r="E8590" s="6"/>
      <c r="F8590" s="6"/>
      <c r="G8590" s="6"/>
      <c r="H8590" s="6"/>
      <c r="I8590" s="6"/>
      <c r="J8590" s="6"/>
      <c r="K8590" s="6"/>
      <c r="L8590" s="6"/>
      <c r="M8590" s="6"/>
      <c r="N8590" s="27"/>
    </row>
    <row r="8591" spans="1:14" s="28" customFormat="1" x14ac:dyDescent="0.25">
      <c r="A8591" s="24">
        <v>43823.75</v>
      </c>
      <c r="B8591" s="25">
        <v>43823.791666666664</v>
      </c>
      <c r="C8591" s="7">
        <v>1891.26</v>
      </c>
      <c r="D8591" s="26">
        <f>C8591/'g. Dimensio.AnlagenEE2035'!$F$11</f>
        <v>0.54035999999999995</v>
      </c>
      <c r="E8591" s="6"/>
      <c r="F8591" s="6"/>
      <c r="G8591" s="6"/>
      <c r="H8591" s="6"/>
      <c r="I8591" s="6"/>
      <c r="J8591" s="6"/>
      <c r="K8591" s="6"/>
      <c r="L8591" s="6"/>
      <c r="M8591" s="6"/>
      <c r="N8591" s="27"/>
    </row>
    <row r="8592" spans="1:14" s="28" customFormat="1" x14ac:dyDescent="0.25">
      <c r="A8592" s="24">
        <v>43823.791666666664</v>
      </c>
      <c r="B8592" s="25">
        <v>43823.833333333336</v>
      </c>
      <c r="C8592" s="7">
        <v>1892.9860000000001</v>
      </c>
      <c r="D8592" s="26">
        <f>C8592/'g. Dimensio.AnlagenEE2035'!$F$11</f>
        <v>0.54085314285714292</v>
      </c>
      <c r="E8592" s="6"/>
      <c r="F8592" s="6"/>
      <c r="G8592" s="6"/>
      <c r="H8592" s="6"/>
      <c r="I8592" s="6"/>
      <c r="J8592" s="6"/>
      <c r="K8592" s="6"/>
      <c r="L8592" s="6"/>
      <c r="M8592" s="6"/>
      <c r="N8592" s="27"/>
    </row>
    <row r="8593" spans="1:14" s="28" customFormat="1" x14ac:dyDescent="0.25">
      <c r="A8593" s="24">
        <v>43823.833333333336</v>
      </c>
      <c r="B8593" s="25">
        <v>43823.875</v>
      </c>
      <c r="C8593" s="7">
        <v>1932.6220000000001</v>
      </c>
      <c r="D8593" s="26">
        <f>C8593/'g. Dimensio.AnlagenEE2035'!$F$11</f>
        <v>0.55217771428571427</v>
      </c>
      <c r="E8593" s="6"/>
      <c r="F8593" s="6"/>
      <c r="G8593" s="6"/>
      <c r="H8593" s="6"/>
      <c r="I8593" s="6"/>
      <c r="J8593" s="6"/>
      <c r="K8593" s="6"/>
      <c r="L8593" s="6"/>
      <c r="M8593" s="6"/>
      <c r="N8593" s="27"/>
    </row>
    <row r="8594" spans="1:14" s="28" customFormat="1" x14ac:dyDescent="0.25">
      <c r="A8594" s="24">
        <v>43823.875</v>
      </c>
      <c r="B8594" s="25">
        <v>43823.916666666664</v>
      </c>
      <c r="C8594" s="7">
        <v>1801.127</v>
      </c>
      <c r="D8594" s="26">
        <f>C8594/'g. Dimensio.AnlagenEE2035'!$F$11</f>
        <v>0.51460771428571428</v>
      </c>
      <c r="E8594" s="6"/>
      <c r="F8594" s="6"/>
      <c r="G8594" s="6"/>
      <c r="H8594" s="6"/>
      <c r="I8594" s="6"/>
      <c r="J8594" s="6"/>
      <c r="K8594" s="6"/>
      <c r="L8594" s="6"/>
      <c r="M8594" s="6"/>
      <c r="N8594" s="27"/>
    </row>
    <row r="8595" spans="1:14" s="28" customFormat="1" x14ac:dyDescent="0.25">
      <c r="A8595" s="24">
        <v>43823.916666666664</v>
      </c>
      <c r="B8595" s="25">
        <v>43823.958333333336</v>
      </c>
      <c r="C8595" s="7">
        <v>1713.1489999999999</v>
      </c>
      <c r="D8595" s="26">
        <f>C8595/'g. Dimensio.AnlagenEE2035'!$F$11</f>
        <v>0.48947114285714283</v>
      </c>
      <c r="E8595" s="6"/>
      <c r="F8595" s="6"/>
      <c r="G8595" s="6"/>
      <c r="H8595" s="6"/>
      <c r="I8595" s="6"/>
      <c r="J8595" s="6"/>
      <c r="K8595" s="6"/>
      <c r="L8595" s="6"/>
      <c r="M8595" s="6"/>
      <c r="N8595" s="27"/>
    </row>
    <row r="8596" spans="1:14" s="28" customFormat="1" x14ac:dyDescent="0.25">
      <c r="A8596" s="24">
        <v>43823.958333333336</v>
      </c>
      <c r="B8596" s="25">
        <v>43824</v>
      </c>
      <c r="C8596" s="7">
        <v>1713.7819999999999</v>
      </c>
      <c r="D8596" s="26">
        <f>C8596/'g. Dimensio.AnlagenEE2035'!$F$11</f>
        <v>0.48965199999999998</v>
      </c>
      <c r="E8596" s="6"/>
      <c r="F8596" s="6"/>
      <c r="G8596" s="6"/>
      <c r="H8596" s="6"/>
      <c r="I8596" s="6"/>
      <c r="J8596" s="6"/>
      <c r="K8596" s="6"/>
      <c r="L8596" s="6"/>
      <c r="M8596" s="6"/>
      <c r="N8596" s="27"/>
    </row>
    <row r="8597" spans="1:14" s="28" customFormat="1" x14ac:dyDescent="0.25">
      <c r="A8597" s="24">
        <v>43824</v>
      </c>
      <c r="B8597" s="25">
        <v>43824.041666666664</v>
      </c>
      <c r="C8597" s="7">
        <v>1625.049</v>
      </c>
      <c r="D8597" s="26">
        <f>C8597/'g. Dimensio.AnlagenEE2035'!$F$11</f>
        <v>0.46429971428571426</v>
      </c>
      <c r="E8597" s="6"/>
      <c r="F8597" s="6"/>
      <c r="G8597" s="6"/>
      <c r="H8597" s="6"/>
      <c r="I8597" s="6"/>
      <c r="J8597" s="6"/>
      <c r="K8597" s="6"/>
      <c r="L8597" s="6"/>
      <c r="M8597" s="6"/>
      <c r="N8597" s="27"/>
    </row>
    <row r="8598" spans="1:14" s="28" customFormat="1" x14ac:dyDescent="0.25">
      <c r="A8598" s="24">
        <v>43824.041666666664</v>
      </c>
      <c r="B8598" s="25">
        <v>43824.083333333336</v>
      </c>
      <c r="C8598" s="7">
        <v>1442.7950000000001</v>
      </c>
      <c r="D8598" s="26">
        <f>C8598/'g. Dimensio.AnlagenEE2035'!$F$11</f>
        <v>0.4122271428571429</v>
      </c>
      <c r="E8598" s="6"/>
      <c r="F8598" s="6"/>
      <c r="G8598" s="6"/>
      <c r="H8598" s="6"/>
      <c r="I8598" s="6"/>
      <c r="J8598" s="6"/>
      <c r="K8598" s="6"/>
      <c r="L8598" s="6"/>
      <c r="M8598" s="6"/>
      <c r="N8598" s="27"/>
    </row>
    <row r="8599" spans="1:14" s="28" customFormat="1" x14ac:dyDescent="0.25">
      <c r="A8599" s="24">
        <v>43824.083333333336</v>
      </c>
      <c r="B8599" s="25">
        <v>43824.125</v>
      </c>
      <c r="C8599" s="7">
        <v>1330.57</v>
      </c>
      <c r="D8599" s="26">
        <f>C8599/'g. Dimensio.AnlagenEE2035'!$F$11</f>
        <v>0.38016285714285714</v>
      </c>
      <c r="E8599" s="6"/>
      <c r="F8599" s="6"/>
      <c r="G8599" s="6"/>
      <c r="H8599" s="6"/>
      <c r="I8599" s="6"/>
      <c r="J8599" s="6"/>
      <c r="K8599" s="6"/>
      <c r="L8599" s="6"/>
      <c r="M8599" s="6"/>
      <c r="N8599" s="27"/>
    </row>
    <row r="8600" spans="1:14" s="28" customFormat="1" x14ac:dyDescent="0.25">
      <c r="A8600" s="24">
        <v>43824.125</v>
      </c>
      <c r="B8600" s="25">
        <v>43824.166666666664</v>
      </c>
      <c r="C8600" s="7">
        <v>1420.0809999999999</v>
      </c>
      <c r="D8600" s="26">
        <f>C8600/'g. Dimensio.AnlagenEE2035'!$F$11</f>
        <v>0.40573742857142853</v>
      </c>
      <c r="E8600" s="6"/>
      <c r="F8600" s="6"/>
      <c r="G8600" s="6"/>
      <c r="H8600" s="6"/>
      <c r="I8600" s="6"/>
      <c r="J8600" s="6"/>
      <c r="K8600" s="6"/>
      <c r="L8600" s="6"/>
      <c r="M8600" s="6"/>
      <c r="N8600" s="27"/>
    </row>
    <row r="8601" spans="1:14" s="28" customFormat="1" x14ac:dyDescent="0.25">
      <c r="A8601" s="24">
        <v>43824.166666666664</v>
      </c>
      <c r="B8601" s="25">
        <v>43824.208333333336</v>
      </c>
      <c r="C8601" s="7">
        <v>1442.87</v>
      </c>
      <c r="D8601" s="26">
        <f>C8601/'g. Dimensio.AnlagenEE2035'!$F$11</f>
        <v>0.41224857142857141</v>
      </c>
      <c r="E8601" s="6"/>
      <c r="F8601" s="6"/>
      <c r="G8601" s="6"/>
      <c r="H8601" s="6"/>
      <c r="I8601" s="6"/>
      <c r="J8601" s="6"/>
      <c r="K8601" s="6"/>
      <c r="L8601" s="6"/>
      <c r="M8601" s="6"/>
      <c r="N8601" s="27"/>
    </row>
    <row r="8602" spans="1:14" s="28" customFormat="1" x14ac:dyDescent="0.25">
      <c r="A8602" s="24">
        <v>43824.208333333336</v>
      </c>
      <c r="B8602" s="25">
        <v>43824.25</v>
      </c>
      <c r="C8602" s="7">
        <v>1459.3520000000001</v>
      </c>
      <c r="D8602" s="26">
        <f>C8602/'g. Dimensio.AnlagenEE2035'!$F$11</f>
        <v>0.41695771428571432</v>
      </c>
      <c r="E8602" s="6"/>
      <c r="F8602" s="6"/>
      <c r="G8602" s="6"/>
      <c r="H8602" s="6"/>
      <c r="I8602" s="6"/>
      <c r="J8602" s="6"/>
      <c r="K8602" s="6"/>
      <c r="L8602" s="6"/>
      <c r="M8602" s="6"/>
      <c r="N8602" s="27"/>
    </row>
    <row r="8603" spans="1:14" s="28" customFormat="1" x14ac:dyDescent="0.25">
      <c r="A8603" s="24">
        <v>43824.25</v>
      </c>
      <c r="B8603" s="25">
        <v>43824.291666666664</v>
      </c>
      <c r="C8603" s="7">
        <v>1430.595</v>
      </c>
      <c r="D8603" s="26">
        <f>C8603/'g. Dimensio.AnlagenEE2035'!$F$11</f>
        <v>0.40874142857142859</v>
      </c>
      <c r="E8603" s="6"/>
      <c r="F8603" s="6"/>
      <c r="G8603" s="6"/>
      <c r="H8603" s="6"/>
      <c r="I8603" s="6"/>
      <c r="J8603" s="6"/>
      <c r="K8603" s="6"/>
      <c r="L8603" s="6"/>
      <c r="M8603" s="6"/>
      <c r="N8603" s="27"/>
    </row>
    <row r="8604" spans="1:14" s="28" customFormat="1" x14ac:dyDescent="0.25">
      <c r="A8604" s="24">
        <v>43824.291666666664</v>
      </c>
      <c r="B8604" s="25">
        <v>43824.333333333336</v>
      </c>
      <c r="C8604" s="7">
        <v>1488.933</v>
      </c>
      <c r="D8604" s="26">
        <f>C8604/'g. Dimensio.AnlagenEE2035'!$F$11</f>
        <v>0.42540942857142855</v>
      </c>
      <c r="E8604" s="6"/>
      <c r="F8604" s="6"/>
      <c r="G8604" s="6"/>
      <c r="H8604" s="6"/>
      <c r="I8604" s="6"/>
      <c r="J8604" s="6"/>
      <c r="K8604" s="6"/>
      <c r="L8604" s="6"/>
      <c r="M8604" s="6"/>
      <c r="N8604" s="27"/>
    </row>
    <row r="8605" spans="1:14" s="28" customFormat="1" x14ac:dyDescent="0.25">
      <c r="A8605" s="24">
        <v>43824.333333333336</v>
      </c>
      <c r="B8605" s="25">
        <v>43824.375</v>
      </c>
      <c r="C8605" s="7">
        <v>1472.1410000000001</v>
      </c>
      <c r="D8605" s="26">
        <f>C8605/'g. Dimensio.AnlagenEE2035'!$F$11</f>
        <v>0.42061171428571431</v>
      </c>
      <c r="E8605" s="6"/>
      <c r="F8605" s="6"/>
      <c r="G8605" s="6"/>
      <c r="H8605" s="6"/>
      <c r="I8605" s="6"/>
      <c r="J8605" s="6"/>
      <c r="K8605" s="6"/>
      <c r="L8605" s="6"/>
      <c r="M8605" s="6"/>
      <c r="N8605" s="27"/>
    </row>
    <row r="8606" spans="1:14" s="28" customFormat="1" x14ac:dyDescent="0.25">
      <c r="A8606" s="24">
        <v>43824.375</v>
      </c>
      <c r="B8606" s="25">
        <v>43824.416666666664</v>
      </c>
      <c r="C8606" s="7">
        <v>1450.2760000000001</v>
      </c>
      <c r="D8606" s="26">
        <f>C8606/'g. Dimensio.AnlagenEE2035'!$F$11</f>
        <v>0.41436457142857147</v>
      </c>
      <c r="E8606" s="6"/>
      <c r="F8606" s="6"/>
      <c r="G8606" s="6"/>
      <c r="H8606" s="6"/>
      <c r="I8606" s="6"/>
      <c r="J8606" s="6"/>
      <c r="K8606" s="6"/>
      <c r="L8606" s="6"/>
      <c r="M8606" s="6"/>
      <c r="N8606" s="27"/>
    </row>
    <row r="8607" spans="1:14" s="28" customFormat="1" x14ac:dyDescent="0.25">
      <c r="A8607" s="24">
        <v>43824.416666666664</v>
      </c>
      <c r="B8607" s="25">
        <v>43824.458333333336</v>
      </c>
      <c r="C8607" s="7">
        <v>1376.0219999999999</v>
      </c>
      <c r="D8607" s="26">
        <f>C8607/'g. Dimensio.AnlagenEE2035'!$F$11</f>
        <v>0.39314914285714286</v>
      </c>
      <c r="E8607" s="6"/>
      <c r="F8607" s="6"/>
      <c r="G8607" s="6"/>
      <c r="H8607" s="6"/>
      <c r="I8607" s="6"/>
      <c r="J8607" s="6"/>
      <c r="K8607" s="6"/>
      <c r="L8607" s="6"/>
      <c r="M8607" s="6"/>
      <c r="N8607" s="27"/>
    </row>
    <row r="8608" spans="1:14" s="28" customFormat="1" x14ac:dyDescent="0.25">
      <c r="A8608" s="24">
        <v>43824.458333333336</v>
      </c>
      <c r="B8608" s="25">
        <v>43824.5</v>
      </c>
      <c r="C8608" s="7">
        <v>1376.0809999999999</v>
      </c>
      <c r="D8608" s="26">
        <f>C8608/'g. Dimensio.AnlagenEE2035'!$F$11</f>
        <v>0.39316599999999996</v>
      </c>
      <c r="E8608" s="6"/>
      <c r="F8608" s="6"/>
      <c r="G8608" s="6"/>
      <c r="H8608" s="6"/>
      <c r="I8608" s="6"/>
      <c r="J8608" s="6"/>
      <c r="K8608" s="6"/>
      <c r="L8608" s="6"/>
      <c r="M8608" s="6"/>
      <c r="N8608" s="27"/>
    </row>
    <row r="8609" spans="1:14" s="28" customFormat="1" x14ac:dyDescent="0.25">
      <c r="A8609" s="24">
        <v>43824.5</v>
      </c>
      <c r="B8609" s="25">
        <v>43824.541666666664</v>
      </c>
      <c r="C8609" s="7">
        <v>1243.1179999999999</v>
      </c>
      <c r="D8609" s="26">
        <f>C8609/'g. Dimensio.AnlagenEE2035'!$F$11</f>
        <v>0.3551765714285714</v>
      </c>
      <c r="E8609" s="6"/>
      <c r="F8609" s="6"/>
      <c r="G8609" s="6"/>
      <c r="H8609" s="6"/>
      <c r="I8609" s="6"/>
      <c r="J8609" s="6"/>
      <c r="K8609" s="6"/>
      <c r="L8609" s="6"/>
      <c r="M8609" s="6"/>
      <c r="N8609" s="27"/>
    </row>
    <row r="8610" spans="1:14" s="28" customFormat="1" x14ac:dyDescent="0.25">
      <c r="A8610" s="24">
        <v>43824.541666666664</v>
      </c>
      <c r="B8610" s="25">
        <v>43824.583333333336</v>
      </c>
      <c r="C8610" s="7">
        <v>941.07</v>
      </c>
      <c r="D8610" s="26">
        <f>C8610/'g. Dimensio.AnlagenEE2035'!$F$11</f>
        <v>0.26887714285714287</v>
      </c>
      <c r="E8610" s="6"/>
      <c r="F8610" s="6"/>
      <c r="G8610" s="6"/>
      <c r="H8610" s="6"/>
      <c r="I8610" s="6"/>
      <c r="J8610" s="6"/>
      <c r="K8610" s="6"/>
      <c r="L8610" s="6"/>
      <c r="M8610" s="6"/>
      <c r="N8610" s="27"/>
    </row>
    <row r="8611" spans="1:14" s="28" customFormat="1" x14ac:dyDescent="0.25">
      <c r="A8611" s="24">
        <v>43824.583333333336</v>
      </c>
      <c r="B8611" s="25">
        <v>43824.625</v>
      </c>
      <c r="C8611" s="7">
        <v>771.41600000000005</v>
      </c>
      <c r="D8611" s="26">
        <f>C8611/'g. Dimensio.AnlagenEE2035'!$F$11</f>
        <v>0.22040457142857145</v>
      </c>
      <c r="E8611" s="6"/>
      <c r="F8611" s="6"/>
      <c r="G8611" s="6"/>
      <c r="H8611" s="6"/>
      <c r="I8611" s="6"/>
      <c r="J8611" s="6"/>
      <c r="K8611" s="6"/>
      <c r="L8611" s="6"/>
      <c r="M8611" s="6"/>
      <c r="N8611" s="27"/>
    </row>
    <row r="8612" spans="1:14" s="28" customFormat="1" x14ac:dyDescent="0.25">
      <c r="A8612" s="24">
        <v>43824.625</v>
      </c>
      <c r="B8612" s="25">
        <v>43824.666666666664</v>
      </c>
      <c r="C8612" s="7">
        <v>807.10299999999995</v>
      </c>
      <c r="D8612" s="26">
        <f>C8612/'g. Dimensio.AnlagenEE2035'!$F$11</f>
        <v>0.23060085714285714</v>
      </c>
      <c r="E8612" s="6"/>
      <c r="F8612" s="6"/>
      <c r="G8612" s="6"/>
      <c r="H8612" s="6"/>
      <c r="I8612" s="6"/>
      <c r="J8612" s="6"/>
      <c r="K8612" s="6"/>
      <c r="L8612" s="6"/>
      <c r="M8612" s="6"/>
      <c r="N8612" s="27"/>
    </row>
    <row r="8613" spans="1:14" s="28" customFormat="1" x14ac:dyDescent="0.25">
      <c r="A8613" s="24">
        <v>43824.666666666664</v>
      </c>
      <c r="B8613" s="25">
        <v>43824.708333333336</v>
      </c>
      <c r="C8613" s="7">
        <v>777.74400000000003</v>
      </c>
      <c r="D8613" s="26">
        <f>C8613/'g. Dimensio.AnlagenEE2035'!$F$11</f>
        <v>0.22221257142857143</v>
      </c>
      <c r="E8613" s="6"/>
      <c r="F8613" s="6"/>
      <c r="G8613" s="6"/>
      <c r="H8613" s="6"/>
      <c r="I8613" s="6"/>
      <c r="J8613" s="6"/>
      <c r="K8613" s="6"/>
      <c r="L8613" s="6"/>
      <c r="M8613" s="6"/>
      <c r="N8613" s="27"/>
    </row>
    <row r="8614" spans="1:14" s="28" customFormat="1" x14ac:dyDescent="0.25">
      <c r="A8614" s="24">
        <v>43824.708333333336</v>
      </c>
      <c r="B8614" s="25">
        <v>43824.75</v>
      </c>
      <c r="C8614" s="7">
        <v>660.09199999999998</v>
      </c>
      <c r="D8614" s="26">
        <f>C8614/'g. Dimensio.AnlagenEE2035'!$F$11</f>
        <v>0.18859771428571429</v>
      </c>
      <c r="E8614" s="6"/>
      <c r="F8614" s="6"/>
      <c r="G8614" s="6"/>
      <c r="H8614" s="6"/>
      <c r="I8614" s="6"/>
      <c r="J8614" s="6"/>
      <c r="K8614" s="6"/>
      <c r="L8614" s="6"/>
      <c r="M8614" s="6"/>
      <c r="N8614" s="27"/>
    </row>
    <row r="8615" spans="1:14" s="28" customFormat="1" x14ac:dyDescent="0.25">
      <c r="A8615" s="24">
        <v>43824.75</v>
      </c>
      <c r="B8615" s="25">
        <v>43824.791666666664</v>
      </c>
      <c r="C8615" s="7">
        <v>556.755</v>
      </c>
      <c r="D8615" s="26">
        <f>C8615/'g. Dimensio.AnlagenEE2035'!$F$11</f>
        <v>0.15907285714285715</v>
      </c>
      <c r="E8615" s="6"/>
      <c r="F8615" s="6"/>
      <c r="G8615" s="6"/>
      <c r="H8615" s="6"/>
      <c r="I8615" s="6"/>
      <c r="J8615" s="6"/>
      <c r="K8615" s="6"/>
      <c r="L8615" s="6"/>
      <c r="M8615" s="6"/>
      <c r="N8615" s="27"/>
    </row>
    <row r="8616" spans="1:14" s="28" customFormat="1" x14ac:dyDescent="0.25">
      <c r="A8616" s="24">
        <v>43824.791666666664</v>
      </c>
      <c r="B8616" s="25">
        <v>43824.833333333336</v>
      </c>
      <c r="C8616" s="7">
        <v>459.09899999999999</v>
      </c>
      <c r="D8616" s="26">
        <f>C8616/'g. Dimensio.AnlagenEE2035'!$F$11</f>
        <v>0.13117114285714285</v>
      </c>
      <c r="E8616" s="6"/>
      <c r="F8616" s="6"/>
      <c r="G8616" s="6"/>
      <c r="H8616" s="6"/>
      <c r="I8616" s="6"/>
      <c r="J8616" s="6"/>
      <c r="K8616" s="6"/>
      <c r="L8616" s="6"/>
      <c r="M8616" s="6"/>
      <c r="N8616" s="27"/>
    </row>
    <row r="8617" spans="1:14" s="28" customFormat="1" x14ac:dyDescent="0.25">
      <c r="A8617" s="24">
        <v>43824.833333333336</v>
      </c>
      <c r="B8617" s="25">
        <v>43824.875</v>
      </c>
      <c r="C8617" s="7">
        <v>342.65699999999998</v>
      </c>
      <c r="D8617" s="26">
        <f>C8617/'g. Dimensio.AnlagenEE2035'!$F$11</f>
        <v>9.7901999999999989E-2</v>
      </c>
      <c r="E8617" s="6"/>
      <c r="F8617" s="6"/>
      <c r="G8617" s="6"/>
      <c r="H8617" s="6"/>
      <c r="I8617" s="6"/>
      <c r="J8617" s="6"/>
      <c r="K8617" s="6"/>
      <c r="L8617" s="6"/>
      <c r="M8617" s="6"/>
      <c r="N8617" s="27"/>
    </row>
    <row r="8618" spans="1:14" s="28" customFormat="1" x14ac:dyDescent="0.25">
      <c r="A8618" s="24">
        <v>43824.875</v>
      </c>
      <c r="B8618" s="25">
        <v>43824.916666666664</v>
      </c>
      <c r="C8618" s="7">
        <v>236.18600000000001</v>
      </c>
      <c r="D8618" s="26">
        <f>C8618/'g. Dimensio.AnlagenEE2035'!$F$11</f>
        <v>6.7481714285714284E-2</v>
      </c>
      <c r="E8618" s="6"/>
      <c r="F8618" s="6"/>
      <c r="G8618" s="6"/>
      <c r="H8618" s="6"/>
      <c r="I8618" s="6"/>
      <c r="J8618" s="6"/>
      <c r="K8618" s="6"/>
      <c r="L8618" s="6"/>
      <c r="M8618" s="6"/>
      <c r="N8618" s="27"/>
    </row>
    <row r="8619" spans="1:14" s="28" customFormat="1" x14ac:dyDescent="0.25">
      <c r="A8619" s="24">
        <v>43824.916666666664</v>
      </c>
      <c r="B8619" s="25">
        <v>43824.958333333336</v>
      </c>
      <c r="C8619" s="7">
        <v>155.297</v>
      </c>
      <c r="D8619" s="26">
        <f>C8619/'g. Dimensio.AnlagenEE2035'!$F$11</f>
        <v>4.4370571428571426E-2</v>
      </c>
      <c r="E8619" s="6"/>
      <c r="F8619" s="6"/>
      <c r="G8619" s="6"/>
      <c r="H8619" s="6"/>
      <c r="I8619" s="6"/>
      <c r="J8619" s="6"/>
      <c r="K8619" s="6"/>
      <c r="L8619" s="6"/>
      <c r="M8619" s="6"/>
      <c r="N8619" s="27"/>
    </row>
    <row r="8620" spans="1:14" s="28" customFormat="1" x14ac:dyDescent="0.25">
      <c r="A8620" s="24">
        <v>43824.958333333336</v>
      </c>
      <c r="B8620" s="25">
        <v>43825</v>
      </c>
      <c r="C8620" s="7">
        <v>87.966999999999999</v>
      </c>
      <c r="D8620" s="26">
        <f>C8620/'g. Dimensio.AnlagenEE2035'!$F$11</f>
        <v>2.513342857142857E-2</v>
      </c>
      <c r="E8620" s="6"/>
      <c r="F8620" s="6"/>
      <c r="G8620" s="6"/>
      <c r="H8620" s="6"/>
      <c r="I8620" s="6"/>
      <c r="J8620" s="6"/>
      <c r="K8620" s="6"/>
      <c r="L8620" s="6"/>
      <c r="M8620" s="6"/>
      <c r="N8620" s="27"/>
    </row>
    <row r="8621" spans="1:14" s="28" customFormat="1" x14ac:dyDescent="0.25">
      <c r="A8621" s="24">
        <v>43825</v>
      </c>
      <c r="B8621" s="25">
        <v>43825.041666666664</v>
      </c>
      <c r="C8621" s="7">
        <v>42.905000000000001</v>
      </c>
      <c r="D8621" s="26">
        <f>C8621/'g. Dimensio.AnlagenEE2035'!$F$11</f>
        <v>1.2258571428571429E-2</v>
      </c>
      <c r="E8621" s="6"/>
      <c r="F8621" s="6"/>
      <c r="G8621" s="6"/>
      <c r="H8621" s="6"/>
      <c r="I8621" s="6"/>
      <c r="J8621" s="6"/>
      <c r="K8621" s="6"/>
      <c r="L8621" s="6"/>
      <c r="M8621" s="6"/>
      <c r="N8621" s="27"/>
    </row>
    <row r="8622" spans="1:14" s="28" customFormat="1" x14ac:dyDescent="0.25">
      <c r="A8622" s="24">
        <v>43825.041666666664</v>
      </c>
      <c r="B8622" s="25">
        <v>43825.083333333336</v>
      </c>
      <c r="C8622" s="7">
        <v>20.907</v>
      </c>
      <c r="D8622" s="26">
        <f>C8622/'g. Dimensio.AnlagenEE2035'!$F$11</f>
        <v>5.9734285714285714E-3</v>
      </c>
      <c r="E8622" s="6"/>
      <c r="F8622" s="6"/>
      <c r="G8622" s="6"/>
      <c r="H8622" s="6"/>
      <c r="I8622" s="6"/>
      <c r="J8622" s="6"/>
      <c r="K8622" s="6"/>
      <c r="L8622" s="6"/>
      <c r="M8622" s="6"/>
      <c r="N8622" s="27"/>
    </row>
    <row r="8623" spans="1:14" s="28" customFormat="1" x14ac:dyDescent="0.25">
      <c r="A8623" s="24">
        <v>43825.083333333336</v>
      </c>
      <c r="B8623" s="25">
        <v>43825.125</v>
      </c>
      <c r="C8623" s="7">
        <v>16.657</v>
      </c>
      <c r="D8623" s="26">
        <f>C8623/'g. Dimensio.AnlagenEE2035'!$F$11</f>
        <v>4.7591428571428568E-3</v>
      </c>
      <c r="E8623" s="6"/>
      <c r="F8623" s="6"/>
      <c r="G8623" s="6"/>
      <c r="H8623" s="6"/>
      <c r="I8623" s="6"/>
      <c r="J8623" s="6"/>
      <c r="K8623" s="6"/>
      <c r="L8623" s="6"/>
      <c r="M8623" s="6"/>
      <c r="N8623" s="27"/>
    </row>
    <row r="8624" spans="1:14" s="28" customFormat="1" x14ac:dyDescent="0.25">
      <c r="A8624" s="24">
        <v>43825.125</v>
      </c>
      <c r="B8624" s="25">
        <v>43825.166666666664</v>
      </c>
      <c r="C8624" s="7">
        <v>18.295000000000002</v>
      </c>
      <c r="D8624" s="26">
        <f>C8624/'g. Dimensio.AnlagenEE2035'!$F$11</f>
        <v>5.2271428571428573E-3</v>
      </c>
      <c r="E8624" s="6"/>
      <c r="F8624" s="6"/>
      <c r="G8624" s="6"/>
      <c r="H8624" s="6"/>
      <c r="I8624" s="6"/>
      <c r="J8624" s="6"/>
      <c r="K8624" s="6"/>
      <c r="L8624" s="6"/>
      <c r="M8624" s="6"/>
      <c r="N8624" s="27"/>
    </row>
    <row r="8625" spans="1:14" s="28" customFormat="1" x14ac:dyDescent="0.25">
      <c r="A8625" s="24">
        <v>43825.166666666664</v>
      </c>
      <c r="B8625" s="25">
        <v>43825.208333333336</v>
      </c>
      <c r="C8625" s="7">
        <v>24.553999999999998</v>
      </c>
      <c r="D8625" s="26">
        <f>C8625/'g. Dimensio.AnlagenEE2035'!$F$11</f>
        <v>7.0154285714285709E-3</v>
      </c>
      <c r="E8625" s="6"/>
      <c r="F8625" s="6"/>
      <c r="G8625" s="6"/>
      <c r="H8625" s="6"/>
      <c r="I8625" s="6"/>
      <c r="J8625" s="6"/>
      <c r="K8625" s="6"/>
      <c r="L8625" s="6"/>
      <c r="M8625" s="6"/>
      <c r="N8625" s="27"/>
    </row>
    <row r="8626" spans="1:14" s="28" customFormat="1" x14ac:dyDescent="0.25">
      <c r="A8626" s="24">
        <v>43825.208333333336</v>
      </c>
      <c r="B8626" s="25">
        <v>43825.25</v>
      </c>
      <c r="C8626" s="7">
        <v>40.258000000000003</v>
      </c>
      <c r="D8626" s="26">
        <f>C8626/'g. Dimensio.AnlagenEE2035'!$F$11</f>
        <v>1.1502285714285715E-2</v>
      </c>
      <c r="E8626" s="6"/>
      <c r="F8626" s="6"/>
      <c r="G8626" s="6"/>
      <c r="H8626" s="6"/>
      <c r="I8626" s="6"/>
      <c r="J8626" s="6"/>
      <c r="K8626" s="6"/>
      <c r="L8626" s="6"/>
      <c r="M8626" s="6"/>
      <c r="N8626" s="27"/>
    </row>
    <row r="8627" spans="1:14" s="28" customFormat="1" x14ac:dyDescent="0.25">
      <c r="A8627" s="24">
        <v>43825.25</v>
      </c>
      <c r="B8627" s="25">
        <v>43825.291666666664</v>
      </c>
      <c r="C8627" s="7">
        <v>53.53</v>
      </c>
      <c r="D8627" s="26">
        <f>C8627/'g. Dimensio.AnlagenEE2035'!$F$11</f>
        <v>1.5294285714285715E-2</v>
      </c>
      <c r="E8627" s="6"/>
      <c r="F8627" s="6"/>
      <c r="G8627" s="6"/>
      <c r="H8627" s="6"/>
      <c r="I8627" s="6"/>
      <c r="J8627" s="6"/>
      <c r="K8627" s="6"/>
      <c r="L8627" s="6"/>
      <c r="M8627" s="6"/>
      <c r="N8627" s="27"/>
    </row>
    <row r="8628" spans="1:14" s="28" customFormat="1" x14ac:dyDescent="0.25">
      <c r="A8628" s="24">
        <v>43825.291666666664</v>
      </c>
      <c r="B8628" s="25">
        <v>43825.333333333336</v>
      </c>
      <c r="C8628" s="7">
        <v>53.646000000000001</v>
      </c>
      <c r="D8628" s="26">
        <f>C8628/'g. Dimensio.AnlagenEE2035'!$F$11</f>
        <v>1.5327428571428572E-2</v>
      </c>
      <c r="E8628" s="6"/>
      <c r="F8628" s="6"/>
      <c r="G8628" s="6"/>
      <c r="H8628" s="6"/>
      <c r="I8628" s="6"/>
      <c r="J8628" s="6"/>
      <c r="K8628" s="6"/>
      <c r="L8628" s="6"/>
      <c r="M8628" s="6"/>
      <c r="N8628" s="27"/>
    </row>
    <row r="8629" spans="1:14" s="28" customFormat="1" x14ac:dyDescent="0.25">
      <c r="A8629" s="24">
        <v>43825.333333333336</v>
      </c>
      <c r="B8629" s="25">
        <v>43825.375</v>
      </c>
      <c r="C8629" s="7">
        <v>46.863</v>
      </c>
      <c r="D8629" s="26">
        <f>C8629/'g. Dimensio.AnlagenEE2035'!$F$11</f>
        <v>1.3389428571428571E-2</v>
      </c>
      <c r="E8629" s="6"/>
      <c r="F8629" s="6"/>
      <c r="G8629" s="6"/>
      <c r="H8629" s="6"/>
      <c r="I8629" s="6"/>
      <c r="J8629" s="6"/>
      <c r="K8629" s="6"/>
      <c r="L8629" s="6"/>
      <c r="M8629" s="6"/>
      <c r="N8629" s="27"/>
    </row>
    <row r="8630" spans="1:14" s="28" customFormat="1" x14ac:dyDescent="0.25">
      <c r="A8630" s="24">
        <v>43825.375</v>
      </c>
      <c r="B8630" s="25">
        <v>43825.416666666664</v>
      </c>
      <c r="C8630" s="7">
        <v>44.348999999999997</v>
      </c>
      <c r="D8630" s="26">
        <f>C8630/'g. Dimensio.AnlagenEE2035'!$F$11</f>
        <v>1.2671142857142857E-2</v>
      </c>
      <c r="E8630" s="6"/>
      <c r="F8630" s="6"/>
      <c r="G8630" s="6"/>
      <c r="H8630" s="6"/>
      <c r="I8630" s="6"/>
      <c r="J8630" s="6"/>
      <c r="K8630" s="6"/>
      <c r="L8630" s="6"/>
      <c r="M8630" s="6"/>
      <c r="N8630" s="27"/>
    </row>
    <row r="8631" spans="1:14" s="28" customFormat="1" x14ac:dyDescent="0.25">
      <c r="A8631" s="24">
        <v>43825.416666666664</v>
      </c>
      <c r="B8631" s="25">
        <v>43825.458333333336</v>
      </c>
      <c r="C8631" s="7">
        <v>42.274000000000001</v>
      </c>
      <c r="D8631" s="26">
        <f>C8631/'g. Dimensio.AnlagenEE2035'!$F$11</f>
        <v>1.2078285714285715E-2</v>
      </c>
      <c r="E8631" s="6"/>
      <c r="F8631" s="6"/>
      <c r="G8631" s="6"/>
      <c r="H8631" s="6"/>
      <c r="I8631" s="6"/>
      <c r="J8631" s="6"/>
      <c r="K8631" s="6"/>
      <c r="L8631" s="6"/>
      <c r="M8631" s="6"/>
      <c r="N8631" s="27"/>
    </row>
    <row r="8632" spans="1:14" s="28" customFormat="1" x14ac:dyDescent="0.25">
      <c r="A8632" s="24">
        <v>43825.458333333336</v>
      </c>
      <c r="B8632" s="25">
        <v>43825.5</v>
      </c>
      <c r="C8632" s="7">
        <v>40.555</v>
      </c>
      <c r="D8632" s="26">
        <f>C8632/'g. Dimensio.AnlagenEE2035'!$F$11</f>
        <v>1.1587142857142857E-2</v>
      </c>
      <c r="E8632" s="6"/>
      <c r="F8632" s="6"/>
      <c r="G8632" s="6"/>
      <c r="H8632" s="6"/>
      <c r="I8632" s="6"/>
      <c r="J8632" s="6"/>
      <c r="K8632" s="6"/>
      <c r="L8632" s="6"/>
      <c r="M8632" s="6"/>
      <c r="N8632" s="27"/>
    </row>
    <row r="8633" spans="1:14" s="28" customFormat="1" x14ac:dyDescent="0.25">
      <c r="A8633" s="24">
        <v>43825.5</v>
      </c>
      <c r="B8633" s="25">
        <v>43825.541666666664</v>
      </c>
      <c r="C8633" s="7">
        <v>52.765000000000001</v>
      </c>
      <c r="D8633" s="26">
        <f>C8633/'g. Dimensio.AnlagenEE2035'!$F$11</f>
        <v>1.5075714285714286E-2</v>
      </c>
      <c r="E8633" s="6"/>
      <c r="F8633" s="6"/>
      <c r="G8633" s="6"/>
      <c r="H8633" s="6"/>
      <c r="I8633" s="6"/>
      <c r="J8633" s="6"/>
      <c r="K8633" s="6"/>
      <c r="L8633" s="6"/>
      <c r="M8633" s="6"/>
      <c r="N8633" s="27"/>
    </row>
    <row r="8634" spans="1:14" s="28" customFormat="1" x14ac:dyDescent="0.25">
      <c r="A8634" s="24">
        <v>43825.541666666664</v>
      </c>
      <c r="B8634" s="25">
        <v>43825.583333333336</v>
      </c>
      <c r="C8634" s="7">
        <v>82.852999999999994</v>
      </c>
      <c r="D8634" s="26">
        <f>C8634/'g. Dimensio.AnlagenEE2035'!$F$11</f>
        <v>2.3672285714285712E-2</v>
      </c>
      <c r="E8634" s="6"/>
      <c r="F8634" s="6"/>
      <c r="G8634" s="6"/>
      <c r="H8634" s="6"/>
      <c r="I8634" s="6"/>
      <c r="J8634" s="6"/>
      <c r="K8634" s="6"/>
      <c r="L8634" s="6"/>
      <c r="M8634" s="6"/>
      <c r="N8634" s="27"/>
    </row>
    <row r="8635" spans="1:14" s="28" customFormat="1" x14ac:dyDescent="0.25">
      <c r="A8635" s="24">
        <v>43825.583333333336</v>
      </c>
      <c r="B8635" s="25">
        <v>43825.625</v>
      </c>
      <c r="C8635" s="7">
        <v>119.97799999999999</v>
      </c>
      <c r="D8635" s="26">
        <f>C8635/'g. Dimensio.AnlagenEE2035'!$F$11</f>
        <v>3.4279428571428572E-2</v>
      </c>
      <c r="E8635" s="6"/>
      <c r="F8635" s="6"/>
      <c r="G8635" s="6"/>
      <c r="H8635" s="6"/>
      <c r="I8635" s="6"/>
      <c r="J8635" s="6"/>
      <c r="K8635" s="6"/>
      <c r="L8635" s="6"/>
      <c r="M8635" s="6"/>
      <c r="N8635" s="27"/>
    </row>
    <row r="8636" spans="1:14" s="28" customFormat="1" x14ac:dyDescent="0.25">
      <c r="A8636" s="24">
        <v>43825.625</v>
      </c>
      <c r="B8636" s="25">
        <v>43825.666666666664</v>
      </c>
      <c r="C8636" s="7">
        <v>161.07400000000001</v>
      </c>
      <c r="D8636" s="26">
        <f>C8636/'g. Dimensio.AnlagenEE2035'!$F$11</f>
        <v>4.6021142857142858E-2</v>
      </c>
      <c r="E8636" s="6"/>
      <c r="F8636" s="6"/>
      <c r="G8636" s="6"/>
      <c r="H8636" s="6"/>
      <c r="I8636" s="6"/>
      <c r="J8636" s="6"/>
      <c r="K8636" s="6"/>
      <c r="L8636" s="6"/>
      <c r="M8636" s="6"/>
      <c r="N8636" s="27"/>
    </row>
    <row r="8637" spans="1:14" s="28" customFormat="1" x14ac:dyDescent="0.25">
      <c r="A8637" s="24">
        <v>43825.666666666664</v>
      </c>
      <c r="B8637" s="25">
        <v>43825.708333333336</v>
      </c>
      <c r="C8637" s="7">
        <v>228.14599999999999</v>
      </c>
      <c r="D8637" s="26">
        <f>C8637/'g. Dimensio.AnlagenEE2035'!$F$11</f>
        <v>6.5184571428571425E-2</v>
      </c>
      <c r="E8637" s="6"/>
      <c r="F8637" s="6"/>
      <c r="G8637" s="6"/>
      <c r="H8637" s="6"/>
      <c r="I8637" s="6"/>
      <c r="J8637" s="6"/>
      <c r="K8637" s="6"/>
      <c r="L8637" s="6"/>
      <c r="M8637" s="6"/>
      <c r="N8637" s="27"/>
    </row>
    <row r="8638" spans="1:14" s="28" customFormat="1" x14ac:dyDescent="0.25">
      <c r="A8638" s="24">
        <v>43825.708333333336</v>
      </c>
      <c r="B8638" s="25">
        <v>43825.75</v>
      </c>
      <c r="C8638" s="7">
        <v>314.79899999999998</v>
      </c>
      <c r="D8638" s="26">
        <f>C8638/'g. Dimensio.AnlagenEE2035'!$F$11</f>
        <v>8.9942571428571427E-2</v>
      </c>
      <c r="E8638" s="6"/>
      <c r="F8638" s="6"/>
      <c r="G8638" s="6"/>
      <c r="H8638" s="6"/>
      <c r="I8638" s="6"/>
      <c r="J8638" s="6"/>
      <c r="K8638" s="6"/>
      <c r="L8638" s="6"/>
      <c r="M8638" s="6"/>
      <c r="N8638" s="27"/>
    </row>
    <row r="8639" spans="1:14" s="28" customFormat="1" x14ac:dyDescent="0.25">
      <c r="A8639" s="24">
        <v>43825.75</v>
      </c>
      <c r="B8639" s="25">
        <v>43825.791666666664</v>
      </c>
      <c r="C8639" s="7">
        <v>417.05900000000003</v>
      </c>
      <c r="D8639" s="26">
        <f>C8639/'g. Dimensio.AnlagenEE2035'!$F$11</f>
        <v>0.1191597142857143</v>
      </c>
      <c r="E8639" s="6"/>
      <c r="F8639" s="6"/>
      <c r="G8639" s="6"/>
      <c r="H8639" s="6"/>
      <c r="I8639" s="6"/>
      <c r="J8639" s="6"/>
      <c r="K8639" s="6"/>
      <c r="L8639" s="6"/>
      <c r="M8639" s="6"/>
      <c r="N8639" s="27"/>
    </row>
    <row r="8640" spans="1:14" s="28" customFormat="1" x14ac:dyDescent="0.25">
      <c r="A8640" s="24">
        <v>43825.791666666664</v>
      </c>
      <c r="B8640" s="25">
        <v>43825.833333333336</v>
      </c>
      <c r="C8640" s="7">
        <v>635.67899999999997</v>
      </c>
      <c r="D8640" s="26">
        <f>C8640/'g. Dimensio.AnlagenEE2035'!$F$11</f>
        <v>0.18162257142857141</v>
      </c>
      <c r="E8640" s="6"/>
      <c r="F8640" s="6"/>
      <c r="G8640" s="6"/>
      <c r="H8640" s="6"/>
      <c r="I8640" s="6"/>
      <c r="J8640" s="6"/>
      <c r="K8640" s="6"/>
      <c r="L8640" s="6"/>
      <c r="M8640" s="6"/>
      <c r="N8640" s="27"/>
    </row>
    <row r="8641" spans="1:14" s="28" customFormat="1" x14ac:dyDescent="0.25">
      <c r="A8641" s="24">
        <v>43825.833333333336</v>
      </c>
      <c r="B8641" s="25">
        <v>43825.875</v>
      </c>
      <c r="C8641" s="7">
        <v>833.86800000000005</v>
      </c>
      <c r="D8641" s="26">
        <f>C8641/'g. Dimensio.AnlagenEE2035'!$F$11</f>
        <v>0.23824800000000002</v>
      </c>
      <c r="E8641" s="6"/>
      <c r="F8641" s="6"/>
      <c r="G8641" s="6"/>
      <c r="H8641" s="6"/>
      <c r="I8641" s="6"/>
      <c r="J8641" s="6"/>
      <c r="K8641" s="6"/>
      <c r="L8641" s="6"/>
      <c r="M8641" s="6"/>
      <c r="N8641" s="27"/>
    </row>
    <row r="8642" spans="1:14" s="28" customFormat="1" x14ac:dyDescent="0.25">
      <c r="A8642" s="24">
        <v>43825.875</v>
      </c>
      <c r="B8642" s="25">
        <v>43825.916666666664</v>
      </c>
      <c r="C8642" s="7">
        <v>828.75400000000002</v>
      </c>
      <c r="D8642" s="26">
        <f>C8642/'g. Dimensio.AnlagenEE2035'!$F$11</f>
        <v>0.23678685714285716</v>
      </c>
      <c r="E8642" s="6"/>
      <c r="F8642" s="6"/>
      <c r="G8642" s="6"/>
      <c r="H8642" s="6"/>
      <c r="I8642" s="6"/>
      <c r="J8642" s="6"/>
      <c r="K8642" s="6"/>
      <c r="L8642" s="6"/>
      <c r="M8642" s="6"/>
      <c r="N8642" s="27"/>
    </row>
    <row r="8643" spans="1:14" s="28" customFormat="1" x14ac:dyDescent="0.25">
      <c r="A8643" s="24">
        <v>43825.916666666664</v>
      </c>
      <c r="B8643" s="25">
        <v>43825.958333333336</v>
      </c>
      <c r="C8643" s="7">
        <v>687.80399999999997</v>
      </c>
      <c r="D8643" s="26">
        <f>C8643/'g. Dimensio.AnlagenEE2035'!$F$11</f>
        <v>0.19651542857142856</v>
      </c>
      <c r="E8643" s="6"/>
      <c r="F8643" s="6"/>
      <c r="G8643" s="6"/>
      <c r="H8643" s="6"/>
      <c r="I8643" s="6"/>
      <c r="J8643" s="6"/>
      <c r="K8643" s="6"/>
      <c r="L8643" s="6"/>
      <c r="M8643" s="6"/>
      <c r="N8643" s="27"/>
    </row>
    <row r="8644" spans="1:14" s="28" customFormat="1" x14ac:dyDescent="0.25">
      <c r="A8644" s="24">
        <v>43825.958333333336</v>
      </c>
      <c r="B8644" s="25">
        <v>43826</v>
      </c>
      <c r="C8644" s="7">
        <v>652.09799999999996</v>
      </c>
      <c r="D8644" s="26">
        <f>C8644/'g. Dimensio.AnlagenEE2035'!$F$11</f>
        <v>0.18631371428571428</v>
      </c>
      <c r="E8644" s="6"/>
      <c r="F8644" s="6"/>
      <c r="G8644" s="6"/>
      <c r="H8644" s="6"/>
      <c r="I8644" s="6"/>
      <c r="J8644" s="6"/>
      <c r="K8644" s="6"/>
      <c r="L8644" s="6"/>
      <c r="M8644" s="6"/>
      <c r="N8644" s="27"/>
    </row>
    <row r="8645" spans="1:14" s="28" customFormat="1" x14ac:dyDescent="0.25">
      <c r="A8645" s="24">
        <v>43826</v>
      </c>
      <c r="B8645" s="25">
        <v>43826.041666666664</v>
      </c>
      <c r="C8645" s="7">
        <v>681.90300000000002</v>
      </c>
      <c r="D8645" s="26">
        <f>C8645/'g. Dimensio.AnlagenEE2035'!$F$11</f>
        <v>0.19482942857142857</v>
      </c>
      <c r="E8645" s="6"/>
      <c r="F8645" s="6"/>
      <c r="G8645" s="6"/>
      <c r="H8645" s="6"/>
      <c r="I8645" s="6"/>
      <c r="J8645" s="6"/>
      <c r="K8645" s="6"/>
      <c r="L8645" s="6"/>
      <c r="M8645" s="6"/>
      <c r="N8645" s="27"/>
    </row>
    <row r="8646" spans="1:14" s="28" customFormat="1" x14ac:dyDescent="0.25">
      <c r="A8646" s="24">
        <v>43826.041666666664</v>
      </c>
      <c r="B8646" s="25">
        <v>43826.083333333336</v>
      </c>
      <c r="C8646" s="7">
        <v>694.70699999999999</v>
      </c>
      <c r="D8646" s="26">
        <f>C8646/'g. Dimensio.AnlagenEE2035'!$F$11</f>
        <v>0.1984877142857143</v>
      </c>
      <c r="E8646" s="6"/>
      <c r="F8646" s="6"/>
      <c r="G8646" s="6"/>
      <c r="H8646" s="6"/>
      <c r="I8646" s="6"/>
      <c r="J8646" s="6"/>
      <c r="K8646" s="6"/>
      <c r="L8646" s="6"/>
      <c r="M8646" s="6"/>
      <c r="N8646" s="27"/>
    </row>
    <row r="8647" spans="1:14" s="28" customFormat="1" x14ac:dyDescent="0.25">
      <c r="A8647" s="24">
        <v>43826.083333333336</v>
      </c>
      <c r="B8647" s="25">
        <v>43826.125</v>
      </c>
      <c r="C8647" s="7">
        <v>615.86699999999996</v>
      </c>
      <c r="D8647" s="26">
        <f>C8647/'g. Dimensio.AnlagenEE2035'!$F$11</f>
        <v>0.17596199999999998</v>
      </c>
      <c r="E8647" s="6"/>
      <c r="F8647" s="6"/>
      <c r="G8647" s="6"/>
      <c r="H8647" s="6"/>
      <c r="I8647" s="6"/>
      <c r="J8647" s="6"/>
      <c r="K8647" s="6"/>
      <c r="L8647" s="6"/>
      <c r="M8647" s="6"/>
      <c r="N8647" s="27"/>
    </row>
    <row r="8648" spans="1:14" s="28" customFormat="1" x14ac:dyDescent="0.25">
      <c r="A8648" s="24">
        <v>43826.125</v>
      </c>
      <c r="B8648" s="25">
        <v>43826.166666666664</v>
      </c>
      <c r="C8648" s="7">
        <v>609.15599999999995</v>
      </c>
      <c r="D8648" s="26">
        <f>C8648/'g. Dimensio.AnlagenEE2035'!$F$11</f>
        <v>0.17404457142857141</v>
      </c>
      <c r="E8648" s="6"/>
      <c r="F8648" s="6"/>
      <c r="G8648" s="6"/>
      <c r="H8648" s="6"/>
      <c r="I8648" s="6"/>
      <c r="J8648" s="6"/>
      <c r="K8648" s="6"/>
      <c r="L8648" s="6"/>
      <c r="M8648" s="6"/>
      <c r="N8648" s="27"/>
    </row>
    <row r="8649" spans="1:14" s="28" customFormat="1" x14ac:dyDescent="0.25">
      <c r="A8649" s="24">
        <v>43826.166666666664</v>
      </c>
      <c r="B8649" s="25">
        <v>43826.208333333336</v>
      </c>
      <c r="C8649" s="7">
        <v>579.40700000000004</v>
      </c>
      <c r="D8649" s="26">
        <f>C8649/'g. Dimensio.AnlagenEE2035'!$F$11</f>
        <v>0.16554485714285716</v>
      </c>
      <c r="E8649" s="6"/>
      <c r="F8649" s="6"/>
      <c r="G8649" s="6"/>
      <c r="H8649" s="6"/>
      <c r="I8649" s="6"/>
      <c r="J8649" s="6"/>
      <c r="K8649" s="6"/>
      <c r="L8649" s="6"/>
      <c r="M8649" s="6"/>
      <c r="N8649" s="27"/>
    </row>
    <row r="8650" spans="1:14" s="28" customFormat="1" x14ac:dyDescent="0.25">
      <c r="A8650" s="24">
        <v>43826.208333333336</v>
      </c>
      <c r="B8650" s="25">
        <v>43826.25</v>
      </c>
      <c r="C8650" s="7">
        <v>323.185</v>
      </c>
      <c r="D8650" s="26">
        <f>C8650/'g. Dimensio.AnlagenEE2035'!$F$11</f>
        <v>9.2338571428571423E-2</v>
      </c>
      <c r="E8650" s="6"/>
      <c r="F8650" s="6"/>
      <c r="G8650" s="6"/>
      <c r="H8650" s="6"/>
      <c r="I8650" s="6"/>
      <c r="J8650" s="6"/>
      <c r="K8650" s="6"/>
      <c r="L8650" s="6"/>
      <c r="M8650" s="6"/>
      <c r="N8650" s="27"/>
    </row>
    <row r="8651" spans="1:14" s="28" customFormat="1" x14ac:dyDescent="0.25">
      <c r="A8651" s="24">
        <v>43826.25</v>
      </c>
      <c r="B8651" s="25">
        <v>43826.291666666664</v>
      </c>
      <c r="C8651" s="7">
        <v>155.20699999999999</v>
      </c>
      <c r="D8651" s="26">
        <f>C8651/'g. Dimensio.AnlagenEE2035'!$F$11</f>
        <v>4.4344857142857144E-2</v>
      </c>
      <c r="E8651" s="6"/>
      <c r="F8651" s="6"/>
      <c r="G8651" s="6"/>
      <c r="H8651" s="6"/>
      <c r="I8651" s="6"/>
      <c r="J8651" s="6"/>
      <c r="K8651" s="6"/>
      <c r="L8651" s="6"/>
      <c r="M8651" s="6"/>
      <c r="N8651" s="27"/>
    </row>
    <row r="8652" spans="1:14" s="28" customFormat="1" x14ac:dyDescent="0.25">
      <c r="A8652" s="24">
        <v>43826.291666666664</v>
      </c>
      <c r="B8652" s="25">
        <v>43826.333333333336</v>
      </c>
      <c r="C8652" s="7">
        <v>43.293999999999997</v>
      </c>
      <c r="D8652" s="26">
        <f>C8652/'g. Dimensio.AnlagenEE2035'!$F$11</f>
        <v>1.2369714285714284E-2</v>
      </c>
      <c r="E8652" s="6"/>
      <c r="F8652" s="6"/>
      <c r="G8652" s="6"/>
      <c r="H8652" s="6"/>
      <c r="I8652" s="6"/>
      <c r="J8652" s="6"/>
      <c r="K8652" s="6"/>
      <c r="L8652" s="6"/>
      <c r="M8652" s="6"/>
      <c r="N8652" s="27"/>
    </row>
    <row r="8653" spans="1:14" s="28" customFormat="1" x14ac:dyDescent="0.25">
      <c r="A8653" s="24">
        <v>43826.333333333336</v>
      </c>
      <c r="B8653" s="25">
        <v>43826.375</v>
      </c>
      <c r="C8653" s="7">
        <v>24.114000000000001</v>
      </c>
      <c r="D8653" s="26">
        <f>C8653/'g. Dimensio.AnlagenEE2035'!$F$11</f>
        <v>6.8897142857142863E-3</v>
      </c>
      <c r="E8653" s="6"/>
      <c r="F8653" s="6"/>
      <c r="G8653" s="6"/>
      <c r="H8653" s="6"/>
      <c r="I8653" s="6"/>
      <c r="J8653" s="6"/>
      <c r="K8653" s="6"/>
      <c r="L8653" s="6"/>
      <c r="M8653" s="6"/>
      <c r="N8653" s="27"/>
    </row>
    <row r="8654" spans="1:14" s="28" customFormat="1" x14ac:dyDescent="0.25">
      <c r="A8654" s="24">
        <v>43826.375</v>
      </c>
      <c r="B8654" s="25">
        <v>43826.416666666664</v>
      </c>
      <c r="C8654" s="7">
        <v>78.087000000000003</v>
      </c>
      <c r="D8654" s="26">
        <f>C8654/'g. Dimensio.AnlagenEE2035'!$F$11</f>
        <v>2.231057142857143E-2</v>
      </c>
      <c r="E8654" s="6"/>
      <c r="F8654" s="6"/>
      <c r="G8654" s="6"/>
      <c r="H8654" s="6"/>
      <c r="I8654" s="6"/>
      <c r="J8654" s="6"/>
      <c r="K8654" s="6"/>
      <c r="L8654" s="6"/>
      <c r="M8654" s="6"/>
      <c r="N8654" s="27"/>
    </row>
    <row r="8655" spans="1:14" s="28" customFormat="1" x14ac:dyDescent="0.25">
      <c r="A8655" s="24">
        <v>43826.416666666664</v>
      </c>
      <c r="B8655" s="25">
        <v>43826.458333333336</v>
      </c>
      <c r="C8655" s="7">
        <v>175.57</v>
      </c>
      <c r="D8655" s="26">
        <f>C8655/'g. Dimensio.AnlagenEE2035'!$F$11</f>
        <v>5.0162857142857141E-2</v>
      </c>
      <c r="E8655" s="6"/>
      <c r="F8655" s="6"/>
      <c r="G8655" s="6"/>
      <c r="H8655" s="6"/>
      <c r="I8655" s="6"/>
      <c r="J8655" s="6"/>
      <c r="K8655" s="6"/>
      <c r="L8655" s="6"/>
      <c r="M8655" s="6"/>
      <c r="N8655" s="27"/>
    </row>
    <row r="8656" spans="1:14" s="28" customFormat="1" x14ac:dyDescent="0.25">
      <c r="A8656" s="24">
        <v>43826.458333333336</v>
      </c>
      <c r="B8656" s="25">
        <v>43826.5</v>
      </c>
      <c r="C8656" s="7">
        <v>256.90100000000001</v>
      </c>
      <c r="D8656" s="26">
        <f>C8656/'g. Dimensio.AnlagenEE2035'!$F$11</f>
        <v>7.3400285714285723E-2</v>
      </c>
      <c r="E8656" s="6"/>
      <c r="F8656" s="6"/>
      <c r="G8656" s="6"/>
      <c r="H8656" s="6"/>
      <c r="I8656" s="6"/>
      <c r="J8656" s="6"/>
      <c r="K8656" s="6"/>
      <c r="L8656" s="6"/>
      <c r="M8656" s="6"/>
      <c r="N8656" s="27"/>
    </row>
    <row r="8657" spans="1:14" s="28" customFormat="1" x14ac:dyDescent="0.25">
      <c r="A8657" s="24">
        <v>43826.5</v>
      </c>
      <c r="B8657" s="25">
        <v>43826.541666666664</v>
      </c>
      <c r="C8657" s="7">
        <v>327.37799999999999</v>
      </c>
      <c r="D8657" s="26">
        <f>C8657/'g. Dimensio.AnlagenEE2035'!$F$11</f>
        <v>9.3536571428571427E-2</v>
      </c>
      <c r="E8657" s="6"/>
      <c r="F8657" s="6"/>
      <c r="G8657" s="6"/>
      <c r="H8657" s="6"/>
      <c r="I8657" s="6"/>
      <c r="J8657" s="6"/>
      <c r="K8657" s="6"/>
      <c r="L8657" s="6"/>
      <c r="M8657" s="6"/>
      <c r="N8657" s="27"/>
    </row>
    <row r="8658" spans="1:14" s="28" customFormat="1" x14ac:dyDescent="0.25">
      <c r="A8658" s="24">
        <v>43826.541666666664</v>
      </c>
      <c r="B8658" s="25">
        <v>43826.583333333336</v>
      </c>
      <c r="C8658" s="7">
        <v>393.06299999999999</v>
      </c>
      <c r="D8658" s="26">
        <f>C8658/'g. Dimensio.AnlagenEE2035'!$F$11</f>
        <v>0.11230371428571428</v>
      </c>
      <c r="E8658" s="6"/>
      <c r="F8658" s="6"/>
      <c r="G8658" s="6"/>
      <c r="H8658" s="6"/>
      <c r="I8658" s="6"/>
      <c r="J8658" s="6"/>
      <c r="K8658" s="6"/>
      <c r="L8658" s="6"/>
      <c r="M8658" s="6"/>
      <c r="N8658" s="27"/>
    </row>
    <row r="8659" spans="1:14" s="28" customFormat="1" x14ac:dyDescent="0.25">
      <c r="A8659" s="24">
        <v>43826.583333333336</v>
      </c>
      <c r="B8659" s="25">
        <v>43826.625</v>
      </c>
      <c r="C8659" s="7">
        <v>419.81799999999998</v>
      </c>
      <c r="D8659" s="26">
        <f>C8659/'g. Dimensio.AnlagenEE2035'!$F$11</f>
        <v>0.119948</v>
      </c>
      <c r="E8659" s="6"/>
      <c r="F8659" s="6"/>
      <c r="G8659" s="6"/>
      <c r="H8659" s="6"/>
      <c r="I8659" s="6"/>
      <c r="J8659" s="6"/>
      <c r="K8659" s="6"/>
      <c r="L8659" s="6"/>
      <c r="M8659" s="6"/>
      <c r="N8659" s="27"/>
    </row>
    <row r="8660" spans="1:14" s="28" customFormat="1" x14ac:dyDescent="0.25">
      <c r="A8660" s="24">
        <v>43826.625</v>
      </c>
      <c r="B8660" s="25">
        <v>43826.666666666664</v>
      </c>
      <c r="C8660" s="7">
        <v>570.47799999999995</v>
      </c>
      <c r="D8660" s="26">
        <f>C8660/'g. Dimensio.AnlagenEE2035'!$F$11</f>
        <v>0.16299371428571427</v>
      </c>
      <c r="E8660" s="6"/>
      <c r="F8660" s="6"/>
      <c r="G8660" s="6"/>
      <c r="H8660" s="6"/>
      <c r="I8660" s="6"/>
      <c r="J8660" s="6"/>
      <c r="K8660" s="6"/>
      <c r="L8660" s="6"/>
      <c r="M8660" s="6"/>
      <c r="N8660" s="27"/>
    </row>
    <row r="8661" spans="1:14" s="28" customFormat="1" x14ac:dyDescent="0.25">
      <c r="A8661" s="24">
        <v>43826.666666666664</v>
      </c>
      <c r="B8661" s="25">
        <v>43826.708333333336</v>
      </c>
      <c r="C8661" s="7">
        <v>634.87800000000004</v>
      </c>
      <c r="D8661" s="26">
        <f>C8661/'g. Dimensio.AnlagenEE2035'!$F$11</f>
        <v>0.1813937142857143</v>
      </c>
      <c r="E8661" s="6"/>
      <c r="F8661" s="6"/>
      <c r="G8661" s="6"/>
      <c r="H8661" s="6"/>
      <c r="I8661" s="6"/>
      <c r="J8661" s="6"/>
      <c r="K8661" s="6"/>
      <c r="L8661" s="6"/>
      <c r="M8661" s="6"/>
      <c r="N8661" s="27"/>
    </row>
    <row r="8662" spans="1:14" s="28" customFormat="1" x14ac:dyDescent="0.25">
      <c r="A8662" s="24">
        <v>43826.708333333336</v>
      </c>
      <c r="B8662" s="25">
        <v>43826.75</v>
      </c>
      <c r="C8662" s="7">
        <v>621.18499999999995</v>
      </c>
      <c r="D8662" s="26">
        <f>C8662/'g. Dimensio.AnlagenEE2035'!$F$11</f>
        <v>0.17748142857142857</v>
      </c>
      <c r="E8662" s="6"/>
      <c r="F8662" s="6"/>
      <c r="G8662" s="6"/>
      <c r="H8662" s="6"/>
      <c r="I8662" s="6"/>
      <c r="J8662" s="6"/>
      <c r="K8662" s="6"/>
      <c r="L8662" s="6"/>
      <c r="M8662" s="6"/>
      <c r="N8662" s="27"/>
    </row>
    <row r="8663" spans="1:14" s="28" customFormat="1" x14ac:dyDescent="0.25">
      <c r="A8663" s="24">
        <v>43826.75</v>
      </c>
      <c r="B8663" s="25">
        <v>43826.791666666664</v>
      </c>
      <c r="C8663" s="7">
        <v>578.75699999999995</v>
      </c>
      <c r="D8663" s="26">
        <f>C8663/'g. Dimensio.AnlagenEE2035'!$F$11</f>
        <v>0.16535914285714284</v>
      </c>
      <c r="E8663" s="6"/>
      <c r="F8663" s="6"/>
      <c r="G8663" s="6"/>
      <c r="H8663" s="6"/>
      <c r="I8663" s="6"/>
      <c r="J8663" s="6"/>
      <c r="K8663" s="6"/>
      <c r="L8663" s="6"/>
      <c r="M8663" s="6"/>
      <c r="N8663" s="27"/>
    </row>
    <row r="8664" spans="1:14" s="28" customFormat="1" x14ac:dyDescent="0.25">
      <c r="A8664" s="24">
        <v>43826.791666666664</v>
      </c>
      <c r="B8664" s="25">
        <v>43826.833333333336</v>
      </c>
      <c r="C8664" s="7">
        <v>551.45699999999999</v>
      </c>
      <c r="D8664" s="26">
        <f>C8664/'g. Dimensio.AnlagenEE2035'!$F$11</f>
        <v>0.15755914285714284</v>
      </c>
      <c r="E8664" s="6"/>
      <c r="F8664" s="6"/>
      <c r="G8664" s="6"/>
      <c r="H8664" s="6"/>
      <c r="I8664" s="6"/>
      <c r="J8664" s="6"/>
      <c r="K8664" s="6"/>
      <c r="L8664" s="6"/>
      <c r="M8664" s="6"/>
      <c r="N8664" s="27"/>
    </row>
    <row r="8665" spans="1:14" s="28" customFormat="1" x14ac:dyDescent="0.25">
      <c r="A8665" s="24">
        <v>43826.833333333336</v>
      </c>
      <c r="B8665" s="25">
        <v>43826.875</v>
      </c>
      <c r="C8665" s="7">
        <v>496.41399999999999</v>
      </c>
      <c r="D8665" s="26">
        <f>C8665/'g. Dimensio.AnlagenEE2035'!$F$11</f>
        <v>0.14183257142857142</v>
      </c>
      <c r="E8665" s="6"/>
      <c r="F8665" s="6"/>
      <c r="G8665" s="6"/>
      <c r="H8665" s="6"/>
      <c r="I8665" s="6"/>
      <c r="J8665" s="6"/>
      <c r="K8665" s="6"/>
      <c r="L8665" s="6"/>
      <c r="M8665" s="6"/>
      <c r="N8665" s="27"/>
    </row>
    <row r="8666" spans="1:14" s="28" customFormat="1" x14ac:dyDescent="0.25">
      <c r="A8666" s="24">
        <v>43826.875</v>
      </c>
      <c r="B8666" s="25">
        <v>43826.916666666664</v>
      </c>
      <c r="C8666" s="7">
        <v>441.33600000000001</v>
      </c>
      <c r="D8666" s="26">
        <f>C8666/'g. Dimensio.AnlagenEE2035'!$F$11</f>
        <v>0.12609600000000001</v>
      </c>
      <c r="E8666" s="6"/>
      <c r="F8666" s="6"/>
      <c r="G8666" s="6"/>
      <c r="H8666" s="6"/>
      <c r="I8666" s="6"/>
      <c r="J8666" s="6"/>
      <c r="K8666" s="6"/>
      <c r="L8666" s="6"/>
      <c r="M8666" s="6"/>
      <c r="N8666" s="27"/>
    </row>
    <row r="8667" spans="1:14" s="28" customFormat="1" x14ac:dyDescent="0.25">
      <c r="A8667" s="24">
        <v>43826.916666666664</v>
      </c>
      <c r="B8667" s="25">
        <v>43826.958333333336</v>
      </c>
      <c r="C8667" s="7">
        <v>436.15100000000001</v>
      </c>
      <c r="D8667" s="26">
        <f>C8667/'g. Dimensio.AnlagenEE2035'!$F$11</f>
        <v>0.12461457142857144</v>
      </c>
      <c r="E8667" s="6"/>
      <c r="F8667" s="6"/>
      <c r="G8667" s="6"/>
      <c r="H8667" s="6"/>
      <c r="I8667" s="6"/>
      <c r="J8667" s="6"/>
      <c r="K8667" s="6"/>
      <c r="L8667" s="6"/>
      <c r="M8667" s="6"/>
      <c r="N8667" s="27"/>
    </row>
    <row r="8668" spans="1:14" s="28" customFormat="1" x14ac:dyDescent="0.25">
      <c r="A8668" s="24">
        <v>43826.958333333336</v>
      </c>
      <c r="B8668" s="25">
        <v>43827</v>
      </c>
      <c r="C8668" s="7">
        <v>477.339</v>
      </c>
      <c r="D8668" s="26">
        <f>C8668/'g. Dimensio.AnlagenEE2035'!$F$11</f>
        <v>0.13638257142857144</v>
      </c>
      <c r="E8668" s="6"/>
      <c r="F8668" s="6"/>
      <c r="G8668" s="6"/>
      <c r="H8668" s="6"/>
      <c r="I8668" s="6"/>
      <c r="J8668" s="6"/>
      <c r="K8668" s="6"/>
      <c r="L8668" s="6"/>
      <c r="M8668" s="6"/>
      <c r="N8668" s="27"/>
    </row>
    <row r="8669" spans="1:14" s="28" customFormat="1" x14ac:dyDescent="0.25">
      <c r="A8669" s="24">
        <v>43827</v>
      </c>
      <c r="B8669" s="25">
        <v>43827.041666666664</v>
      </c>
      <c r="C8669" s="7">
        <v>518.80200000000002</v>
      </c>
      <c r="D8669" s="26">
        <f>C8669/'g. Dimensio.AnlagenEE2035'!$F$11</f>
        <v>0.14822914285714286</v>
      </c>
      <c r="E8669" s="6"/>
      <c r="F8669" s="6"/>
      <c r="G8669" s="6"/>
      <c r="H8669" s="6"/>
      <c r="I8669" s="6"/>
      <c r="J8669" s="6"/>
      <c r="K8669" s="6"/>
      <c r="L8669" s="6"/>
      <c r="M8669" s="6"/>
      <c r="N8669" s="27"/>
    </row>
    <row r="8670" spans="1:14" s="28" customFormat="1" x14ac:dyDescent="0.25">
      <c r="A8670" s="24">
        <v>43827.041666666664</v>
      </c>
      <c r="B8670" s="25">
        <v>43827.083333333336</v>
      </c>
      <c r="C8670" s="7">
        <v>522.26800000000003</v>
      </c>
      <c r="D8670" s="26">
        <f>C8670/'g. Dimensio.AnlagenEE2035'!$F$11</f>
        <v>0.14921942857142859</v>
      </c>
      <c r="E8670" s="6"/>
      <c r="F8670" s="6"/>
      <c r="G8670" s="6"/>
      <c r="H8670" s="6"/>
      <c r="I8670" s="6"/>
      <c r="J8670" s="6"/>
      <c r="K8670" s="6"/>
      <c r="L8670" s="6"/>
      <c r="M8670" s="6"/>
      <c r="N8670" s="27"/>
    </row>
    <row r="8671" spans="1:14" s="28" customFormat="1" x14ac:dyDescent="0.25">
      <c r="A8671" s="24">
        <v>43827.083333333336</v>
      </c>
      <c r="B8671" s="25">
        <v>43827.125</v>
      </c>
      <c r="C8671" s="7">
        <v>514.46900000000005</v>
      </c>
      <c r="D8671" s="26">
        <f>C8671/'g. Dimensio.AnlagenEE2035'!$F$11</f>
        <v>0.14699114285714288</v>
      </c>
      <c r="E8671" s="6"/>
      <c r="F8671" s="6"/>
      <c r="G8671" s="6"/>
      <c r="H8671" s="6"/>
      <c r="I8671" s="6"/>
      <c r="J8671" s="6"/>
      <c r="K8671" s="6"/>
      <c r="L8671" s="6"/>
      <c r="M8671" s="6"/>
      <c r="N8671" s="27"/>
    </row>
    <row r="8672" spans="1:14" s="28" customFormat="1" x14ac:dyDescent="0.25">
      <c r="A8672" s="24">
        <v>43827.125</v>
      </c>
      <c r="B8672" s="25">
        <v>43827.166666666664</v>
      </c>
      <c r="C8672" s="7">
        <v>452.19099999999997</v>
      </c>
      <c r="D8672" s="26">
        <f>C8672/'g. Dimensio.AnlagenEE2035'!$F$11</f>
        <v>0.12919742857142857</v>
      </c>
      <c r="E8672" s="6"/>
      <c r="F8672" s="6"/>
      <c r="G8672" s="6"/>
      <c r="H8672" s="6"/>
      <c r="I8672" s="6"/>
      <c r="J8672" s="6"/>
      <c r="K8672" s="6"/>
      <c r="L8672" s="6"/>
      <c r="M8672" s="6"/>
      <c r="N8672" s="27"/>
    </row>
    <row r="8673" spans="1:14" s="28" customFormat="1" x14ac:dyDescent="0.25">
      <c r="A8673" s="24">
        <v>43827.166666666664</v>
      </c>
      <c r="B8673" s="25">
        <v>43827.208333333336</v>
      </c>
      <c r="C8673" s="7">
        <v>371.64400000000001</v>
      </c>
      <c r="D8673" s="26">
        <f>C8673/'g. Dimensio.AnlagenEE2035'!$F$11</f>
        <v>0.106184</v>
      </c>
      <c r="E8673" s="6"/>
      <c r="F8673" s="6"/>
      <c r="G8673" s="6"/>
      <c r="H8673" s="6"/>
      <c r="I8673" s="6"/>
      <c r="J8673" s="6"/>
      <c r="K8673" s="6"/>
      <c r="L8673" s="6"/>
      <c r="M8673" s="6"/>
      <c r="N8673" s="27"/>
    </row>
    <row r="8674" spans="1:14" s="28" customFormat="1" x14ac:dyDescent="0.25">
      <c r="A8674" s="24">
        <v>43827.208333333336</v>
      </c>
      <c r="B8674" s="25">
        <v>43827.25</v>
      </c>
      <c r="C8674" s="7">
        <v>322.61200000000002</v>
      </c>
      <c r="D8674" s="26">
        <f>C8674/'g. Dimensio.AnlagenEE2035'!$F$11</f>
        <v>9.2174857142857156E-2</v>
      </c>
      <c r="E8674" s="6"/>
      <c r="F8674" s="6"/>
      <c r="G8674" s="6"/>
      <c r="H8674" s="6"/>
      <c r="I8674" s="6"/>
      <c r="J8674" s="6"/>
      <c r="K8674" s="6"/>
      <c r="L8674" s="6"/>
      <c r="M8674" s="6"/>
      <c r="N8674" s="27"/>
    </row>
    <row r="8675" spans="1:14" s="28" customFormat="1" x14ac:dyDescent="0.25">
      <c r="A8675" s="24">
        <v>43827.25</v>
      </c>
      <c r="B8675" s="25">
        <v>43827.291666666664</v>
      </c>
      <c r="C8675" s="7">
        <v>275.10700000000003</v>
      </c>
      <c r="D8675" s="26">
        <f>C8675/'g. Dimensio.AnlagenEE2035'!$F$11</f>
        <v>7.8602000000000005E-2</v>
      </c>
      <c r="E8675" s="6"/>
      <c r="F8675" s="6"/>
      <c r="G8675" s="6"/>
      <c r="H8675" s="6"/>
      <c r="I8675" s="6"/>
      <c r="J8675" s="6"/>
      <c r="K8675" s="6"/>
      <c r="L8675" s="6"/>
      <c r="M8675" s="6"/>
      <c r="N8675" s="27"/>
    </row>
    <row r="8676" spans="1:14" s="28" customFormat="1" x14ac:dyDescent="0.25">
      <c r="A8676" s="24">
        <v>43827.291666666664</v>
      </c>
      <c r="B8676" s="25">
        <v>43827.333333333336</v>
      </c>
      <c r="C8676" s="7">
        <v>292.94400000000002</v>
      </c>
      <c r="D8676" s="26">
        <f>C8676/'g. Dimensio.AnlagenEE2035'!$F$11</f>
        <v>8.3698285714285725E-2</v>
      </c>
      <c r="E8676" s="6"/>
      <c r="F8676" s="6"/>
      <c r="G8676" s="6"/>
      <c r="H8676" s="6"/>
      <c r="I8676" s="6"/>
      <c r="J8676" s="6"/>
      <c r="K8676" s="6"/>
      <c r="L8676" s="6"/>
      <c r="M8676" s="6"/>
      <c r="N8676" s="27"/>
    </row>
    <row r="8677" spans="1:14" s="28" customFormat="1" x14ac:dyDescent="0.25">
      <c r="A8677" s="24">
        <v>43827.333333333336</v>
      </c>
      <c r="B8677" s="25">
        <v>43827.375</v>
      </c>
      <c r="C8677" s="7">
        <v>297.31400000000002</v>
      </c>
      <c r="D8677" s="26">
        <f>C8677/'g. Dimensio.AnlagenEE2035'!$F$11</f>
        <v>8.4946857142857143E-2</v>
      </c>
      <c r="E8677" s="6"/>
      <c r="F8677" s="6"/>
      <c r="G8677" s="6"/>
      <c r="H8677" s="6"/>
      <c r="I8677" s="6"/>
      <c r="J8677" s="6"/>
      <c r="K8677" s="6"/>
      <c r="L8677" s="6"/>
      <c r="M8677" s="6"/>
      <c r="N8677" s="27"/>
    </row>
    <row r="8678" spans="1:14" s="28" customFormat="1" x14ac:dyDescent="0.25">
      <c r="A8678" s="24">
        <v>43827.375</v>
      </c>
      <c r="B8678" s="25">
        <v>43827.416666666664</v>
      </c>
      <c r="C8678" s="7">
        <v>242.327</v>
      </c>
      <c r="D8678" s="26">
        <f>C8678/'g. Dimensio.AnlagenEE2035'!$F$11</f>
        <v>6.9236285714285709E-2</v>
      </c>
      <c r="E8678" s="6"/>
      <c r="F8678" s="6"/>
      <c r="G8678" s="6"/>
      <c r="H8678" s="6"/>
      <c r="I8678" s="6"/>
      <c r="J8678" s="6"/>
      <c r="K8678" s="6"/>
      <c r="L8678" s="6"/>
      <c r="M8678" s="6"/>
      <c r="N8678" s="27"/>
    </row>
    <row r="8679" spans="1:14" s="28" customFormat="1" x14ac:dyDescent="0.25">
      <c r="A8679" s="24">
        <v>43827.416666666664</v>
      </c>
      <c r="B8679" s="25">
        <v>43827.458333333336</v>
      </c>
      <c r="C8679" s="7">
        <v>267.822</v>
      </c>
      <c r="D8679" s="26">
        <f>C8679/'g. Dimensio.AnlagenEE2035'!$F$11</f>
        <v>7.6520571428571424E-2</v>
      </c>
      <c r="E8679" s="6"/>
      <c r="F8679" s="6"/>
      <c r="G8679" s="6"/>
      <c r="H8679" s="6"/>
      <c r="I8679" s="6"/>
      <c r="J8679" s="6"/>
      <c r="K8679" s="6"/>
      <c r="L8679" s="6"/>
      <c r="M8679" s="6"/>
      <c r="N8679" s="27"/>
    </row>
    <row r="8680" spans="1:14" s="28" customFormat="1" x14ac:dyDescent="0.25">
      <c r="A8680" s="24">
        <v>43827.458333333336</v>
      </c>
      <c r="B8680" s="25">
        <v>43827.5</v>
      </c>
      <c r="C8680" s="7">
        <v>282.12900000000002</v>
      </c>
      <c r="D8680" s="26">
        <f>C8680/'g. Dimensio.AnlagenEE2035'!$F$11</f>
        <v>8.0608285714285716E-2</v>
      </c>
      <c r="E8680" s="6"/>
      <c r="F8680" s="6"/>
      <c r="G8680" s="6"/>
      <c r="H8680" s="6"/>
      <c r="I8680" s="6"/>
      <c r="J8680" s="6"/>
      <c r="K8680" s="6"/>
      <c r="L8680" s="6"/>
      <c r="M8680" s="6"/>
      <c r="N8680" s="27"/>
    </row>
    <row r="8681" spans="1:14" s="28" customFormat="1" x14ac:dyDescent="0.25">
      <c r="A8681" s="24">
        <v>43827.5</v>
      </c>
      <c r="B8681" s="25">
        <v>43827.541666666664</v>
      </c>
      <c r="C8681" s="7">
        <v>283.70800000000003</v>
      </c>
      <c r="D8681" s="26">
        <f>C8681/'g. Dimensio.AnlagenEE2035'!$F$11</f>
        <v>8.1059428571428574E-2</v>
      </c>
      <c r="E8681" s="6"/>
      <c r="F8681" s="6"/>
      <c r="G8681" s="6"/>
      <c r="H8681" s="6"/>
      <c r="I8681" s="6"/>
      <c r="J8681" s="6"/>
      <c r="K8681" s="6"/>
      <c r="L8681" s="6"/>
      <c r="M8681" s="6"/>
      <c r="N8681" s="27"/>
    </row>
    <row r="8682" spans="1:14" s="28" customFormat="1" x14ac:dyDescent="0.25">
      <c r="A8682" s="24">
        <v>43827.541666666664</v>
      </c>
      <c r="B8682" s="25">
        <v>43827.583333333336</v>
      </c>
      <c r="C8682" s="7">
        <v>292.11700000000002</v>
      </c>
      <c r="D8682" s="26">
        <f>C8682/'g. Dimensio.AnlagenEE2035'!$F$11</f>
        <v>8.3462000000000008E-2</v>
      </c>
      <c r="E8682" s="6"/>
      <c r="F8682" s="6"/>
      <c r="G8682" s="6"/>
      <c r="H8682" s="6"/>
      <c r="I8682" s="6"/>
      <c r="J8682" s="6"/>
      <c r="K8682" s="6"/>
      <c r="L8682" s="6"/>
      <c r="M8682" s="6"/>
      <c r="N8682" s="27"/>
    </row>
    <row r="8683" spans="1:14" s="28" customFormat="1" x14ac:dyDescent="0.25">
      <c r="A8683" s="24">
        <v>43827.583333333336</v>
      </c>
      <c r="B8683" s="25">
        <v>43827.625</v>
      </c>
      <c r="C8683" s="7">
        <v>398.78</v>
      </c>
      <c r="D8683" s="26">
        <f>C8683/'g. Dimensio.AnlagenEE2035'!$F$11</f>
        <v>0.11393714285714285</v>
      </c>
      <c r="E8683" s="6"/>
      <c r="F8683" s="6"/>
      <c r="G8683" s="6"/>
      <c r="H8683" s="6"/>
      <c r="I8683" s="6"/>
      <c r="J8683" s="6"/>
      <c r="K8683" s="6"/>
      <c r="L8683" s="6"/>
      <c r="M8683" s="6"/>
      <c r="N8683" s="27"/>
    </row>
    <row r="8684" spans="1:14" s="28" customFormat="1" x14ac:dyDescent="0.25">
      <c r="A8684" s="24">
        <v>43827.625</v>
      </c>
      <c r="B8684" s="25">
        <v>43827.666666666664</v>
      </c>
      <c r="C8684" s="7">
        <v>670.49</v>
      </c>
      <c r="D8684" s="26">
        <f>C8684/'g. Dimensio.AnlagenEE2035'!$F$11</f>
        <v>0.19156857142857142</v>
      </c>
      <c r="E8684" s="6"/>
      <c r="F8684" s="6"/>
      <c r="G8684" s="6"/>
      <c r="H8684" s="6"/>
      <c r="I8684" s="6"/>
      <c r="J8684" s="6"/>
      <c r="K8684" s="6"/>
      <c r="L8684" s="6"/>
      <c r="M8684" s="6"/>
      <c r="N8684" s="27"/>
    </row>
    <row r="8685" spans="1:14" s="28" customFormat="1" x14ac:dyDescent="0.25">
      <c r="A8685" s="24">
        <v>43827.666666666664</v>
      </c>
      <c r="B8685" s="25">
        <v>43827.708333333336</v>
      </c>
      <c r="C8685" s="7">
        <v>856.2</v>
      </c>
      <c r="D8685" s="26">
        <f>C8685/'g. Dimensio.AnlagenEE2035'!$F$11</f>
        <v>0.24462857142857145</v>
      </c>
      <c r="E8685" s="6"/>
      <c r="F8685" s="6"/>
      <c r="G8685" s="6"/>
      <c r="H8685" s="6"/>
      <c r="I8685" s="6"/>
      <c r="J8685" s="6"/>
      <c r="K8685" s="6"/>
      <c r="L8685" s="6"/>
      <c r="M8685" s="6"/>
      <c r="N8685" s="27"/>
    </row>
    <row r="8686" spans="1:14" s="28" customFormat="1" x14ac:dyDescent="0.25">
      <c r="A8686" s="24">
        <v>43827.708333333336</v>
      </c>
      <c r="B8686" s="25">
        <v>43827.75</v>
      </c>
      <c r="C8686" s="7">
        <v>865.28300000000002</v>
      </c>
      <c r="D8686" s="26">
        <f>C8686/'g. Dimensio.AnlagenEE2035'!$F$11</f>
        <v>0.2472237142857143</v>
      </c>
      <c r="E8686" s="6"/>
      <c r="F8686" s="6"/>
      <c r="G8686" s="6"/>
      <c r="H8686" s="6"/>
      <c r="I8686" s="6"/>
      <c r="J8686" s="6"/>
      <c r="K8686" s="6"/>
      <c r="L8686" s="6"/>
      <c r="M8686" s="6"/>
      <c r="N8686" s="27"/>
    </row>
    <row r="8687" spans="1:14" s="28" customFormat="1" x14ac:dyDescent="0.25">
      <c r="A8687" s="24">
        <v>43827.75</v>
      </c>
      <c r="B8687" s="25">
        <v>43827.791666666664</v>
      </c>
      <c r="C8687" s="7">
        <v>859.173</v>
      </c>
      <c r="D8687" s="26">
        <f>C8687/'g. Dimensio.AnlagenEE2035'!$F$11</f>
        <v>0.245478</v>
      </c>
      <c r="E8687" s="6"/>
      <c r="F8687" s="6"/>
      <c r="G8687" s="6"/>
      <c r="H8687" s="6"/>
      <c r="I8687" s="6"/>
      <c r="J8687" s="6"/>
      <c r="K8687" s="6"/>
      <c r="L8687" s="6"/>
      <c r="M8687" s="6"/>
      <c r="N8687" s="27"/>
    </row>
    <row r="8688" spans="1:14" s="28" customFormat="1" x14ac:dyDescent="0.25">
      <c r="A8688" s="24">
        <v>43827.791666666664</v>
      </c>
      <c r="B8688" s="25">
        <v>43827.833333333336</v>
      </c>
      <c r="C8688" s="7">
        <v>833.69799999999998</v>
      </c>
      <c r="D8688" s="26">
        <f>C8688/'g. Dimensio.AnlagenEE2035'!$F$11</f>
        <v>0.23819942857142856</v>
      </c>
      <c r="E8688" s="6"/>
      <c r="F8688" s="6"/>
      <c r="G8688" s="6"/>
      <c r="H8688" s="6"/>
      <c r="I8688" s="6"/>
      <c r="J8688" s="6"/>
      <c r="K8688" s="6"/>
      <c r="L8688" s="6"/>
      <c r="M8688" s="6"/>
      <c r="N8688" s="27"/>
    </row>
    <row r="8689" spans="1:14" s="28" customFormat="1" x14ac:dyDescent="0.25">
      <c r="A8689" s="24">
        <v>43827.833333333336</v>
      </c>
      <c r="B8689" s="25">
        <v>43827.875</v>
      </c>
      <c r="C8689" s="7">
        <v>673.83100000000002</v>
      </c>
      <c r="D8689" s="26">
        <f>C8689/'g. Dimensio.AnlagenEE2035'!$F$11</f>
        <v>0.19252314285714286</v>
      </c>
      <c r="E8689" s="6"/>
      <c r="F8689" s="6"/>
      <c r="G8689" s="6"/>
      <c r="H8689" s="6"/>
      <c r="I8689" s="6"/>
      <c r="J8689" s="6"/>
      <c r="K8689" s="6"/>
      <c r="L8689" s="6"/>
      <c r="M8689" s="6"/>
      <c r="N8689" s="27"/>
    </row>
    <row r="8690" spans="1:14" s="28" customFormat="1" x14ac:dyDescent="0.25">
      <c r="A8690" s="24">
        <v>43827.875</v>
      </c>
      <c r="B8690" s="25">
        <v>43827.916666666664</v>
      </c>
      <c r="C8690" s="7">
        <v>535.86599999999999</v>
      </c>
      <c r="D8690" s="26">
        <f>C8690/'g. Dimensio.AnlagenEE2035'!$F$11</f>
        <v>0.15310457142857142</v>
      </c>
      <c r="E8690" s="6"/>
      <c r="F8690" s="6"/>
      <c r="G8690" s="6"/>
      <c r="H8690" s="6"/>
      <c r="I8690" s="6"/>
      <c r="J8690" s="6"/>
      <c r="K8690" s="6"/>
      <c r="L8690" s="6"/>
      <c r="M8690" s="6"/>
      <c r="N8690" s="27"/>
    </row>
    <row r="8691" spans="1:14" s="28" customFormat="1" x14ac:dyDescent="0.25">
      <c r="A8691" s="24">
        <v>43827.916666666664</v>
      </c>
      <c r="B8691" s="25">
        <v>43827.958333333336</v>
      </c>
      <c r="C8691" s="7">
        <v>486.68099999999998</v>
      </c>
      <c r="D8691" s="26">
        <f>C8691/'g. Dimensio.AnlagenEE2035'!$F$11</f>
        <v>0.13905171428571428</v>
      </c>
      <c r="E8691" s="6"/>
      <c r="F8691" s="6"/>
      <c r="G8691" s="6"/>
      <c r="H8691" s="6"/>
      <c r="I8691" s="6"/>
      <c r="J8691" s="6"/>
      <c r="K8691" s="6"/>
      <c r="L8691" s="6"/>
      <c r="M8691" s="6"/>
      <c r="N8691" s="27"/>
    </row>
    <row r="8692" spans="1:14" s="28" customFormat="1" x14ac:dyDescent="0.25">
      <c r="A8692" s="24">
        <v>43827.958333333336</v>
      </c>
      <c r="B8692" s="25">
        <v>43828</v>
      </c>
      <c r="C8692" s="7">
        <v>496.55599999999998</v>
      </c>
      <c r="D8692" s="26">
        <f>C8692/'g. Dimensio.AnlagenEE2035'!$F$11</f>
        <v>0.14187314285714286</v>
      </c>
      <c r="E8692" s="6"/>
      <c r="F8692" s="6"/>
      <c r="G8692" s="6"/>
      <c r="H8692" s="6"/>
      <c r="I8692" s="6"/>
      <c r="J8692" s="6"/>
      <c r="K8692" s="6"/>
      <c r="L8692" s="6"/>
      <c r="M8692" s="6"/>
      <c r="N8692" s="27"/>
    </row>
    <row r="8693" spans="1:14" s="28" customFormat="1" x14ac:dyDescent="0.25">
      <c r="A8693" s="24">
        <v>43828</v>
      </c>
      <c r="B8693" s="25">
        <v>43828.041666666664</v>
      </c>
      <c r="C8693" s="7">
        <v>572.65599999999995</v>
      </c>
      <c r="D8693" s="26">
        <f>C8693/'g. Dimensio.AnlagenEE2035'!$F$11</f>
        <v>0.16361599999999998</v>
      </c>
      <c r="E8693" s="6"/>
      <c r="F8693" s="6"/>
      <c r="G8693" s="6"/>
      <c r="H8693" s="6"/>
      <c r="I8693" s="6"/>
      <c r="J8693" s="6"/>
      <c r="K8693" s="6"/>
      <c r="L8693" s="6"/>
      <c r="M8693" s="6"/>
      <c r="N8693" s="27"/>
    </row>
    <row r="8694" spans="1:14" s="28" customFormat="1" x14ac:dyDescent="0.25">
      <c r="A8694" s="24">
        <v>43828.041666666664</v>
      </c>
      <c r="B8694" s="25">
        <v>43828.083333333336</v>
      </c>
      <c r="C8694" s="7">
        <v>601.62699999999995</v>
      </c>
      <c r="D8694" s="26">
        <f>C8694/'g. Dimensio.AnlagenEE2035'!$F$11</f>
        <v>0.17189342857142856</v>
      </c>
      <c r="E8694" s="6"/>
      <c r="F8694" s="6"/>
      <c r="G8694" s="6"/>
      <c r="H8694" s="6"/>
      <c r="I8694" s="6"/>
      <c r="J8694" s="6"/>
      <c r="K8694" s="6"/>
      <c r="L8694" s="6"/>
      <c r="M8694" s="6"/>
      <c r="N8694" s="27"/>
    </row>
    <row r="8695" spans="1:14" s="28" customFormat="1" x14ac:dyDescent="0.25">
      <c r="A8695" s="24">
        <v>43828.083333333336</v>
      </c>
      <c r="B8695" s="25">
        <v>43828.125</v>
      </c>
      <c r="C8695" s="7">
        <v>557.38800000000003</v>
      </c>
      <c r="D8695" s="26">
        <f>C8695/'g. Dimensio.AnlagenEE2035'!$F$11</f>
        <v>0.1592537142857143</v>
      </c>
      <c r="E8695" s="6"/>
      <c r="F8695" s="6"/>
      <c r="G8695" s="6"/>
      <c r="H8695" s="6"/>
      <c r="I8695" s="6"/>
      <c r="J8695" s="6"/>
      <c r="K8695" s="6"/>
      <c r="L8695" s="6"/>
      <c r="M8695" s="6"/>
      <c r="N8695" s="27"/>
    </row>
    <row r="8696" spans="1:14" s="28" customFormat="1" x14ac:dyDescent="0.25">
      <c r="A8696" s="24">
        <v>43828.125</v>
      </c>
      <c r="B8696" s="25">
        <v>43828.166666666664</v>
      </c>
      <c r="C8696" s="7">
        <v>502.93099999999998</v>
      </c>
      <c r="D8696" s="26">
        <f>C8696/'g. Dimensio.AnlagenEE2035'!$F$11</f>
        <v>0.14369457142857142</v>
      </c>
      <c r="E8696" s="6"/>
      <c r="F8696" s="6"/>
      <c r="G8696" s="6"/>
      <c r="H8696" s="6"/>
      <c r="I8696" s="6"/>
      <c r="J8696" s="6"/>
      <c r="K8696" s="6"/>
      <c r="L8696" s="6"/>
      <c r="M8696" s="6"/>
      <c r="N8696" s="27"/>
    </row>
    <row r="8697" spans="1:14" s="28" customFormat="1" x14ac:dyDescent="0.25">
      <c r="A8697" s="24">
        <v>43828.166666666664</v>
      </c>
      <c r="B8697" s="25">
        <v>43828.208333333336</v>
      </c>
      <c r="C8697" s="7">
        <v>441.52300000000002</v>
      </c>
      <c r="D8697" s="26">
        <f>C8697/'g. Dimensio.AnlagenEE2035'!$F$11</f>
        <v>0.12614942857142858</v>
      </c>
      <c r="E8697" s="6"/>
      <c r="F8697" s="6"/>
      <c r="G8697" s="6"/>
      <c r="H8697" s="6"/>
      <c r="I8697" s="6"/>
      <c r="J8697" s="6"/>
      <c r="K8697" s="6"/>
      <c r="L8697" s="6"/>
      <c r="M8697" s="6"/>
      <c r="N8697" s="27"/>
    </row>
    <row r="8698" spans="1:14" s="28" customFormat="1" x14ac:dyDescent="0.25">
      <c r="A8698" s="24">
        <v>43828.208333333336</v>
      </c>
      <c r="B8698" s="25">
        <v>43828.25</v>
      </c>
      <c r="C8698" s="7">
        <v>449.34</v>
      </c>
      <c r="D8698" s="26">
        <f>C8698/'g. Dimensio.AnlagenEE2035'!$F$11</f>
        <v>0.12838285714285713</v>
      </c>
      <c r="E8698" s="6"/>
      <c r="F8698" s="6"/>
      <c r="G8698" s="6"/>
      <c r="H8698" s="6"/>
      <c r="I8698" s="6"/>
      <c r="J8698" s="6"/>
      <c r="K8698" s="6"/>
      <c r="L8698" s="6"/>
      <c r="M8698" s="6"/>
      <c r="N8698" s="27"/>
    </row>
    <row r="8699" spans="1:14" s="28" customFormat="1" x14ac:dyDescent="0.25">
      <c r="A8699" s="24">
        <v>43828.25</v>
      </c>
      <c r="B8699" s="25">
        <v>43828.291666666664</v>
      </c>
      <c r="C8699" s="7">
        <v>430.97800000000001</v>
      </c>
      <c r="D8699" s="26">
        <f>C8699/'g. Dimensio.AnlagenEE2035'!$F$11</f>
        <v>0.12313657142857143</v>
      </c>
      <c r="E8699" s="6"/>
      <c r="F8699" s="6"/>
      <c r="G8699" s="6"/>
      <c r="H8699" s="6"/>
      <c r="I8699" s="6"/>
      <c r="J8699" s="6"/>
      <c r="K8699" s="6"/>
      <c r="L8699" s="6"/>
      <c r="M8699" s="6"/>
      <c r="N8699" s="27"/>
    </row>
    <row r="8700" spans="1:14" s="28" customFormat="1" x14ac:dyDescent="0.25">
      <c r="A8700" s="24">
        <v>43828.291666666664</v>
      </c>
      <c r="B8700" s="25">
        <v>43828.333333333336</v>
      </c>
      <c r="C8700" s="7">
        <v>315.62799999999999</v>
      </c>
      <c r="D8700" s="26">
        <f>C8700/'g. Dimensio.AnlagenEE2035'!$F$11</f>
        <v>9.0179428571428563E-2</v>
      </c>
      <c r="E8700" s="6"/>
      <c r="F8700" s="6"/>
      <c r="G8700" s="6"/>
      <c r="H8700" s="6"/>
      <c r="I8700" s="6"/>
      <c r="J8700" s="6"/>
      <c r="K8700" s="6"/>
      <c r="L8700" s="6"/>
      <c r="M8700" s="6"/>
      <c r="N8700" s="27"/>
    </row>
    <row r="8701" spans="1:14" s="28" customFormat="1" x14ac:dyDescent="0.25">
      <c r="A8701" s="24">
        <v>43828.333333333336</v>
      </c>
      <c r="B8701" s="25">
        <v>43828.375</v>
      </c>
      <c r="C8701" s="7">
        <v>162.88900000000001</v>
      </c>
      <c r="D8701" s="26">
        <f>C8701/'g. Dimensio.AnlagenEE2035'!$F$11</f>
        <v>4.6539714285714288E-2</v>
      </c>
      <c r="E8701" s="6"/>
      <c r="F8701" s="6"/>
      <c r="G8701" s="6"/>
      <c r="H8701" s="6"/>
      <c r="I8701" s="6"/>
      <c r="J8701" s="6"/>
      <c r="K8701" s="6"/>
      <c r="L8701" s="6"/>
      <c r="M8701" s="6"/>
      <c r="N8701" s="27"/>
    </row>
    <row r="8702" spans="1:14" s="28" customFormat="1" x14ac:dyDescent="0.25">
      <c r="A8702" s="24">
        <v>43828.375</v>
      </c>
      <c r="B8702" s="25">
        <v>43828.416666666664</v>
      </c>
      <c r="C8702" s="7">
        <v>91.284999999999997</v>
      </c>
      <c r="D8702" s="26">
        <f>C8702/'g. Dimensio.AnlagenEE2035'!$F$11</f>
        <v>2.6081428571428571E-2</v>
      </c>
      <c r="E8702" s="6"/>
      <c r="F8702" s="6"/>
      <c r="G8702" s="6"/>
      <c r="H8702" s="6"/>
      <c r="I8702" s="6"/>
      <c r="J8702" s="6"/>
      <c r="K8702" s="6"/>
      <c r="L8702" s="6"/>
      <c r="M8702" s="6"/>
      <c r="N8702" s="27"/>
    </row>
    <row r="8703" spans="1:14" s="28" customFormat="1" x14ac:dyDescent="0.25">
      <c r="A8703" s="24">
        <v>43828.416666666664</v>
      </c>
      <c r="B8703" s="25">
        <v>43828.458333333336</v>
      </c>
      <c r="C8703" s="7">
        <v>93.713999999999999</v>
      </c>
      <c r="D8703" s="26">
        <f>C8703/'g. Dimensio.AnlagenEE2035'!$F$11</f>
        <v>2.6775428571428572E-2</v>
      </c>
      <c r="E8703" s="6"/>
      <c r="F8703" s="6"/>
      <c r="G8703" s="6"/>
      <c r="H8703" s="6"/>
      <c r="I8703" s="6"/>
      <c r="J8703" s="6"/>
      <c r="K8703" s="6"/>
      <c r="L8703" s="6"/>
      <c r="M8703" s="6"/>
      <c r="N8703" s="27"/>
    </row>
    <row r="8704" spans="1:14" s="28" customFormat="1" x14ac:dyDescent="0.25">
      <c r="A8704" s="24">
        <v>43828.458333333336</v>
      </c>
      <c r="B8704" s="25">
        <v>43828.5</v>
      </c>
      <c r="C8704" s="7">
        <v>134.69</v>
      </c>
      <c r="D8704" s="26">
        <f>C8704/'g. Dimensio.AnlagenEE2035'!$F$11</f>
        <v>3.8482857142857145E-2</v>
      </c>
      <c r="E8704" s="6"/>
      <c r="F8704" s="6"/>
      <c r="G8704" s="6"/>
      <c r="H8704" s="6"/>
      <c r="I8704" s="6"/>
      <c r="J8704" s="6"/>
      <c r="K8704" s="6"/>
      <c r="L8704" s="6"/>
      <c r="M8704" s="6"/>
      <c r="N8704" s="27"/>
    </row>
    <row r="8705" spans="1:14" s="28" customFormat="1" x14ac:dyDescent="0.25">
      <c r="A8705" s="24">
        <v>43828.5</v>
      </c>
      <c r="B8705" s="25">
        <v>43828.541666666664</v>
      </c>
      <c r="C8705" s="7">
        <v>145.28299999999999</v>
      </c>
      <c r="D8705" s="26">
        <f>C8705/'g. Dimensio.AnlagenEE2035'!$F$11</f>
        <v>4.1509428571428565E-2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27"/>
    </row>
    <row r="8706" spans="1:14" s="28" customFormat="1" x14ac:dyDescent="0.25">
      <c r="A8706" s="24">
        <v>43828.541666666664</v>
      </c>
      <c r="B8706" s="25">
        <v>43828.583333333336</v>
      </c>
      <c r="C8706" s="7">
        <v>163.577</v>
      </c>
      <c r="D8706" s="26">
        <f>C8706/'g. Dimensio.AnlagenEE2035'!$F$11</f>
        <v>4.6736285714285716E-2</v>
      </c>
      <c r="E8706" s="6"/>
      <c r="F8706" s="6"/>
      <c r="G8706" s="6"/>
      <c r="H8706" s="6"/>
      <c r="I8706" s="6"/>
      <c r="J8706" s="6"/>
      <c r="K8706" s="6"/>
      <c r="L8706" s="6"/>
      <c r="M8706" s="6"/>
      <c r="N8706" s="27"/>
    </row>
    <row r="8707" spans="1:14" s="28" customFormat="1" x14ac:dyDescent="0.25">
      <c r="A8707" s="24">
        <v>43828.583333333336</v>
      </c>
      <c r="B8707" s="25">
        <v>43828.625</v>
      </c>
      <c r="C8707" s="7">
        <v>240.667</v>
      </c>
      <c r="D8707" s="26">
        <f>C8707/'g. Dimensio.AnlagenEE2035'!$F$11</f>
        <v>6.8762000000000004E-2</v>
      </c>
      <c r="E8707" s="6"/>
      <c r="F8707" s="6"/>
      <c r="G8707" s="6"/>
      <c r="H8707" s="6"/>
      <c r="I8707" s="6"/>
      <c r="J8707" s="6"/>
      <c r="K8707" s="6"/>
      <c r="L8707" s="6"/>
      <c r="M8707" s="6"/>
      <c r="N8707" s="27"/>
    </row>
    <row r="8708" spans="1:14" s="28" customFormat="1" x14ac:dyDescent="0.25">
      <c r="A8708" s="24">
        <v>43828.625</v>
      </c>
      <c r="B8708" s="25">
        <v>43828.666666666664</v>
      </c>
      <c r="C8708" s="7">
        <v>349.00700000000001</v>
      </c>
      <c r="D8708" s="26">
        <f>C8708/'g. Dimensio.AnlagenEE2035'!$F$11</f>
        <v>9.9716285714285716E-2</v>
      </c>
      <c r="E8708" s="6"/>
      <c r="F8708" s="6"/>
      <c r="G8708" s="6"/>
      <c r="H8708" s="6"/>
      <c r="I8708" s="6"/>
      <c r="J8708" s="6"/>
      <c r="K8708" s="6"/>
      <c r="L8708" s="6"/>
      <c r="M8708" s="6"/>
      <c r="N8708" s="27"/>
    </row>
    <row r="8709" spans="1:14" s="28" customFormat="1" x14ac:dyDescent="0.25">
      <c r="A8709" s="24">
        <v>43828.666666666664</v>
      </c>
      <c r="B8709" s="25">
        <v>43828.708333333336</v>
      </c>
      <c r="C8709" s="7">
        <v>396.13600000000002</v>
      </c>
      <c r="D8709" s="26">
        <f>C8709/'g. Dimensio.AnlagenEE2035'!$F$11</f>
        <v>0.11318171428571429</v>
      </c>
      <c r="E8709" s="6"/>
      <c r="F8709" s="6"/>
      <c r="G8709" s="6"/>
      <c r="H8709" s="6"/>
      <c r="I8709" s="6"/>
      <c r="J8709" s="6"/>
      <c r="K8709" s="6"/>
      <c r="L8709" s="6"/>
      <c r="M8709" s="6"/>
      <c r="N8709" s="27"/>
    </row>
    <row r="8710" spans="1:14" s="28" customFormat="1" x14ac:dyDescent="0.25">
      <c r="A8710" s="24">
        <v>43828.708333333336</v>
      </c>
      <c r="B8710" s="25">
        <v>43828.75</v>
      </c>
      <c r="C8710" s="7">
        <v>403.57600000000002</v>
      </c>
      <c r="D8710" s="26">
        <f>C8710/'g. Dimensio.AnlagenEE2035'!$F$11</f>
        <v>0.11530742857142857</v>
      </c>
      <c r="E8710" s="6"/>
      <c r="F8710" s="6"/>
      <c r="G8710" s="6"/>
      <c r="H8710" s="6"/>
      <c r="I8710" s="6"/>
      <c r="J8710" s="6"/>
      <c r="K8710" s="6"/>
      <c r="L8710" s="6"/>
      <c r="M8710" s="6"/>
      <c r="N8710" s="27"/>
    </row>
    <row r="8711" spans="1:14" s="28" customFormat="1" x14ac:dyDescent="0.25">
      <c r="A8711" s="24">
        <v>43828.75</v>
      </c>
      <c r="B8711" s="25">
        <v>43828.791666666664</v>
      </c>
      <c r="C8711" s="7">
        <v>408.13499999999999</v>
      </c>
      <c r="D8711" s="26">
        <f>C8711/'g. Dimensio.AnlagenEE2035'!$F$11</f>
        <v>0.11660999999999999</v>
      </c>
      <c r="E8711" s="6"/>
      <c r="F8711" s="6"/>
      <c r="G8711" s="6"/>
      <c r="H8711" s="6"/>
      <c r="I8711" s="6"/>
      <c r="J8711" s="6"/>
      <c r="K8711" s="6"/>
      <c r="L8711" s="6"/>
      <c r="M8711" s="6"/>
      <c r="N8711" s="27"/>
    </row>
    <row r="8712" spans="1:14" s="28" customFormat="1" x14ac:dyDescent="0.25">
      <c r="A8712" s="24">
        <v>43828.791666666664</v>
      </c>
      <c r="B8712" s="25">
        <v>43828.833333333336</v>
      </c>
      <c r="C8712" s="7">
        <v>384.28199999999998</v>
      </c>
      <c r="D8712" s="26">
        <f>C8712/'g. Dimensio.AnlagenEE2035'!$F$11</f>
        <v>0.10979485714285714</v>
      </c>
      <c r="E8712" s="6"/>
      <c r="F8712" s="6"/>
      <c r="G8712" s="6"/>
      <c r="H8712" s="6"/>
      <c r="I8712" s="6"/>
      <c r="J8712" s="6"/>
      <c r="K8712" s="6"/>
      <c r="L8712" s="6"/>
      <c r="M8712" s="6"/>
      <c r="N8712" s="27"/>
    </row>
    <row r="8713" spans="1:14" s="28" customFormat="1" x14ac:dyDescent="0.25">
      <c r="A8713" s="24">
        <v>43828.833333333336</v>
      </c>
      <c r="B8713" s="25">
        <v>43828.875</v>
      </c>
      <c r="C8713" s="7">
        <v>338.47500000000002</v>
      </c>
      <c r="D8713" s="26">
        <f>C8713/'g. Dimensio.AnlagenEE2035'!$F$11</f>
        <v>9.6707142857142867E-2</v>
      </c>
      <c r="E8713" s="6"/>
      <c r="F8713" s="6"/>
      <c r="G8713" s="6"/>
      <c r="H8713" s="6"/>
      <c r="I8713" s="6"/>
      <c r="J8713" s="6"/>
      <c r="K8713" s="6"/>
      <c r="L8713" s="6"/>
      <c r="M8713" s="6"/>
      <c r="N8713" s="27"/>
    </row>
    <row r="8714" spans="1:14" s="28" customFormat="1" x14ac:dyDescent="0.25">
      <c r="A8714" s="24">
        <v>43828.875</v>
      </c>
      <c r="B8714" s="25">
        <v>43828.916666666664</v>
      </c>
      <c r="C8714" s="7">
        <v>313.13600000000002</v>
      </c>
      <c r="D8714" s="26">
        <f>C8714/'g. Dimensio.AnlagenEE2035'!$F$11</f>
        <v>8.9467428571428573E-2</v>
      </c>
      <c r="E8714" s="6"/>
      <c r="F8714" s="6"/>
      <c r="G8714" s="6"/>
      <c r="H8714" s="6"/>
      <c r="I8714" s="6"/>
      <c r="J8714" s="6"/>
      <c r="K8714" s="6"/>
      <c r="L8714" s="6"/>
      <c r="M8714" s="6"/>
      <c r="N8714" s="27"/>
    </row>
    <row r="8715" spans="1:14" s="28" customFormat="1" x14ac:dyDescent="0.25">
      <c r="A8715" s="24">
        <v>43828.916666666664</v>
      </c>
      <c r="B8715" s="25">
        <v>43828.958333333336</v>
      </c>
      <c r="C8715" s="7">
        <v>329.43799999999999</v>
      </c>
      <c r="D8715" s="26">
        <f>C8715/'g. Dimensio.AnlagenEE2035'!$F$11</f>
        <v>9.4125142857142852E-2</v>
      </c>
      <c r="E8715" s="6"/>
      <c r="F8715" s="6"/>
      <c r="G8715" s="6"/>
      <c r="H8715" s="6"/>
      <c r="I8715" s="6"/>
      <c r="J8715" s="6"/>
      <c r="K8715" s="6"/>
      <c r="L8715" s="6"/>
      <c r="M8715" s="6"/>
      <c r="N8715" s="27"/>
    </row>
    <row r="8716" spans="1:14" s="28" customFormat="1" x14ac:dyDescent="0.25">
      <c r="A8716" s="24">
        <v>43828.958333333336</v>
      </c>
      <c r="B8716" s="25">
        <v>43829</v>
      </c>
      <c r="C8716" s="7">
        <v>351.01</v>
      </c>
      <c r="D8716" s="26">
        <f>C8716/'g. Dimensio.AnlagenEE2035'!$F$11</f>
        <v>0.10028857142857142</v>
      </c>
      <c r="E8716" s="6"/>
      <c r="F8716" s="6"/>
      <c r="G8716" s="6"/>
      <c r="H8716" s="6"/>
      <c r="I8716" s="6"/>
      <c r="J8716" s="6"/>
      <c r="K8716" s="6"/>
      <c r="L8716" s="6"/>
      <c r="M8716" s="6"/>
      <c r="N8716" s="27"/>
    </row>
    <row r="8717" spans="1:14" s="28" customFormat="1" x14ac:dyDescent="0.25">
      <c r="A8717" s="24">
        <v>43829</v>
      </c>
      <c r="B8717" s="25">
        <v>43829.041666666664</v>
      </c>
      <c r="C8717" s="7">
        <v>345.98700000000002</v>
      </c>
      <c r="D8717" s="26">
        <f>C8717/'g. Dimensio.AnlagenEE2035'!$F$11</f>
        <v>9.8853428571428578E-2</v>
      </c>
      <c r="E8717" s="6"/>
      <c r="F8717" s="6"/>
      <c r="G8717" s="6"/>
      <c r="H8717" s="6"/>
      <c r="I8717" s="6"/>
      <c r="J8717" s="6"/>
      <c r="K8717" s="6"/>
      <c r="L8717" s="6"/>
      <c r="M8717" s="6"/>
      <c r="N8717" s="27"/>
    </row>
    <row r="8718" spans="1:14" s="28" customFormat="1" x14ac:dyDescent="0.25">
      <c r="A8718" s="24">
        <v>43829.041666666664</v>
      </c>
      <c r="B8718" s="25">
        <v>43829.083333333336</v>
      </c>
      <c r="C8718" s="7">
        <v>333.09</v>
      </c>
      <c r="D8718" s="26">
        <f>C8718/'g. Dimensio.AnlagenEE2035'!$F$11</f>
        <v>9.5168571428571422E-2</v>
      </c>
      <c r="E8718" s="6"/>
      <c r="F8718" s="6"/>
      <c r="G8718" s="6"/>
      <c r="H8718" s="6"/>
      <c r="I8718" s="6"/>
      <c r="J8718" s="6"/>
      <c r="K8718" s="6"/>
      <c r="L8718" s="6"/>
      <c r="M8718" s="6"/>
      <c r="N8718" s="27"/>
    </row>
    <row r="8719" spans="1:14" s="28" customFormat="1" x14ac:dyDescent="0.25">
      <c r="A8719" s="24">
        <v>43829.083333333336</v>
      </c>
      <c r="B8719" s="25">
        <v>43829.125</v>
      </c>
      <c r="C8719" s="7">
        <v>330.73399999999998</v>
      </c>
      <c r="D8719" s="26">
        <f>C8719/'g. Dimensio.AnlagenEE2035'!$F$11</f>
        <v>9.4495428571428564E-2</v>
      </c>
      <c r="E8719" s="6"/>
      <c r="F8719" s="6"/>
      <c r="G8719" s="6"/>
      <c r="H8719" s="6"/>
      <c r="I8719" s="6"/>
      <c r="J8719" s="6"/>
      <c r="K8719" s="6"/>
      <c r="L8719" s="6"/>
      <c r="M8719" s="6"/>
      <c r="N8719" s="27"/>
    </row>
    <row r="8720" spans="1:14" s="28" customFormat="1" x14ac:dyDescent="0.25">
      <c r="A8720" s="24">
        <v>43829.125</v>
      </c>
      <c r="B8720" s="25">
        <v>43829.166666666664</v>
      </c>
      <c r="C8720" s="7">
        <v>326.23899999999998</v>
      </c>
      <c r="D8720" s="26">
        <f>C8720/'g. Dimensio.AnlagenEE2035'!$F$11</f>
        <v>9.3211142857142854E-2</v>
      </c>
      <c r="E8720" s="6"/>
      <c r="F8720" s="6"/>
      <c r="G8720" s="6"/>
      <c r="H8720" s="6"/>
      <c r="I8720" s="6"/>
      <c r="J8720" s="6"/>
      <c r="K8720" s="6"/>
      <c r="L8720" s="6"/>
      <c r="M8720" s="6"/>
      <c r="N8720" s="27"/>
    </row>
    <row r="8721" spans="1:14" s="28" customFormat="1" x14ac:dyDescent="0.25">
      <c r="A8721" s="24">
        <v>43829.166666666664</v>
      </c>
      <c r="B8721" s="25">
        <v>43829.208333333336</v>
      </c>
      <c r="C8721" s="7">
        <v>319.67200000000003</v>
      </c>
      <c r="D8721" s="26">
        <f>C8721/'g. Dimensio.AnlagenEE2035'!$F$11</f>
        <v>9.1334857142857148E-2</v>
      </c>
      <c r="E8721" s="6"/>
      <c r="F8721" s="6"/>
      <c r="G8721" s="6"/>
      <c r="H8721" s="6"/>
      <c r="I8721" s="6"/>
      <c r="J8721" s="6"/>
      <c r="K8721" s="6"/>
      <c r="L8721" s="6"/>
      <c r="M8721" s="6"/>
      <c r="N8721" s="27"/>
    </row>
    <row r="8722" spans="1:14" s="28" customFormat="1" x14ac:dyDescent="0.25">
      <c r="A8722" s="24">
        <v>43829.208333333336</v>
      </c>
      <c r="B8722" s="25">
        <v>43829.25</v>
      </c>
      <c r="C8722" s="7">
        <v>309.99299999999999</v>
      </c>
      <c r="D8722" s="26">
        <f>C8722/'g. Dimensio.AnlagenEE2035'!$F$11</f>
        <v>8.8569428571428577E-2</v>
      </c>
      <c r="E8722" s="6"/>
      <c r="F8722" s="6"/>
      <c r="G8722" s="6"/>
      <c r="H8722" s="6"/>
      <c r="I8722" s="6"/>
      <c r="J8722" s="6"/>
      <c r="K8722" s="6"/>
      <c r="L8722" s="6"/>
      <c r="M8722" s="6"/>
      <c r="N8722" s="27"/>
    </row>
    <row r="8723" spans="1:14" s="28" customFormat="1" x14ac:dyDescent="0.25">
      <c r="A8723" s="24">
        <v>43829.25</v>
      </c>
      <c r="B8723" s="25">
        <v>43829.291666666664</v>
      </c>
      <c r="C8723" s="7">
        <v>297.55799999999999</v>
      </c>
      <c r="D8723" s="26">
        <f>C8723/'g. Dimensio.AnlagenEE2035'!$F$11</f>
        <v>8.5016571428571427E-2</v>
      </c>
      <c r="E8723" s="6"/>
      <c r="F8723" s="6"/>
      <c r="G8723" s="6"/>
      <c r="H8723" s="6"/>
      <c r="I8723" s="6"/>
      <c r="J8723" s="6"/>
      <c r="K8723" s="6"/>
      <c r="L8723" s="6"/>
      <c r="M8723" s="6"/>
      <c r="N8723" s="27"/>
    </row>
    <row r="8724" spans="1:14" s="28" customFormat="1" x14ac:dyDescent="0.25">
      <c r="A8724" s="24">
        <v>43829.291666666664</v>
      </c>
      <c r="B8724" s="25">
        <v>43829.333333333336</v>
      </c>
      <c r="C8724" s="7">
        <v>267.22000000000003</v>
      </c>
      <c r="D8724" s="26">
        <f>C8724/'g. Dimensio.AnlagenEE2035'!$F$11</f>
        <v>7.6348571428571432E-2</v>
      </c>
      <c r="E8724" s="6"/>
      <c r="F8724" s="6"/>
      <c r="G8724" s="6"/>
      <c r="H8724" s="6"/>
      <c r="I8724" s="6"/>
      <c r="J8724" s="6"/>
      <c r="K8724" s="6"/>
      <c r="L8724" s="6"/>
      <c r="M8724" s="6"/>
      <c r="N8724" s="27"/>
    </row>
    <row r="8725" spans="1:14" s="28" customFormat="1" x14ac:dyDescent="0.25">
      <c r="A8725" s="24">
        <v>43829.333333333336</v>
      </c>
      <c r="B8725" s="25">
        <v>43829.375</v>
      </c>
      <c r="C8725" s="7">
        <v>161.624</v>
      </c>
      <c r="D8725" s="26">
        <f>C8725/'g. Dimensio.AnlagenEE2035'!$F$11</f>
        <v>4.6178285714285713E-2</v>
      </c>
      <c r="E8725" s="6"/>
      <c r="F8725" s="6"/>
      <c r="G8725" s="6"/>
      <c r="H8725" s="6"/>
      <c r="I8725" s="6"/>
      <c r="J8725" s="6"/>
      <c r="K8725" s="6"/>
      <c r="L8725" s="6"/>
      <c r="M8725" s="6"/>
      <c r="N8725" s="27"/>
    </row>
    <row r="8726" spans="1:14" s="28" customFormat="1" x14ac:dyDescent="0.25">
      <c r="A8726" s="24">
        <v>43829.375</v>
      </c>
      <c r="B8726" s="25">
        <v>43829.416666666664</v>
      </c>
      <c r="C8726" s="7">
        <v>67.290999999999997</v>
      </c>
      <c r="D8726" s="26">
        <f>C8726/'g. Dimensio.AnlagenEE2035'!$F$11</f>
        <v>1.9226E-2</v>
      </c>
      <c r="E8726" s="6"/>
      <c r="F8726" s="6"/>
      <c r="G8726" s="6"/>
      <c r="H8726" s="6"/>
      <c r="I8726" s="6"/>
      <c r="J8726" s="6"/>
      <c r="K8726" s="6"/>
      <c r="L8726" s="6"/>
      <c r="M8726" s="6"/>
      <c r="N8726" s="27"/>
    </row>
    <row r="8727" spans="1:14" s="28" customFormat="1" x14ac:dyDescent="0.25">
      <c r="A8727" s="24">
        <v>43829.416666666664</v>
      </c>
      <c r="B8727" s="25">
        <v>43829.458333333336</v>
      </c>
      <c r="C8727" s="7">
        <v>27.576000000000001</v>
      </c>
      <c r="D8727" s="26">
        <f>C8727/'g. Dimensio.AnlagenEE2035'!$F$11</f>
        <v>7.8788571428571423E-3</v>
      </c>
      <c r="E8727" s="6"/>
      <c r="F8727" s="6"/>
      <c r="G8727" s="6"/>
      <c r="H8727" s="6"/>
      <c r="I8727" s="6"/>
      <c r="J8727" s="6"/>
      <c r="K8727" s="6"/>
      <c r="L8727" s="6"/>
      <c r="M8727" s="6"/>
      <c r="N8727" s="27"/>
    </row>
    <row r="8728" spans="1:14" s="28" customFormat="1" x14ac:dyDescent="0.25">
      <c r="A8728" s="24">
        <v>43829.458333333336</v>
      </c>
      <c r="B8728" s="25">
        <v>43829.5</v>
      </c>
      <c r="C8728" s="7">
        <v>18.524000000000001</v>
      </c>
      <c r="D8728" s="26">
        <f>C8728/'g. Dimensio.AnlagenEE2035'!$F$11</f>
        <v>5.2925714285714286E-3</v>
      </c>
      <c r="E8728" s="6"/>
      <c r="F8728" s="6"/>
      <c r="G8728" s="6"/>
      <c r="H8728" s="6"/>
      <c r="I8728" s="6"/>
      <c r="J8728" s="6"/>
      <c r="K8728" s="6"/>
      <c r="L8728" s="6"/>
      <c r="M8728" s="6"/>
      <c r="N8728" s="27"/>
    </row>
    <row r="8729" spans="1:14" s="28" customFormat="1" x14ac:dyDescent="0.25">
      <c r="A8729" s="24">
        <v>43829.5</v>
      </c>
      <c r="B8729" s="25">
        <v>43829.541666666664</v>
      </c>
      <c r="C8729" s="7">
        <v>19.635999999999999</v>
      </c>
      <c r="D8729" s="26">
        <f>C8729/'g. Dimensio.AnlagenEE2035'!$F$11</f>
        <v>5.6102857142857144E-3</v>
      </c>
      <c r="E8729" s="6"/>
      <c r="F8729" s="6"/>
      <c r="G8729" s="6"/>
      <c r="H8729" s="6"/>
      <c r="I8729" s="6"/>
      <c r="J8729" s="6"/>
      <c r="K8729" s="6"/>
      <c r="L8729" s="6"/>
      <c r="M8729" s="6"/>
      <c r="N8729" s="27"/>
    </row>
    <row r="8730" spans="1:14" s="28" customFormat="1" x14ac:dyDescent="0.25">
      <c r="A8730" s="24">
        <v>43829.541666666664</v>
      </c>
      <c r="B8730" s="25">
        <v>43829.583333333336</v>
      </c>
      <c r="C8730" s="7">
        <v>27.905999999999999</v>
      </c>
      <c r="D8730" s="26">
        <f>C8730/'g. Dimensio.AnlagenEE2035'!$F$11</f>
        <v>7.9731428571428575E-3</v>
      </c>
      <c r="E8730" s="6"/>
      <c r="F8730" s="6"/>
      <c r="G8730" s="6"/>
      <c r="H8730" s="6"/>
      <c r="I8730" s="6"/>
      <c r="J8730" s="6"/>
      <c r="K8730" s="6"/>
      <c r="L8730" s="6"/>
      <c r="M8730" s="6"/>
      <c r="N8730" s="27"/>
    </row>
    <row r="8731" spans="1:14" s="28" customFormat="1" x14ac:dyDescent="0.25">
      <c r="A8731" s="24">
        <v>43829.583333333336</v>
      </c>
      <c r="B8731" s="25">
        <v>43829.625</v>
      </c>
      <c r="C8731" s="7">
        <v>41.024999999999999</v>
      </c>
      <c r="D8731" s="26">
        <f>C8731/'g. Dimensio.AnlagenEE2035'!$F$11</f>
        <v>1.1721428571428572E-2</v>
      </c>
      <c r="E8731" s="6"/>
      <c r="F8731" s="6"/>
      <c r="G8731" s="6"/>
      <c r="H8731" s="6"/>
      <c r="I8731" s="6"/>
      <c r="J8731" s="6"/>
      <c r="K8731" s="6"/>
      <c r="L8731" s="6"/>
      <c r="M8731" s="6"/>
      <c r="N8731" s="27"/>
    </row>
    <row r="8732" spans="1:14" s="28" customFormat="1" x14ac:dyDescent="0.25">
      <c r="A8732" s="24">
        <v>43829.625</v>
      </c>
      <c r="B8732" s="25">
        <v>43829.666666666664</v>
      </c>
      <c r="C8732" s="7">
        <v>67.085999999999999</v>
      </c>
      <c r="D8732" s="26">
        <f>C8732/'g. Dimensio.AnlagenEE2035'!$F$11</f>
        <v>1.9167428571428571E-2</v>
      </c>
      <c r="E8732" s="6"/>
      <c r="F8732" s="6"/>
      <c r="G8732" s="6"/>
      <c r="H8732" s="6"/>
      <c r="I8732" s="6"/>
      <c r="J8732" s="6"/>
      <c r="K8732" s="6"/>
      <c r="L8732" s="6"/>
      <c r="M8732" s="6"/>
      <c r="N8732" s="27"/>
    </row>
    <row r="8733" spans="1:14" s="28" customFormat="1" x14ac:dyDescent="0.25">
      <c r="A8733" s="24">
        <v>43829.666666666664</v>
      </c>
      <c r="B8733" s="25">
        <v>43829.708333333336</v>
      </c>
      <c r="C8733" s="7">
        <v>124.38800000000001</v>
      </c>
      <c r="D8733" s="26">
        <f>C8733/'g. Dimensio.AnlagenEE2035'!$F$11</f>
        <v>3.5539428571428576E-2</v>
      </c>
      <c r="E8733" s="6"/>
      <c r="F8733" s="6"/>
      <c r="G8733" s="6"/>
      <c r="H8733" s="6"/>
      <c r="I8733" s="6"/>
      <c r="J8733" s="6"/>
      <c r="K8733" s="6"/>
      <c r="L8733" s="6"/>
      <c r="M8733" s="6"/>
      <c r="N8733" s="27"/>
    </row>
    <row r="8734" spans="1:14" s="28" customFormat="1" x14ac:dyDescent="0.25">
      <c r="A8734" s="24">
        <v>43829.708333333336</v>
      </c>
      <c r="B8734" s="25">
        <v>43829.75</v>
      </c>
      <c r="C8734" s="7">
        <v>215.54400000000001</v>
      </c>
      <c r="D8734" s="26">
        <f>C8734/'g. Dimensio.AnlagenEE2035'!$F$11</f>
        <v>6.1584E-2</v>
      </c>
      <c r="E8734" s="6"/>
      <c r="F8734" s="6"/>
      <c r="G8734" s="6"/>
      <c r="H8734" s="6"/>
      <c r="I8734" s="6"/>
      <c r="J8734" s="6"/>
      <c r="K8734" s="6"/>
      <c r="L8734" s="6"/>
      <c r="M8734" s="6"/>
      <c r="N8734" s="27"/>
    </row>
    <row r="8735" spans="1:14" s="28" customFormat="1" x14ac:dyDescent="0.25">
      <c r="A8735" s="24">
        <v>43829.75</v>
      </c>
      <c r="B8735" s="25">
        <v>43829.791666666664</v>
      </c>
      <c r="C8735" s="7">
        <v>338.24700000000001</v>
      </c>
      <c r="D8735" s="26">
        <f>C8735/'g. Dimensio.AnlagenEE2035'!$F$11</f>
        <v>9.6642000000000006E-2</v>
      </c>
      <c r="E8735" s="6"/>
      <c r="F8735" s="6"/>
      <c r="G8735" s="6"/>
      <c r="H8735" s="6"/>
      <c r="I8735" s="6"/>
      <c r="J8735" s="6"/>
      <c r="K8735" s="6"/>
      <c r="L8735" s="6"/>
      <c r="M8735" s="6"/>
      <c r="N8735" s="27"/>
    </row>
    <row r="8736" spans="1:14" s="28" customFormat="1" x14ac:dyDescent="0.25">
      <c r="A8736" s="24">
        <v>43829.791666666664</v>
      </c>
      <c r="B8736" s="25">
        <v>43829.833333333336</v>
      </c>
      <c r="C8736" s="7">
        <v>463.05099999999999</v>
      </c>
      <c r="D8736" s="26">
        <f>C8736/'g. Dimensio.AnlagenEE2035'!$F$11</f>
        <v>0.1323002857142857</v>
      </c>
      <c r="E8736" s="6"/>
      <c r="F8736" s="6"/>
      <c r="G8736" s="6"/>
      <c r="H8736" s="6"/>
      <c r="I8736" s="6"/>
      <c r="J8736" s="6"/>
      <c r="K8736" s="6"/>
      <c r="L8736" s="6"/>
      <c r="M8736" s="6"/>
      <c r="N8736" s="27"/>
    </row>
    <row r="8737" spans="1:14" s="28" customFormat="1" x14ac:dyDescent="0.25">
      <c r="A8737" s="24">
        <v>43829.833333333336</v>
      </c>
      <c r="B8737" s="25">
        <v>43829.875</v>
      </c>
      <c r="C8737" s="7">
        <v>562.46799999999996</v>
      </c>
      <c r="D8737" s="26">
        <f>C8737/'g. Dimensio.AnlagenEE2035'!$F$11</f>
        <v>0.16070514285714285</v>
      </c>
      <c r="E8737" s="6"/>
      <c r="F8737" s="6"/>
      <c r="G8737" s="6"/>
      <c r="H8737" s="6"/>
      <c r="I8737" s="6"/>
      <c r="J8737" s="6"/>
      <c r="K8737" s="6"/>
      <c r="L8737" s="6"/>
      <c r="M8737" s="6"/>
      <c r="N8737" s="27"/>
    </row>
    <row r="8738" spans="1:14" s="28" customFormat="1" x14ac:dyDescent="0.25">
      <c r="A8738" s="24">
        <v>43829.875</v>
      </c>
      <c r="B8738" s="25">
        <v>43829.916666666664</v>
      </c>
      <c r="C8738" s="7">
        <v>644.279</v>
      </c>
      <c r="D8738" s="26">
        <f>C8738/'g. Dimensio.AnlagenEE2035'!$F$11</f>
        <v>0.18407971428571429</v>
      </c>
      <c r="E8738" s="6"/>
      <c r="F8738" s="6"/>
      <c r="G8738" s="6"/>
      <c r="H8738" s="6"/>
      <c r="I8738" s="6"/>
      <c r="J8738" s="6"/>
      <c r="K8738" s="6"/>
      <c r="L8738" s="6"/>
      <c r="M8738" s="6"/>
      <c r="N8738" s="27"/>
    </row>
    <row r="8739" spans="1:14" s="28" customFormat="1" x14ac:dyDescent="0.25">
      <c r="A8739" s="24">
        <v>43829.916666666664</v>
      </c>
      <c r="B8739" s="25">
        <v>43829.958333333336</v>
      </c>
      <c r="C8739" s="7">
        <v>712.851</v>
      </c>
      <c r="D8739" s="26">
        <f>C8739/'g. Dimensio.AnlagenEE2035'!$F$11</f>
        <v>0.20367171428571429</v>
      </c>
      <c r="E8739" s="6"/>
      <c r="F8739" s="6"/>
      <c r="G8739" s="6"/>
      <c r="H8739" s="6"/>
      <c r="I8739" s="6"/>
      <c r="J8739" s="6"/>
      <c r="K8739" s="6"/>
      <c r="L8739" s="6"/>
      <c r="M8739" s="6"/>
      <c r="N8739" s="27"/>
    </row>
    <row r="8740" spans="1:14" s="28" customFormat="1" x14ac:dyDescent="0.25">
      <c r="A8740" s="24">
        <v>43829.958333333336</v>
      </c>
      <c r="B8740" s="25">
        <v>43830</v>
      </c>
      <c r="C8740" s="7">
        <v>761.24800000000005</v>
      </c>
      <c r="D8740" s="26">
        <f>C8740/'g. Dimensio.AnlagenEE2035'!$F$11</f>
        <v>0.21749942857142859</v>
      </c>
      <c r="E8740" s="6"/>
      <c r="F8740" s="6"/>
      <c r="G8740" s="6"/>
      <c r="H8740" s="6"/>
      <c r="I8740" s="6"/>
      <c r="J8740" s="6"/>
      <c r="K8740" s="6"/>
      <c r="L8740" s="6"/>
      <c r="M8740" s="6"/>
      <c r="N8740" s="27"/>
    </row>
    <row r="8741" spans="1:14" s="28" customFormat="1" x14ac:dyDescent="0.25">
      <c r="A8741" s="24">
        <v>43830</v>
      </c>
      <c r="B8741" s="25">
        <v>43830.041666666664</v>
      </c>
      <c r="C8741" s="7">
        <v>827.11400000000003</v>
      </c>
      <c r="D8741" s="26">
        <f>C8741/'g. Dimensio.AnlagenEE2035'!$F$11</f>
        <v>0.23631828571428573</v>
      </c>
      <c r="E8741" s="6"/>
      <c r="F8741" s="6"/>
      <c r="G8741" s="6"/>
      <c r="H8741" s="6"/>
      <c r="I8741" s="6"/>
      <c r="J8741" s="6"/>
      <c r="K8741" s="6"/>
      <c r="L8741" s="6"/>
      <c r="M8741" s="6"/>
      <c r="N8741" s="27"/>
    </row>
    <row r="8742" spans="1:14" s="28" customFormat="1" x14ac:dyDescent="0.25">
      <c r="A8742" s="24">
        <v>43830.041666666664</v>
      </c>
      <c r="B8742" s="25">
        <v>43830.083333333336</v>
      </c>
      <c r="C8742" s="7">
        <v>852.80899999999997</v>
      </c>
      <c r="D8742" s="26">
        <f>C8742/'g. Dimensio.AnlagenEE2035'!$F$11</f>
        <v>0.24365971428571429</v>
      </c>
      <c r="E8742" s="6"/>
      <c r="F8742" s="6"/>
      <c r="G8742" s="6"/>
      <c r="H8742" s="6"/>
      <c r="I8742" s="6"/>
      <c r="J8742" s="6"/>
      <c r="K8742" s="6"/>
      <c r="L8742" s="6"/>
      <c r="M8742" s="6"/>
      <c r="N8742" s="27"/>
    </row>
    <row r="8743" spans="1:14" s="28" customFormat="1" x14ac:dyDescent="0.25">
      <c r="A8743" s="24">
        <v>43830.083333333336</v>
      </c>
      <c r="B8743" s="25">
        <v>43830.125</v>
      </c>
      <c r="C8743" s="7">
        <v>834.74199999999996</v>
      </c>
      <c r="D8743" s="26">
        <f>C8743/'g. Dimensio.AnlagenEE2035'!$F$11</f>
        <v>0.23849771428571429</v>
      </c>
      <c r="E8743" s="6"/>
      <c r="F8743" s="6"/>
      <c r="G8743" s="6"/>
      <c r="H8743" s="6"/>
      <c r="I8743" s="6"/>
      <c r="J8743" s="6"/>
      <c r="K8743" s="6"/>
      <c r="L8743" s="6"/>
      <c r="M8743" s="6"/>
      <c r="N8743" s="27"/>
    </row>
    <row r="8744" spans="1:14" s="28" customFormat="1" x14ac:dyDescent="0.25">
      <c r="A8744" s="24">
        <v>43830.125</v>
      </c>
      <c r="B8744" s="25">
        <v>43830.166666666664</v>
      </c>
      <c r="C8744" s="7">
        <v>798.63699999999994</v>
      </c>
      <c r="D8744" s="26">
        <f>C8744/'g. Dimensio.AnlagenEE2035'!$F$11</f>
        <v>0.228182</v>
      </c>
      <c r="E8744" s="6"/>
      <c r="F8744" s="6"/>
      <c r="G8744" s="6"/>
      <c r="H8744" s="6"/>
      <c r="I8744" s="6"/>
      <c r="J8744" s="6"/>
      <c r="K8744" s="6"/>
      <c r="L8744" s="6"/>
      <c r="M8744" s="6"/>
      <c r="N8744" s="27"/>
    </row>
    <row r="8745" spans="1:14" s="28" customFormat="1" x14ac:dyDescent="0.25">
      <c r="A8745" s="24">
        <v>43830.166666666664</v>
      </c>
      <c r="B8745" s="25">
        <v>43830.208333333336</v>
      </c>
      <c r="C8745" s="7">
        <v>759.28</v>
      </c>
      <c r="D8745" s="26">
        <f>C8745/'g. Dimensio.AnlagenEE2035'!$F$11</f>
        <v>0.21693714285714286</v>
      </c>
      <c r="E8745" s="6"/>
      <c r="F8745" s="6"/>
      <c r="G8745" s="6"/>
      <c r="H8745" s="6"/>
      <c r="I8745" s="6"/>
      <c r="J8745" s="6"/>
      <c r="K8745" s="6"/>
      <c r="L8745" s="6"/>
      <c r="M8745" s="6"/>
      <c r="N8745" s="27"/>
    </row>
    <row r="8746" spans="1:14" s="28" customFormat="1" x14ac:dyDescent="0.25">
      <c r="A8746" s="24">
        <v>43830.208333333336</v>
      </c>
      <c r="B8746" s="25">
        <v>43830.25</v>
      </c>
      <c r="C8746" s="7">
        <v>705.58900000000006</v>
      </c>
      <c r="D8746" s="26">
        <f>C8746/'g. Dimensio.AnlagenEE2035'!$F$11</f>
        <v>0.20159685714285716</v>
      </c>
      <c r="E8746" s="6"/>
      <c r="F8746" s="6"/>
      <c r="G8746" s="6"/>
      <c r="H8746" s="6"/>
      <c r="I8746" s="6"/>
      <c r="J8746" s="6"/>
      <c r="K8746" s="6"/>
      <c r="L8746" s="6"/>
      <c r="M8746" s="6"/>
      <c r="N8746" s="27"/>
    </row>
    <row r="8747" spans="1:14" s="28" customFormat="1" x14ac:dyDescent="0.25">
      <c r="A8747" s="24">
        <v>43830.25</v>
      </c>
      <c r="B8747" s="25">
        <v>43830.291666666664</v>
      </c>
      <c r="C8747" s="7">
        <v>570.51700000000005</v>
      </c>
      <c r="D8747" s="26">
        <f>C8747/'g. Dimensio.AnlagenEE2035'!$F$11</f>
        <v>0.16300485714285715</v>
      </c>
      <c r="E8747" s="6"/>
      <c r="F8747" s="6"/>
      <c r="G8747" s="6"/>
      <c r="H8747" s="6"/>
      <c r="I8747" s="6"/>
      <c r="J8747" s="6"/>
      <c r="K8747" s="6"/>
      <c r="L8747" s="6"/>
      <c r="M8747" s="6"/>
      <c r="N8747" s="27"/>
    </row>
    <row r="8748" spans="1:14" s="28" customFormat="1" x14ac:dyDescent="0.25">
      <c r="A8748" s="24">
        <v>43830.291666666664</v>
      </c>
      <c r="B8748" s="25">
        <v>43830.333333333336</v>
      </c>
      <c r="C8748" s="7">
        <v>391.24900000000002</v>
      </c>
      <c r="D8748" s="26">
        <f>C8748/'g. Dimensio.AnlagenEE2035'!$F$11</f>
        <v>0.11178542857142858</v>
      </c>
      <c r="E8748" s="6"/>
      <c r="F8748" s="6"/>
      <c r="G8748" s="6"/>
      <c r="H8748" s="6"/>
      <c r="I8748" s="6"/>
      <c r="J8748" s="6"/>
      <c r="K8748" s="6"/>
      <c r="L8748" s="6"/>
      <c r="M8748" s="6"/>
      <c r="N8748" s="27"/>
    </row>
    <row r="8749" spans="1:14" s="28" customFormat="1" x14ac:dyDescent="0.25">
      <c r="A8749" s="24">
        <v>43830.333333333336</v>
      </c>
      <c r="B8749" s="25">
        <v>43830.375</v>
      </c>
      <c r="C8749" s="7">
        <v>211.447</v>
      </c>
      <c r="D8749" s="26">
        <f>C8749/'g. Dimensio.AnlagenEE2035'!$F$11</f>
        <v>6.0413428571428569E-2</v>
      </c>
      <c r="E8749" s="6"/>
      <c r="F8749" s="6"/>
      <c r="G8749" s="6"/>
      <c r="H8749" s="6"/>
      <c r="I8749" s="6"/>
      <c r="J8749" s="6"/>
      <c r="K8749" s="6"/>
      <c r="L8749" s="6"/>
      <c r="M8749" s="6"/>
      <c r="N8749" s="27"/>
    </row>
    <row r="8750" spans="1:14" s="28" customFormat="1" x14ac:dyDescent="0.25">
      <c r="A8750" s="24">
        <v>43830.375</v>
      </c>
      <c r="B8750" s="25">
        <v>43830.416666666664</v>
      </c>
      <c r="C8750" s="7">
        <v>107.096</v>
      </c>
      <c r="D8750" s="26">
        <f>C8750/'g. Dimensio.AnlagenEE2035'!$F$11</f>
        <v>3.0598857142857143E-2</v>
      </c>
      <c r="E8750" s="6"/>
      <c r="F8750" s="6"/>
      <c r="G8750" s="6"/>
      <c r="H8750" s="6"/>
      <c r="I8750" s="6"/>
      <c r="J8750" s="6"/>
      <c r="K8750" s="6"/>
      <c r="L8750" s="6"/>
      <c r="M8750" s="6"/>
      <c r="N8750" s="27"/>
    </row>
    <row r="8751" spans="1:14" s="28" customFormat="1" x14ac:dyDescent="0.25">
      <c r="A8751" s="24">
        <v>43830.416666666664</v>
      </c>
      <c r="B8751" s="25">
        <v>43830.458333333336</v>
      </c>
      <c r="C8751" s="7">
        <v>88.363</v>
      </c>
      <c r="D8751" s="26">
        <f>C8751/'g. Dimensio.AnlagenEE2035'!$F$11</f>
        <v>2.5246571428571427E-2</v>
      </c>
      <c r="E8751" s="6"/>
      <c r="F8751" s="6"/>
      <c r="G8751" s="6"/>
      <c r="H8751" s="6"/>
      <c r="I8751" s="6"/>
      <c r="J8751" s="6"/>
      <c r="K8751" s="6"/>
      <c r="L8751" s="6"/>
      <c r="M8751" s="6"/>
      <c r="N8751" s="27"/>
    </row>
    <row r="8752" spans="1:14" s="28" customFormat="1" x14ac:dyDescent="0.25">
      <c r="A8752" s="24">
        <v>43830.458333333336</v>
      </c>
      <c r="B8752" s="25">
        <v>43830.5</v>
      </c>
      <c r="C8752" s="7">
        <v>73.978999999999999</v>
      </c>
      <c r="D8752" s="26">
        <f>C8752/'g. Dimensio.AnlagenEE2035'!$F$11</f>
        <v>2.1136857142857141E-2</v>
      </c>
      <c r="E8752" s="6"/>
      <c r="F8752" s="6"/>
      <c r="G8752" s="6"/>
      <c r="H8752" s="6"/>
      <c r="I8752" s="6"/>
      <c r="J8752" s="6"/>
      <c r="K8752" s="6"/>
      <c r="L8752" s="6"/>
      <c r="M8752" s="6"/>
      <c r="N8752" s="27"/>
    </row>
    <row r="8753" spans="1:14" s="28" customFormat="1" x14ac:dyDescent="0.25">
      <c r="A8753" s="24">
        <v>43830.5</v>
      </c>
      <c r="B8753" s="25">
        <v>43830.541666666664</v>
      </c>
      <c r="C8753" s="7">
        <v>53.369</v>
      </c>
      <c r="D8753" s="26">
        <f>C8753/'g. Dimensio.AnlagenEE2035'!$F$11</f>
        <v>1.5248285714285714E-2</v>
      </c>
      <c r="E8753" s="6"/>
      <c r="F8753" s="6"/>
      <c r="G8753" s="6"/>
      <c r="H8753" s="6"/>
      <c r="I8753" s="6"/>
      <c r="J8753" s="6"/>
      <c r="K8753" s="6"/>
      <c r="L8753" s="6"/>
      <c r="M8753" s="6"/>
      <c r="N8753" s="27"/>
    </row>
    <row r="8754" spans="1:14" s="28" customFormat="1" x14ac:dyDescent="0.25">
      <c r="A8754" s="24">
        <v>43830.541666666664</v>
      </c>
      <c r="B8754" s="25">
        <v>43830.583333333336</v>
      </c>
      <c r="C8754" s="7">
        <v>28.106999999999999</v>
      </c>
      <c r="D8754" s="26">
        <f>C8754/'g. Dimensio.AnlagenEE2035'!$F$11</f>
        <v>8.0305714285714286E-3</v>
      </c>
      <c r="E8754" s="6"/>
      <c r="F8754" s="6"/>
      <c r="G8754" s="6"/>
      <c r="H8754" s="6"/>
      <c r="I8754" s="6"/>
      <c r="J8754" s="6"/>
      <c r="K8754" s="6"/>
      <c r="L8754" s="6"/>
      <c r="M8754" s="6"/>
      <c r="N8754" s="27"/>
    </row>
    <row r="8755" spans="1:14" s="28" customFormat="1" x14ac:dyDescent="0.25">
      <c r="A8755" s="24">
        <v>43830.583333333336</v>
      </c>
      <c r="B8755" s="25">
        <v>43830.625</v>
      </c>
      <c r="C8755" s="7">
        <v>15.948</v>
      </c>
      <c r="D8755" s="26">
        <f>C8755/'g. Dimensio.AnlagenEE2035'!$F$11</f>
        <v>4.5565714285714289E-3</v>
      </c>
      <c r="E8755" s="6"/>
      <c r="F8755" s="6"/>
      <c r="G8755" s="6"/>
      <c r="H8755" s="6"/>
      <c r="I8755" s="6"/>
      <c r="J8755" s="6"/>
      <c r="K8755" s="6"/>
      <c r="L8755" s="6"/>
      <c r="M8755" s="6"/>
      <c r="N8755" s="27"/>
    </row>
    <row r="8756" spans="1:14" s="28" customFormat="1" x14ac:dyDescent="0.25">
      <c r="A8756" s="24">
        <v>43830.625</v>
      </c>
      <c r="B8756" s="25">
        <v>43830.666666666664</v>
      </c>
      <c r="C8756" s="7">
        <v>50.899000000000001</v>
      </c>
      <c r="D8756" s="26">
        <f>C8756/'g. Dimensio.AnlagenEE2035'!$F$11</f>
        <v>1.4542571428571429E-2</v>
      </c>
      <c r="E8756" s="6"/>
      <c r="F8756" s="6"/>
      <c r="G8756" s="6"/>
      <c r="H8756" s="6"/>
      <c r="I8756" s="6"/>
      <c r="J8756" s="6"/>
      <c r="K8756" s="6"/>
      <c r="L8756" s="6"/>
      <c r="M8756" s="6"/>
      <c r="N8756" s="27"/>
    </row>
    <row r="8757" spans="1:14" s="28" customFormat="1" x14ac:dyDescent="0.25">
      <c r="A8757" s="24">
        <v>43830.666666666664</v>
      </c>
      <c r="B8757" s="25">
        <v>43830.708333333336</v>
      </c>
      <c r="C8757" s="7">
        <v>159.06200000000001</v>
      </c>
      <c r="D8757" s="26">
        <f>C8757/'g. Dimensio.AnlagenEE2035'!$F$11</f>
        <v>4.5446285714285717E-2</v>
      </c>
      <c r="E8757" s="6"/>
      <c r="F8757" s="6"/>
      <c r="G8757" s="6"/>
      <c r="H8757" s="6"/>
      <c r="I8757" s="6"/>
      <c r="J8757" s="6"/>
      <c r="K8757" s="6"/>
      <c r="L8757" s="6"/>
      <c r="M8757" s="6"/>
      <c r="N8757" s="27"/>
    </row>
    <row r="8758" spans="1:14" s="28" customFormat="1" x14ac:dyDescent="0.25">
      <c r="A8758" s="24">
        <v>43830.708333333336</v>
      </c>
      <c r="B8758" s="25">
        <v>43830.75</v>
      </c>
      <c r="C8758" s="7">
        <v>305.98399999999998</v>
      </c>
      <c r="D8758" s="26">
        <f>C8758/'g. Dimensio.AnlagenEE2035'!$F$11</f>
        <v>8.7423999999999988E-2</v>
      </c>
      <c r="E8758" s="6"/>
      <c r="F8758" s="6"/>
      <c r="G8758" s="6"/>
      <c r="H8758" s="6"/>
      <c r="I8758" s="6"/>
      <c r="J8758" s="6"/>
      <c r="K8758" s="6"/>
      <c r="L8758" s="6"/>
      <c r="M8758" s="6"/>
      <c r="N8758" s="27"/>
    </row>
    <row r="8759" spans="1:14" s="28" customFormat="1" x14ac:dyDescent="0.25">
      <c r="A8759" s="24">
        <v>43830.75</v>
      </c>
      <c r="B8759" s="25">
        <v>43830.791666666664</v>
      </c>
      <c r="C8759" s="7">
        <v>476.86</v>
      </c>
      <c r="D8759" s="26">
        <f>C8759/'g. Dimensio.AnlagenEE2035'!$F$11</f>
        <v>0.1362457142857143</v>
      </c>
      <c r="E8759" s="6"/>
      <c r="F8759" s="6"/>
      <c r="G8759" s="6"/>
      <c r="H8759" s="6"/>
      <c r="I8759" s="6"/>
      <c r="J8759" s="6"/>
      <c r="K8759" s="6"/>
      <c r="L8759" s="6"/>
      <c r="M8759" s="6"/>
      <c r="N8759" s="27"/>
    </row>
    <row r="8760" spans="1:14" s="28" customFormat="1" x14ac:dyDescent="0.25">
      <c r="A8760" s="24">
        <v>43830.791666666664</v>
      </c>
      <c r="B8760" s="25">
        <v>43830.833333333336</v>
      </c>
      <c r="C8760" s="7">
        <v>609.45299999999997</v>
      </c>
      <c r="D8760" s="26">
        <f>C8760/'g. Dimensio.AnlagenEE2035'!$F$11</f>
        <v>0.17412942857142857</v>
      </c>
      <c r="E8760" s="6"/>
      <c r="F8760" s="6"/>
      <c r="G8760" s="6"/>
      <c r="H8760" s="6"/>
      <c r="I8760" s="6"/>
      <c r="J8760" s="6"/>
      <c r="K8760" s="6"/>
      <c r="L8760" s="6"/>
      <c r="M8760" s="6"/>
      <c r="N8760" s="27"/>
    </row>
    <row r="8761" spans="1:14" s="28" customFormat="1" x14ac:dyDescent="0.25">
      <c r="A8761" s="24">
        <v>43830.833333333336</v>
      </c>
      <c r="B8761" s="25">
        <v>43830.875</v>
      </c>
      <c r="C8761" s="7">
        <v>636.02800000000002</v>
      </c>
      <c r="D8761" s="26">
        <f>C8761/'g. Dimensio.AnlagenEE2035'!$F$11</f>
        <v>0.18172228571428573</v>
      </c>
      <c r="E8761" s="6"/>
      <c r="F8761" s="6"/>
      <c r="G8761" s="6"/>
      <c r="H8761" s="6"/>
      <c r="I8761" s="6"/>
      <c r="J8761" s="6"/>
      <c r="K8761" s="6"/>
      <c r="L8761" s="6"/>
      <c r="M8761" s="6"/>
      <c r="N8761" s="27"/>
    </row>
    <row r="8762" spans="1:14" s="28" customFormat="1" x14ac:dyDescent="0.25">
      <c r="A8762" s="24">
        <v>43830.875</v>
      </c>
      <c r="B8762" s="25">
        <v>43830.916666666664</v>
      </c>
      <c r="C8762" s="7">
        <v>601.17499999999995</v>
      </c>
      <c r="D8762" s="26">
        <f>C8762/'g. Dimensio.AnlagenEE2035'!$F$11</f>
        <v>0.1717642857142857</v>
      </c>
      <c r="E8762" s="6"/>
      <c r="F8762" s="6"/>
      <c r="G8762" s="6"/>
      <c r="H8762" s="6"/>
      <c r="I8762" s="6"/>
      <c r="J8762" s="6"/>
      <c r="K8762" s="6"/>
      <c r="L8762" s="6"/>
      <c r="M8762" s="6"/>
      <c r="N8762" s="27"/>
    </row>
    <row r="8763" spans="1:14" s="28" customFormat="1" x14ac:dyDescent="0.25">
      <c r="A8763" s="24">
        <v>43830.916666666664</v>
      </c>
      <c r="B8763" s="25">
        <v>43830.958333333336</v>
      </c>
      <c r="C8763" s="7">
        <v>557.78700000000003</v>
      </c>
      <c r="D8763" s="26">
        <f>C8763/'g. Dimensio.AnlagenEE2035'!$F$11</f>
        <v>0.15936771428571431</v>
      </c>
      <c r="E8763" s="6"/>
      <c r="F8763" s="6"/>
      <c r="G8763" s="6"/>
      <c r="H8763" s="6"/>
      <c r="I8763" s="6"/>
      <c r="J8763" s="6"/>
      <c r="K8763" s="6"/>
      <c r="L8763" s="6"/>
      <c r="M8763" s="6"/>
      <c r="N8763" s="27"/>
    </row>
    <row r="8764" spans="1:14" s="28" customFormat="1" x14ac:dyDescent="0.25">
      <c r="A8764" s="31">
        <v>43830.958333333336</v>
      </c>
      <c r="B8764" s="32">
        <v>43831</v>
      </c>
      <c r="C8764" s="33">
        <v>498.89</v>
      </c>
      <c r="D8764" s="34">
        <f>C8764/'g. Dimensio.AnlagenEE2035'!$F$11</f>
        <v>0.14254</v>
      </c>
      <c r="E8764" s="35"/>
      <c r="F8764" s="35"/>
      <c r="G8764" s="35"/>
      <c r="H8764" s="35"/>
      <c r="I8764" s="35"/>
      <c r="J8764" s="35"/>
      <c r="K8764" s="35"/>
      <c r="L8764" s="35"/>
      <c r="M8764" s="35"/>
      <c r="N8764" s="36"/>
    </row>
    <row r="8767" spans="1:14" x14ac:dyDescent="0.25">
      <c r="A8767" s="61" t="s">
        <v>94</v>
      </c>
      <c r="B8767" s="61"/>
    </row>
    <row r="8768" spans="1:14" x14ac:dyDescent="0.25">
      <c r="A8768" s="296" t="s">
        <v>158</v>
      </c>
      <c r="B8768" s="61"/>
    </row>
  </sheetData>
  <mergeCells count="2">
    <mergeCell ref="A1:B1"/>
    <mergeCell ref="C1:I1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97C5-BE64-411F-B691-C065946F163F}">
  <dimension ref="A41:D42"/>
  <sheetViews>
    <sheetView workbookViewId="0">
      <selection activeCell="H21" sqref="H21"/>
    </sheetView>
  </sheetViews>
  <sheetFormatPr baseColWidth="10" defaultRowHeight="15" x14ac:dyDescent="0.25"/>
  <sheetData>
    <row r="41" spans="1:4" x14ac:dyDescent="0.25">
      <c r="A41" s="61" t="s">
        <v>94</v>
      </c>
      <c r="B41" s="61"/>
    </row>
    <row r="42" spans="1:4" x14ac:dyDescent="0.25">
      <c r="A42" s="440" t="s">
        <v>156</v>
      </c>
      <c r="B42" s="440"/>
      <c r="C42" s="440"/>
      <c r="D42" s="440"/>
    </row>
  </sheetData>
  <mergeCells count="1">
    <mergeCell ref="A42:D42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D497-6FDB-4B81-BD80-6BBA83288B7B}">
  <dimension ref="A1:L28"/>
  <sheetViews>
    <sheetView zoomScaleNormal="100" workbookViewId="0">
      <selection activeCell="B3" sqref="B3:C3"/>
    </sheetView>
  </sheetViews>
  <sheetFormatPr baseColWidth="10" defaultRowHeight="15" x14ac:dyDescent="0.25"/>
  <cols>
    <col min="1" max="1" width="52.5703125" customWidth="1"/>
    <col min="2" max="3" width="42.7109375" bestFit="1" customWidth="1"/>
    <col min="5" max="5" width="17.85546875" bestFit="1" customWidth="1"/>
    <col min="6" max="6" width="9.5703125" bestFit="1" customWidth="1"/>
    <col min="7" max="7" width="8.140625" bestFit="1" customWidth="1"/>
    <col min="8" max="8" width="20.140625" bestFit="1" customWidth="1"/>
    <col min="9" max="9" width="27.140625" bestFit="1" customWidth="1"/>
    <col min="10" max="10" width="27.7109375" bestFit="1" customWidth="1"/>
    <col min="11" max="11" width="30.42578125" bestFit="1" customWidth="1"/>
  </cols>
  <sheetData>
    <row r="1" spans="1:11" x14ac:dyDescent="0.25">
      <c r="A1" s="313" t="s">
        <v>258</v>
      </c>
      <c r="B1" s="510">
        <f>E9</f>
        <v>47.142857142857146</v>
      </c>
      <c r="C1" s="511"/>
    </row>
    <row r="2" spans="1:11" ht="15.75" thickBot="1" x14ac:dyDescent="0.3">
      <c r="A2" s="314" t="s">
        <v>259</v>
      </c>
      <c r="B2" s="512">
        <v>40</v>
      </c>
      <c r="C2" s="513"/>
      <c r="E2" s="306"/>
      <c r="F2" s="306"/>
      <c r="G2" s="306"/>
      <c r="H2" s="306"/>
      <c r="I2" s="306"/>
      <c r="J2" s="306"/>
      <c r="K2" s="306"/>
    </row>
    <row r="3" spans="1:11" x14ac:dyDescent="0.25">
      <c r="A3" s="315" t="s">
        <v>260</v>
      </c>
      <c r="B3" s="514">
        <f>SUM(B1:B2)</f>
        <v>87.142857142857139</v>
      </c>
      <c r="C3" s="515"/>
      <c r="E3" s="518" t="s">
        <v>262</v>
      </c>
      <c r="F3" s="519"/>
      <c r="G3" s="519" t="s">
        <v>263</v>
      </c>
      <c r="H3" s="519"/>
      <c r="I3" s="519"/>
      <c r="J3" s="519"/>
      <c r="K3" s="520"/>
    </row>
    <row r="4" spans="1:11" x14ac:dyDescent="0.25">
      <c r="A4" s="314" t="s">
        <v>261</v>
      </c>
      <c r="B4" s="516">
        <f>B3/60</f>
        <v>1.4523809523809523</v>
      </c>
      <c r="C4" s="517"/>
      <c r="E4" s="307" t="s">
        <v>264</v>
      </c>
      <c r="F4" s="308" t="s">
        <v>265</v>
      </c>
      <c r="G4" s="308" t="s">
        <v>266</v>
      </c>
      <c r="H4" s="308" t="s">
        <v>267</v>
      </c>
      <c r="I4" s="308" t="s">
        <v>268</v>
      </c>
      <c r="J4" s="308" t="s">
        <v>269</v>
      </c>
      <c r="K4" s="309" t="s">
        <v>270</v>
      </c>
    </row>
    <row r="5" spans="1:11" x14ac:dyDescent="0.25">
      <c r="A5" s="315" t="s">
        <v>202</v>
      </c>
      <c r="B5" s="521">
        <v>8</v>
      </c>
      <c r="C5" s="522"/>
      <c r="E5" s="532" t="s">
        <v>280</v>
      </c>
      <c r="F5" s="533"/>
      <c r="G5" s="533"/>
      <c r="H5" s="533"/>
      <c r="I5" s="533"/>
      <c r="J5" s="533"/>
      <c r="K5" s="534"/>
    </row>
    <row r="6" spans="1:11" x14ac:dyDescent="0.25">
      <c r="A6" s="314" t="s">
        <v>271</v>
      </c>
      <c r="B6" s="516">
        <f>B5/B4</f>
        <v>5.5081967213114753</v>
      </c>
      <c r="C6" s="517"/>
      <c r="E6" s="310">
        <v>60</v>
      </c>
      <c r="F6" s="295">
        <v>15</v>
      </c>
      <c r="G6" s="295">
        <v>60</v>
      </c>
      <c r="H6" s="295">
        <v>45</v>
      </c>
      <c r="I6" s="295">
        <v>60</v>
      </c>
      <c r="J6" s="295">
        <v>45</v>
      </c>
      <c r="K6" s="311">
        <v>45</v>
      </c>
    </row>
    <row r="7" spans="1:11" ht="30" x14ac:dyDescent="0.25">
      <c r="A7" s="427" t="s">
        <v>272</v>
      </c>
      <c r="B7" s="521">
        <f>ROUNDDOWN(B6,0)</f>
        <v>5</v>
      </c>
      <c r="C7" s="522"/>
      <c r="E7" s="505"/>
      <c r="F7" s="506"/>
      <c r="G7" s="506"/>
      <c r="H7" s="506"/>
      <c r="I7" s="506"/>
      <c r="J7" s="506"/>
      <c r="K7" s="507"/>
    </row>
    <row r="8" spans="1:11" x14ac:dyDescent="0.25">
      <c r="A8" s="425" t="s">
        <v>299</v>
      </c>
      <c r="B8" s="524">
        <v>7</v>
      </c>
      <c r="C8" s="525"/>
      <c r="E8" s="523" t="s">
        <v>298</v>
      </c>
      <c r="F8" s="524"/>
      <c r="G8" s="524"/>
      <c r="H8" s="524"/>
      <c r="I8" s="524"/>
      <c r="J8" s="524"/>
      <c r="K8" s="525"/>
    </row>
    <row r="9" spans="1:11" ht="15.75" thickBot="1" x14ac:dyDescent="0.3">
      <c r="A9" s="423" t="s">
        <v>300</v>
      </c>
      <c r="B9" s="508">
        <f>5*(5*4.3)</f>
        <v>107.5</v>
      </c>
      <c r="C9" s="509"/>
      <c r="E9" s="529">
        <f>SUM(E6:K6)/7</f>
        <v>47.142857142857146</v>
      </c>
      <c r="F9" s="530"/>
      <c r="G9" s="530"/>
      <c r="H9" s="530"/>
      <c r="I9" s="530"/>
      <c r="J9" s="530"/>
      <c r="K9" s="531"/>
    </row>
    <row r="10" spans="1:11" x14ac:dyDescent="0.25">
      <c r="A10" s="526"/>
      <c r="B10" s="527"/>
      <c r="C10" s="528"/>
    </row>
    <row r="11" spans="1:11" ht="20.25" thickBot="1" x14ac:dyDescent="0.35">
      <c r="A11" s="317"/>
      <c r="B11" s="322" t="s">
        <v>282</v>
      </c>
      <c r="C11" s="323" t="s">
        <v>283</v>
      </c>
      <c r="E11" s="316"/>
      <c r="F11" s="316"/>
      <c r="G11" s="316"/>
      <c r="H11" s="316"/>
      <c r="I11" s="316"/>
      <c r="J11" s="316"/>
      <c r="K11" s="316"/>
    </row>
    <row r="12" spans="1:11" ht="15.75" thickTop="1" x14ac:dyDescent="0.25">
      <c r="A12" s="314" t="s">
        <v>281</v>
      </c>
      <c r="B12" s="320">
        <v>2045</v>
      </c>
      <c r="C12" s="321">
        <v>2035</v>
      </c>
    </row>
    <row r="13" spans="1:11" ht="30" x14ac:dyDescent="0.25">
      <c r="A13" s="318" t="s">
        <v>301</v>
      </c>
      <c r="B13" s="397">
        <f>'d. Wärmebed.GebäudeGasanschluss'!AP1747</f>
        <v>1411.1100000000015</v>
      </c>
      <c r="C13" s="398">
        <f>'d. Wärmebed.GebäudeGasanschluss'!AH1747</f>
        <v>1813.010000000002</v>
      </c>
    </row>
    <row r="14" spans="1:11" x14ac:dyDescent="0.25">
      <c r="A14" s="314" t="s">
        <v>302</v>
      </c>
      <c r="B14" s="386">
        <f>B13/B7</f>
        <v>282.22200000000032</v>
      </c>
      <c r="C14" s="387">
        <f>C13/B7</f>
        <v>362.60200000000043</v>
      </c>
    </row>
    <row r="15" spans="1:11" x14ac:dyDescent="0.25">
      <c r="A15" s="423" t="s">
        <v>303</v>
      </c>
      <c r="B15" s="428">
        <f>B14/B9</f>
        <v>2.6253209302325611</v>
      </c>
      <c r="C15" s="429">
        <f>C14/B9</f>
        <v>3.3730418604651202</v>
      </c>
    </row>
    <row r="16" spans="1:11" x14ac:dyDescent="0.25">
      <c r="A16" s="314" t="s">
        <v>295</v>
      </c>
      <c r="B16" s="431">
        <v>51912</v>
      </c>
      <c r="C16" s="503">
        <v>47987</v>
      </c>
    </row>
    <row r="17" spans="1:12" ht="45" x14ac:dyDescent="0.25">
      <c r="A17" s="424"/>
      <c r="B17" s="430" t="s">
        <v>297</v>
      </c>
      <c r="C17" s="504"/>
    </row>
    <row r="18" spans="1:12" ht="15.75" thickBot="1" x14ac:dyDescent="0.3">
      <c r="A18" s="319" t="s">
        <v>296</v>
      </c>
      <c r="B18" s="432">
        <f>DATE(YEAR(B16)+2, MONTH(B16)+0, DAY(B16)+(365*0.63))</f>
        <v>52871</v>
      </c>
      <c r="C18" s="433">
        <f>DATE(YEAR(C16)+3, MONTH(C16)+0, DAY(C16)+(365*0.37))</f>
        <v>49218</v>
      </c>
    </row>
    <row r="19" spans="1:12" x14ac:dyDescent="0.25">
      <c r="B19" s="426"/>
    </row>
    <row r="20" spans="1:12" x14ac:dyDescent="0.25">
      <c r="A20" s="312"/>
      <c r="B20" s="71"/>
    </row>
    <row r="21" spans="1:12" x14ac:dyDescent="0.25">
      <c r="A21" s="312" t="s">
        <v>94</v>
      </c>
      <c r="B21" s="71"/>
    </row>
    <row r="22" spans="1:12" x14ac:dyDescent="0.25">
      <c r="A22" s="440" t="s">
        <v>273</v>
      </c>
      <c r="B22" s="440"/>
      <c r="C22" s="440"/>
      <c r="D22" s="440"/>
      <c r="E22" s="440"/>
      <c r="F22" s="61"/>
      <c r="G22" s="61"/>
      <c r="H22" s="61"/>
      <c r="I22" s="61"/>
      <c r="J22" s="61"/>
      <c r="K22" s="61"/>
      <c r="L22" s="61"/>
    </row>
    <row r="23" spans="1:12" x14ac:dyDescent="0.25">
      <c r="A23" s="440" t="s">
        <v>274</v>
      </c>
      <c r="B23" s="440"/>
      <c r="C23" s="440"/>
      <c r="D23" s="440"/>
      <c r="E23" s="440"/>
      <c r="F23" s="61"/>
      <c r="G23" s="61"/>
      <c r="H23" s="61"/>
      <c r="I23" s="61"/>
      <c r="J23" s="61"/>
    </row>
    <row r="24" spans="1:12" x14ac:dyDescent="0.25">
      <c r="A24" s="440" t="s">
        <v>275</v>
      </c>
      <c r="B24" s="440"/>
      <c r="C24" s="440"/>
      <c r="D24" s="440"/>
      <c r="E24" s="440"/>
      <c r="F24" s="61"/>
      <c r="G24" s="61"/>
      <c r="H24" s="61"/>
      <c r="I24" s="61"/>
      <c r="J24" s="61"/>
    </row>
    <row r="25" spans="1:12" x14ac:dyDescent="0.25">
      <c r="A25" s="440" t="s">
        <v>276</v>
      </c>
      <c r="B25" s="440"/>
      <c r="C25" s="440"/>
      <c r="D25" s="440"/>
      <c r="E25" s="440"/>
      <c r="F25" s="61"/>
      <c r="G25" s="61"/>
      <c r="H25" s="61"/>
      <c r="I25" s="61"/>
      <c r="J25" s="61"/>
    </row>
    <row r="26" spans="1:12" x14ac:dyDescent="0.25">
      <c r="A26" s="440" t="s">
        <v>277</v>
      </c>
      <c r="B26" s="440"/>
      <c r="C26" s="440"/>
      <c r="D26" s="440"/>
      <c r="E26" s="440"/>
      <c r="F26" s="61"/>
      <c r="G26" s="61"/>
      <c r="H26" s="61"/>
      <c r="I26" s="61"/>
      <c r="J26" s="61"/>
    </row>
    <row r="27" spans="1:12" x14ac:dyDescent="0.25">
      <c r="A27" s="440" t="s">
        <v>278</v>
      </c>
      <c r="B27" s="440"/>
      <c r="C27" s="440"/>
      <c r="D27" s="440"/>
      <c r="E27" s="440"/>
      <c r="F27" s="61"/>
      <c r="G27" s="61"/>
      <c r="H27" s="61"/>
      <c r="I27" s="61"/>
      <c r="J27" s="61"/>
    </row>
    <row r="28" spans="1:12" x14ac:dyDescent="0.25">
      <c r="A28" s="440" t="s">
        <v>279</v>
      </c>
      <c r="B28" s="440"/>
      <c r="C28" s="440"/>
      <c r="D28" s="440"/>
      <c r="E28" s="440"/>
      <c r="F28" s="61"/>
      <c r="G28" s="61"/>
      <c r="H28" s="61"/>
      <c r="I28" s="61"/>
      <c r="J28" s="61"/>
    </row>
  </sheetData>
  <mergeCells count="24">
    <mergeCell ref="G3:K3"/>
    <mergeCell ref="B5:C5"/>
    <mergeCell ref="B6:C6"/>
    <mergeCell ref="B7:C7"/>
    <mergeCell ref="E8:K8"/>
    <mergeCell ref="E5:K5"/>
    <mergeCell ref="B8:C8"/>
    <mergeCell ref="B1:C1"/>
    <mergeCell ref="B2:C2"/>
    <mergeCell ref="B3:C3"/>
    <mergeCell ref="B4:C4"/>
    <mergeCell ref="E3:F3"/>
    <mergeCell ref="A28:E28"/>
    <mergeCell ref="A22:E22"/>
    <mergeCell ref="A23:E23"/>
    <mergeCell ref="A24:E24"/>
    <mergeCell ref="A25:E25"/>
    <mergeCell ref="C16:C17"/>
    <mergeCell ref="E7:K7"/>
    <mergeCell ref="B9:C9"/>
    <mergeCell ref="A26:E26"/>
    <mergeCell ref="A27:E27"/>
    <mergeCell ref="A10:C10"/>
    <mergeCell ref="E9:K9"/>
  </mergeCells>
  <pageMargins left="0.7" right="0.7" top="0.78740157499999996" bottom="0.78740157499999996" header="0.3" footer="0.3"/>
  <pageSetup paperSize="9" scale="5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83FD-9294-4A58-BA88-BAD9B105C92E}">
  <dimension ref="A1:L69"/>
  <sheetViews>
    <sheetView zoomScaleNormal="100" workbookViewId="0">
      <pane xSplit="1" topLeftCell="B1" activePane="topRight" state="frozen"/>
      <selection activeCell="K60" sqref="K60"/>
      <selection pane="topRight" activeCell="A25" sqref="A25"/>
    </sheetView>
  </sheetViews>
  <sheetFormatPr baseColWidth="10" defaultRowHeight="15" x14ac:dyDescent="0.25"/>
  <cols>
    <col min="1" max="1" width="86.140625" style="132" customWidth="1"/>
    <col min="2" max="2" width="51.28515625" style="132" bestFit="1" customWidth="1"/>
    <col min="3" max="3" width="65.85546875" style="132" bestFit="1" customWidth="1"/>
    <col min="4" max="4" width="40.85546875" style="158" bestFit="1" customWidth="1"/>
    <col min="5" max="5" width="47.140625" style="158" customWidth="1"/>
    <col min="6" max="6" width="34.28515625" style="132" bestFit="1" customWidth="1"/>
    <col min="7" max="7" width="22.140625" style="158" customWidth="1"/>
    <col min="8" max="8" width="34.28515625" style="132" bestFit="1" customWidth="1"/>
    <col min="9" max="9" width="16.42578125" style="158" customWidth="1"/>
    <col min="10" max="10" width="33.7109375" style="132" customWidth="1"/>
    <col min="11" max="11" width="19.28515625" style="132" bestFit="1" customWidth="1"/>
    <col min="12" max="16384" width="11.42578125" style="132"/>
  </cols>
  <sheetData>
    <row r="1" spans="1:11" ht="20.25" thickBot="1" x14ac:dyDescent="0.35">
      <c r="A1" s="535" t="s">
        <v>173</v>
      </c>
      <c r="B1" s="535"/>
      <c r="C1" s="535"/>
      <c r="D1" s="535"/>
      <c r="E1" s="535"/>
      <c r="F1" s="492" t="s">
        <v>197</v>
      </c>
      <c r="G1" s="492"/>
      <c r="H1" s="492" t="s">
        <v>152</v>
      </c>
      <c r="I1" s="492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ht="18.75" x14ac:dyDescent="0.3">
      <c r="A3" s="137"/>
      <c r="B3" s="144" t="s">
        <v>141</v>
      </c>
      <c r="C3" s="137"/>
      <c r="D3" s="163" t="s">
        <v>147</v>
      </c>
      <c r="E3" s="163" t="s">
        <v>104</v>
      </c>
      <c r="F3" s="144" t="s">
        <v>161</v>
      </c>
      <c r="G3" s="153" t="s">
        <v>139</v>
      </c>
      <c r="H3" s="144" t="s">
        <v>161</v>
      </c>
      <c r="I3" s="153" t="s">
        <v>139</v>
      </c>
      <c r="J3" s="137"/>
      <c r="K3" s="137"/>
    </row>
    <row r="4" spans="1:11" ht="15.75" x14ac:dyDescent="0.25">
      <c r="A4" s="144" t="s">
        <v>103</v>
      </c>
      <c r="B4" s="137"/>
      <c r="C4" s="137"/>
      <c r="D4" s="152"/>
      <c r="E4" s="152"/>
      <c r="F4" s="137"/>
      <c r="G4" s="152"/>
      <c r="H4" s="137"/>
      <c r="I4" s="152"/>
      <c r="J4" s="137"/>
      <c r="K4" s="137"/>
    </row>
    <row r="5" spans="1:11" ht="15.75" x14ac:dyDescent="0.25">
      <c r="B5" s="144"/>
      <c r="C5" s="137"/>
      <c r="D5" s="152"/>
      <c r="E5" s="152"/>
      <c r="F5" s="137"/>
      <c r="G5" s="152"/>
      <c r="H5" s="137"/>
      <c r="I5" s="152"/>
      <c r="J5" s="137"/>
      <c r="K5" s="137"/>
    </row>
    <row r="6" spans="1:11" x14ac:dyDescent="0.25">
      <c r="A6" s="137"/>
      <c r="B6" s="137"/>
      <c r="C6" s="137"/>
      <c r="D6" s="152"/>
      <c r="E6" s="152"/>
      <c r="F6" s="137"/>
      <c r="G6" s="152"/>
      <c r="H6" s="137"/>
      <c r="I6" s="152"/>
      <c r="J6" s="137"/>
      <c r="K6" s="137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138">
        <v>0</v>
      </c>
      <c r="G7" s="154">
        <f>F7*E7</f>
        <v>0</v>
      </c>
      <c r="H7" s="151">
        <v>0</v>
      </c>
      <c r="I7" s="154">
        <f>H7*E7</f>
        <v>0</v>
      </c>
      <c r="J7" s="151"/>
      <c r="K7" s="151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138">
        <v>0</v>
      </c>
      <c r="G8" s="154">
        <f>F8*E8</f>
        <v>0</v>
      </c>
      <c r="H8" s="151">
        <v>0</v>
      </c>
      <c r="I8" s="154">
        <f>H8*E8</f>
        <v>0</v>
      </c>
      <c r="J8" s="151"/>
      <c r="K8" s="151"/>
    </row>
    <row r="9" spans="1:11" x14ac:dyDescent="0.25">
      <c r="A9" s="131" t="s">
        <v>101</v>
      </c>
      <c r="B9" s="131">
        <v>0</v>
      </c>
      <c r="C9" s="131"/>
      <c r="D9" s="155"/>
      <c r="E9" s="155">
        <v>850</v>
      </c>
      <c r="F9" s="131">
        <v>0</v>
      </c>
      <c r="G9" s="155">
        <f>F9*E9</f>
        <v>0</v>
      </c>
      <c r="H9" s="133">
        <v>0</v>
      </c>
      <c r="I9" s="155">
        <f>H9*E9</f>
        <v>0</v>
      </c>
      <c r="J9" s="133"/>
      <c r="K9" s="133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138">
        <v>0</v>
      </c>
      <c r="G10" s="154">
        <f>F10*E10</f>
        <v>0</v>
      </c>
      <c r="H10" s="151">
        <v>0</v>
      </c>
      <c r="I10" s="154">
        <f>H10*E10</f>
        <v>0</v>
      </c>
      <c r="J10" s="151"/>
      <c r="K10" s="151"/>
    </row>
    <row r="11" spans="1:11" x14ac:dyDescent="0.25">
      <c r="A11" s="131" t="s">
        <v>144</v>
      </c>
      <c r="B11" s="131">
        <v>0</v>
      </c>
      <c r="C11" s="131"/>
      <c r="D11" s="155"/>
      <c r="E11" s="155">
        <v>400</v>
      </c>
      <c r="F11" s="131">
        <v>0</v>
      </c>
      <c r="G11" s="155">
        <f>F11*E11</f>
        <v>0</v>
      </c>
      <c r="H11" s="133">
        <v>0</v>
      </c>
      <c r="I11" s="155">
        <f>H11*E11</f>
        <v>0</v>
      </c>
      <c r="J11" s="133"/>
      <c r="K11" s="133"/>
    </row>
    <row r="12" spans="1:11" x14ac:dyDescent="0.25">
      <c r="A12" s="131"/>
      <c r="B12" s="131"/>
      <c r="C12" s="131"/>
      <c r="D12" s="155"/>
      <c r="E12" s="155"/>
      <c r="F12" s="131"/>
      <c r="G12" s="155"/>
      <c r="H12" s="133"/>
      <c r="I12" s="155"/>
      <c r="J12" s="133"/>
      <c r="K12" s="133"/>
    </row>
    <row r="13" spans="1:11" s="158" customFormat="1" x14ac:dyDescent="0.25">
      <c r="A13" s="271" t="s">
        <v>199</v>
      </c>
      <c r="B13" s="271"/>
      <c r="C13" s="271"/>
      <c r="D13" s="271"/>
      <c r="E13" s="271"/>
      <c r="F13" s="271"/>
      <c r="G13" s="403">
        <f>SUM(G7:G11)</f>
        <v>0</v>
      </c>
      <c r="H13" s="271"/>
      <c r="I13" s="403">
        <f>SUM(I7:I11)</f>
        <v>0</v>
      </c>
      <c r="J13" s="272"/>
      <c r="K13" s="272"/>
    </row>
    <row r="14" spans="1:11" x14ac:dyDescent="0.25">
      <c r="A14" s="137"/>
      <c r="B14" s="137"/>
      <c r="C14" s="137"/>
      <c r="D14" s="152"/>
      <c r="E14" s="152"/>
      <c r="F14" s="137"/>
      <c r="G14" s="156"/>
      <c r="H14" s="137"/>
      <c r="I14" s="152"/>
      <c r="J14" s="137"/>
      <c r="K14" s="137"/>
    </row>
    <row r="15" spans="1:11" x14ac:dyDescent="0.25">
      <c r="A15" s="137"/>
      <c r="B15" s="137"/>
      <c r="C15" s="137"/>
      <c r="D15" s="152"/>
      <c r="E15" s="152"/>
      <c r="F15" s="137"/>
      <c r="G15" s="156"/>
      <c r="H15" s="137"/>
      <c r="I15" s="152"/>
      <c r="J15" s="137"/>
      <c r="K15" s="137"/>
    </row>
    <row r="16" spans="1:11" ht="18.75" x14ac:dyDescent="0.3">
      <c r="A16" s="134"/>
      <c r="B16" s="134"/>
      <c r="C16" s="135" t="s">
        <v>107</v>
      </c>
      <c r="D16" s="164" t="s">
        <v>123</v>
      </c>
      <c r="E16" s="164" t="s">
        <v>124</v>
      </c>
      <c r="F16" s="134"/>
      <c r="G16" s="156"/>
      <c r="H16" s="137"/>
      <c r="I16" s="152"/>
      <c r="J16" s="137"/>
      <c r="K16" s="137"/>
    </row>
    <row r="17" spans="1:11" x14ac:dyDescent="0.25">
      <c r="A17" s="137"/>
      <c r="B17" s="137"/>
      <c r="C17" s="137"/>
      <c r="D17" s="152"/>
      <c r="E17" s="152"/>
      <c r="F17" s="137"/>
      <c r="G17" s="156"/>
      <c r="H17" s="137"/>
      <c r="I17" s="152"/>
      <c r="J17" s="137"/>
      <c r="K17" s="137"/>
    </row>
    <row r="18" spans="1:11" ht="15.75" x14ac:dyDescent="0.25">
      <c r="A18" s="144" t="s">
        <v>105</v>
      </c>
      <c r="B18" s="144"/>
      <c r="C18" s="137"/>
      <c r="D18" s="152"/>
      <c r="E18" s="152"/>
      <c r="F18" s="137"/>
      <c r="G18" s="156"/>
      <c r="H18" s="137"/>
      <c r="I18" s="152"/>
      <c r="J18" s="137"/>
      <c r="K18" s="137"/>
    </row>
    <row r="19" spans="1:11" x14ac:dyDescent="0.25">
      <c r="A19" s="137"/>
      <c r="B19" s="137"/>
      <c r="C19" s="137"/>
      <c r="D19" s="152"/>
      <c r="E19" s="152"/>
      <c r="F19" s="137"/>
      <c r="G19" s="156"/>
      <c r="H19" s="137"/>
      <c r="I19" s="152"/>
      <c r="J19" s="137"/>
      <c r="K19" s="137"/>
    </row>
    <row r="20" spans="1:11" s="139" customFormat="1" x14ac:dyDescent="0.25">
      <c r="A20" s="149" t="s">
        <v>106</v>
      </c>
      <c r="B20" s="149">
        <v>100</v>
      </c>
      <c r="C20" s="142" t="s">
        <v>179</v>
      </c>
      <c r="D20" s="165"/>
      <c r="E20" s="165">
        <v>30000</v>
      </c>
      <c r="F20" s="138">
        <v>0</v>
      </c>
      <c r="G20" s="154">
        <f>F20*E20</f>
        <v>0</v>
      </c>
      <c r="H20" s="151">
        <v>0</v>
      </c>
      <c r="I20" s="161">
        <f>H20*E20</f>
        <v>0</v>
      </c>
      <c r="J20" s="151"/>
      <c r="K20" s="151"/>
    </row>
    <row r="21" spans="1:11" s="139" customFormat="1" x14ac:dyDescent="0.25">
      <c r="A21" s="149"/>
      <c r="B21" s="149"/>
      <c r="C21" s="142"/>
      <c r="D21" s="165"/>
      <c r="E21" s="165"/>
      <c r="F21" s="138"/>
      <c r="G21" s="154"/>
      <c r="H21" s="151"/>
      <c r="I21" s="161"/>
      <c r="J21" s="151"/>
      <c r="K21" s="151"/>
    </row>
    <row r="22" spans="1:11" s="158" customFormat="1" x14ac:dyDescent="0.25">
      <c r="A22" s="271" t="s">
        <v>199</v>
      </c>
      <c r="B22" s="271"/>
      <c r="C22" s="271"/>
      <c r="D22" s="271"/>
      <c r="E22" s="271"/>
      <c r="F22" s="271"/>
      <c r="G22" s="403">
        <f>SUM(G20)</f>
        <v>0</v>
      </c>
      <c r="H22" s="271"/>
      <c r="I22" s="403">
        <f>SUM(I20)</f>
        <v>0</v>
      </c>
      <c r="J22" s="272"/>
      <c r="K22" s="272"/>
    </row>
    <row r="23" spans="1:11" x14ac:dyDescent="0.25">
      <c r="A23" s="137"/>
      <c r="B23" s="137"/>
      <c r="C23" s="145"/>
      <c r="D23" s="166"/>
      <c r="E23" s="166"/>
      <c r="F23" s="137"/>
      <c r="G23" s="152"/>
      <c r="H23" s="137"/>
      <c r="I23" s="152"/>
      <c r="J23" s="137"/>
      <c r="K23" s="137"/>
    </row>
    <row r="24" spans="1:11" x14ac:dyDescent="0.25">
      <c r="A24" s="137"/>
      <c r="B24" s="137"/>
      <c r="C24" s="145"/>
      <c r="D24" s="166"/>
      <c r="E24" s="166"/>
      <c r="F24" s="137"/>
      <c r="G24" s="152"/>
      <c r="H24" s="137"/>
      <c r="I24" s="152"/>
      <c r="J24" s="137"/>
      <c r="K24" s="137"/>
    </row>
    <row r="25" spans="1:11" ht="16.5" customHeight="1" x14ac:dyDescent="0.25">
      <c r="A25" s="146" t="s">
        <v>115</v>
      </c>
      <c r="B25" s="146"/>
      <c r="C25" s="145"/>
      <c r="D25" s="166"/>
      <c r="E25" s="166"/>
      <c r="F25" s="137"/>
      <c r="G25" s="152"/>
      <c r="H25" s="137"/>
      <c r="I25" s="152"/>
      <c r="J25" s="137"/>
      <c r="K25" s="137"/>
    </row>
    <row r="26" spans="1:11" x14ac:dyDescent="0.25">
      <c r="A26" s="137"/>
      <c r="B26" s="137"/>
      <c r="C26" s="145"/>
      <c r="D26" s="166"/>
      <c r="E26" s="166"/>
      <c r="F26" s="137"/>
      <c r="G26" s="152"/>
      <c r="H26" s="137"/>
      <c r="I26" s="152"/>
      <c r="J26" s="137"/>
      <c r="K26" s="137"/>
    </row>
    <row r="27" spans="1:11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131">
        <v>0</v>
      </c>
      <c r="G27" s="155">
        <f t="shared" ref="G27:G32" si="0">F27*E27*C27</f>
        <v>0</v>
      </c>
      <c r="H27" s="133">
        <v>3</v>
      </c>
      <c r="I27" s="157">
        <f t="shared" ref="I27:I33" si="1">H27*E27*C27</f>
        <v>7500</v>
      </c>
      <c r="J27" s="133"/>
      <c r="K27" s="133"/>
    </row>
    <row r="28" spans="1:11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131">
        <v>0</v>
      </c>
      <c r="G28" s="155">
        <f t="shared" si="0"/>
        <v>0</v>
      </c>
      <c r="H28" s="133">
        <v>3</v>
      </c>
      <c r="I28" s="157">
        <f t="shared" si="1"/>
        <v>0</v>
      </c>
      <c r="J28" s="133"/>
      <c r="K28" s="133"/>
    </row>
    <row r="29" spans="1:11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131">
        <v>0</v>
      </c>
      <c r="G29" s="155">
        <f t="shared" si="0"/>
        <v>0</v>
      </c>
      <c r="H29" s="133">
        <v>3</v>
      </c>
      <c r="I29" s="157">
        <f t="shared" si="1"/>
        <v>58800</v>
      </c>
      <c r="J29" s="133"/>
      <c r="K29" s="133"/>
    </row>
    <row r="30" spans="1:11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131">
        <v>0</v>
      </c>
      <c r="G30" s="155">
        <f t="shared" si="0"/>
        <v>0</v>
      </c>
      <c r="H30" s="133">
        <v>3</v>
      </c>
      <c r="I30" s="157">
        <f t="shared" si="1"/>
        <v>1500</v>
      </c>
      <c r="J30" s="133"/>
      <c r="K30" s="133"/>
    </row>
    <row r="31" spans="1:11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131">
        <v>3</v>
      </c>
      <c r="G31" s="155">
        <f t="shared" si="0"/>
        <v>22020</v>
      </c>
      <c r="H31" s="133">
        <v>3</v>
      </c>
      <c r="I31" s="157">
        <f t="shared" si="1"/>
        <v>22020</v>
      </c>
      <c r="J31" s="133"/>
      <c r="K31" s="133"/>
    </row>
    <row r="32" spans="1:11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138">
        <v>0</v>
      </c>
      <c r="G32" s="154">
        <f t="shared" si="0"/>
        <v>0</v>
      </c>
      <c r="H32" s="151">
        <v>0</v>
      </c>
      <c r="I32" s="161">
        <f t="shared" si="1"/>
        <v>0</v>
      </c>
      <c r="J32" s="151"/>
      <c r="K32" s="151"/>
    </row>
    <row r="33" spans="1:1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131">
        <v>3</v>
      </c>
      <c r="G33" s="155">
        <f>F33*D33*C33</f>
        <v>0</v>
      </c>
      <c r="H33" s="133">
        <v>3</v>
      </c>
      <c r="I33" s="157">
        <f t="shared" si="1"/>
        <v>0</v>
      </c>
      <c r="J33" s="133"/>
      <c r="K33" s="133"/>
    </row>
    <row r="34" spans="1:11" x14ac:dyDescent="0.25">
      <c r="A34" s="136"/>
      <c r="B34" s="143"/>
      <c r="C34" s="130"/>
      <c r="D34" s="167"/>
      <c r="E34" s="167"/>
      <c r="F34" s="131"/>
      <c r="G34" s="155"/>
      <c r="H34" s="133"/>
      <c r="I34" s="157"/>
      <c r="J34" s="133"/>
      <c r="K34" s="133"/>
    </row>
    <row r="35" spans="1:11" s="158" customFormat="1" x14ac:dyDescent="0.25">
      <c r="A35" s="271" t="s">
        <v>199</v>
      </c>
      <c r="B35" s="271"/>
      <c r="C35" s="271"/>
      <c r="D35" s="271"/>
      <c r="E35" s="271"/>
      <c r="F35" s="271"/>
      <c r="G35" s="403">
        <f>SUM(G27:G33)</f>
        <v>22020</v>
      </c>
      <c r="H35" s="271"/>
      <c r="I35" s="403">
        <f>SUM(I27:I33)</f>
        <v>89820</v>
      </c>
      <c r="J35" s="272"/>
      <c r="K35" s="272"/>
    </row>
    <row r="36" spans="1:11" x14ac:dyDescent="0.25">
      <c r="A36" s="137"/>
      <c r="B36" s="147"/>
      <c r="C36" s="137"/>
      <c r="D36" s="152"/>
      <c r="E36" s="152"/>
      <c r="F36" s="137"/>
      <c r="G36" s="152"/>
      <c r="H36" s="137"/>
      <c r="I36" s="152"/>
      <c r="J36" s="137"/>
      <c r="K36" s="137"/>
    </row>
    <row r="37" spans="1:11" x14ac:dyDescent="0.25">
      <c r="A37" s="137"/>
      <c r="B37" s="145"/>
      <c r="C37" s="137"/>
      <c r="D37" s="152"/>
      <c r="E37" s="152"/>
      <c r="F37" s="137"/>
      <c r="G37" s="152"/>
      <c r="H37" s="137"/>
      <c r="I37" s="152"/>
      <c r="J37" s="137"/>
      <c r="K37" s="137"/>
    </row>
    <row r="38" spans="1:11" s="268" customFormat="1" ht="15.75" x14ac:dyDescent="0.25">
      <c r="A38" s="265" t="s">
        <v>198</v>
      </c>
      <c r="B38" s="266"/>
      <c r="C38" s="134"/>
      <c r="D38" s="267"/>
      <c r="E38" s="267"/>
      <c r="F38" s="134"/>
      <c r="G38" s="267"/>
      <c r="H38" s="134"/>
      <c r="I38" s="267"/>
      <c r="J38" s="134"/>
      <c r="K38" s="134"/>
    </row>
    <row r="39" spans="1:11" ht="15.75" x14ac:dyDescent="0.25">
      <c r="A39" s="144" t="s">
        <v>108</v>
      </c>
      <c r="B39" s="148"/>
      <c r="C39" s="145"/>
      <c r="D39" s="166"/>
      <c r="E39" s="166"/>
      <c r="F39" s="137"/>
      <c r="G39" s="152"/>
      <c r="H39" s="137"/>
      <c r="I39" s="152"/>
      <c r="J39" s="137"/>
      <c r="K39" s="137"/>
    </row>
    <row r="40" spans="1:11" x14ac:dyDescent="0.25">
      <c r="A40" s="137"/>
      <c r="B40" s="145"/>
      <c r="C40" s="145"/>
      <c r="D40" s="166"/>
      <c r="E40" s="166"/>
      <c r="F40" s="137"/>
      <c r="G40" s="152"/>
      <c r="H40" s="133"/>
      <c r="I40" s="152"/>
      <c r="J40" s="137"/>
      <c r="K40" s="137"/>
    </row>
    <row r="41" spans="1:11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138">
        <v>0</v>
      </c>
      <c r="G41" s="154">
        <f>F41*E41*C41</f>
        <v>0</v>
      </c>
      <c r="H41" s="151">
        <v>0</v>
      </c>
      <c r="I41" s="161">
        <f>H41*E41*C41</f>
        <v>0</v>
      </c>
      <c r="J41" s="151"/>
      <c r="K41" s="151"/>
    </row>
    <row r="42" spans="1:11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138">
        <v>0</v>
      </c>
      <c r="G42" s="154">
        <f>F42*E42*C42</f>
        <v>0</v>
      </c>
      <c r="H42" s="151">
        <v>0</v>
      </c>
      <c r="I42" s="161">
        <f>H42*E42*C42</f>
        <v>0</v>
      </c>
      <c r="J42" s="151"/>
      <c r="K42" s="151"/>
    </row>
    <row r="43" spans="1:11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138">
        <v>0</v>
      </c>
      <c r="G43" s="154">
        <f>F43*E43*C43</f>
        <v>0</v>
      </c>
      <c r="H43" s="151">
        <v>0</v>
      </c>
      <c r="I43" s="161">
        <f>H43*E43*C43</f>
        <v>0</v>
      </c>
      <c r="J43" s="151"/>
      <c r="K43" s="151"/>
    </row>
    <row r="44" spans="1:1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131">
        <v>0</v>
      </c>
      <c r="G44" s="155">
        <f>F44*E44*C44</f>
        <v>0</v>
      </c>
      <c r="H44" s="133">
        <f>'d. Wärmebed.GebäudeGasanschluss'!AO1746</f>
        <v>701</v>
      </c>
      <c r="I44" s="157">
        <f>H44*E44*C44</f>
        <v>70100</v>
      </c>
      <c r="J44" s="133"/>
      <c r="K44" s="133"/>
    </row>
    <row r="45" spans="1:1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131">
        <v>0</v>
      </c>
      <c r="G45" s="155">
        <f>F45*E45*C45</f>
        <v>0</v>
      </c>
      <c r="H45" s="133">
        <f>'d. Wärmebed.GebäudeGasanschluss'!AO1746</f>
        <v>701</v>
      </c>
      <c r="I45" s="157">
        <f>H45*E45*C45</f>
        <v>112160</v>
      </c>
      <c r="J45" s="133"/>
      <c r="K45" s="133"/>
    </row>
    <row r="46" spans="1:11" x14ac:dyDescent="0.25">
      <c r="A46" s="136"/>
      <c r="B46" s="130"/>
      <c r="C46" s="129"/>
      <c r="D46" s="167"/>
      <c r="E46" s="168"/>
      <c r="F46" s="131"/>
      <c r="G46" s="155"/>
      <c r="H46" s="133"/>
      <c r="I46" s="157"/>
      <c r="J46" s="133"/>
      <c r="K46" s="133"/>
    </row>
    <row r="47" spans="1:11" s="158" customFormat="1" x14ac:dyDescent="0.25">
      <c r="A47" s="271" t="s">
        <v>199</v>
      </c>
      <c r="B47" s="271"/>
      <c r="C47" s="271"/>
      <c r="D47" s="271"/>
      <c r="E47" s="271"/>
      <c r="F47" s="271"/>
      <c r="G47" s="403">
        <f>SUM(G41:G45)</f>
        <v>0</v>
      </c>
      <c r="H47" s="271"/>
      <c r="I47" s="403">
        <f>SUM(I41:I45)</f>
        <v>182260</v>
      </c>
      <c r="J47" s="272"/>
      <c r="K47" s="272"/>
    </row>
    <row r="48" spans="1:11" x14ac:dyDescent="0.25">
      <c r="A48" s="137"/>
      <c r="B48" s="137"/>
      <c r="C48" s="137"/>
      <c r="D48" s="152"/>
      <c r="E48" s="152"/>
      <c r="F48" s="137"/>
      <c r="G48" s="152"/>
      <c r="H48" s="137"/>
      <c r="I48" s="152"/>
      <c r="J48" s="137"/>
      <c r="K48" s="137"/>
    </row>
    <row r="49" spans="1:12" x14ac:dyDescent="0.25">
      <c r="A49" s="137"/>
      <c r="B49" s="137"/>
      <c r="C49" s="137"/>
      <c r="D49" s="152"/>
      <c r="E49" s="152"/>
      <c r="F49" s="137"/>
      <c r="G49" s="152"/>
      <c r="H49" s="137"/>
      <c r="I49" s="152"/>
      <c r="J49" s="137"/>
      <c r="K49" s="137"/>
    </row>
    <row r="50" spans="1:12" ht="15.75" x14ac:dyDescent="0.25">
      <c r="A50" s="144" t="s">
        <v>138</v>
      </c>
      <c r="B50" s="144"/>
      <c r="C50" s="137"/>
      <c r="D50" s="152"/>
      <c r="E50" s="152"/>
      <c r="F50" s="137"/>
      <c r="G50" s="152"/>
      <c r="H50" s="137"/>
      <c r="I50" s="152"/>
      <c r="J50" s="137"/>
      <c r="K50" s="137"/>
    </row>
    <row r="51" spans="1:12" x14ac:dyDescent="0.25">
      <c r="A51" s="137"/>
      <c r="B51" s="137"/>
      <c r="C51" s="137"/>
      <c r="D51" s="152"/>
      <c r="E51" s="152"/>
      <c r="F51" s="137"/>
      <c r="G51" s="152"/>
      <c r="H51" s="137"/>
      <c r="I51" s="152"/>
      <c r="J51" s="137"/>
      <c r="K51" s="137"/>
    </row>
    <row r="52" spans="1:12" x14ac:dyDescent="0.25">
      <c r="A52" s="136" t="s">
        <v>138</v>
      </c>
      <c r="B52" s="130">
        <v>20</v>
      </c>
      <c r="C52" s="131"/>
      <c r="D52" s="155"/>
      <c r="E52" s="168">
        <v>7700</v>
      </c>
      <c r="F52" s="131">
        <v>0</v>
      </c>
      <c r="G52" s="155">
        <f>F52*E52</f>
        <v>0</v>
      </c>
      <c r="H52" s="133">
        <f>'d. Wärmebed.GebäudeGasanschluss'!AP1747</f>
        <v>1411.1100000000015</v>
      </c>
      <c r="I52" s="157">
        <f>H52*E52</f>
        <v>10865547.000000011</v>
      </c>
      <c r="J52" s="133"/>
      <c r="K52" s="133"/>
    </row>
    <row r="53" spans="1:12" x14ac:dyDescent="0.25">
      <c r="A53" s="136"/>
      <c r="B53" s="130"/>
      <c r="C53" s="131"/>
      <c r="D53" s="155"/>
      <c r="E53" s="168"/>
      <c r="F53" s="131"/>
      <c r="G53" s="155"/>
      <c r="H53" s="133"/>
      <c r="I53" s="157"/>
      <c r="J53" s="133"/>
      <c r="K53" s="133"/>
    </row>
    <row r="54" spans="1:12" s="158" customFormat="1" x14ac:dyDescent="0.25">
      <c r="A54" s="271" t="s">
        <v>199</v>
      </c>
      <c r="B54" s="271"/>
      <c r="C54" s="271"/>
      <c r="D54" s="271"/>
      <c r="E54" s="271"/>
      <c r="F54" s="271"/>
      <c r="G54" s="403">
        <f>SUM(G52)</f>
        <v>0</v>
      </c>
      <c r="H54" s="271"/>
      <c r="I54" s="403">
        <f>SUM(I52)</f>
        <v>10865547.000000011</v>
      </c>
      <c r="J54" s="272"/>
      <c r="K54" s="272"/>
    </row>
    <row r="55" spans="1:12" x14ac:dyDescent="0.25">
      <c r="A55" s="137"/>
      <c r="B55" s="137"/>
      <c r="C55" s="137"/>
      <c r="D55" s="152"/>
      <c r="E55" s="152"/>
      <c r="F55" s="137"/>
      <c r="G55" s="152"/>
      <c r="H55" s="137"/>
      <c r="I55" s="152"/>
      <c r="J55" s="137"/>
      <c r="K55" s="137"/>
    </row>
    <row r="56" spans="1:12" x14ac:dyDescent="0.25">
      <c r="A56" s="137"/>
      <c r="B56" s="137"/>
      <c r="C56" s="137"/>
      <c r="D56" s="152"/>
      <c r="E56" s="152"/>
      <c r="F56" s="137"/>
      <c r="G56" s="152"/>
      <c r="H56" s="137"/>
      <c r="I56" s="152"/>
      <c r="J56" s="137"/>
      <c r="K56" s="137"/>
    </row>
    <row r="57" spans="1:12" x14ac:dyDescent="0.25">
      <c r="A57" s="137"/>
      <c r="B57" s="137"/>
      <c r="C57" s="137"/>
      <c r="D57" s="152"/>
      <c r="E57" s="152"/>
      <c r="F57" s="137"/>
      <c r="G57" s="152"/>
      <c r="H57" s="137"/>
      <c r="I57" s="152"/>
      <c r="J57" s="137"/>
      <c r="K57" s="137"/>
    </row>
    <row r="58" spans="1:12" x14ac:dyDescent="0.25">
      <c r="A58" s="133" t="s">
        <v>145</v>
      </c>
      <c r="B58" s="133"/>
      <c r="C58" s="133"/>
      <c r="D58" s="157"/>
      <c r="E58" s="157"/>
      <c r="F58" s="133"/>
      <c r="G58" s="209">
        <f>SUM(G7:G11,G20,G27:G33)</f>
        <v>22020</v>
      </c>
      <c r="H58" s="133"/>
      <c r="I58" s="209">
        <f>SUM(I7:I11,I20,I27:I33)</f>
        <v>89820</v>
      </c>
      <c r="J58" s="133"/>
      <c r="K58" s="209">
        <f>SUM(I58,G58)</f>
        <v>111840</v>
      </c>
    </row>
    <row r="59" spans="1:12" s="160" customFormat="1" x14ac:dyDescent="0.25">
      <c r="A59" s="162" t="s">
        <v>146</v>
      </c>
      <c r="B59" s="162"/>
      <c r="C59" s="162"/>
      <c r="D59" s="159"/>
      <c r="E59" s="159"/>
      <c r="F59" s="162"/>
      <c r="G59" s="207">
        <f>SUM(G41:G45,G52)</f>
        <v>0</v>
      </c>
      <c r="H59" s="162"/>
      <c r="I59" s="207">
        <f>SUM(I41:I45,I52)</f>
        <v>11047807.000000011</v>
      </c>
      <c r="J59" s="162"/>
      <c r="K59" s="207">
        <f>SUM(I59,G59)</f>
        <v>11047807.000000011</v>
      </c>
      <c r="L59" s="390"/>
    </row>
    <row r="60" spans="1:12" s="160" customFormat="1" x14ac:dyDescent="0.25">
      <c r="A60" s="162" t="s">
        <v>288</v>
      </c>
      <c r="B60" s="162"/>
      <c r="C60" s="162"/>
      <c r="D60" s="159"/>
      <c r="E60" s="159"/>
      <c r="F60" s="162"/>
      <c r="G60" s="207">
        <v>0</v>
      </c>
      <c r="H60" s="162"/>
      <c r="I60" s="207">
        <f>E52+I47/H44</f>
        <v>7960</v>
      </c>
      <c r="J60" s="162"/>
      <c r="K60" s="399">
        <f>I60+G60</f>
        <v>7960</v>
      </c>
    </row>
    <row r="61" spans="1:12" s="160" customFormat="1" x14ac:dyDescent="0.25">
      <c r="A61" s="162" t="s">
        <v>289</v>
      </c>
      <c r="B61" s="162"/>
      <c r="C61" s="162"/>
      <c r="D61" s="159"/>
      <c r="E61" s="159"/>
      <c r="F61" s="162"/>
      <c r="G61" s="207">
        <v>0</v>
      </c>
      <c r="H61" s="162"/>
      <c r="I61" s="207">
        <f>E52+((I47/H44)/2)</f>
        <v>7830</v>
      </c>
      <c r="J61" s="162"/>
      <c r="K61" s="399">
        <f t="shared" ref="K61:K63" si="2">I61+G61</f>
        <v>7830</v>
      </c>
    </row>
    <row r="62" spans="1:12" s="160" customFormat="1" x14ac:dyDescent="0.25">
      <c r="A62" s="162" t="s">
        <v>290</v>
      </c>
      <c r="B62" s="162"/>
      <c r="C62" s="162"/>
      <c r="D62" s="159"/>
      <c r="E62" s="159"/>
      <c r="F62" s="162"/>
      <c r="G62" s="207">
        <v>0</v>
      </c>
      <c r="H62" s="162"/>
      <c r="I62" s="207">
        <f>E52+((I47/H44)/6.73)</f>
        <v>7738.6329866270435</v>
      </c>
      <c r="J62" s="162"/>
      <c r="K62" s="399">
        <f t="shared" si="2"/>
        <v>7738.6329866270435</v>
      </c>
    </row>
    <row r="63" spans="1:12" s="160" customFormat="1" x14ac:dyDescent="0.25">
      <c r="A63" s="162" t="s">
        <v>287</v>
      </c>
      <c r="B63" s="162"/>
      <c r="C63" s="162"/>
      <c r="D63" s="159"/>
      <c r="E63" s="159"/>
      <c r="F63" s="162"/>
      <c r="G63" s="207">
        <v>0</v>
      </c>
      <c r="H63" s="162"/>
      <c r="I63" s="389">
        <f>SUM('k. KostenermittlungSensi1'!I60*'d. Wärmebed.GebäudeGasanschluss'!AQ1750+'k. KostenermittlungSensi1'!I61*'d. Wärmebed.GebäudeGasanschluss'!AQ1751+'k. KostenermittlungSensi1'!I62*'d. Wärmebed.GebäudeGasanschluss'!AQ1752)</f>
        <v>7829.1607316226155</v>
      </c>
      <c r="J63" s="162"/>
      <c r="K63" s="399">
        <f t="shared" si="2"/>
        <v>7829.1607316226155</v>
      </c>
    </row>
    <row r="64" spans="1:12" ht="18.75" x14ac:dyDescent="0.3">
      <c r="A64" s="335" t="s">
        <v>135</v>
      </c>
      <c r="B64" s="335"/>
      <c r="C64" s="336"/>
      <c r="D64" s="337"/>
      <c r="E64" s="337"/>
      <c r="F64" s="336"/>
      <c r="G64" s="209">
        <f>SUM(G58:G59)</f>
        <v>22020</v>
      </c>
      <c r="H64" s="338"/>
      <c r="I64" s="209">
        <f>SUM(I58:I59)</f>
        <v>11137627.000000011</v>
      </c>
      <c r="J64" s="338"/>
      <c r="K64" s="338"/>
    </row>
    <row r="65" spans="1:11" ht="21" x14ac:dyDescent="0.35">
      <c r="A65" s="133"/>
      <c r="B65" s="133"/>
      <c r="C65" s="133"/>
      <c r="D65" s="157"/>
      <c r="E65" s="157"/>
      <c r="F65" s="133"/>
      <c r="G65" s="157"/>
      <c r="H65" s="133"/>
      <c r="I65" s="157"/>
      <c r="J65" s="339" t="s">
        <v>140</v>
      </c>
      <c r="K65" s="208">
        <f>SUM(K58:K59)</f>
        <v>11159647.000000011</v>
      </c>
    </row>
    <row r="68" spans="1:11" x14ac:dyDescent="0.25">
      <c r="A68" s="61" t="s">
        <v>94</v>
      </c>
      <c r="B68" s="71"/>
    </row>
    <row r="69" spans="1:11" x14ac:dyDescent="0.25">
      <c r="A69" s="440" t="s">
        <v>203</v>
      </c>
      <c r="B69" s="440"/>
    </row>
  </sheetData>
  <mergeCells count="4">
    <mergeCell ref="A69:B69"/>
    <mergeCell ref="F1:G1"/>
    <mergeCell ref="H1:I1"/>
    <mergeCell ref="A1:E1"/>
  </mergeCells>
  <pageMargins left="0.7" right="0.7" top="0.78740157499999996" bottom="0.78740157499999996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60225-C65D-4ADA-8E21-F3544FDD789F}">
  <dimension ref="A1:L69"/>
  <sheetViews>
    <sheetView zoomScaleNormal="100" workbookViewId="0">
      <pane xSplit="1" topLeftCell="B1" activePane="topRight" state="frozen"/>
      <selection activeCell="K60" sqref="K60"/>
      <selection pane="topRight" activeCell="J39" sqref="J39"/>
    </sheetView>
  </sheetViews>
  <sheetFormatPr baseColWidth="10" defaultRowHeight="15" x14ac:dyDescent="0.25"/>
  <cols>
    <col min="1" max="1" width="86.140625" style="132" bestFit="1" customWidth="1"/>
    <col min="2" max="2" width="51.42578125" style="132" bestFit="1" customWidth="1"/>
    <col min="3" max="3" width="66" style="132" bestFit="1" customWidth="1"/>
    <col min="4" max="4" width="41" style="158" bestFit="1" customWidth="1"/>
    <col min="5" max="5" width="47.28515625" style="158" bestFit="1" customWidth="1"/>
    <col min="6" max="6" width="34.42578125" style="132" bestFit="1" customWidth="1"/>
    <col min="7" max="7" width="19.42578125" style="158" bestFit="1" customWidth="1"/>
    <col min="8" max="8" width="39.42578125" style="132" bestFit="1" customWidth="1"/>
    <col min="9" max="9" width="19" style="158" bestFit="1" customWidth="1"/>
    <col min="10" max="10" width="33.7109375" style="132" bestFit="1" customWidth="1"/>
    <col min="11" max="11" width="19.140625" style="132" bestFit="1" customWidth="1"/>
    <col min="12" max="12" width="15.140625" style="132" bestFit="1" customWidth="1"/>
    <col min="13" max="16384" width="11.42578125" style="132"/>
  </cols>
  <sheetData>
    <row r="1" spans="1:11" ht="20.25" thickBot="1" x14ac:dyDescent="0.35">
      <c r="A1" s="535" t="s">
        <v>166</v>
      </c>
      <c r="B1" s="535"/>
      <c r="C1" s="535"/>
      <c r="D1" s="535"/>
      <c r="E1" s="535"/>
      <c r="F1" s="492" t="s">
        <v>197</v>
      </c>
      <c r="G1" s="492"/>
      <c r="H1" s="492" t="s">
        <v>152</v>
      </c>
      <c r="I1" s="492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x14ac:dyDescent="0.25">
      <c r="A3" s="275"/>
      <c r="B3" s="343" t="s">
        <v>141</v>
      </c>
      <c r="C3" s="275"/>
      <c r="D3" s="344" t="s">
        <v>147</v>
      </c>
      <c r="E3" s="344" t="s">
        <v>104</v>
      </c>
      <c r="F3" s="343" t="s">
        <v>161</v>
      </c>
      <c r="G3" s="344" t="s">
        <v>139</v>
      </c>
      <c r="H3" s="343" t="s">
        <v>161</v>
      </c>
      <c r="I3" s="344" t="s">
        <v>139</v>
      </c>
      <c r="J3" s="137"/>
      <c r="K3" s="137"/>
    </row>
    <row r="4" spans="1:11" x14ac:dyDescent="0.25">
      <c r="A4" s="275"/>
      <c r="B4" s="275"/>
      <c r="C4" s="275"/>
      <c r="D4" s="156"/>
      <c r="E4" s="156"/>
      <c r="F4" s="275"/>
      <c r="G4" s="156"/>
      <c r="H4" s="275"/>
      <c r="I4" s="156"/>
      <c r="J4" s="137"/>
      <c r="K4" s="137"/>
    </row>
    <row r="5" spans="1:11" x14ac:dyDescent="0.25">
      <c r="A5" s="343" t="s">
        <v>103</v>
      </c>
      <c r="B5" s="343"/>
      <c r="C5" s="275"/>
      <c r="D5" s="156"/>
      <c r="E5" s="156"/>
      <c r="F5" s="275"/>
      <c r="G5" s="156"/>
      <c r="H5" s="275"/>
      <c r="I5" s="156"/>
      <c r="J5" s="137"/>
      <c r="K5" s="137"/>
    </row>
    <row r="6" spans="1:11" x14ac:dyDescent="0.25">
      <c r="A6" s="275"/>
      <c r="B6" s="275"/>
      <c r="C6" s="275"/>
      <c r="D6" s="156"/>
      <c r="E6" s="156"/>
      <c r="F6" s="275"/>
      <c r="G6" s="156"/>
      <c r="H6" s="275"/>
      <c r="I6" s="156"/>
      <c r="J6" s="137"/>
      <c r="K6" s="137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138">
        <v>0</v>
      </c>
      <c r="G7" s="154">
        <f>F7*E7</f>
        <v>0</v>
      </c>
      <c r="H7" s="138">
        <v>0</v>
      </c>
      <c r="I7" s="154">
        <f>H7*E7</f>
        <v>0</v>
      </c>
      <c r="J7" s="151"/>
      <c r="K7" s="151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138">
        <v>0</v>
      </c>
      <c r="G8" s="154">
        <f>F8*E8</f>
        <v>0</v>
      </c>
      <c r="H8" s="138">
        <v>0</v>
      </c>
      <c r="I8" s="154">
        <f>H8*E8</f>
        <v>0</v>
      </c>
      <c r="J8" s="151"/>
      <c r="K8" s="151"/>
    </row>
    <row r="9" spans="1:11" s="180" customFormat="1" x14ac:dyDescent="0.25">
      <c r="A9" s="131" t="s">
        <v>101</v>
      </c>
      <c r="B9" s="131">
        <v>0</v>
      </c>
      <c r="C9" s="131"/>
      <c r="D9" s="155"/>
      <c r="E9" s="155">
        <v>850</v>
      </c>
      <c r="F9" s="131">
        <f>'e. Gasflussgeschw.Pandap2030'!G1821</f>
        <v>31609</v>
      </c>
      <c r="G9" s="155">
        <f>F9*E9</f>
        <v>26867650</v>
      </c>
      <c r="H9" s="131">
        <v>0</v>
      </c>
      <c r="I9" s="155">
        <f>H9*E9</f>
        <v>0</v>
      </c>
      <c r="J9" s="179"/>
      <c r="K9" s="179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138">
        <v>0</v>
      </c>
      <c r="G10" s="154">
        <f>F10*E10</f>
        <v>0</v>
      </c>
      <c r="H10" s="138">
        <v>0</v>
      </c>
      <c r="I10" s="154">
        <f>H10*E10</f>
        <v>0</v>
      </c>
      <c r="J10" s="151"/>
      <c r="K10" s="151"/>
    </row>
    <row r="11" spans="1:11" s="180" customFormat="1" x14ac:dyDescent="0.25">
      <c r="A11" s="131" t="s">
        <v>144</v>
      </c>
      <c r="B11" s="131">
        <v>0</v>
      </c>
      <c r="C11" s="131"/>
      <c r="D11" s="155"/>
      <c r="E11" s="155">
        <v>400</v>
      </c>
      <c r="F11" s="131">
        <f>'d. Wärmebed.GebäudeGasanschluss'!AB1749</f>
        <v>13565</v>
      </c>
      <c r="G11" s="155">
        <f>F11*E11</f>
        <v>5426000</v>
      </c>
      <c r="H11" s="131">
        <v>0</v>
      </c>
      <c r="I11" s="155">
        <f>H11*E11</f>
        <v>0</v>
      </c>
      <c r="J11" s="179"/>
      <c r="K11" s="179"/>
    </row>
    <row r="12" spans="1:11" s="180" customFormat="1" x14ac:dyDescent="0.25">
      <c r="A12" s="131"/>
      <c r="B12" s="131"/>
      <c r="C12" s="131"/>
      <c r="D12" s="155"/>
      <c r="E12" s="155"/>
      <c r="F12" s="131"/>
      <c r="G12" s="155"/>
      <c r="H12" s="131"/>
      <c r="I12" s="155"/>
      <c r="J12" s="179"/>
      <c r="K12" s="179"/>
    </row>
    <row r="13" spans="1:11" s="158" customFormat="1" x14ac:dyDescent="0.25">
      <c r="A13" s="271" t="s">
        <v>199</v>
      </c>
      <c r="B13" s="271"/>
      <c r="C13" s="271"/>
      <c r="D13" s="271"/>
      <c r="E13" s="271"/>
      <c r="F13" s="271"/>
      <c r="G13" s="403">
        <f>SUM(G7:G11)</f>
        <v>32293650</v>
      </c>
      <c r="H13" s="271"/>
      <c r="I13" s="403">
        <f>SUM(I7:I11)</f>
        <v>0</v>
      </c>
      <c r="J13" s="272"/>
      <c r="K13" s="272"/>
    </row>
    <row r="14" spans="1:11" x14ac:dyDescent="0.25">
      <c r="A14" s="275"/>
      <c r="B14" s="275"/>
      <c r="C14" s="275"/>
      <c r="D14" s="156"/>
      <c r="E14" s="156"/>
      <c r="F14" s="275"/>
      <c r="G14" s="156"/>
      <c r="H14" s="275"/>
      <c r="I14" s="156"/>
      <c r="J14" s="137"/>
      <c r="K14" s="137"/>
    </row>
    <row r="15" spans="1:11" x14ac:dyDescent="0.25">
      <c r="A15" s="275"/>
      <c r="B15" s="275"/>
      <c r="C15" s="275"/>
      <c r="D15" s="156"/>
      <c r="E15" s="156"/>
      <c r="F15" s="275"/>
      <c r="G15" s="156"/>
      <c r="H15" s="275"/>
      <c r="I15" s="156"/>
      <c r="J15" s="137"/>
      <c r="K15" s="137"/>
    </row>
    <row r="16" spans="1:11" x14ac:dyDescent="0.25">
      <c r="A16" s="275"/>
      <c r="B16" s="275"/>
      <c r="C16" s="347" t="s">
        <v>107</v>
      </c>
      <c r="D16" s="348" t="s">
        <v>123</v>
      </c>
      <c r="E16" s="348" t="s">
        <v>124</v>
      </c>
      <c r="F16" s="275"/>
      <c r="G16" s="156"/>
      <c r="H16" s="275"/>
      <c r="I16" s="156"/>
      <c r="J16" s="137"/>
      <c r="K16" s="137"/>
    </row>
    <row r="17" spans="1:11" x14ac:dyDescent="0.25">
      <c r="A17" s="275"/>
      <c r="B17" s="275"/>
      <c r="C17" s="275"/>
      <c r="D17" s="156"/>
      <c r="E17" s="156"/>
      <c r="F17" s="275"/>
      <c r="G17" s="156"/>
      <c r="H17" s="275"/>
      <c r="I17" s="156"/>
      <c r="J17" s="137"/>
      <c r="K17" s="137"/>
    </row>
    <row r="18" spans="1:11" x14ac:dyDescent="0.25">
      <c r="A18" s="343" t="s">
        <v>105</v>
      </c>
      <c r="B18" s="343"/>
      <c r="C18" s="275"/>
      <c r="D18" s="156"/>
      <c r="E18" s="156"/>
      <c r="F18" s="275"/>
      <c r="G18" s="156"/>
      <c r="H18" s="275"/>
      <c r="I18" s="156"/>
      <c r="J18" s="137"/>
      <c r="K18" s="137"/>
    </row>
    <row r="19" spans="1:11" x14ac:dyDescent="0.25">
      <c r="A19" s="275"/>
      <c r="B19" s="275"/>
      <c r="C19" s="275"/>
      <c r="D19" s="156"/>
      <c r="E19" s="156"/>
      <c r="F19" s="275"/>
      <c r="G19" s="156"/>
      <c r="H19" s="275"/>
      <c r="I19" s="156"/>
      <c r="J19" s="137"/>
      <c r="K19" s="137"/>
    </row>
    <row r="20" spans="1:11" s="139" customFormat="1" x14ac:dyDescent="0.25">
      <c r="A20" s="149" t="s">
        <v>106</v>
      </c>
      <c r="B20" s="149">
        <v>100</v>
      </c>
      <c r="C20" s="142" t="s">
        <v>179</v>
      </c>
      <c r="D20" s="165"/>
      <c r="E20" s="165">
        <v>30000</v>
      </c>
      <c r="F20" s="138">
        <v>0</v>
      </c>
      <c r="G20" s="154">
        <f>F20*E20</f>
        <v>0</v>
      </c>
      <c r="H20" s="138">
        <v>0</v>
      </c>
      <c r="I20" s="154">
        <f>H20*E20</f>
        <v>0</v>
      </c>
      <c r="J20" s="151"/>
      <c r="K20" s="151"/>
    </row>
    <row r="21" spans="1:11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54"/>
      <c r="J21" s="151"/>
      <c r="K21" s="151"/>
    </row>
    <row r="22" spans="1:11" s="158" customFormat="1" x14ac:dyDescent="0.25">
      <c r="A22" s="271" t="s">
        <v>199</v>
      </c>
      <c r="B22" s="271"/>
      <c r="C22" s="271"/>
      <c r="D22" s="271"/>
      <c r="E22" s="271"/>
      <c r="F22" s="271"/>
      <c r="G22" s="403">
        <f>SUM(G20)</f>
        <v>0</v>
      </c>
      <c r="H22" s="271"/>
      <c r="I22" s="403">
        <f>SUM(I20)</f>
        <v>0</v>
      </c>
      <c r="J22" s="272"/>
      <c r="K22" s="272"/>
    </row>
    <row r="23" spans="1:11" x14ac:dyDescent="0.25">
      <c r="A23" s="275"/>
      <c r="B23" s="275"/>
      <c r="C23" s="349"/>
      <c r="D23" s="350"/>
      <c r="E23" s="350"/>
      <c r="F23" s="275"/>
      <c r="G23" s="156"/>
      <c r="H23" s="275"/>
      <c r="I23" s="156"/>
      <c r="J23" s="137"/>
      <c r="K23" s="137"/>
    </row>
    <row r="24" spans="1:11" x14ac:dyDescent="0.25">
      <c r="A24" s="275"/>
      <c r="B24" s="275"/>
      <c r="C24" s="349"/>
      <c r="D24" s="350"/>
      <c r="E24" s="350"/>
      <c r="F24" s="275"/>
      <c r="G24" s="156"/>
      <c r="H24" s="275"/>
      <c r="I24" s="156"/>
      <c r="J24" s="137"/>
      <c r="K24" s="137"/>
    </row>
    <row r="25" spans="1:11" ht="17.25" customHeight="1" x14ac:dyDescent="0.25">
      <c r="A25" s="351" t="s">
        <v>115</v>
      </c>
      <c r="B25" s="351"/>
      <c r="C25" s="349"/>
      <c r="D25" s="350"/>
      <c r="E25" s="350"/>
      <c r="F25" s="275"/>
      <c r="G25" s="156"/>
      <c r="H25" s="275"/>
      <c r="I25" s="156"/>
      <c r="J25" s="137"/>
      <c r="K25" s="137"/>
    </row>
    <row r="26" spans="1:11" x14ac:dyDescent="0.25">
      <c r="A26" s="275"/>
      <c r="B26" s="275"/>
      <c r="C26" s="349"/>
      <c r="D26" s="350"/>
      <c r="E26" s="350"/>
      <c r="F26" s="275"/>
      <c r="G26" s="156"/>
      <c r="H26" s="275"/>
      <c r="I26" s="156"/>
      <c r="J26" s="137"/>
      <c r="K26" s="137"/>
    </row>
    <row r="27" spans="1:11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131">
        <v>0</v>
      </c>
      <c r="G27" s="155">
        <f t="shared" ref="G27:G33" si="0">F27*E27*C27</f>
        <v>0</v>
      </c>
      <c r="H27" s="131">
        <v>3</v>
      </c>
      <c r="I27" s="155">
        <f t="shared" ref="I27:I33" si="1">H27*E27*C27</f>
        <v>7500</v>
      </c>
      <c r="J27" s="133"/>
      <c r="K27" s="133"/>
    </row>
    <row r="28" spans="1:11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131">
        <v>0</v>
      </c>
      <c r="G28" s="155">
        <f t="shared" si="0"/>
        <v>0</v>
      </c>
      <c r="H28" s="131">
        <v>3</v>
      </c>
      <c r="I28" s="155">
        <f t="shared" si="1"/>
        <v>0</v>
      </c>
      <c r="J28" s="133"/>
      <c r="K28" s="133"/>
    </row>
    <row r="29" spans="1:11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131">
        <v>0</v>
      </c>
      <c r="G29" s="155">
        <f t="shared" si="0"/>
        <v>0</v>
      </c>
      <c r="H29" s="131">
        <v>3</v>
      </c>
      <c r="I29" s="155">
        <f t="shared" si="1"/>
        <v>58800</v>
      </c>
      <c r="J29" s="133"/>
      <c r="K29" s="133"/>
    </row>
    <row r="30" spans="1:11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131">
        <v>0</v>
      </c>
      <c r="G30" s="155">
        <f t="shared" si="0"/>
        <v>0</v>
      </c>
      <c r="H30" s="131">
        <v>3</v>
      </c>
      <c r="I30" s="155">
        <f t="shared" si="1"/>
        <v>1500</v>
      </c>
      <c r="J30" s="133"/>
      <c r="K30" s="133"/>
    </row>
    <row r="31" spans="1:11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131">
        <v>3</v>
      </c>
      <c r="G31" s="155">
        <f t="shared" si="0"/>
        <v>22020</v>
      </c>
      <c r="H31" s="131">
        <v>3</v>
      </c>
      <c r="I31" s="155">
        <f t="shared" si="1"/>
        <v>22020</v>
      </c>
      <c r="J31" s="133"/>
      <c r="K31" s="133"/>
    </row>
    <row r="32" spans="1:11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138">
        <v>0</v>
      </c>
      <c r="G32" s="154">
        <f t="shared" si="0"/>
        <v>0</v>
      </c>
      <c r="H32" s="138">
        <v>0</v>
      </c>
      <c r="I32" s="154">
        <f t="shared" si="1"/>
        <v>0</v>
      </c>
      <c r="J32" s="151"/>
      <c r="K32" s="151"/>
    </row>
    <row r="33" spans="1:1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131">
        <v>3</v>
      </c>
      <c r="G33" s="155">
        <f t="shared" si="0"/>
        <v>0</v>
      </c>
      <c r="H33" s="131">
        <v>3</v>
      </c>
      <c r="I33" s="155">
        <f t="shared" si="1"/>
        <v>0</v>
      </c>
      <c r="J33" s="133"/>
      <c r="K33" s="133"/>
    </row>
    <row r="34" spans="1:11" x14ac:dyDescent="0.25">
      <c r="A34" s="136"/>
      <c r="B34" s="143"/>
      <c r="C34" s="130"/>
      <c r="D34" s="167"/>
      <c r="E34" s="167"/>
      <c r="F34" s="131"/>
      <c r="G34" s="155"/>
      <c r="H34" s="131"/>
      <c r="I34" s="155"/>
      <c r="J34" s="133"/>
      <c r="K34" s="133"/>
    </row>
    <row r="35" spans="1:11" s="158" customFormat="1" x14ac:dyDescent="0.25">
      <c r="A35" s="271" t="s">
        <v>199</v>
      </c>
      <c r="B35" s="271"/>
      <c r="C35" s="271"/>
      <c r="D35" s="271"/>
      <c r="E35" s="271"/>
      <c r="F35" s="271"/>
      <c r="G35" s="403">
        <f>SUM(G27:G33)</f>
        <v>22020</v>
      </c>
      <c r="H35" s="271"/>
      <c r="I35" s="403">
        <f>SUM(I27:I33)</f>
        <v>89820</v>
      </c>
      <c r="J35" s="272"/>
      <c r="K35" s="272"/>
    </row>
    <row r="36" spans="1:11" x14ac:dyDescent="0.25">
      <c r="A36" s="275"/>
      <c r="B36" s="352"/>
      <c r="C36" s="275"/>
      <c r="D36" s="156"/>
      <c r="E36" s="156"/>
      <c r="F36" s="275"/>
      <c r="G36" s="156"/>
      <c r="H36" s="275"/>
      <c r="I36" s="156"/>
      <c r="J36" s="137"/>
      <c r="K36" s="137"/>
    </row>
    <row r="37" spans="1:11" x14ac:dyDescent="0.25">
      <c r="A37" s="275"/>
      <c r="B37" s="349"/>
      <c r="C37" s="275"/>
      <c r="D37" s="156"/>
      <c r="E37" s="156"/>
      <c r="F37" s="275"/>
      <c r="G37" s="156"/>
      <c r="H37" s="275"/>
      <c r="I37" s="156"/>
      <c r="J37" s="137"/>
      <c r="K37" s="137"/>
    </row>
    <row r="38" spans="1:11" s="268" customFormat="1" ht="15.75" x14ac:dyDescent="0.25">
      <c r="A38" s="354" t="s">
        <v>198</v>
      </c>
      <c r="B38" s="349"/>
      <c r="C38" s="275"/>
      <c r="D38" s="156"/>
      <c r="E38" s="156"/>
      <c r="F38" s="275"/>
      <c r="G38" s="156"/>
      <c r="H38" s="275"/>
      <c r="I38" s="156"/>
      <c r="J38" s="134"/>
      <c r="K38" s="134"/>
    </row>
    <row r="39" spans="1:11" x14ac:dyDescent="0.25">
      <c r="A39" s="343" t="s">
        <v>108</v>
      </c>
      <c r="B39" s="355"/>
      <c r="C39" s="349"/>
      <c r="D39" s="350"/>
      <c r="E39" s="350"/>
      <c r="F39" s="275"/>
      <c r="G39" s="156"/>
      <c r="H39" s="275"/>
      <c r="I39" s="156"/>
      <c r="J39" s="137"/>
      <c r="K39" s="137"/>
    </row>
    <row r="40" spans="1:11" x14ac:dyDescent="0.25">
      <c r="A40" s="275"/>
      <c r="B40" s="349"/>
      <c r="C40" s="349"/>
      <c r="D40" s="350"/>
      <c r="E40" s="350"/>
      <c r="F40" s="275"/>
      <c r="G40" s="156"/>
      <c r="H40" s="275"/>
      <c r="I40" s="156"/>
      <c r="J40" s="137"/>
      <c r="K40" s="137"/>
    </row>
    <row r="41" spans="1:11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138">
        <v>0</v>
      </c>
      <c r="G41" s="154">
        <f>F41*E41*C41</f>
        <v>0</v>
      </c>
      <c r="H41" s="138">
        <v>0</v>
      </c>
      <c r="I41" s="154">
        <f>H41*E41*C41</f>
        <v>0</v>
      </c>
      <c r="J41" s="151"/>
      <c r="K41" s="151"/>
    </row>
    <row r="42" spans="1:11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138">
        <v>0</v>
      </c>
      <c r="G42" s="154">
        <f>F42*E42*C42</f>
        <v>0</v>
      </c>
      <c r="H42" s="138">
        <v>0</v>
      </c>
      <c r="I42" s="154">
        <f>H42*E42*C42</f>
        <v>0</v>
      </c>
      <c r="J42" s="151"/>
      <c r="K42" s="151"/>
    </row>
    <row r="43" spans="1:11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138">
        <v>0</v>
      </c>
      <c r="G43" s="154">
        <f>F43*E43*C43</f>
        <v>0</v>
      </c>
      <c r="H43" s="138">
        <v>0</v>
      </c>
      <c r="I43" s="154">
        <f>H43*E43*C43</f>
        <v>0</v>
      </c>
      <c r="J43" s="151"/>
      <c r="K43" s="151"/>
    </row>
    <row r="44" spans="1:1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131">
        <v>0</v>
      </c>
      <c r="G44" s="155">
        <f>F44*E44*C44</f>
        <v>0</v>
      </c>
      <c r="H44" s="131">
        <f>'d. Wärmebed.GebäudeGasanschluss'!AO1746</f>
        <v>701</v>
      </c>
      <c r="I44" s="155">
        <f>H44*E44*C44</f>
        <v>70100</v>
      </c>
      <c r="J44" s="133"/>
      <c r="K44" s="133"/>
    </row>
    <row r="45" spans="1:1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131">
        <v>0</v>
      </c>
      <c r="G45" s="155">
        <f>F45*E45*C45</f>
        <v>0</v>
      </c>
      <c r="H45" s="131">
        <f>'d. Wärmebed.GebäudeGasanschluss'!AO1746</f>
        <v>701</v>
      </c>
      <c r="I45" s="155">
        <f>H45*E45*C45</f>
        <v>112160</v>
      </c>
      <c r="J45" s="133"/>
      <c r="K45" s="133"/>
    </row>
    <row r="46" spans="1:11" x14ac:dyDescent="0.25">
      <c r="A46" s="136"/>
      <c r="B46" s="130"/>
      <c r="C46" s="129"/>
      <c r="D46" s="167"/>
      <c r="E46" s="168"/>
      <c r="F46" s="131"/>
      <c r="G46" s="155"/>
      <c r="H46" s="131"/>
      <c r="I46" s="155"/>
      <c r="J46" s="133"/>
      <c r="K46" s="133"/>
    </row>
    <row r="47" spans="1:11" s="158" customFormat="1" x14ac:dyDescent="0.25">
      <c r="A47" s="271" t="s">
        <v>199</v>
      </c>
      <c r="B47" s="271"/>
      <c r="C47" s="271"/>
      <c r="D47" s="271"/>
      <c r="E47" s="271"/>
      <c r="F47" s="271"/>
      <c r="G47" s="403">
        <f>SUM(G41:G45)</f>
        <v>0</v>
      </c>
      <c r="H47" s="271"/>
      <c r="I47" s="403">
        <f>SUM(I41:I45)</f>
        <v>182260</v>
      </c>
      <c r="J47" s="272"/>
      <c r="K47" s="272"/>
    </row>
    <row r="48" spans="1:11" x14ac:dyDescent="0.25">
      <c r="A48" s="275"/>
      <c r="B48" s="275"/>
      <c r="C48" s="275"/>
      <c r="D48" s="156"/>
      <c r="E48" s="156"/>
      <c r="F48" s="275"/>
      <c r="G48" s="156"/>
      <c r="H48" s="275"/>
      <c r="I48" s="156"/>
      <c r="J48" s="137"/>
      <c r="K48" s="137"/>
    </row>
    <row r="49" spans="1:11" x14ac:dyDescent="0.25">
      <c r="A49" s="275"/>
      <c r="B49" s="275"/>
      <c r="C49" s="275"/>
      <c r="D49" s="156"/>
      <c r="E49" s="156"/>
      <c r="F49" s="275"/>
      <c r="G49" s="156"/>
      <c r="H49" s="275"/>
      <c r="I49" s="156"/>
      <c r="J49" s="137"/>
      <c r="K49" s="137"/>
    </row>
    <row r="50" spans="1:11" x14ac:dyDescent="0.25">
      <c r="A50" s="343" t="s">
        <v>138</v>
      </c>
      <c r="B50" s="343"/>
      <c r="C50" s="275"/>
      <c r="D50" s="156"/>
      <c r="E50" s="156"/>
      <c r="F50" s="275"/>
      <c r="G50" s="156"/>
      <c r="H50" s="275"/>
      <c r="I50" s="156"/>
      <c r="J50" s="137"/>
      <c r="K50" s="137"/>
    </row>
    <row r="51" spans="1:11" x14ac:dyDescent="0.25">
      <c r="A51" s="275"/>
      <c r="B51" s="275"/>
      <c r="C51" s="275"/>
      <c r="D51" s="156"/>
      <c r="E51" s="156"/>
      <c r="F51" s="275"/>
      <c r="G51" s="156"/>
      <c r="H51" s="275"/>
      <c r="I51" s="156"/>
      <c r="J51" s="137"/>
      <c r="K51" s="137"/>
    </row>
    <row r="52" spans="1:11" x14ac:dyDescent="0.25">
      <c r="A52" s="136" t="s">
        <v>138</v>
      </c>
      <c r="B52" s="130">
        <v>20</v>
      </c>
      <c r="C52" s="131"/>
      <c r="D52" s="155"/>
      <c r="E52" s="168">
        <v>7700</v>
      </c>
      <c r="F52" s="131">
        <v>0</v>
      </c>
      <c r="G52" s="155">
        <f>F52*E52</f>
        <v>0</v>
      </c>
      <c r="H52" s="131">
        <f>'d. Wärmebed.GebäudeGasanschluss'!AP1747</f>
        <v>1411.1100000000015</v>
      </c>
      <c r="I52" s="155">
        <f>H52*E52</f>
        <v>10865547.000000011</v>
      </c>
      <c r="J52" s="133"/>
      <c r="K52" s="133"/>
    </row>
    <row r="53" spans="1:11" x14ac:dyDescent="0.25">
      <c r="A53" s="136"/>
      <c r="B53" s="130"/>
      <c r="C53" s="131"/>
      <c r="D53" s="155"/>
      <c r="E53" s="168"/>
      <c r="F53" s="131"/>
      <c r="G53" s="155"/>
      <c r="H53" s="131"/>
      <c r="I53" s="155"/>
      <c r="J53" s="133"/>
      <c r="K53" s="133"/>
    </row>
    <row r="54" spans="1:11" s="158" customFormat="1" x14ac:dyDescent="0.25">
      <c r="A54" s="271" t="s">
        <v>199</v>
      </c>
      <c r="B54" s="271"/>
      <c r="C54" s="271"/>
      <c r="D54" s="271"/>
      <c r="E54" s="271"/>
      <c r="F54" s="271"/>
      <c r="G54" s="403">
        <f>SUM(G52)</f>
        <v>0</v>
      </c>
      <c r="H54" s="271"/>
      <c r="I54" s="403">
        <f>SUM(I52)</f>
        <v>10865547.000000011</v>
      </c>
      <c r="J54" s="272"/>
      <c r="K54" s="272"/>
    </row>
    <row r="55" spans="1:11" x14ac:dyDescent="0.25">
      <c r="A55" s="273"/>
      <c r="B55" s="274"/>
      <c r="C55" s="275"/>
      <c r="D55" s="156"/>
      <c r="E55" s="276"/>
      <c r="F55" s="275"/>
      <c r="G55" s="156"/>
      <c r="H55" s="275"/>
      <c r="I55" s="156"/>
      <c r="J55" s="137"/>
      <c r="K55" s="137"/>
    </row>
    <row r="56" spans="1:11" x14ac:dyDescent="0.25">
      <c r="A56" s="273"/>
      <c r="B56" s="274"/>
      <c r="C56" s="275"/>
      <c r="D56" s="156"/>
      <c r="E56" s="276"/>
      <c r="F56" s="275"/>
      <c r="G56" s="156"/>
      <c r="H56" s="275"/>
      <c r="I56" s="156"/>
      <c r="J56" s="137"/>
      <c r="K56" s="137"/>
    </row>
    <row r="57" spans="1:11" x14ac:dyDescent="0.25">
      <c r="A57" s="275"/>
      <c r="B57" s="275"/>
      <c r="C57" s="275"/>
      <c r="D57" s="156"/>
      <c r="E57" s="156"/>
      <c r="F57" s="275"/>
      <c r="G57" s="156"/>
      <c r="H57" s="275"/>
      <c r="I57" s="156"/>
      <c r="J57" s="137"/>
      <c r="K57" s="137"/>
    </row>
    <row r="58" spans="1:11" x14ac:dyDescent="0.25">
      <c r="A58" s="131" t="s">
        <v>145</v>
      </c>
      <c r="B58" s="131"/>
      <c r="C58" s="131"/>
      <c r="D58" s="155"/>
      <c r="E58" s="155"/>
      <c r="F58" s="131"/>
      <c r="G58" s="356">
        <f>SUM(G7:G11,G20,G27:G33)</f>
        <v>32315670</v>
      </c>
      <c r="H58" s="131"/>
      <c r="I58" s="356">
        <f>SUM(I7:I11,I20,I27:I33)</f>
        <v>89820</v>
      </c>
      <c r="J58" s="133"/>
      <c r="K58" s="209">
        <f>SUM(I58,G58)</f>
        <v>32405490</v>
      </c>
    </row>
    <row r="59" spans="1:11" s="160" customFormat="1" x14ac:dyDescent="0.25">
      <c r="A59" s="345" t="s">
        <v>146</v>
      </c>
      <c r="B59" s="345"/>
      <c r="C59" s="345"/>
      <c r="D59" s="357"/>
      <c r="E59" s="357"/>
      <c r="F59" s="345"/>
      <c r="G59" s="358">
        <f>SUM(G41:G45, G52)</f>
        <v>0</v>
      </c>
      <c r="H59" s="345"/>
      <c r="I59" s="358">
        <f>SUM(I41:I45,I52)</f>
        <v>11047807.000000011</v>
      </c>
      <c r="J59" s="162"/>
      <c r="K59" s="207">
        <f>SUM(I59,G59)</f>
        <v>11047807.000000011</v>
      </c>
    </row>
    <row r="60" spans="1:11" s="160" customFormat="1" x14ac:dyDescent="0.25">
      <c r="A60" s="345" t="s">
        <v>288</v>
      </c>
      <c r="B60" s="345"/>
      <c r="C60" s="345"/>
      <c r="D60" s="357"/>
      <c r="E60" s="357"/>
      <c r="F60" s="345"/>
      <c r="G60" s="358">
        <v>0</v>
      </c>
      <c r="H60" s="345"/>
      <c r="I60" s="207">
        <f>E52+I47/H44</f>
        <v>7960</v>
      </c>
      <c r="J60" s="162"/>
      <c r="K60" s="400">
        <f>SUM(I60,G60)</f>
        <v>7960</v>
      </c>
    </row>
    <row r="61" spans="1:11" s="160" customFormat="1" x14ac:dyDescent="0.25">
      <c r="A61" s="345" t="s">
        <v>289</v>
      </c>
      <c r="B61" s="345"/>
      <c r="C61" s="345"/>
      <c r="D61" s="357"/>
      <c r="E61" s="357"/>
      <c r="F61" s="345"/>
      <c r="G61" s="358">
        <v>0</v>
      </c>
      <c r="H61" s="345"/>
      <c r="I61" s="207">
        <f>E52+((I47/H44)/2)</f>
        <v>7830</v>
      </c>
      <c r="J61" s="162"/>
      <c r="K61" s="400">
        <f t="shared" ref="K61:K63" si="2">SUM(I61,G61)</f>
        <v>7830</v>
      </c>
    </row>
    <row r="62" spans="1:11" s="160" customFormat="1" x14ac:dyDescent="0.25">
      <c r="A62" s="345" t="s">
        <v>290</v>
      </c>
      <c r="B62" s="345"/>
      <c r="C62" s="345"/>
      <c r="D62" s="357"/>
      <c r="E62" s="357"/>
      <c r="F62" s="345"/>
      <c r="G62" s="358">
        <v>0</v>
      </c>
      <c r="H62" s="345"/>
      <c r="I62" s="207">
        <f>E52+((I47/H44)/6.73)</f>
        <v>7738.6329866270435</v>
      </c>
      <c r="J62" s="162"/>
      <c r="K62" s="400">
        <f t="shared" si="2"/>
        <v>7738.6329866270435</v>
      </c>
    </row>
    <row r="63" spans="1:11" s="160" customFormat="1" x14ac:dyDescent="0.25">
      <c r="A63" s="345" t="s">
        <v>287</v>
      </c>
      <c r="B63" s="345"/>
      <c r="C63" s="345"/>
      <c r="D63" s="357"/>
      <c r="E63" s="357"/>
      <c r="F63" s="345"/>
      <c r="G63" s="358">
        <v>0</v>
      </c>
      <c r="H63" s="345"/>
      <c r="I63" s="207">
        <f>SUM('k. KostenermittlungSensi2'!I60*'d. Wärmebed.GebäudeGasanschluss'!AQ1750+'k. KostenermittlungSensi2'!I61*'d. Wärmebed.GebäudeGasanschluss'!AQ1751+'k. KostenermittlungSensi2'!I62*'d. Wärmebed.GebäudeGasanschluss'!AQ1752)</f>
        <v>7829.1607316226155</v>
      </c>
      <c r="J63" s="162"/>
      <c r="K63" s="400">
        <f t="shared" si="2"/>
        <v>7829.1607316226155</v>
      </c>
    </row>
    <row r="64" spans="1:11" x14ac:dyDescent="0.25">
      <c r="A64" s="270" t="s">
        <v>135</v>
      </c>
      <c r="B64" s="270"/>
      <c r="C64" s="367"/>
      <c r="D64" s="368"/>
      <c r="E64" s="368"/>
      <c r="F64" s="367"/>
      <c r="G64" s="356">
        <f>SUM(G58:G59)</f>
        <v>32315670</v>
      </c>
      <c r="H64" s="367"/>
      <c r="I64" s="356">
        <f>SUM(I58:I59)</f>
        <v>11137627.000000011</v>
      </c>
      <c r="J64" s="338"/>
      <c r="K64" s="338"/>
    </row>
    <row r="65" spans="1:12" ht="21" x14ac:dyDescent="0.35">
      <c r="A65" s="133"/>
      <c r="B65" s="133"/>
      <c r="C65" s="133"/>
      <c r="D65" s="157"/>
      <c r="E65" s="157"/>
      <c r="F65" s="133"/>
      <c r="G65" s="157"/>
      <c r="H65" s="133"/>
      <c r="I65" s="157"/>
      <c r="J65" s="339" t="s">
        <v>140</v>
      </c>
      <c r="K65" s="208">
        <f>SUM(K58:K59)</f>
        <v>43453297.000000015</v>
      </c>
      <c r="L65" s="158"/>
    </row>
    <row r="68" spans="1:12" x14ac:dyDescent="0.25">
      <c r="A68" s="61" t="s">
        <v>94</v>
      </c>
      <c r="B68" s="71"/>
    </row>
    <row r="69" spans="1:12" x14ac:dyDescent="0.25">
      <c r="A69" s="440" t="s">
        <v>203</v>
      </c>
      <c r="B69" s="440"/>
    </row>
  </sheetData>
  <mergeCells count="4">
    <mergeCell ref="A1:E1"/>
    <mergeCell ref="F1:G1"/>
    <mergeCell ref="H1:I1"/>
    <mergeCell ref="A69:B69"/>
  </mergeCells>
  <pageMargins left="0.7" right="0.7" top="0.78740157499999996" bottom="0.78740157499999996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7F0-A2B0-4A05-A19B-1C0EE7196BE5}">
  <dimension ref="A1:L68"/>
  <sheetViews>
    <sheetView zoomScaleNormal="100" zoomScaleSheetLayoutView="62" workbookViewId="0">
      <pane xSplit="1" topLeftCell="B1" activePane="topRight" state="frozen"/>
      <selection pane="topRight" activeCell="J45" sqref="J45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22.7109375" style="158" customWidth="1"/>
    <col min="8" max="8" width="34.28515625" style="132" bestFit="1" customWidth="1"/>
    <col min="9" max="9" width="19" style="158" bestFit="1" customWidth="1"/>
    <col min="10" max="10" width="33.7109375" style="132" bestFit="1" customWidth="1"/>
    <col min="11" max="11" width="19.140625" style="132" bestFit="1" customWidth="1"/>
    <col min="12" max="12" width="15.140625" style="132" bestFit="1" customWidth="1"/>
    <col min="13" max="16384" width="11.42578125" style="132"/>
  </cols>
  <sheetData>
    <row r="1" spans="1:11" ht="20.25" thickBot="1" x14ac:dyDescent="0.35">
      <c r="A1" s="535" t="s">
        <v>169</v>
      </c>
      <c r="B1" s="535"/>
      <c r="C1" s="535"/>
      <c r="D1" s="535"/>
      <c r="E1" s="535"/>
      <c r="F1" s="492" t="s">
        <v>197</v>
      </c>
      <c r="G1" s="492"/>
      <c r="H1" s="492" t="s">
        <v>152</v>
      </c>
      <c r="I1" s="492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ht="18.75" x14ac:dyDescent="0.3">
      <c r="A3" s="137"/>
      <c r="B3" s="144" t="s">
        <v>151</v>
      </c>
      <c r="C3" s="137"/>
      <c r="D3" s="163" t="s">
        <v>147</v>
      </c>
      <c r="E3" s="163" t="s">
        <v>104</v>
      </c>
      <c r="F3" s="144" t="s">
        <v>161</v>
      </c>
      <c r="G3" s="153" t="s">
        <v>139</v>
      </c>
      <c r="H3" s="144" t="s">
        <v>161</v>
      </c>
      <c r="I3" s="360" t="s">
        <v>139</v>
      </c>
      <c r="J3" s="137"/>
      <c r="K3" s="137"/>
    </row>
    <row r="4" spans="1:11" x14ac:dyDescent="0.25">
      <c r="A4" s="137"/>
      <c r="B4" s="137"/>
      <c r="C4" s="137"/>
      <c r="D4" s="152"/>
      <c r="E4" s="152"/>
      <c r="F4" s="137"/>
      <c r="G4" s="152"/>
      <c r="H4" s="137"/>
      <c r="I4" s="152"/>
      <c r="J4" s="137"/>
      <c r="K4" s="137"/>
    </row>
    <row r="5" spans="1:11" ht="15.75" x14ac:dyDescent="0.25">
      <c r="A5" s="144" t="s">
        <v>103</v>
      </c>
      <c r="B5" s="144"/>
      <c r="C5" s="137"/>
      <c r="D5" s="152"/>
      <c r="E5" s="152"/>
      <c r="F5" s="137"/>
      <c r="G5" s="152"/>
      <c r="H5" s="137"/>
      <c r="I5" s="152"/>
      <c r="J5" s="137"/>
      <c r="K5" s="137"/>
    </row>
    <row r="6" spans="1:11" x14ac:dyDescent="0.25">
      <c r="A6" s="137"/>
      <c r="B6" s="137"/>
      <c r="C6" s="137"/>
      <c r="D6" s="152"/>
      <c r="E6" s="152"/>
      <c r="F6" s="137"/>
      <c r="G6" s="152"/>
      <c r="H6" s="137"/>
      <c r="I6" s="152"/>
      <c r="J6" s="137"/>
      <c r="K6" s="137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138">
        <v>0</v>
      </c>
      <c r="G7" s="154">
        <f>F7*E7</f>
        <v>0</v>
      </c>
      <c r="H7" s="151">
        <v>0</v>
      </c>
      <c r="I7" s="154">
        <f>H7*E7</f>
        <v>0</v>
      </c>
      <c r="J7" s="151"/>
      <c r="K7" s="151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138">
        <v>0</v>
      </c>
      <c r="G8" s="154">
        <f>F8*E8</f>
        <v>0</v>
      </c>
      <c r="H8" s="151">
        <v>0</v>
      </c>
      <c r="I8" s="154">
        <f>H8*E8</f>
        <v>0</v>
      </c>
      <c r="J8" s="151"/>
      <c r="K8" s="151"/>
    </row>
    <row r="9" spans="1:11" s="180" customFormat="1" x14ac:dyDescent="0.25">
      <c r="A9" s="131" t="s">
        <v>101</v>
      </c>
      <c r="B9" s="131">
        <v>0</v>
      </c>
      <c r="C9" s="131"/>
      <c r="D9" s="155"/>
      <c r="E9" s="155">
        <v>850</v>
      </c>
      <c r="F9" s="131">
        <v>0</v>
      </c>
      <c r="G9" s="155">
        <f>F9*E9</f>
        <v>0</v>
      </c>
      <c r="H9" s="179">
        <v>0</v>
      </c>
      <c r="I9" s="155">
        <f>H9*E9</f>
        <v>0</v>
      </c>
      <c r="J9" s="179"/>
      <c r="K9" s="179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138">
        <v>0</v>
      </c>
      <c r="G10" s="154">
        <f>F10*E10</f>
        <v>0</v>
      </c>
      <c r="H10" s="151">
        <v>0</v>
      </c>
      <c r="I10" s="154">
        <f>H10*E10</f>
        <v>0</v>
      </c>
      <c r="J10" s="151"/>
      <c r="K10" s="151"/>
    </row>
    <row r="11" spans="1:11" s="180" customFormat="1" x14ac:dyDescent="0.25">
      <c r="A11" s="131" t="s">
        <v>144</v>
      </c>
      <c r="B11" s="131">
        <v>0</v>
      </c>
      <c r="C11" s="131"/>
      <c r="D11" s="155"/>
      <c r="E11" s="155">
        <v>400</v>
      </c>
      <c r="F11" s="131">
        <v>0</v>
      </c>
      <c r="G11" s="155">
        <f>F11*E11</f>
        <v>0</v>
      </c>
      <c r="H11" s="179">
        <v>0</v>
      </c>
      <c r="I11" s="155">
        <f>H11*E11</f>
        <v>0</v>
      </c>
      <c r="J11" s="179"/>
      <c r="K11" s="179"/>
    </row>
    <row r="12" spans="1:11" s="180" customFormat="1" x14ac:dyDescent="0.25">
      <c r="A12" s="131"/>
      <c r="B12" s="131"/>
      <c r="C12" s="131"/>
      <c r="D12" s="155"/>
      <c r="E12" s="155"/>
      <c r="F12" s="131"/>
      <c r="G12" s="155"/>
      <c r="H12" s="179"/>
      <c r="I12" s="155"/>
      <c r="J12" s="179"/>
      <c r="K12" s="179"/>
    </row>
    <row r="13" spans="1:11" s="158" customFormat="1" x14ac:dyDescent="0.25">
      <c r="A13" s="271" t="s">
        <v>199</v>
      </c>
      <c r="B13" s="271"/>
      <c r="C13" s="271"/>
      <c r="D13" s="271"/>
      <c r="E13" s="271"/>
      <c r="F13" s="271"/>
      <c r="G13" s="403">
        <f>SUM(G7:G11)</f>
        <v>0</v>
      </c>
      <c r="H13" s="271"/>
      <c r="I13" s="403">
        <f>SUM(I7:I11)</f>
        <v>0</v>
      </c>
      <c r="J13" s="272"/>
      <c r="K13" s="272"/>
    </row>
    <row r="14" spans="1:11" s="180" customFormat="1" x14ac:dyDescent="0.25">
      <c r="A14" s="181"/>
      <c r="B14" s="181"/>
      <c r="C14" s="181"/>
      <c r="D14" s="182"/>
      <c r="E14" s="182"/>
      <c r="F14" s="181"/>
      <c r="G14" s="156"/>
      <c r="H14" s="181"/>
      <c r="I14" s="182"/>
      <c r="J14" s="181"/>
      <c r="K14" s="181"/>
    </row>
    <row r="15" spans="1:11" s="180" customFormat="1" x14ac:dyDescent="0.25">
      <c r="A15" s="181"/>
      <c r="B15" s="181"/>
      <c r="C15" s="181"/>
      <c r="D15" s="182"/>
      <c r="E15" s="182"/>
      <c r="F15" s="181"/>
      <c r="G15" s="156"/>
      <c r="H15" s="181"/>
      <c r="I15" s="182"/>
      <c r="J15" s="181"/>
      <c r="K15" s="181"/>
    </row>
    <row r="16" spans="1:11" s="180" customFormat="1" ht="18.75" x14ac:dyDescent="0.3">
      <c r="A16" s="134"/>
      <c r="B16" s="134"/>
      <c r="C16" s="135" t="s">
        <v>107</v>
      </c>
      <c r="D16" s="164" t="s">
        <v>123</v>
      </c>
      <c r="E16" s="164" t="s">
        <v>124</v>
      </c>
      <c r="F16" s="134"/>
      <c r="G16" s="156"/>
      <c r="H16" s="181"/>
      <c r="I16" s="182"/>
      <c r="J16" s="181"/>
      <c r="K16" s="181"/>
    </row>
    <row r="17" spans="1:11" s="180" customFormat="1" x14ac:dyDescent="0.25">
      <c r="A17" s="181"/>
      <c r="B17" s="181"/>
      <c r="C17" s="181"/>
      <c r="D17" s="182"/>
      <c r="E17" s="182"/>
      <c r="F17" s="181"/>
      <c r="G17" s="156"/>
      <c r="H17" s="181"/>
      <c r="I17" s="182"/>
      <c r="J17" s="181"/>
      <c r="K17" s="181"/>
    </row>
    <row r="18" spans="1:11" s="180" customFormat="1" ht="15.75" x14ac:dyDescent="0.25">
      <c r="A18" s="144" t="s">
        <v>105</v>
      </c>
      <c r="B18" s="144"/>
      <c r="C18" s="181"/>
      <c r="D18" s="182"/>
      <c r="E18" s="182"/>
      <c r="F18" s="181"/>
      <c r="G18" s="156"/>
      <c r="H18" s="181"/>
      <c r="I18" s="182"/>
      <c r="J18" s="181"/>
      <c r="K18" s="181"/>
    </row>
    <row r="19" spans="1:11" s="180" customFormat="1" x14ac:dyDescent="0.25">
      <c r="A19" s="181"/>
      <c r="B19" s="181"/>
      <c r="C19" s="181"/>
      <c r="D19" s="182"/>
      <c r="E19" s="182"/>
      <c r="F19" s="181"/>
      <c r="G19" s="156"/>
      <c r="H19" s="181"/>
      <c r="I19" s="182"/>
      <c r="J19" s="181"/>
      <c r="K19" s="181"/>
    </row>
    <row r="20" spans="1:11" s="180" customFormat="1" x14ac:dyDescent="0.25">
      <c r="A20" s="183" t="s">
        <v>106</v>
      </c>
      <c r="B20" s="183">
        <v>10</v>
      </c>
      <c r="C20" s="129" t="s">
        <v>179</v>
      </c>
      <c r="D20" s="167"/>
      <c r="E20" s="167">
        <v>30000</v>
      </c>
      <c r="F20" s="131">
        <v>20</v>
      </c>
      <c r="G20" s="155">
        <f>F20*E20</f>
        <v>600000</v>
      </c>
      <c r="H20" s="269">
        <v>0</v>
      </c>
      <c r="I20" s="155">
        <f>H20*E20</f>
        <v>0</v>
      </c>
      <c r="J20" s="179"/>
      <c r="K20" s="179"/>
    </row>
    <row r="21" spans="1:11" s="180" customFormat="1" x14ac:dyDescent="0.25">
      <c r="A21" s="183"/>
      <c r="B21" s="183"/>
      <c r="C21" s="129"/>
      <c r="D21" s="167"/>
      <c r="E21" s="167"/>
      <c r="F21" s="131"/>
      <c r="G21" s="155"/>
      <c r="H21" s="269"/>
      <c r="I21" s="155"/>
      <c r="J21" s="179"/>
      <c r="K21" s="179"/>
    </row>
    <row r="22" spans="1:11" s="158" customFormat="1" x14ac:dyDescent="0.25">
      <c r="A22" s="271" t="s">
        <v>199</v>
      </c>
      <c r="B22" s="271"/>
      <c r="C22" s="271"/>
      <c r="D22" s="271"/>
      <c r="E22" s="271"/>
      <c r="F22" s="271"/>
      <c r="G22" s="403">
        <f>SUM(G20)</f>
        <v>600000</v>
      </c>
      <c r="H22" s="271"/>
      <c r="I22" s="403">
        <f>SUM(I20)</f>
        <v>0</v>
      </c>
      <c r="J22" s="272"/>
      <c r="K22" s="272"/>
    </row>
    <row r="23" spans="1:11" s="180" customFormat="1" x14ac:dyDescent="0.25">
      <c r="A23" s="181"/>
      <c r="B23" s="181"/>
      <c r="C23" s="185"/>
      <c r="D23" s="186"/>
      <c r="E23" s="186"/>
      <c r="F23" s="181"/>
      <c r="G23" s="182"/>
      <c r="H23" s="181"/>
      <c r="I23" s="182"/>
      <c r="J23" s="181"/>
      <c r="K23" s="181"/>
    </row>
    <row r="24" spans="1:11" s="180" customFormat="1" x14ac:dyDescent="0.25">
      <c r="A24" s="181"/>
      <c r="B24" s="181"/>
      <c r="C24" s="185"/>
      <c r="D24" s="186"/>
      <c r="E24" s="186"/>
      <c r="F24" s="181"/>
      <c r="G24" s="182"/>
      <c r="H24" s="181"/>
      <c r="I24" s="182"/>
      <c r="J24" s="181"/>
      <c r="K24" s="181"/>
    </row>
    <row r="25" spans="1:11" s="180" customFormat="1" ht="16.5" customHeight="1" x14ac:dyDescent="0.25">
      <c r="A25" s="146" t="s">
        <v>115</v>
      </c>
      <c r="B25" s="146"/>
      <c r="C25" s="185"/>
      <c r="D25" s="186"/>
      <c r="E25" s="186"/>
      <c r="F25" s="181"/>
      <c r="G25" s="182"/>
      <c r="H25" s="181"/>
      <c r="I25" s="182"/>
      <c r="J25" s="181"/>
      <c r="K25" s="181"/>
    </row>
    <row r="26" spans="1:11" s="180" customFormat="1" x14ac:dyDescent="0.25">
      <c r="A26" s="181"/>
      <c r="B26" s="181"/>
      <c r="C26" s="185"/>
      <c r="D26" s="186"/>
      <c r="E26" s="186"/>
      <c r="F26" s="181"/>
      <c r="G26" s="182"/>
      <c r="H26" s="181"/>
      <c r="I26" s="182"/>
      <c r="J26" s="181"/>
      <c r="K26" s="181"/>
    </row>
    <row r="27" spans="1:11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131">
        <v>3</v>
      </c>
      <c r="G27" s="155">
        <f t="shared" ref="G27:G32" si="0">F27*E27*C27</f>
        <v>7500</v>
      </c>
      <c r="H27" s="179">
        <v>3</v>
      </c>
      <c r="I27" s="184">
        <f t="shared" ref="I27:I33" si="1">H27*E27*C27</f>
        <v>7500</v>
      </c>
      <c r="J27" s="179"/>
      <c r="K27" s="179"/>
    </row>
    <row r="28" spans="1:11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131">
        <v>3</v>
      </c>
      <c r="G28" s="155">
        <f t="shared" si="0"/>
        <v>0</v>
      </c>
      <c r="H28" s="179">
        <v>3</v>
      </c>
      <c r="I28" s="184">
        <f t="shared" si="1"/>
        <v>0</v>
      </c>
      <c r="J28" s="179"/>
      <c r="K28" s="179"/>
    </row>
    <row r="29" spans="1:11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131">
        <v>3</v>
      </c>
      <c r="G29" s="155">
        <f t="shared" si="0"/>
        <v>58800</v>
      </c>
      <c r="H29" s="179">
        <v>3</v>
      </c>
      <c r="I29" s="184">
        <f t="shared" si="1"/>
        <v>58800</v>
      </c>
      <c r="J29" s="179"/>
      <c r="K29" s="179"/>
    </row>
    <row r="30" spans="1:11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131">
        <v>3</v>
      </c>
      <c r="G30" s="155">
        <f t="shared" si="0"/>
        <v>1500</v>
      </c>
      <c r="H30" s="179">
        <v>3</v>
      </c>
      <c r="I30" s="184">
        <f t="shared" si="1"/>
        <v>1500</v>
      </c>
      <c r="J30" s="179"/>
      <c r="K30" s="179"/>
    </row>
    <row r="31" spans="1:11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131">
        <v>3</v>
      </c>
      <c r="G31" s="155">
        <f t="shared" si="0"/>
        <v>22020</v>
      </c>
      <c r="H31" s="179">
        <v>3</v>
      </c>
      <c r="I31" s="184">
        <f t="shared" si="1"/>
        <v>22020</v>
      </c>
      <c r="J31" s="179"/>
      <c r="K31" s="179"/>
    </row>
    <row r="32" spans="1:11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131">
        <v>0</v>
      </c>
      <c r="G32" s="155">
        <f t="shared" si="0"/>
        <v>0</v>
      </c>
      <c r="H32" s="179">
        <v>3</v>
      </c>
      <c r="I32" s="184">
        <f t="shared" si="1"/>
        <v>6600</v>
      </c>
      <c r="J32" s="179"/>
      <c r="K32" s="179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131">
        <v>3</v>
      </c>
      <c r="G33" s="155">
        <f>F33*D33*C33</f>
        <v>0</v>
      </c>
      <c r="H33" s="179">
        <v>3</v>
      </c>
      <c r="I33" s="184">
        <f t="shared" si="1"/>
        <v>0</v>
      </c>
      <c r="J33" s="179"/>
      <c r="K33" s="179"/>
    </row>
    <row r="34" spans="1:11" s="180" customFormat="1" x14ac:dyDescent="0.25">
      <c r="A34" s="136"/>
      <c r="B34" s="143"/>
      <c r="C34" s="130"/>
      <c r="D34" s="167"/>
      <c r="E34" s="167"/>
      <c r="F34" s="131"/>
      <c r="G34" s="155"/>
      <c r="H34" s="179"/>
      <c r="I34" s="184"/>
      <c r="J34" s="179"/>
      <c r="K34" s="179"/>
    </row>
    <row r="35" spans="1:11" s="158" customFormat="1" x14ac:dyDescent="0.25">
      <c r="A35" s="271" t="s">
        <v>199</v>
      </c>
      <c r="B35" s="271"/>
      <c r="C35" s="271"/>
      <c r="D35" s="271"/>
      <c r="E35" s="271"/>
      <c r="F35" s="271"/>
      <c r="G35" s="403">
        <f>SUM(G27:G33)</f>
        <v>89820</v>
      </c>
      <c r="H35" s="271"/>
      <c r="I35" s="403">
        <f>SUM(I27:I33)</f>
        <v>96420</v>
      </c>
      <c r="J35" s="272"/>
      <c r="K35" s="272"/>
    </row>
    <row r="36" spans="1:11" s="180" customFormat="1" x14ac:dyDescent="0.25">
      <c r="A36" s="181"/>
      <c r="B36" s="187"/>
      <c r="C36" s="181"/>
      <c r="D36" s="182"/>
      <c r="E36" s="182"/>
      <c r="F36" s="181"/>
      <c r="G36" s="182"/>
      <c r="H36" s="181"/>
      <c r="I36" s="182"/>
      <c r="J36" s="181"/>
      <c r="K36" s="181"/>
    </row>
    <row r="37" spans="1:11" s="180" customFormat="1" x14ac:dyDescent="0.25">
      <c r="A37" s="181"/>
      <c r="B37" s="185"/>
      <c r="C37" s="181"/>
      <c r="D37" s="182"/>
      <c r="E37" s="182"/>
      <c r="F37" s="181"/>
      <c r="G37" s="182"/>
      <c r="H37" s="181"/>
      <c r="I37" s="182"/>
      <c r="J37" s="181"/>
      <c r="K37" s="181"/>
    </row>
    <row r="38" spans="1:11" s="268" customFormat="1" ht="15.75" x14ac:dyDescent="0.25">
      <c r="A38" s="265" t="s">
        <v>198</v>
      </c>
      <c r="B38" s="266"/>
      <c r="C38" s="134"/>
      <c r="D38" s="267"/>
      <c r="E38" s="267"/>
      <c r="F38" s="134"/>
      <c r="G38" s="267"/>
      <c r="H38" s="134"/>
      <c r="I38" s="267"/>
      <c r="J38" s="134"/>
      <c r="K38" s="134"/>
    </row>
    <row r="39" spans="1:11" s="180" customFormat="1" ht="15.75" x14ac:dyDescent="0.25">
      <c r="A39" s="144" t="s">
        <v>108</v>
      </c>
      <c r="B39" s="148"/>
      <c r="C39" s="185"/>
      <c r="D39" s="186"/>
      <c r="E39" s="186"/>
      <c r="F39" s="181"/>
      <c r="G39" s="182"/>
      <c r="H39" s="181"/>
      <c r="I39" s="182"/>
      <c r="J39" s="181"/>
      <c r="K39" s="181"/>
    </row>
    <row r="40" spans="1:11" s="180" customFormat="1" x14ac:dyDescent="0.25">
      <c r="A40" s="181"/>
      <c r="B40" s="185"/>
      <c r="C40" s="185"/>
      <c r="D40" s="186"/>
      <c r="E40" s="186"/>
      <c r="F40" s="181"/>
      <c r="G40" s="182"/>
      <c r="H40" s="181"/>
      <c r="I40" s="182"/>
      <c r="J40" s="181"/>
      <c r="K40" s="181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131">
        <f>'d. Wärmebed.GebäudeGasanschluss'!AB1746</f>
        <v>988</v>
      </c>
      <c r="G41" s="155">
        <f>F41*E41*C41</f>
        <v>790400</v>
      </c>
      <c r="H41" s="269">
        <f>'d. Wärmebed.GebäudeGasanschluss'!AO1746</f>
        <v>701</v>
      </c>
      <c r="I41" s="184">
        <f>H41*E41*C41</f>
        <v>560800</v>
      </c>
      <c r="J41" s="179"/>
      <c r="K41" s="179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131">
        <f>'d. Wärmebed.GebäudeGasanschluss'!AB1746</f>
        <v>988</v>
      </c>
      <c r="G42" s="155">
        <f>F42*E42*C42</f>
        <v>790400</v>
      </c>
      <c r="H42" s="269">
        <f>'d. Wärmebed.GebäudeGasanschluss'!AO1746</f>
        <v>701</v>
      </c>
      <c r="I42" s="184">
        <f>H42*E42*C42</f>
        <v>560800</v>
      </c>
      <c r="J42" s="179"/>
      <c r="K42" s="179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131">
        <v>0</v>
      </c>
      <c r="G43" s="155">
        <f>F43*E43*C43</f>
        <v>0</v>
      </c>
      <c r="H43" s="269">
        <f>'d. Wärmebed.GebäudeGasanschluss'!AO1746</f>
        <v>701</v>
      </c>
      <c r="I43" s="184">
        <f>H43*E43*C43</f>
        <v>119170</v>
      </c>
      <c r="J43" s="179"/>
      <c r="K43" s="179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131">
        <v>0</v>
      </c>
      <c r="G44" s="155">
        <f>F44*E44*C44</f>
        <v>0</v>
      </c>
      <c r="H44" s="269">
        <f>'d. Wärmebed.GebäudeGasanschluss'!AO1746</f>
        <v>701</v>
      </c>
      <c r="I44" s="184">
        <f>H44*E44*C44</f>
        <v>70100</v>
      </c>
      <c r="J44" s="179"/>
      <c r="K44" s="179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131">
        <v>0</v>
      </c>
      <c r="G45" s="155">
        <f>F45*E45*C45</f>
        <v>0</v>
      </c>
      <c r="H45" s="269">
        <f>'d. Wärmebed.GebäudeGasanschluss'!AO1746</f>
        <v>701</v>
      </c>
      <c r="I45" s="184">
        <f>H45*E45*C45</f>
        <v>112160</v>
      </c>
      <c r="J45" s="179"/>
      <c r="K45" s="179"/>
    </row>
    <row r="46" spans="1:11" s="180" customFormat="1" x14ac:dyDescent="0.25">
      <c r="A46" s="136"/>
      <c r="B46" s="130"/>
      <c r="C46" s="129"/>
      <c r="D46" s="167"/>
      <c r="E46" s="168"/>
      <c r="F46" s="131"/>
      <c r="G46" s="155"/>
      <c r="H46" s="269"/>
      <c r="I46" s="184"/>
      <c r="J46" s="179"/>
      <c r="K46" s="179"/>
    </row>
    <row r="47" spans="1:11" s="158" customFormat="1" x14ac:dyDescent="0.25">
      <c r="A47" s="271" t="s">
        <v>199</v>
      </c>
      <c r="B47" s="271"/>
      <c r="C47" s="271"/>
      <c r="D47" s="271"/>
      <c r="E47" s="271"/>
      <c r="F47" s="271"/>
      <c r="G47" s="403">
        <f>SUM(G41:G45)</f>
        <v>1580800</v>
      </c>
      <c r="H47" s="271"/>
      <c r="I47" s="403">
        <f>SUM(I41:I45)</f>
        <v>1423030</v>
      </c>
      <c r="J47" s="272"/>
      <c r="K47" s="272"/>
    </row>
    <row r="48" spans="1:11" s="180" customFormat="1" x14ac:dyDescent="0.25">
      <c r="A48" s="181"/>
      <c r="B48" s="181"/>
      <c r="C48" s="181"/>
      <c r="D48" s="182"/>
      <c r="E48" s="182"/>
      <c r="F48" s="181"/>
      <c r="G48" s="182"/>
      <c r="H48" s="181"/>
      <c r="I48" s="182"/>
      <c r="J48" s="181"/>
      <c r="K48" s="181"/>
    </row>
    <row r="49" spans="1:11" s="180" customFormat="1" x14ac:dyDescent="0.25">
      <c r="A49" s="181"/>
      <c r="B49" s="181"/>
      <c r="C49" s="181"/>
      <c r="D49" s="182"/>
      <c r="E49" s="182"/>
      <c r="F49" s="181"/>
      <c r="G49" s="182"/>
      <c r="H49" s="181"/>
      <c r="I49" s="182"/>
      <c r="J49" s="181"/>
      <c r="K49" s="181"/>
    </row>
    <row r="50" spans="1:11" s="180" customFormat="1" ht="15.75" x14ac:dyDescent="0.25">
      <c r="A50" s="144" t="s">
        <v>138</v>
      </c>
      <c r="B50" s="144"/>
      <c r="C50" s="181"/>
      <c r="D50" s="182"/>
      <c r="E50" s="182"/>
      <c r="F50" s="181"/>
      <c r="G50" s="182"/>
      <c r="H50" s="181"/>
      <c r="I50" s="182"/>
      <c r="J50" s="181"/>
      <c r="K50" s="181"/>
    </row>
    <row r="51" spans="1:11" s="180" customFormat="1" x14ac:dyDescent="0.25">
      <c r="A51" s="181"/>
      <c r="B51" s="181"/>
      <c r="C51" s="181"/>
      <c r="D51" s="182"/>
      <c r="E51" s="182"/>
      <c r="F51" s="181"/>
      <c r="G51" s="182"/>
      <c r="H51" s="181"/>
      <c r="I51" s="182"/>
      <c r="J51" s="181"/>
      <c r="K51" s="181"/>
    </row>
    <row r="52" spans="1:11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131">
        <v>0</v>
      </c>
      <c r="G52" s="155">
        <f>F52*E52</f>
        <v>0</v>
      </c>
      <c r="H52" s="179">
        <f>'d. Wärmebed.GebäudeGasanschluss'!AP1747</f>
        <v>1411.1100000000015</v>
      </c>
      <c r="I52" s="184">
        <f>H52*E52</f>
        <v>10865547.000000011</v>
      </c>
      <c r="J52" s="179"/>
      <c r="K52" s="179"/>
    </row>
    <row r="53" spans="1:11" s="180" customFormat="1" x14ac:dyDescent="0.25">
      <c r="A53" s="136"/>
      <c r="B53" s="130"/>
      <c r="C53" s="131"/>
      <c r="D53" s="155"/>
      <c r="E53" s="168"/>
      <c r="F53" s="131"/>
      <c r="G53" s="155"/>
      <c r="H53" s="179"/>
      <c r="I53" s="184"/>
      <c r="J53" s="179"/>
      <c r="K53" s="179"/>
    </row>
    <row r="54" spans="1:11" s="158" customFormat="1" x14ac:dyDescent="0.25">
      <c r="A54" s="271" t="s">
        <v>199</v>
      </c>
      <c r="B54" s="271"/>
      <c r="C54" s="271"/>
      <c r="D54" s="271"/>
      <c r="E54" s="271"/>
      <c r="F54" s="271"/>
      <c r="G54" s="403">
        <f>SUM(G52)</f>
        <v>0</v>
      </c>
      <c r="H54" s="271"/>
      <c r="I54" s="403">
        <f>SUM(I52)</f>
        <v>10865547.000000011</v>
      </c>
      <c r="J54" s="272"/>
      <c r="K54" s="272"/>
    </row>
    <row r="55" spans="1:11" s="180" customFormat="1" x14ac:dyDescent="0.25">
      <c r="A55" s="181"/>
      <c r="B55" s="181"/>
      <c r="C55" s="181"/>
      <c r="D55" s="182"/>
      <c r="E55" s="182"/>
      <c r="F55" s="181"/>
      <c r="G55" s="182"/>
      <c r="H55" s="181"/>
      <c r="I55" s="182"/>
      <c r="J55" s="181"/>
      <c r="K55" s="181"/>
    </row>
    <row r="56" spans="1:11" s="180" customFormat="1" x14ac:dyDescent="0.25">
      <c r="A56" s="181"/>
      <c r="B56" s="181"/>
      <c r="C56" s="181"/>
      <c r="D56" s="182"/>
      <c r="E56" s="182"/>
      <c r="F56" s="181"/>
      <c r="G56" s="182"/>
      <c r="H56" s="181"/>
      <c r="I56" s="182"/>
      <c r="J56" s="181"/>
      <c r="K56" s="181"/>
    </row>
    <row r="57" spans="1:11" s="180" customFormat="1" x14ac:dyDescent="0.25">
      <c r="A57" s="181"/>
      <c r="B57" s="181"/>
      <c r="C57" s="181"/>
      <c r="D57" s="182"/>
      <c r="E57" s="182"/>
      <c r="F57" s="181"/>
      <c r="G57" s="182"/>
      <c r="H57" s="181"/>
      <c r="I57" s="182"/>
      <c r="J57" s="181"/>
      <c r="K57" s="181"/>
    </row>
    <row r="58" spans="1:11" s="180" customFormat="1" x14ac:dyDescent="0.25">
      <c r="A58" s="179" t="s">
        <v>145</v>
      </c>
      <c r="B58" s="179"/>
      <c r="C58" s="179"/>
      <c r="D58" s="184"/>
      <c r="E58" s="184"/>
      <c r="F58" s="179"/>
      <c r="G58" s="206">
        <f>SUM(G7:G11,G20,G27:G33)</f>
        <v>689820</v>
      </c>
      <c r="H58" s="179"/>
      <c r="I58" s="206">
        <f>SUM(I7:I11,I20,I27:I33)</f>
        <v>96420</v>
      </c>
      <c r="J58" s="179"/>
      <c r="K58" s="206">
        <f>SUM(I58,G58)</f>
        <v>786240</v>
      </c>
    </row>
    <row r="59" spans="1:11" s="160" customFormat="1" x14ac:dyDescent="0.25">
      <c r="A59" s="162" t="s">
        <v>146</v>
      </c>
      <c r="B59" s="162"/>
      <c r="C59" s="162"/>
      <c r="D59" s="159"/>
      <c r="E59" s="159"/>
      <c r="F59" s="162"/>
      <c r="G59" s="207">
        <f>SUM(G41:G45,G52)</f>
        <v>1580800</v>
      </c>
      <c r="H59" s="162"/>
      <c r="I59" s="207">
        <f>SUM(I41:I45,I52)</f>
        <v>12288577.000000011</v>
      </c>
      <c r="J59" s="162"/>
      <c r="K59" s="207">
        <f>SUM(I59,G59)</f>
        <v>13869377.000000011</v>
      </c>
    </row>
    <row r="60" spans="1:11" s="160" customFormat="1" x14ac:dyDescent="0.25">
      <c r="A60" s="162" t="s">
        <v>288</v>
      </c>
      <c r="B60" s="162"/>
      <c r="C60" s="162"/>
      <c r="D60" s="159"/>
      <c r="E60" s="159"/>
      <c r="F60" s="162"/>
      <c r="G60" s="394">
        <f>($G$47/$F$41)/1</f>
        <v>1600</v>
      </c>
      <c r="H60" s="395"/>
      <c r="I60" s="396">
        <f>$E$52+(($I$47/$H$41)/1)</f>
        <v>9730</v>
      </c>
      <c r="J60" s="162"/>
      <c r="K60" s="207">
        <f>E52+G47/F41+I47/H41</f>
        <v>11330</v>
      </c>
    </row>
    <row r="61" spans="1:11" s="160" customFormat="1" x14ac:dyDescent="0.25">
      <c r="A61" s="162" t="s">
        <v>289</v>
      </c>
      <c r="B61" s="162"/>
      <c r="C61" s="162"/>
      <c r="D61" s="159"/>
      <c r="E61" s="159"/>
      <c r="F61" s="162"/>
      <c r="G61" s="396">
        <f>($G$47/$F$41)/2</f>
        <v>800</v>
      </c>
      <c r="H61" s="395"/>
      <c r="I61" s="396">
        <f>$E$52+(($I$47/$H$41)/2)</f>
        <v>8715</v>
      </c>
      <c r="J61" s="162"/>
      <c r="K61" s="207">
        <f>E52+((G47/F41)/2)+((I47/H41)/2)</f>
        <v>9515</v>
      </c>
    </row>
    <row r="62" spans="1:11" s="160" customFormat="1" x14ac:dyDescent="0.25">
      <c r="A62" s="162" t="s">
        <v>290</v>
      </c>
      <c r="B62" s="162"/>
      <c r="C62" s="162"/>
      <c r="D62" s="159"/>
      <c r="E62" s="159"/>
      <c r="F62" s="162"/>
      <c r="G62" s="396">
        <f>($G$47/$F$41)/6.73</f>
        <v>237.741456166419</v>
      </c>
      <c r="H62" s="395"/>
      <c r="I62" s="396">
        <f>$E$52+(($I$47/$H$41)/6.73)</f>
        <v>8001.6344725111439</v>
      </c>
      <c r="J62" s="162"/>
      <c r="K62" s="207">
        <f>E52+((G47/F41)/6.73)+((I47/H41)/6.73)</f>
        <v>8239.3759286775639</v>
      </c>
    </row>
    <row r="63" spans="1:11" s="160" customFormat="1" x14ac:dyDescent="0.25">
      <c r="A63" s="162" t="s">
        <v>287</v>
      </c>
      <c r="B63" s="162"/>
      <c r="C63" s="162"/>
      <c r="D63" s="159"/>
      <c r="E63" s="159"/>
      <c r="F63" s="162"/>
      <c r="G63" s="394">
        <f>SUM('k. KostenermittlungSensi3'!G60*'d. Wärmebed.GebäudeGasanschluss'!AD1750+G61*'d. Wärmebed.GebäudeGasanschluss'!AD1751+'k. KostenermittlungSensi3'!G62*'d. Wärmebed.GebäudeGasanschluss'!AD1752)</f>
        <v>793.88116892573839</v>
      </c>
      <c r="H63" s="395"/>
      <c r="I63" s="396">
        <f>SUM('k. KostenermittlungSensi3'!I60*'d. Wärmebed.GebäudeGasanschluss'!AQ1750+'k. KostenermittlungSensi3'!I61*'d. Wärmebed.GebäudeGasanschluss'!AQ1751+'k. KostenermittlungSensi3'!I62*'d. Wärmebed.GebäudeGasanschluss'!AQ1752)</f>
        <v>8708.4472507458577</v>
      </c>
      <c r="J63" s="162"/>
      <c r="K63" s="207">
        <f>SUM(I63,G63)</f>
        <v>9502.3284196715958</v>
      </c>
    </row>
    <row r="64" spans="1:11" s="180" customFormat="1" ht="18.75" x14ac:dyDescent="0.3">
      <c r="A64" s="340" t="s">
        <v>135</v>
      </c>
      <c r="B64" s="340"/>
      <c r="C64" s="341"/>
      <c r="D64" s="342"/>
      <c r="E64" s="342"/>
      <c r="F64" s="341"/>
      <c r="G64" s="206">
        <f>SUM(G58:G59)</f>
        <v>2270620</v>
      </c>
      <c r="H64" s="341"/>
      <c r="I64" s="206">
        <f>SUM(I58:I59)</f>
        <v>12384997.000000011</v>
      </c>
      <c r="J64" s="341"/>
      <c r="K64" s="341"/>
    </row>
    <row r="65" spans="1:12" s="180" customFormat="1" ht="21" x14ac:dyDescent="0.35">
      <c r="A65" s="179"/>
      <c r="B65" s="179"/>
      <c r="C65" s="179"/>
      <c r="D65" s="184"/>
      <c r="E65" s="184"/>
      <c r="F65" s="179"/>
      <c r="G65" s="184"/>
      <c r="H65" s="179"/>
      <c r="I65" s="184"/>
      <c r="J65" s="339" t="s">
        <v>140</v>
      </c>
      <c r="K65" s="208">
        <f>SUM(K58:K59)</f>
        <v>14655617.000000011</v>
      </c>
      <c r="L65" s="188"/>
    </row>
    <row r="67" spans="1:12" x14ac:dyDescent="0.25">
      <c r="A67" s="61" t="s">
        <v>94</v>
      </c>
      <c r="B67" s="71"/>
    </row>
    <row r="68" spans="1:12" x14ac:dyDescent="0.25">
      <c r="A68" s="440" t="s">
        <v>203</v>
      </c>
      <c r="B68" s="440"/>
    </row>
  </sheetData>
  <mergeCells count="4">
    <mergeCell ref="A1:E1"/>
    <mergeCell ref="F1:G1"/>
    <mergeCell ref="H1:I1"/>
    <mergeCell ref="A68:B68"/>
  </mergeCells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BABA-256E-474D-B49E-766B6DA1ED52}">
  <dimension ref="A1:L68"/>
  <sheetViews>
    <sheetView zoomScaleNormal="100" workbookViewId="0">
      <pane xSplit="1" topLeftCell="B1" activePane="topRight" state="frozen"/>
      <selection activeCell="A7" sqref="A7"/>
      <selection pane="topRight" activeCell="N38" sqref="N38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22.140625" style="158" customWidth="1"/>
    <col min="8" max="8" width="34.28515625" style="132" bestFit="1" customWidth="1"/>
    <col min="9" max="9" width="15.140625" style="158" bestFit="1" customWidth="1"/>
    <col min="10" max="10" width="33.7109375" style="132" bestFit="1" customWidth="1"/>
    <col min="11" max="11" width="22.7109375" style="132" bestFit="1" customWidth="1"/>
    <col min="12" max="12" width="15.140625" style="132" bestFit="1" customWidth="1"/>
    <col min="13" max="16384" width="11.42578125" style="132"/>
  </cols>
  <sheetData>
    <row r="1" spans="1:11" ht="20.25" thickBot="1" x14ac:dyDescent="0.35">
      <c r="A1" s="535" t="s">
        <v>172</v>
      </c>
      <c r="B1" s="535"/>
      <c r="C1" s="535"/>
      <c r="D1" s="535"/>
      <c r="E1" s="535"/>
      <c r="F1" s="492" t="s">
        <v>197</v>
      </c>
      <c r="G1" s="492"/>
      <c r="H1" s="492" t="s">
        <v>152</v>
      </c>
      <c r="I1" s="492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x14ac:dyDescent="0.25">
      <c r="A3" s="181"/>
      <c r="B3" s="359" t="s">
        <v>151</v>
      </c>
      <c r="C3" s="181"/>
      <c r="D3" s="360" t="s">
        <v>147</v>
      </c>
      <c r="E3" s="360" t="s">
        <v>104</v>
      </c>
      <c r="F3" s="343" t="s">
        <v>161</v>
      </c>
      <c r="G3" s="344" t="s">
        <v>139</v>
      </c>
      <c r="H3" s="343" t="s">
        <v>161</v>
      </c>
      <c r="I3" s="344" t="s">
        <v>139</v>
      </c>
      <c r="J3" s="275"/>
      <c r="K3" s="275"/>
    </row>
    <row r="4" spans="1:11" x14ac:dyDescent="0.25">
      <c r="A4" s="181"/>
      <c r="B4" s="181"/>
      <c r="C4" s="181"/>
      <c r="D4" s="182"/>
      <c r="E4" s="182"/>
      <c r="F4" s="275"/>
      <c r="G4" s="156"/>
      <c r="H4" s="275"/>
      <c r="I4" s="156"/>
      <c r="J4" s="275"/>
      <c r="K4" s="275"/>
    </row>
    <row r="5" spans="1:11" x14ac:dyDescent="0.25">
      <c r="A5" s="359" t="s">
        <v>103</v>
      </c>
      <c r="B5" s="359"/>
      <c r="C5" s="181"/>
      <c r="D5" s="182"/>
      <c r="E5" s="182"/>
      <c r="F5" s="275"/>
      <c r="G5" s="156"/>
      <c r="H5" s="275"/>
      <c r="I5" s="156"/>
      <c r="J5" s="275"/>
      <c r="K5" s="275"/>
    </row>
    <row r="6" spans="1:11" x14ac:dyDescent="0.25">
      <c r="A6" s="275"/>
      <c r="B6" s="275"/>
      <c r="C6" s="275"/>
      <c r="D6" s="156"/>
      <c r="E6" s="156"/>
      <c r="F6" s="275"/>
      <c r="G6" s="156"/>
      <c r="H6" s="275"/>
      <c r="I6" s="156"/>
      <c r="J6" s="275"/>
      <c r="K6" s="275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138">
        <v>0</v>
      </c>
      <c r="G7" s="154">
        <f>F7*E7</f>
        <v>0</v>
      </c>
      <c r="H7" s="138">
        <v>0</v>
      </c>
      <c r="I7" s="154">
        <f>H7*E7</f>
        <v>0</v>
      </c>
      <c r="J7" s="138"/>
      <c r="K7" s="138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138">
        <v>0</v>
      </c>
      <c r="G8" s="154">
        <f>F8*E8</f>
        <v>0</v>
      </c>
      <c r="H8" s="138">
        <v>0</v>
      </c>
      <c r="I8" s="154">
        <f>H8*E8</f>
        <v>0</v>
      </c>
      <c r="J8" s="138"/>
      <c r="K8" s="138"/>
    </row>
    <row r="9" spans="1:11" s="180" customFormat="1" x14ac:dyDescent="0.25">
      <c r="A9" s="131" t="s">
        <v>101</v>
      </c>
      <c r="B9" s="131">
        <v>0</v>
      </c>
      <c r="C9" s="131"/>
      <c r="D9" s="155"/>
      <c r="E9" s="155">
        <v>850</v>
      </c>
      <c r="F9" s="131">
        <f>'e. Gasflussgeschw.Pandap2030'!G1821</f>
        <v>31609</v>
      </c>
      <c r="G9" s="155">
        <f>F9*E9</f>
        <v>26867650</v>
      </c>
      <c r="H9" s="131">
        <v>0</v>
      </c>
      <c r="I9" s="155">
        <f>H9*E9</f>
        <v>0</v>
      </c>
      <c r="J9" s="131"/>
      <c r="K9" s="131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138">
        <v>0</v>
      </c>
      <c r="G10" s="154">
        <f>F10*E10</f>
        <v>0</v>
      </c>
      <c r="H10" s="138">
        <v>0</v>
      </c>
      <c r="I10" s="154">
        <f>H10*E10</f>
        <v>0</v>
      </c>
      <c r="J10" s="138"/>
      <c r="K10" s="138"/>
    </row>
    <row r="11" spans="1:11" s="180" customFormat="1" x14ac:dyDescent="0.25">
      <c r="A11" s="131" t="s">
        <v>144</v>
      </c>
      <c r="B11" s="131">
        <v>0</v>
      </c>
      <c r="C11" s="131"/>
      <c r="D11" s="155"/>
      <c r="E11" s="155">
        <v>400</v>
      </c>
      <c r="F11" s="131">
        <f>'d. Wärmebed.GebäudeGasanschluss'!AB1749</f>
        <v>13565</v>
      </c>
      <c r="G11" s="155">
        <f>F11*E11</f>
        <v>5426000</v>
      </c>
      <c r="H11" s="131">
        <v>0</v>
      </c>
      <c r="I11" s="155">
        <f>H11*E11</f>
        <v>0</v>
      </c>
      <c r="J11" s="131"/>
      <c r="K11" s="131"/>
    </row>
    <row r="12" spans="1:11" s="180" customFormat="1" x14ac:dyDescent="0.25">
      <c r="A12" s="131"/>
      <c r="B12" s="131"/>
      <c r="C12" s="131"/>
      <c r="D12" s="155"/>
      <c r="E12" s="155"/>
      <c r="F12" s="131"/>
      <c r="G12" s="155"/>
      <c r="H12" s="131"/>
      <c r="I12" s="155"/>
      <c r="J12" s="131"/>
      <c r="K12" s="131"/>
    </row>
    <row r="13" spans="1:11" s="158" customFormat="1" x14ac:dyDescent="0.25">
      <c r="A13" s="271" t="s">
        <v>199</v>
      </c>
      <c r="B13" s="271"/>
      <c r="C13" s="271"/>
      <c r="D13" s="271"/>
      <c r="E13" s="271"/>
      <c r="F13" s="271"/>
      <c r="G13" s="403">
        <f>SUM(G7:G11)</f>
        <v>32293650</v>
      </c>
      <c r="H13" s="271"/>
      <c r="I13" s="403">
        <f>SUM(I7:I11)</f>
        <v>0</v>
      </c>
      <c r="J13" s="271"/>
      <c r="K13" s="271"/>
    </row>
    <row r="14" spans="1:11" s="180" customFormat="1" x14ac:dyDescent="0.25">
      <c r="A14" s="275"/>
      <c r="B14" s="275"/>
      <c r="C14" s="275"/>
      <c r="D14" s="156"/>
      <c r="E14" s="156"/>
      <c r="F14" s="275"/>
      <c r="G14" s="156"/>
      <c r="H14" s="275"/>
      <c r="I14" s="156"/>
      <c r="J14" s="275"/>
      <c r="K14" s="275"/>
    </row>
    <row r="15" spans="1:11" s="180" customFormat="1" x14ac:dyDescent="0.25">
      <c r="A15" s="275"/>
      <c r="B15" s="275"/>
      <c r="C15" s="275"/>
      <c r="D15" s="156"/>
      <c r="E15" s="156"/>
      <c r="F15" s="275"/>
      <c r="G15" s="156"/>
      <c r="H15" s="275"/>
      <c r="I15" s="156"/>
      <c r="J15" s="275"/>
      <c r="K15" s="275"/>
    </row>
    <row r="16" spans="1:11" s="180" customFormat="1" x14ac:dyDescent="0.25">
      <c r="A16" s="181"/>
      <c r="B16" s="181"/>
      <c r="C16" s="361" t="s">
        <v>107</v>
      </c>
      <c r="D16" s="362" t="s">
        <v>123</v>
      </c>
      <c r="E16" s="362" t="s">
        <v>124</v>
      </c>
      <c r="F16" s="181"/>
      <c r="G16" s="182"/>
      <c r="H16" s="275"/>
      <c r="I16" s="156"/>
      <c r="J16" s="275"/>
      <c r="K16" s="275"/>
    </row>
    <row r="17" spans="1:11" s="180" customFormat="1" x14ac:dyDescent="0.25">
      <c r="A17" s="181"/>
      <c r="B17" s="181"/>
      <c r="C17" s="181"/>
      <c r="D17" s="182"/>
      <c r="E17" s="182"/>
      <c r="F17" s="181"/>
      <c r="G17" s="182"/>
      <c r="H17" s="275"/>
      <c r="I17" s="156"/>
      <c r="J17" s="275"/>
      <c r="K17" s="275"/>
    </row>
    <row r="18" spans="1:11" s="180" customFormat="1" x14ac:dyDescent="0.25">
      <c r="A18" s="359" t="s">
        <v>105</v>
      </c>
      <c r="B18" s="359"/>
      <c r="C18" s="181"/>
      <c r="D18" s="182"/>
      <c r="E18" s="182"/>
      <c r="F18" s="181"/>
      <c r="G18" s="182"/>
      <c r="H18" s="275"/>
      <c r="I18" s="156"/>
      <c r="J18" s="275"/>
      <c r="K18" s="275"/>
    </row>
    <row r="19" spans="1:11" s="180" customFormat="1" x14ac:dyDescent="0.25">
      <c r="A19" s="275"/>
      <c r="B19" s="275"/>
      <c r="C19" s="275"/>
      <c r="D19" s="156"/>
      <c r="E19" s="156"/>
      <c r="F19" s="275"/>
      <c r="G19" s="156"/>
      <c r="H19" s="275"/>
      <c r="I19" s="156"/>
      <c r="J19" s="275"/>
      <c r="K19" s="275"/>
    </row>
    <row r="20" spans="1:11" s="180" customFormat="1" x14ac:dyDescent="0.25">
      <c r="A20" s="183" t="s">
        <v>106</v>
      </c>
      <c r="B20" s="183">
        <v>10</v>
      </c>
      <c r="C20" s="129" t="s">
        <v>179</v>
      </c>
      <c r="D20" s="167"/>
      <c r="E20" s="167">
        <v>30000</v>
      </c>
      <c r="F20" s="131">
        <v>20</v>
      </c>
      <c r="G20" s="155">
        <f>F20*E20</f>
        <v>600000</v>
      </c>
      <c r="H20" s="366">
        <v>0</v>
      </c>
      <c r="I20" s="155">
        <f>H20*E20</f>
        <v>0</v>
      </c>
      <c r="J20" s="131"/>
      <c r="K20" s="131"/>
    </row>
    <row r="21" spans="1:11" s="180" customFormat="1" x14ac:dyDescent="0.25">
      <c r="A21" s="183"/>
      <c r="B21" s="183"/>
      <c r="C21" s="129"/>
      <c r="D21" s="167"/>
      <c r="E21" s="167"/>
      <c r="F21" s="131"/>
      <c r="G21" s="155"/>
      <c r="H21" s="366"/>
      <c r="I21" s="155"/>
      <c r="J21" s="131"/>
      <c r="K21" s="131"/>
    </row>
    <row r="22" spans="1:11" s="158" customFormat="1" x14ac:dyDescent="0.25">
      <c r="A22" s="271" t="s">
        <v>199</v>
      </c>
      <c r="B22" s="271"/>
      <c r="C22" s="271"/>
      <c r="D22" s="271"/>
      <c r="E22" s="271"/>
      <c r="F22" s="271"/>
      <c r="G22" s="403">
        <f>SUM(G20)</f>
        <v>600000</v>
      </c>
      <c r="H22" s="271"/>
      <c r="I22" s="403">
        <f>SUM(I20)</f>
        <v>0</v>
      </c>
      <c r="J22" s="271"/>
      <c r="K22" s="271"/>
    </row>
    <row r="23" spans="1:11" s="180" customFormat="1" x14ac:dyDescent="0.25">
      <c r="A23" s="275"/>
      <c r="B23" s="275"/>
      <c r="C23" s="349"/>
      <c r="D23" s="350"/>
      <c r="E23" s="350"/>
      <c r="F23" s="275"/>
      <c r="G23" s="156"/>
      <c r="H23" s="275"/>
      <c r="I23" s="156"/>
      <c r="J23" s="275"/>
      <c r="K23" s="275"/>
    </row>
    <row r="24" spans="1:11" s="180" customFormat="1" x14ac:dyDescent="0.25">
      <c r="A24" s="275"/>
      <c r="B24" s="275"/>
      <c r="C24" s="349"/>
      <c r="D24" s="350"/>
      <c r="E24" s="350"/>
      <c r="F24" s="275"/>
      <c r="G24" s="156"/>
      <c r="H24" s="275"/>
      <c r="I24" s="156"/>
      <c r="J24" s="275"/>
      <c r="K24" s="275"/>
    </row>
    <row r="25" spans="1:11" s="180" customFormat="1" ht="16.5" customHeight="1" x14ac:dyDescent="0.25">
      <c r="A25" s="363" t="s">
        <v>115</v>
      </c>
      <c r="B25" s="351"/>
      <c r="C25" s="349"/>
      <c r="D25" s="350"/>
      <c r="E25" s="350"/>
      <c r="F25" s="275"/>
      <c r="G25" s="156"/>
      <c r="H25" s="275"/>
      <c r="I25" s="156"/>
      <c r="J25" s="275"/>
      <c r="K25" s="275"/>
    </row>
    <row r="26" spans="1:11" s="180" customFormat="1" x14ac:dyDescent="0.25">
      <c r="A26" s="275"/>
      <c r="B26" s="275"/>
      <c r="C26" s="349"/>
      <c r="D26" s="350"/>
      <c r="E26" s="350"/>
      <c r="F26" s="275"/>
      <c r="G26" s="156"/>
      <c r="H26" s="275"/>
      <c r="I26" s="156"/>
      <c r="J26" s="275"/>
      <c r="K26" s="275"/>
    </row>
    <row r="27" spans="1:11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131">
        <v>3</v>
      </c>
      <c r="G27" s="155">
        <f t="shared" ref="G27:G32" si="0">F27*E27*C27</f>
        <v>7500</v>
      </c>
      <c r="H27" s="131">
        <v>3</v>
      </c>
      <c r="I27" s="155">
        <f t="shared" ref="I27:I33" si="1">H27*E27*C27</f>
        <v>7500</v>
      </c>
      <c r="J27" s="131"/>
      <c r="K27" s="131"/>
    </row>
    <row r="28" spans="1:11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131">
        <v>3</v>
      </c>
      <c r="G28" s="155">
        <f t="shared" si="0"/>
        <v>0</v>
      </c>
      <c r="H28" s="131">
        <v>3</v>
      </c>
      <c r="I28" s="155">
        <f t="shared" si="1"/>
        <v>0</v>
      </c>
      <c r="J28" s="131"/>
      <c r="K28" s="131"/>
    </row>
    <row r="29" spans="1:11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131">
        <v>3</v>
      </c>
      <c r="G29" s="155">
        <f t="shared" si="0"/>
        <v>58800</v>
      </c>
      <c r="H29" s="131">
        <v>3</v>
      </c>
      <c r="I29" s="155">
        <f t="shared" si="1"/>
        <v>58800</v>
      </c>
      <c r="J29" s="131"/>
      <c r="K29" s="131"/>
    </row>
    <row r="30" spans="1:11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131">
        <v>3</v>
      </c>
      <c r="G30" s="155">
        <f t="shared" si="0"/>
        <v>1500</v>
      </c>
      <c r="H30" s="131">
        <v>3</v>
      </c>
      <c r="I30" s="155">
        <f t="shared" si="1"/>
        <v>1500</v>
      </c>
      <c r="J30" s="131"/>
      <c r="K30" s="131"/>
    </row>
    <row r="31" spans="1:11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131">
        <v>3</v>
      </c>
      <c r="G31" s="155">
        <f t="shared" si="0"/>
        <v>22020</v>
      </c>
      <c r="H31" s="131">
        <v>3</v>
      </c>
      <c r="I31" s="155">
        <f t="shared" si="1"/>
        <v>22020</v>
      </c>
      <c r="J31" s="131"/>
      <c r="K31" s="131"/>
    </row>
    <row r="32" spans="1:11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131">
        <v>0</v>
      </c>
      <c r="G32" s="155">
        <f t="shared" si="0"/>
        <v>0</v>
      </c>
      <c r="H32" s="131">
        <v>3</v>
      </c>
      <c r="I32" s="155">
        <f t="shared" si="1"/>
        <v>6600</v>
      </c>
      <c r="J32" s="131"/>
      <c r="K32" s="131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131">
        <v>3</v>
      </c>
      <c r="G33" s="155">
        <f>F33*D33*C33</f>
        <v>0</v>
      </c>
      <c r="H33" s="131">
        <v>3</v>
      </c>
      <c r="I33" s="155">
        <f t="shared" si="1"/>
        <v>0</v>
      </c>
      <c r="J33" s="131"/>
      <c r="K33" s="131"/>
    </row>
    <row r="34" spans="1:11" s="180" customFormat="1" x14ac:dyDescent="0.25">
      <c r="A34" s="136"/>
      <c r="B34" s="143"/>
      <c r="C34" s="130"/>
      <c r="D34" s="167"/>
      <c r="E34" s="167"/>
      <c r="F34" s="131"/>
      <c r="G34" s="155"/>
      <c r="H34" s="131"/>
      <c r="I34" s="155"/>
      <c r="J34" s="131"/>
      <c r="K34" s="131"/>
    </row>
    <row r="35" spans="1:11" s="158" customFormat="1" x14ac:dyDescent="0.25">
      <c r="A35" s="271" t="s">
        <v>199</v>
      </c>
      <c r="B35" s="271"/>
      <c r="C35" s="271"/>
      <c r="D35" s="271"/>
      <c r="E35" s="271"/>
      <c r="F35" s="271"/>
      <c r="G35" s="403">
        <f>SUM(G27:G33)</f>
        <v>89820</v>
      </c>
      <c r="H35" s="271"/>
      <c r="I35" s="403">
        <f>SUM(I27:I33)</f>
        <v>96420</v>
      </c>
      <c r="J35" s="271"/>
      <c r="K35" s="271"/>
    </row>
    <row r="36" spans="1:11" s="180" customFormat="1" x14ac:dyDescent="0.25">
      <c r="A36" s="275"/>
      <c r="B36" s="352"/>
      <c r="C36" s="275"/>
      <c r="D36" s="156"/>
      <c r="E36" s="156"/>
      <c r="F36" s="275"/>
      <c r="G36" s="156"/>
      <c r="H36" s="275"/>
      <c r="I36" s="156"/>
      <c r="J36" s="275"/>
      <c r="K36" s="275"/>
    </row>
    <row r="37" spans="1:11" s="180" customFormat="1" x14ac:dyDescent="0.25">
      <c r="A37" s="275"/>
      <c r="B37" s="349"/>
      <c r="C37" s="275"/>
      <c r="D37" s="156"/>
      <c r="E37" s="156"/>
      <c r="F37" s="275"/>
      <c r="G37" s="156"/>
      <c r="H37" s="275"/>
      <c r="I37" s="156"/>
      <c r="J37" s="275"/>
      <c r="K37" s="275"/>
    </row>
    <row r="38" spans="1:11" s="268" customFormat="1" ht="15.75" x14ac:dyDescent="0.25">
      <c r="A38" s="364" t="s">
        <v>198</v>
      </c>
      <c r="B38" s="349"/>
      <c r="C38" s="275"/>
      <c r="D38" s="156"/>
      <c r="E38" s="156"/>
      <c r="F38" s="275"/>
      <c r="G38" s="156"/>
      <c r="H38" s="275"/>
      <c r="I38" s="156"/>
      <c r="J38" s="275"/>
      <c r="K38" s="275"/>
    </row>
    <row r="39" spans="1:11" s="180" customFormat="1" x14ac:dyDescent="0.25">
      <c r="A39" s="359" t="s">
        <v>108</v>
      </c>
      <c r="B39" s="355"/>
      <c r="C39" s="349"/>
      <c r="D39" s="350"/>
      <c r="E39" s="350"/>
      <c r="F39" s="275"/>
      <c r="G39" s="156"/>
      <c r="H39" s="275"/>
      <c r="I39" s="156"/>
      <c r="J39" s="275"/>
      <c r="K39" s="275"/>
    </row>
    <row r="40" spans="1:11" s="180" customFormat="1" x14ac:dyDescent="0.25">
      <c r="A40" s="275"/>
      <c r="B40" s="349"/>
      <c r="C40" s="349"/>
      <c r="D40" s="350"/>
      <c r="E40" s="350"/>
      <c r="F40" s="275"/>
      <c r="G40" s="156"/>
      <c r="H40" s="275"/>
      <c r="I40" s="156"/>
      <c r="J40" s="275"/>
      <c r="K40" s="275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131">
        <f>'d. Wärmebed.GebäudeGasanschluss'!AB1746</f>
        <v>988</v>
      </c>
      <c r="G41" s="155">
        <f>F41*E41*C41</f>
        <v>790400</v>
      </c>
      <c r="H41" s="366">
        <f>'d. Wärmebed.GebäudeGasanschluss'!AO1746</f>
        <v>701</v>
      </c>
      <c r="I41" s="155">
        <f>H41*E41*C41</f>
        <v>560800</v>
      </c>
      <c r="J41" s="131"/>
      <c r="K41" s="131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131">
        <f>'d. Wärmebed.GebäudeGasanschluss'!AB1746</f>
        <v>988</v>
      </c>
      <c r="G42" s="155">
        <f>F42*E42*C42</f>
        <v>790400</v>
      </c>
      <c r="H42" s="366">
        <f>'d. Wärmebed.GebäudeGasanschluss'!AO1746</f>
        <v>701</v>
      </c>
      <c r="I42" s="155">
        <f>H42*E42*C42</f>
        <v>560800</v>
      </c>
      <c r="J42" s="131"/>
      <c r="K42" s="131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131">
        <v>0</v>
      </c>
      <c r="G43" s="155">
        <f>F43*E43*C43</f>
        <v>0</v>
      </c>
      <c r="H43" s="366">
        <f>'d. Wärmebed.GebäudeGasanschluss'!AO1746</f>
        <v>701</v>
      </c>
      <c r="I43" s="155">
        <f>H43*E43*C43</f>
        <v>119170</v>
      </c>
      <c r="J43" s="131"/>
      <c r="K43" s="131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131">
        <v>0</v>
      </c>
      <c r="G44" s="155">
        <f>F44*E44*C44</f>
        <v>0</v>
      </c>
      <c r="H44" s="366">
        <f>'d. Wärmebed.GebäudeGasanschluss'!AO1746</f>
        <v>701</v>
      </c>
      <c r="I44" s="155">
        <f>H44*E44*C44</f>
        <v>70100</v>
      </c>
      <c r="J44" s="131"/>
      <c r="K44" s="131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131">
        <v>0</v>
      </c>
      <c r="G45" s="155">
        <f>F45*E45*C45</f>
        <v>0</v>
      </c>
      <c r="H45" s="366">
        <f>'d. Wärmebed.GebäudeGasanschluss'!AO1746</f>
        <v>701</v>
      </c>
      <c r="I45" s="155">
        <f>H45*E45*C45</f>
        <v>112160</v>
      </c>
      <c r="J45" s="131"/>
      <c r="K45" s="131"/>
    </row>
    <row r="46" spans="1:11" s="180" customFormat="1" x14ac:dyDescent="0.25">
      <c r="A46" s="136"/>
      <c r="B46" s="130"/>
      <c r="C46" s="129"/>
      <c r="D46" s="167"/>
      <c r="E46" s="168"/>
      <c r="F46" s="131"/>
      <c r="G46" s="155"/>
      <c r="H46" s="366"/>
      <c r="I46" s="155"/>
      <c r="J46" s="131"/>
      <c r="K46" s="131"/>
    </row>
    <row r="47" spans="1:11" s="158" customFormat="1" x14ac:dyDescent="0.25">
      <c r="A47" s="271" t="s">
        <v>199</v>
      </c>
      <c r="B47" s="271"/>
      <c r="C47" s="271"/>
      <c r="D47" s="271"/>
      <c r="E47" s="271"/>
      <c r="F47" s="271"/>
      <c r="G47" s="403">
        <f>SUM(G41:G45)</f>
        <v>1580800</v>
      </c>
      <c r="H47" s="271"/>
      <c r="I47" s="403">
        <f>SUM(I41:I45)</f>
        <v>1423030</v>
      </c>
      <c r="J47" s="271"/>
      <c r="K47" s="271"/>
    </row>
    <row r="48" spans="1:11" s="180" customFormat="1" x14ac:dyDescent="0.25">
      <c r="A48" s="275"/>
      <c r="B48" s="275"/>
      <c r="C48" s="275"/>
      <c r="D48" s="156"/>
      <c r="E48" s="156"/>
      <c r="F48" s="275"/>
      <c r="G48" s="156"/>
      <c r="H48" s="275"/>
      <c r="I48" s="156"/>
      <c r="J48" s="275"/>
      <c r="K48" s="275"/>
    </row>
    <row r="49" spans="1:12" s="180" customFormat="1" x14ac:dyDescent="0.25">
      <c r="A49" s="275"/>
      <c r="B49" s="275"/>
      <c r="C49" s="275"/>
      <c r="D49" s="156"/>
      <c r="E49" s="156"/>
      <c r="F49" s="275"/>
      <c r="G49" s="156"/>
      <c r="H49" s="275"/>
      <c r="I49" s="156"/>
      <c r="J49" s="275"/>
      <c r="K49" s="275"/>
    </row>
    <row r="50" spans="1:12" s="180" customFormat="1" x14ac:dyDescent="0.25">
      <c r="A50" s="359" t="s">
        <v>138</v>
      </c>
      <c r="B50" s="343"/>
      <c r="C50" s="275"/>
      <c r="D50" s="156"/>
      <c r="E50" s="156"/>
      <c r="F50" s="275"/>
      <c r="G50" s="156"/>
      <c r="H50" s="275"/>
      <c r="I50" s="156"/>
      <c r="J50" s="275"/>
      <c r="K50" s="275"/>
    </row>
    <row r="51" spans="1:12" s="180" customFormat="1" x14ac:dyDescent="0.25">
      <c r="A51" s="275"/>
      <c r="B51" s="275"/>
      <c r="C51" s="275"/>
      <c r="D51" s="156"/>
      <c r="E51" s="156"/>
      <c r="F51" s="275"/>
      <c r="G51" s="156"/>
      <c r="H51" s="275"/>
      <c r="I51" s="156"/>
      <c r="J51" s="275"/>
      <c r="K51" s="275"/>
    </row>
    <row r="52" spans="1:12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131">
        <v>0</v>
      </c>
      <c r="G52" s="155">
        <f>F52*E52</f>
        <v>0</v>
      </c>
      <c r="H52" s="131">
        <f>'d. Wärmebed.GebäudeGasanschluss'!AP1747</f>
        <v>1411.1100000000015</v>
      </c>
      <c r="I52" s="155">
        <f>H52*E52</f>
        <v>10865547.000000011</v>
      </c>
      <c r="J52" s="131"/>
      <c r="K52" s="131"/>
    </row>
    <row r="53" spans="1:12" s="180" customFormat="1" x14ac:dyDescent="0.25">
      <c r="A53" s="136"/>
      <c r="B53" s="130"/>
      <c r="C53" s="131"/>
      <c r="D53" s="155"/>
      <c r="E53" s="168"/>
      <c r="F53" s="131"/>
      <c r="G53" s="155"/>
      <c r="H53" s="131"/>
      <c r="I53" s="155"/>
      <c r="J53" s="131"/>
      <c r="K53" s="131"/>
    </row>
    <row r="54" spans="1:12" s="158" customFormat="1" x14ac:dyDescent="0.25">
      <c r="A54" s="271" t="s">
        <v>199</v>
      </c>
      <c r="B54" s="271"/>
      <c r="C54" s="271"/>
      <c r="D54" s="271"/>
      <c r="E54" s="271"/>
      <c r="F54" s="271"/>
      <c r="G54" s="403">
        <f>SUM(G52)</f>
        <v>0</v>
      </c>
      <c r="H54" s="271"/>
      <c r="I54" s="403">
        <f>SUM(I52)</f>
        <v>10865547.000000011</v>
      </c>
      <c r="J54" s="271"/>
      <c r="K54" s="271"/>
    </row>
    <row r="55" spans="1:12" s="180" customFormat="1" x14ac:dyDescent="0.25">
      <c r="A55" s="275"/>
      <c r="B55" s="275"/>
      <c r="C55" s="275"/>
      <c r="D55" s="156"/>
      <c r="E55" s="156"/>
      <c r="F55" s="275"/>
      <c r="G55" s="156"/>
      <c r="H55" s="275"/>
      <c r="I55" s="156"/>
      <c r="J55" s="275"/>
      <c r="K55" s="275"/>
    </row>
    <row r="56" spans="1:12" s="180" customFormat="1" x14ac:dyDescent="0.25">
      <c r="A56" s="275"/>
      <c r="B56" s="275"/>
      <c r="C56" s="275"/>
      <c r="D56" s="156"/>
      <c r="E56" s="156"/>
      <c r="F56" s="275"/>
      <c r="G56" s="156"/>
      <c r="H56" s="275"/>
      <c r="I56" s="156"/>
      <c r="J56" s="275"/>
      <c r="K56" s="275"/>
    </row>
    <row r="57" spans="1:12" s="180" customFormat="1" x14ac:dyDescent="0.25">
      <c r="A57" s="275"/>
      <c r="B57" s="275"/>
      <c r="C57" s="275"/>
      <c r="D57" s="156"/>
      <c r="E57" s="156"/>
      <c r="F57" s="275"/>
      <c r="G57" s="156"/>
      <c r="H57" s="275"/>
      <c r="I57" s="156"/>
      <c r="J57" s="275"/>
      <c r="K57" s="275"/>
    </row>
    <row r="58" spans="1:12" s="180" customFormat="1" x14ac:dyDescent="0.25">
      <c r="A58" s="131" t="s">
        <v>145</v>
      </c>
      <c r="B58" s="131"/>
      <c r="C58" s="131"/>
      <c r="D58" s="155"/>
      <c r="E58" s="155"/>
      <c r="F58" s="131"/>
      <c r="G58" s="356">
        <f>SUM(G7:G11,G20,G27:G33)</f>
        <v>32983470</v>
      </c>
      <c r="H58" s="131"/>
      <c r="I58" s="356">
        <f>SUM(I27:I33,I20,I7:I11)</f>
        <v>96420</v>
      </c>
      <c r="J58" s="131"/>
      <c r="K58" s="356">
        <f>SUM(I58,G58)</f>
        <v>33079890</v>
      </c>
    </row>
    <row r="59" spans="1:12" s="160" customFormat="1" x14ac:dyDescent="0.25">
      <c r="A59" s="345" t="s">
        <v>146</v>
      </c>
      <c r="B59" s="345"/>
      <c r="C59" s="345"/>
      <c r="D59" s="357"/>
      <c r="E59" s="357"/>
      <c r="F59" s="345"/>
      <c r="G59" s="358">
        <f>SUM(G41:G45,G52)</f>
        <v>1580800</v>
      </c>
      <c r="H59" s="345"/>
      <c r="I59" s="358">
        <f>SUM(I41:I45,I52)</f>
        <v>12288577.000000011</v>
      </c>
      <c r="J59" s="345"/>
      <c r="K59" s="358">
        <f>SUM(I59,G59)</f>
        <v>13869377.000000011</v>
      </c>
    </row>
    <row r="60" spans="1:12" s="160" customFormat="1" x14ac:dyDescent="0.25">
      <c r="A60" s="345" t="s">
        <v>288</v>
      </c>
      <c r="B60" s="345"/>
      <c r="C60" s="345"/>
      <c r="D60" s="357"/>
      <c r="E60" s="357"/>
      <c r="F60" s="345"/>
      <c r="G60" s="391">
        <f>($G$47/$F$41)/1</f>
        <v>1600</v>
      </c>
      <c r="H60" s="392"/>
      <c r="I60" s="393">
        <f>$E$52+(($I$47/$H$41)/1)</f>
        <v>9730</v>
      </c>
      <c r="J60" s="345"/>
      <c r="K60" s="358">
        <f>E52+G47/F41+I47/H41</f>
        <v>11330</v>
      </c>
    </row>
    <row r="61" spans="1:12" s="160" customFormat="1" x14ac:dyDescent="0.25">
      <c r="A61" s="345" t="s">
        <v>289</v>
      </c>
      <c r="B61" s="345"/>
      <c r="C61" s="345"/>
      <c r="D61" s="357"/>
      <c r="E61" s="357"/>
      <c r="F61" s="345"/>
      <c r="G61" s="391">
        <f>($G$47/$F$41)/2</f>
        <v>800</v>
      </c>
      <c r="H61" s="392"/>
      <c r="I61" s="393">
        <f>$E$52+(($I$47/$H$41)/2)</f>
        <v>8715</v>
      </c>
      <c r="J61" s="345"/>
      <c r="K61" s="358">
        <f>E52+((G47/F41)/2)+((I47/H41)/2)</f>
        <v>9515</v>
      </c>
    </row>
    <row r="62" spans="1:12" s="160" customFormat="1" x14ac:dyDescent="0.25">
      <c r="A62" s="345" t="s">
        <v>290</v>
      </c>
      <c r="B62" s="345"/>
      <c r="C62" s="345"/>
      <c r="D62" s="357"/>
      <c r="E62" s="357"/>
      <c r="F62" s="345"/>
      <c r="G62" s="391">
        <f>($G$47/$F$41)/6.73</f>
        <v>237.741456166419</v>
      </c>
      <c r="H62" s="392"/>
      <c r="I62" s="393">
        <f>$E$52+(($I$47/$H$41)/6.73)</f>
        <v>8001.6344725111439</v>
      </c>
      <c r="J62" s="345"/>
      <c r="K62" s="358">
        <f>E52+((G47/F41)/6.73)+((I47/H41)/6.73)</f>
        <v>8239.3759286775639</v>
      </c>
    </row>
    <row r="63" spans="1:12" s="180" customFormat="1" x14ac:dyDescent="0.25">
      <c r="A63" s="345" t="s">
        <v>287</v>
      </c>
      <c r="B63" s="345"/>
      <c r="C63" s="345"/>
      <c r="D63" s="357"/>
      <c r="E63" s="357"/>
      <c r="F63" s="345"/>
      <c r="G63" s="393">
        <f>SUM('k. KostenermittlungSensi4'!G60*'d. Wärmebed.GebäudeGasanschluss'!AD1750+G61*'d. Wärmebed.GebäudeGasanschluss'!AD1751+'k. KostenermittlungSensi4'!G62*'d. Wärmebed.GebäudeGasanschluss'!AD1752)</f>
        <v>793.88116892573839</v>
      </c>
      <c r="H63" s="392"/>
      <c r="I63" s="393">
        <f>SUM('k. KostenermittlungSensi4'!I60*'d. Wärmebed.GebäudeGasanschluss'!AQ1750+'k. KostenermittlungSensi4'!I61*'d. Wärmebed.GebäudeGasanschluss'!AQ1751+'k. KostenermittlungSensi4'!I62*'d. Wärmebed.GebäudeGasanschluss'!AQ1752)</f>
        <v>8708.4472507458577</v>
      </c>
      <c r="J63" s="345"/>
      <c r="K63" s="358">
        <f>SUM(I63,G63)</f>
        <v>9502.3284196715958</v>
      </c>
    </row>
    <row r="64" spans="1:12" s="180" customFormat="1" x14ac:dyDescent="0.25">
      <c r="A64" s="270" t="s">
        <v>135</v>
      </c>
      <c r="B64" s="270"/>
      <c r="C64" s="367"/>
      <c r="D64" s="368"/>
      <c r="E64" s="368"/>
      <c r="F64" s="367"/>
      <c r="G64" s="356">
        <f>SUM(G58:G59)</f>
        <v>34564270</v>
      </c>
      <c r="H64" s="367"/>
      <c r="I64" s="356">
        <f>SUM(I58:I59)</f>
        <v>12384997.000000011</v>
      </c>
      <c r="J64" s="367"/>
      <c r="K64" s="367"/>
      <c r="L64" s="188"/>
    </row>
    <row r="65" spans="1:11" ht="21" x14ac:dyDescent="0.35">
      <c r="A65" s="131"/>
      <c r="B65" s="131"/>
      <c r="C65" s="131"/>
      <c r="D65" s="155"/>
      <c r="E65" s="155"/>
      <c r="F65" s="131"/>
      <c r="G65" s="155"/>
      <c r="H65" s="131"/>
      <c r="I65" s="155"/>
      <c r="J65" s="339" t="s">
        <v>140</v>
      </c>
      <c r="K65" s="369">
        <f>SUM(K58:K59)</f>
        <v>46949267.000000015</v>
      </c>
    </row>
    <row r="67" spans="1:11" x14ac:dyDescent="0.25">
      <c r="A67" s="61" t="s">
        <v>94</v>
      </c>
      <c r="B67" s="71"/>
    </row>
    <row r="68" spans="1:11" x14ac:dyDescent="0.25">
      <c r="A68" s="440" t="s">
        <v>203</v>
      </c>
      <c r="B68" s="440"/>
    </row>
  </sheetData>
  <mergeCells count="4">
    <mergeCell ref="A1:E1"/>
    <mergeCell ref="F1:G1"/>
    <mergeCell ref="H1:I1"/>
    <mergeCell ref="A68:B68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EC05-0F69-4A17-894F-DFE2EAA6A485}">
  <dimension ref="A1:L67"/>
  <sheetViews>
    <sheetView zoomScaleNormal="100" workbookViewId="0">
      <pane xSplit="1" topLeftCell="B1" activePane="topRight" state="frozen"/>
      <selection activeCell="A4" sqref="A4"/>
      <selection pane="topRight" activeCell="F52" sqref="F52"/>
    </sheetView>
  </sheetViews>
  <sheetFormatPr baseColWidth="10" defaultRowHeight="15" x14ac:dyDescent="0.25"/>
  <cols>
    <col min="1" max="1" width="86.140625" style="132" bestFit="1" customWidth="1"/>
    <col min="2" max="2" width="51.28515625" style="132" bestFit="1" customWidth="1"/>
    <col min="3" max="3" width="65.85546875" style="132" bestFit="1" customWidth="1"/>
    <col min="4" max="4" width="47.7109375" style="158" bestFit="1" customWidth="1"/>
    <col min="5" max="5" width="47.140625" style="158" bestFit="1" customWidth="1"/>
    <col min="6" max="6" width="34.28515625" style="132" bestFit="1" customWidth="1"/>
    <col min="7" max="7" width="15.140625" style="158" bestFit="1" customWidth="1"/>
    <col min="8" max="8" width="33.7109375" style="132" bestFit="1" customWidth="1"/>
    <col min="9" max="9" width="22.7109375" style="132" bestFit="1" customWidth="1"/>
    <col min="10" max="16384" width="11.42578125" style="132"/>
  </cols>
  <sheetData>
    <row r="1" spans="1:9" ht="20.25" thickBot="1" x14ac:dyDescent="0.35">
      <c r="A1" s="535" t="s">
        <v>168</v>
      </c>
      <c r="B1" s="535"/>
      <c r="C1" s="535"/>
      <c r="D1" s="535"/>
      <c r="E1" s="535"/>
      <c r="F1" s="492" t="s">
        <v>153</v>
      </c>
      <c r="G1" s="492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359" t="s">
        <v>141</v>
      </c>
      <c r="C3" s="181"/>
      <c r="D3" s="360" t="s">
        <v>147</v>
      </c>
      <c r="E3" s="360" t="s">
        <v>104</v>
      </c>
      <c r="F3" s="359" t="s">
        <v>161</v>
      </c>
      <c r="G3" s="360" t="s">
        <v>139</v>
      </c>
      <c r="H3" s="275"/>
      <c r="I3" s="275"/>
    </row>
    <row r="4" spans="1:9" x14ac:dyDescent="0.25">
      <c r="A4" s="181"/>
      <c r="B4" s="181"/>
      <c r="C4" s="181"/>
      <c r="D4" s="182"/>
      <c r="E4" s="182"/>
      <c r="F4" s="181"/>
      <c r="G4" s="182"/>
      <c r="H4" s="275"/>
      <c r="I4" s="275"/>
    </row>
    <row r="5" spans="1:9" x14ac:dyDescent="0.25">
      <c r="A5" s="359" t="s">
        <v>103</v>
      </c>
      <c r="B5" s="359"/>
      <c r="C5" s="181"/>
      <c r="D5" s="182"/>
      <c r="E5" s="182"/>
      <c r="F5" s="181"/>
      <c r="G5" s="182"/>
      <c r="H5" s="275"/>
      <c r="I5" s="275"/>
    </row>
    <row r="6" spans="1:9" x14ac:dyDescent="0.25">
      <c r="A6" s="275"/>
      <c r="B6" s="275"/>
      <c r="C6" s="275"/>
      <c r="D6" s="156"/>
      <c r="E6" s="156"/>
      <c r="F6" s="275"/>
      <c r="G6" s="156"/>
      <c r="H6" s="275"/>
      <c r="I6" s="275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401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401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345">
        <v>0</v>
      </c>
      <c r="G9" s="155">
        <f>F9*E9</f>
        <v>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401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345">
        <v>0</v>
      </c>
      <c r="G11" s="155">
        <f>F11*E11</f>
        <v>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345"/>
      <c r="G12" s="155"/>
      <c r="H12" s="131"/>
      <c r="I12" s="131"/>
    </row>
    <row r="13" spans="1:9" s="277" customFormat="1" x14ac:dyDescent="0.25">
      <c r="A13" s="278" t="s">
        <v>199</v>
      </c>
      <c r="B13" s="279"/>
      <c r="C13" s="270"/>
      <c r="D13" s="271"/>
      <c r="E13" s="280"/>
      <c r="F13" s="346"/>
      <c r="G13" s="402">
        <f>SUM(G7:G11)</f>
        <v>0</v>
      </c>
      <c r="H13" s="270"/>
      <c r="I13" s="270"/>
    </row>
    <row r="14" spans="1:9" x14ac:dyDescent="0.25">
      <c r="A14" s="275"/>
      <c r="B14" s="275"/>
      <c r="C14" s="275"/>
      <c r="D14" s="156"/>
      <c r="E14" s="156"/>
      <c r="F14" s="275"/>
      <c r="G14" s="156"/>
      <c r="H14" s="275"/>
      <c r="I14" s="275"/>
    </row>
    <row r="15" spans="1:9" x14ac:dyDescent="0.25">
      <c r="A15" s="275"/>
      <c r="B15" s="275"/>
      <c r="C15" s="275"/>
      <c r="D15" s="156"/>
      <c r="E15" s="156"/>
      <c r="F15" s="275"/>
      <c r="G15" s="156"/>
      <c r="H15" s="275"/>
      <c r="I15" s="275"/>
    </row>
    <row r="16" spans="1:9" x14ac:dyDescent="0.25">
      <c r="A16" s="181"/>
      <c r="B16" s="181"/>
      <c r="C16" s="361" t="s">
        <v>107</v>
      </c>
      <c r="D16" s="362" t="s">
        <v>123</v>
      </c>
      <c r="E16" s="362" t="s">
        <v>124</v>
      </c>
      <c r="F16" s="275"/>
      <c r="G16" s="156"/>
      <c r="H16" s="275"/>
      <c r="I16" s="275"/>
    </row>
    <row r="17" spans="1:9" x14ac:dyDescent="0.25">
      <c r="A17" s="181"/>
      <c r="B17" s="181"/>
      <c r="C17" s="181"/>
      <c r="D17" s="182"/>
      <c r="E17" s="182"/>
      <c r="F17" s="275"/>
      <c r="G17" s="156"/>
      <c r="H17" s="275"/>
      <c r="I17" s="275"/>
    </row>
    <row r="18" spans="1:9" x14ac:dyDescent="0.25">
      <c r="A18" s="359" t="s">
        <v>105</v>
      </c>
      <c r="B18" s="359"/>
      <c r="C18" s="181"/>
      <c r="D18" s="182"/>
      <c r="E18" s="182"/>
      <c r="F18" s="275"/>
      <c r="G18" s="156"/>
      <c r="H18" s="275"/>
      <c r="I18" s="275"/>
    </row>
    <row r="19" spans="1:9" x14ac:dyDescent="0.25">
      <c r="A19" s="275"/>
      <c r="B19" s="275"/>
      <c r="C19" s="275"/>
      <c r="D19" s="156"/>
      <c r="E19" s="156"/>
      <c r="F19" s="275"/>
      <c r="G19" s="156"/>
      <c r="H19" s="275"/>
      <c r="I19" s="275"/>
    </row>
    <row r="20" spans="1:9" s="139" customFormat="1" x14ac:dyDescent="0.25">
      <c r="A20" s="149" t="s">
        <v>106</v>
      </c>
      <c r="B20" s="149">
        <v>100</v>
      </c>
      <c r="C20" s="142" t="s">
        <v>179</v>
      </c>
      <c r="D20" s="165"/>
      <c r="E20" s="165">
        <v>30000</v>
      </c>
      <c r="F20" s="138">
        <v>0</v>
      </c>
      <c r="G20" s="154">
        <f>F20*E20</f>
        <v>0</v>
      </c>
      <c r="H20" s="138"/>
      <c r="I20" s="138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77" customFormat="1" x14ac:dyDescent="0.25">
      <c r="A22" s="278" t="s">
        <v>199</v>
      </c>
      <c r="B22" s="279"/>
      <c r="C22" s="270"/>
      <c r="D22" s="271"/>
      <c r="E22" s="280"/>
      <c r="F22" s="346"/>
      <c r="G22" s="402">
        <f>SUM(G20)</f>
        <v>0</v>
      </c>
      <c r="H22" s="270"/>
      <c r="I22" s="270"/>
    </row>
    <row r="23" spans="1:9" x14ac:dyDescent="0.25">
      <c r="A23" s="275"/>
      <c r="B23" s="275"/>
      <c r="C23" s="349"/>
      <c r="D23" s="350"/>
      <c r="E23" s="350"/>
      <c r="F23" s="275"/>
      <c r="G23" s="156"/>
      <c r="H23" s="275"/>
      <c r="I23" s="275"/>
    </row>
    <row r="24" spans="1:9" x14ac:dyDescent="0.25">
      <c r="A24" s="275"/>
      <c r="B24" s="275"/>
      <c r="C24" s="349"/>
      <c r="D24" s="350"/>
      <c r="E24" s="350"/>
      <c r="F24" s="275"/>
      <c r="G24" s="156"/>
      <c r="H24" s="275"/>
      <c r="I24" s="275"/>
    </row>
    <row r="25" spans="1:9" ht="16.5" customHeight="1" x14ac:dyDescent="0.25">
      <c r="A25" s="363" t="s">
        <v>115</v>
      </c>
      <c r="B25" s="351"/>
      <c r="C25" s="349"/>
      <c r="D25" s="350"/>
      <c r="E25" s="350"/>
      <c r="F25" s="275"/>
      <c r="G25" s="156"/>
      <c r="H25" s="275"/>
      <c r="I25" s="275"/>
    </row>
    <row r="26" spans="1:9" x14ac:dyDescent="0.25">
      <c r="A26" s="275"/>
      <c r="B26" s="275"/>
      <c r="C26" s="349"/>
      <c r="D26" s="350"/>
      <c r="E26" s="350"/>
      <c r="F26" s="275"/>
      <c r="G26" s="156"/>
      <c r="H26" s="275"/>
      <c r="I26" s="275"/>
    </row>
    <row r="27" spans="1:9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345">
        <v>3</v>
      </c>
      <c r="G27" s="155">
        <f t="shared" ref="G27:G33" si="0">F27*E27*C27</f>
        <v>7500</v>
      </c>
      <c r="H27" s="131"/>
      <c r="I27" s="131"/>
    </row>
    <row r="28" spans="1:9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345">
        <v>3</v>
      </c>
      <c r="G28" s="155">
        <f t="shared" si="0"/>
        <v>0</v>
      </c>
      <c r="H28" s="131"/>
      <c r="I28" s="131"/>
    </row>
    <row r="29" spans="1:9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345">
        <v>3</v>
      </c>
      <c r="G29" s="155">
        <f t="shared" si="0"/>
        <v>58800</v>
      </c>
      <c r="H29" s="131"/>
      <c r="I29" s="131"/>
    </row>
    <row r="30" spans="1:9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345">
        <v>3</v>
      </c>
      <c r="G30" s="155">
        <f t="shared" si="0"/>
        <v>1500</v>
      </c>
      <c r="H30" s="131"/>
      <c r="I30" s="131"/>
    </row>
    <row r="31" spans="1:9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345">
        <v>3</v>
      </c>
      <c r="G31" s="155">
        <f t="shared" si="0"/>
        <v>22020</v>
      </c>
      <c r="H31" s="131"/>
      <c r="I31" s="131"/>
    </row>
    <row r="32" spans="1:9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401">
        <v>0</v>
      </c>
      <c r="G32" s="154">
        <f t="shared" si="0"/>
        <v>0</v>
      </c>
      <c r="H32" s="138"/>
      <c r="I32" s="138"/>
    </row>
    <row r="33" spans="1:12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345">
        <v>3</v>
      </c>
      <c r="G33" s="155">
        <f t="shared" si="0"/>
        <v>0</v>
      </c>
      <c r="H33" s="131"/>
      <c r="I33" s="131"/>
    </row>
    <row r="34" spans="1:12" x14ac:dyDescent="0.25">
      <c r="A34" s="136"/>
      <c r="B34" s="143"/>
      <c r="C34" s="130"/>
      <c r="D34" s="167"/>
      <c r="E34" s="167"/>
      <c r="F34" s="345"/>
      <c r="G34" s="155"/>
      <c r="H34" s="131"/>
      <c r="I34" s="131"/>
    </row>
    <row r="35" spans="1:12" s="277" customFormat="1" x14ac:dyDescent="0.25">
      <c r="A35" s="278" t="s">
        <v>199</v>
      </c>
      <c r="B35" s="279"/>
      <c r="C35" s="270"/>
      <c r="D35" s="271"/>
      <c r="E35" s="280"/>
      <c r="F35" s="346"/>
      <c r="G35" s="402">
        <f>SUM(G27:G33)</f>
        <v>89820</v>
      </c>
      <c r="H35" s="270"/>
      <c r="I35" s="270"/>
    </row>
    <row r="36" spans="1:12" x14ac:dyDescent="0.25">
      <c r="A36" s="275"/>
      <c r="B36" s="352"/>
      <c r="C36" s="275"/>
      <c r="D36" s="156"/>
      <c r="E36" s="156"/>
      <c r="F36" s="275"/>
      <c r="G36" s="156"/>
      <c r="H36" s="275"/>
      <c r="I36" s="275"/>
      <c r="J36" s="283"/>
      <c r="K36" s="283"/>
      <c r="L36" s="283"/>
    </row>
    <row r="37" spans="1:12" x14ac:dyDescent="0.25">
      <c r="A37" s="275"/>
      <c r="B37" s="349"/>
      <c r="C37" s="275"/>
      <c r="D37" s="156"/>
      <c r="E37" s="156"/>
      <c r="F37" s="275"/>
      <c r="G37" s="156"/>
      <c r="H37" s="275"/>
      <c r="I37" s="275"/>
      <c r="J37" s="283"/>
      <c r="K37" s="283"/>
      <c r="L37" s="283"/>
    </row>
    <row r="38" spans="1:12" s="268" customFormat="1" ht="15.75" x14ac:dyDescent="0.25">
      <c r="A38" s="364" t="s">
        <v>198</v>
      </c>
      <c r="B38" s="349"/>
      <c r="C38" s="275"/>
      <c r="D38" s="156"/>
      <c r="E38" s="156"/>
      <c r="F38" s="275"/>
      <c r="G38" s="156"/>
      <c r="H38" s="275"/>
      <c r="I38" s="275"/>
      <c r="J38" s="282"/>
      <c r="K38" s="282"/>
      <c r="L38" s="284"/>
    </row>
    <row r="39" spans="1:12" x14ac:dyDescent="0.25">
      <c r="A39" s="359" t="s">
        <v>108</v>
      </c>
      <c r="B39" s="355"/>
      <c r="C39" s="349"/>
      <c r="D39" s="350"/>
      <c r="E39" s="350"/>
      <c r="F39" s="275"/>
      <c r="G39" s="156"/>
      <c r="H39" s="275"/>
      <c r="I39" s="275"/>
      <c r="J39" s="283"/>
      <c r="K39" s="283"/>
      <c r="L39" s="283"/>
    </row>
    <row r="40" spans="1:12" x14ac:dyDescent="0.25">
      <c r="A40" s="275"/>
      <c r="B40" s="349"/>
      <c r="C40" s="349"/>
      <c r="D40" s="350"/>
      <c r="E40" s="350"/>
      <c r="F40" s="275"/>
      <c r="G40" s="156"/>
      <c r="H40" s="275"/>
      <c r="I40" s="275"/>
    </row>
    <row r="41" spans="1:12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401">
        <v>0</v>
      </c>
      <c r="G41" s="154">
        <f>F41*E41*C41</f>
        <v>0</v>
      </c>
      <c r="H41" s="138"/>
      <c r="I41" s="138"/>
    </row>
    <row r="42" spans="1:12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401">
        <v>0</v>
      </c>
      <c r="G42" s="154">
        <f>F42*E42*C42</f>
        <v>0</v>
      </c>
      <c r="H42" s="138"/>
      <c r="I42" s="138"/>
    </row>
    <row r="43" spans="1:12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401">
        <v>0</v>
      </c>
      <c r="G43" s="154">
        <f>F43*E43*C43</f>
        <v>0</v>
      </c>
      <c r="H43" s="138"/>
      <c r="I43" s="138"/>
    </row>
    <row r="44" spans="1:12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345">
        <f>'d. Wärmebed.GebäudeGasanschluss'!AG1746</f>
        <v>905</v>
      </c>
      <c r="G44" s="155">
        <f>F44*E44</f>
        <v>90500</v>
      </c>
      <c r="H44" s="131"/>
      <c r="I44" s="131"/>
    </row>
    <row r="45" spans="1:12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345">
        <f>'d. Wärmebed.GebäudeGasanschluss'!AG1746</f>
        <v>905</v>
      </c>
      <c r="G45" s="155">
        <f>F45*E45</f>
        <v>144800</v>
      </c>
      <c r="H45" s="131"/>
      <c r="I45" s="131"/>
    </row>
    <row r="46" spans="1:12" x14ac:dyDescent="0.25">
      <c r="A46" s="136"/>
      <c r="B46" s="130"/>
      <c r="C46" s="129"/>
      <c r="D46" s="167"/>
      <c r="E46" s="168"/>
      <c r="F46" s="345"/>
      <c r="G46" s="155"/>
      <c r="H46" s="131"/>
      <c r="I46" s="131"/>
    </row>
    <row r="47" spans="1:12" s="277" customFormat="1" x14ac:dyDescent="0.25">
      <c r="A47" s="278" t="s">
        <v>199</v>
      </c>
      <c r="B47" s="279"/>
      <c r="C47" s="270"/>
      <c r="D47" s="271"/>
      <c r="E47" s="280"/>
      <c r="F47" s="346"/>
      <c r="G47" s="402">
        <f>SUM(G41:G45)</f>
        <v>235300</v>
      </c>
      <c r="H47" s="270"/>
      <c r="I47" s="270"/>
    </row>
    <row r="48" spans="1:12" x14ac:dyDescent="0.25">
      <c r="A48" s="275"/>
      <c r="B48" s="275"/>
      <c r="C48" s="275"/>
      <c r="D48" s="156"/>
      <c r="E48" s="156"/>
      <c r="F48" s="275"/>
      <c r="G48" s="156"/>
      <c r="H48" s="275"/>
      <c r="I48" s="275"/>
    </row>
    <row r="49" spans="1:9" x14ac:dyDescent="0.25">
      <c r="A49" s="275"/>
      <c r="B49" s="275"/>
      <c r="C49" s="275"/>
      <c r="D49" s="156"/>
      <c r="E49" s="156"/>
      <c r="F49" s="275"/>
      <c r="G49" s="156"/>
      <c r="H49" s="275"/>
      <c r="I49" s="275"/>
    </row>
    <row r="50" spans="1:9" x14ac:dyDescent="0.25">
      <c r="A50" s="359" t="s">
        <v>138</v>
      </c>
      <c r="B50" s="343"/>
      <c r="C50" s="275"/>
      <c r="D50" s="156"/>
      <c r="E50" s="156"/>
      <c r="F50" s="275"/>
      <c r="G50" s="156"/>
      <c r="H50" s="275"/>
      <c r="I50" s="275"/>
    </row>
    <row r="51" spans="1:9" x14ac:dyDescent="0.25">
      <c r="A51" s="275"/>
      <c r="B51" s="275"/>
      <c r="C51" s="275"/>
      <c r="D51" s="156"/>
      <c r="E51" s="156"/>
      <c r="F51" s="275"/>
      <c r="G51" s="156"/>
      <c r="H51" s="275"/>
      <c r="I51" s="275"/>
    </row>
    <row r="52" spans="1:9" x14ac:dyDescent="0.25">
      <c r="A52" s="136" t="s">
        <v>138</v>
      </c>
      <c r="B52" s="130">
        <v>20</v>
      </c>
      <c r="C52" s="131"/>
      <c r="D52" s="155"/>
      <c r="E52" s="168">
        <v>7700</v>
      </c>
      <c r="F52" s="345">
        <f>'d. Wärmebed.GebäudeGasanschluss'!AH1747</f>
        <v>1813.010000000002</v>
      </c>
      <c r="G52" s="155">
        <f>F52*E52</f>
        <v>13960177.000000015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345"/>
      <c r="G53" s="155"/>
      <c r="H53" s="131"/>
      <c r="I53" s="131"/>
    </row>
    <row r="54" spans="1:9" s="277" customFormat="1" x14ac:dyDescent="0.25">
      <c r="A54" s="278" t="s">
        <v>199</v>
      </c>
      <c r="B54" s="279"/>
      <c r="C54" s="270"/>
      <c r="D54" s="271"/>
      <c r="E54" s="280"/>
      <c r="F54" s="346"/>
      <c r="G54" s="402">
        <f>SUM(G52)</f>
        <v>13960177.000000015</v>
      </c>
      <c r="H54" s="270"/>
      <c r="I54" s="270"/>
    </row>
    <row r="55" spans="1:9" x14ac:dyDescent="0.25">
      <c r="A55" s="275"/>
      <c r="B55" s="275"/>
      <c r="C55" s="275"/>
      <c r="D55" s="156"/>
      <c r="E55" s="156"/>
      <c r="F55" s="275"/>
      <c r="G55" s="156"/>
      <c r="H55" s="275"/>
      <c r="I55" s="275"/>
    </row>
    <row r="56" spans="1:9" x14ac:dyDescent="0.25">
      <c r="A56" s="275"/>
      <c r="B56" s="275"/>
      <c r="C56" s="275"/>
      <c r="D56" s="156"/>
      <c r="E56" s="156"/>
      <c r="F56" s="275"/>
      <c r="G56" s="156"/>
      <c r="H56" s="275"/>
      <c r="I56" s="275"/>
    </row>
    <row r="57" spans="1:9" x14ac:dyDescent="0.25">
      <c r="A57" s="275"/>
      <c r="B57" s="275"/>
      <c r="C57" s="275"/>
      <c r="D57" s="156"/>
      <c r="E57" s="156"/>
      <c r="F57" s="275"/>
      <c r="G57" s="156"/>
      <c r="H57" s="275"/>
      <c r="I57" s="275"/>
    </row>
    <row r="58" spans="1:9" x14ac:dyDescent="0.25">
      <c r="A58" s="131" t="s">
        <v>145</v>
      </c>
      <c r="B58" s="131"/>
      <c r="C58" s="131"/>
      <c r="D58" s="155"/>
      <c r="E58" s="155"/>
      <c r="F58" s="131"/>
      <c r="G58" s="356">
        <f>SUM(G7:G11,G20,G27:G33)</f>
        <v>89820</v>
      </c>
      <c r="H58" s="131"/>
      <c r="I58" s="155"/>
    </row>
    <row r="59" spans="1:9" s="160" customFormat="1" x14ac:dyDescent="0.25">
      <c r="A59" s="345" t="s">
        <v>146</v>
      </c>
      <c r="B59" s="345"/>
      <c r="C59" s="345"/>
      <c r="D59" s="357"/>
      <c r="E59" s="357"/>
      <c r="F59" s="345"/>
      <c r="G59" s="358">
        <f>SUM(G41:G45,G52)</f>
        <v>14195477.000000015</v>
      </c>
      <c r="H59" s="345"/>
      <c r="I59" s="357"/>
    </row>
    <row r="60" spans="1:9" s="160" customFormat="1" x14ac:dyDescent="0.25">
      <c r="A60" s="345" t="s">
        <v>288</v>
      </c>
      <c r="B60" s="345"/>
      <c r="C60" s="345"/>
      <c r="D60" s="357"/>
      <c r="E60" s="357"/>
      <c r="F60" s="345"/>
      <c r="G60" s="358">
        <f>E52+G47/F45</f>
        <v>7960</v>
      </c>
      <c r="H60" s="345"/>
      <c r="I60" s="357"/>
    </row>
    <row r="61" spans="1:9" s="160" customFormat="1" x14ac:dyDescent="0.25">
      <c r="A61" s="345" t="s">
        <v>289</v>
      </c>
      <c r="B61" s="345"/>
      <c r="C61" s="345"/>
      <c r="D61" s="357"/>
      <c r="E61" s="357"/>
      <c r="F61" s="345"/>
      <c r="G61" s="358">
        <f>E52+((G47/F45)/2)</f>
        <v>7830</v>
      </c>
      <c r="H61" s="345"/>
      <c r="I61" s="357"/>
    </row>
    <row r="62" spans="1:9" s="160" customFormat="1" x14ac:dyDescent="0.25">
      <c r="A62" s="345" t="s">
        <v>290</v>
      </c>
      <c r="B62" s="345"/>
      <c r="C62" s="345"/>
      <c r="D62" s="357"/>
      <c r="E62" s="357"/>
      <c r="F62" s="345"/>
      <c r="G62" s="358">
        <f>E52+((G47/F45)/6.73)</f>
        <v>7738.6329866270435</v>
      </c>
      <c r="H62" s="345"/>
      <c r="I62" s="357"/>
    </row>
    <row r="63" spans="1:9" s="160" customFormat="1" x14ac:dyDescent="0.25">
      <c r="A63" s="345" t="s">
        <v>287</v>
      </c>
      <c r="B63" s="345"/>
      <c r="C63" s="345"/>
      <c r="D63" s="357"/>
      <c r="E63" s="357"/>
      <c r="F63" s="345"/>
      <c r="G63" s="358">
        <f>SUM(G60*'d. Wärmebed.GebäudeGasanschluss'!AI1750+'k. KostenermittlungSensi5 '!G61*'d. Wärmebed.GebäudeGasanschluss'!AI1751+'k. KostenermittlungSensi5 '!G62*'d. Wärmebed.GebäudeGasanschluss'!AI1752)</f>
        <v>7829.7841710746143</v>
      </c>
      <c r="H63" s="345"/>
      <c r="I63" s="357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339" t="s">
        <v>140</v>
      </c>
      <c r="I64" s="369">
        <f>SUM(G58:G59)</f>
        <v>14285297.000000015</v>
      </c>
    </row>
    <row r="66" spans="1:2" x14ac:dyDescent="0.25">
      <c r="A66" s="61" t="s">
        <v>94</v>
      </c>
      <c r="B66" s="71"/>
    </row>
    <row r="67" spans="1:2" x14ac:dyDescent="0.25">
      <c r="A67" s="440" t="s">
        <v>204</v>
      </c>
      <c r="B67" s="440"/>
    </row>
  </sheetData>
  <mergeCells count="3">
    <mergeCell ref="F1:G1"/>
    <mergeCell ref="A1:E1"/>
    <mergeCell ref="A67:B67"/>
  </mergeCells>
  <pageMargins left="0.7" right="0.7" top="0.78740157499999996" bottom="0.78740157499999996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6AA7-56DF-4AEA-BEB3-7F89F3F88220}">
  <dimension ref="A1:K67"/>
  <sheetViews>
    <sheetView zoomScaleNormal="100" workbookViewId="0">
      <pane xSplit="1" topLeftCell="B1" activePane="topRight" state="frozen"/>
      <selection pane="topRight" activeCell="G63" sqref="G63"/>
    </sheetView>
  </sheetViews>
  <sheetFormatPr baseColWidth="10" defaultRowHeight="15" x14ac:dyDescent="0.25"/>
  <cols>
    <col min="1" max="1" width="86.140625" style="132" bestFit="1" customWidth="1"/>
    <col min="2" max="2" width="51.28515625" style="132" bestFit="1" customWidth="1"/>
    <col min="3" max="3" width="65.85546875" style="132" bestFit="1" customWidth="1"/>
    <col min="4" max="4" width="47.7109375" style="158" bestFit="1" customWidth="1"/>
    <col min="5" max="5" width="47.140625" style="158" bestFit="1" customWidth="1"/>
    <col min="6" max="6" width="34.28515625" style="132" bestFit="1" customWidth="1"/>
    <col min="7" max="7" width="17.85546875" style="158" bestFit="1" customWidth="1"/>
    <col min="8" max="8" width="33.7109375" style="132" bestFit="1" customWidth="1"/>
    <col min="9" max="9" width="22.7109375" style="132" bestFit="1" customWidth="1"/>
    <col min="10" max="16384" width="11.42578125" style="132"/>
  </cols>
  <sheetData>
    <row r="1" spans="1:9" ht="20.25" thickBot="1" x14ac:dyDescent="0.35">
      <c r="A1" s="535" t="s">
        <v>171</v>
      </c>
      <c r="B1" s="535"/>
      <c r="C1" s="535"/>
      <c r="D1" s="535"/>
      <c r="E1" s="535"/>
      <c r="F1" s="492" t="s">
        <v>153</v>
      </c>
      <c r="G1" s="492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359" t="s">
        <v>141</v>
      </c>
      <c r="C3" s="181"/>
      <c r="D3" s="360" t="s">
        <v>147</v>
      </c>
      <c r="E3" s="360" t="s">
        <v>104</v>
      </c>
      <c r="F3" s="359" t="s">
        <v>161</v>
      </c>
      <c r="G3" s="360" t="s">
        <v>139</v>
      </c>
      <c r="H3" s="275"/>
      <c r="I3" s="275"/>
    </row>
    <row r="4" spans="1:9" x14ac:dyDescent="0.25">
      <c r="A4" s="181"/>
      <c r="B4" s="181"/>
      <c r="C4" s="181"/>
      <c r="D4" s="182"/>
      <c r="E4" s="182"/>
      <c r="F4" s="181"/>
      <c r="G4" s="182"/>
      <c r="H4" s="275"/>
      <c r="I4" s="275"/>
    </row>
    <row r="5" spans="1:9" x14ac:dyDescent="0.25">
      <c r="A5" s="359" t="s">
        <v>103</v>
      </c>
      <c r="B5" s="359"/>
      <c r="C5" s="181"/>
      <c r="D5" s="182"/>
      <c r="E5" s="182"/>
      <c r="F5" s="181"/>
      <c r="G5" s="182"/>
      <c r="H5" s="275"/>
      <c r="I5" s="275"/>
    </row>
    <row r="6" spans="1:9" x14ac:dyDescent="0.25">
      <c r="A6" s="275"/>
      <c r="B6" s="275"/>
      <c r="C6" s="275"/>
      <c r="D6" s="156"/>
      <c r="E6" s="156"/>
      <c r="F6" s="275"/>
      <c r="G6" s="156"/>
      <c r="H6" s="275"/>
      <c r="I6" s="275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401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401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345">
        <f>'e. Gasflussgeschw.Pandap2035'!G1821</f>
        <v>31560</v>
      </c>
      <c r="G9" s="155">
        <f>F9*E9</f>
        <v>26826000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401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345">
        <f>'d. Wärmebed.GebäudeGasanschluss'!AG1749</f>
        <v>12294</v>
      </c>
      <c r="G11" s="155">
        <f>F11*E11</f>
        <v>4917600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345"/>
      <c r="G12" s="155"/>
      <c r="H12" s="131"/>
      <c r="I12" s="131"/>
    </row>
    <row r="13" spans="1:9" s="277" customFormat="1" x14ac:dyDescent="0.25">
      <c r="A13" s="278" t="s">
        <v>199</v>
      </c>
      <c r="B13" s="279"/>
      <c r="C13" s="270"/>
      <c r="D13" s="271"/>
      <c r="E13" s="280"/>
      <c r="F13" s="346"/>
      <c r="G13" s="402">
        <f>SUM(G7:G11)</f>
        <v>31743600</v>
      </c>
      <c r="H13" s="270"/>
      <c r="I13" s="270"/>
    </row>
    <row r="14" spans="1:9" x14ac:dyDescent="0.25">
      <c r="A14" s="275"/>
      <c r="B14" s="275"/>
      <c r="C14" s="275"/>
      <c r="D14" s="156"/>
      <c r="E14" s="156"/>
      <c r="F14" s="275"/>
      <c r="G14" s="156"/>
      <c r="H14" s="275"/>
      <c r="I14" s="275"/>
    </row>
    <row r="15" spans="1:9" x14ac:dyDescent="0.25">
      <c r="A15" s="275"/>
      <c r="B15" s="275"/>
      <c r="C15" s="275"/>
      <c r="D15" s="156"/>
      <c r="E15" s="156"/>
      <c r="F15" s="275"/>
      <c r="G15" s="156"/>
      <c r="H15" s="275"/>
      <c r="I15" s="275"/>
    </row>
    <row r="16" spans="1:9" x14ac:dyDescent="0.25">
      <c r="A16" s="181"/>
      <c r="B16" s="181"/>
      <c r="C16" s="361" t="s">
        <v>107</v>
      </c>
      <c r="D16" s="362" t="s">
        <v>123</v>
      </c>
      <c r="E16" s="362" t="s">
        <v>124</v>
      </c>
      <c r="F16" s="275"/>
      <c r="G16" s="156"/>
      <c r="H16" s="275"/>
      <c r="I16" s="275"/>
    </row>
    <row r="17" spans="1:9" x14ac:dyDescent="0.25">
      <c r="A17" s="181"/>
      <c r="B17" s="181"/>
      <c r="C17" s="181"/>
      <c r="D17" s="182"/>
      <c r="E17" s="182"/>
      <c r="F17" s="275"/>
      <c r="G17" s="156"/>
      <c r="H17" s="275"/>
      <c r="I17" s="275"/>
    </row>
    <row r="18" spans="1:9" x14ac:dyDescent="0.25">
      <c r="A18" s="359" t="s">
        <v>105</v>
      </c>
      <c r="B18" s="359"/>
      <c r="C18" s="181"/>
      <c r="D18" s="182"/>
      <c r="E18" s="182"/>
      <c r="F18" s="275"/>
      <c r="G18" s="156"/>
      <c r="H18" s="275"/>
      <c r="I18" s="275"/>
    </row>
    <row r="19" spans="1:9" x14ac:dyDescent="0.25">
      <c r="A19" s="275"/>
      <c r="B19" s="275"/>
      <c r="C19" s="275"/>
      <c r="D19" s="156"/>
      <c r="E19" s="156"/>
      <c r="F19" s="275"/>
      <c r="G19" s="156"/>
      <c r="H19" s="275"/>
      <c r="I19" s="275"/>
    </row>
    <row r="20" spans="1:9" s="139" customFormat="1" x14ac:dyDescent="0.25">
      <c r="A20" s="149" t="s">
        <v>106</v>
      </c>
      <c r="B20" s="149">
        <v>100</v>
      </c>
      <c r="C20" s="142" t="s">
        <v>179</v>
      </c>
      <c r="D20" s="165"/>
      <c r="E20" s="165">
        <v>30000</v>
      </c>
      <c r="F20" s="138">
        <v>0</v>
      </c>
      <c r="G20" s="154">
        <f>F20*E20</f>
        <v>0</v>
      </c>
      <c r="H20" s="138"/>
      <c r="I20" s="138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77" customFormat="1" x14ac:dyDescent="0.25">
      <c r="A22" s="278" t="s">
        <v>199</v>
      </c>
      <c r="B22" s="279"/>
      <c r="C22" s="270"/>
      <c r="D22" s="271"/>
      <c r="E22" s="280"/>
      <c r="F22" s="346"/>
      <c r="G22" s="402">
        <f>SUM(G20)</f>
        <v>0</v>
      </c>
      <c r="H22" s="270"/>
      <c r="I22" s="270"/>
    </row>
    <row r="23" spans="1:9" x14ac:dyDescent="0.25">
      <c r="A23" s="275"/>
      <c r="B23" s="275"/>
      <c r="C23" s="349"/>
      <c r="D23" s="350"/>
      <c r="E23" s="350"/>
      <c r="F23" s="275"/>
      <c r="G23" s="156"/>
      <c r="H23" s="275"/>
      <c r="I23" s="275"/>
    </row>
    <row r="24" spans="1:9" x14ac:dyDescent="0.25">
      <c r="A24" s="275"/>
      <c r="B24" s="275"/>
      <c r="C24" s="349"/>
      <c r="D24" s="350"/>
      <c r="E24" s="350"/>
      <c r="F24" s="275"/>
      <c r="G24" s="156"/>
      <c r="H24" s="275"/>
      <c r="I24" s="275"/>
    </row>
    <row r="25" spans="1:9" ht="16.5" customHeight="1" x14ac:dyDescent="0.25">
      <c r="A25" s="363" t="s">
        <v>115</v>
      </c>
      <c r="B25" s="351"/>
      <c r="C25" s="349"/>
      <c r="D25" s="350"/>
      <c r="E25" s="350"/>
      <c r="F25" s="275"/>
      <c r="G25" s="156"/>
      <c r="H25" s="275"/>
      <c r="I25" s="275"/>
    </row>
    <row r="26" spans="1:9" x14ac:dyDescent="0.25">
      <c r="A26" s="275"/>
      <c r="B26" s="275"/>
      <c r="C26" s="349"/>
      <c r="D26" s="350"/>
      <c r="E26" s="350"/>
      <c r="F26" s="275"/>
      <c r="G26" s="156"/>
      <c r="H26" s="275"/>
      <c r="I26" s="275"/>
    </row>
    <row r="27" spans="1:9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345">
        <v>3</v>
      </c>
      <c r="G27" s="155">
        <f t="shared" ref="G27:G33" si="0">F27*E27*C27</f>
        <v>7500</v>
      </c>
      <c r="H27" s="131"/>
      <c r="I27" s="131"/>
    </row>
    <row r="28" spans="1:9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345">
        <v>3</v>
      </c>
      <c r="G28" s="155">
        <f t="shared" si="0"/>
        <v>0</v>
      </c>
      <c r="H28" s="131"/>
      <c r="I28" s="131"/>
    </row>
    <row r="29" spans="1:9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345">
        <v>3</v>
      </c>
      <c r="G29" s="155">
        <f t="shared" si="0"/>
        <v>58800</v>
      </c>
      <c r="H29" s="131"/>
      <c r="I29" s="131"/>
    </row>
    <row r="30" spans="1:9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345">
        <v>3</v>
      </c>
      <c r="G30" s="155">
        <f t="shared" si="0"/>
        <v>1500</v>
      </c>
      <c r="H30" s="131"/>
      <c r="I30" s="131"/>
    </row>
    <row r="31" spans="1:9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345">
        <v>3</v>
      </c>
      <c r="G31" s="155">
        <f t="shared" si="0"/>
        <v>22020</v>
      </c>
      <c r="H31" s="131"/>
      <c r="I31" s="131"/>
    </row>
    <row r="32" spans="1:9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401">
        <v>0</v>
      </c>
      <c r="G32" s="154">
        <f t="shared" si="0"/>
        <v>0</v>
      </c>
      <c r="H32" s="138"/>
      <c r="I32" s="138"/>
    </row>
    <row r="33" spans="1:1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345">
        <v>3</v>
      </c>
      <c r="G33" s="155">
        <f t="shared" si="0"/>
        <v>0</v>
      </c>
      <c r="H33" s="131"/>
      <c r="I33" s="131"/>
    </row>
    <row r="34" spans="1:11" x14ac:dyDescent="0.25">
      <c r="A34" s="136"/>
      <c r="B34" s="143"/>
      <c r="C34" s="130"/>
      <c r="D34" s="167"/>
      <c r="E34" s="167"/>
      <c r="F34" s="345"/>
      <c r="G34" s="155"/>
      <c r="H34" s="131"/>
      <c r="I34" s="131"/>
    </row>
    <row r="35" spans="1:11" s="277" customFormat="1" x14ac:dyDescent="0.25">
      <c r="A35" s="278" t="s">
        <v>199</v>
      </c>
      <c r="B35" s="279"/>
      <c r="C35" s="270"/>
      <c r="D35" s="271"/>
      <c r="E35" s="280"/>
      <c r="F35" s="346"/>
      <c r="G35" s="402">
        <f>SUM(G27:G33)</f>
        <v>89820</v>
      </c>
      <c r="H35" s="270"/>
      <c r="I35" s="270"/>
    </row>
    <row r="36" spans="1:11" x14ac:dyDescent="0.25">
      <c r="A36" s="275"/>
      <c r="B36" s="352"/>
      <c r="C36" s="275"/>
      <c r="D36" s="156"/>
      <c r="E36" s="156"/>
      <c r="F36" s="275"/>
      <c r="G36" s="156"/>
      <c r="H36" s="275"/>
      <c r="I36" s="275"/>
    </row>
    <row r="37" spans="1:11" x14ac:dyDescent="0.25">
      <c r="A37" s="275"/>
      <c r="B37" s="349"/>
      <c r="C37" s="275"/>
      <c r="D37" s="156"/>
      <c r="E37" s="156"/>
      <c r="F37" s="275"/>
      <c r="G37" s="156"/>
      <c r="H37" s="275"/>
      <c r="I37" s="275"/>
      <c r="J37" s="283"/>
      <c r="K37" s="283"/>
    </row>
    <row r="38" spans="1:11" s="268" customFormat="1" ht="15.75" x14ac:dyDescent="0.25">
      <c r="A38" s="364" t="s">
        <v>198</v>
      </c>
      <c r="B38" s="349"/>
      <c r="C38" s="275"/>
      <c r="D38" s="156"/>
      <c r="E38" s="156"/>
      <c r="F38" s="275"/>
      <c r="G38" s="156"/>
      <c r="H38" s="275"/>
      <c r="I38" s="275"/>
      <c r="J38" s="282"/>
      <c r="K38" s="282"/>
    </row>
    <row r="39" spans="1:11" x14ac:dyDescent="0.25">
      <c r="A39" s="359" t="s">
        <v>108</v>
      </c>
      <c r="B39" s="355"/>
      <c r="C39" s="349"/>
      <c r="D39" s="350"/>
      <c r="E39" s="350"/>
      <c r="F39" s="275"/>
      <c r="G39" s="156"/>
      <c r="H39" s="275"/>
      <c r="I39" s="275"/>
      <c r="J39" s="283"/>
      <c r="K39" s="283"/>
    </row>
    <row r="40" spans="1:11" x14ac:dyDescent="0.25">
      <c r="A40" s="275"/>
      <c r="B40" s="349"/>
      <c r="C40" s="349"/>
      <c r="D40" s="350"/>
      <c r="E40" s="350"/>
      <c r="F40" s="275"/>
      <c r="G40" s="156"/>
      <c r="H40" s="275"/>
      <c r="I40" s="275"/>
      <c r="J40" s="283"/>
      <c r="K40" s="283"/>
    </row>
    <row r="41" spans="1:11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401">
        <v>0</v>
      </c>
      <c r="G41" s="154">
        <f>F41*E41*C41</f>
        <v>0</v>
      </c>
      <c r="H41" s="138"/>
      <c r="I41" s="138"/>
    </row>
    <row r="42" spans="1:11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401">
        <v>0</v>
      </c>
      <c r="G42" s="154">
        <f>F42*E42*C42</f>
        <v>0</v>
      </c>
      <c r="H42" s="138"/>
      <c r="I42" s="138"/>
    </row>
    <row r="43" spans="1:11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401">
        <v>0</v>
      </c>
      <c r="G43" s="154">
        <f>F43*E43*C43</f>
        <v>0</v>
      </c>
      <c r="H43" s="138"/>
      <c r="I43" s="138"/>
    </row>
    <row r="44" spans="1:1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345">
        <f>'d. Wärmebed.GebäudeGasanschluss'!AG1746</f>
        <v>905</v>
      </c>
      <c r="G44" s="155">
        <f>F44*E44</f>
        <v>90500</v>
      </c>
      <c r="H44" s="131"/>
      <c r="I44" s="131"/>
    </row>
    <row r="45" spans="1:1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345">
        <f>'d. Wärmebed.GebäudeGasanschluss'!AG1746</f>
        <v>905</v>
      </c>
      <c r="G45" s="155">
        <f>F45*E45</f>
        <v>144800</v>
      </c>
      <c r="H45" s="131"/>
      <c r="I45" s="131"/>
    </row>
    <row r="46" spans="1:11" x14ac:dyDescent="0.25">
      <c r="A46" s="136"/>
      <c r="B46" s="130"/>
      <c r="C46" s="129"/>
      <c r="D46" s="167"/>
      <c r="E46" s="168"/>
      <c r="F46" s="345"/>
      <c r="G46" s="155"/>
      <c r="H46" s="131"/>
      <c r="I46" s="131"/>
    </row>
    <row r="47" spans="1:11" s="277" customFormat="1" x14ac:dyDescent="0.25">
      <c r="A47" s="278" t="s">
        <v>199</v>
      </c>
      <c r="B47" s="279"/>
      <c r="C47" s="270"/>
      <c r="D47" s="271"/>
      <c r="E47" s="280"/>
      <c r="F47" s="346"/>
      <c r="G47" s="402">
        <f>SUM(G41:G45)</f>
        <v>235300</v>
      </c>
      <c r="H47" s="270"/>
      <c r="I47" s="270"/>
    </row>
    <row r="48" spans="1:11" x14ac:dyDescent="0.25">
      <c r="A48" s="275"/>
      <c r="B48" s="275"/>
      <c r="C48" s="275"/>
      <c r="D48" s="156"/>
      <c r="E48" s="156"/>
      <c r="F48" s="275"/>
      <c r="G48" s="156"/>
      <c r="H48" s="275"/>
      <c r="I48" s="275"/>
    </row>
    <row r="49" spans="1:9" x14ac:dyDescent="0.25">
      <c r="A49" s="275"/>
      <c r="B49" s="275"/>
      <c r="C49" s="275"/>
      <c r="D49" s="156"/>
      <c r="E49" s="156"/>
      <c r="F49" s="275"/>
      <c r="G49" s="156"/>
      <c r="H49" s="275"/>
      <c r="I49" s="275"/>
    </row>
    <row r="50" spans="1:9" x14ac:dyDescent="0.25">
      <c r="A50" s="359" t="s">
        <v>138</v>
      </c>
      <c r="B50" s="343"/>
      <c r="C50" s="275"/>
      <c r="D50" s="156"/>
      <c r="E50" s="156"/>
      <c r="F50" s="275"/>
      <c r="G50" s="156"/>
      <c r="H50" s="275"/>
      <c r="I50" s="275"/>
    </row>
    <row r="51" spans="1:9" x14ac:dyDescent="0.25">
      <c r="A51" s="275"/>
      <c r="B51" s="275"/>
      <c r="C51" s="275"/>
      <c r="D51" s="156"/>
      <c r="E51" s="156"/>
      <c r="F51" s="275"/>
      <c r="G51" s="156"/>
      <c r="H51" s="275"/>
      <c r="I51" s="275"/>
    </row>
    <row r="52" spans="1:9" x14ac:dyDescent="0.25">
      <c r="A52" s="136" t="s">
        <v>138</v>
      </c>
      <c r="B52" s="130">
        <v>20</v>
      </c>
      <c r="C52" s="131"/>
      <c r="D52" s="155"/>
      <c r="E52" s="168">
        <v>7700</v>
      </c>
      <c r="F52" s="345">
        <f>'d. Wärmebed.GebäudeGasanschluss'!AH1747</f>
        <v>1813.010000000002</v>
      </c>
      <c r="G52" s="155">
        <f>F52*E52</f>
        <v>13960177.000000015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345"/>
      <c r="G53" s="155"/>
      <c r="H53" s="131"/>
      <c r="I53" s="131"/>
    </row>
    <row r="54" spans="1:9" s="277" customFormat="1" x14ac:dyDescent="0.25">
      <c r="A54" s="278" t="s">
        <v>199</v>
      </c>
      <c r="B54" s="279"/>
      <c r="C54" s="270"/>
      <c r="D54" s="271"/>
      <c r="E54" s="280"/>
      <c r="F54" s="346"/>
      <c r="G54" s="402">
        <f>SUM(G52)</f>
        <v>13960177.000000015</v>
      </c>
      <c r="H54" s="270"/>
      <c r="I54" s="270"/>
    </row>
    <row r="55" spans="1:9" x14ac:dyDescent="0.25">
      <c r="A55" s="275"/>
      <c r="B55" s="275"/>
      <c r="C55" s="275"/>
      <c r="D55" s="156"/>
      <c r="E55" s="156"/>
      <c r="F55" s="275"/>
      <c r="G55" s="156"/>
      <c r="H55" s="275"/>
      <c r="I55" s="275"/>
    </row>
    <row r="56" spans="1:9" x14ac:dyDescent="0.25">
      <c r="A56" s="275"/>
      <c r="B56" s="275"/>
      <c r="C56" s="275"/>
      <c r="D56" s="156"/>
      <c r="E56" s="156"/>
      <c r="F56" s="275"/>
      <c r="G56" s="156"/>
      <c r="H56" s="275"/>
      <c r="I56" s="275"/>
    </row>
    <row r="57" spans="1:9" x14ac:dyDescent="0.25">
      <c r="A57" s="275"/>
      <c r="B57" s="275"/>
      <c r="C57" s="275"/>
      <c r="D57" s="156"/>
      <c r="E57" s="156"/>
      <c r="F57" s="275"/>
      <c r="G57" s="156"/>
      <c r="H57" s="275"/>
      <c r="I57" s="275"/>
    </row>
    <row r="58" spans="1:9" x14ac:dyDescent="0.25">
      <c r="A58" s="131" t="s">
        <v>145</v>
      </c>
      <c r="B58" s="131"/>
      <c r="C58" s="131"/>
      <c r="D58" s="155"/>
      <c r="E58" s="155"/>
      <c r="F58" s="131"/>
      <c r="G58" s="356">
        <f>SUM(G7:G11,G20,G27:G33)</f>
        <v>31833420</v>
      </c>
      <c r="H58" s="131"/>
      <c r="I58" s="155"/>
    </row>
    <row r="59" spans="1:9" s="160" customFormat="1" x14ac:dyDescent="0.25">
      <c r="A59" s="345" t="s">
        <v>146</v>
      </c>
      <c r="B59" s="345"/>
      <c r="C59" s="345"/>
      <c r="D59" s="357"/>
      <c r="E59" s="357"/>
      <c r="F59" s="345"/>
      <c r="G59" s="358">
        <f>SUM(G41:G45,G52)</f>
        <v>14195477.000000015</v>
      </c>
      <c r="H59" s="345"/>
      <c r="I59" s="357"/>
    </row>
    <row r="60" spans="1:9" s="160" customFormat="1" x14ac:dyDescent="0.25">
      <c r="A60" s="345" t="s">
        <v>288</v>
      </c>
      <c r="B60" s="345"/>
      <c r="C60" s="345"/>
      <c r="D60" s="357"/>
      <c r="E60" s="357"/>
      <c r="F60" s="345"/>
      <c r="G60" s="358">
        <f>E52+G47/F45</f>
        <v>7960</v>
      </c>
      <c r="H60" s="345"/>
      <c r="I60" s="357"/>
    </row>
    <row r="61" spans="1:9" s="160" customFormat="1" x14ac:dyDescent="0.25">
      <c r="A61" s="345" t="s">
        <v>289</v>
      </c>
      <c r="B61" s="345"/>
      <c r="C61" s="345"/>
      <c r="D61" s="357"/>
      <c r="E61" s="357"/>
      <c r="F61" s="345"/>
      <c r="G61" s="358">
        <f>E52+((G47/F45)/2)</f>
        <v>7830</v>
      </c>
      <c r="H61" s="345"/>
      <c r="I61" s="357"/>
    </row>
    <row r="62" spans="1:9" s="160" customFormat="1" x14ac:dyDescent="0.25">
      <c r="A62" s="345" t="s">
        <v>290</v>
      </c>
      <c r="B62" s="345"/>
      <c r="C62" s="345"/>
      <c r="D62" s="357"/>
      <c r="E62" s="357"/>
      <c r="F62" s="345"/>
      <c r="G62" s="358">
        <f>E52+((G47/F45)/6.73)</f>
        <v>7738.6329866270435</v>
      </c>
      <c r="H62" s="345"/>
      <c r="I62" s="357"/>
    </row>
    <row r="63" spans="1:9" s="160" customFormat="1" x14ac:dyDescent="0.25">
      <c r="A63" s="345" t="s">
        <v>287</v>
      </c>
      <c r="B63" s="345"/>
      <c r="C63" s="345"/>
      <c r="D63" s="357"/>
      <c r="E63" s="357"/>
      <c r="F63" s="345"/>
      <c r="G63" s="358">
        <f>SUM(G60*'d. Wärmebed.GebäudeGasanschluss'!AI1750+G61*'d. Wärmebed.GebäudeGasanschluss'!AI1751+G62*'d. Wärmebed.GebäudeGasanschluss'!AI1752)</f>
        <v>7829.7841710746143</v>
      </c>
      <c r="H63" s="345"/>
      <c r="I63" s="357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339" t="s">
        <v>140</v>
      </c>
      <c r="I64" s="369">
        <f>SUM(G58:G59)</f>
        <v>46028897.000000015</v>
      </c>
    </row>
    <row r="66" spans="1:2" x14ac:dyDescent="0.25">
      <c r="A66" s="61" t="s">
        <v>94</v>
      </c>
      <c r="B66" s="71"/>
    </row>
    <row r="67" spans="1:2" x14ac:dyDescent="0.25">
      <c r="A67" s="440" t="s">
        <v>203</v>
      </c>
      <c r="B67" s="440"/>
    </row>
  </sheetData>
  <mergeCells count="3">
    <mergeCell ref="A1:E1"/>
    <mergeCell ref="F1:G1"/>
    <mergeCell ref="A67:B67"/>
  </mergeCell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7104-60E2-4C21-82F6-D3F4AAE1982B}">
  <dimension ref="A1:K67"/>
  <sheetViews>
    <sheetView zoomScaleNormal="100" workbookViewId="0">
      <pane xSplit="1" topLeftCell="B1" activePane="topRight" state="frozen"/>
      <selection pane="topRight" activeCell="G60" sqref="G60:G63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19" style="158" bestFit="1" customWidth="1"/>
    <col min="8" max="8" width="33.7109375" style="132" bestFit="1" customWidth="1"/>
    <col min="9" max="9" width="23.7109375" style="132" bestFit="1" customWidth="1"/>
    <col min="10" max="16384" width="11.42578125" style="132"/>
  </cols>
  <sheetData>
    <row r="1" spans="1:9" ht="20.25" thickBot="1" x14ac:dyDescent="0.35">
      <c r="A1" s="535" t="s">
        <v>167</v>
      </c>
      <c r="B1" s="535"/>
      <c r="C1" s="535"/>
      <c r="D1" s="535"/>
      <c r="E1" s="535"/>
      <c r="F1" s="492" t="s">
        <v>153</v>
      </c>
      <c r="G1" s="492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359" t="s">
        <v>151</v>
      </c>
      <c r="C3" s="181"/>
      <c r="D3" s="360" t="s">
        <v>147</v>
      </c>
      <c r="E3" s="360" t="s">
        <v>104</v>
      </c>
      <c r="F3" s="359" t="s">
        <v>161</v>
      </c>
      <c r="G3" s="360" t="s">
        <v>139</v>
      </c>
      <c r="H3" s="275"/>
      <c r="I3" s="275"/>
    </row>
    <row r="4" spans="1:9" x14ac:dyDescent="0.25">
      <c r="A4" s="181"/>
      <c r="B4" s="181"/>
      <c r="C4" s="181"/>
      <c r="D4" s="182"/>
      <c r="E4" s="182"/>
      <c r="F4" s="181"/>
      <c r="G4" s="182"/>
      <c r="H4" s="275"/>
      <c r="I4" s="275"/>
    </row>
    <row r="5" spans="1:9" x14ac:dyDescent="0.25">
      <c r="A5" s="359" t="s">
        <v>103</v>
      </c>
      <c r="B5" s="359"/>
      <c r="C5" s="181"/>
      <c r="D5" s="182"/>
      <c r="E5" s="182"/>
      <c r="F5" s="181"/>
      <c r="G5" s="182"/>
      <c r="H5" s="275"/>
      <c r="I5" s="275"/>
    </row>
    <row r="6" spans="1:9" x14ac:dyDescent="0.25">
      <c r="A6" s="275"/>
      <c r="B6" s="275"/>
      <c r="C6" s="275"/>
      <c r="D6" s="156"/>
      <c r="E6" s="156"/>
      <c r="F6" s="275"/>
      <c r="G6" s="156"/>
      <c r="H6" s="275"/>
      <c r="I6" s="275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138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138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131">
        <v>0</v>
      </c>
      <c r="G9" s="155">
        <f>F9*E9</f>
        <v>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138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131">
        <v>0</v>
      </c>
      <c r="G11" s="155">
        <f>F11*E11</f>
        <v>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345"/>
      <c r="G12" s="155"/>
      <c r="H12" s="131"/>
      <c r="I12" s="131"/>
    </row>
    <row r="13" spans="1:9" s="277" customFormat="1" x14ac:dyDescent="0.25">
      <c r="A13" s="278" t="s">
        <v>199</v>
      </c>
      <c r="B13" s="279"/>
      <c r="C13" s="270"/>
      <c r="D13" s="271"/>
      <c r="E13" s="280"/>
      <c r="F13" s="346"/>
      <c r="G13" s="402">
        <f>SUM(G7:G11)</f>
        <v>0</v>
      </c>
      <c r="H13" s="270"/>
      <c r="I13" s="270"/>
    </row>
    <row r="14" spans="1:9" x14ac:dyDescent="0.25">
      <c r="A14" s="275"/>
      <c r="B14" s="275"/>
      <c r="C14" s="275"/>
      <c r="D14" s="156"/>
      <c r="E14" s="156"/>
      <c r="F14" s="275"/>
      <c r="G14" s="156"/>
      <c r="H14" s="275"/>
      <c r="I14" s="275"/>
    </row>
    <row r="15" spans="1:9" x14ac:dyDescent="0.25">
      <c r="A15" s="275"/>
      <c r="B15" s="275"/>
      <c r="C15" s="275"/>
      <c r="D15" s="156"/>
      <c r="E15" s="156"/>
      <c r="F15" s="275"/>
      <c r="G15" s="156"/>
      <c r="H15" s="275"/>
      <c r="I15" s="275"/>
    </row>
    <row r="16" spans="1:9" s="180" customFormat="1" x14ac:dyDescent="0.25">
      <c r="A16" s="181"/>
      <c r="B16" s="181"/>
      <c r="C16" s="361" t="s">
        <v>107</v>
      </c>
      <c r="D16" s="362" t="s">
        <v>123</v>
      </c>
      <c r="E16" s="362" t="s">
        <v>124</v>
      </c>
      <c r="F16" s="275"/>
      <c r="G16" s="156"/>
      <c r="H16" s="275"/>
      <c r="I16" s="275"/>
    </row>
    <row r="17" spans="1:9" s="180" customFormat="1" x14ac:dyDescent="0.25">
      <c r="A17" s="181"/>
      <c r="B17" s="181"/>
      <c r="C17" s="181"/>
      <c r="D17" s="182"/>
      <c r="E17" s="182"/>
      <c r="F17" s="275"/>
      <c r="G17" s="156"/>
      <c r="H17" s="275"/>
      <c r="I17" s="275"/>
    </row>
    <row r="18" spans="1:9" s="180" customFormat="1" x14ac:dyDescent="0.25">
      <c r="A18" s="359" t="s">
        <v>105</v>
      </c>
      <c r="B18" s="359"/>
      <c r="C18" s="181"/>
      <c r="D18" s="182"/>
      <c r="E18" s="182"/>
      <c r="F18" s="275"/>
      <c r="G18" s="156"/>
      <c r="H18" s="275"/>
      <c r="I18" s="275"/>
    </row>
    <row r="19" spans="1:9" s="180" customFormat="1" x14ac:dyDescent="0.25">
      <c r="A19" s="275"/>
      <c r="B19" s="275"/>
      <c r="C19" s="275"/>
      <c r="D19" s="156"/>
      <c r="E19" s="156"/>
      <c r="F19" s="275"/>
      <c r="G19" s="156"/>
      <c r="H19" s="275"/>
      <c r="I19" s="275"/>
    </row>
    <row r="20" spans="1:9" s="180" customFormat="1" x14ac:dyDescent="0.25">
      <c r="A20" s="183" t="s">
        <v>106</v>
      </c>
      <c r="B20" s="183">
        <v>10</v>
      </c>
      <c r="C20" s="129" t="s">
        <v>179</v>
      </c>
      <c r="D20" s="167"/>
      <c r="E20" s="167">
        <v>30000</v>
      </c>
      <c r="F20" s="131">
        <v>20</v>
      </c>
      <c r="G20" s="155">
        <f>F20*E20</f>
        <v>600000</v>
      </c>
      <c r="H20" s="131"/>
      <c r="I20" s="131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77" customFormat="1" x14ac:dyDescent="0.25">
      <c r="A22" s="278" t="s">
        <v>199</v>
      </c>
      <c r="B22" s="279"/>
      <c r="C22" s="270"/>
      <c r="D22" s="271"/>
      <c r="E22" s="280"/>
      <c r="F22" s="346"/>
      <c r="G22" s="402">
        <f>SUM(G20)</f>
        <v>600000</v>
      </c>
      <c r="H22" s="270"/>
      <c r="I22" s="270"/>
    </row>
    <row r="23" spans="1:9" s="180" customFormat="1" x14ac:dyDescent="0.25">
      <c r="A23" s="275"/>
      <c r="B23" s="275"/>
      <c r="C23" s="349"/>
      <c r="D23" s="350"/>
      <c r="E23" s="350"/>
      <c r="F23" s="275"/>
      <c r="G23" s="156"/>
      <c r="H23" s="275"/>
      <c r="I23" s="275"/>
    </row>
    <row r="24" spans="1:9" s="180" customFormat="1" x14ac:dyDescent="0.25">
      <c r="A24" s="275"/>
      <c r="B24" s="275"/>
      <c r="C24" s="349"/>
      <c r="D24" s="350"/>
      <c r="E24" s="350"/>
      <c r="F24" s="275"/>
      <c r="G24" s="156"/>
      <c r="H24" s="275"/>
      <c r="I24" s="275"/>
    </row>
    <row r="25" spans="1:9" s="180" customFormat="1" ht="16.5" customHeight="1" x14ac:dyDescent="0.25">
      <c r="A25" s="363" t="s">
        <v>115</v>
      </c>
      <c r="B25" s="351"/>
      <c r="C25" s="349"/>
      <c r="D25" s="350"/>
      <c r="E25" s="350"/>
      <c r="F25" s="275"/>
      <c r="G25" s="156"/>
      <c r="H25" s="275"/>
      <c r="I25" s="275"/>
    </row>
    <row r="26" spans="1:9" s="180" customFormat="1" x14ac:dyDescent="0.25">
      <c r="A26" s="275"/>
      <c r="B26" s="275"/>
      <c r="C26" s="349"/>
      <c r="D26" s="350"/>
      <c r="E26" s="350"/>
      <c r="F26" s="275"/>
      <c r="G26" s="156"/>
      <c r="H26" s="275"/>
      <c r="I26" s="275"/>
    </row>
    <row r="27" spans="1:9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131">
        <v>3</v>
      </c>
      <c r="G27" s="155">
        <f t="shared" ref="G27:G33" si="0">F27*E27*C27</f>
        <v>7500</v>
      </c>
      <c r="H27" s="131"/>
      <c r="I27" s="131"/>
    </row>
    <row r="28" spans="1:9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131">
        <v>3</v>
      </c>
      <c r="G28" s="155">
        <f t="shared" si="0"/>
        <v>0</v>
      </c>
      <c r="H28" s="131"/>
      <c r="I28" s="131"/>
    </row>
    <row r="29" spans="1:9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131">
        <v>3</v>
      </c>
      <c r="G29" s="155">
        <f t="shared" si="0"/>
        <v>58800</v>
      </c>
      <c r="H29" s="131"/>
      <c r="I29" s="131"/>
    </row>
    <row r="30" spans="1:9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131">
        <v>3</v>
      </c>
      <c r="G30" s="155">
        <f t="shared" si="0"/>
        <v>1500</v>
      </c>
      <c r="H30" s="131"/>
      <c r="I30" s="131"/>
    </row>
    <row r="31" spans="1:9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131">
        <v>3</v>
      </c>
      <c r="G31" s="155">
        <f t="shared" si="0"/>
        <v>22020</v>
      </c>
      <c r="H31" s="131"/>
      <c r="I31" s="131"/>
    </row>
    <row r="32" spans="1:9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131">
        <v>3</v>
      </c>
      <c r="G32" s="155">
        <f t="shared" si="0"/>
        <v>6600</v>
      </c>
      <c r="H32" s="131"/>
      <c r="I32" s="131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131">
        <v>3</v>
      </c>
      <c r="G33" s="155">
        <f t="shared" si="0"/>
        <v>0</v>
      </c>
      <c r="H33" s="131"/>
      <c r="I33" s="131"/>
    </row>
    <row r="34" spans="1:11" x14ac:dyDescent="0.25">
      <c r="A34" s="136"/>
      <c r="B34" s="143"/>
      <c r="C34" s="130"/>
      <c r="D34" s="167"/>
      <c r="E34" s="167"/>
      <c r="F34" s="345"/>
      <c r="G34" s="155"/>
      <c r="H34" s="131"/>
      <c r="I34" s="131"/>
    </row>
    <row r="35" spans="1:11" s="277" customFormat="1" x14ac:dyDescent="0.25">
      <c r="A35" s="278" t="s">
        <v>199</v>
      </c>
      <c r="B35" s="279"/>
      <c r="C35" s="270"/>
      <c r="D35" s="271"/>
      <c r="E35" s="280"/>
      <c r="F35" s="346"/>
      <c r="G35" s="402">
        <f>SUM(G27:G33)</f>
        <v>96420</v>
      </c>
      <c r="H35" s="270"/>
      <c r="I35" s="270"/>
    </row>
    <row r="36" spans="1:11" s="180" customFormat="1" x14ac:dyDescent="0.25">
      <c r="A36" s="275"/>
      <c r="B36" s="352"/>
      <c r="C36" s="275"/>
      <c r="D36" s="156"/>
      <c r="E36" s="156"/>
      <c r="F36" s="275"/>
      <c r="G36" s="275"/>
      <c r="H36" s="275"/>
      <c r="I36" s="275"/>
      <c r="J36" s="281"/>
      <c r="K36" s="281"/>
    </row>
    <row r="37" spans="1:11" s="180" customFormat="1" x14ac:dyDescent="0.25">
      <c r="A37" s="275"/>
      <c r="B37" s="349"/>
      <c r="C37" s="275"/>
      <c r="D37" s="156"/>
      <c r="E37" s="156"/>
      <c r="F37" s="275"/>
      <c r="G37" s="156"/>
      <c r="H37" s="275"/>
      <c r="I37" s="275"/>
      <c r="J37" s="281"/>
      <c r="K37" s="281"/>
    </row>
    <row r="38" spans="1:11" s="268" customFormat="1" ht="15.75" x14ac:dyDescent="0.25">
      <c r="A38" s="364" t="s">
        <v>198</v>
      </c>
      <c r="B38" s="349"/>
      <c r="C38" s="275"/>
      <c r="D38" s="156"/>
      <c r="E38" s="156"/>
      <c r="F38" s="275"/>
      <c r="G38" s="156"/>
      <c r="H38" s="275"/>
      <c r="I38" s="156"/>
      <c r="J38" s="282"/>
      <c r="K38" s="282"/>
    </row>
    <row r="39" spans="1:11" s="180" customFormat="1" x14ac:dyDescent="0.25">
      <c r="A39" s="359" t="s">
        <v>108</v>
      </c>
      <c r="B39" s="355"/>
      <c r="C39" s="349"/>
      <c r="D39" s="350"/>
      <c r="E39" s="350"/>
      <c r="F39" s="275"/>
      <c r="G39" s="156"/>
      <c r="H39" s="275"/>
      <c r="I39" s="275"/>
      <c r="J39" s="281"/>
      <c r="K39" s="281"/>
    </row>
    <row r="40" spans="1:11" s="180" customFormat="1" x14ac:dyDescent="0.25">
      <c r="A40" s="275"/>
      <c r="B40" s="349"/>
      <c r="C40" s="349"/>
      <c r="D40" s="350"/>
      <c r="E40" s="350"/>
      <c r="F40" s="275"/>
      <c r="G40" s="156"/>
      <c r="H40" s="275"/>
      <c r="I40" s="275"/>
      <c r="J40" s="281"/>
      <c r="K40" s="281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131">
        <f>'d. Wärmebed.GebäudeGasanschluss'!AG1746</f>
        <v>905</v>
      </c>
      <c r="G41" s="155">
        <f>F41*E41*C41</f>
        <v>724000</v>
      </c>
      <c r="H41" s="131"/>
      <c r="I41" s="131"/>
      <c r="J41" s="281"/>
      <c r="K41" s="281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131">
        <f>'d. Wärmebed.GebäudeGasanschluss'!AG1746</f>
        <v>905</v>
      </c>
      <c r="G42" s="155">
        <f>F42*E42*C42</f>
        <v>724000</v>
      </c>
      <c r="H42" s="131"/>
      <c r="I42" s="131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131">
        <f>'d. Wärmebed.GebäudeGasanschluss'!AG1746</f>
        <v>905</v>
      </c>
      <c r="G43" s="155">
        <f>F43*E43*C43</f>
        <v>153850</v>
      </c>
      <c r="H43" s="131"/>
      <c r="I43" s="131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131">
        <f>'d. Wärmebed.GebäudeGasanschluss'!AG1746</f>
        <v>905</v>
      </c>
      <c r="G44" s="155">
        <f>F44*E44</f>
        <v>90500</v>
      </c>
      <c r="H44" s="131"/>
      <c r="I44" s="131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131">
        <f>'d. Wärmebed.GebäudeGasanschluss'!AG1746</f>
        <v>905</v>
      </c>
      <c r="G45" s="155">
        <f>F45*E45</f>
        <v>144800</v>
      </c>
      <c r="H45" s="131"/>
      <c r="I45" s="131"/>
    </row>
    <row r="46" spans="1:11" x14ac:dyDescent="0.25">
      <c r="A46" s="136"/>
      <c r="B46" s="130"/>
      <c r="C46" s="129"/>
      <c r="D46" s="167"/>
      <c r="E46" s="168"/>
      <c r="F46" s="345"/>
      <c r="G46" s="155"/>
      <c r="H46" s="131"/>
      <c r="I46" s="131"/>
    </row>
    <row r="47" spans="1:11" s="277" customFormat="1" x14ac:dyDescent="0.25">
      <c r="A47" s="278" t="s">
        <v>199</v>
      </c>
      <c r="B47" s="279"/>
      <c r="C47" s="270"/>
      <c r="D47" s="271"/>
      <c r="E47" s="280"/>
      <c r="F47" s="346"/>
      <c r="G47" s="402">
        <f>SUM(G41:G45)</f>
        <v>1837150</v>
      </c>
      <c r="H47" s="270"/>
      <c r="I47" s="270"/>
    </row>
    <row r="48" spans="1:11" s="180" customFormat="1" x14ac:dyDescent="0.25">
      <c r="A48" s="275"/>
      <c r="B48" s="275"/>
      <c r="C48" s="275"/>
      <c r="D48" s="156"/>
      <c r="E48" s="156"/>
      <c r="F48" s="275"/>
      <c r="G48" s="156"/>
      <c r="H48" s="275"/>
      <c r="I48" s="275"/>
    </row>
    <row r="49" spans="1:9" s="180" customFormat="1" x14ac:dyDescent="0.25">
      <c r="A49" s="275"/>
      <c r="B49" s="275"/>
      <c r="C49" s="275"/>
      <c r="D49" s="156"/>
      <c r="E49" s="156"/>
      <c r="F49" s="275"/>
      <c r="G49" s="156"/>
      <c r="H49" s="275"/>
      <c r="I49" s="275"/>
    </row>
    <row r="50" spans="1:9" s="180" customFormat="1" x14ac:dyDescent="0.25">
      <c r="A50" s="359" t="s">
        <v>138</v>
      </c>
      <c r="B50" s="343"/>
      <c r="C50" s="275"/>
      <c r="D50" s="156"/>
      <c r="E50" s="156"/>
      <c r="F50" s="275"/>
      <c r="G50" s="156"/>
      <c r="H50" s="275"/>
      <c r="I50" s="275"/>
    </row>
    <row r="51" spans="1:9" s="180" customFormat="1" x14ac:dyDescent="0.25">
      <c r="A51" s="275"/>
      <c r="B51" s="275"/>
      <c r="C51" s="275"/>
      <c r="D51" s="156"/>
      <c r="E51" s="156"/>
      <c r="F51" s="275"/>
      <c r="G51" s="156"/>
      <c r="H51" s="275"/>
      <c r="I51" s="275"/>
    </row>
    <row r="52" spans="1:9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131">
        <f>'d. Wärmebed.GebäudeGasanschluss'!AH1747</f>
        <v>1813.010000000002</v>
      </c>
      <c r="G52" s="155">
        <f>F52*E52</f>
        <v>13960177.000000015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345"/>
      <c r="G53" s="155"/>
      <c r="H53" s="131"/>
      <c r="I53" s="131"/>
    </row>
    <row r="54" spans="1:9" s="277" customFormat="1" x14ac:dyDescent="0.25">
      <c r="A54" s="278" t="s">
        <v>199</v>
      </c>
      <c r="B54" s="279"/>
      <c r="C54" s="270"/>
      <c r="D54" s="271"/>
      <c r="E54" s="280"/>
      <c r="F54" s="346"/>
      <c r="G54" s="402">
        <f>SUM(G52)</f>
        <v>13960177.000000015</v>
      </c>
      <c r="H54" s="270"/>
      <c r="I54" s="270"/>
    </row>
    <row r="55" spans="1:9" x14ac:dyDescent="0.25">
      <c r="A55" s="275"/>
      <c r="B55" s="275"/>
      <c r="C55" s="275"/>
      <c r="D55" s="156"/>
      <c r="E55" s="156"/>
      <c r="F55" s="275"/>
      <c r="G55" s="156"/>
      <c r="H55" s="275"/>
      <c r="I55" s="275"/>
    </row>
    <row r="56" spans="1:9" x14ac:dyDescent="0.25">
      <c r="A56" s="275"/>
      <c r="B56" s="275"/>
      <c r="C56" s="275"/>
      <c r="D56" s="156"/>
      <c r="E56" s="156"/>
      <c r="F56" s="275"/>
      <c r="G56" s="156"/>
      <c r="H56" s="275"/>
      <c r="I56" s="275"/>
    </row>
    <row r="57" spans="1:9" x14ac:dyDescent="0.25">
      <c r="A57" s="275"/>
      <c r="B57" s="275"/>
      <c r="C57" s="275"/>
      <c r="D57" s="156"/>
      <c r="E57" s="156"/>
      <c r="F57" s="275"/>
      <c r="G57" s="156"/>
      <c r="H57" s="275"/>
      <c r="I57" s="275"/>
    </row>
    <row r="58" spans="1:9" s="180" customFormat="1" x14ac:dyDescent="0.25">
      <c r="A58" s="131" t="s">
        <v>145</v>
      </c>
      <c r="B58" s="131"/>
      <c r="C58" s="131"/>
      <c r="D58" s="155"/>
      <c r="E58" s="155"/>
      <c r="F58" s="131"/>
      <c r="G58" s="356">
        <f>SUM(G7:G11,G20,G27:G33)</f>
        <v>696420</v>
      </c>
      <c r="H58" s="131"/>
      <c r="I58" s="155"/>
    </row>
    <row r="59" spans="1:9" s="160" customFormat="1" x14ac:dyDescent="0.25">
      <c r="A59" s="345" t="s">
        <v>146</v>
      </c>
      <c r="B59" s="345"/>
      <c r="C59" s="345"/>
      <c r="D59" s="357"/>
      <c r="E59" s="357"/>
      <c r="F59" s="345"/>
      <c r="G59" s="358">
        <f>SUM(G41:G45,G52)</f>
        <v>15797327.000000015</v>
      </c>
      <c r="H59" s="345"/>
      <c r="I59" s="357"/>
    </row>
    <row r="60" spans="1:9" s="160" customFormat="1" x14ac:dyDescent="0.25">
      <c r="A60" s="345" t="s">
        <v>288</v>
      </c>
      <c r="B60" s="345"/>
      <c r="C60" s="345"/>
      <c r="D60" s="357"/>
      <c r="E60" s="357"/>
      <c r="F60" s="345"/>
      <c r="G60" s="358">
        <f>E52+G47/F45</f>
        <v>9730</v>
      </c>
      <c r="H60" s="345"/>
      <c r="I60" s="357"/>
    </row>
    <row r="61" spans="1:9" s="160" customFormat="1" x14ac:dyDescent="0.25">
      <c r="A61" s="345" t="s">
        <v>289</v>
      </c>
      <c r="B61" s="345"/>
      <c r="C61" s="345"/>
      <c r="D61" s="357"/>
      <c r="E61" s="357"/>
      <c r="F61" s="345"/>
      <c r="G61" s="358">
        <f>E52+((G47/F45)/2)</f>
        <v>8715</v>
      </c>
      <c r="H61" s="345"/>
      <c r="I61" s="357"/>
    </row>
    <row r="62" spans="1:9" s="160" customFormat="1" x14ac:dyDescent="0.25">
      <c r="A62" s="345" t="s">
        <v>290</v>
      </c>
      <c r="B62" s="345"/>
      <c r="C62" s="345"/>
      <c r="D62" s="357"/>
      <c r="E62" s="357"/>
      <c r="F62" s="345"/>
      <c r="G62" s="358">
        <f>E52+((G47/F45)/6.73)</f>
        <v>8001.6344725111439</v>
      </c>
      <c r="H62" s="345"/>
      <c r="I62" s="357"/>
    </row>
    <row r="63" spans="1:9" s="160" customFormat="1" x14ac:dyDescent="0.25">
      <c r="A63" s="345" t="s">
        <v>287</v>
      </c>
      <c r="B63" s="345"/>
      <c r="C63" s="345"/>
      <c r="D63" s="357"/>
      <c r="E63" s="357"/>
      <c r="F63" s="345"/>
      <c r="G63" s="358">
        <f>SUM(G60*'d. Wärmebed.GebäudeGasanschluss'!AI1750+G61*'d. Wärmebed.GebäudeGasanschluss'!AI1751+G62*'d. Wärmebed.GebäudeGasanschluss'!AI1752)</f>
        <v>8713.314874159536</v>
      </c>
      <c r="H63" s="345"/>
      <c r="I63" s="357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339" t="s">
        <v>140</v>
      </c>
      <c r="I64" s="369">
        <f>SUM(G58:G59)</f>
        <v>16493747.000000015</v>
      </c>
    </row>
    <row r="66" spans="1:2" x14ac:dyDescent="0.25">
      <c r="A66" s="61" t="s">
        <v>94</v>
      </c>
      <c r="B66" s="71"/>
    </row>
    <row r="67" spans="1:2" x14ac:dyDescent="0.25">
      <c r="A67" s="440" t="s">
        <v>203</v>
      </c>
      <c r="B67" s="440"/>
    </row>
  </sheetData>
  <mergeCells count="3">
    <mergeCell ref="A1:E1"/>
    <mergeCell ref="F1:G1"/>
    <mergeCell ref="A67:B67"/>
  </mergeCells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1713-AE94-424F-8ADF-C87E4559AE77}">
  <dimension ref="A1:K67"/>
  <sheetViews>
    <sheetView zoomScaleNormal="100" workbookViewId="0">
      <pane xSplit="1" topLeftCell="B1" activePane="topRight" state="frozen"/>
      <selection activeCell="A9" sqref="A9"/>
      <selection pane="topRight" activeCell="G63" sqref="G63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19" style="158" bestFit="1" customWidth="1"/>
    <col min="8" max="8" width="33.7109375" style="132" bestFit="1" customWidth="1"/>
    <col min="9" max="9" width="23" style="132" bestFit="1" customWidth="1"/>
    <col min="10" max="16384" width="11.42578125" style="132"/>
  </cols>
  <sheetData>
    <row r="1" spans="1:9" ht="20.25" thickBot="1" x14ac:dyDescent="0.35">
      <c r="A1" s="535" t="s">
        <v>170</v>
      </c>
      <c r="B1" s="535"/>
      <c r="C1" s="535"/>
      <c r="D1" s="535"/>
      <c r="E1" s="535"/>
      <c r="F1" s="492" t="s">
        <v>153</v>
      </c>
      <c r="G1" s="492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359" t="s">
        <v>151</v>
      </c>
      <c r="C3" s="181"/>
      <c r="D3" s="360" t="s">
        <v>147</v>
      </c>
      <c r="E3" s="360" t="s">
        <v>104</v>
      </c>
      <c r="F3" s="359" t="s">
        <v>161</v>
      </c>
      <c r="G3" s="360" t="s">
        <v>139</v>
      </c>
      <c r="H3" s="275"/>
      <c r="I3" s="275"/>
    </row>
    <row r="4" spans="1:9" x14ac:dyDescent="0.25">
      <c r="A4" s="181"/>
      <c r="B4" s="181"/>
      <c r="C4" s="181"/>
      <c r="D4" s="182"/>
      <c r="E4" s="182"/>
      <c r="F4" s="181"/>
      <c r="G4" s="182"/>
      <c r="H4" s="275"/>
      <c r="I4" s="275"/>
    </row>
    <row r="5" spans="1:9" x14ac:dyDescent="0.25">
      <c r="A5" s="359" t="s">
        <v>103</v>
      </c>
      <c r="B5" s="359"/>
      <c r="C5" s="181"/>
      <c r="D5" s="182"/>
      <c r="E5" s="182"/>
      <c r="F5" s="181"/>
      <c r="G5" s="182"/>
      <c r="H5" s="275"/>
      <c r="I5" s="275"/>
    </row>
    <row r="6" spans="1:9" x14ac:dyDescent="0.25">
      <c r="A6" s="181"/>
      <c r="B6" s="181"/>
      <c r="C6" s="181"/>
      <c r="D6" s="182"/>
      <c r="E6" s="182"/>
      <c r="F6" s="181"/>
      <c r="G6" s="182"/>
      <c r="H6" s="275"/>
      <c r="I6" s="275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138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138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131">
        <f>'e. Gasflussgeschw.Pandap2035'!G1821</f>
        <v>31560</v>
      </c>
      <c r="G9" s="155">
        <f>F9*E9</f>
        <v>26826000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138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131">
        <f>'d. Wärmebed.GebäudeGasanschluss'!AG1749</f>
        <v>12294</v>
      </c>
      <c r="G11" s="155">
        <f>F11*E11</f>
        <v>4917600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345"/>
      <c r="G12" s="155"/>
      <c r="H12" s="131"/>
      <c r="I12" s="131"/>
    </row>
    <row r="13" spans="1:9" s="277" customFormat="1" x14ac:dyDescent="0.25">
      <c r="A13" s="278" t="s">
        <v>199</v>
      </c>
      <c r="B13" s="279"/>
      <c r="C13" s="270"/>
      <c r="D13" s="271"/>
      <c r="E13" s="280"/>
      <c r="F13" s="346"/>
      <c r="G13" s="402">
        <f>SUM(G7:G11)</f>
        <v>31743600</v>
      </c>
      <c r="H13" s="270"/>
      <c r="I13" s="270"/>
    </row>
    <row r="14" spans="1:9" x14ac:dyDescent="0.25">
      <c r="A14" s="275"/>
      <c r="B14" s="275"/>
      <c r="C14" s="275"/>
      <c r="D14" s="156"/>
      <c r="E14" s="156"/>
      <c r="F14" s="275"/>
      <c r="G14" s="156"/>
      <c r="H14" s="275"/>
      <c r="I14" s="275"/>
    </row>
    <row r="15" spans="1:9" x14ac:dyDescent="0.25">
      <c r="A15" s="275"/>
      <c r="B15" s="275"/>
      <c r="C15" s="275"/>
      <c r="D15" s="156"/>
      <c r="E15" s="156"/>
      <c r="F15" s="275"/>
      <c r="G15" s="156"/>
      <c r="H15" s="275"/>
      <c r="I15" s="275"/>
    </row>
    <row r="16" spans="1:9" s="180" customFormat="1" x14ac:dyDescent="0.25">
      <c r="A16" s="181"/>
      <c r="B16" s="181"/>
      <c r="C16" s="361" t="s">
        <v>107</v>
      </c>
      <c r="D16" s="362" t="s">
        <v>123</v>
      </c>
      <c r="E16" s="362" t="s">
        <v>124</v>
      </c>
      <c r="F16" s="181"/>
      <c r="G16" s="182"/>
      <c r="H16" s="275"/>
      <c r="I16" s="275"/>
    </row>
    <row r="17" spans="1:9" s="180" customFormat="1" x14ac:dyDescent="0.25">
      <c r="A17" s="181"/>
      <c r="B17" s="181"/>
      <c r="C17" s="181"/>
      <c r="D17" s="182"/>
      <c r="E17" s="182"/>
      <c r="F17" s="181"/>
      <c r="G17" s="182"/>
      <c r="H17" s="275"/>
      <c r="I17" s="275"/>
    </row>
    <row r="18" spans="1:9" s="180" customFormat="1" x14ac:dyDescent="0.25">
      <c r="A18" s="359" t="s">
        <v>105</v>
      </c>
      <c r="B18" s="359"/>
      <c r="C18" s="181"/>
      <c r="D18" s="182"/>
      <c r="E18" s="182"/>
      <c r="F18" s="181"/>
      <c r="G18" s="182"/>
      <c r="H18" s="275"/>
      <c r="I18" s="275"/>
    </row>
    <row r="19" spans="1:9" s="180" customFormat="1" x14ac:dyDescent="0.25">
      <c r="A19" s="181"/>
      <c r="B19" s="181"/>
      <c r="C19" s="181"/>
      <c r="D19" s="182"/>
      <c r="E19" s="182"/>
      <c r="F19" s="181"/>
      <c r="G19" s="182"/>
      <c r="H19" s="275"/>
      <c r="I19" s="275"/>
    </row>
    <row r="20" spans="1:9" s="180" customFormat="1" x14ac:dyDescent="0.25">
      <c r="A20" s="183" t="s">
        <v>106</v>
      </c>
      <c r="B20" s="183">
        <v>10</v>
      </c>
      <c r="C20" s="129" t="s">
        <v>179</v>
      </c>
      <c r="D20" s="167"/>
      <c r="E20" s="167">
        <v>30000</v>
      </c>
      <c r="F20" s="131">
        <v>20</v>
      </c>
      <c r="G20" s="155">
        <f>F20*E20</f>
        <v>600000</v>
      </c>
      <c r="H20" s="131"/>
      <c r="I20" s="131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77" customFormat="1" x14ac:dyDescent="0.25">
      <c r="A22" s="278" t="s">
        <v>199</v>
      </c>
      <c r="B22" s="279"/>
      <c r="C22" s="270"/>
      <c r="D22" s="271"/>
      <c r="E22" s="280"/>
      <c r="F22" s="346"/>
      <c r="G22" s="402">
        <f>SUM(G20)</f>
        <v>600000</v>
      </c>
      <c r="H22" s="270"/>
      <c r="I22" s="270"/>
    </row>
    <row r="23" spans="1:9" s="180" customFormat="1" x14ac:dyDescent="0.25">
      <c r="A23" s="275"/>
      <c r="B23" s="275"/>
      <c r="C23" s="349"/>
      <c r="D23" s="350"/>
      <c r="E23" s="350"/>
      <c r="F23" s="275"/>
      <c r="G23" s="156"/>
      <c r="H23" s="275"/>
      <c r="I23" s="275"/>
    </row>
    <row r="24" spans="1:9" s="180" customFormat="1" x14ac:dyDescent="0.25">
      <c r="A24" s="275"/>
      <c r="B24" s="275"/>
      <c r="C24" s="349"/>
      <c r="D24" s="350"/>
      <c r="E24" s="350"/>
      <c r="F24" s="275"/>
      <c r="G24" s="156"/>
      <c r="H24" s="275"/>
      <c r="I24" s="275"/>
    </row>
    <row r="25" spans="1:9" s="180" customFormat="1" ht="16.5" customHeight="1" x14ac:dyDescent="0.25">
      <c r="A25" s="363" t="s">
        <v>115</v>
      </c>
      <c r="B25" s="351"/>
      <c r="C25" s="349"/>
      <c r="D25" s="350"/>
      <c r="E25" s="350"/>
      <c r="F25" s="275"/>
      <c r="G25" s="156"/>
      <c r="H25" s="275"/>
      <c r="I25" s="275"/>
    </row>
    <row r="26" spans="1:9" s="180" customFormat="1" x14ac:dyDescent="0.25">
      <c r="A26" s="275"/>
      <c r="B26" s="275"/>
      <c r="C26" s="349"/>
      <c r="D26" s="350"/>
      <c r="E26" s="350"/>
      <c r="F26" s="275"/>
      <c r="G26" s="156"/>
      <c r="H26" s="275"/>
      <c r="I26" s="275"/>
    </row>
    <row r="27" spans="1:9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131">
        <v>3</v>
      </c>
      <c r="G27" s="155">
        <f>F27*E27*C27</f>
        <v>7500</v>
      </c>
      <c r="H27" s="131"/>
      <c r="I27" s="131"/>
    </row>
    <row r="28" spans="1:9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131">
        <v>3</v>
      </c>
      <c r="G28" s="155">
        <f t="shared" ref="G28:G33" si="0">F28*E28*C28</f>
        <v>0</v>
      </c>
      <c r="H28" s="131"/>
      <c r="I28" s="131"/>
    </row>
    <row r="29" spans="1:9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131">
        <v>3</v>
      </c>
      <c r="G29" s="155">
        <f t="shared" si="0"/>
        <v>58800</v>
      </c>
      <c r="H29" s="131"/>
      <c r="I29" s="131"/>
    </row>
    <row r="30" spans="1:9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131">
        <v>3</v>
      </c>
      <c r="G30" s="155">
        <f t="shared" si="0"/>
        <v>1500</v>
      </c>
      <c r="H30" s="131"/>
      <c r="I30" s="131"/>
    </row>
    <row r="31" spans="1:9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131">
        <v>3</v>
      </c>
      <c r="G31" s="155">
        <f t="shared" si="0"/>
        <v>22020</v>
      </c>
      <c r="H31" s="131"/>
      <c r="I31" s="131"/>
    </row>
    <row r="32" spans="1:9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131">
        <v>3</v>
      </c>
      <c r="G32" s="155">
        <f t="shared" si="0"/>
        <v>6600</v>
      </c>
      <c r="H32" s="131"/>
      <c r="I32" s="131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131">
        <v>3</v>
      </c>
      <c r="G33" s="155">
        <f t="shared" si="0"/>
        <v>0</v>
      </c>
      <c r="H33" s="131"/>
      <c r="I33" s="131"/>
    </row>
    <row r="34" spans="1:11" x14ac:dyDescent="0.25">
      <c r="A34" s="136"/>
      <c r="B34" s="143"/>
      <c r="C34" s="130"/>
      <c r="D34" s="167"/>
      <c r="E34" s="167"/>
      <c r="F34" s="345"/>
      <c r="G34" s="155"/>
      <c r="H34" s="131"/>
      <c r="I34" s="131"/>
    </row>
    <row r="35" spans="1:11" s="277" customFormat="1" x14ac:dyDescent="0.25">
      <c r="A35" s="278" t="s">
        <v>199</v>
      </c>
      <c r="B35" s="279"/>
      <c r="C35" s="270"/>
      <c r="D35" s="271"/>
      <c r="E35" s="280"/>
      <c r="F35" s="346"/>
      <c r="G35" s="402">
        <f>SUM(G27:G33)</f>
        <v>96420</v>
      </c>
      <c r="H35" s="270"/>
      <c r="I35" s="270"/>
    </row>
    <row r="36" spans="1:11" s="180" customFormat="1" x14ac:dyDescent="0.25">
      <c r="A36" s="275"/>
      <c r="B36" s="352"/>
      <c r="C36" s="275"/>
      <c r="D36" s="156"/>
      <c r="E36" s="156"/>
      <c r="F36" s="275"/>
      <c r="G36" s="156"/>
      <c r="H36" s="275"/>
      <c r="I36" s="275"/>
    </row>
    <row r="37" spans="1:11" s="180" customFormat="1" x14ac:dyDescent="0.25">
      <c r="A37" s="275"/>
      <c r="B37" s="349"/>
      <c r="C37" s="275"/>
      <c r="D37" s="156"/>
      <c r="E37" s="156"/>
      <c r="F37" s="275"/>
      <c r="G37" s="156"/>
      <c r="H37" s="275"/>
      <c r="I37" s="353"/>
      <c r="J37" s="281"/>
      <c r="K37" s="281"/>
    </row>
    <row r="38" spans="1:11" s="268" customFormat="1" ht="15.75" x14ac:dyDescent="0.25">
      <c r="A38" s="364" t="s">
        <v>198</v>
      </c>
      <c r="B38" s="185"/>
      <c r="C38" s="181"/>
      <c r="D38" s="182"/>
      <c r="E38" s="182"/>
      <c r="F38" s="275"/>
      <c r="G38" s="156"/>
      <c r="H38" s="275"/>
      <c r="I38" s="275"/>
      <c r="J38" s="282"/>
      <c r="K38" s="282"/>
    </row>
    <row r="39" spans="1:11" s="180" customFormat="1" x14ac:dyDescent="0.25">
      <c r="A39" s="359" t="s">
        <v>108</v>
      </c>
      <c r="B39" s="365"/>
      <c r="C39" s="185"/>
      <c r="D39" s="186"/>
      <c r="E39" s="186"/>
      <c r="F39" s="275"/>
      <c r="G39" s="156"/>
      <c r="H39" s="275"/>
      <c r="I39" s="275"/>
    </row>
    <row r="40" spans="1:11" s="180" customFormat="1" x14ac:dyDescent="0.25">
      <c r="A40" s="275"/>
      <c r="B40" s="349"/>
      <c r="C40" s="349"/>
      <c r="D40" s="350"/>
      <c r="E40" s="350"/>
      <c r="F40" s="275"/>
      <c r="G40" s="156"/>
      <c r="H40" s="275"/>
      <c r="I40" s="275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131">
        <f>'d. Wärmebed.GebäudeGasanschluss'!AG1746</f>
        <v>905</v>
      </c>
      <c r="G41" s="155">
        <f>F41*E41*C41</f>
        <v>724000</v>
      </c>
      <c r="H41" s="131"/>
      <c r="I41" s="131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131">
        <f>'d. Wärmebed.GebäudeGasanschluss'!AG1746</f>
        <v>905</v>
      </c>
      <c r="G42" s="155">
        <f>F42*E42*C42</f>
        <v>724000</v>
      </c>
      <c r="H42" s="131"/>
      <c r="I42" s="131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131">
        <f>'d. Wärmebed.GebäudeGasanschluss'!AG1746</f>
        <v>905</v>
      </c>
      <c r="G43" s="155">
        <f>F43*E43*C43</f>
        <v>153850</v>
      </c>
      <c r="H43" s="131"/>
      <c r="I43" s="131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131">
        <f>'d. Wärmebed.GebäudeGasanschluss'!AG1746</f>
        <v>905</v>
      </c>
      <c r="G44" s="155">
        <f>F44*E44</f>
        <v>90500</v>
      </c>
      <c r="H44" s="131"/>
      <c r="I44" s="131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131">
        <f>'d. Wärmebed.GebäudeGasanschluss'!AG1746</f>
        <v>905</v>
      </c>
      <c r="G45" s="155">
        <f>F45*E45</f>
        <v>144800</v>
      </c>
      <c r="H45" s="131"/>
      <c r="I45" s="131"/>
    </row>
    <row r="46" spans="1:11" x14ac:dyDescent="0.25">
      <c r="A46" s="136"/>
      <c r="B46" s="130"/>
      <c r="C46" s="129"/>
      <c r="D46" s="167"/>
      <c r="E46" s="168"/>
      <c r="F46" s="345"/>
      <c r="G46" s="155"/>
      <c r="H46" s="131"/>
      <c r="I46" s="131"/>
    </row>
    <row r="47" spans="1:11" s="277" customFormat="1" x14ac:dyDescent="0.25">
      <c r="A47" s="278" t="s">
        <v>199</v>
      </c>
      <c r="B47" s="279"/>
      <c r="C47" s="270"/>
      <c r="D47" s="271"/>
      <c r="E47" s="280"/>
      <c r="F47" s="346"/>
      <c r="G47" s="402">
        <f>SUM(G41:G45)</f>
        <v>1837150</v>
      </c>
      <c r="H47" s="270"/>
      <c r="I47" s="270"/>
    </row>
    <row r="48" spans="1:11" s="180" customFormat="1" x14ac:dyDescent="0.25">
      <c r="A48" s="275"/>
      <c r="B48" s="275"/>
      <c r="C48" s="275"/>
      <c r="D48" s="156"/>
      <c r="E48" s="156"/>
      <c r="F48" s="275"/>
      <c r="G48" s="156"/>
      <c r="H48" s="131"/>
      <c r="I48" s="275"/>
    </row>
    <row r="49" spans="1:9" s="180" customFormat="1" x14ac:dyDescent="0.25">
      <c r="A49" s="275"/>
      <c r="B49" s="275"/>
      <c r="C49" s="275"/>
      <c r="D49" s="156"/>
      <c r="E49" s="156"/>
      <c r="F49" s="275"/>
      <c r="G49" s="156"/>
      <c r="H49" s="275"/>
      <c r="I49" s="275"/>
    </row>
    <row r="50" spans="1:9" s="180" customFormat="1" x14ac:dyDescent="0.25">
      <c r="A50" s="359" t="s">
        <v>138</v>
      </c>
      <c r="B50" s="343"/>
      <c r="C50" s="275"/>
      <c r="D50" s="156"/>
      <c r="E50" s="156"/>
      <c r="F50" s="275"/>
      <c r="G50" s="156"/>
      <c r="H50" s="275"/>
      <c r="I50" s="275"/>
    </row>
    <row r="51" spans="1:9" s="180" customFormat="1" x14ac:dyDescent="0.25">
      <c r="A51" s="275"/>
      <c r="B51" s="275"/>
      <c r="C51" s="275"/>
      <c r="D51" s="156"/>
      <c r="E51" s="156"/>
      <c r="F51" s="275"/>
      <c r="G51" s="156"/>
      <c r="H51" s="275"/>
      <c r="I51" s="275"/>
    </row>
    <row r="52" spans="1:9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131">
        <f>'d. Wärmebed.GebäudeGasanschluss'!AH1747</f>
        <v>1813.010000000002</v>
      </c>
      <c r="G52" s="155">
        <f>F52*E52</f>
        <v>13960177.000000015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345"/>
      <c r="G53" s="155"/>
      <c r="H53" s="131"/>
      <c r="I53" s="131"/>
    </row>
    <row r="54" spans="1:9" s="277" customFormat="1" x14ac:dyDescent="0.25">
      <c r="A54" s="278" t="s">
        <v>199</v>
      </c>
      <c r="B54" s="279"/>
      <c r="C54" s="270"/>
      <c r="D54" s="271"/>
      <c r="E54" s="280"/>
      <c r="F54" s="346"/>
      <c r="G54" s="402">
        <f>SUM(G52)</f>
        <v>13960177.000000015</v>
      </c>
      <c r="H54" s="270"/>
      <c r="I54" s="270"/>
    </row>
    <row r="55" spans="1:9" x14ac:dyDescent="0.25">
      <c r="A55" s="275"/>
      <c r="B55" s="275"/>
      <c r="C55" s="275"/>
      <c r="D55" s="156"/>
      <c r="E55" s="156"/>
      <c r="F55" s="275"/>
      <c r="G55" s="156"/>
      <c r="H55" s="275"/>
      <c r="I55" s="275"/>
    </row>
    <row r="56" spans="1:9" x14ac:dyDescent="0.25">
      <c r="A56" s="275"/>
      <c r="B56" s="275"/>
      <c r="C56" s="275"/>
      <c r="D56" s="156"/>
      <c r="E56" s="156"/>
      <c r="F56" s="275"/>
      <c r="G56" s="156"/>
      <c r="H56" s="275"/>
      <c r="I56" s="275"/>
    </row>
    <row r="57" spans="1:9" s="180" customFormat="1" x14ac:dyDescent="0.25">
      <c r="A57" s="275"/>
      <c r="B57" s="275"/>
      <c r="C57" s="275"/>
      <c r="D57" s="156"/>
      <c r="E57" s="156"/>
      <c r="F57" s="275"/>
      <c r="G57" s="156"/>
      <c r="H57" s="275"/>
      <c r="I57" s="275"/>
    </row>
    <row r="58" spans="1:9" s="180" customFormat="1" x14ac:dyDescent="0.25">
      <c r="A58" s="131" t="s">
        <v>145</v>
      </c>
      <c r="B58" s="131"/>
      <c r="C58" s="131"/>
      <c r="D58" s="155"/>
      <c r="E58" s="155"/>
      <c r="F58" s="131"/>
      <c r="G58" s="356">
        <f>SUM(G7:G11,G20,G27:G33)</f>
        <v>32440020</v>
      </c>
      <c r="H58" s="131"/>
      <c r="I58" s="155"/>
    </row>
    <row r="59" spans="1:9" s="160" customFormat="1" x14ac:dyDescent="0.25">
      <c r="A59" s="345" t="s">
        <v>146</v>
      </c>
      <c r="B59" s="345"/>
      <c r="C59" s="345"/>
      <c r="D59" s="357"/>
      <c r="E59" s="357"/>
      <c r="F59" s="345"/>
      <c r="G59" s="358">
        <f>SUM(G41:G45,G52)</f>
        <v>15797327.000000015</v>
      </c>
      <c r="H59" s="345"/>
      <c r="I59" s="357"/>
    </row>
    <row r="60" spans="1:9" s="160" customFormat="1" x14ac:dyDescent="0.25">
      <c r="A60" s="345" t="s">
        <v>288</v>
      </c>
      <c r="B60" s="345"/>
      <c r="C60" s="345"/>
      <c r="D60" s="357"/>
      <c r="E60" s="357"/>
      <c r="F60" s="345"/>
      <c r="G60" s="358">
        <f>E52+G47/F45</f>
        <v>9730</v>
      </c>
      <c r="H60" s="345"/>
      <c r="I60" s="357"/>
    </row>
    <row r="61" spans="1:9" s="160" customFormat="1" x14ac:dyDescent="0.25">
      <c r="A61" s="345" t="s">
        <v>289</v>
      </c>
      <c r="B61" s="345"/>
      <c r="C61" s="345"/>
      <c r="D61" s="357"/>
      <c r="E61" s="357"/>
      <c r="F61" s="345"/>
      <c r="G61" s="358">
        <f>E52+((G47/F45)/2)</f>
        <v>8715</v>
      </c>
      <c r="H61" s="345"/>
      <c r="I61" s="357"/>
    </row>
    <row r="62" spans="1:9" s="160" customFormat="1" x14ac:dyDescent="0.25">
      <c r="A62" s="345" t="s">
        <v>290</v>
      </c>
      <c r="B62" s="345"/>
      <c r="C62" s="345"/>
      <c r="D62" s="357"/>
      <c r="E62" s="357"/>
      <c r="F62" s="345"/>
      <c r="G62" s="358">
        <f>E52+((G47/F45)/6.73)</f>
        <v>8001.6344725111439</v>
      </c>
      <c r="H62" s="345"/>
      <c r="I62" s="357"/>
    </row>
    <row r="63" spans="1:9" s="160" customFormat="1" x14ac:dyDescent="0.25">
      <c r="A63" s="345" t="s">
        <v>287</v>
      </c>
      <c r="B63" s="345"/>
      <c r="C63" s="345"/>
      <c r="D63" s="357"/>
      <c r="E63" s="357"/>
      <c r="F63" s="345"/>
      <c r="G63" s="358">
        <f>SUM(G60*'d. Wärmebed.GebäudeGasanschluss'!AI1750+G61*'d. Wärmebed.GebäudeGasanschluss'!AI1751+G62*'d. Wärmebed.GebäudeGasanschluss'!AI1752)</f>
        <v>8713.314874159536</v>
      </c>
      <c r="H63" s="345"/>
      <c r="I63" s="357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340" t="s">
        <v>140</v>
      </c>
      <c r="I64" s="369">
        <f>SUM(G58:G59)</f>
        <v>48237347.000000015</v>
      </c>
    </row>
    <row r="66" spans="1:2" x14ac:dyDescent="0.25">
      <c r="A66" s="61" t="s">
        <v>94</v>
      </c>
      <c r="B66" s="71"/>
    </row>
    <row r="67" spans="1:2" x14ac:dyDescent="0.25">
      <c r="A67" s="440" t="s">
        <v>203</v>
      </c>
      <c r="B67" s="440"/>
    </row>
  </sheetData>
  <mergeCells count="3">
    <mergeCell ref="A1:E1"/>
    <mergeCell ref="F1:G1"/>
    <mergeCell ref="A67:B67"/>
  </mergeCell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B8AA-08D9-4522-96D1-DD50583B0D09}">
  <dimension ref="A1:I10"/>
  <sheetViews>
    <sheetView zoomScaleNormal="100" workbookViewId="0">
      <pane ySplit="1" topLeftCell="A2" activePane="bottomLeft" state="frozen"/>
      <selection pane="bottomLeft" activeCell="G24" sqref="G24"/>
    </sheetView>
  </sheetViews>
  <sheetFormatPr baseColWidth="10" defaultRowHeight="15" x14ac:dyDescent="0.25"/>
  <cols>
    <col min="1" max="1" width="39.28515625" bestFit="1" customWidth="1"/>
    <col min="2" max="9" width="18.7109375" customWidth="1"/>
  </cols>
  <sheetData>
    <row r="1" spans="1:9" ht="20.25" thickBot="1" x14ac:dyDescent="0.35">
      <c r="A1" s="536" t="s">
        <v>257</v>
      </c>
      <c r="B1" s="536"/>
      <c r="C1" s="536"/>
      <c r="D1" s="536"/>
      <c r="E1" s="536"/>
      <c r="F1" s="536"/>
      <c r="G1" s="536"/>
      <c r="H1" s="536"/>
      <c r="I1" s="536"/>
    </row>
    <row r="2" spans="1:9" s="212" customFormat="1" ht="45.75" thickTop="1" x14ac:dyDescent="0.25">
      <c r="A2" s="298"/>
      <c r="B2" s="303" t="s">
        <v>174</v>
      </c>
      <c r="C2" s="304" t="s">
        <v>175</v>
      </c>
      <c r="D2" s="304" t="s">
        <v>176</v>
      </c>
      <c r="E2" s="304" t="s">
        <v>286</v>
      </c>
      <c r="F2" s="304" t="s">
        <v>177</v>
      </c>
      <c r="G2" s="304" t="s">
        <v>178</v>
      </c>
      <c r="H2" s="304" t="s">
        <v>285</v>
      </c>
      <c r="I2" s="305" t="s">
        <v>165</v>
      </c>
    </row>
    <row r="3" spans="1:9" ht="15.75" thickBot="1" x14ac:dyDescent="0.3">
      <c r="A3" s="299"/>
      <c r="B3" s="300">
        <v>1</v>
      </c>
      <c r="C3" s="301">
        <v>2</v>
      </c>
      <c r="D3" s="301">
        <v>3</v>
      </c>
      <c r="E3" s="325">
        <v>4</v>
      </c>
      <c r="F3" s="325">
        <v>5</v>
      </c>
      <c r="G3" s="301">
        <v>6</v>
      </c>
      <c r="H3" s="301">
        <v>7</v>
      </c>
      <c r="I3" s="302">
        <v>8</v>
      </c>
    </row>
    <row r="4" spans="1:9" ht="15.75" thickBot="1" x14ac:dyDescent="0.3">
      <c r="A4" s="211" t="s">
        <v>162</v>
      </c>
      <c r="B4" s="404">
        <f>'k. KostenermittlungSensi1'!K58</f>
        <v>111840</v>
      </c>
      <c r="C4" s="405">
        <f>'k. KostenermittlungSensi2'!K58</f>
        <v>32405490</v>
      </c>
      <c r="D4" s="406">
        <f>'k. KostenermittlungSensi3'!K58</f>
        <v>786240</v>
      </c>
      <c r="E4" s="407">
        <f>'k. KostenermittlungSensi4'!K58</f>
        <v>33079890</v>
      </c>
      <c r="F4" s="408">
        <f>'k. KostenermittlungSensi5 '!G58</f>
        <v>89820</v>
      </c>
      <c r="G4" s="409">
        <f>'k. KostenermittlungSensi6'!G58</f>
        <v>31833420</v>
      </c>
      <c r="H4" s="410">
        <f>'k. KostenermittlungSensi7'!G58</f>
        <v>696420</v>
      </c>
      <c r="I4" s="411">
        <f>'k. KostenermittlungSensi8'!G58</f>
        <v>32440020</v>
      </c>
    </row>
    <row r="5" spans="1:9" ht="15.75" thickBot="1" x14ac:dyDescent="0.3">
      <c r="A5" s="327" t="s">
        <v>163</v>
      </c>
      <c r="B5" s="412">
        <f>'k. KostenermittlungSensi1'!K59</f>
        <v>11047807.000000011</v>
      </c>
      <c r="C5" s="413">
        <f>'k. KostenermittlungSensi2'!K59</f>
        <v>11047807.000000011</v>
      </c>
      <c r="D5" s="414">
        <f>'k. KostenermittlungSensi3'!K59</f>
        <v>13869377.000000011</v>
      </c>
      <c r="E5" s="415">
        <f>'k. KostenermittlungSensi4'!K59</f>
        <v>13869377.000000011</v>
      </c>
      <c r="F5" s="415">
        <f>'k. KostenermittlungSensi5 '!G59</f>
        <v>14195477.000000015</v>
      </c>
      <c r="G5" s="416">
        <f>'k. KostenermittlungSensi6'!G59</f>
        <v>14195477.000000015</v>
      </c>
      <c r="H5" s="417">
        <f>'k. KostenermittlungSensi7'!G59</f>
        <v>15797327.000000015</v>
      </c>
      <c r="I5" s="417">
        <f>'k. KostenermittlungSensi8'!G59</f>
        <v>15797327.000000015</v>
      </c>
    </row>
    <row r="6" spans="1:9" ht="15.75" thickBot="1" x14ac:dyDescent="0.3">
      <c r="A6" s="330" t="s">
        <v>287</v>
      </c>
      <c r="B6" s="413">
        <f>'k. KostenermittlungSensi1'!I63</f>
        <v>7829.1607316226155</v>
      </c>
      <c r="C6" s="413">
        <f>'k. KostenermittlungSensi2'!I63</f>
        <v>7829.1607316226155</v>
      </c>
      <c r="D6" s="418">
        <f>'k. KostenermittlungSensi3'!K63</f>
        <v>9502.3284196715958</v>
      </c>
      <c r="E6" s="419">
        <f>'k. KostenermittlungSensi4'!K63</f>
        <v>9502.3284196715958</v>
      </c>
      <c r="F6" s="420">
        <f>'k. KostenermittlungSensi5 '!G63</f>
        <v>7829.7841710746143</v>
      </c>
      <c r="G6" s="412">
        <f>'k. KostenermittlungSensi6'!G63</f>
        <v>7829.7841710746143</v>
      </c>
      <c r="H6" s="421">
        <f>'k. KostenermittlungSensi7'!G63</f>
        <v>8713.314874159536</v>
      </c>
      <c r="I6" s="422">
        <f>'k. KostenermittlungSensi8'!G63</f>
        <v>8713.314874159536</v>
      </c>
    </row>
    <row r="7" spans="1:9" ht="15.75" thickBot="1" x14ac:dyDescent="0.3">
      <c r="A7" s="297" t="s">
        <v>164</v>
      </c>
      <c r="B7" s="329">
        <f>'k. KostenermittlungSensi1'!K65</f>
        <v>11159647.000000011</v>
      </c>
      <c r="C7" s="331">
        <f>'k. KostenermittlungSensi2'!K65</f>
        <v>43453297.000000015</v>
      </c>
      <c r="D7" s="326">
        <f>'k. KostenermittlungSensi3'!K65</f>
        <v>14655617.000000011</v>
      </c>
      <c r="E7" s="326">
        <f>'k. KostenermittlungSensi4'!K65</f>
        <v>46949267.000000015</v>
      </c>
      <c r="F7" s="326">
        <f>'k. KostenermittlungSensi5 '!I64</f>
        <v>14285297.000000015</v>
      </c>
      <c r="G7" s="326">
        <f>'k. KostenermittlungSensi6'!I64</f>
        <v>46028897.000000015</v>
      </c>
      <c r="H7" s="326">
        <f>'k. KostenermittlungSensi7'!I64</f>
        <v>16493747.000000015</v>
      </c>
      <c r="I7" s="328">
        <f>'k. KostenermittlungSensi8'!I64</f>
        <v>48237347.000000015</v>
      </c>
    </row>
    <row r="9" spans="1:9" x14ac:dyDescent="0.25">
      <c r="B9" s="213"/>
      <c r="C9" s="213"/>
      <c r="D9" s="213"/>
      <c r="E9" s="213"/>
      <c r="F9" s="210"/>
      <c r="G9" s="210"/>
      <c r="H9" s="210"/>
      <c r="I9" s="210"/>
    </row>
    <row r="10" spans="1:9" x14ac:dyDescent="0.25">
      <c r="B10" s="4"/>
      <c r="C10" s="4"/>
      <c r="D10" s="4"/>
      <c r="E10" s="4"/>
    </row>
  </sheetData>
  <mergeCells count="1">
    <mergeCell ref="A1:I1"/>
  </mergeCells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E2E27CEA2C95744BF41507C471BD977" ma:contentTypeVersion="9" ma:contentTypeDescription="Ein neues Dokument erstellen." ma:contentTypeScope="" ma:versionID="643d3df9de236693e538b7c322152f29">
  <xsd:schema xmlns:xsd="http://www.w3.org/2001/XMLSchema" xmlns:xs="http://www.w3.org/2001/XMLSchema" xmlns:p="http://schemas.microsoft.com/office/2006/metadata/properties" xmlns:ns3="067b66ce-8646-42a8-91e0-f71cda020c3a" xmlns:ns4="65c0153e-196f-42d7-9b1b-d94083c092ec" targetNamespace="http://schemas.microsoft.com/office/2006/metadata/properties" ma:root="true" ma:fieldsID="add1db97aa8fe945cb1d6e45360942ce" ns3:_="" ns4:_="">
    <xsd:import namespace="067b66ce-8646-42a8-91e0-f71cda020c3a"/>
    <xsd:import namespace="65c0153e-196f-42d7-9b1b-d94083c092e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7b66ce-8646-42a8-91e0-f71cda020c3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Freigabehinweis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c0153e-196f-42d7-9b1b-d94083c092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B1CB4E-36EC-4302-A94B-FF39509311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7b66ce-8646-42a8-91e0-f71cda020c3a"/>
    <ds:schemaRef ds:uri="65c0153e-196f-42d7-9b1b-d94083c092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6DDC66-C1ED-4ECA-9DEF-8AADE20E357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9C7555-1BE6-4B6A-BAFC-1D779BA8DE8D}">
  <ds:schemaRefs>
    <ds:schemaRef ds:uri="http://schemas.microsoft.com/office/infopath/2007/PartnerControls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65c0153e-196f-42d7-9b1b-d94083c092ec"/>
    <ds:schemaRef ds:uri="http://schemas.openxmlformats.org/package/2006/metadata/core-properties"/>
    <ds:schemaRef ds:uri="067b66ce-8646-42a8-91e0-f71cda020c3a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Benannte Bereiche</vt:lpstr>
      </vt:variant>
      <vt:variant>
        <vt:i4>1</vt:i4>
      </vt:variant>
    </vt:vector>
  </HeadingPairs>
  <TitlesOfParts>
    <vt:vector size="25" baseType="lpstr">
      <vt:lpstr>a. Heizungstypverteilung </vt:lpstr>
      <vt:lpstr>Gasfeuerungsanlagentyp</vt:lpstr>
      <vt:lpstr>b. Energieverbrauchverteilung</vt:lpstr>
      <vt:lpstr>c. Gebäudetypverteilung</vt:lpstr>
      <vt:lpstr>d. Wärmebed.GebäudeGasanschluss</vt:lpstr>
      <vt:lpstr>e. Gasflussgeschw.Pandap2030</vt:lpstr>
      <vt:lpstr>e. Gasflussgeschw.Pandap2045</vt:lpstr>
      <vt:lpstr>e. Gasflussgeschw.Pandap2035</vt:lpstr>
      <vt:lpstr>f. H2-Bedarf</vt:lpstr>
      <vt:lpstr>g. Dimensio.AnlagenEE2030</vt:lpstr>
      <vt:lpstr>g. Dimensio.AnlagenEE2045</vt:lpstr>
      <vt:lpstr>g. Dimensio.AnlagenEE2035</vt:lpstr>
      <vt:lpstr>h. WindlastgangRenewables.ninja</vt:lpstr>
      <vt:lpstr>i. SolareEinstrahlungGSA</vt:lpstr>
      <vt:lpstr>j. Arbeitszeit</vt:lpstr>
      <vt:lpstr>k. KostenermittlungSensi1</vt:lpstr>
      <vt:lpstr>k. KostenermittlungSensi2</vt:lpstr>
      <vt:lpstr>k. KostenermittlungSensi3</vt:lpstr>
      <vt:lpstr>k. KostenermittlungSensi4</vt:lpstr>
      <vt:lpstr>k. KostenermittlungSensi5 </vt:lpstr>
      <vt:lpstr>k. KostenermittlungSensi6</vt:lpstr>
      <vt:lpstr>k. KostenermittlungSensi7</vt:lpstr>
      <vt:lpstr>k. KostenermittlungSensi8</vt:lpstr>
      <vt:lpstr>l. Kostengegenüberstellung</vt:lpstr>
      <vt:lpstr>'j. Arbeitszeit'!Druckbereich</vt:lpstr>
    </vt:vector>
  </TitlesOfParts>
  <Company>Fraunhofer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Klopstein, Helen</dc:creator>
  <cp:lastModifiedBy>Klopstein, Helen</cp:lastModifiedBy>
  <cp:lastPrinted>2023-02-10T10:13:08Z</cp:lastPrinted>
  <dcterms:created xsi:type="dcterms:W3CDTF">2023-01-02T18:07:37Z</dcterms:created>
  <dcterms:modified xsi:type="dcterms:W3CDTF">2023-02-14T21:25:57Z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0x0101008E2E27CEA2C95744BF41507C471BD977</vt:lpwstr>
  </property>
</Properties>
</file>